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850"/>
  </bookViews>
  <sheets>
    <sheet name="NPV" sheetId="94" r:id="rId1"/>
    <sheet name="Calibration" sheetId="93" r:id="rId2"/>
    <sheet name="Triggers_IRS" sheetId="92" r:id="rId3"/>
    <sheet name="Pricing_IRS" sheetId="91" r:id="rId4"/>
    <sheet name="FirstLegAdmortization_IRS" sheetId="90" r:id="rId5"/>
    <sheet name="FirstLegAnalysis_IRS" sheetId="89" r:id="rId6"/>
    <sheet name="SecondLegAdmortization_IRS" sheetId="88" r:id="rId7"/>
    <sheet name="SecondLegAnalysis_IRS" sheetId="87" r:id="rId8"/>
    <sheet name="MainChecks" sheetId="86" r:id="rId9"/>
    <sheet name="General Settings_1Y" sheetId="85" r:id="rId10"/>
    <sheet name="RateHelpers_1Y" sheetId="84" r:id="rId11"/>
    <sheet name="Selected_1Y" sheetId="83" r:id="rId12"/>
    <sheet name="Deposits_1Y" sheetId="82" r:id="rId13"/>
    <sheet name="FRAs_1Y" sheetId="81" r:id="rId14"/>
    <sheet name="SwapsFromBasis_1Y" sheetId="80" r:id="rId15"/>
    <sheet name="Monitor_1Y" sheetId="79" r:id="rId16"/>
    <sheet name="General Settings_3M" sheetId="78" r:id="rId17"/>
    <sheet name="RateHelpers_3M" sheetId="77" r:id="rId18"/>
    <sheet name="Selected_3M" sheetId="76" r:id="rId19"/>
    <sheet name="Deposits_3M" sheetId="75" r:id="rId20"/>
    <sheet name="FRAs_3M" sheetId="74" r:id="rId21"/>
    <sheet name="Futures_3M" sheetId="73" r:id="rId22"/>
    <sheet name="Swaps_3M" sheetId="72" r:id="rId23"/>
    <sheet name="SwapsFromBasis_3M" sheetId="71" r:id="rId24"/>
    <sheet name="Monitor_3M" sheetId="70" r:id="rId25"/>
    <sheet name="General Settings_1M" sheetId="69" r:id="rId26"/>
    <sheet name="RateHelpers_1M" sheetId="68" r:id="rId27"/>
    <sheet name="Selected_1M" sheetId="67" r:id="rId28"/>
    <sheet name="Deposits_1M" sheetId="66" r:id="rId29"/>
    <sheet name="Swaps_1M" sheetId="65" r:id="rId30"/>
    <sheet name="SwapsFromBasis_1M" sheetId="64" r:id="rId31"/>
    <sheet name="Monitor_1M" sheetId="63" r:id="rId32"/>
    <sheet name="General Settings_6M" sheetId="62" r:id="rId33"/>
    <sheet name="RateHelpers_6M" sheetId="61" r:id="rId34"/>
    <sheet name="Selected_6M" sheetId="60" r:id="rId35"/>
    <sheet name="Deposits_6M" sheetId="59" r:id="rId36"/>
    <sheet name="FRAs_6M" sheetId="58" r:id="rId37"/>
    <sheet name="Swaps_6M" sheetId="57" r:id="rId38"/>
    <sheet name="Monitor_6M" sheetId="56" r:id="rId39"/>
    <sheet name="General Settings_SYNTH" sheetId="55" r:id="rId40"/>
    <sheet name="1MSynthDepo_SYNTH" sheetId="54" r:id="rId41"/>
    <sheet name="3MSynthDepo_SYNTH" sheetId="53" r:id="rId42"/>
    <sheet name="6MSynthDepo_SYNTH" sheetId="52" r:id="rId43"/>
    <sheet name="1YSynthDepo_SYNTH" sheetId="51" r:id="rId44"/>
    <sheet name="SynthFRA_SYNTH" sheetId="50" r:id="rId45"/>
    <sheet name="Contribution_SYNTH" sheetId="49" r:id="rId46"/>
    <sheet name="Delta 1M_SYNTH" sheetId="48" r:id="rId47"/>
    <sheet name="Delta 3M_SYNTH" sheetId="47" r:id="rId48"/>
    <sheet name="Delta 6M_SYNTH" sheetId="46" r:id="rId49"/>
    <sheet name="Delta 12M_SYNTH" sheetId="45" r:id="rId50"/>
    <sheet name="Swaps1Y_SYNTH" sheetId="44" r:id="rId51"/>
    <sheet name="General Settings_STD" sheetId="43" r:id="rId52"/>
    <sheet name="RateHelpers_STD" sheetId="42" r:id="rId53"/>
    <sheet name="Selected_STD" sheetId="41" r:id="rId54"/>
    <sheet name="Deposits_STD" sheetId="40" r:id="rId55"/>
    <sheet name="Futures_STD" sheetId="39" r:id="rId56"/>
    <sheet name="FRAs_STD" sheetId="38" r:id="rId57"/>
    <sheet name="Swaps_STD" sheetId="37" r:id="rId58"/>
    <sheet name="General Settings_ON" sheetId="36" r:id="rId59"/>
    <sheet name="RateHelpers_ON" sheetId="35" r:id="rId60"/>
    <sheet name="Selected_ON" sheetId="34" r:id="rId61"/>
    <sheet name="Deposits_ON" sheetId="33" r:id="rId62"/>
    <sheet name="Swaps_ON" sheetId="32" r:id="rId63"/>
    <sheet name="Monitor_ON" sheetId="31" r:id="rId64"/>
    <sheet name="General Settings_MKT" sheetId="30" r:id="rId65"/>
    <sheet name="Libor_MKT" sheetId="29" r:id="rId66"/>
    <sheet name="LiborSwapIsda_MKT" sheetId="28" r:id="rId67"/>
    <sheet name="BasisSwap1MxM_MKT" sheetId="27" r:id="rId68"/>
    <sheet name="BasisSwap3M6M_MKT" sheetId="26" r:id="rId69"/>
    <sheet name="BasisSwapxM12M_MKT" sheetId="25" r:id="rId70"/>
    <sheet name="Deposits_MKT" sheetId="24" r:id="rId71"/>
    <sheet name="FRA_MKT" sheetId="23" r:id="rId72"/>
    <sheet name="Futures1M_MKT" sheetId="22" r:id="rId73"/>
    <sheet name="Futures3M_MKT" sheetId="21" r:id="rId74"/>
    <sheet name="ImmFra6M_MKT" sheetId="20" r:id="rId75"/>
    <sheet name="FuturesHWConvAdj_MKT" sheetId="19" r:id="rId76"/>
    <sheet name="OIS_MKT" sheetId="18" r:id="rId77"/>
    <sheet name="Swaps1M_MKT" sheetId="17" r:id="rId78"/>
    <sheet name="SwapsIMMDated_MKT" sheetId="16" r:id="rId79"/>
    <sheet name="Swap3MSemiAnnual_MKT" sheetId="15" r:id="rId80"/>
    <sheet name="Swap3MAnnual_MKT" sheetId="14" r:id="rId81"/>
    <sheet name="Swap6M_MKT" sheetId="13" r:id="rId82"/>
    <sheet name="1M_MKT" sheetId="12" r:id="rId83"/>
    <sheet name="3M_MKT" sheetId="11" r:id="rId84"/>
    <sheet name="6M_MKT" sheetId="10" r:id="rId85"/>
    <sheet name="IBOR_MKT" sheetId="9" r:id="rId86"/>
    <sheet name="IB365_MKT" sheetId="8" r:id="rId87"/>
    <sheet name="SFIX2_MKT" sheetId="7" r:id="rId88"/>
    <sheet name="SFIX3_MKT" sheetId="6" r:id="rId89"/>
    <sheet name="MPCOIS_MKT" sheetId="5" r:id="rId90"/>
    <sheet name="FwdOIS_MKT" sheetId="4" r:id="rId91"/>
  </sheets>
  <definedNames>
    <definedName name="_xlnm._FilterDatabase" localSheetId="31" hidden="1">Monitor_1M!$B$17:$F$3560</definedName>
    <definedName name="_xlnm._FilterDatabase" localSheetId="15" hidden="1">Monitor_1Y!$B$17:$F$3560</definedName>
    <definedName name="_xlnm._FilterDatabase" localSheetId="24" hidden="1">Monitor_3M!$B$17:$F$3560</definedName>
    <definedName name="_xlnm._FilterDatabase" localSheetId="38" hidden="1">Monitor_6M!$B$17:$F$3560</definedName>
    <definedName name="_xlnm._FilterDatabase" localSheetId="63" hidden="1">Monitor_ON!$B$10:$F$3559</definedName>
    <definedName name="_xlnm._FilterDatabase" localSheetId="26" hidden="1">RateHelpers_1M!$A$1:$O$51</definedName>
    <definedName name="_xlnm._FilterDatabase" localSheetId="33" hidden="1">RateHelpers_6M!$A$28:$O$65</definedName>
    <definedName name="Accuracy" localSheetId="28">'General Settings_1M'!$D$23</definedName>
    <definedName name="Accuracy" localSheetId="12">'General Settings_1Y'!$D$23</definedName>
    <definedName name="Accuracy" localSheetId="19">'General Settings_3M'!$D$23</definedName>
    <definedName name="Accuracy" localSheetId="35">'General Settings_6M'!$D$23</definedName>
    <definedName name="Accuracy" localSheetId="54">'General Settings_STD'!$D$19</definedName>
    <definedName name="Accuracy" localSheetId="13">'General Settings_1Y'!$D$23</definedName>
    <definedName name="Accuracy" localSheetId="20">'General Settings_3M'!$D$23</definedName>
    <definedName name="Accuracy" localSheetId="36">'General Settings_6M'!$D$23</definedName>
    <definedName name="Accuracy" localSheetId="56">'General Settings_STD'!$D$19</definedName>
    <definedName name="Accuracy" localSheetId="21">'General Settings_3M'!$D$23</definedName>
    <definedName name="Accuracy" localSheetId="55">'General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31">'General Settings_1M'!$D$23</definedName>
    <definedName name="Accuracy" localSheetId="15">'General Settings_1Y'!$D$23</definedName>
    <definedName name="Accuracy" localSheetId="24">'General Settings_3M'!$D$23</definedName>
    <definedName name="Accuracy" localSheetId="38">'General Settings_6M'!$D$23</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27">'General Settings_1M'!$D$23</definedName>
    <definedName name="Accuracy" localSheetId="11">'General Settings_1Y'!$D$23</definedName>
    <definedName name="Accuracy" localSheetId="18">'General Settings_3M'!$D$23</definedName>
    <definedName name="Accuracy" localSheetId="34">'General Settings_6M'!$D$23</definedName>
    <definedName name="Accuracy" localSheetId="53">'General Settings_STD'!$D$19</definedName>
    <definedName name="Accuracy" localSheetId="29">'General Settings_1M'!$D$23</definedName>
    <definedName name="Accuracy" localSheetId="22">'General Settings_3M'!$D$23</definedName>
    <definedName name="Accuracy" localSheetId="37">'General Settings_6M'!$D$23</definedName>
    <definedName name="Accuracy" localSheetId="57">'General Settings_STD'!$D$19</definedName>
    <definedName name="Accuracy" localSheetId="30">'General Settings_1M'!$D$23</definedName>
    <definedName name="Accuracy" localSheetId="14">'General Settings_1Y'!$D$23</definedName>
    <definedName name="Accuracy" localSheetId="23">'General Settings_3M'!$D$23</definedName>
    <definedName name="Accuracy">'General Settings_ON'!$D$23</definedName>
    <definedName name="AdditionalCF">Pricing_IRS!$M$28</definedName>
    <definedName name="AllTriggers" localSheetId="4">Triggers_IRS!#REF!</definedName>
    <definedName name="AllTriggers" localSheetId="5">Triggers_IRS!#REF!</definedName>
    <definedName name="AllTriggers" localSheetId="3">Triggers_IRS!#REF!</definedName>
    <definedName name="AllTriggers" localSheetId="6">Triggers_IRS!#REF!</definedName>
    <definedName name="AllTriggers" localSheetId="7">Triggers_IRS!#REF!</definedName>
    <definedName name="AllTriggers" localSheetId="2">Triggers_IRS!#REF!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8">'General Settings_1M'!$M$13</definedName>
    <definedName name="BondBasisDayCounter" localSheetId="12">'General Settings_1Y'!$M$13</definedName>
    <definedName name="BondBasisDayCounter" localSheetId="19">'General Settings_3M'!$M$13</definedName>
    <definedName name="BondBasisDayCounter" localSheetId="35">'General Settings_6M'!$M$13</definedName>
    <definedName name="BondBasisDayCounter" localSheetId="54">'General Settings_STD'!$I$13</definedName>
    <definedName name="BondBasisDayCounter" localSheetId="13">'General Settings_1Y'!$M$13</definedName>
    <definedName name="BondBasisDayCounter" localSheetId="20">'General Settings_3M'!$M$13</definedName>
    <definedName name="BondBasisDayCounter" localSheetId="36">'General Settings_6M'!$M$13</definedName>
    <definedName name="BondBasisDayCounter" localSheetId="56">'General Settings_STD'!$I$13</definedName>
    <definedName name="BondBasisDayCounter" localSheetId="21">'General Settings_3M'!$M$13</definedName>
    <definedName name="BondBasisDayCounter" localSheetId="55">'General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31">'General Settings_1M'!$M$13</definedName>
    <definedName name="BondBasisDayCounter" localSheetId="15">'General Settings_1Y'!$M$13</definedName>
    <definedName name="BondBasisDayCounter" localSheetId="24">'General Settings_3M'!$M$13</definedName>
    <definedName name="BondBasisDayCounter" localSheetId="38">'General Settings_6M'!$M$13</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27">'General Settings_1M'!$M$13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3">'General Settings_STD'!$I$13</definedName>
    <definedName name="BondBasisDayCounter" localSheetId="29">'General Settings_1M'!$M$13</definedName>
    <definedName name="BondBasisDayCounter" localSheetId="22">'General Settings_3M'!$M$13</definedName>
    <definedName name="BondBasisDayCounter" localSheetId="37">'General Settings_6M'!$M$13</definedName>
    <definedName name="BondBasisDayCounter" localSheetId="57">'General Settings_STD'!$I$13</definedName>
    <definedName name="BondBasisDayCounter" localSheetId="30">'General Settings_1M'!$M$13</definedName>
    <definedName name="BondBasisDayCounter" localSheetId="14">'General Settings_1Y'!$M$13</definedName>
    <definedName name="BondBasisDayCounter" localSheetId="23">'General Settings_3M'!$M$13</definedName>
    <definedName name="BondBasisDayCounter">'General Settings_ON'!#REF!</definedName>
    <definedName name="Calendar" localSheetId="40">'General Settings_SYNTH'!$D$5</definedName>
    <definedName name="Calendar" localSheetId="43">'General Settings_SYNTH'!$D$5</definedName>
    <definedName name="Calendar" localSheetId="41">'General Settings_SYNTH'!$D$5</definedName>
    <definedName name="Calendar" localSheetId="42">'General Settings_SYNTH'!$D$5</definedName>
    <definedName name="Calendar" localSheetId="1">NPV!$D$8</definedName>
    <definedName name="Calendar" localSheetId="45">'General Settings_SYNTH'!$D$5</definedName>
    <definedName name="Calendar" localSheetId="49">'General Settings_SYNTH'!$D$5</definedName>
    <definedName name="Calendar" localSheetId="46">'General Settings_SYNTH'!$D$5</definedName>
    <definedName name="Calendar" localSheetId="47">'General Settings_SYNTH'!$D$5</definedName>
    <definedName name="Calendar" localSheetId="48">'General Settings_SYNTH'!$D$5</definedName>
    <definedName name="Calendar" localSheetId="28">'General Settings_1M'!$D$18</definedName>
    <definedName name="Calendar" localSheetId="12">'General Settings_1Y'!$D$18</definedName>
    <definedName name="Calendar" localSheetId="19">'General Settings_3M'!$D$18</definedName>
    <definedName name="Calendar" localSheetId="35">'General Settings_6M'!$D$18</definedName>
    <definedName name="Calendar" localSheetId="54">'General Settings_STD'!$D$18</definedName>
    <definedName name="Calendar" localSheetId="13">'General Settings_1Y'!$D$18</definedName>
    <definedName name="Calendar" localSheetId="20">'General Settings_3M'!$D$18</definedName>
    <definedName name="Calendar" localSheetId="36">'General Settings_6M'!$D$18</definedName>
    <definedName name="Calendar" localSheetId="56">'General Settings_STD'!$D$18</definedName>
    <definedName name="Calendar" localSheetId="21">'General Settings_3M'!$D$18</definedName>
    <definedName name="Calendar" localSheetId="55">'General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39">'General Settings_SYNTH'!$D$5</definedName>
    <definedName name="Calendar" localSheetId="31">'General Settings_1M'!$D$18</definedName>
    <definedName name="Calendar" localSheetId="15">'General Settings_1Y'!$D$18</definedName>
    <definedName name="Calendar" localSheetId="24">'General Settings_3M'!$D$18</definedName>
    <definedName name="Calendar" localSheetId="38">'General Settings_6M'!$D$18</definedName>
    <definedName name="Calendar" localSheetId="0">NPV!$D$8</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27">'General Settings_1M'!$D$18</definedName>
    <definedName name="Calendar" localSheetId="11">'General Settings_1Y'!$D$18</definedName>
    <definedName name="Calendar" localSheetId="18">'General Settings_3M'!$D$18</definedName>
    <definedName name="Calendar" localSheetId="34">'General Settings_6M'!$D$18</definedName>
    <definedName name="Calendar" localSheetId="53">'General Settings_STD'!$D$18</definedName>
    <definedName name="Calendar" localSheetId="29">'General Settings_1M'!$D$18</definedName>
    <definedName name="Calendar" localSheetId="22">'General Settings_3M'!$D$18</definedName>
    <definedName name="Calendar" localSheetId="37">'General Settings_6M'!$D$18</definedName>
    <definedName name="Calendar" localSheetId="57">'General Settings_STD'!$D$18</definedName>
    <definedName name="Calendar" localSheetId="50">'General Settings_SYNTH'!$D$5</definedName>
    <definedName name="Calendar" localSheetId="30">'General Settings_1M'!$D$18</definedName>
    <definedName name="Calendar" localSheetId="14">'General Settings_1Y'!$D$18</definedName>
    <definedName name="Calendar" localSheetId="23">'General Settings_3M'!$D$18</definedName>
    <definedName name="Calendar" localSheetId="44">'General Settings_SYNTH'!$D$5</definedName>
    <definedName name="Calendar">'General Settings_ON'!$D$18</definedName>
    <definedName name="CapVolsTrigger">Triggers_IRS!#REF!</definedName>
    <definedName name="CheckFRA" localSheetId="28">Monitor_1M!$J$48</definedName>
    <definedName name="CheckFRA" localSheetId="12">Monitor_1Y!$J$48</definedName>
    <definedName name="CheckFRA" localSheetId="19">Monitor_3M!$J$48</definedName>
    <definedName name="CheckFRA" localSheetId="13">Monitor_1Y!$J$48</definedName>
    <definedName name="CheckFRA" localSheetId="20">Monitor_3M!$J$48</definedName>
    <definedName name="CheckFRA" localSheetId="21">Monitor_3M!$J$48</definedName>
    <definedName name="CheckFRA" localSheetId="25">Monitor_1M!$J$48</definedName>
    <definedName name="CheckFRA" localSheetId="9">Monitor_1Y!$J$48</definedName>
    <definedName name="CheckFRA" localSheetId="16">Monitor_3M!$J$48</definedName>
    <definedName name="CheckFRA" localSheetId="31">Monitor_1M!$J$48</definedName>
    <definedName name="CheckFRA" localSheetId="15">Monitor_1Y!$J$50</definedName>
    <definedName name="CheckFRA" localSheetId="24">Monitor_3M!$J$48</definedName>
    <definedName name="CheckFRA" localSheetId="26">Monitor_1M!$J$48</definedName>
    <definedName name="CheckFRA" localSheetId="10">Monitor_1Y!$J$48</definedName>
    <definedName name="CheckFRA" localSheetId="17">Monitor_3M!$J$48</definedName>
    <definedName name="CheckFRA" localSheetId="27">Monitor_1M!$J$48</definedName>
    <definedName name="CheckFRA" localSheetId="11">Monitor_1Y!$J$48</definedName>
    <definedName name="CheckFRA" localSheetId="18">Monitor_3M!$J$48</definedName>
    <definedName name="CheckFRA" localSheetId="29">Monitor_1M!$J$48</definedName>
    <definedName name="CheckFRA" localSheetId="22">Monitor_3M!$J$48</definedName>
    <definedName name="CheckFRA" localSheetId="30">Monitor_1M!$J$48</definedName>
    <definedName name="CheckFRA" localSheetId="14">Monitor_1Y!$J$48</definedName>
    <definedName name="CheckFRA" localSheetId="23">Monitor_3M!$J$48</definedName>
    <definedName name="CheckFRA">Monitor_6M!$J$48</definedName>
    <definedName name="CheckIMMFut" localSheetId="28">Monitor_1M!$J$52</definedName>
    <definedName name="CheckIMMFut" localSheetId="12">Monitor_1Y!$J$52</definedName>
    <definedName name="CheckIMMFut" localSheetId="19">Monitor_3M!$J$52</definedName>
    <definedName name="CheckIMMFut" localSheetId="13">Monitor_1Y!$J$52</definedName>
    <definedName name="CheckIMMFut" localSheetId="20">Monitor_3M!$J$52</definedName>
    <definedName name="CheckIMMFut" localSheetId="21">Monitor_3M!$J$52</definedName>
    <definedName name="CheckIMMFut" localSheetId="25">Monitor_1M!$J$52</definedName>
    <definedName name="CheckIMMFut" localSheetId="9">Monitor_1Y!$J$52</definedName>
    <definedName name="CheckIMMFut" localSheetId="16">Monitor_3M!$J$52</definedName>
    <definedName name="CheckIMMFut" localSheetId="31">Monitor_1M!$J$52</definedName>
    <definedName name="CheckIMMFut" localSheetId="15">Monitor_1Y!$J$52</definedName>
    <definedName name="CheckIMMFut" localSheetId="24">Monitor_3M!$J$52</definedName>
    <definedName name="CheckIMMFut" localSheetId="26">Monitor_1M!$J$52</definedName>
    <definedName name="CheckIMMFut" localSheetId="10">Monitor_1Y!$J$52</definedName>
    <definedName name="CheckIMMFut" localSheetId="17">Monitor_3M!$J$52</definedName>
    <definedName name="CheckIMMFut" localSheetId="27">Monitor_1M!$J$52</definedName>
    <definedName name="CheckIMMFut" localSheetId="11">Monitor_1Y!$J$52</definedName>
    <definedName name="CheckIMMFut" localSheetId="18">Monitor_3M!$J$52</definedName>
    <definedName name="CheckIMMFut" localSheetId="29">Monitor_1M!$J$52</definedName>
    <definedName name="CheckIMMFut" localSheetId="22">Monitor_3M!$J$52</definedName>
    <definedName name="CheckIMMFut" localSheetId="30">Monitor_1M!$J$52</definedName>
    <definedName name="CheckIMMFut" localSheetId="14">Monitor_1Y!$J$52</definedName>
    <definedName name="CheckIMMFut" localSheetId="23">Monitor_3M!$J$52</definedName>
    <definedName name="CheckIMMFut">Monitor_6M!$J$52</definedName>
    <definedName name="CheckSerialFut" localSheetId="28">Monitor_1M!$J$55</definedName>
    <definedName name="CheckSerialFut" localSheetId="12">Monitor_1Y!$J$55</definedName>
    <definedName name="CheckSerialFut" localSheetId="19">Monitor_3M!$J$55</definedName>
    <definedName name="CheckSerialFut" localSheetId="13">Monitor_1Y!$J$55</definedName>
    <definedName name="CheckSerialFut" localSheetId="20">Monitor_3M!$J$55</definedName>
    <definedName name="CheckSerialFut" localSheetId="21">Monitor_3M!$J$55</definedName>
    <definedName name="CheckSerialFut" localSheetId="25">Monitor_1M!$J$55</definedName>
    <definedName name="CheckSerialFut" localSheetId="9">Monitor_1Y!$J$55</definedName>
    <definedName name="CheckSerialFut" localSheetId="16">Monitor_3M!$J$55</definedName>
    <definedName name="CheckSerialFut" localSheetId="31">Monitor_1M!$J$55</definedName>
    <definedName name="CheckSerialFut" localSheetId="15">Monitor_1Y!$J$55</definedName>
    <definedName name="CheckSerialFut" localSheetId="24">Monitor_3M!$J$55</definedName>
    <definedName name="CheckSerialFut" localSheetId="26">Monitor_1M!$J$55</definedName>
    <definedName name="CheckSerialFut" localSheetId="10">Monitor_1Y!$J$55</definedName>
    <definedName name="CheckSerialFut" localSheetId="17">Monitor_3M!$J$55</definedName>
    <definedName name="CheckSerialFut" localSheetId="27">Monitor_1M!$J$55</definedName>
    <definedName name="CheckSerialFut" localSheetId="11">Monitor_1Y!$J$55</definedName>
    <definedName name="CheckSerialFut" localSheetId="18">Monitor_3M!$J$55</definedName>
    <definedName name="CheckSerialFut" localSheetId="29">Monitor_1M!$J$55</definedName>
    <definedName name="CheckSerialFut" localSheetId="22">Monitor_3M!$J$55</definedName>
    <definedName name="CheckSerialFut" localSheetId="30">Monitor_1M!$J$55</definedName>
    <definedName name="CheckSerialFut" localSheetId="14">Monitor_1Y!$J$55</definedName>
    <definedName name="CheckSerialFut" localSheetId="23">Monitor_3M!$J$55</definedName>
    <definedName name="CheckSerialFut">Monitor_6M!$J$55</definedName>
    <definedName name="CmsSpreadsTrigger">Triggers_IRS!#REF!</definedName>
    <definedName name="Contributor" localSheetId="67">BasisSwap1MxM_MKT!$S$2</definedName>
    <definedName name="Contributor" localSheetId="68">BasisSwap3M6M_MKT!$S$2</definedName>
    <definedName name="Contributor" localSheetId="69">BasisSwapxM12M_MKT!$S$2</definedName>
    <definedName name="Contributor" localSheetId="70">Deposits_MKT!$J$2</definedName>
    <definedName name="Contributor" localSheetId="71">FRA_MKT!$M$2</definedName>
    <definedName name="Contributor" localSheetId="75">FuturesHWConvAdj_MKT!$H$2</definedName>
    <definedName name="Contributor" localSheetId="90">FwdOIS_MKT!$F$2</definedName>
    <definedName name="Contributor" localSheetId="74">ImmFra6M_MKT!$O$4</definedName>
    <definedName name="Contributor" localSheetId="89">MPCOIS_MKT!$F$2</definedName>
    <definedName name="Contributor" localSheetId="76">OIS_MKT!$O$2</definedName>
    <definedName name="Contributor" localSheetId="80">Swap3MAnnual_MKT!$S$2</definedName>
    <definedName name="Contributor" localSheetId="79">Swap3MSemiAnnual_MKT!$S$2</definedName>
    <definedName name="Contributor" localSheetId="81">Swap6M_MKT!$S$2</definedName>
    <definedName name="Contributor" localSheetId="77">Swaps1M_MKT!$O$2</definedName>
    <definedName name="Contributor" localSheetId="78">SwapsIMMDated_MKT!$O$2</definedName>
    <definedName name="Contributors" localSheetId="70">Deposits_MKT!$S$5:$S$13</definedName>
    <definedName name="Contributors">'General Settings_MKT'!$C$11:$C$17</definedName>
    <definedName name="ContributorTable" localSheetId="70">Deposits_MKT!$S$5:$W$13</definedName>
    <definedName name="ContributorTable">'General Settings_MKT'!$C$11:$D$17</definedName>
    <definedName name="Conventions" localSheetId="67">BasisSwap1MxM_MKT!$AF$5:$AH$9</definedName>
    <definedName name="Conventions" localSheetId="68">BasisSwap3M6M_MKT!$AF$5:$AH$9</definedName>
    <definedName name="Conventions" localSheetId="69">BasisSwapxM12M_MKT!$AF$5:$AH$9</definedName>
    <definedName name="Conventions" localSheetId="46">'Delta 1M_SYNTH'!$T$3:$T$4</definedName>
    <definedName name="Conventions" localSheetId="80">Swap3MAnnual_MKT!$AF$5:$AH$10</definedName>
    <definedName name="Conventions" localSheetId="79">Swap3MSemiAnnual_MKT!$AF$5:$AH$10</definedName>
    <definedName name="Conventions" localSheetId="81">Swap6M_MKT!$AF$5:$AH$9</definedName>
    <definedName name="Conventions" localSheetId="37">Swaps_6M!$P$6:$R$10</definedName>
    <definedName name="Conventions" localSheetId="57">Swaps_STD!$P$5:$R$9</definedName>
    <definedName name="Counter" localSheetId="90">FwdOIS_MKT!$Q$3</definedName>
    <definedName name="Counter" localSheetId="89">MPCOIS_MKT!$Q$3</definedName>
    <definedName name="Counter">Futures1M_MKT!$Z$2</definedName>
    <definedName name="Currency" localSheetId="40">'General Settings_SYNTH'!$D$4</definedName>
    <definedName name="Currency" localSheetId="43">'General Settings_SYNTH'!$D$4</definedName>
    <definedName name="Currency" localSheetId="41">'General Settings_SYNTH'!$D$4</definedName>
    <definedName name="Currency" localSheetId="42">'General Settings_SYNTH'!$D$4</definedName>
    <definedName name="currency" localSheetId="1">NPV!$D$6</definedName>
    <definedName name="Currency" localSheetId="45">'General Settings_SYNTH'!$D$4</definedName>
    <definedName name="Currency" localSheetId="49">'General Settings_SYNTH'!$D$4</definedName>
    <definedName name="Currency" localSheetId="46">'General Settings_SYNTH'!$D$4</definedName>
    <definedName name="Currency" localSheetId="47">'General Settings_SYNTH'!$D$4</definedName>
    <definedName name="Currency" localSheetId="48">'General Settings_SYNTH'!$D$4</definedName>
    <definedName name="Currency" localSheetId="28">'General Settings_1M'!$D$4</definedName>
    <definedName name="Currency" localSheetId="12">'General Settings_1Y'!$D$4</definedName>
    <definedName name="Currency" localSheetId="19">'General Settings_3M'!$D$4</definedName>
    <definedName name="Currency" localSheetId="35">'General Settings_6M'!$D$4</definedName>
    <definedName name="Currency" localSheetId="61">'General Settings_ON'!$D$4</definedName>
    <definedName name="Currency" localSheetId="54">'General Settings_STD'!$D$4</definedName>
    <definedName name="Currency" localSheetId="4">Pricing_IRS!$C$1</definedName>
    <definedName name="Currency" localSheetId="5">Pricing_IRS!$C$1</definedName>
    <definedName name="Currency" localSheetId="13">'General Settings_1Y'!$D$4</definedName>
    <definedName name="Currency" localSheetId="20">'General Settings_3M'!$D$4</definedName>
    <definedName name="Currency" localSheetId="36">'General Settings_6M'!$D$4</definedName>
    <definedName name="Currency" localSheetId="56">'General Settings_STD'!$D$4</definedName>
    <definedName name="Currency" localSheetId="21">'General Settings_3M'!$D$4</definedName>
    <definedName name="Currency" localSheetId="55">'General Settings_STD'!$D$4</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39">'General Settings_SYNTH'!$D$4</definedName>
    <definedName name="Currency" localSheetId="8">MainChecks!$U$4</definedName>
    <definedName name="Currency" localSheetId="31">'General Settings_1M'!$D$4</definedName>
    <definedName name="Currency" localSheetId="15">'General Settings_1Y'!$D$4</definedName>
    <definedName name="Currency" localSheetId="24">'General Settings_3M'!$D$4</definedName>
    <definedName name="Currency" localSheetId="38">'General Settings_6M'!$D$4</definedName>
    <definedName name="Currency" localSheetId="63">'General Settings_ON'!$D$4</definedName>
    <definedName name="currency" localSheetId="0">NPV!$D$6</definedName>
    <definedName name="Currency" localSheetId="3">Pricing_IRS!$C$1</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6">Pricing_IRS!$C$1</definedName>
    <definedName name="Currency" localSheetId="7">Pricing_IRS!$C$1</definedName>
    <definedName name="Currency" localSheetId="27">'General Settings_1M'!$D$4</definedName>
    <definedName name="Currency" localSheetId="11">'General Settings_1Y'!$D$4</definedName>
    <definedName name="Currency" localSheetId="18">'General Settings_3M'!$D$4</definedName>
    <definedName name="Currency" localSheetId="34">'General Settings_6M'!$D$4</definedName>
    <definedName name="Currency" localSheetId="60">'General Settings_ON'!$D$4</definedName>
    <definedName name="Currency" localSheetId="53">'General Settings_STD'!$D$4</definedName>
    <definedName name="Currency" localSheetId="29">'General Settings_1M'!$D$4</definedName>
    <definedName name="Currency" localSheetId="22">'General Settings_3M'!$D$4</definedName>
    <definedName name="Currency" localSheetId="37">'General Settings_6M'!$D$4</definedName>
    <definedName name="Currency" localSheetId="62">'General Settings_ON'!$D$4</definedName>
    <definedName name="Currency" localSheetId="57">'General Settings_STD'!$D$4</definedName>
    <definedName name="Currency" localSheetId="50">'General Settings_SYNTH'!$D$4</definedName>
    <definedName name="Currency" localSheetId="30">'General Settings_1M'!$D$4</definedName>
    <definedName name="Currency" localSheetId="14">'General Settings_1Y'!$D$4</definedName>
    <definedName name="Currency" localSheetId="23">'General Settings_3M'!$D$4</definedName>
    <definedName name="Currency" localSheetId="44">'General Settings_SYNTH'!$D$4</definedName>
    <definedName name="Currency" localSheetId="2">Pricing_IRS!$C$1</definedName>
    <definedName name="Currency">'General Settings_MKT'!$I$12</definedName>
    <definedName name="Custom" localSheetId="4">FirstLegAdmortization_IRS!$F$4:$F$123</definedName>
    <definedName name="Custom" localSheetId="6">SecondLegAdmortization_IRS!$F$4:$F$123</definedName>
    <definedName name="DataTable" localSheetId="28">Monitor_1M!$B$3:$I$16</definedName>
    <definedName name="DataTable" localSheetId="12">Monitor_1Y!$B$3:$I$16</definedName>
    <definedName name="DataTable" localSheetId="19">Monitor_3M!$B$3:$I$16</definedName>
    <definedName name="DataTable" localSheetId="35">Monitor_6M!$B$3:$I$16</definedName>
    <definedName name="DataTable" localSheetId="13">Monitor_1Y!$B$3:$I$16</definedName>
    <definedName name="DataTable" localSheetId="20">Monitor_3M!$B$3:$I$16</definedName>
    <definedName name="DataTable" localSheetId="36">Monitor_6M!$B$3:$I$16</definedName>
    <definedName name="DataTable" localSheetId="21">Monitor_3M!$B$3:$I$16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31">Monitor_1M!$B$3:$I$16</definedName>
    <definedName name="DataTable" localSheetId="15">Monitor_1Y!$B$3:$I$16</definedName>
    <definedName name="DataTable" localSheetId="24">Monitor_3M!$B$3:$I$16</definedName>
    <definedName name="DataTable" localSheetId="38">Monitor_6M!$B$3:$I$16</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27">Monitor_1M!$B$3:$I$16</definedName>
    <definedName name="DataTable" localSheetId="11">Monitor_1Y!$B$3:$I$16</definedName>
    <definedName name="DataTable" localSheetId="18">Monitor_3M!$B$3:$I$16</definedName>
    <definedName name="DataTable" localSheetId="34">Monitor_6M!$B$3:$I$16</definedName>
    <definedName name="DataTable" localSheetId="29">Monitor_1M!$B$3:$I$16</definedName>
    <definedName name="DataTable" localSheetId="22">Monitor_3M!$B$3:$I$16</definedName>
    <definedName name="DataTable" localSheetId="37">Monitor_6M!$B$3:$I$16</definedName>
    <definedName name="DataTable" localSheetId="30">Monitor_1M!$B$3:$I$16</definedName>
    <definedName name="DataTable" localSheetId="14">Monitor_1Y!$B$3:$I$16</definedName>
    <definedName name="DataTable" localSheetId="23">Monitor_3M!$B$3:$I$16</definedName>
    <definedName name="DataTable">Monitor_ON!$B$3:$I$9</definedName>
    <definedName name="Dates" localSheetId="4">FirstLegAdmortization_IRS!$B$4:$B$123</definedName>
    <definedName name="Dates" localSheetId="6">SecondLegAdmortization_IRS!$B$4:$B$123</definedName>
    <definedName name="DayCounter" localSheetId="40">'General Settings_SYNTH'!$D$9</definedName>
    <definedName name="DayCounter" localSheetId="43">'General Settings_SYNTH'!$D$9</definedName>
    <definedName name="DayCounter" localSheetId="41">'General Settings_SYNTH'!$D$9</definedName>
    <definedName name="DayCounter" localSheetId="42">'General Settings_SYNTH'!$D$9</definedName>
    <definedName name="DayCounter" localSheetId="45">'General Settings_SYNTH'!$D$9</definedName>
    <definedName name="DayCounter" localSheetId="49">'General Settings_SYNTH'!$D$9</definedName>
    <definedName name="DayCounter" localSheetId="46">'General Settings_SYNTH'!$D$9</definedName>
    <definedName name="DayCounter" localSheetId="47">'General Settings_SYNTH'!$D$9</definedName>
    <definedName name="DayCounter" localSheetId="48">'General Settings_SYNTH'!$D$9</definedName>
    <definedName name="DayCounter" localSheetId="28">'General Settings_1M'!$D$19</definedName>
    <definedName name="DayCounter" localSheetId="12">'General Settings_1Y'!$D$19</definedName>
    <definedName name="DayCounter" localSheetId="19">'General Settings_3M'!$D$19</definedName>
    <definedName name="DayCounter" localSheetId="35">'General Settings_6M'!$D$19</definedName>
    <definedName name="DayCounter" localSheetId="13">'General Settings_1Y'!$D$19</definedName>
    <definedName name="DayCounter" localSheetId="20">'General Settings_3M'!$D$19</definedName>
    <definedName name="DayCounter" localSheetId="36">'General Settings_6M'!$D$19</definedName>
    <definedName name="DayCounter" localSheetId="21">'General Settings_3M'!$D$19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39">'General Settings_SYNTH'!$D$9</definedName>
    <definedName name="DayCounter" localSheetId="31">'General Settings_1M'!$D$19</definedName>
    <definedName name="DayCounter" localSheetId="15">'General Settings_1Y'!$D$19</definedName>
    <definedName name="DayCounter" localSheetId="24">'General Settings_3M'!$D$19</definedName>
    <definedName name="DayCounter" localSheetId="38">'General Settings_6M'!$D$19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27">'General Settings_1M'!$D$19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29">'General Settings_1M'!$D$19</definedName>
    <definedName name="DayCounter" localSheetId="22">'General Settings_3M'!$D$19</definedName>
    <definedName name="DayCounter" localSheetId="37">'General Settings_6M'!$D$19</definedName>
    <definedName name="DayCounter" localSheetId="50">'General Settings_SYNTH'!$D$9</definedName>
    <definedName name="DayCounter" localSheetId="30">'General Settings_1M'!$D$19</definedName>
    <definedName name="DayCounter" localSheetId="14">'General Settings_1Y'!$D$19</definedName>
    <definedName name="DayCounter" localSheetId="23">'General Settings_3M'!$D$19</definedName>
    <definedName name="DayCounter" localSheetId="44">'General Settings_SYNTH'!$D$9</definedName>
    <definedName name="DayCounter">'General Settings_ON'!$D$19</definedName>
    <definedName name="Delta1M">'Delta 1M_SYNTH'!$X$26:$X$29</definedName>
    <definedName name="DepoInclusionCriteria" localSheetId="28">Selected_1M!$B$5</definedName>
    <definedName name="DepoInclusionCriteria" localSheetId="12">Selected_1Y!$B$5</definedName>
    <definedName name="DepoInclusionCriteria" localSheetId="19">Selected_3M!$B$5</definedName>
    <definedName name="DepoInclusionCriteria" localSheetId="35">Selected_6M!$B$5</definedName>
    <definedName name="DepoInclusionCriteria" localSheetId="54">Selected_STD!$B$5</definedName>
    <definedName name="DepoInclusionCriteria" localSheetId="13">Selected_1Y!$B$5</definedName>
    <definedName name="DepoInclusionCriteria" localSheetId="20">Selected_3M!$B$5</definedName>
    <definedName name="DepoInclusionCriteria" localSheetId="36">Selected_6M!$B$5</definedName>
    <definedName name="DepoInclusionCriteria" localSheetId="56">Selected_STD!$B$5</definedName>
    <definedName name="DepoInclusionCriteria" localSheetId="21">Selected_3M!$B$5</definedName>
    <definedName name="DepoInclusionCriteria" localSheetId="55">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31">Selected_1M!$B$5</definedName>
    <definedName name="DepoInclusionCriteria" localSheetId="15">Selected_1Y!$B$5</definedName>
    <definedName name="DepoInclusionCriteria" localSheetId="24">Selected_3M!$B$5</definedName>
    <definedName name="DepoInclusionCriteria" localSheetId="38">Selected_6M!$B$5</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27">Selected_1M!$B$5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3">Selected_STD!$B$5</definedName>
    <definedName name="DepoInclusionCriteria" localSheetId="29">Selected_1M!$B$5</definedName>
    <definedName name="DepoInclusionCriteria" localSheetId="22">Selected_3M!$B$5</definedName>
    <definedName name="DepoInclusionCriteria" localSheetId="37">Selected_6M!$B$5</definedName>
    <definedName name="DepoInclusionCriteria" localSheetId="57">Selected_STD!$B$5</definedName>
    <definedName name="DepoInclusionCriteria" localSheetId="30">Selected_1M!$B$5</definedName>
    <definedName name="DepoInclusionCriteria" localSheetId="14">Selected_1Y!$B$5</definedName>
    <definedName name="DepoInclusionCriteria" localSheetId="23">Selected_3M!$B$5</definedName>
    <definedName name="DepoInclusionCriteria">Selected_ON!$B$5</definedName>
    <definedName name="DiscountCurve">Pricing_IRS!$C$37</definedName>
    <definedName name="Discounting" localSheetId="40">'General Settings_SYNTH'!$D$8</definedName>
    <definedName name="Discounting" localSheetId="43">'General Settings_SYNTH'!$D$8</definedName>
    <definedName name="Discounting" localSheetId="41">'General Settings_SYNTH'!$D$8</definedName>
    <definedName name="Discounting" localSheetId="42">'General Settings_SYNTH'!$D$8</definedName>
    <definedName name="Discounting" localSheetId="1">NPV!$D$13</definedName>
    <definedName name="Discounting" localSheetId="45">'General Settings_SYNTH'!$D$8</definedName>
    <definedName name="Discounting" localSheetId="49">'General Settings_SYNTH'!$D$8</definedName>
    <definedName name="Discounting" localSheetId="46">'General Settings_SYNTH'!$D$8</definedName>
    <definedName name="Discounting" localSheetId="47">'General Settings_SYNTH'!$D$8</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19">'General Settings_3M'!$M$15</definedName>
    <definedName name="Discounting" localSheetId="35">'General Settings_6M'!$M$15</definedName>
    <definedName name="Discounting" localSheetId="13">'General Settings_1Y'!$M$15</definedName>
    <definedName name="Discounting" localSheetId="20">'General Settings_3M'!$M$15</definedName>
    <definedName name="Discounting" localSheetId="36">'General Settings_6M'!$M$15</definedName>
    <definedName name="Discounting" localSheetId="21">'General Settings_3M'!$M$15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58">'General Settings_ON'!$M$14</definedName>
    <definedName name="Discounting" localSheetId="51">'General Settings_STD'!$I$15</definedName>
    <definedName name="Discounting" localSheetId="39">'General Settings_SYNTH'!$D$8</definedName>
    <definedName name="Discounting" localSheetId="31">'General Settings_1M'!$M$15</definedName>
    <definedName name="Discounting" localSheetId="15">'General Settings_1Y'!$M$15</definedName>
    <definedName name="Discounting" localSheetId="24">'General Settings_3M'!$M$15</definedName>
    <definedName name="Discounting" localSheetId="38">'General Settings_6M'!$M$15</definedName>
    <definedName name="Discounting" localSheetId="0">NPV!$D$13</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27">'General Settings_1M'!$M$15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29">'General Settings_1M'!$M$15</definedName>
    <definedName name="Discounting" localSheetId="22">'General Settings_3M'!$M$15</definedName>
    <definedName name="Discounting" localSheetId="37">'General Settings_6M'!$M$15</definedName>
    <definedName name="Discounting" localSheetId="50">'General Settings_SYNTH'!$D$8</definedName>
    <definedName name="Discounting" localSheetId="30">'General Settings_1M'!$M$15</definedName>
    <definedName name="Discounting" localSheetId="14">'General Settings_1Y'!$M$15</definedName>
    <definedName name="Discounting" localSheetId="23">'General Settings_3M'!$M$15</definedName>
    <definedName name="Discounting" localSheetId="44">'General Settings_SYNTH'!$D$8</definedName>
    <definedName name="Discounting">'General Settings_MKT'!$I$10</definedName>
    <definedName name="Discounting2" localSheetId="25">'General Settings_1M'!$M$16</definedName>
    <definedName name="Discounting2" localSheetId="9">'General Settings_1Y'!$M$16</definedName>
    <definedName name="Discounting2" localSheetId="16">'General Settings_3M'!$M$16</definedName>
    <definedName name="Discounting2" localSheetId="32">'General Settings_6M'!$M$16</definedName>
    <definedName name="Discounting2" localSheetId="58">'General Settings_ON'!$M$15</definedName>
    <definedName name="Discounting2" localSheetId="51">'General Settings_STD'!$I$16</definedName>
    <definedName name="Discounting2">'General Settings_MKT'!$I$11</definedName>
    <definedName name="DiscountingCurve" localSheetId="29">Swaps_1M!#REF!</definedName>
    <definedName name="DiscountingCurve" localSheetId="37">Swaps_6M!#REF!</definedName>
    <definedName name="Effective" localSheetId="4">FirstLegAdmortization_IRS!$C$4:$C$123</definedName>
    <definedName name="Effective" localSheetId="6">SecondLegAdmortization_IRS!$C$4:$C$123</definedName>
    <definedName name="Effective">SecondLegAdmortization_IRS!$C$4:$C$123</definedName>
    <definedName name="EvaluationDate" localSheetId="40">'General Settings_SYNTH'!$D$19</definedName>
    <definedName name="EvaluationDate" localSheetId="43">'General Settings_SYNTH'!$D$19</definedName>
    <definedName name="EvaluationDate" localSheetId="41">'General Settings_SYNTH'!$D$19</definedName>
    <definedName name="EvaluationDate" localSheetId="42">'General Settings_SYNTH'!$D$19</definedName>
    <definedName name="EvaluationDate" localSheetId="1">NPV!$D$5</definedName>
    <definedName name="EvaluationDate" localSheetId="45">'General Settings_SYNTH'!$D$19</definedName>
    <definedName name="EvaluationDate" localSheetId="49">'General Settings_SYNTH'!$D$19</definedName>
    <definedName name="EvaluationDate" localSheetId="46">'General Settings_SYNTH'!$D$19</definedName>
    <definedName name="EvaluationDate" localSheetId="47">'General Settings_SYNTH'!$D$19</definedName>
    <definedName name="EvaluationDate" localSheetId="48">'General Settings_SYNTH'!$D$19</definedName>
    <definedName name="EvaluationDate" localSheetId="4">Triggers_IRS!$D$4</definedName>
    <definedName name="EvaluationDate" localSheetId="5">Triggers_IRS!$D$4</definedName>
    <definedName name="EvaluationDate" localSheetId="39">'General Settings_SYNTH'!$D$19</definedName>
    <definedName name="EvaluationDate" localSheetId="0">NPV!$D$5</definedName>
    <definedName name="EvaluationDate" localSheetId="3">Triggers_IRS!$D$4</definedName>
    <definedName name="EvaluationDate" localSheetId="6">Triggers_IRS!$D$4</definedName>
    <definedName name="EvaluationDate" localSheetId="7">Triggers_IRS!$D$4</definedName>
    <definedName name="EvaluationDate" localSheetId="50">'General Settings_SYNTH'!$D$19</definedName>
    <definedName name="EvaluationDate" localSheetId="44">'General Settings_SYNTH'!$D$19</definedName>
    <definedName name="EvaluationDate" localSheetId="2">Triggers_IRS!$D$4</definedName>
    <definedName name="EvaluationDate">'General Settings_MKT'!$I$13</definedName>
    <definedName name="familyName" localSheetId="1">NPV!$D$7</definedName>
    <definedName name="FamilyName" localSheetId="28">'General Settings_1M'!$M$11</definedName>
    <definedName name="FamilyName" localSheetId="12">'General Settings_1Y'!$M$11</definedName>
    <definedName name="FamilyName" localSheetId="19">'General Settings_3M'!$M$11</definedName>
    <definedName name="FamilyName" localSheetId="35">'General Settings_6M'!$M$11</definedName>
    <definedName name="FamilyName" localSheetId="54">'General Settings_STD'!$I$11</definedName>
    <definedName name="FamilyName" localSheetId="13">'General Settings_1Y'!$M$11</definedName>
    <definedName name="FamilyName" localSheetId="20">'General Settings_3M'!$M$11</definedName>
    <definedName name="FamilyName" localSheetId="36">'General Settings_6M'!$M$11</definedName>
    <definedName name="FamilyName" localSheetId="56">'General Settings_STD'!$I$11</definedName>
    <definedName name="FamilyName" localSheetId="21">'General Settings_3M'!$M$11</definedName>
    <definedName name="FamilyName" localSheetId="55">'General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8">'General Settings_ON'!$M$11</definedName>
    <definedName name="FamilyName" localSheetId="51">'General Settings_STD'!$I$11</definedName>
    <definedName name="FamilyName" localSheetId="66">LiborSwapIsda_MKT!$F$3</definedName>
    <definedName name="FamilyName" localSheetId="31">'General Settings_1M'!$M$11</definedName>
    <definedName name="FamilyName" localSheetId="15">'General Settings_1Y'!$M$11</definedName>
    <definedName name="FamilyName" localSheetId="24">'General Settings_3M'!$M$11</definedName>
    <definedName name="FamilyName" localSheetId="38">'General Settings_6M'!$M$11</definedName>
    <definedName name="familyName" localSheetId="0">NPV!$D$7</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27">'General Settings_1M'!$M$11</definedName>
    <definedName name="FamilyName" localSheetId="11">'General Settings_1Y'!$M$11</definedName>
    <definedName name="FamilyName" localSheetId="18">'General Settings_3M'!$M$11</definedName>
    <definedName name="FamilyName" localSheetId="34">'General Settings_6M'!$M$11</definedName>
    <definedName name="FamilyName" localSheetId="53">'General Settings_STD'!$I$11</definedName>
    <definedName name="FamilyName" localSheetId="29">'General Settings_1M'!$M$11</definedName>
    <definedName name="FamilyName" localSheetId="22">'General Settings_3M'!$M$11</definedName>
    <definedName name="FamilyName" localSheetId="37">'General Settings_6M'!$M$11</definedName>
    <definedName name="FamilyName" localSheetId="57">'General Settings_STD'!$I$11</definedName>
    <definedName name="FamilyName" localSheetId="30">'General Settings_1M'!$M$11</definedName>
    <definedName name="FamilyName" localSheetId="14">'General Settings_1Y'!$M$11</definedName>
    <definedName name="FamilyName" localSheetId="23">'General Settings_3M'!$M$11</definedName>
    <definedName name="FamilyName">'General Settings_MKT'!$I$20</definedName>
    <definedName name="FileName" localSheetId="65">Libor_MKT!$D$5</definedName>
    <definedName name="FileName" localSheetId="66">LiborSwapIsda_MKT!$E$6</definedName>
    <definedName name="FileOverwrite" localSheetId="40">'General Settings_SYNTH'!$I$8</definedName>
    <definedName name="FileOverwrite" localSheetId="43">'General Settings_SYNTH'!$I$8</definedName>
    <definedName name="FileOverwrite" localSheetId="41">'General Settings_SYNTH'!$I$8</definedName>
    <definedName name="FileOverwrite" localSheetId="42">'General Settings_SYNTH'!$I$8</definedName>
    <definedName name="FileOverwrite" localSheetId="45">'General Settings_SYNTH'!$I$8</definedName>
    <definedName name="FileOverwrite" localSheetId="49">'General Settings_SYNTH'!$I$8</definedName>
    <definedName name="FileOverwrite" localSheetId="46">'General Settings_SYNTH'!$I$8</definedName>
    <definedName name="FileOverwrite" localSheetId="47">'General Settings_SYNTH'!$I$8</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19">'General Settings_3M'!$M$6</definedName>
    <definedName name="FileOverwrite" localSheetId="35">'General Settings_6M'!$M$6</definedName>
    <definedName name="FileOverwrite" localSheetId="61">'General Settings_ON'!$M$6</definedName>
    <definedName name="FileOverwrite" localSheetId="54">'General Settings_STD'!$I$6</definedName>
    <definedName name="FileOverwrite" localSheetId="13">'General Settings_1Y'!$M$6</definedName>
    <definedName name="FileOverwrite" localSheetId="20">'General Settings_3M'!$M$6</definedName>
    <definedName name="FileOverwrite" localSheetId="36">'General Settings_6M'!$M$6</definedName>
    <definedName name="FileOverwrite" localSheetId="56">'General Settings_STD'!$I$6</definedName>
    <definedName name="FileOverwrite" localSheetId="21">'General Settings_3M'!$M$6</definedName>
    <definedName name="FileOverwrite" localSheetId="55">'General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39">'General Settings_SYNTH'!$I$8</definedName>
    <definedName name="FileOverwrite" localSheetId="31">'General Settings_1M'!$M$6</definedName>
    <definedName name="FileOverwrite" localSheetId="15">'General Settings_1Y'!$M$6</definedName>
    <definedName name="FileOverwrite" localSheetId="24">'General Settings_3M'!$M$6</definedName>
    <definedName name="FileOverwrite" localSheetId="38">'General Settings_6M'!$M$6</definedName>
    <definedName name="FileOverwrite" localSheetId="63">'General Settings_ON'!$M$6</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27">'General Settings_1M'!$M$6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60">'General Settings_ON'!$M$6</definedName>
    <definedName name="FileOverwrite" localSheetId="53">'General Settings_STD'!$I$6</definedName>
    <definedName name="FileOverwrite" localSheetId="29">'General Settings_1M'!$M$6</definedName>
    <definedName name="FileOverwrite" localSheetId="22">'General Settings_3M'!$M$6</definedName>
    <definedName name="FileOverwrite" localSheetId="37">'General Settings_6M'!$M$6</definedName>
    <definedName name="FileOverwrite" localSheetId="62">'General Settings_ON'!$M$6</definedName>
    <definedName name="FileOverwrite" localSheetId="57">'General Settings_STD'!$I$6</definedName>
    <definedName name="FileOverwrite" localSheetId="50">'General Settings_SYNTH'!$I$8</definedName>
    <definedName name="FileOverwrite" localSheetId="30">'General Settings_1M'!$M$6</definedName>
    <definedName name="FileOverwrite" localSheetId="14">'General Settings_1Y'!$M$6</definedName>
    <definedName name="FileOverwrite" localSheetId="23">'General Settings_3M'!$M$6</definedName>
    <definedName name="FileOverwrite" localSheetId="44">'General Settings_SYNTH'!$I$8</definedName>
    <definedName name="FileOverwrite">'General Settings_MKT'!$I$9</definedName>
    <definedName name="FirstIndex">MainChecks!$K$10</definedName>
    <definedName name="FirstLegCF">Pricing_IRS!$C$28</definedName>
    <definedName name="FirstNominal" localSheetId="4">FirstLegAdmortization_IRS!$D$1</definedName>
    <definedName name="FirstNominal" localSheetId="6">SecondLegAdmortization_IRS!$D$1</definedName>
    <definedName name="fixedLefFrequency">NPV!$D$22</definedName>
    <definedName name="fixedLegConvention">NPV!$D$23</definedName>
    <definedName name="fixedLegDayCounter">NPV!$D$24</definedName>
    <definedName name="FixingDays" localSheetId="28">Monitor_1M!#REF!</definedName>
    <definedName name="FixingDays" localSheetId="25">Monitor_1M!#REF!</definedName>
    <definedName name="FixingDays" localSheetId="31">Monitor_1M!#REF!</definedName>
    <definedName name="FixingDays" localSheetId="26">Monitor_1M!#REF!</definedName>
    <definedName name="FixingDays" localSheetId="27">Monitor_1M!#REF!</definedName>
    <definedName name="FixingDays" localSheetId="29">Monitor_1M!#REF!</definedName>
    <definedName name="FixingDays" localSheetId="30">Monitor_1M!#REF!</definedName>
    <definedName name="FixingDays">Monitor_6M!#REF!</definedName>
    <definedName name="FixingType">'General Settings_MKT'!$I$19</definedName>
    <definedName name="floatingLegConvention">NPV!$G$23</definedName>
    <definedName name="floatingLegDayCounter">NPV!$G$25</definedName>
    <definedName name="floatingLegFrequency">NPV!$G$22</definedName>
    <definedName name="floatingLegIndex">NPV!$G$24</definedName>
    <definedName name="FRADates" localSheetId="28">Monitor_1M!#REF!</definedName>
    <definedName name="FRADates" localSheetId="12">Monitor_1Y!$O$19:$O$24</definedName>
    <definedName name="FRADates" localSheetId="19">Monitor_3M!$O$19:$O$24</definedName>
    <definedName name="FRADates" localSheetId="13">Monitor_1Y!$O$19:$O$24</definedName>
    <definedName name="FRADates" localSheetId="20">Monitor_3M!$O$19:$O$24</definedName>
    <definedName name="FRADates" localSheetId="21">Monitor_3M!$O$19:$O$24</definedName>
    <definedName name="FRADates" localSheetId="25">Monitor_1M!#REF!</definedName>
    <definedName name="FRADates" localSheetId="9">Monitor_1Y!$O$19:$O$24</definedName>
    <definedName name="FRADates" localSheetId="16">Monitor_3M!$O$19:$O$24</definedName>
    <definedName name="FRADates" localSheetId="31">Monitor_1M!#REF!</definedName>
    <definedName name="FRADates" localSheetId="15">Monitor_1Y!$O$19:$O$30</definedName>
    <definedName name="FRADates" localSheetId="24">Monitor_3M!$O$19:$O$24</definedName>
    <definedName name="FRADates" localSheetId="26">Monitor_1M!#REF!</definedName>
    <definedName name="FRADates" localSheetId="10">Monitor_1Y!$O$19:$O$24</definedName>
    <definedName name="FRADates" localSheetId="17">Monitor_3M!$O$19:$O$24</definedName>
    <definedName name="FRADates" localSheetId="27">Monitor_1M!#REF!</definedName>
    <definedName name="FRADates" localSheetId="11">Monitor_1Y!$O$19:$O$24</definedName>
    <definedName name="FRADates" localSheetId="18">Monitor_3M!$O$19:$O$24</definedName>
    <definedName name="FRADates" localSheetId="29">Monitor_1M!#REF!</definedName>
    <definedName name="FRADates" localSheetId="22">Monitor_3M!$O$19:$O$24</definedName>
    <definedName name="FRADates" localSheetId="30">Monitor_1M!#REF!</definedName>
    <definedName name="FRADates" localSheetId="14">Monitor_1Y!$O$19:$O$24</definedName>
    <definedName name="FRADates" localSheetId="23">Monitor_3M!$O$19:$O$24</definedName>
    <definedName name="FRADates">Monitor_6M!$O$19:$O$27</definedName>
    <definedName name="FRANull" localSheetId="28">Monitor_1M!#REF!</definedName>
    <definedName name="FRANull" localSheetId="19">Monitor_3M!$Q$19:$Q$24</definedName>
    <definedName name="FRANull" localSheetId="20">Monitor_3M!$Q$19:$Q$24</definedName>
    <definedName name="FRANull" localSheetId="21">Monitor_3M!$Q$19:$Q$24</definedName>
    <definedName name="FRANull" localSheetId="25">Monitor_1M!#REF!</definedName>
    <definedName name="FRANull" localSheetId="16">Monitor_3M!$Q$19:$Q$24</definedName>
    <definedName name="FRANull" localSheetId="31">Monitor_1M!#REF!</definedName>
    <definedName name="FRANull" localSheetId="15">Monitor_1Y!$Q$19:$Q$29</definedName>
    <definedName name="FRANull" localSheetId="24">Monitor_3M!$Q$19:$Q$24</definedName>
    <definedName name="FRANull" localSheetId="26">Monitor_1M!#REF!</definedName>
    <definedName name="FRANull" localSheetId="17">Monitor_3M!$Q$19:$Q$24</definedName>
    <definedName name="FRANull" localSheetId="27">Monitor_1M!#REF!</definedName>
    <definedName name="FRANull" localSheetId="18">Monitor_3M!$Q$19:$Q$24</definedName>
    <definedName name="FRANull" localSheetId="29">Monitor_1M!#REF!</definedName>
    <definedName name="FRANull" localSheetId="22">Monitor_3M!$Q$19:$Q$24</definedName>
    <definedName name="FRANull" localSheetId="30">Monitor_1M!#REF!</definedName>
    <definedName name="FRANull" localSheetId="23">Monitor_3M!$Q$19:$Q$24</definedName>
    <definedName name="FRANull">Monitor_6M!$Q$19:$Q$27</definedName>
    <definedName name="FRAQuotes" localSheetId="28">Monitor_1M!#REF!</definedName>
    <definedName name="FRAQuotes" localSheetId="19">Monitor_3M!$P$19:$P$24</definedName>
    <definedName name="FRAQuotes" localSheetId="20">Monitor_3M!$P$19:$P$24</definedName>
    <definedName name="FRAQuotes" localSheetId="21">Monitor_3M!$P$19:$P$24</definedName>
    <definedName name="FRAQuotes" localSheetId="25">Monitor_1M!#REF!</definedName>
    <definedName name="FRAQuotes" localSheetId="16">Monitor_3M!$P$19:$P$24</definedName>
    <definedName name="FRAQuotes" localSheetId="31">Monitor_1M!#REF!</definedName>
    <definedName name="FRAQuotes" localSheetId="15">Monitor_1Y!$P$19:$P$30</definedName>
    <definedName name="FRAQuotes" localSheetId="24">Monitor_3M!$P$19:$P$24</definedName>
    <definedName name="FRAQuotes" localSheetId="26">Monitor_1M!#REF!</definedName>
    <definedName name="FRAQuotes" localSheetId="17">Monitor_3M!$P$19:$P$24</definedName>
    <definedName name="FRAQuotes" localSheetId="27">Monitor_1M!#REF!</definedName>
    <definedName name="FRAQuotes" localSheetId="18">Monitor_3M!$P$19:$P$24</definedName>
    <definedName name="FRAQuotes" localSheetId="29">Monitor_1M!#REF!</definedName>
    <definedName name="FRAQuotes" localSheetId="22">Monitor_3M!$P$19:$P$24</definedName>
    <definedName name="FRAQuotes" localSheetId="30">Monitor_1M!#REF!</definedName>
    <definedName name="FRAQuotes" localSheetId="23">Monitor_3M!$P$19:$P$24</definedName>
    <definedName name="FRAQuotes">Monitor_6M!$P$19:$P$27</definedName>
    <definedName name="FRASeries" localSheetId="28">IF(Deposits_1M!CheckFRA=FALSE,Deposits_1M!FRANull,Deposits_1M!FRAQuotes)</definedName>
    <definedName name="FRASeries" localSheetId="12">IF(Monitor_1Y!CheckFRA=FALSE,Monitor_1Y!FRANull,Monitor_1Y!FRAQuotes)</definedName>
    <definedName name="FRASeries" localSheetId="19">IF(Deposits_3M!CheckFRA=FALSE,Deposits_3M!FRANull,Deposits_3M!FRAQuotes)</definedName>
    <definedName name="FRASeries" localSheetId="35">IF(CheckFRA=FALSE,FRANull,FRAQuotes)</definedName>
    <definedName name="FRASeries" localSheetId="13">IF(Monitor_1Y!CheckFRA=FALSE,Monitor_1Y!FRANull,Monitor_1Y!FRAQuotes)</definedName>
    <definedName name="FRASeries" localSheetId="20">IF(FRAs_3M!CheckFRA=FALSE,FRAs_3M!FRANull,FRAs_3M!FRAQuotes)</definedName>
    <definedName name="FRASeries" localSheetId="36">IF(CheckFRA=FALSE,FRANull,FRAQuotes)</definedName>
    <definedName name="FRASeries" localSheetId="21">IF(Futures_3M!CheckFRA=FALSE,Futures_3M!FRANull,Futures_3M!FRAQuotes)</definedName>
    <definedName name="FRASeries" localSheetId="25">IF('General Settings_1M'!CheckFRA=FALSE,'General Settings_1M'!FRANull,'General Settings_1M'!FRAQuotes)</definedName>
    <definedName name="FRASeries" localSheetId="9">IF(Monitor_1Y!CheckFRA=FALSE,Monitor_1Y!FRANull,Monitor_1Y!FRAQuotes)</definedName>
    <definedName name="FRASeries" localSheetId="16">IF('General Settings_3M'!CheckFRA=FALSE,'General Settings_3M'!FRANull,'General Settings_3M'!FRAQuotes)</definedName>
    <definedName name="FRASeries" localSheetId="32">IF(CheckFRA=FALSE,FRANull,FRAQuotes)</definedName>
    <definedName name="FRASeries" localSheetId="31">IF(Monitor_1M!CheckFRA=FALSE,Monitor_1M!FRANull,Monitor_1M!FRAQuotes)</definedName>
    <definedName name="FRASeries" localSheetId="15">IF(Monitor_1Y!CheckFRA=FALSE,Monitor_1Y!FRANull,Monitor_1Y!FRAQuotes)</definedName>
    <definedName name="FRASeries" localSheetId="24">IF(Monitor_3M!CheckFRA=FALSE,Monitor_3M!FRANull,Monitor_3M!FRAQuotes)</definedName>
    <definedName name="FRASeries" localSheetId="26">IF(RateHelpers_1M!CheckFRA=FALSE,RateHelpers_1M!FRANull,RateHelpers_1M!FRAQuotes)</definedName>
    <definedName name="FRASeries" localSheetId="10">IF(Monitor_1Y!CheckFRA=FALSE,Monitor_1Y!FRANull,Monitor_1Y!FRAQuotes)</definedName>
    <definedName name="FRASeries" localSheetId="17">IF(RateHelpers_3M!CheckFRA=FALSE,RateHelpers_3M!FRANull,RateHelpers_3M!FRAQuotes)</definedName>
    <definedName name="FRASeries" localSheetId="33">IF(CheckFRA=FALSE,FRANull,FRAQuotes)</definedName>
    <definedName name="FRASeries" localSheetId="27">IF(Selected_1M!CheckFRA=FALSE,Selected_1M!FRANull,Selected_1M!FRAQuotes)</definedName>
    <definedName name="FRASeries" localSheetId="11">IF(Monitor_1Y!CheckFRA=FALSE,Monitor_1Y!FRANull,Monitor_1Y!FRAQuotes)</definedName>
    <definedName name="FRASeries" localSheetId="18">IF(Selected_3M!CheckFRA=FALSE,Selected_3M!FRANull,Selected_3M!FRAQuotes)</definedName>
    <definedName name="FRASeries" localSheetId="34">IF(CheckFRA=FALSE,FRANull,FRAQuotes)</definedName>
    <definedName name="FRASeries" localSheetId="29">IF(Swaps_1M!CheckFRA=FALSE,Swaps_1M!FRANull,Swaps_1M!FRAQuotes)</definedName>
    <definedName name="FRASeries" localSheetId="22">IF(Swaps_3M!CheckFRA=FALSE,Swaps_3M!FRANull,Swaps_3M!FRAQuotes)</definedName>
    <definedName name="FRASeries" localSheetId="37">IF(CheckFRA=FALSE,FRANull,FRAQuotes)</definedName>
    <definedName name="FRASeries" localSheetId="30">IF(SwapsFromBasis_1M!CheckFRA=FALSE,SwapsFromBasis_1M!FRANull,SwapsFromBasis_1M!FRAQuotes)</definedName>
    <definedName name="FRASeries" localSheetId="14">IF(Monitor_1Y!CheckFRA=FALSE,Monitor_1Y!FRANull,Monitor_1Y!FRAQuotes)</definedName>
    <definedName name="FRASeries" localSheetId="23">IF(SwapsFromBasis_3M!CheckFRA=FALSE,SwapsFromBasis_3M!FRANull,SwapsFromBasis_3M!FRAQuotes)</definedName>
    <definedName name="FRASeries">IF(CheckFRA=FALSE,FRANull,FRAQuotes)</definedName>
    <definedName name="French" localSheetId="4">FirstLegAdmortization_IRS!$H$4:$H$123</definedName>
    <definedName name="French" localSheetId="6">SecondLegAdmortization_IRS!$H$4:$H$123</definedName>
    <definedName name="FrontFuturesRollingDays" localSheetId="28">Selected_1M!$B$4</definedName>
    <definedName name="FrontFuturesRollingDays" localSheetId="12">Selected_1Y!$B$4</definedName>
    <definedName name="FrontFuturesRollingDays" localSheetId="19">Selected_3M!$B$4</definedName>
    <definedName name="FrontFuturesRollingDays" localSheetId="35">Selected_6M!$B$4</definedName>
    <definedName name="FrontFuturesRollingDays" localSheetId="54">Selected_STD!$B$4</definedName>
    <definedName name="FrontFuturesRollingDays" localSheetId="13">Selected_1Y!$B$4</definedName>
    <definedName name="FrontFuturesRollingDays" localSheetId="20">Selected_3M!$B$4</definedName>
    <definedName name="FrontFuturesRollingDays" localSheetId="36">Selected_6M!$B$4</definedName>
    <definedName name="FrontFuturesRollingDays" localSheetId="56">Selected_STD!$B$4</definedName>
    <definedName name="FrontFuturesRollingDays" localSheetId="21">Selected_3M!$B$4</definedName>
    <definedName name="FrontFuturesRollingDays" localSheetId="55">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31">Selected_1M!$B$4</definedName>
    <definedName name="FrontFuturesRollingDays" localSheetId="15">Selected_1Y!$B$4</definedName>
    <definedName name="FrontFuturesRollingDays" localSheetId="24">Selected_3M!$B$4</definedName>
    <definedName name="FrontFuturesRollingDays" localSheetId="38">Selected_6M!$B$4</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27">Selected_1M!$B$4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3">Selected_STD!$B$4</definedName>
    <definedName name="FrontFuturesRollingDays" localSheetId="29">Selected_1M!$B$4</definedName>
    <definedName name="FrontFuturesRollingDays" localSheetId="22">Selected_3M!$B$4</definedName>
    <definedName name="FrontFuturesRollingDays" localSheetId="37">Selected_6M!$B$4</definedName>
    <definedName name="FrontFuturesRollingDays" localSheetId="57">Selected_STD!$B$4</definedName>
    <definedName name="FrontFuturesRollingDays" localSheetId="30">Selected_1M!$B$4</definedName>
    <definedName name="FrontFuturesRollingDays" localSheetId="14">Selected_1Y!$B$4</definedName>
    <definedName name="FrontFuturesRollingDays" localSheetId="23">Selected_3M!$B$4</definedName>
    <definedName name="FrontFuturesRollingDays">Selected_ON!$B$4</definedName>
    <definedName name="FuturesCodes" localSheetId="72">Futures1M_MKT!$M$4:$M$15</definedName>
    <definedName name="FuturesCodes" localSheetId="73">Futures3M_MKT!$M$7:$M$48</definedName>
    <definedName name="FuturesCodes" localSheetId="74">ImmFra6M_MKT!$M$8:$M$11</definedName>
    <definedName name="FuturesDates" localSheetId="72">Futures1M_MKT!$N$4:$N$15</definedName>
    <definedName name="FuturesDates" localSheetId="73">Futures3M_MKT!$N$7:$N$48</definedName>
    <definedName name="FuturesDates" localSheetId="74">ImmFra6M_MKT!$N$8:$N$11</definedName>
    <definedName name="FuturesDates">MainChecks!$C$14:$C$17</definedName>
    <definedName name="FuturesOptionsTrigger">Triggers_IRS!#REF!</definedName>
    <definedName name="FuturesTable">MainChecks!$A$4:$H$12</definedName>
    <definedName name="GENERAL_SETTINGS">'General Settings_SYNTH'!$B$2</definedName>
    <definedName name="IborIndex" localSheetId="28">Monitor_1M!$Z$17</definedName>
    <definedName name="IborIndex" localSheetId="12">Monitor_1Y!$Z$17</definedName>
    <definedName name="IborIndex" localSheetId="19">Monitor_3M!$Z$17</definedName>
    <definedName name="IborIndex" localSheetId="35">Monitor_6M!$Z$17</definedName>
    <definedName name="IborIndex" localSheetId="13">Monitor_1Y!$Z$17</definedName>
    <definedName name="IborIndex" localSheetId="20">Monitor_3M!$Z$17</definedName>
    <definedName name="IborIndex" localSheetId="36">Monitor_6M!$Z$17</definedName>
    <definedName name="IborIndex" localSheetId="21">Monitor_3M!$Z$17</definedName>
    <definedName name="IborIndex" localSheetId="72">Futures1M_MKT!$AM$4</definedName>
    <definedName name="IborIndex" localSheetId="73">Futures3M_MKT!$AM$4</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31">Monitor_1M!$Z$17</definedName>
    <definedName name="IborIndex" localSheetId="15">Monitor_1Y!$Z$17</definedName>
    <definedName name="IborIndex" localSheetId="24">Monitor_3M!$Z$17</definedName>
    <definedName name="IborIndex" localSheetId="38">Monitor_6M!$Z$17</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27">Monitor_1M!$Z$17</definedName>
    <definedName name="IborIndex" localSheetId="11">Monitor_1Y!$Z$17</definedName>
    <definedName name="IborIndex" localSheetId="18">Monitor_3M!$Z$17</definedName>
    <definedName name="IborIndex" localSheetId="34">Monitor_6M!$Z$17</definedName>
    <definedName name="IborIndex" localSheetId="29">Monitor_1M!$Z$17</definedName>
    <definedName name="IborIndex" localSheetId="22">Monitor_3M!$Z$17</definedName>
    <definedName name="IborIndex" localSheetId="37">Monitor_6M!$Z$17</definedName>
    <definedName name="IborIndex" localSheetId="30">Monitor_1M!$Z$17</definedName>
    <definedName name="IborIndex" localSheetId="14">Monitor_1Y!$Z$17</definedName>
    <definedName name="IborIndex" localSheetId="23">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40">'General Settings_SYNTH'!$D$6</definedName>
    <definedName name="IborType" localSheetId="43">'General Settings_SYNTH'!$D$6</definedName>
    <definedName name="IborType" localSheetId="41">'General Settings_SYNTH'!$D$6</definedName>
    <definedName name="IborType" localSheetId="42">'General Settings_SYNTH'!$D$6</definedName>
    <definedName name="IborType" localSheetId="45">'General Settings_SYNTH'!$D$6</definedName>
    <definedName name="IborType" localSheetId="49">'General Settings_SYNTH'!$D$6</definedName>
    <definedName name="IborType" localSheetId="46">'General Settings_SYNTH'!$D$6</definedName>
    <definedName name="IborType" localSheetId="47">'General Settings_SYNTH'!$D$6</definedName>
    <definedName name="IborType" localSheetId="48">'General Settings_SYNTH'!$D$6</definedName>
    <definedName name="IborType" localSheetId="25">'General Settings_1M'!$D$7</definedName>
    <definedName name="IborType" localSheetId="9">'General Settings_1Y'!$D$7</definedName>
    <definedName name="IborType" localSheetId="16">'General Settings_3M'!$D$7</definedName>
    <definedName name="IborType" localSheetId="32">'General Settings_6M'!$D$7</definedName>
    <definedName name="IborType" localSheetId="51">'General Settings_STD'!$D$7</definedName>
    <definedName name="IborType" localSheetId="39">'General Settings_SYNTH'!$D$6</definedName>
    <definedName name="IborType" localSheetId="50">'General Settings_SYNTH'!$D$6</definedName>
    <definedName name="IborType" localSheetId="44">'General Settings_SYNTH'!$D$6</definedName>
    <definedName name="IborType">'General Settings_ON'!$D$7</definedName>
    <definedName name="IMMFutDates" localSheetId="28">Monitor_1M!#REF!</definedName>
    <definedName name="IMMFutDates" localSheetId="19">Monitor_3M!$O$27:$O$34</definedName>
    <definedName name="IMMFutDates" localSheetId="20">Monitor_3M!$O$27:$O$34</definedName>
    <definedName name="IMMFutDates" localSheetId="21">Monitor_3M!$O$27:$O$34</definedName>
    <definedName name="IMMFutDates" localSheetId="25">Monitor_1M!#REF!</definedName>
    <definedName name="IMMFutDates" localSheetId="16">Monitor_3M!$O$27:$O$34</definedName>
    <definedName name="IMMFutDates" localSheetId="31">Monitor_1M!#REF!</definedName>
    <definedName name="IMMFutDates" localSheetId="24">Monitor_3M!$O$27:$O$34</definedName>
    <definedName name="IMMFutDates" localSheetId="26">Monitor_1M!#REF!</definedName>
    <definedName name="IMMFutDates" localSheetId="17">Monitor_3M!$O$27:$O$34</definedName>
    <definedName name="IMMFutDates" localSheetId="27">Monitor_1M!#REF!</definedName>
    <definedName name="IMMFutDates" localSheetId="18">Monitor_3M!$O$27:$O$34</definedName>
    <definedName name="IMMFutDates" localSheetId="29">Monitor_1M!#REF!</definedName>
    <definedName name="IMMFutDates" localSheetId="22">Monitor_3M!$O$27:$O$34</definedName>
    <definedName name="IMMFutDates" localSheetId="30">Monitor_1M!#REF!</definedName>
    <definedName name="IMMFutDates" localSheetId="23">Monitor_3M!$O$27:$O$34</definedName>
    <definedName name="IMMFutDates">Monitor_6M!#REF!</definedName>
    <definedName name="IMMFutNull" localSheetId="28">Monitor_1M!#REF!</definedName>
    <definedName name="IMMFutNull" localSheetId="19">Monitor_3M!$Q$27:$Q$34</definedName>
    <definedName name="IMMFutNull" localSheetId="20">Monitor_3M!$Q$27:$Q$34</definedName>
    <definedName name="IMMFutNull" localSheetId="21">Monitor_3M!$Q$27:$Q$34</definedName>
    <definedName name="IMMFutNull" localSheetId="25">Monitor_1M!#REF!</definedName>
    <definedName name="IMMFutNull" localSheetId="16">Monitor_3M!$Q$27:$Q$34</definedName>
    <definedName name="IMMFutNull" localSheetId="31">Monitor_1M!#REF!</definedName>
    <definedName name="IMMFutNull" localSheetId="24">Monitor_3M!$Q$27:$Q$34</definedName>
    <definedName name="IMMFutNull" localSheetId="26">Monitor_1M!#REF!</definedName>
    <definedName name="IMMFutNull" localSheetId="17">Monitor_3M!$Q$27:$Q$34</definedName>
    <definedName name="IMMFutNull" localSheetId="27">Monitor_1M!#REF!</definedName>
    <definedName name="IMMFutNull" localSheetId="18">Monitor_3M!$Q$27:$Q$34</definedName>
    <definedName name="IMMFutNull" localSheetId="29">Monitor_1M!#REF!</definedName>
    <definedName name="IMMFutNull" localSheetId="22">Monitor_3M!$Q$27:$Q$34</definedName>
    <definedName name="IMMFutNull" localSheetId="30">Monitor_1M!#REF!</definedName>
    <definedName name="IMMFutNull" localSheetId="23">Monitor_3M!$Q$27:$Q$34</definedName>
    <definedName name="IMMFutNull">Monitor_6M!#REF!</definedName>
    <definedName name="IMMFutQuotes" localSheetId="28">Monitor_1M!#REF!</definedName>
    <definedName name="IMMFutQuotes" localSheetId="19">Monitor_3M!$P$27:$P$34</definedName>
    <definedName name="IMMFutQuotes" localSheetId="20">Monitor_3M!$P$27:$P$34</definedName>
    <definedName name="IMMFutQuotes" localSheetId="21">Monitor_3M!$P$27:$P$34</definedName>
    <definedName name="IMMFutQuotes" localSheetId="25">Monitor_1M!#REF!</definedName>
    <definedName name="IMMFutQuotes" localSheetId="16">Monitor_3M!$P$27:$P$34</definedName>
    <definedName name="IMMFutQuotes" localSheetId="31">Monitor_1M!#REF!</definedName>
    <definedName name="IMMFutQuotes" localSheetId="24">Monitor_3M!$P$27:$P$34</definedName>
    <definedName name="IMMFutQuotes" localSheetId="26">Monitor_1M!#REF!</definedName>
    <definedName name="IMMFutQuotes" localSheetId="17">Monitor_3M!$P$27:$P$34</definedName>
    <definedName name="IMMFutQuotes" localSheetId="27">Monitor_1M!#REF!</definedName>
    <definedName name="IMMFutQuotes" localSheetId="18">Monitor_3M!$P$27:$P$34</definedName>
    <definedName name="IMMFutQuotes" localSheetId="29">Monitor_1M!#REF!</definedName>
    <definedName name="IMMFutQuotes" localSheetId="22">Monitor_3M!$P$27:$P$34</definedName>
    <definedName name="IMMFutQuotes" localSheetId="30">Monitor_1M!#REF!</definedName>
    <definedName name="IMMFutQuotes" localSheetId="23">Monitor_3M!$P$27:$P$34</definedName>
    <definedName name="IMMFutQuotes">Monitor_6M!#REF!</definedName>
    <definedName name="IMMFutSeries" localSheetId="28">IF(Deposits_1M!CheckIMMFut=FALSE,Deposits_1M!IMMFutNull,Deposits_1M!IMMFutQuotes)</definedName>
    <definedName name="IMMFutSeries" localSheetId="19">IF(Deposits_3M!CheckIMMFut=FALSE,Deposits_3M!IMMFutNull,Deposits_3M!IMMFutQuotes)</definedName>
    <definedName name="IMMFutSeries" localSheetId="35">IF(CheckIMMFut=FALSE,IMMFutNull,IMMFutQuotes)</definedName>
    <definedName name="IMMFutSeries" localSheetId="20">IF(FRAs_3M!CheckIMMFut=FALSE,FRAs_3M!IMMFutNull,FRAs_3M!IMMFutQuotes)</definedName>
    <definedName name="IMMFutSeries" localSheetId="36">IF(CheckIMMFut=FALSE,IMMFutNull,IMMFutQuotes)</definedName>
    <definedName name="IMMFutSeries" localSheetId="21">IF(Futures_3M!CheckIMMFut=FALSE,Futures_3M!IMMFutNull,Futures_3M!IMMFutQuotes)</definedName>
    <definedName name="IMMFutSeries" localSheetId="25">IF('General Settings_1M'!CheckIMMFut=FALSE,'General Settings_1M'!IMMFutNull,'General Settings_1M'!IMMFutQuotes)</definedName>
    <definedName name="IMMFutSeries" localSheetId="16">IF('General Settings_3M'!CheckIMMFut=FALSE,'General Settings_3M'!IMMFutNull,'General Settings_3M'!IMMFutQuotes)</definedName>
    <definedName name="IMMFutSeries" localSheetId="32">IF(CheckIMMFut=FALSE,IMMFutNull,IMMFutQuotes)</definedName>
    <definedName name="IMMFutSeries" localSheetId="31">IF(Monitor_1M!CheckIMMFut=FALSE,Monitor_1M!IMMFutNull,Monitor_1M!IMMFutQuotes)</definedName>
    <definedName name="IMMFutSeries" localSheetId="24">IF(Monitor_3M!CheckIMMFut=FALSE,Monitor_3M!IMMFutNull,Monitor_3M!IMMFutQuotes)</definedName>
    <definedName name="IMMFutSeries" localSheetId="26">IF(RateHelpers_1M!CheckIMMFut=FALSE,RateHelpers_1M!IMMFutNull,RateHelpers_1M!IMMFutQuotes)</definedName>
    <definedName name="IMMFutSeries" localSheetId="17">IF(RateHelpers_3M!CheckIMMFut=FALSE,RateHelpers_3M!IMMFutNull,RateHelpers_3M!IMMFutQuotes)</definedName>
    <definedName name="IMMFutSeries" localSheetId="33">IF(CheckIMMFut=FALSE,IMMFutNull,IMMFutQuotes)</definedName>
    <definedName name="IMMFutSeries" localSheetId="27">IF(Selected_1M!CheckIMMFut=FALSE,Selected_1M!IMMFutNull,Selected_1M!IMMFutQuotes)</definedName>
    <definedName name="IMMFutSeries" localSheetId="18">IF(Selected_3M!CheckIMMFut=FALSE,Selected_3M!IMMFutNull,Selected_3M!IMMFutQuotes)</definedName>
    <definedName name="IMMFutSeries" localSheetId="34">IF(CheckIMMFut=FALSE,IMMFutNull,IMMFutQuotes)</definedName>
    <definedName name="IMMFutSeries" localSheetId="29">IF(Swaps_1M!CheckIMMFut=FALSE,Swaps_1M!IMMFutNull,Swaps_1M!IMMFutQuotes)</definedName>
    <definedName name="IMMFutSeries" localSheetId="22">IF(Swaps_3M!CheckIMMFut=FALSE,Swaps_3M!IMMFutNull,Swaps_3M!IMMFutQuotes)</definedName>
    <definedName name="IMMFutSeries" localSheetId="37">IF(CheckIMMFut=FALSE,IMMFutNull,IMMFutQuotes)</definedName>
    <definedName name="IMMFutSeries" localSheetId="30">IF(SwapsFromBasis_1M!CheckIMMFut=FALSE,SwapsFromBasis_1M!IMMFutNull,SwapsFromBasis_1M!IMMFutQuotes)</definedName>
    <definedName name="IMMFutSeries" localSheetId="23">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8">'General Settings_1M'!$D$6</definedName>
    <definedName name="IndexTenor" localSheetId="12">'General Settings_1Y'!$D$6</definedName>
    <definedName name="IndexTenor" localSheetId="19">'General Settings_3M'!$D$6</definedName>
    <definedName name="IndexTenor" localSheetId="35">'General Settings_6M'!$D$6</definedName>
    <definedName name="IndexTenor" localSheetId="13">'General Settings_1Y'!$D$6</definedName>
    <definedName name="IndexTenor" localSheetId="20">'General Settings_3M'!$D$6</definedName>
    <definedName name="IndexTenor" localSheetId="36">'General Settings_6M'!$D$6</definedName>
    <definedName name="IndexTenor" localSheetId="21">'General Settings_3M'!$D$6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51">'General Settings_STD'!$D$6</definedName>
    <definedName name="IndexTenor" localSheetId="31">'General Settings_1M'!$D$6</definedName>
    <definedName name="IndexTenor" localSheetId="15">'General Settings_1Y'!$D$6</definedName>
    <definedName name="IndexTenor" localSheetId="24">'General Settings_3M'!$D$6</definedName>
    <definedName name="IndexTenor" localSheetId="38">'General Settings_6M'!$D$6</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27">'General Settings_1M'!$D$6</definedName>
    <definedName name="IndexTenor" localSheetId="11">'General Settings_1Y'!$D$6</definedName>
    <definedName name="IndexTenor" localSheetId="18">'General Settings_3M'!$D$6</definedName>
    <definedName name="IndexTenor" localSheetId="34">'General Settings_6M'!$D$6</definedName>
    <definedName name="IndexTenor" localSheetId="29">'General Settings_1M'!$D$6</definedName>
    <definedName name="IndexTenor" localSheetId="22">'General Settings_3M'!$D$6</definedName>
    <definedName name="IndexTenor" localSheetId="37">'General Settings_6M'!$D$6</definedName>
    <definedName name="IndexTenor" localSheetId="30">'General Settings_1M'!$D$6</definedName>
    <definedName name="IndexTenor" localSheetId="14">'General Settings_1Y'!$D$6</definedName>
    <definedName name="IndexTenor" localSheetId="23">'General Settings_3M'!$D$6</definedName>
    <definedName name="IndexTenor">'General Settings_ON'!$D$6</definedName>
    <definedName name="Instruments" localSheetId="67">BasisSwap1MxM_MKT!$R$5:$R$42</definedName>
    <definedName name="Instruments" localSheetId="68">BasisSwap3M6M_MKT!$R$5:$R$42</definedName>
    <definedName name="Instruments" localSheetId="69">BasisSwapxM12M_MKT!$R$5:$R$42</definedName>
    <definedName name="Instruments" localSheetId="71">FRA_MKT!$L$5:$L$50</definedName>
    <definedName name="Instruments" localSheetId="90">FwdOIS_MKT!$E$5:$E$10</definedName>
    <definedName name="Instruments" localSheetId="89">MPCOIS_MKT!$E$5:$E$10</definedName>
    <definedName name="Instruments" localSheetId="76">OIS_MKT!$N$5:$N$40</definedName>
    <definedName name="Instruments" localSheetId="80">Swap3MAnnual_MKT!$R$5:$R$43</definedName>
    <definedName name="Instruments" localSheetId="79">Swap3MSemiAnnual_MKT!$R$5:$R$43</definedName>
    <definedName name="Instruments" localSheetId="81">Swap6M_MKT!$R$5:$R$43</definedName>
    <definedName name="Instruments" localSheetId="77">Swaps1M_MKT!$N$5:$N$15</definedName>
    <definedName name="Instruments" localSheetId="78">SwapsIMMDated_MKT!$N$5:$N$11</definedName>
    <definedName name="InterestRatesTrigger" localSheetId="8">MainChecks!#REF!</definedName>
    <definedName name="InterestRatesTrigger" localSheetId="2">Triggers_IRS!#REF!</definedName>
    <definedName name="InterestRatesTrigger">'General Settings_SYNTH'!$D$20</definedName>
    <definedName name="interpolatedbasis12M" localSheetId="49">'Delta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40">'1MSynthDepo_SYNTH'!$D$11</definedName>
    <definedName name="interpolator3M">'3MSynthDepo_SYNTH'!$D$11</definedName>
    <definedName name="interpolator6M">'6MSynthDepo_SYNTH'!$D$11</definedName>
    <definedName name="InterpolatorID" localSheetId="40">'General Settings_SYNTH'!#REF!</definedName>
    <definedName name="InterpolatorID" localSheetId="43">'General Settings_SYNTH'!#REF!</definedName>
    <definedName name="InterpolatorID" localSheetId="41">'General Settings_SYNTH'!#REF!</definedName>
    <definedName name="InterpolatorID" localSheetId="42">'General Settings_SYNTH'!#REF!</definedName>
    <definedName name="InterpolatorID" localSheetId="45">'General Settings_SYNTH'!#REF!</definedName>
    <definedName name="InterpolatorID" localSheetId="49">'General Settings_SYNTH'!#REF!</definedName>
    <definedName name="InterpolatorID" localSheetId="46">'General Settings_SYNTH'!#REF!</definedName>
    <definedName name="InterpolatorID" localSheetId="47">'General Settings_SYNTH'!#REF!</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19">'General Settings_3M'!$D$25</definedName>
    <definedName name="InterpolatorID" localSheetId="35">'General Settings_6M'!$D$25</definedName>
    <definedName name="InterpolatorID" localSheetId="54">'General Settings_STD'!$D$21</definedName>
    <definedName name="InterpolatorID" localSheetId="13">'General Settings_1Y'!$D$25</definedName>
    <definedName name="InterpolatorID" localSheetId="20">'General Settings_3M'!$D$25</definedName>
    <definedName name="InterpolatorID" localSheetId="36">'General Settings_6M'!$D$25</definedName>
    <definedName name="InterpolatorID" localSheetId="56">'General Settings_STD'!$D$21</definedName>
    <definedName name="InterpolatorID" localSheetId="21">'General Settings_3M'!$D$25</definedName>
    <definedName name="InterpolatorID" localSheetId="55">'General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39">'General Settings_SYNTH'!#REF!</definedName>
    <definedName name="InterpolatorID" localSheetId="31">'General Settings_1M'!$D$25</definedName>
    <definedName name="InterpolatorID" localSheetId="15">'General Settings_1Y'!$D$25</definedName>
    <definedName name="InterpolatorID" localSheetId="24">'General Settings_3M'!$D$25</definedName>
    <definedName name="InterpolatorID" localSheetId="38">'General Settings_6M'!$D$25</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27">'General Settings_1M'!$D$25</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3">'General Settings_STD'!$D$21</definedName>
    <definedName name="InterpolatorID" localSheetId="29">'General Settings_1M'!$D$25</definedName>
    <definedName name="InterpolatorID" localSheetId="22">'General Settings_3M'!$D$25</definedName>
    <definedName name="InterpolatorID" localSheetId="37">'General Settings_6M'!$D$25</definedName>
    <definedName name="InterpolatorID" localSheetId="57">'General Settings_STD'!$D$21</definedName>
    <definedName name="InterpolatorID" localSheetId="50">'General Settings_SYNTH'!#REF!</definedName>
    <definedName name="InterpolatorID" localSheetId="30">'General Settings_1M'!$D$25</definedName>
    <definedName name="InterpolatorID" localSheetId="14">'General Settings_1Y'!$D$25</definedName>
    <definedName name="InterpolatorID" localSheetId="23">'General Settings_3M'!$D$25</definedName>
    <definedName name="InterpolatorID" localSheetId="44">'General Settings_SYNTH'!#REF!</definedName>
    <definedName name="InterpolatorID">'General Settings_ON'!$D$25</definedName>
    <definedName name="LastFixingsTrigger" localSheetId="40">'General Settings_SYNTH'!$D$21</definedName>
    <definedName name="LastFixingsTrigger" localSheetId="43">'General Settings_SYNTH'!$D$21</definedName>
    <definedName name="LastFixingsTrigger" localSheetId="41">'General Settings_SYNTH'!$D$21</definedName>
    <definedName name="LastFixingsTrigger" localSheetId="42">'General Settings_SYNTH'!$D$21</definedName>
    <definedName name="LastFixingsTrigger" localSheetId="45">'General Settings_SYNTH'!$D$21</definedName>
    <definedName name="LastFixingsTrigger" localSheetId="49">'General Settings_SYNTH'!$D$21</definedName>
    <definedName name="LastFixingsTrigger" localSheetId="46">'General Settings_SYNTH'!$D$21</definedName>
    <definedName name="LastFixingsTrigger" localSheetId="47">'General Settings_SYNTH'!$D$21</definedName>
    <definedName name="LastFixingsTrigger" localSheetId="48">'General Settings_SYNTH'!$D$21</definedName>
    <definedName name="LastFixingsTrigger" localSheetId="39">'General Settings_SYNTH'!$D$21</definedName>
    <definedName name="LastFixingsTrigger" localSheetId="50">'General Settings_SYNTH'!$D$21</definedName>
    <definedName name="LastFixingsTrigger" localSheetId="44">'General Settings_SYNTH'!$D$21</definedName>
    <definedName name="LastFixingsTrigger">'General Settings_MKT'!$D$7</definedName>
    <definedName name="LastUpdate" localSheetId="39">'General Settings_SYNTH'!$D$11</definedName>
    <definedName name="LastUpdate">'General Settings_MKT'!$D$19</definedName>
    <definedName name="LiffeCodes" localSheetId="72">Futures1M_MKT!$AC$6:$AD$10</definedName>
    <definedName name="LiffeCodes" localSheetId="73">Futures3M_MKT!$AC$7:$AD$11</definedName>
    <definedName name="LiveDataFeed" localSheetId="39">'General Settings_SYNTH'!$D$12</definedName>
    <definedName name="LiveDataFeed">'General Settings_MKT'!$D$20</definedName>
    <definedName name="MeanReversion" localSheetId="72">Futures1M_MKT!$AM$3</definedName>
    <definedName name="MeanReversion" localSheetId="73">Futures3M_MKT!$AM$3</definedName>
    <definedName name="MinDistance" localSheetId="28">RateHelpers_1M!$G$2:$G$51</definedName>
    <definedName name="MinDistance" localSheetId="12">RateHelpers_1Y!$K$2:$K$62</definedName>
    <definedName name="MinDistance" localSheetId="19">RateHelpers_3M!$H$2:$H$135</definedName>
    <definedName name="MinDistance" localSheetId="35">RateHelpers_6M!$G$2:$G$65</definedName>
    <definedName name="MinDistance" localSheetId="54">RateHelpers_STD!$H$2:$H$116</definedName>
    <definedName name="MinDistance" localSheetId="13">RateHelpers_1Y!$K$2:$K$62</definedName>
    <definedName name="MinDistance" localSheetId="20">RateHelpers_3M!$H$2:$H$135</definedName>
    <definedName name="MinDistance" localSheetId="36">RateHelpers_6M!$G$2:$G$65</definedName>
    <definedName name="MinDistance" localSheetId="56">RateHelpers_STD!$H$2:$H$116</definedName>
    <definedName name="MinDistance" localSheetId="21">RateHelpers_3M!$H$2:$H$135</definedName>
    <definedName name="MinDistance" localSheetId="55">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31">RateHelpers_1M!$G$2:$G$51</definedName>
    <definedName name="MinDistance" localSheetId="15">RateHelpers_1Y!$K$2:$K$62</definedName>
    <definedName name="MinDistance" localSheetId="24">RateHelpers_3M!$H$2:$H$135</definedName>
    <definedName name="MinDistance" localSheetId="38">RateHelpers_6M!$G$2:$G$65</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27">RateHelpers_1M!$G$2:$G$51</definedName>
    <definedName name="MinDistance" localSheetId="11">RateHelpers_1Y!$K$2:$K$62</definedName>
    <definedName name="MinDistance" localSheetId="18">RateHelpers_3M!$H$2:$H$135</definedName>
    <definedName name="MinDistance" localSheetId="34">RateHelpers_6M!$G$2:$G$65</definedName>
    <definedName name="MinDistance" localSheetId="53">RateHelpers_STD!$H$2:$H$116</definedName>
    <definedName name="MinDistance" localSheetId="29">RateHelpers_1M!$G$2:$G$51</definedName>
    <definedName name="MinDistance" localSheetId="22">RateHelpers_3M!$H$2:$H$135</definedName>
    <definedName name="MinDistance" localSheetId="37">RateHelpers_6M!$G$2:$G$65</definedName>
    <definedName name="MinDistance" localSheetId="57">RateHelpers_STD!$H$2:$H$116</definedName>
    <definedName name="MinDistance" localSheetId="30">RateHelpers_1M!$G$2:$G$51</definedName>
    <definedName name="MinDistance" localSheetId="14">RateHelpers_1Y!$K$2:$K$62</definedName>
    <definedName name="MinDistance" localSheetId="23">RateHelpers_3M!$H$2:$H$135</definedName>
    <definedName name="MinDistance">RateHelpers_ON!$F$2:$F$38</definedName>
    <definedName name="MoneyMarketDayCounter" localSheetId="28">'General Settings_1M'!$M$14</definedName>
    <definedName name="MoneyMarketDayCounter" localSheetId="12">'General Settings_1Y'!$M$14</definedName>
    <definedName name="MoneyMarketDayCounter" localSheetId="19">'General Settings_3M'!$M$14</definedName>
    <definedName name="MoneyMarketDayCounter" localSheetId="35">'General Settings_6M'!$M$14</definedName>
    <definedName name="MoneyMarketDayCounter" localSheetId="54">'General Settings_STD'!$I$14</definedName>
    <definedName name="MoneyMarketDayCounter" localSheetId="13">'General Settings_1Y'!$M$14</definedName>
    <definedName name="MoneyMarketDayCounter" localSheetId="20">'General Settings_3M'!$M$14</definedName>
    <definedName name="MoneyMarketDayCounter" localSheetId="36">'General Settings_6M'!$M$14</definedName>
    <definedName name="MoneyMarketDayCounter" localSheetId="56">'General Settings_STD'!$I$14</definedName>
    <definedName name="MoneyMarketDayCounter" localSheetId="21">'General Settings_3M'!$M$14</definedName>
    <definedName name="MoneyMarketDayCounter" localSheetId="55">'General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31">'General Settings_1M'!$M$14</definedName>
    <definedName name="MoneyMarketDayCounter" localSheetId="15">'General Settings_1Y'!$M$14</definedName>
    <definedName name="MoneyMarketDayCounter" localSheetId="24">'General Settings_3M'!$M$14</definedName>
    <definedName name="MoneyMarketDayCounter" localSheetId="38">'General Settings_6M'!$M$14</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27">'General Settings_1M'!$M$14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3">'General Settings_STD'!$I$14</definedName>
    <definedName name="MoneyMarketDayCounter" localSheetId="29">'General Settings_1M'!$M$14</definedName>
    <definedName name="MoneyMarketDayCounter" localSheetId="22">'General Settings_3M'!$M$14</definedName>
    <definedName name="MoneyMarketDayCounter" localSheetId="37">'General Settings_6M'!$M$14</definedName>
    <definedName name="MoneyMarketDayCounter" localSheetId="57">'General Settings_STD'!$I$14</definedName>
    <definedName name="MoneyMarketDayCounter" localSheetId="30">'General Settings_1M'!$M$14</definedName>
    <definedName name="MoneyMarketDayCounter" localSheetId="14">'General Settings_1Y'!$M$14</definedName>
    <definedName name="MoneyMarketDayCounter" localSheetId="23">'General Settings_3M'!$M$14</definedName>
    <definedName name="MoneyMarketDayCounter">'General Settings_ON'!$M$13</definedName>
    <definedName name="Months" localSheetId="28">'General Settings_1M'!$D$5</definedName>
    <definedName name="Months" localSheetId="12">'General Settings_1Y'!$D$5</definedName>
    <definedName name="Months" localSheetId="19">'General Settings_3M'!$D$5</definedName>
    <definedName name="Months" localSheetId="35">'General Settings_6M'!$D$5</definedName>
    <definedName name="Months" localSheetId="13">'General Settings_1Y'!$D$5</definedName>
    <definedName name="Months" localSheetId="20">'General Settings_3M'!$D$5</definedName>
    <definedName name="Months" localSheetId="36">'General Settings_6M'!$D$5</definedName>
    <definedName name="Months" localSheetId="21">'General Settings_3M'!$D$5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51">'General Settings_STD'!$D$5</definedName>
    <definedName name="Months" localSheetId="31">'General Settings_1M'!$D$5</definedName>
    <definedName name="Months" localSheetId="15">'General Settings_1Y'!$D$5</definedName>
    <definedName name="Months" localSheetId="24">'General Settings_3M'!$D$5</definedName>
    <definedName name="Months" localSheetId="38">'General Settings_6M'!$D$5</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27">'General Settings_1M'!$D$5</definedName>
    <definedName name="Months" localSheetId="11">'General Settings_1Y'!$D$5</definedName>
    <definedName name="Months" localSheetId="18">'General Settings_3M'!$D$5</definedName>
    <definedName name="Months" localSheetId="34">'General Settings_6M'!$D$5</definedName>
    <definedName name="Months" localSheetId="29">'General Settings_1M'!$D$5</definedName>
    <definedName name="Months" localSheetId="22">'General Settings_3M'!$D$5</definedName>
    <definedName name="Months" localSheetId="37">'General Settings_6M'!$D$5</definedName>
    <definedName name="Months" localSheetId="30">'General Settings_1M'!$D$5</definedName>
    <definedName name="Months" localSheetId="14">'General Settings_1Y'!$D$5</definedName>
    <definedName name="Months" localSheetId="23">'General Settings_3M'!$D$5</definedName>
    <definedName name="Months">'General Settings_ON'!$D$5</definedName>
    <definedName name="Months12M" localSheetId="45">Contribution_SYNTH!$A$25</definedName>
    <definedName name="Months1M" localSheetId="45">Contribution_SYNTH!$A$3</definedName>
    <definedName name="Months3M" localSheetId="45">Contribution_SYNTH!$A$8</definedName>
    <definedName name="Months6M" localSheetId="45">Contribution_SYNTH!$A$15</definedName>
    <definedName name="NDays" localSheetId="28">'General Settings_1M'!$D$17</definedName>
    <definedName name="NDays" localSheetId="12">'General Settings_1Y'!$D$17</definedName>
    <definedName name="NDays" localSheetId="19">'General Settings_3M'!$D$17</definedName>
    <definedName name="NDays" localSheetId="35">'General Settings_6M'!$D$17</definedName>
    <definedName name="NDays" localSheetId="54">'General Settings_STD'!$D$17</definedName>
    <definedName name="NDays" localSheetId="13">'General Settings_1Y'!$D$17</definedName>
    <definedName name="NDays" localSheetId="20">'General Settings_3M'!$D$17</definedName>
    <definedName name="NDays" localSheetId="36">'General Settings_6M'!$D$17</definedName>
    <definedName name="NDays" localSheetId="56">'General Settings_STD'!$D$17</definedName>
    <definedName name="NDays" localSheetId="21">'General Settings_3M'!$D$17</definedName>
    <definedName name="NDays" localSheetId="55">'General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31">'General Settings_1M'!$D$17</definedName>
    <definedName name="NDays" localSheetId="15">'General Settings_1Y'!$D$17</definedName>
    <definedName name="NDays" localSheetId="24">'General Settings_3M'!$D$17</definedName>
    <definedName name="NDays" localSheetId="38">'General Settings_6M'!$D$17</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27">'General Settings_1M'!$D$17</definedName>
    <definedName name="NDays" localSheetId="11">'General Settings_1Y'!$D$17</definedName>
    <definedName name="NDays" localSheetId="18">'General Settings_3M'!$D$17</definedName>
    <definedName name="NDays" localSheetId="34">'General Settings_6M'!$D$17</definedName>
    <definedName name="NDays" localSheetId="53">'General Settings_STD'!$D$17</definedName>
    <definedName name="NDays" localSheetId="29">'General Settings_1M'!$D$17</definedName>
    <definedName name="NDays" localSheetId="22">'General Settings_3M'!$D$17</definedName>
    <definedName name="NDays" localSheetId="37">'General Settings_6M'!$D$17</definedName>
    <definedName name="NDays" localSheetId="57">'General Settings_STD'!$D$17</definedName>
    <definedName name="NDays" localSheetId="30">'General Settings_1M'!$D$17</definedName>
    <definedName name="NDays" localSheetId="14">'General Settings_1Y'!$D$17</definedName>
    <definedName name="NDays" localSheetId="23">'General Settings_3M'!$D$17</definedName>
    <definedName name="NDays">'General Settings_ON'!$D$17</definedName>
    <definedName name="nIMMFutures" localSheetId="28">Selected_1M!$B$2</definedName>
    <definedName name="nIMMFutures" localSheetId="12">Selected_1Y!$B$2</definedName>
    <definedName name="nIMMFutures" localSheetId="19">Selected_3M!$B$2</definedName>
    <definedName name="nIMMFutures" localSheetId="35">Selected_6M!$B$2</definedName>
    <definedName name="nIMMFutures" localSheetId="54">Selected_STD!$B$2</definedName>
    <definedName name="nIMMFutures" localSheetId="13">Selected_1Y!$B$2</definedName>
    <definedName name="nIMMFutures" localSheetId="20">Selected_3M!$B$2</definedName>
    <definedName name="nIMMFutures" localSheetId="36">Selected_6M!$B$2</definedName>
    <definedName name="nIMMFutures" localSheetId="56">Selected_STD!$B$2</definedName>
    <definedName name="nIMMFutures" localSheetId="21">Selected_3M!$B$2</definedName>
    <definedName name="nIMMFutures" localSheetId="55">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31">Selected_1M!$B$2</definedName>
    <definedName name="nIMMFutures" localSheetId="15">Selected_1Y!$B$2</definedName>
    <definedName name="nIMMFutures" localSheetId="24">Selected_3M!$B$2</definedName>
    <definedName name="nIMMFutures" localSheetId="38">Selected_6M!$B$2</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27">Selected_1M!$B$2</definedName>
    <definedName name="nIMMFutures" localSheetId="11">Selected_1Y!$B$2</definedName>
    <definedName name="nIMMFutures" localSheetId="18">Selected_3M!$B$2</definedName>
    <definedName name="nIMMFutures" localSheetId="34">Selected_6M!$B$2</definedName>
    <definedName name="nIMMFutures" localSheetId="53">Selected_STD!$B$2</definedName>
    <definedName name="nIMMFutures" localSheetId="29">Selected_1M!$B$2</definedName>
    <definedName name="nIMMFutures" localSheetId="22">Selected_3M!$B$2</definedName>
    <definedName name="nIMMFutures" localSheetId="37">Selected_6M!$B$2</definedName>
    <definedName name="nIMMFutures" localSheetId="57">Selected_STD!$B$2</definedName>
    <definedName name="nIMMFutures" localSheetId="30">Selected_1M!$B$2</definedName>
    <definedName name="nIMMFutures" localSheetId="14">Selected_1Y!$B$2</definedName>
    <definedName name="nIMMFutures" localSheetId="23">Selected_3M!$B$2</definedName>
    <definedName name="nIMMFutures">Selected_ON!$B$2</definedName>
    <definedName name="None" localSheetId="4">FirstLegAdmortization_IRS!$D$1:$D$123</definedName>
    <definedName name="None" localSheetId="6">SecondLegAdmortization_IRS!$D$1:$D$123</definedName>
    <definedName name="NPV">Pricing_IRS!$C$47</definedName>
    <definedName name="NPVDate">Pricing_IRS!$C$41</definedName>
    <definedName name="nSerialFutures" localSheetId="28">Selected_1M!$B$3</definedName>
    <definedName name="nSerialFutures" localSheetId="12">Selected_1Y!$B$3</definedName>
    <definedName name="nSerialFutures" localSheetId="19">Selected_3M!$B$3</definedName>
    <definedName name="nSerialFutures" localSheetId="35">Selected_6M!$B$3</definedName>
    <definedName name="nSerialFutures" localSheetId="54">Selected_STD!$B$3</definedName>
    <definedName name="nSerialFutures" localSheetId="13">Selected_1Y!$B$3</definedName>
    <definedName name="nSerialFutures" localSheetId="20">Selected_3M!$B$3</definedName>
    <definedName name="nSerialFutures" localSheetId="36">Selected_6M!$B$3</definedName>
    <definedName name="nSerialFutures" localSheetId="56">Selected_STD!$B$3</definedName>
    <definedName name="nSerialFutures" localSheetId="21">Selected_3M!$B$3</definedName>
    <definedName name="nSerialFutures" localSheetId="55">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31">Selected_1M!$B$3</definedName>
    <definedName name="nSerialFutures" localSheetId="15">Selected_1Y!$B$3</definedName>
    <definedName name="nSerialFutures" localSheetId="24">Selected_3M!$B$3</definedName>
    <definedName name="nSerialFutures" localSheetId="38">Selected_6M!$B$3</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27">Selected_1M!$B$3</definedName>
    <definedName name="nSerialFutures" localSheetId="11">Selected_1Y!$B$3</definedName>
    <definedName name="nSerialFutures" localSheetId="18">Selected_3M!$B$3</definedName>
    <definedName name="nSerialFutures" localSheetId="34">Selected_6M!$B$3</definedName>
    <definedName name="nSerialFutures" localSheetId="53">Selected_STD!$B$3</definedName>
    <definedName name="nSerialFutures" localSheetId="29">Selected_1M!$B$3</definedName>
    <definedName name="nSerialFutures" localSheetId="22">Selected_3M!$B$3</definedName>
    <definedName name="nSerialFutures" localSheetId="37">Selected_6M!$B$3</definedName>
    <definedName name="nSerialFutures" localSheetId="57">Selected_STD!$B$3</definedName>
    <definedName name="nSerialFutures" localSheetId="30">Selected_1M!$B$3</definedName>
    <definedName name="nSerialFutures" localSheetId="14">Selected_1Y!$B$3</definedName>
    <definedName name="nSerialFutures" localSheetId="23">Selected_3M!$B$3</definedName>
    <definedName name="nSerialFutures">Selected_ON!$B$3</definedName>
    <definedName name="ObjectOverwrite" localSheetId="40">'General Settings_SYNTH'!$I$5</definedName>
    <definedName name="ObjectOverwrite" localSheetId="43">'General Settings_SYNTH'!$I$5</definedName>
    <definedName name="ObjectOverwrite" localSheetId="41">'General Settings_SYNTH'!$I$5</definedName>
    <definedName name="ObjectOverwrite" localSheetId="42">'General Settings_SYNTH'!$I$5</definedName>
    <definedName name="ObjectOverwrite" localSheetId="45">'General Settings_SYNTH'!$I$5</definedName>
    <definedName name="ObjectOverwrite" localSheetId="49">'General Settings_SYNTH'!$I$5</definedName>
    <definedName name="ObjectOverwrite" localSheetId="46">'General Settings_SYNTH'!$I$5</definedName>
    <definedName name="ObjectOverwrite" localSheetId="47">'General Settings_SYNTH'!$I$5</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19">'General Settings_3M'!$D$12</definedName>
    <definedName name="ObjectOverwrite" localSheetId="35">'General Settings_6M'!$D$12</definedName>
    <definedName name="ObjectOverwrite" localSheetId="61">'General Settings_ON'!$D$12</definedName>
    <definedName name="ObjectOverwrite" localSheetId="54">'General Settings_STD'!$D$12</definedName>
    <definedName name="ObjectOverwrite" localSheetId="13">'General Settings_1Y'!$D$12</definedName>
    <definedName name="ObjectOverwrite" localSheetId="20">'General Settings_3M'!$D$12</definedName>
    <definedName name="ObjectOverwrite" localSheetId="36">'General Settings_6M'!$D$12</definedName>
    <definedName name="ObjectOverwrite" localSheetId="56">'General Settings_STD'!$D$12</definedName>
    <definedName name="ObjectOverwrite" localSheetId="21">'General Settings_3M'!$D$12</definedName>
    <definedName name="ObjectOverwrite" localSheetId="55">'General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39">'General Settings_SYNTH'!$I$5</definedName>
    <definedName name="ObjectOverwrite" localSheetId="31">'General Settings_1M'!$D$12</definedName>
    <definedName name="ObjectOverwrite" localSheetId="15">'General Settings_1Y'!$D$12</definedName>
    <definedName name="ObjectOverwrite" localSheetId="24">'General Settings_3M'!$D$12</definedName>
    <definedName name="ObjectOverwrite" localSheetId="38">'General Settings_6M'!$D$12</definedName>
    <definedName name="ObjectOverwrite" localSheetId="63">'General Settings_ON'!$D$12</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27">'General Settings_1M'!$D$12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60">'General Settings_ON'!$D$12</definedName>
    <definedName name="ObjectOverwrite" localSheetId="53">'General Settings_STD'!$D$12</definedName>
    <definedName name="ObjectOverwrite" localSheetId="29">'General Settings_1M'!$D$12</definedName>
    <definedName name="ObjectOverwrite" localSheetId="22">'General Settings_3M'!$D$12</definedName>
    <definedName name="ObjectOverwrite" localSheetId="37">'General Settings_6M'!$D$12</definedName>
    <definedName name="ObjectOverwrite" localSheetId="62">'General Settings_ON'!$D$12</definedName>
    <definedName name="ObjectOverwrite" localSheetId="57">'General Settings_STD'!$D$12</definedName>
    <definedName name="ObjectOverwrite" localSheetId="50">'General Settings_SYNTH'!$I$5</definedName>
    <definedName name="ObjectOverwrite" localSheetId="30">'General Settings_1M'!$D$12</definedName>
    <definedName name="ObjectOverwrite" localSheetId="14">'General Settings_1Y'!$D$12</definedName>
    <definedName name="ObjectOverwrite" localSheetId="23">'General Settings_3M'!$D$12</definedName>
    <definedName name="ObjectOverwrite" localSheetId="44">'General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8">Monitor_1M!$AA$17</definedName>
    <definedName name="OverNightIndex" localSheetId="12">Monitor_1Y!$AA$17</definedName>
    <definedName name="OverNightIndex" localSheetId="19">Monitor_3M!$AA$17</definedName>
    <definedName name="OverNightIndex" localSheetId="35">Monitor_6M!$AA$17</definedName>
    <definedName name="OverNightIndex" localSheetId="13">Monitor_1Y!$AA$17</definedName>
    <definedName name="OverNightIndex" localSheetId="20">Monitor_3M!$AA$17</definedName>
    <definedName name="OverNightIndex" localSheetId="36">Monitor_6M!$AA$17</definedName>
    <definedName name="OverNightIndex" localSheetId="21">Monitor_3M!$AA$17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31">Monitor_1M!$AA$17</definedName>
    <definedName name="OverNightIndex" localSheetId="15">Monitor_1Y!$AA$17</definedName>
    <definedName name="OverNightIndex" localSheetId="24">Monitor_3M!$AA$17</definedName>
    <definedName name="OverNightIndex" localSheetId="38">Monitor_6M!$AA$17</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27">Monitor_1M!$AA$17</definedName>
    <definedName name="OverNightIndex" localSheetId="11">Monitor_1Y!$AA$17</definedName>
    <definedName name="OverNightIndex" localSheetId="18">Monitor_3M!$AA$17</definedName>
    <definedName name="OverNightIndex" localSheetId="34">Monitor_6M!$AA$17</definedName>
    <definedName name="OverNightIndex" localSheetId="29">Monitor_1M!$AA$17</definedName>
    <definedName name="OverNightIndex" localSheetId="22">Monitor_3M!$AA$17</definedName>
    <definedName name="OverNightIndex" localSheetId="37">Monitor_6M!$AA$17</definedName>
    <definedName name="OverNightIndex" localSheetId="30">Monitor_1M!$AA$17</definedName>
    <definedName name="OverNightIndex" localSheetId="14">Monitor_1Y!$AA$17</definedName>
    <definedName name="OverNightIndex" localSheetId="23">Monitor_3M!$AA$17</definedName>
    <definedName name="OvernightIndex">'General Settings_SYNTH'!$D$7</definedName>
    <definedName name="Payments" localSheetId="4">FirstLegAdmortization_IRS!$F$1</definedName>
    <definedName name="Payments" localSheetId="6">SecondLegAdmortization_IRS!$F$1</definedName>
    <definedName name="Permanent" localSheetId="40">'General Settings_SYNTH'!$I$4</definedName>
    <definedName name="Permanent" localSheetId="43">'General Settings_SYNTH'!$I$4</definedName>
    <definedName name="Permanent" localSheetId="41">'General Settings_SYNTH'!$I$4</definedName>
    <definedName name="Permanent" localSheetId="42">'General Settings_SYNTH'!$I$4</definedName>
    <definedName name="Permanent" localSheetId="45">'General Settings_SYNTH'!$I$4</definedName>
    <definedName name="Permanent" localSheetId="49">'General Settings_SYNTH'!$I$4</definedName>
    <definedName name="Permanent" localSheetId="46">'General Settings_SYNTH'!$I$4</definedName>
    <definedName name="Permanent" localSheetId="47">'General Settings_SYNTH'!$I$4</definedName>
    <definedName name="Permanent" localSheetId="48">'General Settings_SYNTH'!$I$4</definedName>
    <definedName name="Permanent" localSheetId="28">'General Settings_1M'!$D$10</definedName>
    <definedName name="Permanent" localSheetId="12">'General Settings_1Y'!$D$10</definedName>
    <definedName name="Permanent" localSheetId="19">'General Settings_3M'!$D$10</definedName>
    <definedName name="Permanent" localSheetId="35">'General Settings_6M'!$D$10</definedName>
    <definedName name="Permanent" localSheetId="61">'General Settings_ON'!$D$10</definedName>
    <definedName name="Permanent" localSheetId="54">'General Settings_STD'!$D$10</definedName>
    <definedName name="Permanent" localSheetId="13">'General Settings_1Y'!$D$10</definedName>
    <definedName name="Permanent" localSheetId="20">'General Settings_3M'!$D$10</definedName>
    <definedName name="Permanent" localSheetId="36">'General Settings_6M'!$D$10</definedName>
    <definedName name="Permanent" localSheetId="56">'General Settings_STD'!$D$10</definedName>
    <definedName name="Permanent" localSheetId="21">'General Settings_3M'!$D$10</definedName>
    <definedName name="Permanent" localSheetId="55">'General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39">'General Settings_SYNTH'!$I$4</definedName>
    <definedName name="Permanent" localSheetId="31">'General Settings_1M'!$D$10</definedName>
    <definedName name="Permanent" localSheetId="15">'General Settings_1Y'!$D$10</definedName>
    <definedName name="Permanent" localSheetId="24">'General Settings_3M'!$D$10</definedName>
    <definedName name="Permanent" localSheetId="38">'General Settings_6M'!$D$10</definedName>
    <definedName name="Permanent" localSheetId="63">'General Settings_ON'!$D$10</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27">'General Settings_1M'!$D$10</definedName>
    <definedName name="Permanent" localSheetId="11">'General Settings_1Y'!$D$10</definedName>
    <definedName name="Permanent" localSheetId="18">'General Settings_3M'!$D$10</definedName>
    <definedName name="Permanent" localSheetId="34">'General Settings_6M'!$D$10</definedName>
    <definedName name="Permanent" localSheetId="60">'General Settings_ON'!$D$10</definedName>
    <definedName name="Permanent" localSheetId="53">'General Settings_STD'!$D$10</definedName>
    <definedName name="Permanent" localSheetId="29">'General Settings_1M'!$D$10</definedName>
    <definedName name="Permanent" localSheetId="22">'General Settings_3M'!$D$10</definedName>
    <definedName name="Permanent" localSheetId="37">'General Settings_6M'!$D$10</definedName>
    <definedName name="Permanent" localSheetId="62">'General Settings_ON'!$D$10</definedName>
    <definedName name="Permanent" localSheetId="57">'General Settings_STD'!$D$10</definedName>
    <definedName name="Permanent" localSheetId="50">'General Settings_SYNTH'!$I$4</definedName>
    <definedName name="Permanent" localSheetId="30">'General Settings_1M'!$D$10</definedName>
    <definedName name="Permanent" localSheetId="14">'General Settings_1Y'!$D$10</definedName>
    <definedName name="Permanent" localSheetId="23">'General Settings_3M'!$D$10</definedName>
    <definedName name="Permanent" localSheetId="44">'General Settings_SYNTH'!$I$4</definedName>
    <definedName name="Permanent">'General Settings_MKT'!$I$5</definedName>
    <definedName name="PriceTickValue" localSheetId="39">'General Settings_SYNTH'!$I$12</definedName>
    <definedName name="PriceTickValue">'General Settings_MKT'!$I$23</definedName>
    <definedName name="_xlnm.Print_Area" localSheetId="60">Selected_ON!$D$1:$J$50</definedName>
    <definedName name="Quote" localSheetId="67">BasisSwap1MxM_MKT!$AB$5:$AB$42</definedName>
    <definedName name="Quote" localSheetId="68">BasisSwap3M6M_MKT!$AB$5:$AB$42</definedName>
    <definedName name="Quote" localSheetId="69">BasisSwapxM12M_MKT!$AB$5:$AB$42</definedName>
    <definedName name="Quote" localSheetId="45">Contribution_SYNTH!$L$3:$L$57</definedName>
    <definedName name="Quote" localSheetId="70">Deposits_MKT!$O$5:$O$22</definedName>
    <definedName name="Quote" localSheetId="71">FRA_MKT!$V$5:$V$50</definedName>
    <definedName name="Quote" localSheetId="72">Futures1M_MKT!$Y$4:$Y$15</definedName>
    <definedName name="Quote" localSheetId="73">Futures3M_MKT!$Y$7:$Y$48</definedName>
    <definedName name="Quote" localSheetId="75">FuturesHWConvAdj_MKT!$P$5:$P$6</definedName>
    <definedName name="Quote" localSheetId="90">FwdOIS_MKT!$P$5:$P$10</definedName>
    <definedName name="Quote" localSheetId="74">ImmFra6M_MKT!$Y$8:$Y$11</definedName>
    <definedName name="Quote" localSheetId="89">MPCOIS_MKT!$P$5:$P$10</definedName>
    <definedName name="Quote" localSheetId="76">OIS_MKT!$X$5:$X$40</definedName>
    <definedName name="Quote" localSheetId="80">Swap3MAnnual_MKT!$AB$5:$AB$43</definedName>
    <definedName name="Quote" localSheetId="79">Swap3MSemiAnnual_MKT!$AB$5:$AB$43</definedName>
    <definedName name="Quote" localSheetId="81">Swap6M_MKT!$AB$5:$AB$43</definedName>
    <definedName name="Quote" localSheetId="77">Swaps1M_MKT!$X$5:$X$15</definedName>
    <definedName name="Quote" localSheetId="78">SwapsIMMDated_MKT!$X$5:$X$11</definedName>
    <definedName name="QuoteLive" localSheetId="67">BasisSwap1MxM_MKT!$X$5:$X$42</definedName>
    <definedName name="QuoteLive" localSheetId="68">BasisSwap3M6M_MKT!$X$5:$X$42</definedName>
    <definedName name="QuoteLive" localSheetId="69">BasisSwapxM12M_MKT!$X$5:$X$42</definedName>
    <definedName name="QuoteLive" localSheetId="45">Contribution_SYNTH!$H$3:$H$57</definedName>
    <definedName name="QuoteLive" localSheetId="70">Deposits_MKT!$K$5:$K$22</definedName>
    <definedName name="QuoteLive" localSheetId="71">FRA_MKT!$R$5:$R$50</definedName>
    <definedName name="QuoteLive" localSheetId="72">Futures1M_MKT!$U$4:$U$15</definedName>
    <definedName name="QuoteLive" localSheetId="73">Futures3M_MKT!$U$7:$U$48</definedName>
    <definedName name="QuoteLive" localSheetId="75">FuturesHWConvAdj_MKT!$L$5:$L$6</definedName>
    <definedName name="QuoteLive" localSheetId="90">FwdOIS_MKT!$K$5:$K$10</definedName>
    <definedName name="QuoteLive" localSheetId="74">ImmFra6M_MKT!$U$8:$U$11</definedName>
    <definedName name="QuoteLive" localSheetId="89">MPCOIS_MKT!$K$5:$K$10</definedName>
    <definedName name="QuoteLive" localSheetId="76">OIS_MKT!$T$5:$T$40</definedName>
    <definedName name="QuoteLive" localSheetId="80">Swap3MAnnual_MKT!$X$5:$X$43</definedName>
    <definedName name="QuoteLive" localSheetId="79">Swap3MSemiAnnual_MKT!$X$5:$X$43</definedName>
    <definedName name="QuoteLive" localSheetId="81">Swap6M_MKT!$X$5:$X$43</definedName>
    <definedName name="QuoteLive" localSheetId="77">Swaps1M_MKT!$T$5:$T$15</definedName>
    <definedName name="QuoteLive" localSheetId="78">SwapsIMMDated_MKT!$T$5:$T$11</definedName>
    <definedName name="QuoteStatic" localSheetId="67">BasisSwap1MxM_MKT!$Z$5:$Z$42</definedName>
    <definedName name="QuoteStatic" localSheetId="68">BasisSwap3M6M_MKT!$Z$5:$Z$42</definedName>
    <definedName name="QuoteStatic" localSheetId="69">BasisSwapxM12M_MKT!$Z$5:$Z$42</definedName>
    <definedName name="QuoteStatic" localSheetId="45">Contribution_SYNTH!$J$3:$J$57</definedName>
    <definedName name="QuoteStatic" localSheetId="70">Deposits_MKT!$M$5:$M$22</definedName>
    <definedName name="QuoteStatic" localSheetId="71">FRA_MKT!$T$5:$T$50</definedName>
    <definedName name="QuoteStatic" localSheetId="72">Futures1M_MKT!$W$4:$W$15</definedName>
    <definedName name="QuoteStatic" localSheetId="73">Futures3M_MKT!$W$7:$W$48</definedName>
    <definedName name="QuoteStatic" localSheetId="75">FuturesHWConvAdj_MKT!$N$5:$N$6</definedName>
    <definedName name="QuoteStatic" localSheetId="90">FwdOIS_MKT!$M$5:$M$10</definedName>
    <definedName name="QuoteStatic" localSheetId="74">ImmFra6M_MKT!$W$8:$W$11</definedName>
    <definedName name="QuoteStatic" localSheetId="89">MPCOIS_MKT!$M$5:$M$10</definedName>
    <definedName name="QuoteStatic" localSheetId="76">OIS_MKT!$V$5:$V$40</definedName>
    <definedName name="QuoteStatic" localSheetId="80">Swap3MAnnual_MKT!$Z$5:$Z$43</definedName>
    <definedName name="QuoteStatic" localSheetId="79">Swap3MSemiAnnual_MKT!$Z$5:$Z$43</definedName>
    <definedName name="QuoteStatic" localSheetId="81">Swap6M_MKT!$Z$5:$Z$43</definedName>
    <definedName name="QuoteStatic" localSheetId="77">Swaps1M_MKT!$V$5:$V$15</definedName>
    <definedName name="QuoteStatic" localSheetId="78">SwapsIMMDated_MKT!$V$5:$V$11</definedName>
    <definedName name="QuoteSuffix" localSheetId="40">'General Settings_SYNTH'!$I$10</definedName>
    <definedName name="QuoteSuffix" localSheetId="43">'General Settings_SYNTH'!$I$10</definedName>
    <definedName name="QuoteSuffix" localSheetId="41">'General Settings_SYNTH'!$I$10</definedName>
    <definedName name="QuoteSuffix" localSheetId="42">'General Settings_SYNTH'!$I$10</definedName>
    <definedName name="QuoteSuffix" localSheetId="45">'General Settings_SYNTH'!$I$10</definedName>
    <definedName name="QuoteSuffix" localSheetId="49">'General Settings_SYNTH'!$I$10</definedName>
    <definedName name="QuoteSuffix" localSheetId="46">'General Settings_SYNTH'!$I$10</definedName>
    <definedName name="QuoteSuffix" localSheetId="47">'General Settings_SYNTH'!$I$10</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19">'General Settings_3M'!$M$12</definedName>
    <definedName name="QuoteSuffix" localSheetId="35">'General Settings_6M'!$M$12</definedName>
    <definedName name="QuoteSuffix" localSheetId="61">'General Settings_ON'!$M$12</definedName>
    <definedName name="QuoteSuffix" localSheetId="54">'General Settings_STD'!$I$12</definedName>
    <definedName name="QuoteSuffix" localSheetId="13">'General Settings_1Y'!$M$12</definedName>
    <definedName name="QuoteSuffix" localSheetId="20">'General Settings_3M'!$M$12</definedName>
    <definedName name="QuoteSuffix" localSheetId="36">'General Settings_6M'!$M$12</definedName>
    <definedName name="QuoteSuffix" localSheetId="56">'General Settings_STD'!$I$12</definedName>
    <definedName name="QuoteSuffix" localSheetId="21">'General Settings_3M'!$M$12</definedName>
    <definedName name="QuoteSuffix" localSheetId="55">'General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39">'General Settings_SYNTH'!$I$10</definedName>
    <definedName name="QuoteSuffix" localSheetId="31">'General Settings_1M'!$M$12</definedName>
    <definedName name="QuoteSuffix" localSheetId="15">'General Settings_1Y'!$M$12</definedName>
    <definedName name="QuoteSuffix" localSheetId="24">'General Settings_3M'!$M$12</definedName>
    <definedName name="QuoteSuffix" localSheetId="38">'General Settings_6M'!$M$12</definedName>
    <definedName name="QuoteSuffix" localSheetId="63">'General Settings_ON'!$M$12</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27">'General Settings_1M'!$M$12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60">'General Settings_ON'!$M$12</definedName>
    <definedName name="QuoteSuffix" localSheetId="53">'General Settings_STD'!$I$12</definedName>
    <definedName name="QuoteSuffix" localSheetId="29">'General Settings_1M'!$M$12</definedName>
    <definedName name="QuoteSuffix" localSheetId="22">'General Settings_3M'!$M$12</definedName>
    <definedName name="QuoteSuffix" localSheetId="37">'General Settings_6M'!$M$12</definedName>
    <definedName name="QuoteSuffix" localSheetId="62">'General Settings_ON'!$M$12</definedName>
    <definedName name="QuoteSuffix" localSheetId="57">'General Settings_STD'!$I$12</definedName>
    <definedName name="QuoteSuffix" localSheetId="50">'General Settings_SYNTH'!$I$10</definedName>
    <definedName name="QuoteSuffix" localSheetId="30">'General Settings_1M'!$M$12</definedName>
    <definedName name="QuoteSuffix" localSheetId="14">'General Settings_1Y'!$M$12</definedName>
    <definedName name="QuoteSuffix" localSheetId="23">'General Settings_3M'!$M$12</definedName>
    <definedName name="QuoteSuffix" localSheetId="44">'General Settings_SYNTH'!$I$10</definedName>
    <definedName name="QuoteSuffix">'General Settings_MKT'!$I$21</definedName>
    <definedName name="Rate" localSheetId="4">FirstLegAdmortization_IRS!$H$1</definedName>
    <definedName name="Rate" localSheetId="6">SecondLegAdmortization_IRS!$H$1</definedName>
    <definedName name="RateHelperPrefix" localSheetId="25">'General Settings_1M'!$D$9</definedName>
    <definedName name="RateHelperPrefix" localSheetId="9">'General Settings_1Y'!$D$9</definedName>
    <definedName name="RateHelperPrefix" localSheetId="16">'General Settings_3M'!$D$9</definedName>
    <definedName name="RateHelperPrefix" localSheetId="32">'General Settings_6M'!$D$9</definedName>
    <definedName name="RateHelperPrefix" localSheetId="51">'General Settings_STD'!$D$9</definedName>
    <definedName name="RateHelperPrefix">'General Settings_ON'!$D$9</definedName>
    <definedName name="RateHelpers" localSheetId="28">RateHelpers_1M!$A$2:$A$51</definedName>
    <definedName name="RateHelpers" localSheetId="12">RateHelpers_1Y!$E$2:$E$62</definedName>
    <definedName name="RateHelpers" localSheetId="19">RateHelpers_3M!$B$2:$B$135</definedName>
    <definedName name="RateHelpers" localSheetId="35">RateHelpers_6M!$A$2:$A$65</definedName>
    <definedName name="RateHelpers" localSheetId="54">RateHelpers_STD!$B$2:$B$116</definedName>
    <definedName name="RateHelpers" localSheetId="13">RateHelpers_1Y!$E$2:$E$62</definedName>
    <definedName name="RateHelpers" localSheetId="20">RateHelpers_3M!$B$2:$B$135</definedName>
    <definedName name="RateHelpers" localSheetId="36">RateHelpers_6M!$A$2:$A$65</definedName>
    <definedName name="RateHelpers" localSheetId="56">RateHelpers_STD!$B$2:$B$116</definedName>
    <definedName name="RateHelpers" localSheetId="21">RateHelpers_3M!$B$2:$B$135</definedName>
    <definedName name="RateHelpers" localSheetId="55">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31">RateHelpers_1M!$A$2:$A$51</definedName>
    <definedName name="RateHelpers" localSheetId="15">RateHelpers_1Y!$E$2:$E$62</definedName>
    <definedName name="RateHelpers" localSheetId="24">RateHelpers_3M!$B$2:$B$135</definedName>
    <definedName name="RateHelpers" localSheetId="38">RateHelpers_6M!$A$2:$A$65</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27">RateHelpers_1M!$A$2:$A$51</definedName>
    <definedName name="RateHelpers" localSheetId="11">RateHelpers_1Y!$E$2:$E$62</definedName>
    <definedName name="RateHelpers" localSheetId="18">RateHelpers_3M!$B$2:$B$135</definedName>
    <definedName name="RateHelpers" localSheetId="34">RateHelpers_6M!$A$2:$A$65</definedName>
    <definedName name="RateHelpers" localSheetId="53">RateHelpers_STD!$B$2:$B$116</definedName>
    <definedName name="RateHelpers" localSheetId="29">RateHelpers_1M!$A$2:$A$51</definedName>
    <definedName name="RateHelpers" localSheetId="22">RateHelpers_3M!$B$2:$B$135</definedName>
    <definedName name="RateHelpers" localSheetId="37">RateHelpers_6M!$A$2:$A$65</definedName>
    <definedName name="RateHelpers" localSheetId="57">RateHelpers_STD!$B$2:$B$116</definedName>
    <definedName name="RateHelpers" localSheetId="30">RateHelpers_1M!$A$2:$A$51</definedName>
    <definedName name="RateHelpers" localSheetId="14">RateHelpers_1Y!$E$2:$E$62</definedName>
    <definedName name="RateHelpers" localSheetId="23">RateHelpers_3M!$B$2:$B$135</definedName>
    <definedName name="RateHelpers">RateHelpers_ON!$A$2:$A$38</definedName>
    <definedName name="RateHelpersIncluded" localSheetId="28">RateHelpers_1M!$E$2:$E$51</definedName>
    <definedName name="RateHelpersIncluded" localSheetId="12">RateHelpers_1Y!$I$2:$I$62</definedName>
    <definedName name="RateHelpersIncluded" localSheetId="19">RateHelpers_3M!$F$2:$F$135</definedName>
    <definedName name="RateHelpersIncluded" localSheetId="35">RateHelpers_6M!$E$2:$E$65</definedName>
    <definedName name="RateHelpersIncluded" localSheetId="54">RateHelpers_STD!$F$2:$F$116</definedName>
    <definedName name="RateHelpersIncluded" localSheetId="13">RateHelpers_1Y!$I$2:$I$62</definedName>
    <definedName name="RateHelpersIncluded" localSheetId="20">RateHelpers_3M!$F$2:$F$135</definedName>
    <definedName name="RateHelpersIncluded" localSheetId="36">RateHelpers_6M!$E$2:$E$65</definedName>
    <definedName name="RateHelpersIncluded" localSheetId="56">RateHelpers_STD!$F$2:$F$116</definedName>
    <definedName name="RateHelpersIncluded" localSheetId="21">RateHelpers_3M!$F$2:$F$135</definedName>
    <definedName name="RateHelpersIncluded" localSheetId="55">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31">RateHelpers_1M!$E$2:$E$51</definedName>
    <definedName name="RateHelpersIncluded" localSheetId="15">RateHelpers_1Y!$I$2:$I$62</definedName>
    <definedName name="RateHelpersIncluded" localSheetId="24">RateHelpers_3M!$F$2:$F$135</definedName>
    <definedName name="RateHelpersIncluded" localSheetId="38">RateHelpers_6M!$E$2:$E$65</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27">RateHelpers_1M!$E$2:$E$51</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3">RateHelpers_STD!$F$2:$F$116</definedName>
    <definedName name="RateHelpersIncluded" localSheetId="29">RateHelpers_1M!$E$2:$E$51</definedName>
    <definedName name="RateHelpersIncluded" localSheetId="22">RateHelpers_3M!$F$2:$F$135</definedName>
    <definedName name="RateHelpersIncluded" localSheetId="37">RateHelpers_6M!$E$2:$E$65</definedName>
    <definedName name="RateHelpersIncluded" localSheetId="57">RateHelpers_STD!$F$2:$F$116</definedName>
    <definedName name="RateHelpersIncluded" localSheetId="30">RateHelpers_1M!$E$2:$E$51</definedName>
    <definedName name="RateHelpersIncluded" localSheetId="14">RateHelpers_1Y!$I$2:$I$62</definedName>
    <definedName name="RateHelpersIncluded" localSheetId="23">RateHelpers_3M!$F$2:$F$135</definedName>
    <definedName name="RateHelpersIncluded">RateHelpers_ON!$D$2:$D$38</definedName>
    <definedName name="RateHelpersPriority" localSheetId="28">RateHelpers_1M!$F$2:$F$51</definedName>
    <definedName name="RateHelpersPriority" localSheetId="12">RateHelpers_1Y!$J$2:$J$62</definedName>
    <definedName name="RateHelpersPriority" localSheetId="19">RateHelpers_3M!$G$2:$G$135</definedName>
    <definedName name="RateHelpersPriority" localSheetId="35">RateHelpers_6M!$F$2:$F$65</definedName>
    <definedName name="RateHelpersPriority" localSheetId="54">RateHelpers_STD!$G$2:$G$116</definedName>
    <definedName name="RateHelpersPriority" localSheetId="13">RateHelpers_1Y!$J$2:$J$62</definedName>
    <definedName name="RateHelpersPriority" localSheetId="20">RateHelpers_3M!$G$2:$G$135</definedName>
    <definedName name="RateHelpersPriority" localSheetId="36">RateHelpers_6M!$F$2:$F$65</definedName>
    <definedName name="RateHelpersPriority" localSheetId="56">RateHelpers_STD!$G$2:$G$116</definedName>
    <definedName name="RateHelpersPriority" localSheetId="21">RateHelpers_3M!$G$2:$G$135</definedName>
    <definedName name="RateHelpersPriority" localSheetId="55">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31">RateHelpers_1M!$F$2:$F$51</definedName>
    <definedName name="RateHelpersPriority" localSheetId="15">RateHelpers_1Y!$J$2:$J$62</definedName>
    <definedName name="RateHelpersPriority" localSheetId="24">RateHelpers_3M!$G$2:$G$135</definedName>
    <definedName name="RateHelpersPriority" localSheetId="38">RateHelpers_6M!$F$2:$F$65</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27">RateHelpers_1M!$F$2:$F$51</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3">RateHelpers_STD!$G$2:$G$116</definedName>
    <definedName name="RateHelpersPriority" localSheetId="29">RateHelpers_1M!$F$2:$F$51</definedName>
    <definedName name="RateHelpersPriority" localSheetId="22">RateHelpers_3M!$G$2:$G$135</definedName>
    <definedName name="RateHelpersPriority" localSheetId="37">RateHelpers_6M!$F$2:$F$65</definedName>
    <definedName name="RateHelpersPriority" localSheetId="57">RateHelpers_STD!$G$2:$G$116</definedName>
    <definedName name="RateHelpersPriority" localSheetId="30">RateHelpers_1M!$F$2:$F$51</definedName>
    <definedName name="RateHelpersPriority" localSheetId="14">RateHelpers_1Y!$J$2:$J$62</definedName>
    <definedName name="RateHelpersPriority" localSheetId="23">RateHelpers_3M!$G$2:$G$135</definedName>
    <definedName name="RateHelpersPriority">RateHelpers_ON!$E$2:$E$38</definedName>
    <definedName name="RateHelpersSelected" localSheetId="28">Selected_1M!#REF!</definedName>
    <definedName name="RateHelpersSelected" localSheetId="35">Selected_6M!#REF!</definedName>
    <definedName name="RateHelpersSelected" localSheetId="36">Selected_6M!#REF!</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31">Selected_1M!#REF!</definedName>
    <definedName name="RateHelpersSelected" localSheetId="38">Selected_6M!#REF!</definedName>
    <definedName name="RateHelpersSelected" localSheetId="26">Selected_1M!#REF!</definedName>
    <definedName name="RateHelpersSelected" localSheetId="10">Selected_1Y!$A$7</definedName>
    <definedName name="RateHelpersSelected" localSheetId="17">Selected_3M!$A$7</definedName>
    <definedName name="RateHelpersSelected" localSheetId="33">Selected_6M!#REF!</definedName>
    <definedName name="RateHelpersSelected" localSheetId="52">Selected_STD!$A$7</definedName>
    <definedName name="RateHelpersSelected" localSheetId="27">Selected_1M!#REF!</definedName>
    <definedName name="RateHelpersSelected" localSheetId="11">Selected_1Y!$A$7</definedName>
    <definedName name="RateHelpersSelected" localSheetId="18">Selected_3M!$A$7</definedName>
    <definedName name="RateHelpersSelected" localSheetId="34">Selected_6M!#REF!</definedName>
    <definedName name="RateHelpersSelected" localSheetId="53">Selected_STD!$A$7</definedName>
    <definedName name="RateHelpersSelected" localSheetId="29">Selected_1M!#REF!</definedName>
    <definedName name="RateHelpersSelected" localSheetId="37">Selected_6M!#REF!</definedName>
    <definedName name="RateHelpersSelected" localSheetId="30">Selected_1M!#REF!</definedName>
    <definedName name="RateHelpersSelected">Selected_ON!#REF!</definedName>
    <definedName name="RateTickValue" localSheetId="40">'General Settings_SYNTH'!$I$11</definedName>
    <definedName name="RateTickValue" localSheetId="43">'General Settings_SYNTH'!$I$11</definedName>
    <definedName name="RateTickValue" localSheetId="41">'General Settings_SYNTH'!$I$11</definedName>
    <definedName name="RateTickValue" localSheetId="42">'General Settings_SYNTH'!$I$11</definedName>
    <definedName name="RateTickValue" localSheetId="45">'General Settings_SYNTH'!$I$11</definedName>
    <definedName name="RateTickValue" localSheetId="49">'General Settings_SYNTH'!$I$11</definedName>
    <definedName name="RateTickValue" localSheetId="46">'General Settings_SYNTH'!$I$11</definedName>
    <definedName name="RateTickValue" localSheetId="47">'General Settings_SYNTH'!$I$11</definedName>
    <definedName name="RateTickValue" localSheetId="48">'General Settings_SYNTH'!$I$11</definedName>
    <definedName name="RateTickValue" localSheetId="39">'General Settings_SYNTH'!$I$11</definedName>
    <definedName name="RateTickValue" localSheetId="50">'General Settings_SYNTH'!$I$11</definedName>
    <definedName name="RateTickValue" localSheetId="44">'General Settings_SYNTH'!$I$11</definedName>
    <definedName name="RateTickValue">'General Settings_MKT'!$I$22</definedName>
    <definedName name="RecalcTrigger" localSheetId="28">Monitor_1M!$J$20</definedName>
    <definedName name="RecalcTrigger" localSheetId="12">Monitor_1Y!$J$20</definedName>
    <definedName name="RecalcTrigger" localSheetId="19">Monitor_3M!$J$20</definedName>
    <definedName name="RecalcTrigger" localSheetId="35">Monitor_6M!$J$20</definedName>
    <definedName name="RecalcTrigger" localSheetId="13">Monitor_1Y!$J$20</definedName>
    <definedName name="RecalcTrigger" localSheetId="20">Monitor_3M!$J$20</definedName>
    <definedName name="RecalcTrigger" localSheetId="36">Monitor_6M!$J$20</definedName>
    <definedName name="RecalcTrigger" localSheetId="21">Monitor_3M!$J$20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31">Monitor_1M!$J$20</definedName>
    <definedName name="RecalcTrigger" localSheetId="15">Monitor_1Y!$J$20</definedName>
    <definedName name="RecalcTrigger" localSheetId="24">Monitor_3M!$J$20</definedName>
    <definedName name="RecalcTrigger" localSheetId="38">Monitor_6M!$J$20</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27">Monitor_1M!$J$20</definedName>
    <definedName name="RecalcTrigger" localSheetId="11">Monitor_1Y!$J$20</definedName>
    <definedName name="RecalcTrigger" localSheetId="18">Monitor_3M!$J$20</definedName>
    <definedName name="RecalcTrigger" localSheetId="34">Monitor_6M!$J$20</definedName>
    <definedName name="RecalcTrigger" localSheetId="29">Monitor_1M!$J$20</definedName>
    <definedName name="RecalcTrigger" localSheetId="22">Monitor_3M!$J$20</definedName>
    <definedName name="RecalcTrigger" localSheetId="37">Monitor_6M!$J$20</definedName>
    <definedName name="RecalcTrigger" localSheetId="30">Monitor_1M!$J$20</definedName>
    <definedName name="RecalcTrigger" localSheetId="14">Monitor_1Y!$J$20</definedName>
    <definedName name="RecalcTrigger" localSheetId="23">Monitor_3M!$J$20</definedName>
    <definedName name="RecalcTrigger">Monitor_ON!$J$12</definedName>
    <definedName name="ReutersRtMode">'General Settings_MKT'!$D$5</definedName>
    <definedName name="SamplingFrequency" localSheetId="28">Monitor_1M!$W$15</definedName>
    <definedName name="SamplingFrequency" localSheetId="25">Monitor_1M!$W$15</definedName>
    <definedName name="SamplingFrequency" localSheetId="31">Monitor_1M!$W$15</definedName>
    <definedName name="SamplingFrequency" localSheetId="26">Monitor_1M!$W$15</definedName>
    <definedName name="SamplingFrequency" localSheetId="27">Monitor_1M!$W$15</definedName>
    <definedName name="SamplingFrequency" localSheetId="29">Monitor_1M!$W$15</definedName>
    <definedName name="SamplingFrequency" localSheetId="30">Monitor_1M!$W$15</definedName>
    <definedName name="SamplingFrequency">Monitor_6M!$W$15</definedName>
    <definedName name="Schedule" localSheetId="4">FirstLegAdmortization_IRS!$B$1</definedName>
    <definedName name="Schedule" localSheetId="6">SecondLegAdmortization_IRS!$B$1</definedName>
    <definedName name="SecondLegCF">Pricing_IRS!$G$28</definedName>
    <definedName name="SerialFutDates" localSheetId="28">Monitor_1M!#REF!</definedName>
    <definedName name="SerialFutDates" localSheetId="19">Monitor_3M!$O$63:$O$70</definedName>
    <definedName name="SerialFutDates" localSheetId="20">Monitor_3M!$O$63:$O$70</definedName>
    <definedName name="SerialFutDates" localSheetId="21">Monitor_3M!$O$63:$O$70</definedName>
    <definedName name="SerialFutDates" localSheetId="25">Monitor_1M!#REF!</definedName>
    <definedName name="SerialFutDates" localSheetId="16">Monitor_3M!$O$63:$O$70</definedName>
    <definedName name="SerialFutDates" localSheetId="31">Monitor_1M!#REF!</definedName>
    <definedName name="SerialFutDates" localSheetId="24">Monitor_3M!$O$63:$O$70</definedName>
    <definedName name="SerialFutDates" localSheetId="26">Monitor_1M!#REF!</definedName>
    <definedName name="SerialFutDates" localSheetId="17">Monitor_3M!$O$63:$O$70</definedName>
    <definedName name="SerialFutDates" localSheetId="27">Monitor_1M!#REF!</definedName>
    <definedName name="SerialFutDates" localSheetId="18">Monitor_3M!$O$63:$O$70</definedName>
    <definedName name="SerialFutDates" localSheetId="29">Monitor_1M!#REF!</definedName>
    <definedName name="SerialFutDates" localSheetId="22">Monitor_3M!$O$63:$O$70</definedName>
    <definedName name="SerialFutDates" localSheetId="30">Monitor_1M!#REF!</definedName>
    <definedName name="SerialFutDates" localSheetId="23">Monitor_3M!$O$63:$O$70</definedName>
    <definedName name="SerialFutDates">Monitor_6M!#REF!</definedName>
    <definedName name="SerialFutNull" localSheetId="28">Monitor_1M!#REF!</definedName>
    <definedName name="SerialFutNull" localSheetId="19">Monitor_3M!$Q$63:$Q$70</definedName>
    <definedName name="SerialFutNull" localSheetId="20">Monitor_3M!$Q$63:$Q$70</definedName>
    <definedName name="SerialFutNull" localSheetId="21">Monitor_3M!$Q$63:$Q$70</definedName>
    <definedName name="SerialFutNull" localSheetId="25">Monitor_1M!#REF!</definedName>
    <definedName name="SerialFutNull" localSheetId="16">Monitor_3M!$Q$63:$Q$70</definedName>
    <definedName name="SerialFutNull" localSheetId="31">Monitor_1M!#REF!</definedName>
    <definedName name="SerialFutNull" localSheetId="24">Monitor_3M!$Q$63:$Q$70</definedName>
    <definedName name="SerialFutNull" localSheetId="26">Monitor_1M!#REF!</definedName>
    <definedName name="SerialFutNull" localSheetId="17">Monitor_3M!$Q$63:$Q$70</definedName>
    <definedName name="SerialFutNull" localSheetId="27">Monitor_1M!#REF!</definedName>
    <definedName name="SerialFutNull" localSheetId="18">Monitor_3M!$Q$63:$Q$70</definedName>
    <definedName name="SerialFutNull" localSheetId="29">Monitor_1M!#REF!</definedName>
    <definedName name="SerialFutNull" localSheetId="22">Monitor_3M!$Q$63:$Q$70</definedName>
    <definedName name="SerialFutNull" localSheetId="30">Monitor_1M!#REF!</definedName>
    <definedName name="SerialFutNull" localSheetId="23">Monitor_3M!$Q$63:$Q$70</definedName>
    <definedName name="SerialFutNull">Monitor_6M!#REF!</definedName>
    <definedName name="SerialFutQuotes" localSheetId="28">Monitor_1M!#REF!</definedName>
    <definedName name="SerialFutQuotes" localSheetId="19">Monitor_3M!$P$63:$P$70</definedName>
    <definedName name="SerialFutQuotes" localSheetId="20">Monitor_3M!$P$63:$P$70</definedName>
    <definedName name="SerialFutQuotes" localSheetId="21">Monitor_3M!$P$63:$P$70</definedName>
    <definedName name="SerialFutQuotes" localSheetId="25">Monitor_1M!#REF!</definedName>
    <definedName name="SerialFutQuotes" localSheetId="16">Monitor_3M!$P$63:$P$70</definedName>
    <definedName name="SerialFutQuotes" localSheetId="31">Monitor_1M!#REF!</definedName>
    <definedName name="SerialFutQuotes" localSheetId="24">Monitor_3M!$P$63:$P$70</definedName>
    <definedName name="SerialFutQuotes" localSheetId="26">Monitor_1M!#REF!</definedName>
    <definedName name="SerialFutQuotes" localSheetId="17">Monitor_3M!$P$63:$P$70</definedName>
    <definedName name="SerialFutQuotes" localSheetId="27">Monitor_1M!#REF!</definedName>
    <definedName name="SerialFutQuotes" localSheetId="18">Monitor_3M!$P$63:$P$70</definedName>
    <definedName name="SerialFutQuotes" localSheetId="29">Monitor_1M!#REF!</definedName>
    <definedName name="SerialFutQuotes" localSheetId="22">Monitor_3M!$P$63:$P$70</definedName>
    <definedName name="SerialFutQuotes" localSheetId="30">Monitor_1M!#REF!</definedName>
    <definedName name="SerialFutQuotes" localSheetId="23">Monitor_3M!$P$63:$P$70</definedName>
    <definedName name="SerialFutQuotes">Monitor_6M!#REF!</definedName>
    <definedName name="SerialFutSeries" localSheetId="28">IF(Deposits_1M!CheckSerialFut=FALSE,Deposits_1M!SerialFutNull,Deposits_1M!SerialFutQuotes)</definedName>
    <definedName name="SerialFutSeries" localSheetId="19">IF(Deposits_3M!CheckSerialFut=FALSE,Deposits_3M!SerialFutNull,Deposits_3M!SerialFutQuotes)</definedName>
    <definedName name="SerialFutSeries" localSheetId="35">IF(CheckSerialFut=FALSE,SerialFutNull,SerialFutQuotes)</definedName>
    <definedName name="SerialFutSeries" localSheetId="20">IF(FRAs_3M!CheckSerialFut=FALSE,FRAs_3M!SerialFutNull,FRAs_3M!SerialFutQuotes)</definedName>
    <definedName name="SerialFutSeries" localSheetId="36">IF(CheckSerialFut=FALSE,SerialFutNull,SerialFutQuotes)</definedName>
    <definedName name="SerialFutSeries" localSheetId="21">IF(Futures_3M!CheckSerialFut=FALSE,Futures_3M!SerialFutNull,Futures_3M!SerialFutQuotes)</definedName>
    <definedName name="SerialFutSeries" localSheetId="25">IF('General Settings_1M'!CheckSerialFut=FALSE,'General Settings_1M'!SerialFutNull,'General Settings_1M'!SerialFutQuotes)</definedName>
    <definedName name="SerialFutSeries" localSheetId="16">IF('General Settings_3M'!CheckSerialFut=FALSE,'General Settings_3M'!SerialFutNull,'General Settings_3M'!SerialFutQuotes)</definedName>
    <definedName name="SerialFutSeries" localSheetId="32">IF(CheckSerialFut=FALSE,SerialFutNull,SerialFutQuotes)</definedName>
    <definedName name="SerialFutSeries" localSheetId="31">IF(Monitor_1M!CheckSerialFut=FALSE,Monitor_1M!SerialFutNull,Monitor_1M!SerialFutQuotes)</definedName>
    <definedName name="SerialFutSeries" localSheetId="24">IF(Monitor_3M!CheckSerialFut=FALSE,Monitor_3M!SerialFutNull,Monitor_3M!SerialFutQuotes)</definedName>
    <definedName name="SerialFutSeries" localSheetId="26">IF(RateHelpers_1M!CheckSerialFut=FALSE,RateHelpers_1M!SerialFutNull,RateHelpers_1M!SerialFutQuotes)</definedName>
    <definedName name="SerialFutSeries" localSheetId="17">IF(RateHelpers_3M!CheckSerialFut=FALSE,RateHelpers_3M!SerialFutNull,RateHelpers_3M!SerialFutQuotes)</definedName>
    <definedName name="SerialFutSeries" localSheetId="33">IF(CheckSerialFut=FALSE,SerialFutNull,SerialFutQuotes)</definedName>
    <definedName name="SerialFutSeries" localSheetId="27">IF(Selected_1M!CheckSerialFut=FALSE,Selected_1M!SerialFutNull,Selected_1M!SerialFutQuotes)</definedName>
    <definedName name="SerialFutSeries" localSheetId="18">IF(Selected_3M!CheckSerialFut=FALSE,Selected_3M!SerialFutNull,Selected_3M!SerialFutQuotes)</definedName>
    <definedName name="SerialFutSeries" localSheetId="34">IF(CheckSerialFut=FALSE,SerialFutNull,SerialFutQuotes)</definedName>
    <definedName name="SerialFutSeries" localSheetId="29">IF(Swaps_1M!CheckSerialFut=FALSE,Swaps_1M!SerialFutNull,Swaps_1M!SerialFutQuotes)</definedName>
    <definedName name="SerialFutSeries" localSheetId="22">IF(Swaps_3M!CheckSerialFut=FALSE,Swaps_3M!SerialFutNull,Swaps_3M!SerialFutQuotes)</definedName>
    <definedName name="SerialFutSeries" localSheetId="37">IF(CheckSerialFut=FALSE,SerialFutNull,SerialFutQuotes)</definedName>
    <definedName name="SerialFutSeries" localSheetId="30">IF(SwapsFromBasis_1M!CheckSerialFut=FALSE,SwapsFromBasis_1M!SerialFutNull,SwapsFromBasis_1M!SerialFutQuotes)</definedName>
    <definedName name="SerialFutSeries" localSheetId="23">IF(SwapsFromBasis_3M!CheckSerialFut=FALSE,SwapsFromBasis_3M!SerialFutNull,SwapsFromBasis_3M!SerialFutQuotes)</definedName>
    <definedName name="SerialFutSeries">IF(CheckSerialFut=FALSE,SerialFutNull,SerialFutQuotes)</definedName>
    <definedName name="SerializationPath" localSheetId="40">'General Settings_SYNTH'!$I$7</definedName>
    <definedName name="SerializationPath" localSheetId="43">'General Settings_SYNTH'!$I$7</definedName>
    <definedName name="SerializationPath" localSheetId="41">'General Settings_SYNTH'!$I$7</definedName>
    <definedName name="SerializationPath" localSheetId="42">'General Settings_SYNTH'!$I$7</definedName>
    <definedName name="SerializationPath" localSheetId="45">'General Settings_SYNTH'!$I$7</definedName>
    <definedName name="SerializationPath" localSheetId="49">'General Settings_SYNTH'!$I$7</definedName>
    <definedName name="SerializationPath" localSheetId="46">'General Settings_SYNTH'!$I$7</definedName>
    <definedName name="SerializationPath" localSheetId="47">'General Settings_SYNTH'!$I$7</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19">'General Settings_3M'!$M$5</definedName>
    <definedName name="SerializationPath" localSheetId="35">'General Settings_6M'!$M$5</definedName>
    <definedName name="SerializationPath" localSheetId="61">'General Settings_ON'!$M$5</definedName>
    <definedName name="SerializationPath" localSheetId="54">'General Settings_STD'!$I$5</definedName>
    <definedName name="SerializationPath" localSheetId="13">'General Settings_1Y'!$M$5</definedName>
    <definedName name="SerializationPath" localSheetId="20">'General Settings_3M'!$M$5</definedName>
    <definedName name="SerializationPath" localSheetId="36">'General Settings_6M'!$M$5</definedName>
    <definedName name="SerializationPath" localSheetId="56">'General Settings_STD'!$I$5</definedName>
    <definedName name="SerializationPath" localSheetId="21">'General Settings_3M'!$M$5</definedName>
    <definedName name="SerializationPath" localSheetId="55">'General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39">'General Settings_SYNTH'!$I$7</definedName>
    <definedName name="SerializationPath" localSheetId="31">'General Settings_1M'!$M$5</definedName>
    <definedName name="SerializationPath" localSheetId="15">'General Settings_1Y'!$M$5</definedName>
    <definedName name="SerializationPath" localSheetId="24">'General Settings_3M'!$M$5</definedName>
    <definedName name="SerializationPath" localSheetId="38">'General Settings_6M'!$M$5</definedName>
    <definedName name="SerializationPath" localSheetId="63">'General Settings_ON'!$M$5</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27">'General Settings_1M'!$M$5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60">'General Settings_ON'!$M$5</definedName>
    <definedName name="SerializationPath" localSheetId="53">'General Settings_STD'!$I$5</definedName>
    <definedName name="SerializationPath" localSheetId="29">'General Settings_1M'!$M$5</definedName>
    <definedName name="SerializationPath" localSheetId="22">'General Settings_3M'!$M$5</definedName>
    <definedName name="SerializationPath" localSheetId="37">'General Settings_6M'!$M$5</definedName>
    <definedName name="SerializationPath" localSheetId="62">'General Settings_ON'!$M$5</definedName>
    <definedName name="SerializationPath" localSheetId="57">'General Settings_STD'!$I$5</definedName>
    <definedName name="SerializationPath" localSheetId="50">'General Settings_SYNTH'!$I$7</definedName>
    <definedName name="SerializationPath" localSheetId="30">'General Settings_1M'!$M$5</definedName>
    <definedName name="SerializationPath" localSheetId="14">'General Settings_1Y'!$M$5</definedName>
    <definedName name="SerializationPath" localSheetId="23">'General Settings_3M'!$M$5</definedName>
    <definedName name="SerializationPath" localSheetId="44">'General Settings_SYNTH'!$I$7</definedName>
    <definedName name="SerializationPath">'General Settings_MKT'!$I$8</definedName>
    <definedName name="Serialize" localSheetId="40">'General Settings_SYNTH'!$I$6</definedName>
    <definedName name="Serialize" localSheetId="43">'General Settings_SYNTH'!$I$6</definedName>
    <definedName name="Serialize" localSheetId="41">'General Settings_SYNTH'!$I$6</definedName>
    <definedName name="Serialize" localSheetId="42">'General Settings_SYNTH'!$I$6</definedName>
    <definedName name="Serialize" localSheetId="45">'General Settings_SYNTH'!$I$6</definedName>
    <definedName name="Serialize" localSheetId="49">'General Settings_SYNTH'!$I$6</definedName>
    <definedName name="Serialize" localSheetId="46">'General Settings_SYNTH'!$I$6</definedName>
    <definedName name="Serialize" localSheetId="47">'General Settings_SYNTH'!$I$6</definedName>
    <definedName name="Serialize" localSheetId="48">'General Settings_SYNTH'!$I$6</definedName>
    <definedName name="Serialize" localSheetId="28">'General Settings_1M'!$M$4</definedName>
    <definedName name="Serialize" localSheetId="12">'General Settings_1Y'!$M$4</definedName>
    <definedName name="Serialize" localSheetId="19">'General Settings_3M'!$M$4</definedName>
    <definedName name="Serialize" localSheetId="35">'General Settings_6M'!$M$4</definedName>
    <definedName name="Serialize" localSheetId="61">'General Settings_ON'!$M$4</definedName>
    <definedName name="Serialize" localSheetId="54">'General Settings_STD'!$I$4</definedName>
    <definedName name="Serialize" localSheetId="13">'General Settings_1Y'!$M$4</definedName>
    <definedName name="Serialize" localSheetId="20">'General Settings_3M'!$M$4</definedName>
    <definedName name="Serialize" localSheetId="36">'General Settings_6M'!$M$4</definedName>
    <definedName name="Serialize" localSheetId="56">'General Settings_STD'!$I$4</definedName>
    <definedName name="Serialize" localSheetId="21">'General Settings_3M'!$M$4</definedName>
    <definedName name="Serialize" localSheetId="55">'General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39">'General Settings_SYNTH'!$I$6</definedName>
    <definedName name="Serialize" localSheetId="31">'General Settings_1M'!$M$4</definedName>
    <definedName name="Serialize" localSheetId="15">'General Settings_1Y'!$M$4</definedName>
    <definedName name="Serialize" localSheetId="24">'General Settings_3M'!$M$4</definedName>
    <definedName name="Serialize" localSheetId="38">'General Settings_6M'!$M$4</definedName>
    <definedName name="Serialize" localSheetId="63">'General Settings_ON'!$M$4</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27">'General Settings_1M'!$M$4</definedName>
    <definedName name="Serialize" localSheetId="11">'General Settings_1Y'!$M$4</definedName>
    <definedName name="Serialize" localSheetId="18">'General Settings_3M'!$M$4</definedName>
    <definedName name="Serialize" localSheetId="34">'General Settings_6M'!$M$4</definedName>
    <definedName name="Serialize" localSheetId="60">'General Settings_ON'!$M$4</definedName>
    <definedName name="Serialize" localSheetId="53">'General Settings_STD'!$I$4</definedName>
    <definedName name="Serialize" localSheetId="29">'General Settings_1M'!$M$4</definedName>
    <definedName name="Serialize" localSheetId="22">'General Settings_3M'!$M$4</definedName>
    <definedName name="Serialize" localSheetId="37">'General Settings_6M'!$M$4</definedName>
    <definedName name="Serialize" localSheetId="62">'General Settings_ON'!$M$4</definedName>
    <definedName name="Serialize" localSheetId="57">'General Settings_STD'!$I$4</definedName>
    <definedName name="Serialize" localSheetId="50">'General Settings_SYNTH'!$I$6</definedName>
    <definedName name="Serialize" localSheetId="30">'General Settings_1M'!$M$4</definedName>
    <definedName name="Serialize" localSheetId="14">'General Settings_1Y'!$M$4</definedName>
    <definedName name="Serialize" localSheetId="23">'General Settings_3M'!$M$4</definedName>
    <definedName name="Serialize" localSheetId="44">'General Settings_SYNTH'!$I$6</definedName>
    <definedName name="Serialize">'General Settings_MKT'!$I$7</definedName>
    <definedName name="SettlementDate" localSheetId="1">NPV!$D$10</definedName>
    <definedName name="SettlementDate" localSheetId="4">Pricing_IRS!$C$40</definedName>
    <definedName name="SettlementDate" localSheetId="5">Pricing_IRS!$C$40</definedName>
    <definedName name="SettlementDate" localSheetId="0">NPV!$D$10</definedName>
    <definedName name="SettlementDate" localSheetId="3">Pricing_IRS!$C$40</definedName>
    <definedName name="SettlementDate" localSheetId="6">Pricing_IRS!$C$40</definedName>
    <definedName name="SettlementDate" localSheetId="7">Pricing_IRS!$C$40</definedName>
    <definedName name="SettlementDate" localSheetId="2">Pricing_IRS!$C$40</definedName>
    <definedName name="SettlementDate">'General Settings_SYNTH'!$D$17</definedName>
    <definedName name="Step" localSheetId="4">FirstLegAdmortization_IRS!$G$4:$G$123</definedName>
    <definedName name="Step" localSheetId="6">SecondLegAdmortization_IRS!$G$4:$G$123</definedName>
    <definedName name="StepDecrement" localSheetId="4">FirstLegAdmortization_IRS!$G$1</definedName>
    <definedName name="StepDecrement" localSheetId="6">SecondLegAdmortization_IRS!$G$1</definedName>
    <definedName name="Swap1MConventions">SwapsFromBasis_1M!$P$7:$R$11</definedName>
    <definedName name="Swap1YConventions">SwapsFromBasis_1Y!$P$6:$R$10</definedName>
    <definedName name="Swap3M4Y" localSheetId="79">Swap3MSemiAnnual_MKT!$AB$13</definedName>
    <definedName name="Swap3M4Y">Swap3MAnnual_MKT!$AB$13</definedName>
    <definedName name="Swap3MConventions" localSheetId="22">Swaps_3M!#REF!</definedName>
    <definedName name="Swap3MConventions">SwapsFromBasis_3M!$P$6:$R$10</definedName>
    <definedName name="Swap6M4Y">Swap6M_MKT!$AB$13</definedName>
    <definedName name="SwapFixedFreq" localSheetId="25">'General Settings_1M'!$D$8</definedName>
    <definedName name="SwapFixedFreq" localSheetId="9">'General Settings_1Y'!$D$8</definedName>
    <definedName name="SwapFixedFreq" localSheetId="16">'General Settings_3M'!$D$8</definedName>
    <definedName name="SwapFixedFreq" localSheetId="32">'General Settings_6M'!$D$8</definedName>
    <definedName name="SwapFixedFreq" localSheetId="51">'General Settings_STD'!$D$8</definedName>
    <definedName name="SwapFixedFreq">'General Settings_ON'!$D$8</definedName>
    <definedName name="SwapIborIndex">RateHelpers_3M!$N$103</definedName>
    <definedName name="SwapID">Pricing_IRS!$C$29</definedName>
    <definedName name="SwapMainSetConventions" localSheetId="79">Swap3MSemiAnnual_MKT!$J$6:$L$10</definedName>
    <definedName name="SwapMainSetConventions">Swap3MAnnual_MKT!$J$6:$L$10</definedName>
    <definedName name="swapMaturityDate">NPV!$D$18</definedName>
    <definedName name="SwapSecondarySetConventions">Swap6M_MKT!$J$6:$L$10</definedName>
    <definedName name="swapStartDate">NPV!$D$17</definedName>
    <definedName name="SwaptionATMVolsTrigger">Triggers_IRS!#REF!</definedName>
    <definedName name="SwaptionSmileVolsTrigger">Triggers_IRS!#REF!</definedName>
    <definedName name="SwapYieldCurve">RateHelpers_3M!$N$105</definedName>
    <definedName name="Tenor12M" localSheetId="45">Contribution_SYNTH!$A$26</definedName>
    <definedName name="Tenor1M" localSheetId="45">Contribution_SYNTH!$A$4</definedName>
    <definedName name="Tenor3M" localSheetId="45">Contribution_SYNTH!$A$9</definedName>
    <definedName name="Tenor6M" localSheetId="45">Contribution_SYNTH!$A$16</definedName>
    <definedName name="TenYearsBondFutures">MainChecks!$C$4:$C$6</definedName>
    <definedName name="Traits" localSheetId="86">IB365_MKT!$C$24:$E$30</definedName>
    <definedName name="Traits" localSheetId="85">IBOR_MKT!$C$24:$E$30</definedName>
    <definedName name="Traits" localSheetId="65">Libor_MKT!$K$15:$L$21</definedName>
    <definedName name="Traits" localSheetId="66">LiborSwapIsda_MKT!$N$24:$P$30</definedName>
    <definedName name="Traits" localSheetId="87">SFIX2_MKT!$C$21:$E$27</definedName>
    <definedName name="Traits" localSheetId="88">SFIX3_MKT!$C$21:$E$27</definedName>
    <definedName name="TraitsID" localSheetId="28">'General Settings_1M'!$D$24</definedName>
    <definedName name="TraitsID" localSheetId="12">'General Settings_1Y'!$D$24</definedName>
    <definedName name="TraitsID" localSheetId="19">'General Settings_3M'!$D$24</definedName>
    <definedName name="TraitsID" localSheetId="35">'General Settings_6M'!$D$24</definedName>
    <definedName name="TraitsID" localSheetId="54">'General Settings_STD'!$D$20</definedName>
    <definedName name="TraitsID" localSheetId="13">'General Settings_1Y'!$D$24</definedName>
    <definedName name="TraitsID" localSheetId="20">'General Settings_3M'!$D$24</definedName>
    <definedName name="TraitsID" localSheetId="36">'General Settings_6M'!$D$24</definedName>
    <definedName name="TraitsID" localSheetId="56">'General Settings_STD'!$D$20</definedName>
    <definedName name="TraitsID" localSheetId="21">'General Settings_3M'!$D$24</definedName>
    <definedName name="TraitsID" localSheetId="55">'General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31">'General Settings_1M'!$D$24</definedName>
    <definedName name="TraitsID" localSheetId="15">'General Settings_1Y'!$D$24</definedName>
    <definedName name="TraitsID" localSheetId="24">'General Settings_3M'!$D$24</definedName>
    <definedName name="TraitsID" localSheetId="38">'General Settings_6M'!$D$24</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27">'General Settings_1M'!$D$24</definedName>
    <definedName name="TraitsID" localSheetId="11">'General Settings_1Y'!$D$24</definedName>
    <definedName name="TraitsID" localSheetId="18">'General Settings_3M'!$D$24</definedName>
    <definedName name="TraitsID" localSheetId="34">'General Settings_6M'!$D$24</definedName>
    <definedName name="TraitsID" localSheetId="53">'General Settings_STD'!$D$20</definedName>
    <definedName name="TraitsID" localSheetId="29">'General Settings_1M'!$D$24</definedName>
    <definedName name="TraitsID" localSheetId="22">'General Settings_3M'!$D$24</definedName>
    <definedName name="TraitsID" localSheetId="37">'General Settings_6M'!$D$24</definedName>
    <definedName name="TraitsID" localSheetId="57">'General Settings_STD'!$D$20</definedName>
    <definedName name="TraitsID" localSheetId="30">'General Settings_1M'!$D$24</definedName>
    <definedName name="TraitsID" localSheetId="14">'General Settings_1Y'!$D$24</definedName>
    <definedName name="TraitsID" localSheetId="23">'General Settings_3M'!$D$24</definedName>
    <definedName name="TraitsID">'General Settings_ON'!$D$24</definedName>
    <definedName name="Trigger" localSheetId="82">'1M_MKT'!$V$3</definedName>
    <definedName name="Trigger" localSheetId="83">'General Settings_MKT'!$I$4</definedName>
    <definedName name="Trigger" localSheetId="84">'General Settings_MKT'!$I$4</definedName>
    <definedName name="Trigger" localSheetId="67">'General Settings_MKT'!$I$4</definedName>
    <definedName name="Trigger" localSheetId="68">'General Settings_MKT'!$I$4</definedName>
    <definedName name="Trigger" localSheetId="69">'General Settings_MKT'!$I$4</definedName>
    <definedName name="trigger" localSheetId="1">NPV!trigger</definedName>
    <definedName name="Trigger" localSheetId="28">Deposits_1M!$I$3</definedName>
    <definedName name="Trigger" localSheetId="12">Deposits_1Y!$I$3</definedName>
    <definedName name="Trigger" localSheetId="19">Deposits_3M!$I$3</definedName>
    <definedName name="Trigger" localSheetId="35">Deposits_6M!$I$3</definedName>
    <definedName name="Trigger" localSheetId="70">'General Settings_MKT'!$I$4</definedName>
    <definedName name="Trigger" localSheetId="61">Deposits_ON!$I$3</definedName>
    <definedName name="Trigger" localSheetId="54">Deposits_STD!$N$3</definedName>
    <definedName name="Trigger" localSheetId="71">'General Settings_MKT'!$I$4</definedName>
    <definedName name="Trigger" localSheetId="13">FRAs_1Y!$L$3</definedName>
    <definedName name="Trigger" localSheetId="20">FRAs_3M!$L$3</definedName>
    <definedName name="Trigger" localSheetId="36">FRAs_6M!$L$3</definedName>
    <definedName name="Trigger" localSheetId="56">FRAs_STD!$L$2</definedName>
    <definedName name="Trigger" localSheetId="21">Futures_3M!$N$3</definedName>
    <definedName name="Trigger" localSheetId="55">Futures_STD!$N$3</definedName>
    <definedName name="Trigger" localSheetId="72">'General Settings_MKT'!$I$4</definedName>
    <definedName name="Trigger" localSheetId="73">'General Settings_MKT'!$I$4</definedName>
    <definedName name="Trigger" localSheetId="75">'General Settings_MKT'!$I$4</definedName>
    <definedName name="Trigger" localSheetId="90">'General Settings_MKT'!$I$4</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64">'General Settings_MKT'!$I$4</definedName>
    <definedName name="Trigger" localSheetId="58">'General Settings_ON'!$D$11</definedName>
    <definedName name="Trigger" localSheetId="51">'General Settings_STD'!$D$11</definedName>
    <definedName name="Trigger" localSheetId="39">'General Settings_SYNTH'!$D$18</definedName>
    <definedName name="Trigger" localSheetId="86">'General Settings_MKT'!$I$4</definedName>
    <definedName name="Trigger" localSheetId="85">'General Settings_MKT'!$I$4</definedName>
    <definedName name="Trigger" localSheetId="74">'General Settings_MKT'!$I$4</definedName>
    <definedName name="Trigger" localSheetId="65">'General Settings_MKT'!$I$4</definedName>
    <definedName name="Trigger" localSheetId="66">LiborSwapIsda_MKT!$J$1</definedName>
    <definedName name="Trigger" localSheetId="8">MainChecks!$U$2</definedName>
    <definedName name="Trigger" localSheetId="63">'General Settings_ON'!$D$11</definedName>
    <definedName name="Trigger" localSheetId="89">'General Settings_MKT'!$I$4</definedName>
    <definedName name="trigger" localSheetId="0">NPV!$D$2</definedName>
    <definedName name="Trigger" localSheetId="76">'General Settings_MKT'!$I$4</definedName>
    <definedName name="Trigger" localSheetId="3">Triggers_IRS!$D$3</definedName>
    <definedName name="Trigger" localSheetId="26">'General Settings_1M'!$D$11</definedName>
    <definedName name="Trigger" localSheetId="10">'General Settings_1Y'!$D$11</definedName>
    <definedName name="Trigger" localSheetId="17">'General Settings_3M'!$D$11</definedName>
    <definedName name="Trigger" localSheetId="33">'General Settings_6M'!$D$11</definedName>
    <definedName name="Trigger" localSheetId="59">'General Settings_ON'!$D$11</definedName>
    <definedName name="Trigger" localSheetId="52">'General Settings_STD'!$D$11</definedName>
    <definedName name="Trigger" localSheetId="27">'General Settings_1M'!$D$11</definedName>
    <definedName name="Trigger" localSheetId="11">'General Settings_1Y'!$D$11</definedName>
    <definedName name="Trigger" localSheetId="18">'General Settings_3M'!$D$11</definedName>
    <definedName name="Trigger" localSheetId="34">'General Settings_6M'!$D$11</definedName>
    <definedName name="Trigger" localSheetId="60">'General Settings_ON'!$D$11</definedName>
    <definedName name="Trigger" localSheetId="53">'General Settings_STD'!$D$11</definedName>
    <definedName name="Trigger" localSheetId="87">'General Settings_MKT'!$I$4</definedName>
    <definedName name="Trigger" localSheetId="88">'General Settings_MKT'!$I$4</definedName>
    <definedName name="Trigger" localSheetId="80">'General Settings_MKT'!$I$4</definedName>
    <definedName name="Trigger" localSheetId="79">'General Settings_MKT'!$I$4</definedName>
    <definedName name="Trigger" localSheetId="81">'General Settings_MKT'!$I$4</definedName>
    <definedName name="Trigger" localSheetId="29">Swaps_1M!$P$4</definedName>
    <definedName name="Trigger" localSheetId="22">Swaps_3M!$Q$3</definedName>
    <definedName name="Trigger" localSheetId="37">Swaps_6M!$P$12</definedName>
    <definedName name="Trigger" localSheetId="62">Swaps_ON!$J$4</definedName>
    <definedName name="Trigger" localSheetId="57">Swaps_STD!$T$4</definedName>
    <definedName name="Trigger" localSheetId="77">'General Settings_MKT'!$I$4</definedName>
    <definedName name="Trigger" localSheetId="50">Swaps1Y_SYNTH!$O$3</definedName>
    <definedName name="Trigger" localSheetId="30">SwapsFromBasis_1M!$T$4</definedName>
    <definedName name="Trigger" localSheetId="14">SwapsFromBasis_1Y!$S$3</definedName>
    <definedName name="Trigger" localSheetId="23">SwapsFromBasis_3M!$S$3</definedName>
    <definedName name="Trigger" localSheetId="78">'General Settings_MKT'!$I$4</definedName>
    <definedName name="Trigger" localSheetId="2">Triggers_IRS!$D$3</definedName>
    <definedName name="Trigger2" localSheetId="67">BasisSwap1MxM_MKT!$F$2</definedName>
    <definedName name="Trigger2" localSheetId="68">BasisSwap3M6M_MKT!$F$2</definedName>
    <definedName name="Trigger2" localSheetId="69">BasisSwapxM12M_MKT!$F$2</definedName>
    <definedName name="Trigger2" localSheetId="45">Contribution_SYNTH!$P$3</definedName>
    <definedName name="Trigger2" localSheetId="70">Deposits_MKT!$D$26</definedName>
    <definedName name="Trigger2" localSheetId="71">FRA_MKT!$E$2</definedName>
    <definedName name="Trigger2" localSheetId="73">Futures3M_MKT!$F$3</definedName>
    <definedName name="Trigger2" localSheetId="25">'General Settings_1M'!$C$35</definedName>
    <definedName name="Trigger2" localSheetId="9">'General Settings_1Y'!$C$35</definedName>
    <definedName name="Trigger2" localSheetId="16">'General Settings_3M'!$C$35</definedName>
    <definedName name="Trigger2" localSheetId="32">'General Settings_6M'!$C$35</definedName>
    <definedName name="Trigger2" localSheetId="58">'General Settings_ON'!$C$35</definedName>
    <definedName name="Trigger2" localSheetId="51">'General Settings_STD'!$C$31</definedName>
    <definedName name="Trigger2" localSheetId="65">Libor_MKT!$K$3</definedName>
    <definedName name="Trigger2" localSheetId="66">LiborSwapIsda_MKT!$J$2</definedName>
    <definedName name="Trigger2" localSheetId="76">OIS_MKT!$F$2</definedName>
    <definedName name="Trigger2" localSheetId="79">Swap3MSemiAnnual_MKT!$F$2</definedName>
    <definedName name="Trigger2" localSheetId="81">Swap6M_MKT!$F$2</definedName>
    <definedName name="Trigger2" localSheetId="77">Swaps1M_MKT!$F$19</definedName>
    <definedName name="Trigger2" localSheetId="50">Swaps1Y_SYNTH!$O$4</definedName>
    <definedName name="Type" localSheetId="4">FirstLegAdmortization_IRS!$C$1</definedName>
    <definedName name="Type" localSheetId="6">SecondLegAdmortization_IRS!$C$1</definedName>
    <definedName name="type">NPV!$D$19</definedName>
    <definedName name="Volatility" localSheetId="72">Futures1M_MKT!$AM$2</definedName>
    <definedName name="Volatility" localSheetId="73">Futures3M_MKT!$AM$2</definedName>
    <definedName name="YieldCurve" localSheetId="28">'General Settings_1M'!$D$14</definedName>
    <definedName name="YieldCurve" localSheetId="12">'General Settings_1Y'!$D$14</definedName>
    <definedName name="YieldCurve" localSheetId="19">'General Settings_3M'!$D$14</definedName>
    <definedName name="YieldCurve" localSheetId="35">'General Settings_6M'!$D$14</definedName>
    <definedName name="YieldCurve" localSheetId="54">'General Settings_STD'!$D$14</definedName>
    <definedName name="YieldCurve" localSheetId="13">'General Settings_1Y'!$D$14</definedName>
    <definedName name="YieldCurve" localSheetId="20">'General Settings_3M'!$D$14</definedName>
    <definedName name="YieldCurve" localSheetId="36">'General Settings_6M'!$D$14</definedName>
    <definedName name="YieldCurve" localSheetId="56">'General Settings_STD'!$D$14</definedName>
    <definedName name="YieldCurve" localSheetId="21">'General Settings_3M'!$D$14</definedName>
    <definedName name="YieldCurve" localSheetId="55">'General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31">'General Settings_1M'!$D$14</definedName>
    <definedName name="YieldCurve" localSheetId="15">'General Settings_1Y'!$D$14</definedName>
    <definedName name="YieldCurve" localSheetId="24">'General Settings_3M'!$D$14</definedName>
    <definedName name="YieldCurve" localSheetId="38">'General Settings_6M'!$D$14</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27">'General Settings_1M'!$D$14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3">'General Settings_STD'!$D$14</definedName>
    <definedName name="YieldCurve" localSheetId="29">'General Settings_1M'!$D$14</definedName>
    <definedName name="YieldCurve" localSheetId="22">'General Settings_3M'!$D$14</definedName>
    <definedName name="YieldCurve" localSheetId="37">'General Settings_6M'!$D$14</definedName>
    <definedName name="YieldCurve" localSheetId="57">'General Settings_STD'!$D$14</definedName>
    <definedName name="YieldCurve" localSheetId="30">'General Settings_1M'!$D$14</definedName>
    <definedName name="YieldCurve" localSheetId="14">'General Settings_1Y'!$D$14</definedName>
    <definedName name="YieldCurve" localSheetId="23">'General Settings_3M'!$D$14</definedName>
    <definedName name="YieldCurve">'General Settings_ON'!$D$14</definedName>
  </definedNames>
  <calcPr calcId="145621"/>
</workbook>
</file>

<file path=xl/calcChain.xml><?xml version="1.0" encoding="utf-8"?>
<calcChain xmlns="http://schemas.openxmlformats.org/spreadsheetml/2006/main">
  <c r="D12" i="94" l="1"/>
  <c r="D13" i="94"/>
  <c r="G24" i="94"/>
  <c r="D23" i="93"/>
  <c r="I23" i="93" s="1"/>
  <c r="F23" i="93"/>
  <c r="G23" i="93"/>
  <c r="D24" i="93"/>
  <c r="I24" i="93" s="1"/>
  <c r="F24" i="93"/>
  <c r="G24" i="93"/>
  <c r="D25" i="93"/>
  <c r="I25" i="93" s="1"/>
  <c r="F25" i="93"/>
  <c r="G25" i="93"/>
  <c r="D26" i="93"/>
  <c r="I26" i="93" s="1"/>
  <c r="F26" i="93"/>
  <c r="G26" i="93"/>
  <c r="D27" i="93"/>
  <c r="I27" i="93" s="1"/>
  <c r="F27" i="93"/>
  <c r="G27" i="93"/>
  <c r="D28" i="93"/>
  <c r="I28" i="93" s="1"/>
  <c r="L28" i="93" s="1"/>
  <c r="F28" i="93"/>
  <c r="G28" i="93"/>
  <c r="D29" i="93"/>
  <c r="I29" i="93" s="1"/>
  <c r="L29" i="93" s="1"/>
  <c r="F29" i="93"/>
  <c r="G29" i="93"/>
  <c r="D30" i="93"/>
  <c r="I30" i="93" s="1"/>
  <c r="L30" i="93" s="1"/>
  <c r="F30" i="93"/>
  <c r="G30" i="93"/>
  <c r="D31" i="93"/>
  <c r="I31" i="93" s="1"/>
  <c r="L31" i="93" s="1"/>
  <c r="F31" i="93"/>
  <c r="G31" i="93"/>
  <c r="D32" i="93"/>
  <c r="I32" i="93" s="1"/>
  <c r="L32" i="93" s="1"/>
  <c r="F32" i="93"/>
  <c r="G32" i="93"/>
  <c r="D33" i="93"/>
  <c r="I33" i="93" s="1"/>
  <c r="L33" i="93" s="1"/>
  <c r="F33" i="93"/>
  <c r="G33" i="93"/>
  <c r="H31" i="94"/>
  <c r="D42" i="94"/>
  <c r="H30" i="94"/>
  <c r="D11" i="36" l="1"/>
  <c r="D11" i="43" s="1"/>
  <c r="D7" i="29"/>
  <c r="D18" i="55" l="1"/>
  <c r="D11" i="62" s="1"/>
  <c r="D11" i="69" s="1"/>
  <c r="D11" i="78" s="1"/>
  <c r="D11" i="85" s="1"/>
  <c r="R3" i="48"/>
  <c r="F5" i="17"/>
  <c r="I20" i="55"/>
  <c r="D12" i="29"/>
  <c r="R7" i="48"/>
  <c r="R8" i="48"/>
  <c r="R4" i="48"/>
  <c r="R5" i="48"/>
  <c r="R6" i="48"/>
  <c r="R26" i="48"/>
  <c r="R27" i="48"/>
  <c r="R9" i="48"/>
  <c r="R29" i="48"/>
  <c r="R28" i="48"/>
  <c r="C30" i="62" l="1"/>
  <c r="D19" i="43"/>
  <c r="D23" i="36" l="1"/>
  <c r="D21" i="36"/>
  <c r="AK7" i="21" a="1"/>
  <c r="G54" i="41"/>
  <c r="G104" i="41"/>
  <c r="G3" i="41"/>
  <c r="G27" i="41"/>
  <c r="G82" i="41"/>
  <c r="G72" i="41"/>
  <c r="G31" i="41"/>
  <c r="G89" i="41"/>
  <c r="G53" i="41"/>
  <c r="G18" i="41"/>
  <c r="G39" i="41"/>
  <c r="G49" i="41"/>
  <c r="G46" i="41"/>
  <c r="G19" i="41"/>
  <c r="G111" i="41"/>
  <c r="G70" i="41"/>
  <c r="G25" i="41"/>
  <c r="G56" i="41"/>
  <c r="G51" i="41"/>
  <c r="G119" i="41"/>
  <c r="G99" i="41"/>
  <c r="G60" i="41"/>
  <c r="G16" i="41"/>
  <c r="G47" i="41"/>
  <c r="G93" i="41"/>
  <c r="G8" i="41"/>
  <c r="G125" i="41"/>
  <c r="G9" i="41"/>
  <c r="G29" i="41"/>
  <c r="G108" i="41"/>
  <c r="G122" i="41"/>
  <c r="G13" i="41"/>
  <c r="G123" i="41"/>
  <c r="G17" i="41"/>
  <c r="G66" i="41"/>
  <c r="G71" i="41"/>
  <c r="G75" i="41"/>
  <c r="G62" i="41"/>
  <c r="G88" i="41"/>
  <c r="G45" i="41"/>
  <c r="G113" i="41"/>
  <c r="G26" i="41"/>
  <c r="G112" i="41"/>
  <c r="G74" i="41"/>
  <c r="G94" i="41"/>
  <c r="G102" i="41"/>
  <c r="G107" i="41"/>
  <c r="G110" i="41"/>
  <c r="G58" i="41"/>
  <c r="G105" i="41"/>
  <c r="G84" i="41"/>
  <c r="G36" i="41"/>
  <c r="G12" i="41"/>
  <c r="G90" i="41"/>
  <c r="G33" i="41"/>
  <c r="G55" i="41"/>
  <c r="G83" i="41"/>
  <c r="G14" i="41"/>
  <c r="G64" i="41"/>
  <c r="G28" i="41"/>
  <c r="G35" i="41"/>
  <c r="G48" i="41"/>
  <c r="G41" i="41"/>
  <c r="G5" i="41"/>
  <c r="G43" i="41"/>
  <c r="G126" i="41"/>
  <c r="G11" i="41"/>
  <c r="G50" i="41"/>
  <c r="G124" i="41"/>
  <c r="G77" i="41"/>
  <c r="G81" i="41"/>
  <c r="G80" i="41"/>
  <c r="G23" i="41"/>
  <c r="G117" i="41"/>
  <c r="G65" i="41"/>
  <c r="G96" i="41"/>
  <c r="G57" i="41"/>
  <c r="G24" i="41"/>
  <c r="G114" i="41"/>
  <c r="G92" i="41"/>
  <c r="G30" i="41"/>
  <c r="G116" i="41"/>
  <c r="G37" i="41"/>
  <c r="G38" i="41"/>
  <c r="G120" i="41"/>
  <c r="G61" i="41"/>
  <c r="G44" i="41"/>
  <c r="G40" i="41"/>
  <c r="G21" i="41"/>
  <c r="G103" i="41"/>
  <c r="G87" i="41"/>
  <c r="G115" i="41"/>
  <c r="G100" i="41"/>
  <c r="G59" i="41"/>
  <c r="G97" i="41"/>
  <c r="G101" i="41"/>
  <c r="G79" i="41"/>
  <c r="G63" i="41"/>
  <c r="G6" i="41"/>
  <c r="G42" i="41"/>
  <c r="G15" i="41"/>
  <c r="G4" i="41"/>
  <c r="G106" i="41"/>
  <c r="G52" i="41"/>
  <c r="G73" i="41"/>
  <c r="G78" i="41"/>
  <c r="G10" i="41"/>
  <c r="G118" i="41"/>
  <c r="G86" i="41"/>
  <c r="G98" i="41"/>
  <c r="G76" i="41"/>
  <c r="G67" i="41"/>
  <c r="G2" i="41"/>
  <c r="G22" i="41"/>
  <c r="G109" i="41"/>
  <c r="G7" i="41"/>
  <c r="G68" i="41"/>
  <c r="G34" i="41"/>
  <c r="G69" i="41"/>
  <c r="G20" i="41"/>
  <c r="G85" i="41"/>
  <c r="G32" i="41"/>
  <c r="G121" i="41"/>
  <c r="G95" i="41"/>
  <c r="G91"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G27" i="34"/>
  <c r="G93" i="34"/>
  <c r="G36" i="34"/>
  <c r="G28" i="34"/>
  <c r="G60" i="34"/>
  <c r="G25" i="34"/>
  <c r="G119" i="34"/>
  <c r="G99" i="34"/>
  <c r="G45" i="34"/>
  <c r="G59" i="34"/>
  <c r="G57" i="34"/>
  <c r="G109" i="34"/>
  <c r="G53" i="34"/>
  <c r="G37" i="34"/>
  <c r="G83" i="34"/>
  <c r="G84" i="34"/>
  <c r="G31" i="34"/>
  <c r="G125" i="34"/>
  <c r="G110" i="34"/>
  <c r="G116" i="34"/>
  <c r="G96" i="34"/>
  <c r="G15" i="34"/>
  <c r="G101" i="34"/>
  <c r="G39" i="34"/>
  <c r="G73" i="34"/>
  <c r="G123" i="34"/>
  <c r="G113" i="34"/>
  <c r="G22" i="34"/>
  <c r="G16" i="34"/>
  <c r="G14" i="34"/>
  <c r="G7" i="34"/>
  <c r="G120" i="34"/>
  <c r="G33" i="34"/>
  <c r="G49" i="34"/>
  <c r="G34" i="34"/>
  <c r="G69" i="34"/>
  <c r="G64" i="34"/>
  <c r="G115" i="34"/>
  <c r="G23" i="34"/>
  <c r="G87" i="34"/>
  <c r="G46" i="34"/>
  <c r="G10" i="34"/>
  <c r="G13" i="34"/>
  <c r="G35" i="34"/>
  <c r="G77" i="34"/>
  <c r="G55" i="34"/>
  <c r="G114" i="34"/>
  <c r="G54" i="34"/>
  <c r="G71" i="34"/>
  <c r="G32" i="34"/>
  <c r="G41" i="34"/>
  <c r="G90" i="34"/>
  <c r="G107" i="34"/>
  <c r="G43" i="34"/>
  <c r="G98" i="34"/>
  <c r="G66" i="34"/>
  <c r="G72" i="34"/>
  <c r="G5" i="34"/>
  <c r="G80" i="34"/>
  <c r="G11" i="34"/>
  <c r="G78" i="34"/>
  <c r="G75" i="34"/>
  <c r="G104" i="34"/>
  <c r="G51" i="34"/>
  <c r="G81" i="34"/>
  <c r="G91" i="34"/>
  <c r="G58" i="34"/>
  <c r="G108" i="34"/>
  <c r="G68" i="34"/>
  <c r="G65" i="34"/>
  <c r="G117" i="34"/>
  <c r="G74" i="34"/>
  <c r="G17" i="34"/>
  <c r="G89" i="34"/>
  <c r="G24" i="34"/>
  <c r="G85" i="34"/>
  <c r="G26" i="34"/>
  <c r="G76" i="34"/>
  <c r="G105" i="34"/>
  <c r="G38" i="34"/>
  <c r="G40" i="34"/>
  <c r="G112" i="34"/>
  <c r="G121" i="34"/>
  <c r="G92" i="34"/>
  <c r="G9" i="34"/>
  <c r="G63" i="34"/>
  <c r="G20" i="34"/>
  <c r="G126" i="34"/>
  <c r="G44" i="34"/>
  <c r="G111" i="34"/>
  <c r="G61" i="34"/>
  <c r="G102" i="34"/>
  <c r="G2" i="34"/>
  <c r="G56" i="34"/>
  <c r="G50" i="34"/>
  <c r="G122" i="34"/>
  <c r="G86" i="34"/>
  <c r="G3" i="34"/>
  <c r="G79" i="34"/>
  <c r="G4" i="34"/>
  <c r="G30" i="34"/>
  <c r="G47" i="34"/>
  <c r="G100" i="34"/>
  <c r="G94" i="34"/>
  <c r="G62" i="34"/>
  <c r="G124" i="34"/>
  <c r="G21" i="34"/>
  <c r="G118" i="34"/>
  <c r="G88" i="34"/>
  <c r="G18" i="34"/>
  <c r="G48" i="34"/>
  <c r="G106" i="34"/>
  <c r="G52" i="34"/>
  <c r="G103" i="34"/>
  <c r="G19" i="34"/>
  <c r="G12" i="34"/>
  <c r="G8" i="34"/>
  <c r="G29" i="34"/>
  <c r="G6" i="34"/>
  <c r="G70" i="34"/>
  <c r="G95" i="34"/>
  <c r="G67" i="34"/>
  <c r="G42" i="34"/>
  <c r="G82" i="34"/>
  <c r="G97"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D4" i="22" a="1"/>
  <c r="U30" i="21"/>
  <c r="U15" i="22"/>
  <c r="D9" i="29"/>
  <c r="X34" i="15"/>
  <c r="X9" i="15"/>
  <c r="X22" i="14"/>
  <c r="U26" i="21"/>
  <c r="D14" i="29"/>
  <c r="X5" i="14"/>
  <c r="X12" i="14"/>
  <c r="U42" i="21"/>
  <c r="N6" i="20"/>
  <c r="T13" i="17"/>
  <c r="X14" i="15"/>
  <c r="X19" i="13"/>
  <c r="F25" i="15"/>
  <c r="X17" i="14"/>
  <c r="F39" i="15"/>
  <c r="U11" i="22"/>
  <c r="X32" i="15"/>
  <c r="T6" i="16"/>
  <c r="T23" i="18"/>
  <c r="U12" i="22"/>
  <c r="X35" i="13"/>
  <c r="K8" i="5"/>
  <c r="U23" i="21"/>
  <c r="K10" i="4"/>
  <c r="T12" i="18"/>
  <c r="X36" i="14"/>
  <c r="X19" i="14"/>
  <c r="F21" i="15"/>
  <c r="U7" i="22"/>
  <c r="X31" i="15"/>
  <c r="K9" i="5"/>
  <c r="T7" i="18"/>
  <c r="F7" i="15"/>
  <c r="X20" i="14"/>
  <c r="U12" i="21"/>
  <c r="U4" i="22"/>
  <c r="F37" i="15"/>
  <c r="T11" i="18"/>
  <c r="U43" i="21"/>
  <c r="K6" i="5"/>
  <c r="F31" i="15"/>
  <c r="T34" i="18"/>
  <c r="X13" i="14"/>
  <c r="F8" i="17"/>
  <c r="X42" i="13"/>
  <c r="X21" i="15"/>
  <c r="F28" i="15"/>
  <c r="N7" i="21" a="1"/>
  <c r="U41" i="21"/>
  <c r="X16" i="14"/>
  <c r="X39" i="15"/>
  <c r="U13" i="21"/>
  <c r="U24" i="21"/>
  <c r="X24" i="13"/>
  <c r="U14" i="22"/>
  <c r="F8" i="16"/>
  <c r="X16" i="15"/>
  <c r="X5" i="13"/>
  <c r="K10" i="5"/>
  <c r="U19" i="21"/>
  <c r="U27" i="21"/>
  <c r="X25" i="14"/>
  <c r="U21" i="21"/>
  <c r="U44" i="21"/>
  <c r="X20" i="13"/>
  <c r="T14" i="17"/>
  <c r="T8" i="18"/>
  <c r="X12" i="15"/>
  <c r="F43" i="15"/>
  <c r="X41" i="13"/>
  <c r="T16" i="18"/>
  <c r="U29" i="21"/>
  <c r="K5" i="4"/>
  <c r="X23" i="14"/>
  <c r="F9" i="15"/>
  <c r="X8" i="13"/>
  <c r="U38" i="21"/>
  <c r="X27" i="15"/>
  <c r="X30" i="13"/>
  <c r="D11" i="29"/>
  <c r="E10" i="29"/>
  <c r="T10" i="16"/>
  <c r="X18" i="13"/>
  <c r="X14" i="13"/>
  <c r="F20" i="15"/>
  <c r="K9" i="4"/>
  <c r="X19" i="15"/>
  <c r="T26" i="18"/>
  <c r="T35" i="18"/>
  <c r="X11" i="14"/>
  <c r="T37" i="18"/>
  <c r="F30" i="15"/>
  <c r="X20" i="15"/>
  <c r="U22" i="21"/>
  <c r="F10" i="15"/>
  <c r="X12" i="13"/>
  <c r="X43" i="15"/>
  <c r="X23" i="13"/>
  <c r="F10" i="17"/>
  <c r="F40" i="15"/>
  <c r="U18" i="21"/>
  <c r="K6" i="4"/>
  <c r="U28" i="21"/>
  <c r="U10" i="20"/>
  <c r="T11" i="16"/>
  <c r="F41" i="15"/>
  <c r="X6" i="13"/>
  <c r="X17" i="13"/>
  <c r="X34" i="13"/>
  <c r="X38" i="13"/>
  <c r="X43" i="13"/>
  <c r="U10" i="22"/>
  <c r="F42" i="15"/>
  <c r="U32" i="21"/>
  <c r="X40" i="14"/>
  <c r="F12" i="17"/>
  <c r="D5" i="20" a="1"/>
  <c r="U34" i="21"/>
  <c r="T27" i="18"/>
  <c r="F6" i="17"/>
  <c r="T21" i="18"/>
  <c r="X21" i="14"/>
  <c r="X15" i="14"/>
  <c r="U40" i="21"/>
  <c r="X15" i="15"/>
  <c r="X14" i="14"/>
  <c r="X10" i="13"/>
  <c r="X37" i="15"/>
  <c r="U15" i="21"/>
  <c r="X38" i="14"/>
  <c r="X26" i="15"/>
  <c r="F9" i="17"/>
  <c r="X18" i="15"/>
  <c r="F6" i="15"/>
  <c r="U9" i="21"/>
  <c r="U13" i="22"/>
  <c r="F5" i="16"/>
  <c r="U39" i="21"/>
  <c r="F26" i="15"/>
  <c r="T33" i="18"/>
  <c r="X22" i="15"/>
  <c r="K7" i="5"/>
  <c r="T18" i="18"/>
  <c r="T29" i="18"/>
  <c r="T5" i="18"/>
  <c r="T7" i="16"/>
  <c r="F7" i="17"/>
  <c r="T6" i="17"/>
  <c r="X8" i="14"/>
  <c r="F22" i="15"/>
  <c r="X39" i="14"/>
  <c r="X6" i="15"/>
  <c r="F7" i="16"/>
  <c r="U8" i="20"/>
  <c r="T36" i="18"/>
  <c r="F38" i="15"/>
  <c r="X8" i="15"/>
  <c r="X38" i="15"/>
  <c r="U45" i="21"/>
  <c r="X41" i="14"/>
  <c r="X18" i="14"/>
  <c r="X26" i="14"/>
  <c r="F35" i="15"/>
  <c r="X16" i="13"/>
  <c r="F29" i="15"/>
  <c r="X39" i="13"/>
  <c r="X31" i="13"/>
  <c r="T10" i="17"/>
  <c r="T11" i="17"/>
  <c r="X17" i="15"/>
  <c r="X28" i="13"/>
  <c r="F6" i="16"/>
  <c r="U37" i="21"/>
  <c r="F24" i="15"/>
  <c r="X35" i="15"/>
  <c r="X33" i="14"/>
  <c r="X13" i="15"/>
  <c r="U31" i="21"/>
  <c r="K5" i="5"/>
  <c r="T9" i="17"/>
  <c r="E8" i="29"/>
  <c r="X25" i="15"/>
  <c r="X29" i="14"/>
  <c r="X21" i="13"/>
  <c r="F14" i="15"/>
  <c r="T8" i="17"/>
  <c r="X11" i="15"/>
  <c r="F18" i="15"/>
  <c r="X33" i="15"/>
  <c r="X29" i="15"/>
  <c r="X6" i="14"/>
  <c r="X30" i="14"/>
  <c r="X7" i="13"/>
  <c r="T10" i="18"/>
  <c r="X42" i="14"/>
  <c r="F36" i="15"/>
  <c r="X35" i="14"/>
  <c r="T14" i="18"/>
  <c r="T7" i="17"/>
  <c r="F14" i="17"/>
  <c r="X10" i="15"/>
  <c r="X40" i="15"/>
  <c r="F19" i="15"/>
  <c r="T25" i="18"/>
  <c r="X37" i="13"/>
  <c r="F10" i="16"/>
  <c r="T13" i="18"/>
  <c r="U47" i="21"/>
  <c r="K7" i="4"/>
  <c r="U8" i="21"/>
  <c r="T40" i="18"/>
  <c r="X31" i="14"/>
  <c r="X27" i="14"/>
  <c r="U9" i="20"/>
  <c r="U11" i="21"/>
  <c r="X37" i="14"/>
  <c r="X28" i="15"/>
  <c r="T15" i="17"/>
  <c r="T28" i="18"/>
  <c r="E7" i="29"/>
  <c r="U9" i="22"/>
  <c r="U8" i="22"/>
  <c r="X10" i="14"/>
  <c r="T5" i="17"/>
  <c r="T9" i="16"/>
  <c r="U5" i="22"/>
  <c r="F9" i="16"/>
  <c r="F11" i="17"/>
  <c r="X24" i="14"/>
  <c r="X28" i="14"/>
  <c r="U17" i="21"/>
  <c r="U6" i="22"/>
  <c r="X25" i="13"/>
  <c r="U46" i="21"/>
  <c r="F15" i="15"/>
  <c r="X23" i="15"/>
  <c r="X7" i="14"/>
  <c r="X30" i="15"/>
  <c r="U33" i="21"/>
  <c r="D7" i="21" a="1"/>
  <c r="F16" i="15"/>
  <c r="F11" i="15"/>
  <c r="K8" i="4"/>
  <c r="U10" i="21"/>
  <c r="T9" i="18"/>
  <c r="X5" i="15"/>
  <c r="X29" i="13"/>
  <c r="T19" i="18"/>
  <c r="F27" i="15"/>
  <c r="U7" i="21"/>
  <c r="T6" i="18"/>
  <c r="X42" i="15"/>
  <c r="F11" i="16"/>
  <c r="X24" i="15"/>
  <c r="X40" i="13"/>
  <c r="T22" i="18"/>
  <c r="U11" i="20"/>
  <c r="F34" i="15"/>
  <c r="F12" i="15"/>
  <c r="X22" i="13"/>
  <c r="X33" i="13"/>
  <c r="X41" i="15"/>
  <c r="T20" i="18"/>
  <c r="X27" i="13"/>
  <c r="T30" i="18"/>
  <c r="F23" i="15"/>
  <c r="U20" i="21"/>
  <c r="T12" i="17"/>
  <c r="F15" i="17"/>
  <c r="X7" i="15"/>
  <c r="T5" i="16"/>
  <c r="F33" i="15"/>
  <c r="T8" i="16"/>
  <c r="U35" i="21"/>
  <c r="T17" i="18"/>
  <c r="X32" i="14"/>
  <c r="U16" i="21"/>
  <c r="U14" i="21"/>
  <c r="T31" i="18"/>
  <c r="X13" i="13"/>
  <c r="F32" i="15"/>
  <c r="U25" i="21"/>
  <c r="T39" i="18"/>
  <c r="X9" i="14"/>
  <c r="D13" i="29"/>
  <c r="T38" i="18"/>
  <c r="F13" i="15"/>
  <c r="X36" i="15"/>
  <c r="F13" i="17"/>
  <c r="N4" i="22" a="1"/>
  <c r="X43" i="14"/>
  <c r="U36" i="21"/>
  <c r="F5" i="15"/>
  <c r="X9" i="13"/>
  <c r="T32" i="18"/>
  <c r="T15" i="18"/>
  <c r="X34" i="14"/>
  <c r="F8" i="15"/>
  <c r="X11" i="13"/>
  <c r="X36" i="13"/>
  <c r="X32" i="13"/>
  <c r="X26" i="13"/>
  <c r="X15" i="13"/>
  <c r="U48" i="21"/>
  <c r="T24" i="18"/>
  <c r="F17" i="15"/>
  <c r="D21" i="91" l="1"/>
  <c r="C21" i="91" s="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E9" i="29"/>
  <c r="F7" i="29"/>
  <c r="F10" i="29"/>
  <c r="E12" i="29"/>
  <c r="F8" i="29"/>
  <c r="E11" i="29"/>
  <c r="N8" i="20" a="1"/>
  <c r="E13" i="29"/>
  <c r="N9" i="20" l="1"/>
  <c r="N10" i="20"/>
  <c r="N8" i="20"/>
  <c r="N11" i="20"/>
  <c r="O24" i="91"/>
  <c r="D25" i="91"/>
  <c r="C25" i="91" s="1"/>
  <c r="H25" i="91"/>
  <c r="G25" i="91" s="1"/>
  <c r="F13" i="29"/>
  <c r="F12" i="29"/>
  <c r="F11" i="29"/>
  <c r="F9" i="29"/>
  <c r="O25" i="91" l="1"/>
  <c r="E26" i="91"/>
  <c r="D26" i="91" s="1"/>
  <c r="C26" i="91" s="1"/>
  <c r="I26" i="91"/>
  <c r="H26" i="91" s="1"/>
  <c r="G26" i="91" s="1"/>
  <c r="K3" i="29"/>
  <c r="O26" i="91" l="1"/>
  <c r="D27" i="91"/>
  <c r="C27" i="91" s="1"/>
  <c r="K3" i="91" s="1"/>
  <c r="H27" i="91"/>
  <c r="G27" i="91" s="1"/>
  <c r="K4" i="91" s="1"/>
  <c r="J1" i="28"/>
  <c r="D32" i="91" l="1"/>
  <c r="C32" i="91" s="1"/>
  <c r="H32" i="91"/>
  <c r="G32" i="91" s="1"/>
  <c r="D33" i="91"/>
  <c r="C33" i="91" l="1"/>
  <c r="H33" i="9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Q7" i="86"/>
  <c r="P7" i="86"/>
  <c r="P5" i="86"/>
  <c r="Q6" i="86"/>
  <c r="L10" i="86"/>
  <c r="Q5" i="86"/>
  <c r="B1" i="85"/>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L29" i="84"/>
  <c r="G29" i="84"/>
  <c r="F2" i="82"/>
  <c r="D21" i="85"/>
  <c r="F29" i="84"/>
  <c r="M29" i="84"/>
  <c r="H29" i="84"/>
  <c r="E21" i="85" l="1"/>
  <c r="D4" i="82"/>
  <c r="D5" i="82" l="1"/>
  <c r="D6" i="82" l="1"/>
  <c r="D7" i="82" l="1"/>
  <c r="D8" i="82" l="1"/>
  <c r="D9" i="82" l="1"/>
  <c r="D10" i="82" l="1"/>
  <c r="D11" i="82" l="1"/>
  <c r="D12" i="82" l="1"/>
  <c r="D13" i="82" l="1"/>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2" i="80"/>
  <c r="M5" i="80"/>
  <c r="E6" i="80" l="1"/>
  <c r="E7" i="80" s="1"/>
  <c r="I7" i="80" s="1"/>
  <c r="K5" i="80"/>
  <c r="C7" i="80"/>
  <c r="F7" i="80"/>
  <c r="G7" i="80" l="1"/>
  <c r="I6" i="80"/>
  <c r="K6" i="80"/>
  <c r="G6" i="80"/>
  <c r="K7" i="80"/>
  <c r="C8" i="80"/>
  <c r="E8" i="80"/>
  <c r="G8" i="80" s="1"/>
  <c r="F8" i="80"/>
  <c r="K8" i="80" l="1"/>
  <c r="I8" i="80"/>
  <c r="C9" i="80"/>
  <c r="E9" i="80"/>
  <c r="I9" i="80" s="1"/>
  <c r="F9" i="80"/>
  <c r="H30" i="84"/>
  <c r="H31" i="84"/>
  <c r="G9" i="80" l="1"/>
  <c r="K9" i="80"/>
  <c r="C10" i="80"/>
  <c r="E10" i="80"/>
  <c r="G10" i="80" s="1"/>
  <c r="F10" i="80"/>
  <c r="H32" i="84"/>
  <c r="I10" i="80" l="1"/>
  <c r="K10" i="80"/>
  <c r="C11" i="80"/>
  <c r="E11" i="80"/>
  <c r="G11" i="80" s="1"/>
  <c r="F11" i="80"/>
  <c r="H33" i="84"/>
  <c r="I11" i="80" l="1"/>
  <c r="K11" i="80"/>
  <c r="C12" i="80"/>
  <c r="E12" i="80"/>
  <c r="G12" i="80" s="1"/>
  <c r="F12"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H60" i="84"/>
  <c r="B3" i="79"/>
  <c r="K38" i="80" l="1"/>
  <c r="I38" i="80"/>
  <c r="F3" i="79"/>
  <c r="B4" i="79"/>
  <c r="H61" i="84"/>
  <c r="F4" i="79" l="1"/>
  <c r="F5" i="79"/>
  <c r="F6" i="79"/>
  <c r="F7" i="79"/>
  <c r="F8" i="79"/>
  <c r="D9" i="79"/>
  <c r="F9" i="79" s="1"/>
  <c r="F10" i="79"/>
  <c r="F11" i="79"/>
  <c r="F12" i="79"/>
  <c r="F13" i="79"/>
  <c r="F14" i="79"/>
  <c r="F15" i="79"/>
  <c r="F16" i="79"/>
  <c r="Q19" i="79"/>
  <c r="B16" i="79"/>
  <c r="B15" i="79"/>
  <c r="B7" i="79"/>
  <c r="B8" i="79"/>
  <c r="B10" i="79"/>
  <c r="B11" i="79"/>
  <c r="B14" i="79"/>
  <c r="B13" i="79"/>
  <c r="B5" i="79"/>
  <c r="B12" i="79"/>
  <c r="H62" i="84"/>
  <c r="B6"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9" i="79"/>
  <c r="B1" i="78"/>
  <c r="D9" i="78" l="1"/>
  <c r="M15" i="78"/>
  <c r="D16" i="78"/>
  <c r="M16" i="78"/>
  <c r="D20" i="78"/>
  <c r="E20" i="78"/>
  <c r="D22" i="78"/>
  <c r="E22" i="78"/>
  <c r="D1" i="75"/>
  <c r="E1" i="75" s="1"/>
  <c r="E2" i="75"/>
  <c r="D3" i="75"/>
  <c r="D4" i="75" l="1"/>
  <c r="D5" i="75" l="1"/>
  <c r="F2" i="75"/>
  <c r="D21" i="78"/>
  <c r="E21" i="78" l="1"/>
  <c r="D6" i="75"/>
  <c r="D7" i="75" l="1"/>
  <c r="D8" i="75" l="1"/>
  <c r="D9" i="75" l="1"/>
  <c r="H2" i="74" l="1"/>
  <c r="G1" i="74" l="1"/>
  <c r="H1" i="74" s="1"/>
  <c r="B3" i="74"/>
  <c r="D3" i="74"/>
  <c r="G3" i="74" s="1"/>
  <c r="E3"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1" i="77"/>
  <c r="E22" i="77"/>
  <c r="G7" i="73" l="1"/>
  <c r="N21" i="77"/>
  <c r="N22" i="77"/>
  <c r="E23" i="77"/>
  <c r="G8" i="73" l="1"/>
  <c r="E24" i="77"/>
  <c r="N23" i="77"/>
  <c r="G9" i="73" l="1"/>
  <c r="E25" i="77"/>
  <c r="N24" i="77"/>
  <c r="G10" i="73" l="1"/>
  <c r="N25" i="77"/>
  <c r="E26" i="77"/>
  <c r="G11" i="73" l="1"/>
  <c r="E27" i="77"/>
  <c r="N26" i="77"/>
  <c r="G12" i="73" l="1"/>
  <c r="E28" i="77"/>
  <c r="N27" i="77"/>
  <c r="G13" i="73" l="1"/>
  <c r="E29" i="77"/>
  <c r="N28" i="77"/>
  <c r="G14" i="73" l="1"/>
  <c r="N29" i="77"/>
  <c r="E30" i="77"/>
  <c r="G15" i="73" l="1"/>
  <c r="N30" i="77"/>
  <c r="E31" i="77"/>
  <c r="G16" i="73" l="1"/>
  <c r="E32" i="77"/>
  <c r="N31" i="77"/>
  <c r="G17" i="73" l="1"/>
  <c r="N32" i="77"/>
  <c r="E33" i="77"/>
  <c r="G18" i="73" l="1"/>
  <c r="N33" i="77"/>
  <c r="E34" i="77"/>
  <c r="G19" i="73" l="1"/>
  <c r="N34" i="77"/>
  <c r="E35" i="77"/>
  <c r="G20" i="73" l="1"/>
  <c r="N35" i="77"/>
  <c r="E36" i="77"/>
  <c r="G21" i="73" l="1"/>
  <c r="N36" i="77"/>
  <c r="E37" i="77"/>
  <c r="G22" i="73" l="1"/>
  <c r="N37" i="77"/>
  <c r="E38"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N60" i="77"/>
  <c r="E61" i="77"/>
  <c r="K6" i="72" l="1"/>
  <c r="E97" i="77"/>
  <c r="N61" i="77"/>
  <c r="E62" i="77"/>
  <c r="K7" i="72" l="1"/>
  <c r="N62" i="77"/>
  <c r="E98"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E86" i="77"/>
  <c r="G30" i="71" l="1"/>
  <c r="K30" i="71"/>
  <c r="C31" i="71"/>
  <c r="E31" i="71"/>
  <c r="K31" i="71" s="1"/>
  <c r="F31" i="71"/>
  <c r="J31" i="71" s="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E94" i="77"/>
  <c r="B3" i="70"/>
  <c r="I38" i="71" l="1"/>
  <c r="G38" i="71"/>
  <c r="F3" i="70"/>
  <c r="F4" i="70"/>
  <c r="F5" i="70"/>
  <c r="F6" i="70"/>
  <c r="F7" i="70"/>
  <c r="F8" i="70"/>
  <c r="D9" i="70"/>
  <c r="F9" i="70" s="1"/>
  <c r="F10" i="70"/>
  <c r="F11" i="70"/>
  <c r="F12" i="70"/>
  <c r="F13" i="70"/>
  <c r="F14" i="70"/>
  <c r="F15" i="70"/>
  <c r="F16" i="70"/>
  <c r="Q19" i="70"/>
  <c r="B4" i="70"/>
  <c r="B6" i="70"/>
  <c r="B12" i="70"/>
  <c r="B13" i="70"/>
  <c r="B10" i="70"/>
  <c r="B8" i="70"/>
  <c r="B11" i="70"/>
  <c r="E95" i="77"/>
  <c r="B16" i="70"/>
  <c r="B15" i="70"/>
  <c r="B7" i="70"/>
  <c r="B5" i="70"/>
  <c r="B14" i="70"/>
  <c r="Q20" i="70" l="1"/>
  <c r="W20" i="70"/>
  <c r="W21" i="70" s="1"/>
  <c r="W22" i="70" s="1"/>
  <c r="W23" i="70" s="1"/>
  <c r="W24" i="70" s="1"/>
  <c r="W25" i="70" s="1"/>
  <c r="W26" i="70" s="1"/>
  <c r="W27" i="70" s="1"/>
  <c r="Q21" i="70"/>
  <c r="Q22" i="70"/>
  <c r="Q23" i="70"/>
  <c r="Q24" i="70"/>
  <c r="Q27" i="70"/>
  <c r="Q28" i="70"/>
  <c r="E96" i="77"/>
  <c r="B9" i="70"/>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D21" i="69"/>
  <c r="F2" i="66"/>
  <c r="B1" i="69"/>
  <c r="E20" i="69" l="1"/>
  <c r="D9" i="69"/>
  <c r="D16" i="69"/>
  <c r="D20" i="69"/>
  <c r="E21" i="69"/>
  <c r="D4" i="66"/>
  <c r="D5" i="66" l="1"/>
  <c r="D6" i="66" l="1"/>
  <c r="D7" i="66" l="1"/>
  <c r="K2" i="65" l="1"/>
  <c r="L2" i="65" s="1"/>
  <c r="L3" i="65"/>
  <c r="I6" i="65"/>
  <c r="K6" i="65"/>
  <c r="M3" i="65"/>
  <c r="I7" i="65" l="1"/>
  <c r="K7" i="65"/>
  <c r="I8" i="65" l="1"/>
  <c r="K8" i="65"/>
  <c r="D8" i="68"/>
  <c r="D7" i="68"/>
  <c r="I9" i="65" l="1"/>
  <c r="K9" i="65"/>
  <c r="D9" i="68"/>
  <c r="I10" i="65" l="1"/>
  <c r="K10" i="65"/>
  <c r="D10" i="68"/>
  <c r="I11" i="65" l="1"/>
  <c r="K11" i="65"/>
  <c r="I12" i="65" l="1"/>
  <c r="K12" i="65"/>
  <c r="I13" i="65" l="1"/>
  <c r="K13" i="65"/>
  <c r="D11" i="68"/>
  <c r="D12" i="68"/>
  <c r="D13"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D45" i="68"/>
  <c r="I35" i="64" l="1"/>
  <c r="G35" i="64"/>
  <c r="C36" i="64"/>
  <c r="E36" i="64"/>
  <c r="K36" i="64" s="1"/>
  <c r="F36" i="64"/>
  <c r="J36" i="64" s="1"/>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D49" i="68"/>
  <c r="B3" i="63"/>
  <c r="I39" i="64" l="1"/>
  <c r="G39" i="64"/>
  <c r="F3" i="63"/>
  <c r="D50" i="68"/>
  <c r="B4" i="63"/>
  <c r="F4" i="63" l="1"/>
  <c r="F5" i="63"/>
  <c r="F6" i="63"/>
  <c r="F7" i="63"/>
  <c r="F8" i="63"/>
  <c r="D9" i="63"/>
  <c r="F10" i="63"/>
  <c r="F11" i="63"/>
  <c r="F12" i="63"/>
  <c r="F13" i="63"/>
  <c r="F14" i="63"/>
  <c r="F15" i="63"/>
  <c r="F16" i="63"/>
  <c r="B10" i="63"/>
  <c r="B16" i="63"/>
  <c r="B6" i="63"/>
  <c r="B7" i="63"/>
  <c r="B13" i="63"/>
  <c r="D51" i="68"/>
  <c r="B9" i="63"/>
  <c r="B8" i="63"/>
  <c r="B11" i="63"/>
  <c r="B5" i="63"/>
  <c r="B14" i="63"/>
  <c r="B12" i="63"/>
  <c r="B15" i="63"/>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F2" i="59"/>
  <c r="D21" i="62"/>
  <c r="B1" i="62"/>
  <c r="D20" i="62" l="1"/>
  <c r="E20" i="62"/>
  <c r="D9" i="62"/>
  <c r="D16" i="62"/>
  <c r="E21" i="62"/>
  <c r="D4" i="59"/>
  <c r="E22" i="62"/>
  <c r="D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14" i="56"/>
  <c r="B15" i="56"/>
  <c r="B16" i="56"/>
  <c r="B11" i="56"/>
  <c r="B10" i="56"/>
  <c r="B6" i="56"/>
  <c r="B7" i="56"/>
  <c r="B8" i="56"/>
  <c r="B12" i="56"/>
  <c r="B13" i="56"/>
  <c r="D65" i="61"/>
  <c r="B5"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22" i="55"/>
  <c r="D19" i="55"/>
  <c r="E7" i="54"/>
  <c r="B1" i="55"/>
  <c r="F3" i="47"/>
  <c r="E3" i="45"/>
  <c r="E3" i="46"/>
  <c r="D10" i="54" l="1"/>
  <c r="C3" i="54" s="1"/>
  <c r="J13" i="54"/>
  <c r="P3" i="53"/>
  <c r="B4" i="53"/>
  <c r="C4" i="53" s="1"/>
  <c r="P4" i="53"/>
  <c r="B5" i="53"/>
  <c r="C5" i="53" s="1"/>
  <c r="B6" i="53"/>
  <c r="C6" i="53" s="1"/>
  <c r="B7" i="53"/>
  <c r="C7" i="53" s="1"/>
  <c r="D10" i="53"/>
  <c r="D12" i="50"/>
  <c r="D4" i="50"/>
  <c r="I19" i="55"/>
  <c r="D5" i="53"/>
  <c r="D5" i="54"/>
  <c r="D6" i="53"/>
  <c r="D11" i="50"/>
  <c r="D20" i="50"/>
  <c r="D17" i="55"/>
  <c r="D9" i="50"/>
  <c r="D6" i="50"/>
  <c r="D2" i="50"/>
  <c r="D19" i="50"/>
  <c r="D18" i="50"/>
  <c r="D8" i="50"/>
  <c r="D15" i="50"/>
  <c r="D7" i="54"/>
  <c r="D3" i="50"/>
  <c r="D17" i="50"/>
  <c r="D6" i="54"/>
  <c r="D5" i="50"/>
  <c r="D14" i="50"/>
  <c r="D8" i="47"/>
  <c r="D7" i="53"/>
  <c r="D13" i="50"/>
  <c r="D10" i="50"/>
  <c r="D16" i="50"/>
  <c r="D7" i="50"/>
  <c r="E5" i="53"/>
  <c r="E6" i="53"/>
  <c r="E4" i="54"/>
  <c r="E5" i="54"/>
  <c r="E6" i="54"/>
  <c r="E7" i="53"/>
  <c r="E4" i="53"/>
  <c r="D18" i="54" l="1"/>
  <c r="AB3" i="54"/>
  <c r="D19" i="54"/>
  <c r="D4" i="54"/>
  <c r="D16" i="54"/>
  <c r="AF3" i="53"/>
  <c r="D15" i="54"/>
  <c r="D4" i="53"/>
  <c r="D17" i="54"/>
  <c r="C3" i="53"/>
  <c r="N13" i="53"/>
  <c r="D15" i="53"/>
  <c r="D16" i="53"/>
  <c r="H7" i="53"/>
  <c r="H6" i="53"/>
  <c r="H5" i="53"/>
  <c r="I23" i="55"/>
  <c r="D17" i="53" l="1"/>
  <c r="D18" i="53" l="1"/>
  <c r="D19" i="53"/>
  <c r="D20" i="53"/>
  <c r="D21" i="53"/>
  <c r="P3" i="52"/>
  <c r="AF3" i="52"/>
  <c r="B4" i="52"/>
  <c r="C4" i="52" s="1"/>
  <c r="D4" i="52"/>
  <c r="P4" i="52"/>
  <c r="B5" i="52"/>
  <c r="C5" i="52" s="1"/>
  <c r="B6" i="52"/>
  <c r="C6" i="52" s="1"/>
  <c r="B7" i="52"/>
  <c r="C7" i="52" s="1"/>
  <c r="D10" i="52"/>
  <c r="D6" i="52"/>
  <c r="D5" i="52"/>
  <c r="D7" i="52"/>
  <c r="E4" i="52"/>
  <c r="E5" i="52"/>
  <c r="E6" i="52"/>
  <c r="C3" i="52" l="1"/>
  <c r="N13" i="52"/>
  <c r="D15" i="52"/>
  <c r="H5" i="52"/>
  <c r="H7" i="52"/>
  <c r="H6" i="52"/>
  <c r="E7" i="52"/>
  <c r="D16" i="52" l="1"/>
  <c r="D17" i="52" l="1"/>
  <c r="D18" i="52" l="1"/>
  <c r="D19" i="52" l="1"/>
  <c r="D20" i="52" l="1"/>
  <c r="D21" i="52"/>
  <c r="D22" i="52"/>
  <c r="D23" i="52" l="1"/>
  <c r="D24" i="52" l="1"/>
  <c r="P3" i="51"/>
  <c r="AF3" i="51"/>
  <c r="B4" i="51"/>
  <c r="C4" i="51" s="1"/>
  <c r="D4" i="51"/>
  <c r="P4" i="51"/>
  <c r="B5" i="51"/>
  <c r="C5" i="51" s="1"/>
  <c r="B6" i="51"/>
  <c r="C6" i="51" s="1"/>
  <c r="B7" i="51"/>
  <c r="C7" i="51" s="1"/>
  <c r="D10" i="51"/>
  <c r="D7" i="51"/>
  <c r="D6" i="51"/>
  <c r="D5" i="51"/>
  <c r="E7" i="51"/>
  <c r="E6" i="51"/>
  <c r="E4" i="51"/>
  <c r="C3" i="51" l="1"/>
  <c r="N13" i="51"/>
  <c r="D15" i="51"/>
  <c r="D16" i="51"/>
  <c r="D17" i="51"/>
  <c r="D18" i="51"/>
  <c r="D19" i="51"/>
  <c r="H5" i="51"/>
  <c r="H6" i="51"/>
  <c r="H7" i="51"/>
  <c r="E5" i="51"/>
  <c r="D20" i="51" l="1"/>
  <c r="D21" i="51"/>
  <c r="D22" i="51"/>
  <c r="D23" i="51"/>
  <c r="D24" i="51"/>
  <c r="D25" i="51"/>
  <c r="D26" i="51" l="1"/>
  <c r="D27" i="51"/>
  <c r="D28" i="51"/>
  <c r="D29" i="51"/>
  <c r="D30" i="51"/>
  <c r="C2" i="49"/>
  <c r="D2" i="49"/>
  <c r="L3" i="49" a="1"/>
  <c r="L3" i="49" s="1"/>
  <c r="E2" i="50"/>
  <c r="B9" i="50"/>
  <c r="B4" i="50"/>
  <c r="B16" i="50"/>
  <c r="E14" i="50"/>
  <c r="B15" i="50"/>
  <c r="E5" i="50"/>
  <c r="E15" i="50"/>
  <c r="B14" i="50"/>
  <c r="B13" i="50"/>
  <c r="E10" i="50"/>
  <c r="E6" i="50"/>
  <c r="B18" i="50"/>
  <c r="E7" i="50"/>
  <c r="B20" i="50"/>
  <c r="E18" i="50"/>
  <c r="B6" i="50"/>
  <c r="E9" i="50"/>
  <c r="E17" i="50"/>
  <c r="B10" i="50"/>
  <c r="C9" i="50"/>
  <c r="B5" i="50"/>
  <c r="E4" i="50"/>
  <c r="E16" i="50"/>
  <c r="B8" i="50"/>
  <c r="B7" i="50"/>
  <c r="B2" i="50"/>
  <c r="C8" i="50"/>
  <c r="E8" i="50"/>
  <c r="B12" i="50"/>
  <c r="E3" i="50"/>
  <c r="C3" i="49" l="1"/>
  <c r="C4" i="49"/>
  <c r="L4" i="49"/>
  <c r="C5" i="49"/>
  <c r="L5" i="49"/>
  <c r="C6" i="49"/>
  <c r="L6" i="49"/>
  <c r="C7" i="49"/>
  <c r="L7" i="49"/>
  <c r="L8" i="49"/>
  <c r="D6" i="49"/>
  <c r="D4" i="49"/>
  <c r="D7" i="49"/>
  <c r="D3" i="49"/>
  <c r="D5" i="49"/>
  <c r="C6" i="50"/>
  <c r="C16" i="50"/>
  <c r="E11" i="50"/>
  <c r="C17" i="50"/>
  <c r="C20" i="50"/>
  <c r="C14" i="50"/>
  <c r="E12" i="50"/>
  <c r="C12" i="50"/>
  <c r="C7" i="50"/>
  <c r="B11" i="50"/>
  <c r="B19" i="50"/>
  <c r="C10" i="50"/>
  <c r="C2" i="50"/>
  <c r="C5" i="50"/>
  <c r="E20" i="50"/>
  <c r="E19" i="50"/>
  <c r="E13" i="50"/>
  <c r="C4" i="50"/>
  <c r="C15" i="50"/>
  <c r="B3" i="50"/>
  <c r="B17" i="50"/>
  <c r="C3" i="50"/>
  <c r="C18" i="50"/>
  <c r="C8" i="49" l="1"/>
  <c r="C9" i="49"/>
  <c r="L9" i="49"/>
  <c r="C10" i="49"/>
  <c r="L10" i="49"/>
  <c r="C11" i="49"/>
  <c r="L11" i="49"/>
  <c r="C12" i="49"/>
  <c r="L12" i="49"/>
  <c r="C13" i="49"/>
  <c r="L13" i="49"/>
  <c r="C14" i="49"/>
  <c r="L14" i="49"/>
  <c r="L15" i="49"/>
  <c r="D10" i="49"/>
  <c r="M3" i="49"/>
  <c r="E4" i="49"/>
  <c r="E5" i="49"/>
  <c r="M5" i="49"/>
  <c r="D13" i="49"/>
  <c r="M7" i="49"/>
  <c r="M4" i="49"/>
  <c r="D12" i="49"/>
  <c r="D8" i="49"/>
  <c r="D11" i="49"/>
  <c r="E3" i="49"/>
  <c r="D9" i="49"/>
  <c r="E7" i="49"/>
  <c r="D14" i="49"/>
  <c r="E6" i="49"/>
  <c r="M6" i="49"/>
  <c r="C11" i="50"/>
  <c r="C13" i="50"/>
  <c r="C19" i="50"/>
  <c r="C15" i="49" l="1"/>
  <c r="C16" i="49"/>
  <c r="L16" i="49"/>
  <c r="C17" i="49"/>
  <c r="L17" i="49"/>
  <c r="C18" i="49"/>
  <c r="L18" i="49"/>
  <c r="C19" i="49"/>
  <c r="L19" i="49"/>
  <c r="C20" i="49"/>
  <c r="L20" i="49"/>
  <c r="C21" i="49"/>
  <c r="L21" i="49"/>
  <c r="C22" i="49"/>
  <c r="L22" i="49"/>
  <c r="C23" i="49"/>
  <c r="L23" i="49"/>
  <c r="C24" i="49"/>
  <c r="L24" i="49"/>
  <c r="L25" i="49"/>
  <c r="D17" i="49"/>
  <c r="D20" i="49"/>
  <c r="D15" i="49"/>
  <c r="M11" i="49"/>
  <c r="D19" i="49"/>
  <c r="M9" i="49"/>
  <c r="D21" i="49"/>
  <c r="D24" i="49"/>
  <c r="D22" i="49"/>
  <c r="D18" i="49"/>
  <c r="M14" i="49"/>
  <c r="M8" i="49"/>
  <c r="M12" i="49"/>
  <c r="D23" i="49"/>
  <c r="D16" i="49"/>
  <c r="M13" i="49"/>
  <c r="M10"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D48" i="49"/>
  <c r="E19" i="49"/>
  <c r="M19" i="49"/>
  <c r="D36" i="49"/>
  <c r="M17" i="49"/>
  <c r="D25" i="49"/>
  <c r="D33" i="49"/>
  <c r="Q6" i="48"/>
  <c r="D27" i="49"/>
  <c r="E23" i="49"/>
  <c r="E15" i="49"/>
  <c r="D42" i="49"/>
  <c r="D34" i="49"/>
  <c r="E24" i="49"/>
  <c r="D41" i="49"/>
  <c r="D53" i="49"/>
  <c r="E18" i="49"/>
  <c r="D28" i="49"/>
  <c r="D29" i="49"/>
  <c r="M22" i="49"/>
  <c r="D45" i="49"/>
  <c r="E16" i="49"/>
  <c r="D40" i="49"/>
  <c r="E17" i="49"/>
  <c r="D26" i="49"/>
  <c r="D55" i="49"/>
  <c r="D54" i="49"/>
  <c r="M15" i="49"/>
  <c r="E21" i="49"/>
  <c r="D57" i="49"/>
  <c r="D30" i="49"/>
  <c r="D35" i="49"/>
  <c r="D44" i="49"/>
  <c r="D49" i="49"/>
  <c r="Q9" i="48"/>
  <c r="D38" i="49"/>
  <c r="E22" i="49"/>
  <c r="D32" i="49"/>
  <c r="D31" i="49"/>
  <c r="D56" i="49"/>
  <c r="D52" i="49"/>
  <c r="D50" i="49"/>
  <c r="M24" i="49"/>
  <c r="M16" i="49"/>
  <c r="D37" i="49"/>
  <c r="D46" i="49"/>
  <c r="M21" i="49"/>
  <c r="Q5" i="48"/>
  <c r="M18" i="49"/>
  <c r="E20" i="49"/>
  <c r="Q8" i="48"/>
  <c r="M23" i="49"/>
  <c r="Q3" i="48"/>
  <c r="Q7" i="48"/>
  <c r="D43" i="49"/>
  <c r="D47" i="49"/>
  <c r="Q4" i="48"/>
  <c r="D51" i="49"/>
  <c r="D39" i="49"/>
  <c r="M20" i="49"/>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M45" i="49"/>
  <c r="M51" i="49"/>
  <c r="M57" i="49"/>
  <c r="E50" i="49"/>
  <c r="M32" i="49"/>
  <c r="E53" i="49"/>
  <c r="E30" i="49"/>
  <c r="E49" i="49"/>
  <c r="E57" i="49"/>
  <c r="H5" i="46"/>
  <c r="M31" i="49"/>
  <c r="M34" i="49"/>
  <c r="M52" i="49"/>
  <c r="M47" i="49"/>
  <c r="E56" i="49"/>
  <c r="E37" i="49"/>
  <c r="E42" i="49"/>
  <c r="E39" i="49"/>
  <c r="E51" i="49"/>
  <c r="E26" i="49"/>
  <c r="I5" i="47"/>
  <c r="E32" i="49"/>
  <c r="E31" i="49"/>
  <c r="M41" i="49"/>
  <c r="H6" i="46"/>
  <c r="E33" i="49"/>
  <c r="M35" i="49"/>
  <c r="M53" i="49"/>
  <c r="M27" i="49"/>
  <c r="H4" i="46"/>
  <c r="E54" i="49"/>
  <c r="E43" i="49"/>
  <c r="E36" i="49"/>
  <c r="E40" i="49"/>
  <c r="E52" i="49"/>
  <c r="M30" i="49"/>
  <c r="E38" i="49"/>
  <c r="E44" i="49"/>
  <c r="M55" i="49"/>
  <c r="E35" i="49"/>
  <c r="I4" i="47"/>
  <c r="M48" i="49"/>
  <c r="E34" i="49"/>
  <c r="M43" i="49"/>
  <c r="M33" i="49"/>
  <c r="M54" i="49"/>
  <c r="M25" i="49"/>
  <c r="E46" i="49"/>
  <c r="I7" i="47"/>
  <c r="E41" i="49"/>
  <c r="E29" i="49"/>
  <c r="M39" i="49"/>
  <c r="M37" i="49"/>
  <c r="M38" i="49"/>
  <c r="M42" i="49"/>
  <c r="M56" i="49"/>
  <c r="E55" i="49"/>
  <c r="M49" i="49"/>
  <c r="E48" i="49"/>
  <c r="M50" i="49"/>
  <c r="M29" i="49"/>
  <c r="E45" i="49"/>
  <c r="M26" i="49"/>
  <c r="M40" i="49"/>
  <c r="M28" i="49"/>
  <c r="E28" i="49"/>
  <c r="E47" i="49"/>
  <c r="M36" i="49"/>
  <c r="E27" i="49"/>
  <c r="M46" i="49"/>
  <c r="E25" i="49"/>
  <c r="M44" i="49"/>
  <c r="I6" i="47"/>
  <c r="A8" i="46" l="1"/>
  <c r="A9" i="46" s="1"/>
  <c r="R3" i="46"/>
  <c r="S3" i="47"/>
  <c r="C7" i="46"/>
  <c r="D7" i="46" s="1"/>
  <c r="E8" i="47"/>
  <c r="I8" i="47"/>
  <c r="R4" i="46"/>
  <c r="H7" i="46"/>
  <c r="S4" i="47"/>
  <c r="N41" i="49"/>
  <c r="C8" i="46" l="1"/>
  <c r="D8" i="46" s="1"/>
  <c r="C9" i="46"/>
  <c r="D9" i="46" s="1"/>
  <c r="A10" i="46"/>
  <c r="R5" i="46"/>
  <c r="H9" i="46"/>
  <c r="H8" i="46"/>
  <c r="S5" i="47"/>
  <c r="A11" i="46" l="1"/>
  <c r="C10" i="46"/>
  <c r="D10" i="46" s="1"/>
  <c r="D2" i="45"/>
  <c r="H2" i="45"/>
  <c r="C4" i="45"/>
  <c r="D4" i="45"/>
  <c r="E4" i="45"/>
  <c r="C5" i="45"/>
  <c r="D5" i="45" s="1"/>
  <c r="C6" i="45"/>
  <c r="D6" i="45" s="1"/>
  <c r="A7" i="45"/>
  <c r="I4" i="45"/>
  <c r="S6" i="47"/>
  <c r="H10" i="46"/>
  <c r="H6" i="45"/>
  <c r="H5" i="45"/>
  <c r="R6" i="46"/>
  <c r="H4" i="45"/>
  <c r="C7" i="45" l="1"/>
  <c r="D7" i="45" s="1"/>
  <c r="R3" i="45"/>
  <c r="A8" i="45"/>
  <c r="C11" i="46"/>
  <c r="D11" i="46" s="1"/>
  <c r="A12" i="46"/>
  <c r="K2" i="44"/>
  <c r="H3" i="44"/>
  <c r="J2" i="44" s="1"/>
  <c r="I3" i="44"/>
  <c r="H4" i="44"/>
  <c r="J4" i="44" s="1"/>
  <c r="I4" i="44"/>
  <c r="R7" i="46"/>
  <c r="R4" i="45"/>
  <c r="L2" i="44"/>
  <c r="L3" i="44"/>
  <c r="S7" i="47"/>
  <c r="H11" i="46"/>
  <c r="H7" i="45"/>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D19" i="42"/>
  <c r="H8" i="45"/>
  <c r="K2" i="40"/>
  <c r="C19" i="42"/>
  <c r="I19" i="42"/>
  <c r="R8" i="46"/>
  <c r="H12" i="46"/>
  <c r="R5" i="45"/>
  <c r="J19" i="42"/>
  <c r="S8" i="47"/>
  <c r="B1" i="43"/>
  <c r="J27" i="44" l="1"/>
  <c r="F19" i="42"/>
  <c r="C13" i="46"/>
  <c r="D13" i="46" s="1"/>
  <c r="A14" i="46"/>
  <c r="A10" i="45"/>
  <c r="C9" i="45"/>
  <c r="D9" i="45" s="1"/>
  <c r="D4" i="40"/>
  <c r="I4" i="40"/>
  <c r="R9" i="46"/>
  <c r="R6" i="45"/>
  <c r="S9" i="47"/>
  <c r="H9" i="45"/>
  <c r="H13" i="46"/>
  <c r="A11" i="45" l="1"/>
  <c r="C10" i="45"/>
  <c r="D10" i="45" s="1"/>
  <c r="C14" i="46"/>
  <c r="D14" i="46" s="1"/>
  <c r="A15" i="46"/>
  <c r="D5" i="40"/>
  <c r="H5" i="40"/>
  <c r="I5" i="40"/>
  <c r="R7" i="45"/>
  <c r="H14" i="46"/>
  <c r="S10" i="47"/>
  <c r="R10" i="46"/>
  <c r="H10" i="45"/>
  <c r="C11" i="45" l="1"/>
  <c r="D11" i="45" s="1"/>
  <c r="A12" i="45"/>
  <c r="C15" i="46"/>
  <c r="D15" i="46" s="1"/>
  <c r="A16" i="46"/>
  <c r="D6" i="40"/>
  <c r="I6" i="40"/>
  <c r="R11" i="46"/>
  <c r="R8" i="45"/>
  <c r="H15" i="46"/>
  <c r="H11" i="45"/>
  <c r="S11" i="47"/>
  <c r="C16" i="46" l="1"/>
  <c r="D16" i="46" s="1"/>
  <c r="A17" i="46"/>
  <c r="C12" i="45"/>
  <c r="D12" i="45" s="1"/>
  <c r="A13" i="45"/>
  <c r="D7" i="40"/>
  <c r="R12" i="46"/>
  <c r="R9" i="45"/>
  <c r="S12" i="47"/>
  <c r="H12" i="45"/>
  <c r="H16" i="46"/>
  <c r="C13" i="45" l="1"/>
  <c r="D13" i="45" s="1"/>
  <c r="A14" i="45"/>
  <c r="C17" i="46"/>
  <c r="D17" i="46" s="1"/>
  <c r="A18" i="46"/>
  <c r="I7" i="40"/>
  <c r="S13" i="47"/>
  <c r="R10" i="45"/>
  <c r="H17" i="46"/>
  <c r="R13" i="46"/>
  <c r="H13" i="45"/>
  <c r="A19" i="46" l="1"/>
  <c r="C18" i="46"/>
  <c r="D18" i="46" s="1"/>
  <c r="C14" i="45"/>
  <c r="D14" i="45" s="1"/>
  <c r="A15" i="45"/>
  <c r="D8" i="40"/>
  <c r="H8" i="40"/>
  <c r="I8" i="40"/>
  <c r="R14" i="46"/>
  <c r="H14" i="45"/>
  <c r="S14" i="47"/>
  <c r="R11" i="45"/>
  <c r="H18" i="46"/>
  <c r="C15" i="45" l="1"/>
  <c r="D15" i="45" s="1"/>
  <c r="A16" i="45"/>
  <c r="C19" i="46"/>
  <c r="D19" i="46" s="1"/>
  <c r="A20" i="46"/>
  <c r="D9" i="40"/>
  <c r="H9" i="40"/>
  <c r="I9" i="40"/>
  <c r="R12" i="45"/>
  <c r="H15" i="45"/>
  <c r="R13" i="45"/>
  <c r="H19" i="46"/>
  <c r="S15" i="47"/>
  <c r="R15" i="46"/>
  <c r="A21" i="46" l="1"/>
  <c r="C20" i="46"/>
  <c r="D20" i="46" s="1"/>
  <c r="A17" i="45"/>
  <c r="C16" i="45"/>
  <c r="D16" i="45" s="1"/>
  <c r="D10" i="40"/>
  <c r="H10" i="40"/>
  <c r="I10" i="40"/>
  <c r="H20" i="46"/>
  <c r="H16" i="45"/>
  <c r="R16" i="46"/>
  <c r="S16" i="47"/>
  <c r="R14" i="45"/>
  <c r="A18" i="45" l="1"/>
  <c r="C17" i="45"/>
  <c r="D17" i="45" s="1"/>
  <c r="C21" i="46"/>
  <c r="D21" i="46" s="1"/>
  <c r="A22" i="46"/>
  <c r="D11" i="40"/>
  <c r="I11" i="40"/>
  <c r="R15" i="45"/>
  <c r="S17" i="47"/>
  <c r="R17" i="46"/>
  <c r="H21" i="46"/>
  <c r="H17" i="45"/>
  <c r="C22" i="46" l="1"/>
  <c r="D22" i="46" s="1"/>
  <c r="A19" i="45"/>
  <c r="C18" i="45"/>
  <c r="D18" i="45" s="1"/>
  <c r="D12" i="40"/>
  <c r="H22" i="46"/>
  <c r="R17" i="45"/>
  <c r="H18" i="45"/>
  <c r="R18" i="46"/>
  <c r="S18" i="47"/>
  <c r="R16" i="45"/>
  <c r="A20" i="45" l="1"/>
  <c r="C19" i="45"/>
  <c r="D19" i="45" s="1"/>
  <c r="I12" i="40"/>
  <c r="R18" i="45"/>
  <c r="S19" i="47"/>
  <c r="H19" i="45"/>
  <c r="R19" i="46"/>
  <c r="A21" i="45" l="1"/>
  <c r="C20" i="45"/>
  <c r="D20" i="45" s="1"/>
  <c r="D13" i="40"/>
  <c r="H13" i="40"/>
  <c r="I13" i="40"/>
  <c r="R19" i="45"/>
  <c r="R20" i="46"/>
  <c r="H20" i="45"/>
  <c r="S20" i="47"/>
  <c r="A22" i="45" l="1"/>
  <c r="C21" i="45"/>
  <c r="D21" i="45" s="1"/>
  <c r="D14" i="40"/>
  <c r="I14" i="40"/>
  <c r="R21" i="46"/>
  <c r="S21" i="47"/>
  <c r="H21" i="45"/>
  <c r="R20" i="45"/>
  <c r="C22" i="45" l="1"/>
  <c r="D22" i="45" s="1"/>
  <c r="D15" i="40"/>
  <c r="I15" i="40"/>
  <c r="R22" i="46"/>
  <c r="S22" i="47"/>
  <c r="H22" i="45"/>
  <c r="R21" i="45"/>
  <c r="D16" i="40" l="1"/>
  <c r="I16" i="40"/>
  <c r="S23" i="47"/>
  <c r="R23" i="46"/>
  <c r="R22" i="45"/>
  <c r="D17" i="40" l="1"/>
  <c r="I17" i="40"/>
  <c r="R24" i="46"/>
  <c r="R23" i="45"/>
  <c r="S24" i="47"/>
  <c r="D18" i="40" l="1"/>
  <c r="I18" i="40"/>
  <c r="S25" i="47"/>
  <c r="R25" i="46"/>
  <c r="R24" i="45"/>
  <c r="D19" i="40" l="1"/>
  <c r="H19" i="40"/>
  <c r="I19" i="40"/>
  <c r="R26" i="46"/>
  <c r="S26" i="47"/>
  <c r="R25" i="45"/>
  <c r="I1" i="39" l="1"/>
  <c r="J1" i="39" s="1"/>
  <c r="J2" i="39"/>
  <c r="G3" i="39"/>
  <c r="R26" i="45"/>
  <c r="S27" i="47"/>
  <c r="K2" i="39"/>
  <c r="R27" i="46"/>
  <c r="G4" i="39" l="1"/>
  <c r="S28" i="47"/>
  <c r="R27" i="45"/>
  <c r="R28" i="46"/>
  <c r="G5" i="39" l="1"/>
  <c r="R29" i="46"/>
  <c r="S29" i="47"/>
  <c r="R28" i="45"/>
  <c r="E21" i="42"/>
  <c r="G6" i="39" l="1"/>
  <c r="R30" i="46"/>
  <c r="S30" i="47"/>
  <c r="R29" i="45"/>
  <c r="R33" i="46"/>
  <c r="E20" i="42"/>
  <c r="G7" i="39" l="1"/>
  <c r="R31" i="46"/>
  <c r="S31" i="47"/>
  <c r="R34" i="46"/>
  <c r="R30" i="45"/>
  <c r="E22" i="42"/>
  <c r="G8" i="39" l="1"/>
  <c r="R32" i="46"/>
  <c r="S32" i="47"/>
  <c r="R35" i="46"/>
  <c r="R31" i="45"/>
  <c r="E23" i="42"/>
  <c r="G9" i="39" l="1"/>
  <c r="R36" i="46"/>
  <c r="S33" i="47"/>
  <c r="R32" i="45"/>
  <c r="E24" i="42"/>
  <c r="G10" i="39" l="1"/>
  <c r="R37" i="46"/>
  <c r="S34" i="47"/>
  <c r="R33" i="45"/>
  <c r="E25" i="42"/>
  <c r="G11" i="39" l="1"/>
  <c r="S35" i="47"/>
  <c r="R38" i="46"/>
  <c r="R34" i="45"/>
  <c r="E26" i="42"/>
  <c r="G12" i="39" l="1"/>
  <c r="R35" i="45"/>
  <c r="S36" i="47"/>
  <c r="S41" i="47"/>
  <c r="R39" i="46"/>
  <c r="E27" i="42"/>
  <c r="G13" i="39" l="1"/>
  <c r="S37" i="47"/>
  <c r="R40" i="46"/>
  <c r="S42" i="47"/>
  <c r="R37" i="45"/>
  <c r="R36" i="45"/>
  <c r="E28" i="42"/>
  <c r="G14" i="39" l="1"/>
  <c r="S38" i="47"/>
  <c r="R41" i="46"/>
  <c r="R38" i="45"/>
  <c r="S43" i="47"/>
  <c r="E29" i="42"/>
  <c r="G15" i="39" l="1"/>
  <c r="S39" i="47"/>
  <c r="R42" i="46"/>
  <c r="R39" i="45"/>
  <c r="S44" i="47"/>
  <c r="E30" i="42"/>
  <c r="G16" i="39" l="1"/>
  <c r="S40" i="47"/>
  <c r="S45" i="47"/>
  <c r="R40" i="45"/>
  <c r="R43" i="46"/>
  <c r="E31" i="42"/>
  <c r="G17" i="39" l="1"/>
  <c r="R44" i="46"/>
  <c r="S46" i="47"/>
  <c r="R41" i="45"/>
  <c r="E32" i="42"/>
  <c r="G18" i="39" l="1"/>
  <c r="R42" i="45"/>
  <c r="S47" i="47"/>
  <c r="R45" i="46"/>
  <c r="E33" i="42"/>
  <c r="G19" i="39" l="1"/>
  <c r="R43" i="45"/>
  <c r="S48" i="47"/>
  <c r="R46" i="46"/>
  <c r="E34" i="42"/>
  <c r="G20" i="39" l="1"/>
  <c r="R47" i="46"/>
  <c r="R44" i="45"/>
  <c r="S49" i="47"/>
  <c r="E35" i="42"/>
  <c r="G21" i="39" l="1"/>
  <c r="R48" i="46"/>
  <c r="R45" i="45"/>
  <c r="S50" i="47"/>
  <c r="E36" i="42"/>
  <c r="G22" i="39" l="1"/>
  <c r="R49" i="46"/>
  <c r="R46" i="45"/>
  <c r="S51" i="47"/>
  <c r="E37" i="42"/>
  <c r="G23" i="39" l="1"/>
  <c r="R47" i="45"/>
  <c r="R50" i="46"/>
  <c r="S52" i="47"/>
  <c r="E38" i="42"/>
  <c r="G24" i="39" l="1"/>
  <c r="S53" i="47"/>
  <c r="R48" i="45"/>
  <c r="R51" i="46"/>
  <c r="E39" i="42"/>
  <c r="G25" i="39" l="1"/>
  <c r="R49" i="45"/>
  <c r="S54" i="47"/>
  <c r="R52" i="46"/>
  <c r="E40" i="42"/>
  <c r="G26" i="39" l="1"/>
  <c r="S55" i="47"/>
  <c r="R53" i="46"/>
  <c r="R50" i="45"/>
  <c r="E41" i="42"/>
  <c r="G27" i="39" l="1"/>
  <c r="R54" i="46"/>
  <c r="S56" i="47"/>
  <c r="R51" i="45"/>
  <c r="E42" i="42"/>
  <c r="G28" i="39" l="1"/>
  <c r="R52" i="45"/>
  <c r="R55" i="46"/>
  <c r="S57" i="47"/>
  <c r="E43" i="42"/>
  <c r="G29" i="39" l="1"/>
  <c r="R53" i="45"/>
  <c r="S58" i="47"/>
  <c r="R56" i="46"/>
  <c r="E44" i="42"/>
  <c r="E45" i="42"/>
  <c r="G30" i="39" l="1"/>
  <c r="S59" i="47"/>
  <c r="R54" i="45"/>
  <c r="R57" i="46"/>
  <c r="G31" i="39" l="1"/>
  <c r="R55" i="45"/>
  <c r="S60" i="47"/>
  <c r="R58" i="46"/>
  <c r="E46" i="42"/>
  <c r="G32" i="39" l="1"/>
  <c r="S61" i="47"/>
  <c r="R59" i="46"/>
  <c r="R56" i="45"/>
  <c r="E47" i="42"/>
  <c r="G33" i="39" l="1"/>
  <c r="S62" i="47"/>
  <c r="R57" i="45"/>
  <c r="R60" i="46"/>
  <c r="E48" i="42"/>
  <c r="G34" i="39" l="1"/>
  <c r="R58" i="45"/>
  <c r="R61" i="46"/>
  <c r="S63" i="47"/>
  <c r="E49" i="42"/>
  <c r="G35" i="39" l="1"/>
  <c r="R59" i="45"/>
  <c r="S64" i="47"/>
  <c r="R62" i="46"/>
  <c r="E50" i="42"/>
  <c r="G36" i="39" l="1"/>
  <c r="R60" i="45"/>
  <c r="S65" i="47"/>
  <c r="R63" i="46"/>
  <c r="E51" i="42"/>
  <c r="G37" i="39" l="1"/>
  <c r="S66" i="47"/>
  <c r="R61" i="45"/>
  <c r="R64" i="46"/>
  <c r="E52" i="42"/>
  <c r="G38" i="39" l="1"/>
  <c r="R62" i="45"/>
  <c r="S67" i="47"/>
  <c r="R65" i="46"/>
  <c r="E53" i="42"/>
  <c r="G39" i="39" l="1"/>
  <c r="S68" i="47"/>
  <c r="R63" i="45"/>
  <c r="R66" i="46"/>
  <c r="E54" i="42"/>
  <c r="G40" i="39" l="1"/>
  <c r="S69" i="47"/>
  <c r="R67" i="46"/>
  <c r="R64" i="45"/>
  <c r="E55" i="42"/>
  <c r="G41" i="39" l="1"/>
  <c r="R68" i="46"/>
  <c r="S70" i="47"/>
  <c r="R65" i="45"/>
  <c r="E56" i="42"/>
  <c r="G42" i="39" l="1"/>
  <c r="R69" i="46"/>
  <c r="S71" i="47"/>
  <c r="R66" i="45"/>
  <c r="E57" i="42"/>
  <c r="G43" i="39" l="1"/>
  <c r="R70" i="46"/>
  <c r="S72" i="47"/>
  <c r="R67" i="45"/>
  <c r="E58" i="42"/>
  <c r="G44" i="39" l="1"/>
  <c r="S73" i="47"/>
  <c r="R71" i="46"/>
  <c r="R68" i="45"/>
  <c r="E59" i="42"/>
  <c r="H2" i="38" l="1"/>
  <c r="B3" i="38"/>
  <c r="D3" i="38"/>
  <c r="G3" i="38" s="1"/>
  <c r="E3" i="38"/>
  <c r="R72" i="46"/>
  <c r="S74" i="47"/>
  <c r="R69" i="45"/>
  <c r="E1" i="38"/>
  <c r="E60" i="42"/>
  <c r="G1" i="38" l="1"/>
  <c r="H1" i="38" s="1"/>
  <c r="B4" i="38"/>
  <c r="D4" i="38"/>
  <c r="G4" i="38" s="1"/>
  <c r="E4" i="38"/>
  <c r="R70" i="45"/>
  <c r="R73" i="46"/>
  <c r="S75" i="47"/>
  <c r="E61" i="42"/>
  <c r="E62" i="42"/>
  <c r="B5" i="38" l="1"/>
  <c r="D5" i="38"/>
  <c r="G5" i="38" s="1"/>
  <c r="E5" i="38"/>
  <c r="R74" i="46"/>
  <c r="R71" i="45"/>
  <c r="S76" i="47"/>
  <c r="E63" i="42"/>
  <c r="B6" i="38" l="1"/>
  <c r="D6" i="38"/>
  <c r="G6" i="38" s="1"/>
  <c r="E6" i="38"/>
  <c r="R75" i="46"/>
  <c r="S77" i="47"/>
  <c r="R72" i="45"/>
  <c r="E64" i="42"/>
  <c r="B7" i="38" l="1"/>
  <c r="D7" i="38"/>
  <c r="G7" i="38" s="1"/>
  <c r="E7" i="38"/>
  <c r="S78" i="47"/>
  <c r="R73" i="45"/>
  <c r="R76" i="46"/>
  <c r="E65" i="42"/>
  <c r="B8" i="38" l="1"/>
  <c r="D8" i="38"/>
  <c r="G8" i="38" s="1"/>
  <c r="E8" i="38"/>
  <c r="R77" i="46"/>
  <c r="R74" i="45"/>
  <c r="S79" i="47"/>
  <c r="E66" i="42"/>
  <c r="B9" i="38" l="1"/>
  <c r="D9" i="38"/>
  <c r="G9" i="38" s="1"/>
  <c r="E9" i="38"/>
  <c r="R78" i="46"/>
  <c r="R75" i="45"/>
  <c r="S80" i="47"/>
  <c r="E67" i="42"/>
  <c r="B10" i="38" l="1"/>
  <c r="D10" i="38"/>
  <c r="G10" i="38" s="1"/>
  <c r="E10" i="38"/>
  <c r="R76" i="45"/>
  <c r="R79" i="46"/>
  <c r="S81" i="47"/>
  <c r="E68" i="42"/>
  <c r="B11" i="38" l="1"/>
  <c r="D11" i="38"/>
  <c r="G11" i="38" s="1"/>
  <c r="E11" i="38"/>
  <c r="R77" i="45"/>
  <c r="R80" i="46"/>
  <c r="S82" i="47"/>
  <c r="E69" i="42"/>
  <c r="B12" i="38" l="1"/>
  <c r="D12" i="38"/>
  <c r="G12" i="38" s="1"/>
  <c r="E12" i="38"/>
  <c r="R81" i="46"/>
  <c r="S83" i="47"/>
  <c r="R78" i="45"/>
  <c r="E70" i="42"/>
  <c r="B13" i="38" l="1"/>
  <c r="D13" i="38"/>
  <c r="G13" i="38" s="1"/>
  <c r="E13" i="38"/>
  <c r="S84" i="47"/>
  <c r="R82" i="46"/>
  <c r="R79" i="45"/>
  <c r="E71" i="42"/>
  <c r="B14" i="38" l="1"/>
  <c r="D14" i="38"/>
  <c r="G14" i="38" s="1"/>
  <c r="E14" i="38"/>
  <c r="R80" i="45"/>
  <c r="S85" i="47"/>
  <c r="R83" i="46"/>
  <c r="E72" i="42"/>
  <c r="B15" i="38" l="1"/>
  <c r="D15" i="38"/>
  <c r="G15" i="38" s="1"/>
  <c r="E15" i="38"/>
  <c r="R81" i="45"/>
  <c r="S86" i="47"/>
  <c r="R84" i="46"/>
  <c r="E73" i="42"/>
  <c r="B16" i="38" l="1"/>
  <c r="D16" i="38"/>
  <c r="G16" i="38" s="1"/>
  <c r="E16" i="38"/>
  <c r="R85" i="46"/>
  <c r="S87" i="47"/>
  <c r="R82" i="45"/>
  <c r="E74" i="42"/>
  <c r="B17" i="38" l="1"/>
  <c r="D17" i="38"/>
  <c r="G17" i="38" s="1"/>
  <c r="E17" i="38"/>
  <c r="R83" i="45"/>
  <c r="R86" i="46"/>
  <c r="S88" i="47"/>
  <c r="E75" i="42"/>
  <c r="B18" i="38" l="1"/>
  <c r="D18" i="38"/>
  <c r="G18" i="38" s="1"/>
  <c r="E18" i="38"/>
  <c r="R87" i="46"/>
  <c r="R84" i="45"/>
  <c r="S89" i="47"/>
  <c r="E76" i="42"/>
  <c r="B19" i="38" l="1"/>
  <c r="D19" i="38"/>
  <c r="G19" i="38" s="1"/>
  <c r="E19" i="38"/>
  <c r="S90" i="47"/>
  <c r="R85" i="45"/>
  <c r="R88" i="46"/>
  <c r="E77" i="42"/>
  <c r="B20" i="38" l="1"/>
  <c r="D20" i="38"/>
  <c r="G20" i="38" s="1"/>
  <c r="E20" i="38"/>
  <c r="S91" i="47"/>
  <c r="R86" i="45"/>
  <c r="R89" i="46"/>
  <c r="E78" i="42"/>
  <c r="K1" i="37" l="1"/>
  <c r="L1" i="37" s="1"/>
  <c r="L2" i="37"/>
  <c r="E5" i="37" a="1"/>
  <c r="E5" i="37" s="1"/>
  <c r="F5" i="37" a="1"/>
  <c r="F5" i="37" s="1"/>
  <c r="R90" i="46"/>
  <c r="S92" i="47"/>
  <c r="R87" i="45"/>
  <c r="M2" i="37"/>
  <c r="E79" i="42"/>
  <c r="G5" i="37" l="1"/>
  <c r="I5" i="37"/>
  <c r="K5" i="37"/>
  <c r="E6" i="37"/>
  <c r="I6" i="37" s="1"/>
  <c r="F6" i="37"/>
  <c r="S93" i="47"/>
  <c r="R88" i="45"/>
  <c r="R91" i="46"/>
  <c r="G6" i="37" l="1"/>
  <c r="K6" i="37"/>
  <c r="E7" i="37"/>
  <c r="G7" i="37" s="1"/>
  <c r="F7" i="37"/>
  <c r="S94" i="47"/>
  <c r="R89" i="45"/>
  <c r="R92" i="46"/>
  <c r="E80" i="42"/>
  <c r="K7" i="37" l="1"/>
  <c r="I7" i="37"/>
  <c r="E8" i="37"/>
  <c r="G8" i="37" s="1"/>
  <c r="F8" i="37"/>
  <c r="R93" i="46"/>
  <c r="R90" i="45"/>
  <c r="S95" i="47"/>
  <c r="E81" i="42"/>
  <c r="K8" i="37" l="1"/>
  <c r="I8" i="37"/>
  <c r="E9" i="37"/>
  <c r="G9" i="37" s="1"/>
  <c r="F9" i="37"/>
  <c r="R94" i="46"/>
  <c r="S96" i="47"/>
  <c r="R91" i="45"/>
  <c r="E82" i="42"/>
  <c r="K9" i="37" l="1"/>
  <c r="I9" i="37"/>
  <c r="E10" i="37"/>
  <c r="I10" i="37" s="1"/>
  <c r="F10" i="37"/>
  <c r="R92" i="45"/>
  <c r="R95" i="46"/>
  <c r="S97" i="47"/>
  <c r="E83" i="42"/>
  <c r="G10" i="37" l="1"/>
  <c r="K10" i="37"/>
  <c r="E11" i="37"/>
  <c r="G11" i="37" s="1"/>
  <c r="F11" i="37"/>
  <c r="R93" i="45"/>
  <c r="R96" i="46"/>
  <c r="S98" i="47"/>
  <c r="E84" i="42"/>
  <c r="I11" i="37" l="1"/>
  <c r="K11" i="37"/>
  <c r="E12" i="37"/>
  <c r="G12" i="37" s="1"/>
  <c r="F12" i="37"/>
  <c r="S99" i="47"/>
  <c r="R94" i="45"/>
  <c r="R97" i="46"/>
  <c r="E85" i="42"/>
  <c r="K12" i="37" l="1"/>
  <c r="I12" i="37"/>
  <c r="E13" i="37"/>
  <c r="I13" i="37" s="1"/>
  <c r="F13" i="37"/>
  <c r="R95" i="45"/>
  <c r="S100" i="47"/>
  <c r="R98" i="46"/>
  <c r="E86" i="42"/>
  <c r="G13" i="37" l="1"/>
  <c r="K13" i="37"/>
  <c r="E14" i="37"/>
  <c r="G14" i="37" s="1"/>
  <c r="F14" i="37"/>
  <c r="R96" i="45"/>
  <c r="R99" i="46"/>
  <c r="S101" i="47"/>
  <c r="E87" i="42"/>
  <c r="I14" i="37" l="1"/>
  <c r="K14" i="37"/>
  <c r="E15" i="37"/>
  <c r="I15" i="37" s="1"/>
  <c r="F15" i="37"/>
  <c r="R97" i="45"/>
  <c r="S102" i="47"/>
  <c r="R100" i="46"/>
  <c r="E88" i="42"/>
  <c r="G15" i="37" l="1"/>
  <c r="K15" i="37"/>
  <c r="E16" i="37"/>
  <c r="G16" i="37" s="1"/>
  <c r="F16" i="37"/>
  <c r="S103" i="47"/>
  <c r="R98" i="45"/>
  <c r="R101" i="46"/>
  <c r="E89" i="42"/>
  <c r="K16" i="37" l="1"/>
  <c r="I16" i="37"/>
  <c r="E17" i="37"/>
  <c r="I17" i="37" s="1"/>
  <c r="F17" i="37"/>
  <c r="R102" i="46"/>
  <c r="R99" i="45"/>
  <c r="S104" i="47"/>
  <c r="E90" i="42"/>
  <c r="G17" i="37" l="1"/>
  <c r="K17" i="37"/>
  <c r="E18" i="37"/>
  <c r="I18" i="37" s="1"/>
  <c r="F18" i="37"/>
  <c r="R103" i="46"/>
  <c r="S105" i="47"/>
  <c r="R100" i="45"/>
  <c r="E91" i="42"/>
  <c r="G18" i="37" l="1"/>
  <c r="K18" i="37"/>
  <c r="E19" i="37"/>
  <c r="G19" i="37" s="1"/>
  <c r="F19" i="37"/>
  <c r="R104" i="46"/>
  <c r="S106" i="47"/>
  <c r="R101" i="45"/>
  <c r="E92" i="42"/>
  <c r="K19" i="37" l="1"/>
  <c r="I19" i="37"/>
  <c r="E20" i="37"/>
  <c r="I20" i="37" s="1"/>
  <c r="F20" i="37"/>
  <c r="S107" i="47"/>
  <c r="R105" i="46"/>
  <c r="R102" i="45"/>
  <c r="E93" i="42"/>
  <c r="G20" i="37" l="1"/>
  <c r="K20" i="37"/>
  <c r="E21" i="37"/>
  <c r="G21" i="37" s="1"/>
  <c r="F21" i="37"/>
  <c r="S108" i="47"/>
  <c r="R103" i="45"/>
  <c r="R106" i="46"/>
  <c r="E94" i="42"/>
  <c r="I21" i="37" l="1"/>
  <c r="K21" i="37"/>
  <c r="E22" i="37"/>
  <c r="G22" i="37" s="1"/>
  <c r="F22" i="37"/>
  <c r="S109" i="47"/>
  <c r="R107" i="46"/>
  <c r="R104" i="45"/>
  <c r="E95" i="42"/>
  <c r="K22" i="37" l="1"/>
  <c r="I22" i="37"/>
  <c r="E23" i="37"/>
  <c r="G23" i="37" s="1"/>
  <c r="F23" i="37"/>
  <c r="R108" i="46"/>
  <c r="S110" i="47"/>
  <c r="R105" i="45"/>
  <c r="E96" i="42"/>
  <c r="K23" i="37" l="1"/>
  <c r="I23" i="37"/>
  <c r="E24" i="37"/>
  <c r="G24" i="37" s="1"/>
  <c r="F24" i="37"/>
  <c r="R106" i="45"/>
  <c r="S111" i="47"/>
  <c r="R109" i="46"/>
  <c r="E97" i="42"/>
  <c r="K24" i="37" l="1"/>
  <c r="I24" i="37"/>
  <c r="E25" i="37"/>
  <c r="G25" i="37" s="1"/>
  <c r="F25" i="37"/>
  <c r="R107" i="45"/>
  <c r="R110" i="46"/>
  <c r="S112" i="47"/>
  <c r="E98" i="42"/>
  <c r="I25" i="37" l="1"/>
  <c r="K25" i="37"/>
  <c r="E26" i="37"/>
  <c r="G26" i="37" s="1"/>
  <c r="F26" i="37"/>
  <c r="S113" i="47"/>
  <c r="R111" i="46"/>
  <c r="R108" i="45"/>
  <c r="E99" i="42"/>
  <c r="I26" i="37" l="1"/>
  <c r="K26" i="37"/>
  <c r="E27" i="37"/>
  <c r="G27" i="37" s="1"/>
  <c r="F27" i="37"/>
  <c r="S114" i="47"/>
  <c r="R109" i="45"/>
  <c r="R112" i="46"/>
  <c r="E100" i="42"/>
  <c r="K27" i="37" l="1"/>
  <c r="I27" i="37"/>
  <c r="E28" i="37"/>
  <c r="G28" i="37" s="1"/>
  <c r="F28" i="37"/>
  <c r="R113" i="46"/>
  <c r="R110" i="45"/>
  <c r="S115" i="47"/>
  <c r="E101" i="42"/>
  <c r="K28" i="37" l="1"/>
  <c r="I28" i="37"/>
  <c r="E29" i="37"/>
  <c r="G29" i="37" s="1"/>
  <c r="F29" i="37"/>
  <c r="R111" i="45"/>
  <c r="S116" i="47"/>
  <c r="R114" i="46"/>
  <c r="E102" i="42"/>
  <c r="I29" i="37" l="1"/>
  <c r="K29" i="37"/>
  <c r="E30" i="37"/>
  <c r="I30" i="37" s="1"/>
  <c r="F30" i="37"/>
  <c r="R112" i="45"/>
  <c r="S117" i="47"/>
  <c r="R115" i="46"/>
  <c r="E103" i="42"/>
  <c r="G30" i="37" l="1"/>
  <c r="K30" i="37"/>
  <c r="E31" i="37"/>
  <c r="G31" i="37" s="1"/>
  <c r="F31" i="37"/>
  <c r="R116" i="46"/>
  <c r="R113" i="45"/>
  <c r="S118" i="47"/>
  <c r="E104" i="42"/>
  <c r="I31" i="37" l="1"/>
  <c r="K31" i="37"/>
  <c r="E32" i="37"/>
  <c r="I32" i="37" s="1"/>
  <c r="F32" i="37"/>
  <c r="S119" i="47"/>
  <c r="R117" i="46"/>
  <c r="R114" i="45"/>
  <c r="E105" i="42"/>
  <c r="G32" i="37" l="1"/>
  <c r="K32" i="37"/>
  <c r="E33" i="37"/>
  <c r="G33" i="37" s="1"/>
  <c r="F33" i="37"/>
  <c r="R118" i="46"/>
  <c r="S120" i="47"/>
  <c r="R115" i="45"/>
  <c r="E106" i="42"/>
  <c r="K33" i="37" l="1"/>
  <c r="I33" i="37"/>
  <c r="E34" i="37"/>
  <c r="G34" i="37" s="1"/>
  <c r="F34" i="37"/>
  <c r="S121" i="47"/>
  <c r="R119" i="46"/>
  <c r="R116" i="45"/>
  <c r="E107" i="42"/>
  <c r="K34" i="37" l="1"/>
  <c r="I34" i="37"/>
  <c r="E35" i="37"/>
  <c r="I35" i="37" s="1"/>
  <c r="F35" i="37"/>
  <c r="S122" i="47"/>
  <c r="R120" i="46"/>
  <c r="R117" i="45"/>
  <c r="E108" i="42"/>
  <c r="G35" i="37" l="1"/>
  <c r="K35" i="37"/>
  <c r="E36" i="37"/>
  <c r="G36" i="37" s="1"/>
  <c r="F36" i="37"/>
  <c r="S123" i="47"/>
  <c r="R121" i="46"/>
  <c r="R118" i="45"/>
  <c r="E109" i="42"/>
  <c r="K36" i="37" l="1"/>
  <c r="I36" i="37"/>
  <c r="E37" i="37"/>
  <c r="I37" i="37" s="1"/>
  <c r="F37" i="37"/>
  <c r="S124" i="47"/>
  <c r="R122" i="46"/>
  <c r="R119" i="45"/>
  <c r="E110" i="42"/>
  <c r="K37" i="37" l="1"/>
  <c r="G37" i="37"/>
  <c r="E38" i="37"/>
  <c r="G38" i="37" s="1"/>
  <c r="F38" i="37"/>
  <c r="S125" i="47"/>
  <c r="R120" i="45"/>
  <c r="R123" i="46"/>
  <c r="E111" i="42"/>
  <c r="K38" i="37" l="1"/>
  <c r="I38" i="37"/>
  <c r="E39" i="37"/>
  <c r="G39" i="37" s="1"/>
  <c r="F39" i="37"/>
  <c r="R121" i="45"/>
  <c r="S126" i="47"/>
  <c r="R124" i="46"/>
  <c r="E112" i="42"/>
  <c r="K39" i="37" l="1"/>
  <c r="I39" i="37"/>
  <c r="E40" i="37"/>
  <c r="I40" i="37" s="1"/>
  <c r="F40" i="37"/>
  <c r="R122" i="45"/>
  <c r="S127" i="47"/>
  <c r="R125" i="46"/>
  <c r="E113" i="42"/>
  <c r="G40" i="37" l="1"/>
  <c r="K40" i="37"/>
  <c r="E41" i="37"/>
  <c r="G41" i="37" s="1"/>
  <c r="F41" i="37"/>
  <c r="R126" i="46"/>
  <c r="R123" i="45"/>
  <c r="S128" i="47"/>
  <c r="E114" i="42"/>
  <c r="B1" i="36"/>
  <c r="I41" i="37" l="1"/>
  <c r="K41" i="37"/>
  <c r="D9" i="36"/>
  <c r="M14" i="36"/>
  <c r="M15" i="36"/>
  <c r="D16" i="36"/>
  <c r="D20" i="36"/>
  <c r="E20" i="36"/>
  <c r="S129" i="47"/>
  <c r="R127" i="46"/>
  <c r="R124" i="45"/>
  <c r="E115" i="42"/>
  <c r="E21" i="36" l="1"/>
  <c r="D22" i="36"/>
  <c r="E22" i="36"/>
  <c r="D1" i="33"/>
  <c r="E1" i="33" s="1"/>
  <c r="E2" i="33"/>
  <c r="D3" i="33"/>
  <c r="R128" i="46"/>
  <c r="S130" i="47"/>
  <c r="R125" i="45"/>
  <c r="E116" i="42"/>
  <c r="E2" i="32" l="1"/>
  <c r="F2" i="32" s="1"/>
  <c r="F3" i="32"/>
  <c r="E6" i="32"/>
  <c r="G3" i="32"/>
  <c r="R126" i="45"/>
  <c r="S131" i="47"/>
  <c r="R129" i="46"/>
  <c r="E7" i="32" l="1"/>
  <c r="S132" i="47"/>
  <c r="R130" i="46"/>
  <c r="R127" i="45"/>
  <c r="E8" i="32" l="1"/>
  <c r="R131" i="46"/>
  <c r="S133" i="47"/>
  <c r="R128" i="45"/>
  <c r="E9" i="32" l="1"/>
  <c r="R132" i="46"/>
  <c r="S134" i="47"/>
  <c r="R129" i="45"/>
  <c r="E10" i="32" l="1"/>
  <c r="S135" i="47"/>
  <c r="R133" i="46"/>
  <c r="R130" i="45"/>
  <c r="E11" i="32" l="1"/>
  <c r="S136" i="47"/>
  <c r="R131" i="45"/>
  <c r="R134" i="46"/>
  <c r="E12" i="32" l="1"/>
  <c r="R132" i="45"/>
  <c r="R135" i="46"/>
  <c r="S137" i="47"/>
  <c r="E13" i="32" l="1"/>
  <c r="S138" i="47"/>
  <c r="R136" i="46"/>
  <c r="R133" i="45"/>
  <c r="E14" i="32" l="1"/>
  <c r="S139" i="47"/>
  <c r="R137" i="46"/>
  <c r="R134" i="45"/>
  <c r="E15" i="32" l="1"/>
  <c r="S140" i="47"/>
  <c r="R135" i="45"/>
  <c r="R138" i="46"/>
  <c r="E16" i="32" l="1"/>
  <c r="S141" i="47"/>
  <c r="R136" i="45"/>
  <c r="R139" i="46"/>
  <c r="E17" i="32" l="1"/>
  <c r="R140" i="46"/>
  <c r="R137" i="45"/>
  <c r="S142" i="47"/>
  <c r="E18" i="32" l="1"/>
  <c r="S143" i="47"/>
  <c r="R138" i="45"/>
  <c r="R141" i="46"/>
  <c r="E19" i="32" l="1"/>
  <c r="S144" i="47"/>
  <c r="R142" i="46"/>
  <c r="R139" i="45"/>
  <c r="E20" i="32" l="1"/>
  <c r="R140" i="45"/>
  <c r="R143" i="46"/>
  <c r="S145" i="47"/>
  <c r="E21" i="32" l="1"/>
  <c r="S146" i="47"/>
  <c r="R141" i="45"/>
  <c r="R144" i="46"/>
  <c r="E22" i="32" l="1"/>
  <c r="R142" i="45"/>
  <c r="S147" i="47"/>
  <c r="R145" i="46"/>
  <c r="E23" i="32" l="1"/>
  <c r="R146" i="46"/>
  <c r="R143" i="45"/>
  <c r="S148" i="47"/>
  <c r="E24" i="32" l="1"/>
  <c r="S149" i="47"/>
  <c r="R147" i="46"/>
  <c r="R144" i="45"/>
  <c r="E25" i="32" l="1"/>
  <c r="S150" i="47"/>
  <c r="R145" i="45"/>
  <c r="R148" i="46"/>
  <c r="E26" i="32" l="1"/>
  <c r="R149" i="46"/>
  <c r="R146" i="45"/>
  <c r="S151" i="47"/>
  <c r="E27" i="32" l="1"/>
  <c r="S152" i="47"/>
  <c r="R150" i="46"/>
  <c r="R147" i="45"/>
  <c r="E28" i="32" l="1"/>
  <c r="R151" i="46"/>
  <c r="R148" i="45"/>
  <c r="S153" i="47"/>
  <c r="E29" i="32" l="1"/>
  <c r="R149" i="45"/>
  <c r="S154" i="47"/>
  <c r="R152" i="46"/>
  <c r="E30" i="32" l="1"/>
  <c r="R150" i="45"/>
  <c r="R153" i="46"/>
  <c r="S155" i="47"/>
  <c r="E31" i="32" l="1"/>
  <c r="R151" i="45"/>
  <c r="S156" i="47"/>
  <c r="R154" i="46"/>
  <c r="E32" i="32" l="1"/>
  <c r="R152" i="45"/>
  <c r="S157" i="47"/>
  <c r="R155" i="46"/>
  <c r="E33" i="32" l="1"/>
  <c r="S158" i="47"/>
  <c r="R156" i="46"/>
  <c r="R153" i="45"/>
  <c r="E34" i="32" l="1"/>
  <c r="R157" i="46"/>
  <c r="S159" i="47"/>
  <c r="R154" i="45"/>
  <c r="E35" i="32" l="1"/>
  <c r="R158" i="46"/>
  <c r="S160" i="47"/>
  <c r="R155" i="45"/>
  <c r="E36" i="32" l="1"/>
  <c r="S161" i="47"/>
  <c r="R156" i="45"/>
  <c r="R159" i="46"/>
  <c r="E37" i="32" l="1"/>
  <c r="R157" i="45"/>
  <c r="R160" i="46"/>
  <c r="S162" i="47"/>
  <c r="E38" i="32" l="1"/>
  <c r="S163" i="47"/>
  <c r="R158" i="45"/>
  <c r="R161" i="46"/>
  <c r="E39" i="32" l="1"/>
  <c r="R162" i="46"/>
  <c r="S164" i="47"/>
  <c r="R159" i="45"/>
  <c r="E40" i="32" l="1"/>
  <c r="S165" i="47"/>
  <c r="R163" i="46"/>
  <c r="R160" i="45"/>
  <c r="E41" i="32" l="1"/>
  <c r="S166" i="47"/>
  <c r="R164" i="46"/>
  <c r="R161" i="45"/>
  <c r="C3" i="31"/>
  <c r="B3" i="31"/>
  <c r="F3" i="31" l="1"/>
  <c r="F4" i="31"/>
  <c r="F5" i="31"/>
  <c r="F6" i="31"/>
  <c r="F7" i="31"/>
  <c r="F8" i="31"/>
  <c r="F9" i="31"/>
  <c r="R162" i="45"/>
  <c r="R165" i="46"/>
  <c r="S167" i="47"/>
  <c r="X11" i="31"/>
  <c r="B9" i="31"/>
  <c r="B8" i="31"/>
  <c r="C5" i="31"/>
  <c r="C4" i="31"/>
  <c r="B7" i="31"/>
  <c r="B4" i="31"/>
  <c r="B6" i="31"/>
  <c r="B5" i="31"/>
  <c r="C6"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R166" i="46"/>
  <c r="R163" i="45"/>
  <c r="S168" i="47"/>
  <c r="X12" i="31"/>
  <c r="Y11" i="31"/>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Y12" i="31"/>
  <c r="S169" i="47"/>
  <c r="I13" i="30"/>
  <c r="X13" i="31"/>
  <c r="R167" i="46"/>
  <c r="R164" i="45"/>
  <c r="K6" i="29"/>
  <c r="B1" i="30"/>
  <c r="C30" i="36" l="1"/>
  <c r="K7" i="29"/>
  <c r="N7" i="29"/>
  <c r="K8" i="29"/>
  <c r="N8" i="29"/>
  <c r="R165" i="45"/>
  <c r="S170" i="47"/>
  <c r="Q7" i="29"/>
  <c r="G8" i="29"/>
  <c r="Y13" i="31"/>
  <c r="Q8" i="29"/>
  <c r="G7" i="29"/>
  <c r="X14" i="31"/>
  <c r="R168" i="46"/>
  <c r="R7" i="29"/>
  <c r="R8" i="29"/>
  <c r="C30" i="69" l="1"/>
  <c r="K9" i="29"/>
  <c r="N9" i="29"/>
  <c r="K10" i="29"/>
  <c r="N10" i="29"/>
  <c r="I8" i="29"/>
  <c r="G9" i="29"/>
  <c r="O7" i="29"/>
  <c r="H7" i="29"/>
  <c r="H9" i="29"/>
  <c r="T7" i="29"/>
  <c r="R9" i="29"/>
  <c r="X15" i="31"/>
  <c r="R169" i="46"/>
  <c r="Q10" i="29"/>
  <c r="O8" i="29"/>
  <c r="G10" i="29"/>
  <c r="H8" i="29"/>
  <c r="S171" i="47"/>
  <c r="Y14" i="31"/>
  <c r="H10" i="29"/>
  <c r="Q9" i="29"/>
  <c r="R166" i="45"/>
  <c r="I7" i="29"/>
  <c r="T8" i="29"/>
  <c r="R10" i="29"/>
  <c r="S7" i="29" l="1"/>
  <c r="U7" i="29" s="1"/>
  <c r="S8" i="29"/>
  <c r="U8" i="29" s="1"/>
  <c r="S9" i="29"/>
  <c r="U9" i="29" s="1"/>
  <c r="C30" i="78"/>
  <c r="K11" i="29"/>
  <c r="N11" i="29"/>
  <c r="R170" i="46"/>
  <c r="O9" i="29"/>
  <c r="O10" i="29"/>
  <c r="I9" i="29"/>
  <c r="T9" i="29"/>
  <c r="G12" i="29"/>
  <c r="Q11" i="29"/>
  <c r="Y15" i="31"/>
  <c r="X16" i="31"/>
  <c r="G11" i="29"/>
  <c r="T10" i="29"/>
  <c r="H11" i="29"/>
  <c r="I10" i="29"/>
  <c r="R167" i="45"/>
  <c r="S172" i="47"/>
  <c r="R11" i="29"/>
  <c r="S10" i="29" l="1"/>
  <c r="U10" i="29" s="1"/>
  <c r="S11" i="29"/>
  <c r="U11" i="29" s="1"/>
  <c r="K12" i="29"/>
  <c r="N12" i="29"/>
  <c r="X17" i="31"/>
  <c r="Y16" i="31"/>
  <c r="C30" i="85" l="1"/>
  <c r="K13" i="29"/>
  <c r="N13" i="29"/>
  <c r="Q13" i="29"/>
  <c r="L18" i="29"/>
  <c r="I13" i="29"/>
  <c r="R168" i="45"/>
  <c r="H13" i="29"/>
  <c r="O23" i="29"/>
  <c r="X18" i="31"/>
  <c r="O11" i="29"/>
  <c r="I14" i="29"/>
  <c r="I11" i="29"/>
  <c r="G13" i="29"/>
  <c r="R171" i="46"/>
  <c r="S173" i="47"/>
  <c r="T11" i="29"/>
  <c r="R13" i="29"/>
  <c r="L23" i="29"/>
  <c r="H12" i="29"/>
  <c r="Q12" i="29"/>
  <c r="R12" i="29"/>
  <c r="Y17" i="31"/>
  <c r="H14" i="29"/>
  <c r="O18" i="29"/>
  <c r="F20" i="29"/>
  <c r="N18" i="29"/>
  <c r="K23" i="29"/>
  <c r="N23" i="29"/>
  <c r="K18" i="29"/>
  <c r="S12" i="29" l="1"/>
  <c r="U12" i="29" s="1"/>
  <c r="S13" i="29"/>
  <c r="U13" i="29" s="1"/>
  <c r="C26" i="43"/>
  <c r="O5" i="28"/>
  <c r="O7" i="28" s="1"/>
  <c r="U5" i="28"/>
  <c r="U7" i="28" s="1"/>
  <c r="E6" i="28"/>
  <c r="F6" i="28"/>
  <c r="E7" i="28"/>
  <c r="R7" i="28"/>
  <c r="E8" i="28"/>
  <c r="T13" i="29"/>
  <c r="S174" i="47"/>
  <c r="X19" i="31"/>
  <c r="V7" i="28"/>
  <c r="R172" i="46"/>
  <c r="G14" i="29"/>
  <c r="O13" i="29"/>
  <c r="R169" i="45"/>
  <c r="Y18" i="31"/>
  <c r="T12" i="29"/>
  <c r="I12" i="29"/>
  <c r="F7" i="28"/>
  <c r="O12" i="29"/>
  <c r="F8" i="28"/>
  <c r="G6" i="28"/>
  <c r="O6" i="28"/>
  <c r="O8" i="28" l="1"/>
  <c r="R8" i="28"/>
  <c r="U8" i="28"/>
  <c r="E9" i="28"/>
  <c r="S7" i="28"/>
  <c r="R170" i="45"/>
  <c r="F9" i="28"/>
  <c r="R173" i="46"/>
  <c r="X20" i="31"/>
  <c r="V8" i="28"/>
  <c r="S175" i="47"/>
  <c r="Y19" i="31"/>
  <c r="O9" i="28" l="1"/>
  <c r="R9" i="28"/>
  <c r="U9" i="28"/>
  <c r="E10" i="28"/>
  <c r="W7" i="28"/>
  <c r="S176" i="47"/>
  <c r="V9" i="28"/>
  <c r="R171" i="45"/>
  <c r="R174" i="46"/>
  <c r="Y7" i="28"/>
  <c r="F10" i="28"/>
  <c r="S8" i="28"/>
  <c r="X7" i="28" l="1"/>
  <c r="Z7" i="28" s="1"/>
  <c r="O10" i="28"/>
  <c r="R10" i="28"/>
  <c r="U10" i="28"/>
  <c r="E11" i="28"/>
  <c r="W8" i="28"/>
  <c r="S9" i="28"/>
  <c r="S177" i="47"/>
  <c r="G8" i="28"/>
  <c r="Y20" i="31"/>
  <c r="Y8" i="28"/>
  <c r="R175" i="46"/>
  <c r="R172" i="45"/>
  <c r="G7" i="28"/>
  <c r="V10" i="28"/>
  <c r="F11" i="28"/>
  <c r="X21" i="31"/>
  <c r="F70" i="28"/>
  <c r="X8" i="28" l="1"/>
  <c r="Z8" i="28" s="1"/>
  <c r="O11" i="28"/>
  <c r="R11" i="28"/>
  <c r="U11" i="28"/>
  <c r="E12" i="28"/>
  <c r="W9" i="28"/>
  <c r="Y9" i="28"/>
  <c r="R176" i="46"/>
  <c r="S178" i="47"/>
  <c r="V11" i="28"/>
  <c r="G9" i="28"/>
  <c r="G10" i="28"/>
  <c r="F12" i="28"/>
  <c r="S10" i="28"/>
  <c r="R173" i="45"/>
  <c r="X22" i="31"/>
  <c r="X9" i="28" l="1"/>
  <c r="Z9" i="28" s="1"/>
  <c r="O12" i="28"/>
  <c r="R12" i="28"/>
  <c r="U12" i="28"/>
  <c r="E13" i="28"/>
  <c r="W10" i="28"/>
  <c r="S11" i="28"/>
  <c r="V12" i="28"/>
  <c r="F13" i="28"/>
  <c r="X10" i="28" l="1"/>
  <c r="Z10" i="28" s="1"/>
  <c r="O13" i="28"/>
  <c r="R13" i="28"/>
  <c r="U13" i="28"/>
  <c r="E14" i="28"/>
  <c r="W11" i="28"/>
  <c r="S12" i="28"/>
  <c r="Y11" i="28"/>
  <c r="V13" i="28"/>
  <c r="Y10" i="28"/>
  <c r="F14" i="28"/>
  <c r="X11" i="28" l="1"/>
  <c r="Z11" i="28" s="1"/>
  <c r="O14" i="28"/>
  <c r="R14" i="28"/>
  <c r="U14" i="28"/>
  <c r="E15" i="28"/>
  <c r="W12" i="28"/>
  <c r="V14" i="28"/>
  <c r="F15" i="28"/>
  <c r="S13" i="28"/>
  <c r="X12" i="28" l="1"/>
  <c r="Z12" i="28" s="1"/>
  <c r="O15" i="28"/>
  <c r="R15" i="28"/>
  <c r="U15" i="28"/>
  <c r="E16" i="28"/>
  <c r="W13" i="28"/>
  <c r="F16" i="28"/>
  <c r="V15" i="28"/>
  <c r="S14" i="28"/>
  <c r="Y13" i="28"/>
  <c r="Y12" i="28"/>
  <c r="X13" i="28" l="1"/>
  <c r="Z13" i="28" s="1"/>
  <c r="O16" i="28"/>
  <c r="R16" i="28"/>
  <c r="U16" i="28"/>
  <c r="E17" i="28"/>
  <c r="W14" i="28"/>
  <c r="Y14" i="28"/>
  <c r="V16" i="28"/>
  <c r="S15" i="28"/>
  <c r="F17" i="28"/>
  <c r="X14" i="28" l="1"/>
  <c r="Z14" i="28" s="1"/>
  <c r="O17" i="28"/>
  <c r="R17" i="28"/>
  <c r="U17" i="28"/>
  <c r="E18" i="28"/>
  <c r="W15" i="28"/>
  <c r="Y22" i="31"/>
  <c r="S16" i="28"/>
  <c r="G12" i="28"/>
  <c r="R177" i="46"/>
  <c r="V17" i="28"/>
  <c r="Y21" i="31"/>
  <c r="R174" i="45"/>
  <c r="G17" i="28"/>
  <c r="G15" i="28"/>
  <c r="X23" i="31"/>
  <c r="Y15" i="28"/>
  <c r="G16" i="28"/>
  <c r="G14" i="28"/>
  <c r="G11" i="28"/>
  <c r="F18" i="28"/>
  <c r="G13" i="28"/>
  <c r="S179" i="47"/>
  <c r="X15" i="28" l="1"/>
  <c r="Z15" i="28" s="1"/>
  <c r="O18" i="28"/>
  <c r="R18" i="28"/>
  <c r="U18" i="28"/>
  <c r="E19" i="28"/>
  <c r="W16" i="28"/>
  <c r="F19" i="28"/>
  <c r="X24" i="31"/>
  <c r="Y23" i="31"/>
  <c r="S17" i="28"/>
  <c r="V18" i="28"/>
  <c r="S180" i="47"/>
  <c r="R175" i="45"/>
  <c r="X16" i="28" l="1"/>
  <c r="Z16" i="28" s="1"/>
  <c r="O19" i="28"/>
  <c r="R19" i="28"/>
  <c r="U19" i="28"/>
  <c r="E20" i="28"/>
  <c r="W17" i="28"/>
  <c r="X25" i="31"/>
  <c r="F20" i="28"/>
  <c r="V19" i="28"/>
  <c r="Y24" i="31"/>
  <c r="G19" i="28"/>
  <c r="R178" i="46"/>
  <c r="G18" i="28"/>
  <c r="S181" i="47"/>
  <c r="S18" i="28"/>
  <c r="Y16" i="28"/>
  <c r="R176" i="45"/>
  <c r="X17" i="28" l="1"/>
  <c r="Z17" i="28" s="1"/>
  <c r="O20" i="28"/>
  <c r="R20" i="28"/>
  <c r="U20" i="28"/>
  <c r="E21" i="28"/>
  <c r="W18" i="28"/>
  <c r="S182" i="47"/>
  <c r="Y25" i="31"/>
  <c r="S19" i="28"/>
  <c r="V20" i="28"/>
  <c r="Y17" i="28"/>
  <c r="F21" i="28"/>
  <c r="R177" i="45"/>
  <c r="R179" i="46"/>
  <c r="X18" i="28" l="1"/>
  <c r="Z18" i="28" s="1"/>
  <c r="O21" i="28"/>
  <c r="R21" i="28"/>
  <c r="U21" i="28"/>
  <c r="E22" i="28"/>
  <c r="W19" i="28"/>
  <c r="S183" i="47"/>
  <c r="R178" i="45"/>
  <c r="S20" i="28"/>
  <c r="Y18" i="28"/>
  <c r="V21" i="28"/>
  <c r="F22" i="28"/>
  <c r="X19" i="28" l="1"/>
  <c r="Z19" i="28" s="1"/>
  <c r="E23" i="28"/>
  <c r="W20" i="28"/>
  <c r="Y19" i="28"/>
  <c r="Y20" i="28"/>
  <c r="S21" i="28"/>
  <c r="F23" i="28"/>
  <c r="X20" i="28" l="1"/>
  <c r="Z20" i="28" s="1"/>
  <c r="E24" i="28"/>
  <c r="W21" i="28"/>
  <c r="F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F65" i="28"/>
  <c r="F29" i="28"/>
  <c r="F36" i="28"/>
  <c r="F55" i="28"/>
  <c r="F44" i="28"/>
  <c r="G24" i="28"/>
  <c r="F50" i="28"/>
  <c r="F51" i="28"/>
  <c r="G22" i="28"/>
  <c r="F57" i="28"/>
  <c r="R179" i="45"/>
  <c r="F52" i="28"/>
  <c r="F64" i="28"/>
  <c r="S184" i="47"/>
  <c r="F58" i="28"/>
  <c r="F32" i="28"/>
  <c r="F40" i="28"/>
  <c r="F27" i="28"/>
  <c r="F45" i="28"/>
  <c r="F63" i="28"/>
  <c r="F26" i="28"/>
  <c r="F38" i="28"/>
  <c r="F47" i="28"/>
  <c r="F31" i="28"/>
  <c r="F54" i="28"/>
  <c r="F60" i="28"/>
  <c r="F46" i="28"/>
  <c r="G20" i="28"/>
  <c r="F61" i="28"/>
  <c r="F66" i="28"/>
  <c r="F39" i="28"/>
  <c r="F59" i="28"/>
  <c r="X26" i="31"/>
  <c r="Y21" i="28"/>
  <c r="F49" i="28"/>
  <c r="F41" i="28"/>
  <c r="G21" i="28"/>
  <c r="F25" i="28"/>
  <c r="F33" i="28"/>
  <c r="F28" i="28"/>
  <c r="F37" i="28"/>
  <c r="F35" i="28"/>
  <c r="F48" i="28"/>
  <c r="F56" i="28"/>
  <c r="G4" i="27"/>
  <c r="F30" i="28"/>
  <c r="F34" i="28"/>
  <c r="F53" i="28"/>
  <c r="G23" i="28"/>
  <c r="F42" i="28"/>
  <c r="F62" i="28"/>
  <c r="F43" i="28"/>
  <c r="R180" i="46"/>
  <c r="S4" i="27"/>
  <c r="E5" i="27" l="1"/>
  <c r="P5" i="27" a="1"/>
  <c r="P5" i="27" s="1"/>
  <c r="Q5" i="27" a="1"/>
  <c r="Q5" i="27" s="1"/>
  <c r="V5" i="27"/>
  <c r="W5" i="27" s="1"/>
  <c r="AB5" i="27" a="1"/>
  <c r="AB5" i="27" s="1"/>
  <c r="S185" i="47"/>
  <c r="R180" i="45"/>
  <c r="R5" i="27" l="1"/>
  <c r="C6" i="27"/>
  <c r="D6" i="27"/>
  <c r="S186" i="47"/>
  <c r="E6" i="27" l="1"/>
  <c r="E4" i="27"/>
  <c r="P6" i="27"/>
  <c r="Q6" i="27"/>
  <c r="V6" i="27"/>
  <c r="W6" i="27" s="1"/>
  <c r="AB6" i="27"/>
  <c r="R6" i="27" l="1"/>
  <c r="C7" i="27"/>
  <c r="D7" i="27"/>
  <c r="E7" i="27" l="1"/>
  <c r="P7" i="27"/>
  <c r="Q7" i="27"/>
  <c r="V7" i="27"/>
  <c r="W7" i="27" s="1"/>
  <c r="AB7" i="27"/>
  <c r="R7" i="27" l="1"/>
  <c r="C8" i="27"/>
  <c r="D8" i="27"/>
  <c r="E8" i="27" l="1"/>
  <c r="P8" i="27"/>
  <c r="Q8" i="27"/>
  <c r="V8" i="27"/>
  <c r="W8" i="27" s="1"/>
  <c r="AB8" i="27"/>
  <c r="R8" i="27" l="1"/>
  <c r="C9" i="27"/>
  <c r="D9" i="27"/>
  <c r="E9" i="27" l="1"/>
  <c r="P9" i="27"/>
  <c r="Q9" i="27"/>
  <c r="V9" i="27"/>
  <c r="W9" i="27" s="1"/>
  <c r="AB9" i="27"/>
  <c r="R9" i="27" l="1"/>
  <c r="C10" i="27"/>
  <c r="D10" i="27"/>
  <c r="E10" i="27" l="1"/>
  <c r="P10" i="27"/>
  <c r="Q10" i="27"/>
  <c r="V10" i="27"/>
  <c r="W10" i="27" s="1"/>
  <c r="AB10" i="27"/>
  <c r="R10" i="27" l="1"/>
  <c r="C11" i="27"/>
  <c r="D11" i="27"/>
  <c r="E11" i="27" l="1"/>
  <c r="P11" i="27"/>
  <c r="Q11" i="27"/>
  <c r="V11" i="27"/>
  <c r="W11" i="27" s="1"/>
  <c r="AB11" i="27"/>
  <c r="R11" i="27" l="1"/>
  <c r="C12" i="27"/>
  <c r="D12" i="27"/>
  <c r="E12" i="27" l="1"/>
  <c r="P12" i="27"/>
  <c r="Q12" i="27"/>
  <c r="V12" i="27"/>
  <c r="W12" i="27" s="1"/>
  <c r="AB12" i="27"/>
  <c r="R12" i="27" l="1"/>
  <c r="C13" i="27"/>
  <c r="D13" i="27"/>
  <c r="E13" i="27" l="1"/>
  <c r="P13" i="27"/>
  <c r="Q13" i="27"/>
  <c r="V13" i="27"/>
  <c r="W13" i="27" s="1"/>
  <c r="AB13" i="27"/>
  <c r="R13" i="27" l="1"/>
  <c r="C14" i="27"/>
  <c r="D14" i="27"/>
  <c r="E14" i="27" l="1"/>
  <c r="P14" i="27"/>
  <c r="Q14" i="27"/>
  <c r="V14" i="27"/>
  <c r="W14" i="27" s="1"/>
  <c r="AB14" i="27"/>
  <c r="R14" i="27" l="1"/>
  <c r="C15" i="27"/>
  <c r="D15" i="27"/>
  <c r="E15" i="27" l="1"/>
  <c r="P15" i="27"/>
  <c r="Q15" i="27"/>
  <c r="V15" i="27"/>
  <c r="W15" i="27" s="1"/>
  <c r="AB15" i="27"/>
  <c r="G62" i="28"/>
  <c r="F11" i="27"/>
  <c r="R181" i="46"/>
  <c r="G46" i="28"/>
  <c r="G59" i="28"/>
  <c r="X30" i="31"/>
  <c r="G66" i="28"/>
  <c r="R182" i="45"/>
  <c r="G5" i="27"/>
  <c r="AC6" i="27"/>
  <c r="Y31" i="31"/>
  <c r="Y34" i="31"/>
  <c r="X39" i="31"/>
  <c r="Y42" i="31"/>
  <c r="X47" i="31"/>
  <c r="Y50" i="31"/>
  <c r="X55" i="31"/>
  <c r="Y58" i="31"/>
  <c r="X63" i="31"/>
  <c r="X67" i="31"/>
  <c r="X71" i="31"/>
  <c r="Y74" i="31"/>
  <c r="X79" i="31"/>
  <c r="Y82" i="31"/>
  <c r="Y86" i="31"/>
  <c r="X91" i="31"/>
  <c r="Y94" i="31"/>
  <c r="X99" i="31"/>
  <c r="Y102" i="31"/>
  <c r="X107" i="31"/>
  <c r="Y110" i="31"/>
  <c r="X115" i="31"/>
  <c r="Y118" i="31"/>
  <c r="X123" i="31"/>
  <c r="Y126" i="31"/>
  <c r="X131" i="31"/>
  <c r="X135" i="31"/>
  <c r="Y138" i="31"/>
  <c r="Y142" i="31"/>
  <c r="X147" i="31"/>
  <c r="X151" i="31"/>
  <c r="Y154" i="31"/>
  <c r="Y158" i="31"/>
  <c r="X163" i="31"/>
  <c r="X167" i="31"/>
  <c r="Y170" i="31"/>
  <c r="Y174" i="31"/>
  <c r="X179" i="31"/>
  <c r="X183" i="31"/>
  <c r="Y186" i="31"/>
  <c r="Y190" i="31"/>
  <c r="Y194" i="31"/>
  <c r="Y198" i="31"/>
  <c r="X203" i="31"/>
  <c r="X207" i="31"/>
  <c r="Y210" i="31"/>
  <c r="X215" i="31"/>
  <c r="X219" i="31"/>
  <c r="X223" i="31"/>
  <c r="X227" i="31"/>
  <c r="Y230" i="31"/>
  <c r="X235" i="31"/>
  <c r="Y238" i="31"/>
  <c r="X243" i="31"/>
  <c r="Y246" i="31"/>
  <c r="X251" i="31"/>
  <c r="X255" i="31"/>
  <c r="Y258" i="31"/>
  <c r="Y262" i="31"/>
  <c r="Y266" i="31"/>
  <c r="X271" i="31"/>
  <c r="Y274" i="31"/>
  <c r="X279" i="31"/>
  <c r="Y282" i="31"/>
  <c r="X287" i="31"/>
  <c r="Y290" i="31"/>
  <c r="Y294" i="31"/>
  <c r="X299" i="31"/>
  <c r="Y302" i="31"/>
  <c r="Y306" i="31"/>
  <c r="X311" i="31"/>
  <c r="Y314" i="31"/>
  <c r="X319" i="31"/>
  <c r="X323" i="31"/>
  <c r="Y326" i="31"/>
  <c r="X331" i="31"/>
  <c r="X335" i="31"/>
  <c r="Y338" i="31"/>
  <c r="Y342" i="31"/>
  <c r="X347" i="31"/>
  <c r="X351" i="31"/>
  <c r="Y354" i="31"/>
  <c r="X359" i="31"/>
  <c r="Y362" i="31"/>
  <c r="X367" i="31"/>
  <c r="Y370" i="31"/>
  <c r="Y374" i="31"/>
  <c r="Y378" i="31"/>
  <c r="X383" i="31"/>
  <c r="Y386" i="31"/>
  <c r="Y390" i="31"/>
  <c r="X395" i="31"/>
  <c r="Y398" i="31"/>
  <c r="X403" i="31"/>
  <c r="X407" i="31"/>
  <c r="X411" i="31"/>
  <c r="Y414" i="31"/>
  <c r="X419" i="31"/>
  <c r="X423" i="31"/>
  <c r="X427" i="31"/>
  <c r="Y430" i="31"/>
  <c r="X435" i="31"/>
  <c r="X439" i="31"/>
  <c r="X443" i="31"/>
  <c r="X447" i="31"/>
  <c r="X451" i="31"/>
  <c r="X455" i="31"/>
  <c r="X459" i="31"/>
  <c r="Y462" i="31"/>
  <c r="X467" i="31"/>
  <c r="Y470" i="31"/>
  <c r="Y474" i="31"/>
  <c r="Y478" i="31"/>
  <c r="Y482" i="31"/>
  <c r="Y486" i="31"/>
  <c r="Y490" i="31"/>
  <c r="Y494" i="31"/>
  <c r="G27" i="28"/>
  <c r="G56" i="28"/>
  <c r="G51" i="28"/>
  <c r="G37" i="28"/>
  <c r="G39" i="28"/>
  <c r="G30" i="28"/>
  <c r="F7" i="27"/>
  <c r="AC11" i="27"/>
  <c r="F9" i="27"/>
  <c r="Y27" i="31"/>
  <c r="AC14" i="27"/>
  <c r="G10" i="27"/>
  <c r="Y35" i="31"/>
  <c r="Y39" i="31"/>
  <c r="Y43" i="31"/>
  <c r="Y47" i="31"/>
  <c r="X52" i="31"/>
  <c r="Y55" i="31"/>
  <c r="X60" i="31"/>
  <c r="Y63" i="31"/>
  <c r="X68" i="31"/>
  <c r="Y71" i="31"/>
  <c r="X76" i="31"/>
  <c r="Y79" i="31"/>
  <c r="X84" i="31"/>
  <c r="Y87" i="31"/>
  <c r="X92" i="31"/>
  <c r="Y95" i="31"/>
  <c r="X100" i="31"/>
  <c r="X104" i="31"/>
  <c r="Y107" i="31"/>
  <c r="X112" i="31"/>
  <c r="Y115" i="31"/>
  <c r="Y119" i="31"/>
  <c r="X124" i="31"/>
  <c r="X128" i="31"/>
  <c r="Y131" i="31"/>
  <c r="Y135" i="31"/>
  <c r="Y139" i="31"/>
  <c r="Y143" i="31"/>
  <c r="Y147" i="31"/>
  <c r="X152" i="31"/>
  <c r="Y155" i="31"/>
  <c r="X160" i="31"/>
  <c r="Y163" i="31"/>
  <c r="Y167" i="31"/>
  <c r="Y171" i="31"/>
  <c r="Y175" i="31"/>
  <c r="X180" i="31"/>
  <c r="X184" i="31"/>
  <c r="X188" i="31"/>
  <c r="X192" i="31"/>
  <c r="X196" i="31"/>
  <c r="X200" i="31"/>
  <c r="X204" i="31"/>
  <c r="Y207" i="31"/>
  <c r="X212" i="31"/>
  <c r="Y215" i="31"/>
  <c r="Y219" i="31"/>
  <c r="X224" i="31"/>
  <c r="Y227" i="31"/>
  <c r="X232" i="31"/>
  <c r="Y235" i="31"/>
  <c r="X240" i="31"/>
  <c r="Y243" i="31"/>
  <c r="Y247" i="31"/>
  <c r="Y251" i="31"/>
  <c r="X256" i="31"/>
  <c r="Y259" i="31"/>
  <c r="X264" i="31"/>
  <c r="Y267" i="31"/>
  <c r="X272" i="31"/>
  <c r="Y275" i="31"/>
  <c r="Y279" i="31"/>
  <c r="X284" i="31"/>
  <c r="Y287" i="31"/>
  <c r="Y291" i="31"/>
  <c r="Y295" i="31"/>
  <c r="Y299" i="31"/>
  <c r="Y303" i="31"/>
  <c r="X308" i="31"/>
  <c r="X312" i="31"/>
  <c r="Y315" i="31"/>
  <c r="Y319" i="31"/>
  <c r="Y323" i="31"/>
  <c r="X328" i="31"/>
  <c r="Y331" i="31"/>
  <c r="Y335" i="31"/>
  <c r="Y339" i="31"/>
  <c r="Y343" i="31"/>
  <c r="Y347" i="31"/>
  <c r="Y351" i="31"/>
  <c r="Y355" i="31"/>
  <c r="Y359" i="31"/>
  <c r="Y363" i="31"/>
  <c r="X368" i="31"/>
  <c r="Y371" i="31"/>
  <c r="X376" i="31"/>
  <c r="Y379" i="31"/>
  <c r="X384" i="31"/>
  <c r="X388" i="31"/>
  <c r="Y391" i="31"/>
  <c r="X396" i="31"/>
  <c r="X400" i="31"/>
  <c r="X404" i="31"/>
  <c r="Y407" i="31"/>
  <c r="Y411" i="31"/>
  <c r="Y415" i="31"/>
  <c r="Y419" i="31"/>
  <c r="Y423" i="31"/>
  <c r="Y427" i="31"/>
  <c r="X432" i="31"/>
  <c r="Y435" i="31"/>
  <c r="X440" i="31"/>
  <c r="Y443" i="31"/>
  <c r="X448" i="31"/>
  <c r="Y451" i="31"/>
  <c r="X456" i="31"/>
  <c r="X460" i="31"/>
  <c r="X464" i="31"/>
  <c r="X468" i="31"/>
  <c r="X472" i="31"/>
  <c r="Y475" i="31"/>
  <c r="Y479" i="31"/>
  <c r="Y483" i="31"/>
  <c r="Y487" i="31"/>
  <c r="X492" i="31"/>
  <c r="Y495" i="31"/>
  <c r="R181" i="45"/>
  <c r="G29" i="28"/>
  <c r="G54" i="28"/>
  <c r="G40" i="28"/>
  <c r="G43" i="28"/>
  <c r="F8" i="27"/>
  <c r="F13" i="27"/>
  <c r="G33" i="28"/>
  <c r="S190" i="47"/>
  <c r="R183" i="46"/>
  <c r="R188" i="46"/>
  <c r="Y32" i="31"/>
  <c r="Y36" i="31"/>
  <c r="X41" i="31"/>
  <c r="X45" i="31"/>
  <c r="X49" i="31"/>
  <c r="X53" i="31"/>
  <c r="Y56" i="31"/>
  <c r="X61" i="31"/>
  <c r="X65" i="31"/>
  <c r="X69" i="31"/>
  <c r="X73" i="31"/>
  <c r="Y76" i="31"/>
  <c r="Y80" i="31"/>
  <c r="Y84" i="31"/>
  <c r="Y88" i="31"/>
  <c r="X93" i="31"/>
  <c r="Y96" i="31"/>
  <c r="Y100" i="31"/>
  <c r="Y104" i="31"/>
  <c r="X109" i="31"/>
  <c r="Y112" i="31"/>
  <c r="Y116" i="31"/>
  <c r="X121" i="31"/>
  <c r="Y124" i="31"/>
  <c r="X129" i="31"/>
  <c r="X133" i="31"/>
  <c r="Y136" i="31"/>
  <c r="Y140" i="31"/>
  <c r="X145" i="31"/>
  <c r="X149" i="31"/>
  <c r="Y152" i="31"/>
  <c r="Y156" i="31"/>
  <c r="Y160" i="31"/>
  <c r="X165" i="31"/>
  <c r="Y168" i="31"/>
  <c r="Y172" i="31"/>
  <c r="Y176" i="31"/>
  <c r="X181" i="31"/>
  <c r="X185" i="31"/>
  <c r="Y188" i="31"/>
  <c r="X193" i="31"/>
  <c r="X197" i="31"/>
  <c r="X201" i="31"/>
  <c r="Y204" i="31"/>
  <c r="X209" i="31"/>
  <c r="Y212" i="31"/>
  <c r="X217" i="31"/>
  <c r="Y220" i="31"/>
  <c r="X225" i="31"/>
  <c r="X229" i="31"/>
  <c r="X233" i="31"/>
  <c r="X237" i="31"/>
  <c r="X241" i="31"/>
  <c r="X245" i="31"/>
  <c r="Y248" i="31"/>
  <c r="X253" i="31"/>
  <c r="Y256" i="31"/>
  <c r="Y260" i="31"/>
  <c r="Y264" i="31"/>
  <c r="Y268" i="31"/>
  <c r="X273" i="31"/>
  <c r="Y276" i="31"/>
  <c r="X281" i="31"/>
  <c r="Y284" i="31"/>
  <c r="Y288" i="31"/>
  <c r="Y292" i="31"/>
  <c r="X297" i="31"/>
  <c r="X301" i="31"/>
  <c r="Y304" i="31"/>
  <c r="X309" i="31"/>
  <c r="Y312" i="31"/>
  <c r="X317" i="31"/>
  <c r="X321" i="31"/>
  <c r="Y324" i="31"/>
  <c r="Y328" i="31"/>
  <c r="X333" i="31"/>
  <c r="Y336" i="31"/>
  <c r="X341" i="31"/>
  <c r="Y344" i="31"/>
  <c r="X349" i="31"/>
  <c r="X353" i="31"/>
  <c r="X357" i="31"/>
  <c r="Y360" i="31"/>
  <c r="X365" i="31"/>
  <c r="Y368" i="31"/>
  <c r="Y372" i="31"/>
  <c r="X377" i="31"/>
  <c r="Y380" i="31"/>
  <c r="Y384" i="31"/>
  <c r="Y388" i="31"/>
  <c r="X393" i="31"/>
  <c r="X397" i="31"/>
  <c r="X401" i="31"/>
  <c r="X405" i="31"/>
  <c r="Y408" i="31"/>
  <c r="X413" i="31"/>
  <c r="X417" i="31"/>
  <c r="Y420" i="31"/>
  <c r="Y424" i="31"/>
  <c r="Y428" i="31"/>
  <c r="Y432" i="31"/>
  <c r="Y436" i="31"/>
  <c r="Y440" i="31"/>
  <c r="Y444" i="31"/>
  <c r="X449" i="31"/>
  <c r="Y452" i="31"/>
  <c r="Y456" i="31"/>
  <c r="Y460" i="31"/>
  <c r="Y464" i="31"/>
  <c r="Y468" i="31"/>
  <c r="Y472" i="31"/>
  <c r="X477" i="31"/>
  <c r="X481" i="31"/>
  <c r="X485" i="31"/>
  <c r="Y488" i="31"/>
  <c r="X493" i="31"/>
  <c r="G44" i="28"/>
  <c r="G28" i="28"/>
  <c r="G42" i="28"/>
  <c r="G25" i="28"/>
  <c r="G55" i="28"/>
  <c r="S189" i="47"/>
  <c r="G47" i="28"/>
  <c r="Y26" i="31"/>
  <c r="G13" i="27"/>
  <c r="R186" i="46"/>
  <c r="G8" i="27"/>
  <c r="X34" i="31"/>
  <c r="Y37" i="31"/>
  <c r="X42" i="31"/>
  <c r="X46" i="31"/>
  <c r="Y49" i="31"/>
  <c r="Y53" i="31"/>
  <c r="X58" i="31"/>
  <c r="Y61" i="31"/>
  <c r="X66" i="31"/>
  <c r="Y69" i="31"/>
  <c r="Y73" i="31"/>
  <c r="Y77" i="31"/>
  <c r="Y81" i="31"/>
  <c r="Y85" i="31"/>
  <c r="X90" i="31"/>
  <c r="X94" i="31"/>
  <c r="Y97" i="31"/>
  <c r="Y101" i="31"/>
  <c r="Y105" i="31"/>
  <c r="Y109" i="31"/>
  <c r="Y113" i="31"/>
  <c r="X118" i="31"/>
  <c r="X122" i="31"/>
  <c r="X126" i="31"/>
  <c r="X130" i="31"/>
  <c r="X134" i="31"/>
  <c r="X138" i="31"/>
  <c r="X142" i="31"/>
  <c r="Y145" i="31"/>
  <c r="Y149" i="31"/>
  <c r="X154" i="31"/>
  <c r="Y157" i="31"/>
  <c r="X162" i="31"/>
  <c r="X166" i="31"/>
  <c r="X170" i="31"/>
  <c r="X174" i="31"/>
  <c r="Y177" i="31"/>
  <c r="Y181" i="31"/>
  <c r="Y185" i="31"/>
  <c r="X190" i="31"/>
  <c r="Y193" i="31"/>
  <c r="Y197" i="31"/>
  <c r="Y201" i="31"/>
  <c r="X206" i="31"/>
  <c r="Y209" i="31"/>
  <c r="Y213" i="31"/>
  <c r="X218" i="31"/>
  <c r="Y221" i="31"/>
  <c r="X226" i="31"/>
  <c r="Y229" i="31"/>
  <c r="X234" i="31"/>
  <c r="Y237" i="31"/>
  <c r="Y241" i="31"/>
  <c r="X246" i="31"/>
  <c r="X250" i="31"/>
  <c r="Y253" i="31"/>
  <c r="X258" i="31"/>
  <c r="X262" i="31"/>
  <c r="X266" i="31"/>
  <c r="Y269" i="31"/>
  <c r="X274" i="31"/>
  <c r="X278" i="31"/>
  <c r="Y281" i="31"/>
  <c r="Y285" i="31"/>
  <c r="Y289" i="31"/>
  <c r="Y293" i="31"/>
  <c r="Y297" i="31"/>
  <c r="Y301" i="31"/>
  <c r="Y305" i="31"/>
  <c r="Y309" i="31"/>
  <c r="Y313" i="31"/>
  <c r="X318" i="31"/>
  <c r="X322" i="31"/>
  <c r="Y325" i="31"/>
  <c r="Y329" i="31"/>
  <c r="X334" i="31"/>
  <c r="Y337" i="31"/>
  <c r="Y341" i="31"/>
  <c r="X346" i="31"/>
  <c r="X350" i="31"/>
  <c r="X354" i="31"/>
  <c r="X358" i="31"/>
  <c r="Y361" i="31"/>
  <c r="Y365" i="31"/>
  <c r="Y369" i="31"/>
  <c r="X374" i="31"/>
  <c r="X378" i="31"/>
  <c r="X382" i="31"/>
  <c r="Y385" i="31"/>
  <c r="X390" i="31"/>
  <c r="X394" i="31"/>
  <c r="X398" i="31"/>
  <c r="Y401" i="31"/>
  <c r="Y405" i="31"/>
  <c r="Y409" i="31"/>
  <c r="X414" i="31"/>
  <c r="Y417" i="31"/>
  <c r="X422" i="31"/>
  <c r="Y425" i="31"/>
  <c r="X430" i="31"/>
  <c r="Y433" i="31"/>
  <c r="Y437" i="31"/>
  <c r="Y441" i="31"/>
  <c r="Y445" i="31"/>
  <c r="X450" i="31"/>
  <c r="Y453" i="31"/>
  <c r="X458" i="31"/>
  <c r="Y461" i="31"/>
  <c r="Y465" i="31"/>
  <c r="Y469" i="31"/>
  <c r="Y473" i="31"/>
  <c r="Y477" i="31"/>
  <c r="X482" i="31"/>
  <c r="Y485" i="31"/>
  <c r="Y489" i="31"/>
  <c r="G64" i="28"/>
  <c r="G49" i="28"/>
  <c r="G41" i="28"/>
  <c r="G35" i="28"/>
  <c r="G9" i="27"/>
  <c r="R186" i="45"/>
  <c r="X37" i="31"/>
  <c r="Y44" i="31"/>
  <c r="Y52" i="31"/>
  <c r="Y60" i="31"/>
  <c r="Y68" i="31"/>
  <c r="X77" i="31"/>
  <c r="X85" i="31"/>
  <c r="Y92" i="31"/>
  <c r="X101" i="31"/>
  <c r="Y108" i="31"/>
  <c r="X117" i="31"/>
  <c r="X125" i="31"/>
  <c r="Y132" i="31"/>
  <c r="X141" i="31"/>
  <c r="Y148" i="31"/>
  <c r="X157" i="31"/>
  <c r="Y164" i="31"/>
  <c r="X173" i="31"/>
  <c r="Y180" i="31"/>
  <c r="X189" i="31"/>
  <c r="Y196" i="31"/>
  <c r="X205" i="31"/>
  <c r="X213" i="31"/>
  <c r="X221" i="31"/>
  <c r="Y228" i="31"/>
  <c r="Y236" i="31"/>
  <c r="Y244" i="31"/>
  <c r="Y252" i="31"/>
  <c r="X261" i="31"/>
  <c r="X269" i="31"/>
  <c r="X277" i="31"/>
  <c r="X285" i="31"/>
  <c r="X293" i="31"/>
  <c r="Y300" i="31"/>
  <c r="Y308" i="31"/>
  <c r="Y316" i="31"/>
  <c r="X325" i="31"/>
  <c r="Y332" i="31"/>
  <c r="Y340" i="31"/>
  <c r="Y348" i="31"/>
  <c r="Y356" i="31"/>
  <c r="Y364" i="31"/>
  <c r="X373" i="31"/>
  <c r="X381" i="31"/>
  <c r="X389" i="31"/>
  <c r="Y396" i="31"/>
  <c r="Y404" i="31"/>
  <c r="Y412" i="31"/>
  <c r="X421" i="31"/>
  <c r="X429" i="31"/>
  <c r="X437" i="31"/>
  <c r="X445" i="31"/>
  <c r="X453" i="31"/>
  <c r="X461" i="31"/>
  <c r="X469" i="31"/>
  <c r="Y476" i="31"/>
  <c r="Y484" i="31"/>
  <c r="Y492" i="31"/>
  <c r="X498" i="31"/>
  <c r="X502" i="31"/>
  <c r="X506" i="31"/>
  <c r="X510" i="31"/>
  <c r="X514" i="31"/>
  <c r="X518" i="31"/>
  <c r="X522" i="31"/>
  <c r="X526" i="31"/>
  <c r="X530" i="31"/>
  <c r="X534" i="31"/>
  <c r="Y537" i="31"/>
  <c r="X542" i="31"/>
  <c r="Y545" i="31"/>
  <c r="X550" i="31"/>
  <c r="X554" i="31"/>
  <c r="X558" i="31"/>
  <c r="X562" i="31"/>
  <c r="Y565" i="31"/>
  <c r="X570" i="31"/>
  <c r="Y573" i="31"/>
  <c r="X578" i="31"/>
  <c r="Y581" i="31"/>
  <c r="Y585" i="31"/>
  <c r="X590" i="31"/>
  <c r="X594" i="31"/>
  <c r="Y597" i="31"/>
  <c r="X602" i="31"/>
  <c r="X606" i="31"/>
  <c r="X610" i="31"/>
  <c r="X614" i="31"/>
  <c r="Y617" i="31"/>
  <c r="Y621" i="31"/>
  <c r="Y625" i="31"/>
  <c r="Y629" i="31"/>
  <c r="Y633" i="31"/>
  <c r="X638" i="31"/>
  <c r="X642" i="31"/>
  <c r="X646" i="31"/>
  <c r="X650" i="31"/>
  <c r="Y653" i="31"/>
  <c r="Y657" i="31"/>
  <c r="Y661" i="31"/>
  <c r="X666" i="31"/>
  <c r="Y669" i="31"/>
  <c r="X674" i="31"/>
  <c r="X678" i="31"/>
  <c r="Y681" i="31"/>
  <c r="Y685" i="31"/>
  <c r="X690" i="31"/>
  <c r="Y693" i="31"/>
  <c r="Y697" i="31"/>
  <c r="X702" i="31"/>
  <c r="X706" i="31"/>
  <c r="Y709" i="31"/>
  <c r="X714" i="31"/>
  <c r="X718" i="31"/>
  <c r="X722" i="31"/>
  <c r="X726" i="31"/>
  <c r="X730" i="31"/>
  <c r="Y733" i="31"/>
  <c r="X738" i="31"/>
  <c r="Y741" i="31"/>
  <c r="X746" i="31"/>
  <c r="Y749" i="31"/>
  <c r="F12" i="27"/>
  <c r="G38" i="28"/>
  <c r="G12" i="27"/>
  <c r="F6" i="27"/>
  <c r="G34" i="28"/>
  <c r="G11" i="27"/>
  <c r="X32" i="31"/>
  <c r="Y38" i="31"/>
  <c r="Y46" i="31"/>
  <c r="Y54" i="31"/>
  <c r="Y62" i="31"/>
  <c r="Y70" i="31"/>
  <c r="Y78" i="31"/>
  <c r="X87" i="31"/>
  <c r="X95" i="31"/>
  <c r="X103" i="31"/>
  <c r="X111" i="31"/>
  <c r="X119" i="31"/>
  <c r="X127" i="31"/>
  <c r="Y134" i="31"/>
  <c r="X143" i="31"/>
  <c r="Y150" i="31"/>
  <c r="X159" i="31"/>
  <c r="Y166" i="31"/>
  <c r="X175" i="31"/>
  <c r="Y182" i="31"/>
  <c r="X191" i="31"/>
  <c r="X199" i="31"/>
  <c r="Y206" i="31"/>
  <c r="Y214" i="31"/>
  <c r="Y222" i="31"/>
  <c r="X231" i="31"/>
  <c r="X239" i="31"/>
  <c r="X247" i="31"/>
  <c r="Y254" i="31"/>
  <c r="X263" i="31"/>
  <c r="Y270" i="31"/>
  <c r="Y278" i="31"/>
  <c r="Y286" i="31"/>
  <c r="X295" i="31"/>
  <c r="X303" i="31"/>
  <c r="Y310" i="31"/>
  <c r="Y318" i="31"/>
  <c r="X327" i="31"/>
  <c r="Y334" i="31"/>
  <c r="X343" i="31"/>
  <c r="Y350" i="31"/>
  <c r="Y358" i="31"/>
  <c r="Y366" i="31"/>
  <c r="X375" i="31"/>
  <c r="Y382" i="31"/>
  <c r="X391" i="31"/>
  <c r="X399" i="31"/>
  <c r="Y406" i="31"/>
  <c r="X415" i="31"/>
  <c r="Y422" i="31"/>
  <c r="X431" i="31"/>
  <c r="Y438" i="31"/>
  <c r="Y446" i="31"/>
  <c r="Y454" i="31"/>
  <c r="X463" i="31"/>
  <c r="X471" i="31"/>
  <c r="X479" i="31"/>
  <c r="X487" i="31"/>
  <c r="X494" i="31"/>
  <c r="Y498" i="31"/>
  <c r="Y502" i="31"/>
  <c r="X507" i="31"/>
  <c r="X511" i="31"/>
  <c r="Y514" i="31"/>
  <c r="Y518" i="31"/>
  <c r="X523" i="31"/>
  <c r="Y526" i="31"/>
  <c r="Y530" i="31"/>
  <c r="Y534" i="31"/>
  <c r="X539" i="31"/>
  <c r="X543" i="31"/>
  <c r="X547" i="31"/>
  <c r="Y550" i="31"/>
  <c r="Y554" i="31"/>
  <c r="Y558" i="31"/>
  <c r="Y562" i="31"/>
  <c r="X567" i="31"/>
  <c r="Y570" i="31"/>
  <c r="Y574" i="31"/>
  <c r="X579" i="31"/>
  <c r="Y582" i="31"/>
  <c r="X587" i="31"/>
  <c r="X591" i="31"/>
  <c r="Y594" i="31"/>
  <c r="Y598" i="31"/>
  <c r="Y602" i="31"/>
  <c r="X607" i="31"/>
  <c r="Y610" i="31"/>
  <c r="X615" i="31"/>
  <c r="X619" i="31"/>
  <c r="Y622" i="31"/>
  <c r="X627" i="31"/>
  <c r="X631" i="31"/>
  <c r="X635" i="31"/>
  <c r="Y638" i="31"/>
  <c r="X643" i="31"/>
  <c r="X647" i="31"/>
  <c r="Y650" i="31"/>
  <c r="X655" i="31"/>
  <c r="X659" i="31"/>
  <c r="X663" i="31"/>
  <c r="X667" i="31"/>
  <c r="Y670" i="31"/>
  <c r="X675" i="31"/>
  <c r="X679" i="31"/>
  <c r="Y682" i="31"/>
  <c r="Y686" i="31"/>
  <c r="X691" i="31"/>
  <c r="X695" i="31"/>
  <c r="Y698" i="31"/>
  <c r="Y702" i="31"/>
  <c r="X707" i="31"/>
  <c r="Y710" i="31"/>
  <c r="Y714" i="31"/>
  <c r="Y718" i="31"/>
  <c r="X723" i="31"/>
  <c r="Y726" i="31"/>
  <c r="Y730" i="31"/>
  <c r="X735" i="31"/>
  <c r="X739" i="31"/>
  <c r="X743" i="31"/>
  <c r="Y746" i="31"/>
  <c r="G65" i="28"/>
  <c r="G57" i="28"/>
  <c r="G53" i="28"/>
  <c r="G63" i="28"/>
  <c r="F14" i="27"/>
  <c r="Y33" i="31"/>
  <c r="Y41" i="31"/>
  <c r="X50" i="31"/>
  <c r="Y57" i="31"/>
  <c r="Y65" i="31"/>
  <c r="X74" i="31"/>
  <c r="X82" i="31"/>
  <c r="Y89" i="31"/>
  <c r="X98" i="31"/>
  <c r="X106" i="31"/>
  <c r="X114" i="31"/>
  <c r="Y121" i="31"/>
  <c r="Y129" i="31"/>
  <c r="Y137" i="31"/>
  <c r="X146" i="31"/>
  <c r="Y153" i="31"/>
  <c r="Y161" i="31"/>
  <c r="Y169" i="31"/>
  <c r="X178" i="31"/>
  <c r="X186" i="31"/>
  <c r="X194" i="31"/>
  <c r="X202" i="31"/>
  <c r="X210" i="31"/>
  <c r="Y217" i="31"/>
  <c r="Y225" i="31"/>
  <c r="Y233" i="31"/>
  <c r="X242" i="31"/>
  <c r="Y249" i="31"/>
  <c r="Y257" i="31"/>
  <c r="Y265" i="31"/>
  <c r="Y273" i="31"/>
  <c r="X282" i="31"/>
  <c r="X290" i="31"/>
  <c r="X298" i="31"/>
  <c r="X306" i="31"/>
  <c r="X314" i="31"/>
  <c r="Y321" i="31"/>
  <c r="X330" i="31"/>
  <c r="X338" i="31"/>
  <c r="Y345" i="31"/>
  <c r="Y353" i="31"/>
  <c r="X362" i="31"/>
  <c r="X370" i="31"/>
  <c r="Y377" i="31"/>
  <c r="X386" i="31"/>
  <c r="Y393" i="31"/>
  <c r="X402" i="31"/>
  <c r="X410" i="31"/>
  <c r="X418" i="31"/>
  <c r="X426" i="31"/>
  <c r="X434" i="31"/>
  <c r="X442" i="31"/>
  <c r="Y449" i="31"/>
  <c r="Y457" i="31"/>
  <c r="X466" i="31"/>
  <c r="X474" i="31"/>
  <c r="Y481" i="31"/>
  <c r="X490" i="31"/>
  <c r="X497" i="31"/>
  <c r="Y500" i="31"/>
  <c r="Y504" i="31"/>
  <c r="X509" i="31"/>
  <c r="Y512" i="31"/>
  <c r="Y516" i="31"/>
  <c r="Y520" i="31"/>
  <c r="Y524" i="31"/>
  <c r="Y528" i="31"/>
  <c r="Y532" i="31"/>
  <c r="Y536" i="31"/>
  <c r="Y540" i="31"/>
  <c r="Y544" i="31"/>
  <c r="X549" i="31"/>
  <c r="Y552" i="31"/>
  <c r="X557" i="31"/>
  <c r="X561" i="31"/>
  <c r="Y564" i="31"/>
  <c r="X569" i="31"/>
  <c r="Y572" i="31"/>
  <c r="Y576" i="31"/>
  <c r="Y580" i="31"/>
  <c r="Y584" i="31"/>
  <c r="X589" i="31"/>
  <c r="Y592" i="31"/>
  <c r="X597" i="31"/>
  <c r="Y600" i="31"/>
  <c r="X605" i="31"/>
  <c r="Y608" i="31"/>
  <c r="Y612" i="31"/>
  <c r="X617" i="31"/>
  <c r="Y620" i="31"/>
  <c r="X625" i="31"/>
  <c r="Y628" i="31"/>
  <c r="Y632" i="31"/>
  <c r="Y636" i="31"/>
  <c r="X641" i="31"/>
  <c r="X645" i="31"/>
  <c r="X649" i="31"/>
  <c r="Y652" i="31"/>
  <c r="Y656" i="31"/>
  <c r="X661" i="31"/>
  <c r="X665" i="31"/>
  <c r="X669" i="31"/>
  <c r="Y672" i="31"/>
  <c r="Y676" i="31"/>
  <c r="X681" i="31"/>
  <c r="Y684" i="31"/>
  <c r="Y688" i="31"/>
  <c r="Y692" i="31"/>
  <c r="Y696" i="31"/>
  <c r="X701" i="31"/>
  <c r="Y704" i="31"/>
  <c r="X709" i="31"/>
  <c r="Y712" i="31"/>
  <c r="X717" i="31"/>
  <c r="X721" i="31"/>
  <c r="X725" i="31"/>
  <c r="Y728" i="31"/>
  <c r="X733" i="31"/>
  <c r="Y736" i="31"/>
  <c r="Y740" i="31"/>
  <c r="Y744" i="31"/>
  <c r="X749" i="31"/>
  <c r="G58" i="28"/>
  <c r="G60" i="28"/>
  <c r="G50" i="28"/>
  <c r="F5" i="27"/>
  <c r="S191" i="47"/>
  <c r="X35" i="31"/>
  <c r="X43" i="31"/>
  <c r="X51" i="31"/>
  <c r="X59" i="31"/>
  <c r="Y66" i="31"/>
  <c r="X75" i="31"/>
  <c r="X83" i="31"/>
  <c r="Y90" i="31"/>
  <c r="Y98" i="31"/>
  <c r="Y106" i="31"/>
  <c r="Y114" i="31"/>
  <c r="Y122" i="31"/>
  <c r="Y130" i="31"/>
  <c r="X139" i="31"/>
  <c r="Y146" i="31"/>
  <c r="X155" i="31"/>
  <c r="Y162" i="31"/>
  <c r="X171" i="31"/>
  <c r="Y178" i="31"/>
  <c r="X187" i="31"/>
  <c r="X195" i="31"/>
  <c r="Y202" i="31"/>
  <c r="X211" i="31"/>
  <c r="Y218" i="31"/>
  <c r="Y226" i="31"/>
  <c r="Y234" i="31"/>
  <c r="Y242" i="31"/>
  <c r="Y250" i="31"/>
  <c r="X259" i="31"/>
  <c r="X267" i="31"/>
  <c r="X275" i="31"/>
  <c r="X283" i="31"/>
  <c r="X291" i="31"/>
  <c r="Y298" i="31"/>
  <c r="X307" i="31"/>
  <c r="X315" i="31"/>
  <c r="Y322" i="31"/>
  <c r="Y330" i="31"/>
  <c r="X339" i="31"/>
  <c r="Y346" i="31"/>
  <c r="X355" i="31"/>
  <c r="X363" i="31"/>
  <c r="X371" i="31"/>
  <c r="X379" i="31"/>
  <c r="X387" i="31"/>
  <c r="Y394" i="31"/>
  <c r="Y402" i="31"/>
  <c r="Y410" i="31"/>
  <c r="Y418" i="31"/>
  <c r="Y426" i="31"/>
  <c r="Y434" i="31"/>
  <c r="Y442" i="31"/>
  <c r="Y450" i="31"/>
  <c r="Y458" i="31"/>
  <c r="Y466" i="31"/>
  <c r="X475" i="31"/>
  <c r="X483" i="31"/>
  <c r="X491" i="31"/>
  <c r="Y496" i="31"/>
  <c r="X501" i="31"/>
  <c r="X505" i="31"/>
  <c r="Y508" i="31"/>
  <c r="X513" i="31"/>
  <c r="X517" i="31"/>
  <c r="X521" i="31"/>
  <c r="X525" i="31"/>
  <c r="X529" i="31"/>
  <c r="X533" i="31"/>
  <c r="X537" i="31"/>
  <c r="X541" i="31"/>
  <c r="X545" i="31"/>
  <c r="Y548" i="31"/>
  <c r="X553" i="31"/>
  <c r="Y556" i="31"/>
  <c r="Y560" i="31"/>
  <c r="X565" i="31"/>
  <c r="Y568" i="31"/>
  <c r="X573" i="31"/>
  <c r="X577" i="31"/>
  <c r="X581" i="31"/>
  <c r="X585" i="31"/>
  <c r="Y588" i="31"/>
  <c r="X593" i="31"/>
  <c r="Y596" i="31"/>
  <c r="X601" i="31"/>
  <c r="Y604" i="31"/>
  <c r="X609" i="31"/>
  <c r="X613" i="31"/>
  <c r="Y616" i="31"/>
  <c r="X621" i="31"/>
  <c r="Y624" i="31"/>
  <c r="X629" i="31"/>
  <c r="X633" i="31"/>
  <c r="X637" i="31"/>
  <c r="Y640" i="31"/>
  <c r="Y644" i="31"/>
  <c r="Y648" i="31"/>
  <c r="X653" i="31"/>
  <c r="X657" i="31"/>
  <c r="Y660" i="31"/>
  <c r="Y664" i="31"/>
  <c r="Y668" i="31"/>
  <c r="X673" i="31"/>
  <c r="X677" i="31"/>
  <c r="Y680" i="31"/>
  <c r="X685" i="31"/>
  <c r="X689" i="31"/>
  <c r="X693" i="31"/>
  <c r="X697" i="31"/>
  <c r="Y700" i="31"/>
  <c r="X705" i="31"/>
  <c r="Y708" i="31"/>
  <c r="X713" i="31"/>
  <c r="Y716" i="31"/>
  <c r="Y720" i="31"/>
  <c r="Y724" i="31"/>
  <c r="X729" i="31"/>
  <c r="Y732" i="31"/>
  <c r="X737" i="31"/>
  <c r="X741" i="31"/>
  <c r="X745" i="31"/>
  <c r="Y748" i="31"/>
  <c r="G45" i="28"/>
  <c r="S187" i="47"/>
  <c r="Y28" i="31"/>
  <c r="X40" i="31"/>
  <c r="X56" i="31"/>
  <c r="X72" i="31"/>
  <c r="X88" i="31"/>
  <c r="Y103" i="31"/>
  <c r="X120" i="31"/>
  <c r="X136" i="31"/>
  <c r="Y151" i="31"/>
  <c r="X168" i="31"/>
  <c r="Y183" i="31"/>
  <c r="Y199" i="31"/>
  <c r="X216" i="31"/>
  <c r="Y231" i="31"/>
  <c r="X248" i="31"/>
  <c r="Y263" i="31"/>
  <c r="X280" i="31"/>
  <c r="X296" i="31"/>
  <c r="Y311" i="31"/>
  <c r="Y327" i="31"/>
  <c r="X344" i="31"/>
  <c r="X360" i="31"/>
  <c r="Y375" i="31"/>
  <c r="X392" i="31"/>
  <c r="X408" i="31"/>
  <c r="X424" i="31"/>
  <c r="Y439" i="31"/>
  <c r="Y455" i="31"/>
  <c r="Y471" i="31"/>
  <c r="X488" i="31"/>
  <c r="X500" i="31"/>
  <c r="Y507" i="31"/>
  <c r="Y515" i="31"/>
  <c r="X524" i="31"/>
  <c r="X532" i="31"/>
  <c r="Y539" i="31"/>
  <c r="Y547" i="31"/>
  <c r="Y555" i="31"/>
  <c r="Y563" i="31"/>
  <c r="Y571" i="31"/>
  <c r="X580" i="31"/>
  <c r="X588" i="31"/>
  <c r="X596" i="31"/>
  <c r="Y603" i="31"/>
  <c r="X612" i="31"/>
  <c r="Y619" i="31"/>
  <c r="X628" i="31"/>
  <c r="X636" i="31"/>
  <c r="X644" i="31"/>
  <c r="Y651" i="31"/>
  <c r="X660" i="31"/>
  <c r="Y667" i="31"/>
  <c r="Y675" i="31"/>
  <c r="Y683" i="31"/>
  <c r="Y691" i="31"/>
  <c r="Y699" i="31"/>
  <c r="X708" i="31"/>
  <c r="X716" i="31"/>
  <c r="X724" i="31"/>
  <c r="X732" i="31"/>
  <c r="Y739" i="31"/>
  <c r="X748" i="31"/>
  <c r="X753" i="31"/>
  <c r="X757" i="31"/>
  <c r="Y760" i="31"/>
  <c r="X765" i="31"/>
  <c r="Y768" i="31"/>
  <c r="Y772" i="31"/>
  <c r="X777" i="31"/>
  <c r="X781" i="31"/>
  <c r="Y784" i="31"/>
  <c r="Y788" i="31"/>
  <c r="Y792" i="31"/>
  <c r="X797" i="31"/>
  <c r="Y800" i="31"/>
  <c r="Y804" i="31"/>
  <c r="Y808" i="31"/>
  <c r="X813" i="31"/>
  <c r="Y816" i="31"/>
  <c r="X821" i="31"/>
  <c r="Y824" i="31"/>
  <c r="X829" i="31"/>
  <c r="X833" i="31"/>
  <c r="X837" i="31"/>
  <c r="X841" i="31"/>
  <c r="Y844" i="31"/>
  <c r="Y848" i="31"/>
  <c r="X853" i="31"/>
  <c r="Y856" i="31"/>
  <c r="X861" i="31"/>
  <c r="X865" i="31"/>
  <c r="X869" i="31"/>
  <c r="X873" i="31"/>
  <c r="Y876" i="31"/>
  <c r="X881" i="31"/>
  <c r="Y884" i="31"/>
  <c r="Y888" i="31"/>
  <c r="X893" i="31"/>
  <c r="X897" i="31"/>
  <c r="Y900" i="31"/>
  <c r="Y904" i="31"/>
  <c r="Y908" i="31"/>
  <c r="Y912" i="31"/>
  <c r="Y916" i="31"/>
  <c r="X921" i="31"/>
  <c r="X925" i="31"/>
  <c r="X929" i="31"/>
  <c r="Y932" i="31"/>
  <c r="X937" i="31"/>
  <c r="Y940" i="31"/>
  <c r="X945" i="31"/>
  <c r="Y948" i="31"/>
  <c r="X953" i="31"/>
  <c r="X957" i="31"/>
  <c r="X961" i="31"/>
  <c r="Y964" i="31"/>
  <c r="X969" i="31"/>
  <c r="Y972" i="31"/>
  <c r="Y976" i="31"/>
  <c r="Y980" i="31"/>
  <c r="X985" i="31"/>
  <c r="X989" i="31"/>
  <c r="Y992" i="31"/>
  <c r="G36" i="28"/>
  <c r="G31" i="28"/>
  <c r="R185" i="45"/>
  <c r="G26" i="28"/>
  <c r="G52" i="28"/>
  <c r="G14" i="27"/>
  <c r="X44" i="31"/>
  <c r="Y59" i="31"/>
  <c r="Y75" i="31"/>
  <c r="Y91" i="31"/>
  <c r="X108" i="31"/>
  <c r="Y123" i="31"/>
  <c r="X140" i="31"/>
  <c r="X156" i="31"/>
  <c r="X172" i="31"/>
  <c r="Y187" i="31"/>
  <c r="Y203" i="31"/>
  <c r="X220" i="31"/>
  <c r="X236" i="31"/>
  <c r="X252" i="31"/>
  <c r="X268" i="31"/>
  <c r="Y283" i="31"/>
  <c r="X300" i="31"/>
  <c r="X316" i="31"/>
  <c r="X332" i="31"/>
  <c r="X348" i="31"/>
  <c r="X364" i="31"/>
  <c r="X380" i="31"/>
  <c r="Y395" i="31"/>
  <c r="X412" i="31"/>
  <c r="X428" i="31"/>
  <c r="X444" i="31"/>
  <c r="Y459" i="31"/>
  <c r="X476" i="31"/>
  <c r="Y491" i="31"/>
  <c r="Y501" i="31"/>
  <c r="Y509" i="31"/>
  <c r="Y517" i="31"/>
  <c r="Y525" i="31"/>
  <c r="Y533" i="31"/>
  <c r="Y541" i="31"/>
  <c r="Y549" i="31"/>
  <c r="Y557" i="31"/>
  <c r="X566" i="31"/>
  <c r="X574" i="31"/>
  <c r="X582" i="31"/>
  <c r="Y589" i="31"/>
  <c r="X598" i="31"/>
  <c r="Y605" i="31"/>
  <c r="Y613" i="31"/>
  <c r="X622" i="31"/>
  <c r="X630" i="31"/>
  <c r="Y637" i="31"/>
  <c r="Y645" i="31"/>
  <c r="X654" i="31"/>
  <c r="X662" i="31"/>
  <c r="X670" i="31"/>
  <c r="Y677" i="31"/>
  <c r="X686" i="31"/>
  <c r="X694" i="31"/>
  <c r="Y701" i="31"/>
  <c r="X710" i="31"/>
  <c r="Y717" i="31"/>
  <c r="Y725" i="31"/>
  <c r="X734" i="31"/>
  <c r="X742" i="31"/>
  <c r="X750" i="31"/>
  <c r="X754" i="31"/>
  <c r="X758" i="31"/>
  <c r="Y761" i="31"/>
  <c r="Y765" i="31"/>
  <c r="X770" i="31"/>
  <c r="X774" i="31"/>
  <c r="Y777" i="31"/>
  <c r="X782" i="31"/>
  <c r="X786" i="31"/>
  <c r="Y789" i="31"/>
  <c r="Y793" i="31"/>
  <c r="Y797" i="31"/>
  <c r="Y801" i="31"/>
  <c r="X806" i="31"/>
  <c r="Y809" i="31"/>
  <c r="Y813" i="31"/>
  <c r="X818" i="31"/>
  <c r="X822" i="31"/>
  <c r="X826" i="31"/>
  <c r="X830" i="31"/>
  <c r="Y833" i="31"/>
  <c r="X838" i="31"/>
  <c r="Y841" i="31"/>
  <c r="Y845" i="31"/>
  <c r="Y849" i="31"/>
  <c r="X854" i="31"/>
  <c r="Y857" i="31"/>
  <c r="X862" i="31"/>
  <c r="Y865" i="31"/>
  <c r="Y869" i="31"/>
  <c r="X874" i="31"/>
  <c r="Y877" i="31"/>
  <c r="Y881" i="31"/>
  <c r="X886" i="31"/>
  <c r="X890" i="31"/>
  <c r="X894" i="31"/>
  <c r="Y897" i="31"/>
  <c r="Y901" i="31"/>
  <c r="X906" i="31"/>
  <c r="X910" i="31"/>
  <c r="X914" i="31"/>
  <c r="Y917" i="31"/>
  <c r="Y921" i="31"/>
  <c r="Y925" i="31"/>
  <c r="X930" i="31"/>
  <c r="Y933" i="31"/>
  <c r="Y937" i="31"/>
  <c r="X942" i="31"/>
  <c r="X946" i="31"/>
  <c r="X950" i="31"/>
  <c r="X954" i="31"/>
  <c r="Y957" i="31"/>
  <c r="X962" i="31"/>
  <c r="Y965" i="31"/>
  <c r="X970" i="31"/>
  <c r="Y973" i="31"/>
  <c r="Y977" i="31"/>
  <c r="Y981" i="31"/>
  <c r="X986" i="31"/>
  <c r="Y989" i="31"/>
  <c r="G61" i="28"/>
  <c r="AC7" i="27"/>
  <c r="X33" i="31"/>
  <c r="Y48" i="31"/>
  <c r="Y64" i="31"/>
  <c r="X81" i="31"/>
  <c r="X97" i="31"/>
  <c r="X113" i="31"/>
  <c r="Y128" i="31"/>
  <c r="Y144" i="31"/>
  <c r="X161" i="31"/>
  <c r="X177" i="31"/>
  <c r="Y192" i="31"/>
  <c r="Y208" i="31"/>
  <c r="Y224" i="31"/>
  <c r="Y240" i="31"/>
  <c r="X257" i="31"/>
  <c r="Y272" i="31"/>
  <c r="X289" i="31"/>
  <c r="X305" i="31"/>
  <c r="Y320" i="31"/>
  <c r="X337" i="31"/>
  <c r="Y352" i="31"/>
  <c r="X369" i="31"/>
  <c r="X385" i="31"/>
  <c r="Y400" i="31"/>
  <c r="Y416" i="31"/>
  <c r="X433" i="31"/>
  <c r="Y448" i="31"/>
  <c r="X465" i="31"/>
  <c r="Y480" i="31"/>
  <c r="X496" i="31"/>
  <c r="Y503" i="31"/>
  <c r="Y511" i="31"/>
  <c r="X520" i="31"/>
  <c r="Y527" i="31"/>
  <c r="X536" i="31"/>
  <c r="X544" i="31"/>
  <c r="Y551" i="31"/>
  <c r="X560" i="31"/>
  <c r="Y567" i="31"/>
  <c r="X576" i="31"/>
  <c r="X584" i="31"/>
  <c r="X592" i="31"/>
  <c r="Y599" i="31"/>
  <c r="Y607" i="31"/>
  <c r="Y615" i="31"/>
  <c r="Y623" i="31"/>
  <c r="X632" i="31"/>
  <c r="X640" i="31"/>
  <c r="Y647" i="31"/>
  <c r="Y655" i="31"/>
  <c r="X664" i="31"/>
  <c r="Y671" i="31"/>
  <c r="X680" i="31"/>
  <c r="X688" i="31"/>
  <c r="Y695" i="31"/>
  <c r="X704" i="31"/>
  <c r="X712" i="31"/>
  <c r="Y719" i="31"/>
  <c r="Y727" i="31"/>
  <c r="Y735" i="31"/>
  <c r="X744" i="31"/>
  <c r="X752" i="31"/>
  <c r="Y755" i="31"/>
  <c r="X760" i="31"/>
  <c r="X764" i="31"/>
  <c r="X768" i="31"/>
  <c r="X772" i="31"/>
  <c r="X776" i="31"/>
  <c r="X780" i="31"/>
  <c r="Y783" i="31"/>
  <c r="X788" i="31"/>
  <c r="X792" i="31"/>
  <c r="X796" i="31"/>
  <c r="Y799" i="31"/>
  <c r="Y803" i="31"/>
  <c r="Y807" i="31"/>
  <c r="X812" i="31"/>
  <c r="X816" i="31"/>
  <c r="Y819" i="31"/>
  <c r="X824" i="31"/>
  <c r="X828" i="31"/>
  <c r="X832" i="31"/>
  <c r="Y835" i="31"/>
  <c r="X840" i="31"/>
  <c r="X844" i="31"/>
  <c r="Y847" i="31"/>
  <c r="X852" i="31"/>
  <c r="Y855" i="31"/>
  <c r="X860" i="31"/>
  <c r="Y863" i="31"/>
  <c r="X868" i="31"/>
  <c r="X872" i="31"/>
  <c r="X876" i="31"/>
  <c r="X880" i="31"/>
  <c r="X884" i="31"/>
  <c r="Y887" i="31"/>
  <c r="Y891" i="31"/>
  <c r="X896" i="31"/>
  <c r="X900" i="31"/>
  <c r="X904" i="31"/>
  <c r="Y907" i="31"/>
  <c r="Y911" i="31"/>
  <c r="X916" i="31"/>
  <c r="X920" i="31"/>
  <c r="Y923" i="31"/>
  <c r="Y927" i="31"/>
  <c r="X932" i="31"/>
  <c r="Y935" i="31"/>
  <c r="X940" i="31"/>
  <c r="X944" i="31"/>
  <c r="Y947" i="31"/>
  <c r="Y951" i="31"/>
  <c r="Y955" i="31"/>
  <c r="X960" i="31"/>
  <c r="X964" i="31"/>
  <c r="X968" i="31"/>
  <c r="X972" i="31"/>
  <c r="X976" i="31"/>
  <c r="Y979" i="31"/>
  <c r="Y983" i="31"/>
  <c r="Y987" i="31"/>
  <c r="Y991" i="31"/>
  <c r="Y995" i="31"/>
  <c r="X1000" i="31"/>
  <c r="X1004" i="31"/>
  <c r="R182" i="46"/>
  <c r="AC13" i="27"/>
  <c r="X36" i="31"/>
  <c r="Y51" i="31"/>
  <c r="Y67" i="31"/>
  <c r="Y83" i="31"/>
  <c r="Y99" i="31"/>
  <c r="X116" i="31"/>
  <c r="X132" i="31"/>
  <c r="X148" i="31"/>
  <c r="X164" i="31"/>
  <c r="Y179" i="31"/>
  <c r="Y195" i="31"/>
  <c r="Y211" i="31"/>
  <c r="X228" i="31"/>
  <c r="X244" i="31"/>
  <c r="X260" i="31"/>
  <c r="X276" i="31"/>
  <c r="X292" i="31"/>
  <c r="Y307" i="31"/>
  <c r="X324" i="31"/>
  <c r="X340" i="31"/>
  <c r="X356" i="31"/>
  <c r="X372" i="31"/>
  <c r="Y387" i="31"/>
  <c r="Y403" i="31"/>
  <c r="X420" i="31"/>
  <c r="X436" i="31"/>
  <c r="X452" i="31"/>
  <c r="Y467" i="31"/>
  <c r="X484" i="31"/>
  <c r="Y497" i="31"/>
  <c r="Y505" i="31"/>
  <c r="Y513" i="31"/>
  <c r="Y521" i="31"/>
  <c r="Y529" i="31"/>
  <c r="X538" i="31"/>
  <c r="X546" i="31"/>
  <c r="Y553" i="31"/>
  <c r="Y561" i="31"/>
  <c r="Y569" i="31"/>
  <c r="Y577" i="31"/>
  <c r="X586" i="31"/>
  <c r="Y593" i="31"/>
  <c r="Y601" i="31"/>
  <c r="Y609" i="31"/>
  <c r="X618" i="31"/>
  <c r="X626" i="31"/>
  <c r="X634" i="31"/>
  <c r="Y641" i="31"/>
  <c r="Y649" i="31"/>
  <c r="X658" i="31"/>
  <c r="Y665" i="31"/>
  <c r="Y673" i="31"/>
  <c r="X682" i="31"/>
  <c r="Y689" i="31"/>
  <c r="X698" i="31"/>
  <c r="Y705" i="31"/>
  <c r="Y713" i="31"/>
  <c r="Y721" i="31"/>
  <c r="Y729" i="31"/>
  <c r="Y737" i="31"/>
  <c r="Y745" i="31"/>
  <c r="Y751" i="31"/>
  <c r="X756" i="31"/>
  <c r="Y759" i="31"/>
  <c r="Y763" i="31"/>
  <c r="Y767" i="31"/>
  <c r="Y771" i="31"/>
  <c r="Y775" i="31"/>
  <c r="Y779" i="31"/>
  <c r="X784" i="31"/>
  <c r="Y787" i="31"/>
  <c r="Y791" i="31"/>
  <c r="Y795" i="31"/>
  <c r="X800" i="31"/>
  <c r="X804" i="31"/>
  <c r="X808" i="31"/>
  <c r="Y811" i="31"/>
  <c r="Y815" i="31"/>
  <c r="X820" i="31"/>
  <c r="Y823" i="31"/>
  <c r="Y827" i="31"/>
  <c r="Y831" i="31"/>
  <c r="X836" i="31"/>
  <c r="Y839" i="31"/>
  <c r="Y843" i="31"/>
  <c r="X848" i="31"/>
  <c r="Y851" i="31"/>
  <c r="X856" i="31"/>
  <c r="Y859" i="31"/>
  <c r="X864" i="31"/>
  <c r="Y867" i="31"/>
  <c r="Y871" i="31"/>
  <c r="Y875" i="31"/>
  <c r="Y879" i="31"/>
  <c r="Y883" i="31"/>
  <c r="X888" i="31"/>
  <c r="X892" i="31"/>
  <c r="Y895" i="31"/>
  <c r="Y899" i="31"/>
  <c r="Y903" i="31"/>
  <c r="X908" i="31"/>
  <c r="X912" i="31"/>
  <c r="Y915" i="31"/>
  <c r="Y919" i="31"/>
  <c r="X924" i="31"/>
  <c r="X928" i="31"/>
  <c r="Y931" i="31"/>
  <c r="X936" i="31"/>
  <c r="Y939" i="31"/>
  <c r="Y943" i="31"/>
  <c r="X948" i="31"/>
  <c r="X952" i="31"/>
  <c r="X956" i="31"/>
  <c r="Y959" i="31"/>
  <c r="Y963" i="31"/>
  <c r="Y967" i="31"/>
  <c r="Y971" i="31"/>
  <c r="Y975" i="31"/>
  <c r="X980" i="31"/>
  <c r="X984" i="31"/>
  <c r="X988" i="31"/>
  <c r="X992" i="31"/>
  <c r="X27" i="31"/>
  <c r="X38" i="31"/>
  <c r="X70" i="31"/>
  <c r="X102" i="31"/>
  <c r="Y133" i="31"/>
  <c r="Y165" i="31"/>
  <c r="X198" i="31"/>
  <c r="X230" i="31"/>
  <c r="Y261" i="31"/>
  <c r="X294" i="31"/>
  <c r="X326" i="31"/>
  <c r="Y357" i="31"/>
  <c r="Y389" i="31"/>
  <c r="Y421" i="31"/>
  <c r="X454" i="31"/>
  <c r="X486" i="31"/>
  <c r="Y506" i="31"/>
  <c r="Y522" i="31"/>
  <c r="Y538" i="31"/>
  <c r="X555" i="31"/>
  <c r="X571" i="31"/>
  <c r="Y586" i="31"/>
  <c r="X603" i="31"/>
  <c r="Y618" i="31"/>
  <c r="Y634" i="31"/>
  <c r="X651" i="31"/>
  <c r="Y666" i="31"/>
  <c r="X683" i="31"/>
  <c r="X699" i="31"/>
  <c r="X715" i="31"/>
  <c r="X731" i="31"/>
  <c r="X747" i="31"/>
  <c r="Y756" i="31"/>
  <c r="Y764" i="31"/>
  <c r="X773" i="31"/>
  <c r="Y780" i="31"/>
  <c r="X789" i="31"/>
  <c r="Y796" i="31"/>
  <c r="X805" i="31"/>
  <c r="Y812" i="31"/>
  <c r="Y820" i="31"/>
  <c r="Y828" i="31"/>
  <c r="Y836" i="31"/>
  <c r="X845" i="31"/>
  <c r="Y852" i="31"/>
  <c r="Y860" i="31"/>
  <c r="Y868" i="31"/>
  <c r="X877" i="31"/>
  <c r="X885" i="31"/>
  <c r="Y892" i="31"/>
  <c r="X901" i="31"/>
  <c r="X909" i="31"/>
  <c r="X917" i="31"/>
  <c r="Y924" i="31"/>
  <c r="X933" i="31"/>
  <c r="X941" i="31"/>
  <c r="X949" i="31"/>
  <c r="Y956" i="31"/>
  <c r="X965" i="31"/>
  <c r="X973" i="31"/>
  <c r="X981" i="31"/>
  <c r="Y988" i="31"/>
  <c r="X995" i="31"/>
  <c r="Y999" i="31"/>
  <c r="Y1004" i="31"/>
  <c r="Y1008" i="31"/>
  <c r="Y1012" i="31"/>
  <c r="X1017" i="31"/>
  <c r="Y1020" i="31"/>
  <c r="Y1024" i="31"/>
  <c r="Y1028" i="31"/>
  <c r="X1033" i="31"/>
  <c r="Y1036" i="31"/>
  <c r="Y1040" i="31"/>
  <c r="X1045" i="31"/>
  <c r="Y1048" i="31"/>
  <c r="X1053" i="31"/>
  <c r="Y1056" i="31"/>
  <c r="X1061" i="31"/>
  <c r="Y1064" i="31"/>
  <c r="Y1068" i="31"/>
  <c r="Y1072" i="31"/>
  <c r="Y1076" i="31"/>
  <c r="Y1080" i="31"/>
  <c r="X1085" i="31"/>
  <c r="Y1088" i="31"/>
  <c r="X1093" i="31"/>
  <c r="Y1096" i="31"/>
  <c r="X1101" i="31"/>
  <c r="Y1104" i="31"/>
  <c r="Y1108" i="31"/>
  <c r="X1113" i="31"/>
  <c r="X1117" i="31"/>
  <c r="Y1120" i="31"/>
  <c r="X1125" i="31"/>
  <c r="Y1128" i="31"/>
  <c r="Y1132" i="31"/>
  <c r="X1137" i="31"/>
  <c r="Y1140" i="31"/>
  <c r="Y1144" i="31"/>
  <c r="X1149" i="31"/>
  <c r="Y1152" i="31"/>
  <c r="Y1156" i="31"/>
  <c r="X1161" i="31"/>
  <c r="X1165" i="31"/>
  <c r="X1169" i="31"/>
  <c r="X1173" i="31"/>
  <c r="X1177" i="31"/>
  <c r="X1181" i="31"/>
  <c r="X1185" i="31"/>
  <c r="X1189" i="31"/>
  <c r="Y1192" i="31"/>
  <c r="X1197" i="31"/>
  <c r="Y1200" i="31"/>
  <c r="X1205" i="31"/>
  <c r="Y1208" i="31"/>
  <c r="Y1212" i="31"/>
  <c r="X1217" i="31"/>
  <c r="Y1220" i="31"/>
  <c r="X1225" i="31"/>
  <c r="X1229" i="31"/>
  <c r="Y1232" i="31"/>
  <c r="Y1236" i="31"/>
  <c r="Y1240" i="31"/>
  <c r="X1245" i="31"/>
  <c r="X1249" i="31"/>
  <c r="Y1252" i="31"/>
  <c r="Y1256" i="31"/>
  <c r="G48" i="28"/>
  <c r="Y40" i="31"/>
  <c r="G32" i="28"/>
  <c r="Y45" i="31"/>
  <c r="X78" i="31"/>
  <c r="X110" i="31"/>
  <c r="Y141" i="31"/>
  <c r="Y173" i="31"/>
  <c r="Y205" i="31"/>
  <c r="X238" i="31"/>
  <c r="X270" i="31"/>
  <c r="X302" i="31"/>
  <c r="Y333" i="31"/>
  <c r="X366" i="31"/>
  <c r="Y397" i="31"/>
  <c r="Y429" i="31"/>
  <c r="X462" i="31"/>
  <c r="Y493" i="31"/>
  <c r="Y510" i="31"/>
  <c r="X527" i="31"/>
  <c r="Y542" i="31"/>
  <c r="X559" i="31"/>
  <c r="X575" i="31"/>
  <c r="Y590" i="31"/>
  <c r="Y606" i="31"/>
  <c r="X623" i="31"/>
  <c r="X639" i="31"/>
  <c r="Y654" i="31"/>
  <c r="X671" i="31"/>
  <c r="X687" i="31"/>
  <c r="X703" i="31"/>
  <c r="X719" i="31"/>
  <c r="Y734" i="31"/>
  <c r="Y750" i="31"/>
  <c r="Y758" i="31"/>
  <c r="Y766" i="31"/>
  <c r="Y774" i="31"/>
  <c r="Y782" i="31"/>
  <c r="X791" i="31"/>
  <c r="X799" i="31"/>
  <c r="X807" i="31"/>
  <c r="Y814" i="31"/>
  <c r="Y822" i="31"/>
  <c r="X831" i="31"/>
  <c r="X839" i="31"/>
  <c r="X847" i="31"/>
  <c r="Y854" i="31"/>
  <c r="X863" i="31"/>
  <c r="Y870" i="31"/>
  <c r="X879" i="31"/>
  <c r="Y886" i="31"/>
  <c r="Y894" i="31"/>
  <c r="Y902" i="31"/>
  <c r="Y910" i="31"/>
  <c r="X919" i="31"/>
  <c r="X927" i="31"/>
  <c r="X935" i="31"/>
  <c r="Y942" i="31"/>
  <c r="X951" i="31"/>
  <c r="X959" i="31"/>
  <c r="X967" i="31"/>
  <c r="Y974" i="31"/>
  <c r="X983" i="31"/>
  <c r="Y990" i="31"/>
  <c r="Y996" i="31"/>
  <c r="X1001" i="31"/>
  <c r="X1006" i="31"/>
  <c r="Y1009" i="31"/>
  <c r="X1014" i="31"/>
  <c r="Y1017" i="31"/>
  <c r="X1022" i="31"/>
  <c r="X1026" i="31"/>
  <c r="X1030" i="31"/>
  <c r="X1034" i="31"/>
  <c r="X1038" i="31"/>
  <c r="X1042" i="31"/>
  <c r="X1046" i="31"/>
  <c r="Y1049" i="31"/>
  <c r="X1054" i="31"/>
  <c r="Y1057" i="31"/>
  <c r="Y1061" i="31"/>
  <c r="X1066" i="31"/>
  <c r="Y1069" i="31"/>
  <c r="Y1073" i="31"/>
  <c r="X1078" i="31"/>
  <c r="X1082" i="31"/>
  <c r="X1086" i="31"/>
  <c r="Y1089" i="31"/>
  <c r="X1094" i="31"/>
  <c r="Y1097" i="31"/>
  <c r="X1102" i="31"/>
  <c r="Y1105" i="31"/>
  <c r="X1110" i="31"/>
  <c r="Y1113" i="31"/>
  <c r="X1118" i="31"/>
  <c r="Y1121" i="31"/>
  <c r="Y1125" i="31"/>
  <c r="X1130" i="31"/>
  <c r="Y1133" i="31"/>
  <c r="X1138" i="31"/>
  <c r="Y1141" i="31"/>
  <c r="Y1145" i="31"/>
  <c r="X1150" i="31"/>
  <c r="X1154" i="31"/>
  <c r="X1158" i="31"/>
  <c r="Y1161" i="31"/>
  <c r="Y1165" i="31"/>
  <c r="Y1169" i="31"/>
  <c r="Y1173" i="31"/>
  <c r="X1178" i="31"/>
  <c r="X1182" i="31"/>
  <c r="X1186" i="31"/>
  <c r="X1190" i="31"/>
  <c r="X1194" i="31"/>
  <c r="X1198" i="31"/>
  <c r="X1202" i="31"/>
  <c r="X1206" i="31"/>
  <c r="X1210" i="31"/>
  <c r="Y1213" i="31"/>
  <c r="X1218" i="31"/>
  <c r="X1222" i="31"/>
  <c r="X1226" i="31"/>
  <c r="X1230" i="31"/>
  <c r="Y1233" i="31"/>
  <c r="X1238" i="31"/>
  <c r="X1242" i="31"/>
  <c r="Y1245" i="31"/>
  <c r="Y1249" i="31"/>
  <c r="Y1253" i="31"/>
  <c r="X1258" i="31"/>
  <c r="X1262" i="31"/>
  <c r="R184" i="45"/>
  <c r="X57" i="31"/>
  <c r="X89" i="31"/>
  <c r="Y120" i="31"/>
  <c r="X153" i="31"/>
  <c r="Y184" i="31"/>
  <c r="Y216" i="31"/>
  <c r="X249" i="31"/>
  <c r="Y280" i="31"/>
  <c r="X313" i="31"/>
  <c r="X345" i="31"/>
  <c r="Y376" i="31"/>
  <c r="X409" i="31"/>
  <c r="X441" i="31"/>
  <c r="X473" i="31"/>
  <c r="Y499" i="31"/>
  <c r="X516" i="31"/>
  <c r="Y531" i="31"/>
  <c r="X548" i="31"/>
  <c r="X564" i="31"/>
  <c r="Y579" i="31"/>
  <c r="Y595" i="31"/>
  <c r="Y611" i="31"/>
  <c r="Y627" i="31"/>
  <c r="Y643" i="31"/>
  <c r="Y659" i="31"/>
  <c r="X676" i="31"/>
  <c r="X692" i="31"/>
  <c r="Y707" i="31"/>
  <c r="Y723" i="31"/>
  <c r="X740" i="31"/>
  <c r="Y753" i="31"/>
  <c r="X762" i="31"/>
  <c r="Y769" i="31"/>
  <c r="X778" i="31"/>
  <c r="Y785" i="31"/>
  <c r="X794" i="31"/>
  <c r="X802" i="31"/>
  <c r="X810" i="31"/>
  <c r="Y817" i="31"/>
  <c r="Y825" i="31"/>
  <c r="X834" i="31"/>
  <c r="X842" i="31"/>
  <c r="X850" i="31"/>
  <c r="X858" i="31"/>
  <c r="X866" i="31"/>
  <c r="Y873" i="31"/>
  <c r="X882" i="31"/>
  <c r="Y889" i="31"/>
  <c r="X898" i="31"/>
  <c r="Y905" i="31"/>
  <c r="Y913" i="31"/>
  <c r="X922" i="31"/>
  <c r="Y929" i="31"/>
  <c r="X938" i="31"/>
  <c r="Y945" i="31"/>
  <c r="Y953" i="31"/>
  <c r="Y961" i="31"/>
  <c r="Y969" i="31"/>
  <c r="X978" i="31"/>
  <c r="Y985" i="31"/>
  <c r="X994" i="31"/>
  <c r="X998" i="31"/>
  <c r="Y1002" i="31"/>
  <c r="Y1006" i="31"/>
  <c r="Y1010" i="31"/>
  <c r="Y1014" i="31"/>
  <c r="X1019" i="31"/>
  <c r="Y1022" i="31"/>
  <c r="X1027" i="31"/>
  <c r="X1031" i="31"/>
  <c r="X1035" i="31"/>
  <c r="Y1038" i="31"/>
  <c r="Y1042" i="31"/>
  <c r="X1047" i="31"/>
  <c r="Y1050" i="31"/>
  <c r="Y1054" i="31"/>
  <c r="X1059" i="31"/>
  <c r="Y1062" i="31"/>
  <c r="X1067" i="31"/>
  <c r="Y1070" i="31"/>
  <c r="Y1074" i="31"/>
  <c r="X1079" i="31"/>
  <c r="Y1082" i="31"/>
  <c r="X1087" i="31"/>
  <c r="X1091" i="31"/>
  <c r="X1095" i="31"/>
  <c r="X1099" i="31"/>
  <c r="X1103" i="31"/>
  <c r="Y1106" i="31"/>
  <c r="X1111" i="31"/>
  <c r="Y1114" i="31"/>
  <c r="Y1118" i="31"/>
  <c r="X1123" i="31"/>
  <c r="Y1126" i="31"/>
  <c r="Y1130" i="31"/>
  <c r="X1135" i="31"/>
  <c r="X1139" i="31"/>
  <c r="Y1142" i="31"/>
  <c r="X1147" i="31"/>
  <c r="Y1150" i="31"/>
  <c r="Y1154" i="31"/>
  <c r="X1159" i="31"/>
  <c r="X1163" i="31"/>
  <c r="Y1166" i="31"/>
  <c r="Y1170" i="31"/>
  <c r="X1175" i="31"/>
  <c r="Y1178" i="31"/>
  <c r="Y1182" i="31"/>
  <c r="X1187" i="31"/>
  <c r="Y1190" i="31"/>
  <c r="Y1194" i="31"/>
  <c r="X1199" i="31"/>
  <c r="X1203" i="31"/>
  <c r="X1207" i="31"/>
  <c r="Y1210" i="31"/>
  <c r="Y1214" i="31"/>
  <c r="X1219" i="31"/>
  <c r="Y1222" i="31"/>
  <c r="Y1226" i="31"/>
  <c r="Y1230" i="31"/>
  <c r="X1235" i="31"/>
  <c r="Y1238" i="31"/>
  <c r="Y1242" i="31"/>
  <c r="X1247" i="31"/>
  <c r="Y1250" i="31"/>
  <c r="X1255" i="31"/>
  <c r="Y1258" i="31"/>
  <c r="AC8" i="27"/>
  <c r="X62" i="31"/>
  <c r="Y93" i="31"/>
  <c r="Y125" i="31"/>
  <c r="X158" i="31"/>
  <c r="Y189" i="31"/>
  <c r="X222" i="31"/>
  <c r="X254" i="31"/>
  <c r="X286" i="31"/>
  <c r="Y317" i="31"/>
  <c r="Y349" i="31"/>
  <c r="Y381" i="31"/>
  <c r="Y413" i="31"/>
  <c r="X446" i="31"/>
  <c r="X478" i="31"/>
  <c r="X503" i="31"/>
  <c r="X519" i="31"/>
  <c r="X535" i="31"/>
  <c r="X551" i="31"/>
  <c r="Y566" i="31"/>
  <c r="X583" i="31"/>
  <c r="X599" i="31"/>
  <c r="Y614" i="31"/>
  <c r="Y630" i="31"/>
  <c r="Y646" i="31"/>
  <c r="Y662" i="31"/>
  <c r="Y678" i="31"/>
  <c r="Y694" i="31"/>
  <c r="X711" i="31"/>
  <c r="X727" i="31"/>
  <c r="Y742" i="31"/>
  <c r="X755" i="31"/>
  <c r="Y762" i="31"/>
  <c r="Y770" i="31"/>
  <c r="X779" i="31"/>
  <c r="Y786" i="31"/>
  <c r="Y794" i="31"/>
  <c r="X803" i="31"/>
  <c r="Y810" i="31"/>
  <c r="X819" i="31"/>
  <c r="X827" i="31"/>
  <c r="X835" i="31"/>
  <c r="X843" i="31"/>
  <c r="Y850" i="31"/>
  <c r="Y858" i="31"/>
  <c r="Y866" i="31"/>
  <c r="X875" i="31"/>
  <c r="Y882" i="31"/>
  <c r="Y890" i="31"/>
  <c r="X899" i="31"/>
  <c r="Y906" i="31"/>
  <c r="Y914" i="31"/>
  <c r="Y922" i="31"/>
  <c r="X931" i="31"/>
  <c r="X939" i="31"/>
  <c r="Y946" i="31"/>
  <c r="X955" i="31"/>
  <c r="X963" i="31"/>
  <c r="X971" i="31"/>
  <c r="X979" i="31"/>
  <c r="Y986" i="31"/>
  <c r="Y993" i="31"/>
  <c r="X999" i="31"/>
  <c r="X1003" i="31"/>
  <c r="X1008" i="31"/>
  <c r="Y1011" i="31"/>
  <c r="X1016" i="31"/>
  <c r="X1020" i="31"/>
  <c r="Y1023" i="31"/>
  <c r="Y1027" i="31"/>
  <c r="Y1031" i="31"/>
  <c r="X1036" i="31"/>
  <c r="X1040" i="31"/>
  <c r="Y1043" i="31"/>
  <c r="Y1047" i="31"/>
  <c r="X1052" i="31"/>
  <c r="Y1055" i="31"/>
  <c r="X1060" i="31"/>
  <c r="X1064" i="31"/>
  <c r="Y1067" i="31"/>
  <c r="X1072" i="31"/>
  <c r="X1076" i="31"/>
  <c r="Y1079" i="31"/>
  <c r="X1084" i="31"/>
  <c r="Y1087" i="31"/>
  <c r="X1092" i="31"/>
  <c r="X1096" i="31"/>
  <c r="X1100" i="31"/>
  <c r="X1104" i="31"/>
  <c r="Y1107" i="31"/>
  <c r="X1112" i="31"/>
  <c r="Y1115" i="31"/>
  <c r="X1120" i="31"/>
  <c r="X1124" i="31"/>
  <c r="Y1127" i="31"/>
  <c r="X1132" i="31"/>
  <c r="Y1135" i="31"/>
  <c r="Y1139" i="31"/>
  <c r="Y1143" i="31"/>
  <c r="Y1147" i="31"/>
  <c r="Y1151" i="31"/>
  <c r="Y1155" i="31"/>
  <c r="X1160" i="31"/>
  <c r="X1164" i="31"/>
  <c r="X1168" i="31"/>
  <c r="X1172" i="31"/>
  <c r="Y1175" i="31"/>
  <c r="X1180" i="31"/>
  <c r="X1184" i="31"/>
  <c r="X1188" i="31"/>
  <c r="Y1191" i="31"/>
  <c r="Y1195" i="31"/>
  <c r="X1200" i="31"/>
  <c r="Y1203" i="31"/>
  <c r="Y1207" i="31"/>
  <c r="Y1211" i="31"/>
  <c r="X1216" i="31"/>
  <c r="X1220" i="31"/>
  <c r="Y1223" i="31"/>
  <c r="Y1227" i="31"/>
  <c r="X1232" i="31"/>
  <c r="X1236" i="31"/>
  <c r="Y1239" i="31"/>
  <c r="Y1243" i="31"/>
  <c r="Y1247" i="31"/>
  <c r="Y1251" i="31"/>
  <c r="Y1255" i="31"/>
  <c r="X31" i="31"/>
  <c r="X86" i="31"/>
  <c r="X150" i="31"/>
  <c r="X214" i="31"/>
  <c r="Y277" i="31"/>
  <c r="X342" i="31"/>
  <c r="X406" i="31"/>
  <c r="X470" i="31"/>
  <c r="X515" i="31"/>
  <c r="Y546" i="31"/>
  <c r="Y578" i="31"/>
  <c r="X611" i="31"/>
  <c r="Y642" i="31"/>
  <c r="Y674" i="31"/>
  <c r="Y706" i="31"/>
  <c r="Y738" i="31"/>
  <c r="X761" i="31"/>
  <c r="Y776" i="31"/>
  <c r="X793" i="31"/>
  <c r="X809" i="31"/>
  <c r="X825" i="31"/>
  <c r="Y840" i="31"/>
  <c r="X857" i="31"/>
  <c r="Y872" i="31"/>
  <c r="X889" i="31"/>
  <c r="X905" i="31"/>
  <c r="Y920" i="31"/>
  <c r="Y936" i="31"/>
  <c r="Y952" i="31"/>
  <c r="Y968" i="31"/>
  <c r="Y984" i="31"/>
  <c r="Y997" i="31"/>
  <c r="X1007" i="31"/>
  <c r="X1015" i="31"/>
  <c r="X1023" i="31"/>
  <c r="Y1030" i="31"/>
  <c r="X1039" i="31"/>
  <c r="Y1046" i="31"/>
  <c r="X1055" i="31"/>
  <c r="X1063" i="31"/>
  <c r="X1071" i="31"/>
  <c r="Y1078" i="31"/>
  <c r="Y1086" i="31"/>
  <c r="Y1094" i="31"/>
  <c r="Y1102" i="31"/>
  <c r="Y1110" i="31"/>
  <c r="X1119" i="31"/>
  <c r="X1127" i="31"/>
  <c r="Y1134" i="31"/>
  <c r="X1143" i="31"/>
  <c r="X1151" i="31"/>
  <c r="Y1158" i="31"/>
  <c r="X1167" i="31"/>
  <c r="Y1174" i="31"/>
  <c r="X1183" i="31"/>
  <c r="X1191" i="31"/>
  <c r="Y1198" i="31"/>
  <c r="Y1206" i="31"/>
  <c r="X1215" i="31"/>
  <c r="X1223" i="31"/>
  <c r="X1231" i="31"/>
  <c r="X1239" i="31"/>
  <c r="Y1246" i="31"/>
  <c r="Y1254" i="31"/>
  <c r="X1261" i="31"/>
  <c r="Y1265" i="31"/>
  <c r="X1270" i="31"/>
  <c r="X1274" i="31"/>
  <c r="X1278" i="31"/>
  <c r="X1282" i="31"/>
  <c r="Y1285" i="31"/>
  <c r="Y1289" i="31"/>
  <c r="Y1293" i="31"/>
  <c r="Y1297" i="31"/>
  <c r="Y1301" i="31"/>
  <c r="Y1305" i="31"/>
  <c r="X1310" i="31"/>
  <c r="Y1313" i="31"/>
  <c r="X1318" i="31"/>
  <c r="X1322" i="31"/>
  <c r="Y1325" i="31"/>
  <c r="X1330" i="31"/>
  <c r="Y1333" i="31"/>
  <c r="Y1337" i="31"/>
  <c r="Y1341" i="31"/>
  <c r="Y1345" i="31"/>
  <c r="Y1349" i="31"/>
  <c r="X1354" i="31"/>
  <c r="Y1357" i="31"/>
  <c r="Y1361" i="31"/>
  <c r="Y1365" i="31"/>
  <c r="Y1369" i="31"/>
  <c r="X1374" i="31"/>
  <c r="Y1377" i="31"/>
  <c r="X1382" i="31"/>
  <c r="Y1385" i="31"/>
  <c r="Y1389" i="31"/>
  <c r="Y1393" i="31"/>
  <c r="Y1397" i="31"/>
  <c r="X1402" i="31"/>
  <c r="Y1405" i="31"/>
  <c r="X1410" i="31"/>
  <c r="Y1413" i="31"/>
  <c r="X1418" i="31"/>
  <c r="X1422" i="31"/>
  <c r="Y1425" i="31"/>
  <c r="X1430" i="31"/>
  <c r="Y1433" i="31"/>
  <c r="X1438" i="31"/>
  <c r="Y1441" i="31"/>
  <c r="X1446" i="31"/>
  <c r="X1450" i="31"/>
  <c r="Y1453" i="31"/>
  <c r="X1458" i="31"/>
  <c r="X1462" i="31"/>
  <c r="X1466" i="31"/>
  <c r="X1470" i="31"/>
  <c r="X1474" i="31"/>
  <c r="Y1477" i="31"/>
  <c r="X1482" i="31"/>
  <c r="X1486" i="31"/>
  <c r="Y1489" i="31"/>
  <c r="X1494" i="31"/>
  <c r="X1498" i="31"/>
  <c r="Y1501" i="31"/>
  <c r="Y1505" i="31"/>
  <c r="X1510" i="31"/>
  <c r="X1514" i="31"/>
  <c r="Y1517" i="31"/>
  <c r="X1522" i="31"/>
  <c r="X1526" i="31"/>
  <c r="Y1529" i="31"/>
  <c r="Y1533" i="31"/>
  <c r="Y1537" i="31"/>
  <c r="X1542" i="31"/>
  <c r="Y1545" i="31"/>
  <c r="Y1549" i="31"/>
  <c r="X1554" i="31"/>
  <c r="X1558" i="31"/>
  <c r="X1562" i="31"/>
  <c r="X1566" i="31"/>
  <c r="X1570" i="31"/>
  <c r="X1574" i="31"/>
  <c r="Y1577" i="31"/>
  <c r="X1582" i="31"/>
  <c r="X1586" i="31"/>
  <c r="X1590" i="31"/>
  <c r="X1594" i="31"/>
  <c r="X1598" i="31"/>
  <c r="Y1601" i="31"/>
  <c r="X1606" i="31"/>
  <c r="Y1609" i="31"/>
  <c r="Y1613" i="31"/>
  <c r="Y1617" i="31"/>
  <c r="Y1621" i="31"/>
  <c r="X1626" i="31"/>
  <c r="Y1629" i="31"/>
  <c r="Y1633" i="31"/>
  <c r="X1638" i="31"/>
  <c r="Y1641" i="31"/>
  <c r="X1646" i="31"/>
  <c r="Y1649" i="31"/>
  <c r="Y1653" i="31"/>
  <c r="Y1657" i="31"/>
  <c r="Y1661" i="31"/>
  <c r="Y1665" i="31"/>
  <c r="X1670" i="31"/>
  <c r="Y1673" i="31"/>
  <c r="X1678" i="31"/>
  <c r="Y1681" i="31"/>
  <c r="Y1685" i="31"/>
  <c r="X1690" i="31"/>
  <c r="Y1693" i="31"/>
  <c r="X1698" i="31"/>
  <c r="Y1701" i="31"/>
  <c r="X1706" i="31"/>
  <c r="Y1709" i="31"/>
  <c r="Y1713" i="31"/>
  <c r="X1718" i="31"/>
  <c r="Y1721" i="31"/>
  <c r="X1726" i="31"/>
  <c r="X1730" i="31"/>
  <c r="Y1733" i="31"/>
  <c r="X1738" i="31"/>
  <c r="X1742" i="31"/>
  <c r="Y1745" i="31"/>
  <c r="X1750" i="31"/>
  <c r="X1754" i="31"/>
  <c r="Y1757" i="31"/>
  <c r="X1762" i="31"/>
  <c r="X1766" i="31"/>
  <c r="Y1769" i="31"/>
  <c r="X1774" i="31"/>
  <c r="Y1777" i="31"/>
  <c r="Y1781" i="31"/>
  <c r="Y1785" i="31"/>
  <c r="Y1789" i="31"/>
  <c r="Y1793" i="31"/>
  <c r="X1798" i="31"/>
  <c r="Y1801" i="31"/>
  <c r="Y1805" i="31"/>
  <c r="Y1809" i="31"/>
  <c r="X1814" i="31"/>
  <c r="X1818" i="31"/>
  <c r="X1822" i="31"/>
  <c r="X1826" i="31"/>
  <c r="X1830" i="31"/>
  <c r="Y1833" i="31"/>
  <c r="Y1837" i="31"/>
  <c r="X1842" i="31"/>
  <c r="Y1845" i="31"/>
  <c r="X1850" i="31"/>
  <c r="X1854" i="31"/>
  <c r="Y1857" i="31"/>
  <c r="Y1861" i="31"/>
  <c r="X1866" i="31"/>
  <c r="X1870" i="31"/>
  <c r="X1874" i="31"/>
  <c r="Y1877" i="31"/>
  <c r="Y1881" i="31"/>
  <c r="X1886" i="31"/>
  <c r="Y1889" i="31"/>
  <c r="X1894" i="31"/>
  <c r="Y1897" i="31"/>
  <c r="X1902" i="31"/>
  <c r="X1906" i="31"/>
  <c r="Y1909" i="31"/>
  <c r="X1914" i="31"/>
  <c r="Y1917" i="31"/>
  <c r="Y1921" i="31"/>
  <c r="X1926" i="31"/>
  <c r="X1930" i="31"/>
  <c r="X1934" i="31"/>
  <c r="Y1937" i="31"/>
  <c r="X1942" i="31"/>
  <c r="Y1945" i="31"/>
  <c r="Y1949" i="31"/>
  <c r="X1954" i="31"/>
  <c r="X1958" i="31"/>
  <c r="Y1961" i="31"/>
  <c r="Y1965" i="31"/>
  <c r="X1970" i="31"/>
  <c r="X1974" i="31"/>
  <c r="Y1977" i="31"/>
  <c r="X1982" i="31"/>
  <c r="F10" i="27"/>
  <c r="X96" i="31"/>
  <c r="AC10" i="27"/>
  <c r="X105" i="31"/>
  <c r="X169" i="31"/>
  <c r="Y232" i="31"/>
  <c r="Y296" i="31"/>
  <c r="X361" i="31"/>
  <c r="X425" i="31"/>
  <c r="X489" i="31"/>
  <c r="Y523" i="31"/>
  <c r="X556" i="31"/>
  <c r="Y587" i="31"/>
  <c r="X620" i="31"/>
  <c r="X652" i="31"/>
  <c r="X684" i="31"/>
  <c r="Y715" i="31"/>
  <c r="Y747" i="31"/>
  <c r="X766" i="31"/>
  <c r="Y781" i="31"/>
  <c r="X798" i="31"/>
  <c r="X814" i="31"/>
  <c r="Y829" i="31"/>
  <c r="X846" i="31"/>
  <c r="Y861" i="31"/>
  <c r="X878" i="31"/>
  <c r="Y893" i="31"/>
  <c r="Y909" i="31"/>
  <c r="X926" i="31"/>
  <c r="Y941" i="31"/>
  <c r="X958" i="31"/>
  <c r="X974" i="31"/>
  <c r="X990" i="31"/>
  <c r="Y1000" i="31"/>
  <c r="X1009" i="31"/>
  <c r="Y1016" i="31"/>
  <c r="X1025" i="31"/>
  <c r="Y1032" i="31"/>
  <c r="X1041" i="31"/>
  <c r="X1049" i="31"/>
  <c r="X1057" i="31"/>
  <c r="X1065" i="31"/>
  <c r="X1073" i="31"/>
  <c r="X1081" i="31"/>
  <c r="X1089" i="31"/>
  <c r="X1097" i="31"/>
  <c r="X1105" i="31"/>
  <c r="Y1112" i="31"/>
  <c r="X1121" i="31"/>
  <c r="X1129" i="31"/>
  <c r="Y1136" i="31"/>
  <c r="X1145" i="31"/>
  <c r="X1153" i="31"/>
  <c r="Y1160" i="31"/>
  <c r="Y1168" i="31"/>
  <c r="Y1176" i="31"/>
  <c r="Y1184" i="31"/>
  <c r="X1193" i="31"/>
  <c r="X1201" i="31"/>
  <c r="X1209" i="31"/>
  <c r="Y1216" i="31"/>
  <c r="Y1224" i="31"/>
  <c r="X1233" i="31"/>
  <c r="X1241" i="31"/>
  <c r="Y1248" i="31"/>
  <c r="X1257" i="31"/>
  <c r="X1263" i="31"/>
  <c r="Y1266" i="31"/>
  <c r="X1271" i="31"/>
  <c r="X1275" i="31"/>
  <c r="X1279" i="31"/>
  <c r="X1283" i="31"/>
  <c r="X1287" i="31"/>
  <c r="X1291" i="31"/>
  <c r="Y1294" i="31"/>
  <c r="X1299" i="31"/>
  <c r="X1303" i="31"/>
  <c r="X1307" i="31"/>
  <c r="X1311" i="31"/>
  <c r="Y1314" i="31"/>
  <c r="Y1318" i="31"/>
  <c r="Y1322" i="31"/>
  <c r="Y1326" i="31"/>
  <c r="Y1330" i="31"/>
  <c r="X1335" i="31"/>
  <c r="X1339" i="31"/>
  <c r="X1343" i="31"/>
  <c r="X1347" i="31"/>
  <c r="X1351" i="31"/>
  <c r="Y1354" i="31"/>
  <c r="X1359" i="31"/>
  <c r="X1363" i="31"/>
  <c r="Y1366" i="31"/>
  <c r="X1371" i="31"/>
  <c r="X1375" i="31"/>
  <c r="Y1378" i="31"/>
  <c r="Y1382" i="31"/>
  <c r="Y1386" i="31"/>
  <c r="Y1390" i="31"/>
  <c r="X1395" i="31"/>
  <c r="Y1398" i="31"/>
  <c r="X1403" i="31"/>
  <c r="Y1406" i="31"/>
  <c r="X1411" i="31"/>
  <c r="X1415" i="31"/>
  <c r="X1419" i="31"/>
  <c r="Y1422" i="31"/>
  <c r="Y1426" i="31"/>
  <c r="X1431" i="31"/>
  <c r="X1435" i="31"/>
  <c r="Y1438" i="31"/>
  <c r="Y1442" i="31"/>
  <c r="X1447" i="31"/>
  <c r="Y1450" i="31"/>
  <c r="X1455" i="31"/>
  <c r="X1459" i="31"/>
  <c r="Y1462" i="31"/>
  <c r="Y1466" i="31"/>
  <c r="X1471" i="31"/>
  <c r="Y1474" i="31"/>
  <c r="Y1478" i="31"/>
  <c r="Y1482" i="31"/>
  <c r="Y1486" i="31"/>
  <c r="X1491" i="31"/>
  <c r="Y1494" i="31"/>
  <c r="X1499" i="31"/>
  <c r="X1503" i="31"/>
  <c r="Y1506" i="31"/>
  <c r="X1511" i="31"/>
  <c r="Y1514" i="31"/>
  <c r="Y1518" i="31"/>
  <c r="Y1522" i="31"/>
  <c r="Y1526" i="31"/>
  <c r="Y1530" i="31"/>
  <c r="Y1534" i="31"/>
  <c r="X1539" i="31"/>
  <c r="X1543" i="31"/>
  <c r="Y1546" i="31"/>
  <c r="Y1550" i="31"/>
  <c r="Y1554" i="31"/>
  <c r="X1559" i="31"/>
  <c r="Y1562" i="31"/>
  <c r="Y1566" i="31"/>
  <c r="X1571" i="31"/>
  <c r="Y1574" i="31"/>
  <c r="Y1578" i="31"/>
  <c r="Y1582" i="31"/>
  <c r="Y1586" i="31"/>
  <c r="Y1590" i="31"/>
  <c r="Y1594" i="31"/>
  <c r="X1599" i="31"/>
  <c r="X1603" i="31"/>
  <c r="Y1606" i="31"/>
  <c r="X1611" i="31"/>
  <c r="X1615" i="31"/>
  <c r="Y1618" i="31"/>
  <c r="X1623" i="31"/>
  <c r="Y1626" i="31"/>
  <c r="X1631" i="31"/>
  <c r="X1635" i="31"/>
  <c r="Y1638" i="31"/>
  <c r="X1643" i="31"/>
  <c r="X1647" i="31"/>
  <c r="Y1650" i="31"/>
  <c r="Y1654" i="31"/>
  <c r="X1659" i="31"/>
  <c r="Y1662" i="31"/>
  <c r="Y1666" i="31"/>
  <c r="X1671" i="31"/>
  <c r="X1675" i="31"/>
  <c r="Y1678" i="31"/>
  <c r="Y1682" i="31"/>
  <c r="Y1686" i="31"/>
  <c r="Y1690" i="31"/>
  <c r="X1695" i="31"/>
  <c r="Y1698" i="31"/>
  <c r="X1703" i="31"/>
  <c r="X1707" i="31"/>
  <c r="Y1710" i="31"/>
  <c r="Y1714" i="31"/>
  <c r="Y1718" i="31"/>
  <c r="X1723" i="31"/>
  <c r="X1727" i="31"/>
  <c r="Y1730" i="31"/>
  <c r="X1735" i="31"/>
  <c r="Y1738" i="31"/>
  <c r="Y1742" i="31"/>
  <c r="Y1746" i="31"/>
  <c r="X1751" i="31"/>
  <c r="X1755" i="31"/>
  <c r="Y1758" i="31"/>
  <c r="X1763" i="31"/>
  <c r="X1767" i="31"/>
  <c r="Y1770" i="31"/>
  <c r="X1775" i="31"/>
  <c r="X1779" i="31"/>
  <c r="Y1782" i="31"/>
  <c r="X1787" i="31"/>
  <c r="Y1790" i="31"/>
  <c r="Y1794" i="31"/>
  <c r="X1799" i="31"/>
  <c r="X1803" i="31"/>
  <c r="Y1806" i="31"/>
  <c r="Y1810" i="31"/>
  <c r="X1815" i="31"/>
  <c r="Y1818" i="31"/>
  <c r="X1823" i="31"/>
  <c r="X1827" i="31"/>
  <c r="Y1830" i="31"/>
  <c r="Y1834" i="31"/>
  <c r="Y1838" i="31"/>
  <c r="X1843" i="31"/>
  <c r="Y1846" i="31"/>
  <c r="Y1850" i="31"/>
  <c r="X1855" i="31"/>
  <c r="X1859" i="31"/>
  <c r="Y1862" i="31"/>
  <c r="X1867" i="31"/>
  <c r="X1871" i="31"/>
  <c r="Y1874" i="31"/>
  <c r="X1879" i="31"/>
  <c r="X1883" i="31"/>
  <c r="X1887" i="31"/>
  <c r="X1891" i="31"/>
  <c r="Y1894" i="31"/>
  <c r="Y1898" i="31"/>
  <c r="X1903" i="31"/>
  <c r="X1907" i="31"/>
  <c r="X1911" i="31"/>
  <c r="Y1914" i="31"/>
  <c r="X1919" i="31"/>
  <c r="X1923" i="31"/>
  <c r="X1927" i="31"/>
  <c r="Y1930" i="31"/>
  <c r="Y1934" i="31"/>
  <c r="Y1938" i="31"/>
  <c r="X1943" i="31"/>
  <c r="X1947" i="31"/>
  <c r="X1951" i="31"/>
  <c r="Y1954" i="31"/>
  <c r="X1959" i="31"/>
  <c r="Y1962" i="31"/>
  <c r="X1967" i="31"/>
  <c r="Y1970" i="31"/>
  <c r="Y1974" i="31"/>
  <c r="X1979" i="31"/>
  <c r="X1983" i="31"/>
  <c r="X1987" i="31"/>
  <c r="X1991" i="31"/>
  <c r="X1995" i="31"/>
  <c r="Y1998" i="31"/>
  <c r="Y2002" i="31"/>
  <c r="Y2006" i="31"/>
  <c r="Y2010" i="31"/>
  <c r="Y2014" i="31"/>
  <c r="X2019" i="31"/>
  <c r="X2023" i="31"/>
  <c r="X64" i="31"/>
  <c r="Y127" i="31"/>
  <c r="Y191" i="31"/>
  <c r="Y255" i="31"/>
  <c r="X320" i="31"/>
  <c r="Y383" i="31"/>
  <c r="Y447" i="31"/>
  <c r="X504" i="31"/>
  <c r="Y535" i="31"/>
  <c r="X568" i="31"/>
  <c r="X600" i="31"/>
  <c r="Y631" i="31"/>
  <c r="Y663" i="31"/>
  <c r="X696" i="31"/>
  <c r="X728" i="31"/>
  <c r="Y754" i="31"/>
  <c r="X771" i="31"/>
  <c r="X787" i="31"/>
  <c r="Y802" i="31"/>
  <c r="Y818" i="31"/>
  <c r="Y834" i="31"/>
  <c r="X851" i="31"/>
  <c r="X867" i="31"/>
  <c r="X883" i="31"/>
  <c r="Y898" i="31"/>
  <c r="X915" i="31"/>
  <c r="Y930" i="31"/>
  <c r="X947" i="31"/>
  <c r="Y962" i="31"/>
  <c r="Y978" i="31"/>
  <c r="Y994" i="31"/>
  <c r="Y1003" i="31"/>
  <c r="X1012" i="31"/>
  <c r="Y1019" i="31"/>
  <c r="X1028" i="31"/>
  <c r="Y1035" i="31"/>
  <c r="X1044" i="31"/>
  <c r="Y1051" i="31"/>
  <c r="Y1059" i="31"/>
  <c r="X1068" i="31"/>
  <c r="Y1075" i="31"/>
  <c r="Y1083" i="31"/>
  <c r="Y1091" i="31"/>
  <c r="Y1099" i="31"/>
  <c r="X1108" i="31"/>
  <c r="X1116" i="31"/>
  <c r="Y1123" i="31"/>
  <c r="Y1131" i="31"/>
  <c r="X1140" i="31"/>
  <c r="X1148" i="31"/>
  <c r="X1156" i="31"/>
  <c r="Y1163" i="31"/>
  <c r="Y1171" i="31"/>
  <c r="Y1179" i="31"/>
  <c r="Y1187" i="31"/>
  <c r="X1196" i="31"/>
  <c r="X1204" i="31"/>
  <c r="X1212" i="31"/>
  <c r="Y1219" i="31"/>
  <c r="X1228" i="31"/>
  <c r="Y1235" i="31"/>
  <c r="X1244" i="31"/>
  <c r="X1252" i="31"/>
  <c r="X1260" i="31"/>
  <c r="X1264" i="31"/>
  <c r="Y1267" i="31"/>
  <c r="X1272" i="31"/>
  <c r="Y1275" i="31"/>
  <c r="X1280" i="31"/>
  <c r="X1284" i="31"/>
  <c r="Y1287" i="31"/>
  <c r="X1292" i="31"/>
  <c r="Y1295" i="31"/>
  <c r="Y1299" i="31"/>
  <c r="Y1303" i="31"/>
  <c r="Y1307" i="31"/>
  <c r="X1312" i="31"/>
  <c r="X1316" i="31"/>
  <c r="X1320" i="31"/>
  <c r="X1324" i="31"/>
  <c r="Y1327" i="31"/>
  <c r="Y1331" i="31"/>
  <c r="Y1335" i="31"/>
  <c r="X1340" i="31"/>
  <c r="X1344" i="31"/>
  <c r="Y1347" i="31"/>
  <c r="Y1351" i="31"/>
  <c r="Y1355" i="31"/>
  <c r="Y1359" i="31"/>
  <c r="Y1363" i="31"/>
  <c r="X1368" i="31"/>
  <c r="Y1371" i="31"/>
  <c r="Y1375" i="31"/>
  <c r="X1380" i="31"/>
  <c r="Y1383" i="31"/>
  <c r="Y1387" i="31"/>
  <c r="X1392" i="31"/>
  <c r="Y1395" i="31"/>
  <c r="X1400" i="31"/>
  <c r="X1404" i="31"/>
  <c r="X1408" i="31"/>
  <c r="Y1411" i="31"/>
  <c r="Y1415" i="31"/>
  <c r="X1420" i="31"/>
  <c r="X1424" i="31"/>
  <c r="Y1427" i="31"/>
  <c r="Y1431" i="31"/>
  <c r="Y1435" i="31"/>
  <c r="X1440" i="31"/>
  <c r="Y1443" i="31"/>
  <c r="X1448" i="31"/>
  <c r="Y1451" i="31"/>
  <c r="X1456" i="31"/>
  <c r="Y1459" i="31"/>
  <c r="Y1463" i="31"/>
  <c r="Y1467" i="31"/>
  <c r="Y1471" i="31"/>
  <c r="X1476" i="31"/>
  <c r="X1480" i="31"/>
  <c r="X1484" i="31"/>
  <c r="X1488" i="31"/>
  <c r="Y1491" i="31"/>
  <c r="Y1495" i="31"/>
  <c r="Y1499" i="31"/>
  <c r="X1504" i="31"/>
  <c r="X1508" i="31"/>
  <c r="Y1511" i="31"/>
  <c r="X1516" i="31"/>
  <c r="X1520" i="31"/>
  <c r="Y1523" i="31"/>
  <c r="X1528" i="31"/>
  <c r="X1532" i="31"/>
  <c r="X1536" i="31"/>
  <c r="Y1539" i="31"/>
  <c r="X1544" i="31"/>
  <c r="X1548" i="31"/>
  <c r="X1552" i="31"/>
  <c r="X1556" i="31"/>
  <c r="X1560" i="31"/>
  <c r="Y1563" i="31"/>
  <c r="X1568" i="31"/>
  <c r="X1572" i="31"/>
  <c r="X1576" i="31"/>
  <c r="X1580" i="31"/>
  <c r="Y1583" i="31"/>
  <c r="Y1587" i="31"/>
  <c r="Y1591" i="31"/>
  <c r="X1596" i="31"/>
  <c r="X1600" i="31"/>
  <c r="X1604" i="31"/>
  <c r="Y1607" i="31"/>
  <c r="Y1611" i="31"/>
  <c r="X1616" i="31"/>
  <c r="X1620" i="31"/>
  <c r="X1624" i="31"/>
  <c r="Y1627" i="31"/>
  <c r="Y1631" i="31"/>
  <c r="Y1635" i="31"/>
  <c r="Y1639" i="31"/>
  <c r="X1644" i="31"/>
  <c r="Y1647" i="31"/>
  <c r="Y1651" i="31"/>
  <c r="Y1655" i="31"/>
  <c r="X1660" i="31"/>
  <c r="X1664" i="31"/>
  <c r="Y1667" i="31"/>
  <c r="X1672" i="31"/>
  <c r="X1676" i="31"/>
  <c r="X1680" i="31"/>
  <c r="Y1683" i="31"/>
  <c r="Y1687" i="31"/>
  <c r="X1692" i="31"/>
  <c r="X1696" i="31"/>
  <c r="X1700" i="31"/>
  <c r="X1704" i="31"/>
  <c r="X1708" i="31"/>
  <c r="X1712" i="31"/>
  <c r="Y1715" i="31"/>
  <c r="Y1719" i="31"/>
  <c r="Y1723" i="31"/>
  <c r="X1728" i="31"/>
  <c r="X1732" i="31"/>
  <c r="Y1735" i="31"/>
  <c r="Y1739" i="31"/>
  <c r="Y1743" i="31"/>
  <c r="X1748" i="31"/>
  <c r="X1752" i="31"/>
  <c r="Y1755" i="31"/>
  <c r="X1760" i="31"/>
  <c r="Y1763" i="31"/>
  <c r="Y1767" i="31"/>
  <c r="Y1771" i="31"/>
  <c r="X1776" i="31"/>
  <c r="Y1779" i="31"/>
  <c r="Y1783" i="31"/>
  <c r="X1788" i="31"/>
  <c r="Y1791" i="31"/>
  <c r="Y1795" i="31"/>
  <c r="X1800" i="31"/>
  <c r="Y1803" i="31"/>
  <c r="X1808" i="31"/>
  <c r="X1812" i="31"/>
  <c r="Y1815" i="31"/>
  <c r="X1820" i="31"/>
  <c r="Y1823" i="31"/>
  <c r="Y1827" i="31"/>
  <c r="X1832" i="31"/>
  <c r="X1836" i="31"/>
  <c r="Y1839" i="31"/>
  <c r="X1844" i="31"/>
  <c r="Y1847" i="31"/>
  <c r="X1852" i="31"/>
  <c r="Y1855" i="31"/>
  <c r="X1860" i="31"/>
  <c r="Y1863" i="31"/>
  <c r="Y1867" i="31"/>
  <c r="X1872" i="31"/>
  <c r="Y1875" i="31"/>
  <c r="Y1879" i="31"/>
  <c r="Y1883" i="31"/>
  <c r="X1888" i="31"/>
  <c r="Y1891" i="31"/>
  <c r="Y1895" i="31"/>
  <c r="X1900" i="31"/>
  <c r="Y1903" i="31"/>
  <c r="X1908" i="31"/>
  <c r="Y1911" i="31"/>
  <c r="X1916" i="31"/>
  <c r="X1920" i="31"/>
  <c r="X1924" i="31"/>
  <c r="Y1927" i="31"/>
  <c r="X1932" i="31"/>
  <c r="Y1935" i="31"/>
  <c r="Y1939" i="31"/>
  <c r="X1944" i="31"/>
  <c r="Y1947" i="31"/>
  <c r="X1952" i="31"/>
  <c r="Y1955" i="31"/>
  <c r="X1960" i="31"/>
  <c r="Y1963" i="31"/>
  <c r="Y1967" i="31"/>
  <c r="X1972" i="31"/>
  <c r="Y1975" i="31"/>
  <c r="Y72" i="31"/>
  <c r="X137" i="31"/>
  <c r="Y200" i="31"/>
  <c r="X265" i="31"/>
  <c r="X329" i="31"/>
  <c r="Y392" i="31"/>
  <c r="X457" i="31"/>
  <c r="X508" i="31"/>
  <c r="X540" i="31"/>
  <c r="X572" i="31"/>
  <c r="X604" i="31"/>
  <c r="Y635" i="31"/>
  <c r="X668" i="31"/>
  <c r="X700" i="31"/>
  <c r="Y731" i="31"/>
  <c r="Y757" i="31"/>
  <c r="Y773" i="31"/>
  <c r="X790" i="31"/>
  <c r="Y805" i="31"/>
  <c r="Y821" i="31"/>
  <c r="Y837" i="31"/>
  <c r="Y853" i="31"/>
  <c r="X870" i="31"/>
  <c r="Y885" i="31"/>
  <c r="X902" i="31"/>
  <c r="X918" i="31"/>
  <c r="X934" i="31"/>
  <c r="Y949" i="31"/>
  <c r="X966" i="31"/>
  <c r="X982" i="31"/>
  <c r="X996" i="31"/>
  <c r="X1005" i="31"/>
  <c r="X1013" i="31"/>
  <c r="X1021" i="31"/>
  <c r="X1029" i="31"/>
  <c r="X1037" i="31"/>
  <c r="Y1044" i="31"/>
  <c r="Y1052" i="31"/>
  <c r="Y1060" i="31"/>
  <c r="X1069" i="31"/>
  <c r="X1077" i="31"/>
  <c r="Y1084" i="31"/>
  <c r="Y1092" i="31"/>
  <c r="Y1100" i="31"/>
  <c r="X1109" i="31"/>
  <c r="Y1116" i="31"/>
  <c r="Y1124" i="31"/>
  <c r="X1133" i="31"/>
  <c r="X1141" i="31"/>
  <c r="Y1148" i="31"/>
  <c r="X1157" i="31"/>
  <c r="Y1164" i="31"/>
  <c r="Y1172" i="31"/>
  <c r="Y1180" i="31"/>
  <c r="Y1188" i="31"/>
  <c r="Y1196" i="31"/>
  <c r="Y1204" i="31"/>
  <c r="X1213" i="31"/>
  <c r="X1221" i="31"/>
  <c r="Y1228" i="31"/>
  <c r="X1237" i="31"/>
  <c r="Y1244" i="31"/>
  <c r="X1253" i="31"/>
  <c r="Y1259" i="31"/>
  <c r="Y1264" i="31"/>
  <c r="Y1268" i="31"/>
  <c r="Y1272" i="31"/>
  <c r="X1277" i="31"/>
  <c r="X1281" i="31"/>
  <c r="Y1284" i="31"/>
  <c r="X1289" i="31"/>
  <c r="Y1292" i="31"/>
  <c r="X1297" i="31"/>
  <c r="Y1300" i="31"/>
  <c r="Y1304" i="31"/>
  <c r="Y1308" i="31"/>
  <c r="X1313" i="31"/>
  <c r="Y1316" i="31"/>
  <c r="Y1320" i="31"/>
  <c r="X1325" i="31"/>
  <c r="X1329" i="31"/>
  <c r="X1333" i="31"/>
  <c r="X1337" i="31"/>
  <c r="Y1340" i="31"/>
  <c r="Y1344" i="31"/>
  <c r="Y1348" i="31"/>
  <c r="X1353" i="31"/>
  <c r="Y1356" i="31"/>
  <c r="Y1360" i="31"/>
  <c r="Y1364" i="31"/>
  <c r="X1369" i="31"/>
  <c r="X1373" i="31"/>
  <c r="Y1376" i="31"/>
  <c r="Y1380" i="31"/>
  <c r="Y1384" i="31"/>
  <c r="Y1388" i="31"/>
  <c r="X1393" i="31"/>
  <c r="X1397" i="31"/>
  <c r="Y1400" i="31"/>
  <c r="X1405" i="31"/>
  <c r="X1409" i="31"/>
  <c r="Y1412" i="31"/>
  <c r="Y1416" i="31"/>
  <c r="Y1420" i="31"/>
  <c r="X1425" i="31"/>
  <c r="X1429" i="31"/>
  <c r="X1433" i="31"/>
  <c r="Y1436" i="31"/>
  <c r="X1441" i="31"/>
  <c r="Y1444" i="31"/>
  <c r="X1449" i="31"/>
  <c r="Y1452" i="31"/>
  <c r="X1457" i="31"/>
  <c r="Y1460" i="31"/>
  <c r="Y1464" i="31"/>
  <c r="Y1468" i="31"/>
  <c r="Y1472" i="31"/>
  <c r="Y1476" i="31"/>
  <c r="Y1480" i="31"/>
  <c r="X1485" i="31"/>
  <c r="X1489" i="31"/>
  <c r="Y1492" i="31"/>
  <c r="X1497" i="31"/>
  <c r="X1501" i="31"/>
  <c r="X1505" i="31"/>
  <c r="X1509" i="31"/>
  <c r="X1513" i="31"/>
  <c r="Y1516" i="31"/>
  <c r="Y1520" i="31"/>
  <c r="Y1524" i="31"/>
  <c r="Y1528" i="31"/>
  <c r="X1533" i="31"/>
  <c r="Y1536" i="31"/>
  <c r="Y1540" i="31"/>
  <c r="Y1544" i="31"/>
  <c r="Y1548" i="31"/>
  <c r="Y1552" i="31"/>
  <c r="X1557" i="31"/>
  <c r="Y1560" i="31"/>
  <c r="X1565" i="31"/>
  <c r="Y1568" i="31"/>
  <c r="Y1572" i="31"/>
  <c r="X1577" i="31"/>
  <c r="Y1580" i="31"/>
  <c r="Y1584" i="31"/>
  <c r="X1589" i="31"/>
  <c r="X1593" i="31"/>
  <c r="X1597" i="31"/>
  <c r="X1601" i="31"/>
  <c r="X1605" i="31"/>
  <c r="Y1608" i="31"/>
  <c r="Y1612" i="31"/>
  <c r="Y1616" i="31"/>
  <c r="Y1620" i="31"/>
  <c r="Y1624" i="31"/>
  <c r="Y1628" i="31"/>
  <c r="X1633" i="31"/>
  <c r="Y1636" i="31"/>
  <c r="Y1640" i="31"/>
  <c r="X1645" i="31"/>
  <c r="Y1648" i="31"/>
  <c r="X1653" i="31"/>
  <c r="X1657" i="31"/>
  <c r="X1661" i="31"/>
  <c r="X1665" i="31"/>
  <c r="Y1668" i="31"/>
  <c r="Y1672" i="31"/>
  <c r="X1677" i="31"/>
  <c r="Y1680" i="31"/>
  <c r="X1685" i="31"/>
  <c r="Y1688" i="31"/>
  <c r="Y1692" i="31"/>
  <c r="X1697" i="31"/>
  <c r="Y1700" i="31"/>
  <c r="X1705" i="31"/>
  <c r="X1709" i="31"/>
  <c r="X1713" i="31"/>
  <c r="X1717" i="31"/>
  <c r="X1721" i="31"/>
  <c r="X1725" i="31"/>
  <c r="X1729" i="31"/>
  <c r="Y1732" i="31"/>
  <c r="Y1736" i="31"/>
  <c r="X1741" i="31"/>
  <c r="Y1744" i="31"/>
  <c r="X1749" i="31"/>
  <c r="X1753" i="31"/>
  <c r="X1757" i="31"/>
  <c r="Y1760" i="31"/>
  <c r="Y1764" i="31"/>
  <c r="Y1768" i="31"/>
  <c r="Y1772" i="31"/>
  <c r="Y1776" i="31"/>
  <c r="Y1780" i="31"/>
  <c r="X1785" i="31"/>
  <c r="Y1788" i="31"/>
  <c r="X1793" i="31"/>
  <c r="Y1796" i="31"/>
  <c r="X1801" i="31"/>
  <c r="X1805" i="31"/>
  <c r="X1809" i="31"/>
  <c r="X1813" i="31"/>
  <c r="X1817" i="31"/>
  <c r="Y1820" i="31"/>
  <c r="X1825" i="31"/>
  <c r="X1829" i="31"/>
  <c r="Y1832" i="31"/>
  <c r="Y1836" i="31"/>
  <c r="Y1840" i="31"/>
  <c r="Y1844" i="31"/>
  <c r="X1849" i="31"/>
  <c r="Y1852" i="31"/>
  <c r="X1857" i="31"/>
  <c r="Y1860" i="31"/>
  <c r="Y1864" i="31"/>
  <c r="X1869" i="31"/>
  <c r="X1873" i="31"/>
  <c r="Y1876" i="31"/>
  <c r="Y1880" i="31"/>
  <c r="X1885" i="31"/>
  <c r="X1889" i="31"/>
  <c r="X1893" i="31"/>
  <c r="X1897" i="31"/>
  <c r="Y1900" i="31"/>
  <c r="Y1904" i="31"/>
  <c r="Y1908" i="31"/>
  <c r="Y1912" i="31"/>
  <c r="Y1916" i="31"/>
  <c r="Y1920" i="31"/>
  <c r="Y1924" i="31"/>
  <c r="Y1928" i="31"/>
  <c r="X1933" i="31"/>
  <c r="Y1936" i="31"/>
  <c r="X1941" i="31"/>
  <c r="Y1944" i="31"/>
  <c r="X1949" i="31"/>
  <c r="X1953" i="31"/>
  <c r="X1957" i="31"/>
  <c r="X1961" i="31"/>
  <c r="Y1964" i="31"/>
  <c r="Y1968" i="31"/>
  <c r="Y1972" i="31"/>
  <c r="X1977" i="31"/>
  <c r="X48" i="31"/>
  <c r="X182" i="31"/>
  <c r="X310" i="31"/>
  <c r="X438" i="31"/>
  <c r="X531" i="31"/>
  <c r="X595" i="31"/>
  <c r="Y658" i="31"/>
  <c r="Y722" i="31"/>
  <c r="X769" i="31"/>
  <c r="X801" i="31"/>
  <c r="Y832" i="31"/>
  <c r="Y864" i="31"/>
  <c r="Y896" i="31"/>
  <c r="Y928" i="31"/>
  <c r="Y960" i="31"/>
  <c r="X993" i="31"/>
  <c r="X1011" i="31"/>
  <c r="Y1026" i="31"/>
  <c r="X1043" i="31"/>
  <c r="Y1058" i="31"/>
  <c r="X1075" i="31"/>
  <c r="Y1090" i="31"/>
  <c r="X1107" i="31"/>
  <c r="Y1122" i="31"/>
  <c r="Y1138" i="31"/>
  <c r="X1155" i="31"/>
  <c r="X1171" i="31"/>
  <c r="Y1186" i="31"/>
  <c r="Y1202" i="31"/>
  <c r="Y1218" i="31"/>
  <c r="Y1234" i="31"/>
  <c r="X1251" i="31"/>
  <c r="Y1263" i="31"/>
  <c r="Y1271" i="31"/>
  <c r="Y1279" i="31"/>
  <c r="X1288" i="31"/>
  <c r="X1296" i="31"/>
  <c r="X1304" i="31"/>
  <c r="Y1311" i="31"/>
  <c r="Y1319" i="31"/>
  <c r="X1328" i="31"/>
  <c r="X1336" i="31"/>
  <c r="Y1343" i="31"/>
  <c r="X1352" i="31"/>
  <c r="X1360" i="31"/>
  <c r="Y1367" i="31"/>
  <c r="X1376" i="31"/>
  <c r="X1384" i="31"/>
  <c r="Y1391" i="31"/>
  <c r="Y1399" i="31"/>
  <c r="Y1407" i="31"/>
  <c r="X1416" i="31"/>
  <c r="Y1423" i="31"/>
  <c r="X1432" i="31"/>
  <c r="Y1439" i="31"/>
  <c r="Y1447" i="31"/>
  <c r="Y1455" i="31"/>
  <c r="X1464" i="31"/>
  <c r="X1472" i="31"/>
  <c r="Y1479" i="31"/>
  <c r="Y1487" i="31"/>
  <c r="X1496" i="31"/>
  <c r="Y1503" i="31"/>
  <c r="X1512" i="31"/>
  <c r="Y1519" i="31"/>
  <c r="Y1527" i="31"/>
  <c r="Y1535" i="31"/>
  <c r="Y1543" i="31"/>
  <c r="Y1551" i="31"/>
  <c r="Y1559" i="31"/>
  <c r="Y1567" i="31"/>
  <c r="Y1575" i="31"/>
  <c r="X1584" i="31"/>
  <c r="X1592" i="31"/>
  <c r="Y1599" i="31"/>
  <c r="X1608" i="31"/>
  <c r="Y1615" i="31"/>
  <c r="Y1623" i="31"/>
  <c r="X1632" i="31"/>
  <c r="X1640" i="31"/>
  <c r="X1648" i="31"/>
  <c r="X1656" i="31"/>
  <c r="Y1663" i="31"/>
  <c r="Y1671" i="31"/>
  <c r="Y1679" i="31"/>
  <c r="X1688" i="31"/>
  <c r="Y1695" i="31"/>
  <c r="Y1703" i="31"/>
  <c r="Y1711" i="31"/>
  <c r="X1720" i="31"/>
  <c r="Y1727" i="31"/>
  <c r="X1736" i="31"/>
  <c r="X1744" i="31"/>
  <c r="Y1751" i="31"/>
  <c r="Y1759" i="31"/>
  <c r="X1768" i="31"/>
  <c r="Y1775" i="31"/>
  <c r="X1784" i="31"/>
  <c r="X1792" i="31"/>
  <c r="Y1799" i="31"/>
  <c r="Y1807" i="31"/>
  <c r="X1816" i="31"/>
  <c r="X1824" i="31"/>
  <c r="Y1831" i="31"/>
  <c r="X1840" i="31"/>
  <c r="X1848" i="31"/>
  <c r="X1856" i="31"/>
  <c r="X1864" i="31"/>
  <c r="Y1871" i="31"/>
  <c r="X1880" i="31"/>
  <c r="Y1887" i="31"/>
  <c r="X1896" i="31"/>
  <c r="X1904" i="31"/>
  <c r="X1912" i="31"/>
  <c r="Y1919" i="31"/>
  <c r="X1928" i="31"/>
  <c r="X1936" i="31"/>
  <c r="Y1943" i="31"/>
  <c r="Y1951" i="31"/>
  <c r="Y1959" i="31"/>
  <c r="X1968" i="31"/>
  <c r="X1976" i="31"/>
  <c r="Y1981" i="31"/>
  <c r="Y1986" i="31"/>
  <c r="Y1991" i="31"/>
  <c r="X1996" i="31"/>
  <c r="X2001" i="31"/>
  <c r="X2005" i="31"/>
  <c r="X2010" i="31"/>
  <c r="X2014" i="31"/>
  <c r="Y2018" i="31"/>
  <c r="X2024" i="31"/>
  <c r="Y2027" i="31"/>
  <c r="Y2031" i="31"/>
  <c r="Y2035" i="31"/>
  <c r="X2040" i="31"/>
  <c r="Y2043" i="31"/>
  <c r="Y2047" i="31"/>
  <c r="Y2051" i="31"/>
  <c r="Y2055" i="31"/>
  <c r="Y2059" i="31"/>
  <c r="Y2063" i="31"/>
  <c r="Y2067" i="31"/>
  <c r="X2072" i="31"/>
  <c r="X2076" i="31"/>
  <c r="Y2079" i="31"/>
  <c r="Y2083" i="31"/>
  <c r="X2088" i="31"/>
  <c r="Y2091" i="31"/>
  <c r="X2096" i="31"/>
  <c r="X2100" i="31"/>
  <c r="Y2103" i="31"/>
  <c r="X2108" i="31"/>
  <c r="Y2111" i="31"/>
  <c r="Y2115" i="31"/>
  <c r="Y2119" i="31"/>
  <c r="X2124" i="31"/>
  <c r="X2128" i="31"/>
  <c r="X2132" i="31"/>
  <c r="X2136" i="31"/>
  <c r="X2140" i="31"/>
  <c r="X2144" i="31"/>
  <c r="Y2147" i="31"/>
  <c r="X2152" i="31"/>
  <c r="X2156" i="31"/>
  <c r="X2160" i="31"/>
  <c r="Y2163" i="31"/>
  <c r="X2168" i="31"/>
  <c r="X2172" i="31"/>
  <c r="X2176" i="31"/>
  <c r="Y2179" i="31"/>
  <c r="X2184" i="31"/>
  <c r="Y2187" i="31"/>
  <c r="Y2191" i="31"/>
  <c r="Y2195" i="31"/>
  <c r="Y2199" i="31"/>
  <c r="Y2203" i="31"/>
  <c r="X2208" i="31"/>
  <c r="X2212" i="31"/>
  <c r="X2216" i="31"/>
  <c r="X2220" i="31"/>
  <c r="Y2223" i="31"/>
  <c r="Y2227" i="31"/>
  <c r="X2232" i="31"/>
  <c r="X2236" i="31"/>
  <c r="X2240" i="31"/>
  <c r="Y2243" i="31"/>
  <c r="Y2247" i="31"/>
  <c r="X2252" i="31"/>
  <c r="Y2255" i="31"/>
  <c r="X2260" i="31"/>
  <c r="X2264" i="31"/>
  <c r="Y2267" i="31"/>
  <c r="X2272" i="31"/>
  <c r="X2276" i="31"/>
  <c r="X2280" i="31"/>
  <c r="Y2283" i="31"/>
  <c r="X2288" i="31"/>
  <c r="Y2291" i="31"/>
  <c r="X2296" i="31"/>
  <c r="X2300" i="31"/>
  <c r="X2304" i="31"/>
  <c r="X2308" i="31"/>
  <c r="X2312" i="31"/>
  <c r="Y2315" i="31"/>
  <c r="X2320" i="31"/>
  <c r="X2324" i="31"/>
  <c r="Y2327" i="31"/>
  <c r="X2332" i="31"/>
  <c r="Y2335" i="31"/>
  <c r="Y2339" i="31"/>
  <c r="X2344" i="31"/>
  <c r="Y2347" i="31"/>
  <c r="Y2351" i="31"/>
  <c r="Y2355" i="31"/>
  <c r="Y2359" i="31"/>
  <c r="X2364" i="31"/>
  <c r="Y2367" i="31"/>
  <c r="Y2371" i="31"/>
  <c r="Y2375" i="31"/>
  <c r="X2380" i="31"/>
  <c r="X2384" i="31"/>
  <c r="X2388" i="31"/>
  <c r="X2392" i="31"/>
  <c r="X2396" i="31"/>
  <c r="Y2399" i="31"/>
  <c r="X2404" i="31"/>
  <c r="Y2407" i="31"/>
  <c r="Y2411" i="31"/>
  <c r="Y2415" i="31"/>
  <c r="X2420" i="31"/>
  <c r="X2424" i="31"/>
  <c r="Y2427" i="31"/>
  <c r="Y2431" i="31"/>
  <c r="Y2435" i="31"/>
  <c r="Y2439" i="31"/>
  <c r="Y2443" i="31"/>
  <c r="X2448" i="31"/>
  <c r="Y2451" i="31"/>
  <c r="Y2455" i="31"/>
  <c r="Y2459" i="31"/>
  <c r="Y2463" i="31"/>
  <c r="Y2467" i="31"/>
  <c r="Y2471" i="31"/>
  <c r="X2476" i="31"/>
  <c r="X2480" i="31"/>
  <c r="X2484" i="31"/>
  <c r="X2488" i="31"/>
  <c r="X2492" i="31"/>
  <c r="Y2495" i="31"/>
  <c r="X2500" i="31"/>
  <c r="X2504" i="31"/>
  <c r="X54" i="31"/>
  <c r="X208" i="31"/>
  <c r="X80" i="31"/>
  <c r="Y223" i="31"/>
  <c r="X352" i="31"/>
  <c r="X480" i="31"/>
  <c r="X552" i="31"/>
  <c r="X616" i="31"/>
  <c r="Y679" i="31"/>
  <c r="Y743" i="31"/>
  <c r="Y778" i="31"/>
  <c r="X811" i="31"/>
  <c r="Y842" i="31"/>
  <c r="Y874" i="31"/>
  <c r="X907" i="31"/>
  <c r="Y938" i="31"/>
  <c r="Y970" i="31"/>
  <c r="Y998" i="31"/>
  <c r="Y1015" i="31"/>
  <c r="X1032" i="31"/>
  <c r="X1048" i="31"/>
  <c r="Y1063" i="31"/>
  <c r="X1080" i="31"/>
  <c r="Y1095" i="31"/>
  <c r="Y1111" i="31"/>
  <c r="X1128" i="31"/>
  <c r="X1144" i="31"/>
  <c r="Y1159" i="31"/>
  <c r="X1176" i="31"/>
  <c r="X1192" i="31"/>
  <c r="X1208" i="31"/>
  <c r="X1224" i="31"/>
  <c r="X1240" i="31"/>
  <c r="X1256" i="31"/>
  <c r="X1266" i="31"/>
  <c r="Y1273" i="31"/>
  <c r="Y1281" i="31"/>
  <c r="X1290" i="31"/>
  <c r="X1298" i="31"/>
  <c r="X1306" i="31"/>
  <c r="X1314" i="31"/>
  <c r="Y1321" i="31"/>
  <c r="Y1329" i="31"/>
  <c r="X1338" i="31"/>
  <c r="X1346" i="31"/>
  <c r="Y1353" i="31"/>
  <c r="X1362" i="31"/>
  <c r="X1370" i="31"/>
  <c r="X1378" i="31"/>
  <c r="X1386" i="31"/>
  <c r="X1394" i="31"/>
  <c r="Y1401" i="31"/>
  <c r="Y1409" i="31"/>
  <c r="Y1417" i="31"/>
  <c r="X1426" i="31"/>
  <c r="X1434" i="31"/>
  <c r="X1442" i="31"/>
  <c r="Y1449" i="31"/>
  <c r="Y1457" i="31"/>
  <c r="Y1465" i="31"/>
  <c r="Y1473" i="31"/>
  <c r="Y1481" i="31"/>
  <c r="X1490" i="31"/>
  <c r="Y1497" i="31"/>
  <c r="X1506" i="31"/>
  <c r="Y1513" i="31"/>
  <c r="Y1521" i="31"/>
  <c r="X1530" i="31"/>
  <c r="X1538" i="31"/>
  <c r="X1546" i="31"/>
  <c r="Y1553" i="31"/>
  <c r="Y1561" i="31"/>
  <c r="Y1569" i="31"/>
  <c r="X1578" i="31"/>
  <c r="Y1585" i="31"/>
  <c r="Y1593" i="31"/>
  <c r="X1602" i="31"/>
  <c r="X1610" i="31"/>
  <c r="X1618" i="31"/>
  <c r="Y1625" i="31"/>
  <c r="X1634" i="31"/>
  <c r="X1642" i="31"/>
  <c r="X1650" i="31"/>
  <c r="X1658" i="31"/>
  <c r="X1666" i="31"/>
  <c r="X1674" i="31"/>
  <c r="X1682" i="31"/>
  <c r="Y1689" i="31"/>
  <c r="Y1697" i="31"/>
  <c r="Y1705" i="31"/>
  <c r="X1714" i="31"/>
  <c r="X1722" i="31"/>
  <c r="Y1729" i="31"/>
  <c r="Y1737" i="31"/>
  <c r="X1746" i="31"/>
  <c r="Y1753" i="31"/>
  <c r="Y1761" i="31"/>
  <c r="X1770" i="31"/>
  <c r="X1778" i="31"/>
  <c r="X1786" i="31"/>
  <c r="X1794" i="31"/>
  <c r="X1802" i="31"/>
  <c r="X1810" i="31"/>
  <c r="Y1817" i="31"/>
  <c r="Y1825" i="31"/>
  <c r="X1834" i="31"/>
  <c r="Y1841" i="31"/>
  <c r="Y1849" i="31"/>
  <c r="X1858" i="31"/>
  <c r="Y1865" i="31"/>
  <c r="Y1873" i="31"/>
  <c r="X1882" i="31"/>
  <c r="X1890" i="31"/>
  <c r="X1898" i="31"/>
  <c r="Y1905" i="31"/>
  <c r="Y1913" i="31"/>
  <c r="X1922" i="31"/>
  <c r="Y1929" i="31"/>
  <c r="X1938" i="31"/>
  <c r="X1946" i="31"/>
  <c r="Y1953" i="31"/>
  <c r="X1962" i="31"/>
  <c r="Y1969" i="31"/>
  <c r="X1978" i="31"/>
  <c r="X1984" i="31"/>
  <c r="Y1987" i="31"/>
  <c r="X1993" i="31"/>
  <c r="Y1996" i="31"/>
  <c r="Y2001" i="31"/>
  <c r="Y2005" i="31"/>
  <c r="X2011" i="31"/>
  <c r="X2016" i="31"/>
  <c r="X2020" i="31"/>
  <c r="X2025" i="31"/>
  <c r="X2029" i="31"/>
  <c r="X2033" i="31"/>
  <c r="X2037" i="31"/>
  <c r="X2041" i="31"/>
  <c r="Y2044" i="31"/>
  <c r="X2049" i="31"/>
  <c r="X2053" i="31"/>
  <c r="Y2056" i="31"/>
  <c r="X2061" i="31"/>
  <c r="Y2064" i="31"/>
  <c r="X2069" i="31"/>
  <c r="X2073" i="31"/>
  <c r="X2077" i="31"/>
  <c r="Y2080" i="31"/>
  <c r="Y2084" i="31"/>
  <c r="Y2088" i="31"/>
  <c r="X2093" i="31"/>
  <c r="X2097" i="31"/>
  <c r="X2101" i="31"/>
  <c r="X2105" i="31"/>
  <c r="X2109" i="31"/>
  <c r="Y2112" i="31"/>
  <c r="X2117" i="31"/>
  <c r="Y2120" i="31"/>
  <c r="Y2124" i="31"/>
  <c r="X2129" i="31"/>
  <c r="Y2132" i="31"/>
  <c r="Y2136" i="31"/>
  <c r="Y2140" i="31"/>
  <c r="X2145" i="31"/>
  <c r="Y2148" i="31"/>
  <c r="Y2152" i="31"/>
  <c r="X2157" i="31"/>
  <c r="X2161" i="31"/>
  <c r="X2165" i="31"/>
  <c r="Y2168" i="31"/>
  <c r="Y2172" i="31"/>
  <c r="X2177" i="31"/>
  <c r="X2181" i="31"/>
  <c r="X2185" i="31"/>
  <c r="X2189" i="31"/>
  <c r="X2193" i="31"/>
  <c r="X2197" i="31"/>
  <c r="Y2200" i="31"/>
  <c r="Y2204" i="31"/>
  <c r="Y2208" i="31"/>
  <c r="Y2212" i="31"/>
  <c r="X2217" i="31"/>
  <c r="Y2220" i="31"/>
  <c r="Y2224" i="31"/>
  <c r="Y2228" i="31"/>
  <c r="Y2232" i="31"/>
  <c r="X2237" i="31"/>
  <c r="Y2240" i="31"/>
  <c r="Y2244" i="31"/>
  <c r="Y2248" i="31"/>
  <c r="X2253" i="31"/>
  <c r="X2257" i="31"/>
  <c r="X2261" i="31"/>
  <c r="Y2264" i="31"/>
  <c r="X2269" i="31"/>
  <c r="Y2272" i="31"/>
  <c r="X2277" i="31"/>
  <c r="Y2280" i="31"/>
  <c r="Y2284" i="31"/>
  <c r="X2289" i="31"/>
  <c r="Y2292" i="31"/>
  <c r="Y2296" i="31"/>
  <c r="Y2300" i="31"/>
  <c r="Y2304" i="31"/>
  <c r="Y2308" i="31"/>
  <c r="Y2312" i="31"/>
  <c r="Y2316" i="31"/>
  <c r="X2321" i="31"/>
  <c r="X2325" i="31"/>
  <c r="Y2328" i="31"/>
  <c r="X2333" i="31"/>
  <c r="X2337" i="31"/>
  <c r="X2341" i="31"/>
  <c r="X2345" i="31"/>
  <c r="X2349" i="31"/>
  <c r="Y2352" i="31"/>
  <c r="X2357" i="31"/>
  <c r="Y2360" i="31"/>
  <c r="X2365" i="31"/>
  <c r="Y2368" i="31"/>
  <c r="X2373" i="31"/>
  <c r="Y2376" i="31"/>
  <c r="X2381" i="31"/>
  <c r="X2385" i="31"/>
  <c r="Y2388" i="31"/>
  <c r="Y2392" i="31"/>
  <c r="X2397" i="31"/>
  <c r="Y2400" i="31"/>
  <c r="Y2404" i="31"/>
  <c r="X2409" i="31"/>
  <c r="Y2412" i="31"/>
  <c r="Y2416" i="31"/>
  <c r="Y2420" i="31"/>
  <c r="Y2424" i="31"/>
  <c r="X2429" i="31"/>
  <c r="Y2432" i="31"/>
  <c r="Y2436" i="31"/>
  <c r="X2441" i="31"/>
  <c r="Y2444" i="31"/>
  <c r="X2449" i="31"/>
  <c r="X2453" i="31"/>
  <c r="X2457" i="31"/>
  <c r="X2461" i="31"/>
  <c r="X2465" i="31"/>
  <c r="Y2468" i="31"/>
  <c r="Y2472" i="31"/>
  <c r="Y2476" i="31"/>
  <c r="X2481" i="31"/>
  <c r="Y2484" i="31"/>
  <c r="Y2488" i="31"/>
  <c r="Y2492" i="31"/>
  <c r="Y2496" i="31"/>
  <c r="Y2500" i="31"/>
  <c r="Y2504" i="31"/>
  <c r="X2509" i="31"/>
  <c r="X2513" i="31"/>
  <c r="Y2516" i="31"/>
  <c r="Y2520" i="31"/>
  <c r="X144" i="31"/>
  <c r="Y271" i="31"/>
  <c r="Y399" i="31"/>
  <c r="X512" i="31"/>
  <c r="Y575" i="31"/>
  <c r="Y639" i="31"/>
  <c r="Y703" i="31"/>
  <c r="X759" i="31"/>
  <c r="Y790" i="31"/>
  <c r="X823" i="31"/>
  <c r="X855" i="31"/>
  <c r="X887" i="31"/>
  <c r="Y918" i="31"/>
  <c r="Y950" i="31"/>
  <c r="Y982" i="31"/>
  <c r="Y1005" i="31"/>
  <c r="Y1021" i="31"/>
  <c r="Y1037" i="31"/>
  <c r="Y1053" i="31"/>
  <c r="X1070" i="31"/>
  <c r="Y1085" i="31"/>
  <c r="Y1101" i="31"/>
  <c r="Y1117" i="31"/>
  <c r="X1134" i="31"/>
  <c r="Y1149" i="31"/>
  <c r="X1166" i="31"/>
  <c r="Y1181" i="31"/>
  <c r="Y1197" i="31"/>
  <c r="X1214" i="31"/>
  <c r="Y1229" i="31"/>
  <c r="X1246" i="31"/>
  <c r="Y1260" i="31"/>
  <c r="X1269" i="31"/>
  <c r="Y1276" i="31"/>
  <c r="X1285" i="31"/>
  <c r="X1293" i="31"/>
  <c r="X1301" i="31"/>
  <c r="X1309" i="31"/>
  <c r="X1317" i="31"/>
  <c r="Y1324" i="31"/>
  <c r="Y1332" i="31"/>
  <c r="X1341" i="31"/>
  <c r="X1349" i="31"/>
  <c r="X1357" i="31"/>
  <c r="X1365" i="31"/>
  <c r="Y1372" i="31"/>
  <c r="X1381" i="31"/>
  <c r="X1389" i="31"/>
  <c r="Y1396" i="31"/>
  <c r="Y1404" i="31"/>
  <c r="X1413" i="31"/>
  <c r="X1421" i="31"/>
  <c r="Y1428" i="31"/>
  <c r="X1437" i="31"/>
  <c r="X1445" i="31"/>
  <c r="X1453" i="31"/>
  <c r="X1461" i="31"/>
  <c r="X1469" i="31"/>
  <c r="X1477" i="31"/>
  <c r="Y1484" i="31"/>
  <c r="X1493" i="31"/>
  <c r="Y1500" i="31"/>
  <c r="Y1508" i="31"/>
  <c r="X1517" i="31"/>
  <c r="X1525" i="31"/>
  <c r="Y1532" i="31"/>
  <c r="X1541" i="31"/>
  <c r="X1549" i="31"/>
  <c r="Y1556" i="31"/>
  <c r="Y1564" i="31"/>
  <c r="X1573" i="31"/>
  <c r="X1581" i="31"/>
  <c r="Y1588" i="31"/>
  <c r="Y1596" i="31"/>
  <c r="Y1604" i="31"/>
  <c r="X1613" i="31"/>
  <c r="X1621" i="31"/>
  <c r="X1629" i="31"/>
  <c r="X1637" i="31"/>
  <c r="Y1644" i="31"/>
  <c r="Y1652" i="31"/>
  <c r="Y1660" i="31"/>
  <c r="X1669" i="31"/>
  <c r="Y1676" i="31"/>
  <c r="Y1684" i="31"/>
  <c r="X1693" i="31"/>
  <c r="X1701" i="31"/>
  <c r="Y1708" i="31"/>
  <c r="Y1716" i="31"/>
  <c r="Y1724" i="31"/>
  <c r="X1733" i="31"/>
  <c r="Y1740" i="31"/>
  <c r="Y1748" i="31"/>
  <c r="Y1756" i="31"/>
  <c r="X1765" i="31"/>
  <c r="X1773" i="31"/>
  <c r="X1781" i="31"/>
  <c r="X1789" i="31"/>
  <c r="X1797" i="31"/>
  <c r="Y1804" i="31"/>
  <c r="Y1812" i="31"/>
  <c r="X1821" i="31"/>
  <c r="Y1828" i="31"/>
  <c r="X1837" i="31"/>
  <c r="X1845" i="31"/>
  <c r="X1853" i="31"/>
  <c r="X1861" i="31"/>
  <c r="Y1868" i="31"/>
  <c r="X1877" i="31"/>
  <c r="Y1884" i="31"/>
  <c r="Y1892" i="31"/>
  <c r="X1901" i="31"/>
  <c r="X1909" i="31"/>
  <c r="X1917" i="31"/>
  <c r="X1925" i="31"/>
  <c r="Y1932" i="31"/>
  <c r="Y1940" i="31"/>
  <c r="Y1948" i="31"/>
  <c r="Y1956" i="31"/>
  <c r="X1965" i="31"/>
  <c r="X1973" i="31"/>
  <c r="Y1979" i="31"/>
  <c r="X1985" i="31"/>
  <c r="X1990" i="31"/>
  <c r="X1994" i="31"/>
  <c r="X1999" i="31"/>
  <c r="Y2003" i="31"/>
  <c r="Y2007" i="31"/>
  <c r="Y2012" i="31"/>
  <c r="X2017" i="31"/>
  <c r="Y2021" i="31"/>
  <c r="Y2025" i="31"/>
  <c r="Y2029" i="31"/>
  <c r="Y2033" i="31"/>
  <c r="X2038" i="31"/>
  <c r="Y2041" i="31"/>
  <c r="X2046" i="31"/>
  <c r="Y2049" i="31"/>
  <c r="X2054" i="31"/>
  <c r="X2058" i="31"/>
  <c r="Y2061" i="31"/>
  <c r="X2066" i="31"/>
  <c r="X2070" i="31"/>
  <c r="X2074" i="31"/>
  <c r="Y2077" i="31"/>
  <c r="Y2081" i="31"/>
  <c r="X2086" i="31"/>
  <c r="X2090" i="31"/>
  <c r="Y2093" i="31"/>
  <c r="X2098" i="31"/>
  <c r="Y2101" i="31"/>
  <c r="Y2105" i="31"/>
  <c r="Y2109" i="31"/>
  <c r="X2114" i="31"/>
  <c r="Y2117" i="31"/>
  <c r="Y2121" i="31"/>
  <c r="X2126" i="31"/>
  <c r="Y2129" i="31"/>
  <c r="X2134" i="31"/>
  <c r="Y2137" i="31"/>
  <c r="X2142" i="31"/>
  <c r="Y2145" i="31"/>
  <c r="X2150" i="31"/>
  <c r="X2154" i="31"/>
  <c r="Y2157" i="31"/>
  <c r="Y2161" i="31"/>
  <c r="Y2165" i="31"/>
  <c r="X2170" i="31"/>
  <c r="Y2173" i="31"/>
  <c r="X2178" i="31"/>
  <c r="X2182" i="31"/>
  <c r="X2186" i="31"/>
  <c r="X2190" i="31"/>
  <c r="Y2193" i="31"/>
  <c r="X2198" i="31"/>
  <c r="X2202" i="31"/>
  <c r="X2206" i="31"/>
  <c r="X2210" i="31"/>
  <c r="X2214" i="31"/>
  <c r="X2218" i="31"/>
  <c r="Y2221" i="31"/>
  <c r="Y2225" i="31"/>
  <c r="X2230" i="31"/>
  <c r="Y2233" i="31"/>
  <c r="Y2237" i="31"/>
  <c r="Y2241" i="31"/>
  <c r="X2246" i="31"/>
  <c r="X2250" i="31"/>
  <c r="X2254" i="31"/>
  <c r="Y2257" i="31"/>
  <c r="Y2261" i="31"/>
  <c r="Y2265" i="31"/>
  <c r="X2270" i="31"/>
  <c r="Y2273" i="31"/>
  <c r="Y2277" i="31"/>
  <c r="Y2281" i="31"/>
  <c r="Y2285" i="31"/>
  <c r="X2290" i="31"/>
  <c r="X2294" i="31"/>
  <c r="X2298" i="31"/>
  <c r="X2302" i="31"/>
  <c r="Y2305" i="31"/>
  <c r="X2310" i="31"/>
  <c r="X2314" i="31"/>
  <c r="X2318" i="31"/>
  <c r="Y2321" i="31"/>
  <c r="Y2325" i="31"/>
  <c r="Y2329" i="31"/>
  <c r="Y2333" i="31"/>
  <c r="X2338" i="31"/>
  <c r="Y2341" i="31"/>
  <c r="X2346" i="31"/>
  <c r="X2350" i="31"/>
  <c r="X2354" i="31"/>
  <c r="X2358" i="31"/>
  <c r="Y2361" i="31"/>
  <c r="X2366" i="31"/>
  <c r="Y2369" i="31"/>
  <c r="X2374" i="31"/>
  <c r="Y2377" i="31"/>
  <c r="Y2381" i="31"/>
  <c r="X2386" i="31"/>
  <c r="Y2389" i="31"/>
  <c r="X2394" i="31"/>
  <c r="X2398" i="31"/>
  <c r="Y2401" i="31"/>
  <c r="Y2405" i="31"/>
  <c r="Y2409" i="31"/>
  <c r="Y2413" i="31"/>
  <c r="Y2417" i="31"/>
  <c r="Y2421" i="31"/>
  <c r="X2426" i="31"/>
  <c r="Y2429" i="31"/>
  <c r="Y2433" i="31"/>
  <c r="Y2437" i="31"/>
  <c r="Y2441" i="31"/>
  <c r="X2446" i="31"/>
  <c r="X2450" i="31"/>
  <c r="Y2453" i="31"/>
  <c r="Y2457" i="31"/>
  <c r="X2462" i="31"/>
  <c r="X2466" i="31"/>
  <c r="Y2469" i="31"/>
  <c r="X2474" i="31"/>
  <c r="Y2477" i="31"/>
  <c r="X2482" i="31"/>
  <c r="Y2485" i="31"/>
  <c r="X2490" i="31"/>
  <c r="Y2493" i="31"/>
  <c r="X2498" i="31"/>
  <c r="Y2501" i="31"/>
  <c r="X2506" i="31"/>
  <c r="Y2509" i="31"/>
  <c r="X2514" i="31"/>
  <c r="X2518" i="31"/>
  <c r="Y159" i="31"/>
  <c r="X288" i="31"/>
  <c r="X416" i="31"/>
  <c r="Y519" i="31"/>
  <c r="Y583" i="31"/>
  <c r="X648" i="31"/>
  <c r="Y711" i="31"/>
  <c r="X763" i="31"/>
  <c r="X795" i="31"/>
  <c r="Y826" i="31"/>
  <c r="X859" i="31"/>
  <c r="X891" i="31"/>
  <c r="X923" i="31"/>
  <c r="Y954" i="31"/>
  <c r="X987" i="31"/>
  <c r="Y1007" i="31"/>
  <c r="X1024" i="31"/>
  <c r="Y1039" i="31"/>
  <c r="X1056" i="31"/>
  <c r="Y1071" i="31"/>
  <c r="X1088" i="31"/>
  <c r="Y1103" i="31"/>
  <c r="Y1119" i="31"/>
  <c r="X1136" i="31"/>
  <c r="X1152" i="31"/>
  <c r="Y1167" i="31"/>
  <c r="Y1183" i="31"/>
  <c r="Y1199" i="31"/>
  <c r="Y1215" i="31"/>
  <c r="Y1231" i="31"/>
  <c r="X1248" i="31"/>
  <c r="Y1261" i="31"/>
  <c r="Y1269" i="31"/>
  <c r="Y1277" i="31"/>
  <c r="X1286" i="31"/>
  <c r="X1294" i="31"/>
  <c r="X1302" i="31"/>
  <c r="Y1309" i="31"/>
  <c r="Y1317" i="31"/>
  <c r="X1326" i="31"/>
  <c r="X1334" i="31"/>
  <c r="X1342" i="31"/>
  <c r="X1350" i="31"/>
  <c r="X1358" i="31"/>
  <c r="X1366" i="31"/>
  <c r="Y1373" i="31"/>
  <c r="Y1381" i="31"/>
  <c r="X1390" i="31"/>
  <c r="X1398" i="31"/>
  <c r="X1406" i="31"/>
  <c r="X1414" i="31"/>
  <c r="Y1421" i="31"/>
  <c r="Y1429" i="31"/>
  <c r="Y1437" i="31"/>
  <c r="Y1445" i="31"/>
  <c r="X1454" i="31"/>
  <c r="Y1461" i="31"/>
  <c r="Y1469" i="31"/>
  <c r="X1478" i="31"/>
  <c r="Y1485" i="31"/>
  <c r="Y1493" i="31"/>
  <c r="X1502" i="31"/>
  <c r="Y1509" i="31"/>
  <c r="X1518" i="31"/>
  <c r="Y1525" i="31"/>
  <c r="X1534" i="31"/>
  <c r="Y1541" i="31"/>
  <c r="X1550" i="31"/>
  <c r="Y1557" i="31"/>
  <c r="Y1565" i="31"/>
  <c r="Y1573" i="31"/>
  <c r="Y1581" i="31"/>
  <c r="Y1589" i="31"/>
  <c r="Y1597" i="31"/>
  <c r="Y1605" i="31"/>
  <c r="X1614" i="31"/>
  <c r="X1622" i="31"/>
  <c r="X1630" i="31"/>
  <c r="Y1637" i="31"/>
  <c r="Y1645" i="31"/>
  <c r="X1654" i="31"/>
  <c r="X1662" i="31"/>
  <c r="Y1669" i="31"/>
  <c r="Y1677" i="31"/>
  <c r="X1686" i="31"/>
  <c r="X1694" i="31"/>
  <c r="X1702" i="31"/>
  <c r="X1710" i="31"/>
  <c r="Y1717" i="31"/>
  <c r="Y1725" i="31"/>
  <c r="X1734" i="31"/>
  <c r="Y1741" i="31"/>
  <c r="Y1749" i="31"/>
  <c r="X1758" i="31"/>
  <c r="Y1765" i="31"/>
  <c r="Y1773" i="31"/>
  <c r="X1782" i="31"/>
  <c r="X1790" i="31"/>
  <c r="Y1797" i="31"/>
  <c r="X1806" i="31"/>
  <c r="Y1813" i="31"/>
  <c r="Y1821" i="31"/>
  <c r="Y1829" i="31"/>
  <c r="X1838" i="31"/>
  <c r="X1846" i="31"/>
  <c r="Y1853" i="31"/>
  <c r="X1862" i="31"/>
  <c r="Y1869" i="31"/>
  <c r="X1878" i="31"/>
  <c r="Y1885" i="31"/>
  <c r="Y1893" i="31"/>
  <c r="Y1901" i="31"/>
  <c r="X1910" i="31"/>
  <c r="X1918" i="31"/>
  <c r="Y1925" i="31"/>
  <c r="Y1933" i="31"/>
  <c r="Y1941" i="31"/>
  <c r="X1950" i="31"/>
  <c r="Y1957" i="31"/>
  <c r="X1966" i="31"/>
  <c r="Y1973" i="31"/>
  <c r="Y1980" i="31"/>
  <c r="Y1985" i="31"/>
  <c r="Y1989" i="31"/>
  <c r="Y1994" i="31"/>
  <c r="Y1999" i="31"/>
  <c r="X2004" i="31"/>
  <c r="Y2008" i="31"/>
  <c r="X2013" i="31"/>
  <c r="X2018" i="31"/>
  <c r="X2022" i="31"/>
  <c r="Y2026" i="31"/>
  <c r="X2031" i="31"/>
  <c r="Y2034" i="31"/>
  <c r="Y2038" i="31"/>
  <c r="X2043" i="31"/>
  <c r="Y2046" i="31"/>
  <c r="X2051" i="31"/>
  <c r="Y2054" i="31"/>
  <c r="X2059" i="31"/>
  <c r="Y2062" i="31"/>
  <c r="X2067" i="31"/>
  <c r="Y2070" i="31"/>
  <c r="Y2074" i="31"/>
  <c r="X2079" i="31"/>
  <c r="Y2082" i="31"/>
  <c r="X2087" i="31"/>
  <c r="Y2090" i="31"/>
  <c r="Y2094" i="31"/>
  <c r="Y2098" i="31"/>
  <c r="X2103" i="31"/>
  <c r="Y2106" i="31"/>
  <c r="Y2110" i="31"/>
  <c r="X2115" i="31"/>
  <c r="Y2118" i="31"/>
  <c r="X2123" i="31"/>
  <c r="X2127" i="31"/>
  <c r="Y2130" i="31"/>
  <c r="X2135" i="31"/>
  <c r="X2139" i="31"/>
  <c r="X2143" i="31"/>
  <c r="Y2146" i="31"/>
  <c r="Y2150" i="31"/>
  <c r="X2155" i="31"/>
  <c r="X2159" i="31"/>
  <c r="X2163" i="31"/>
  <c r="Y2166" i="31"/>
  <c r="X2171" i="31"/>
  <c r="X2175" i="31"/>
  <c r="Y2178" i="31"/>
  <c r="Y2182" i="31"/>
  <c r="X2187" i="31"/>
  <c r="Y2190" i="31"/>
  <c r="X2195" i="31"/>
  <c r="X2199" i="31"/>
  <c r="X2203" i="31"/>
  <c r="Y2206" i="31"/>
  <c r="Y2210" i="31"/>
  <c r="X2215" i="31"/>
  <c r="Y2218" i="31"/>
  <c r="Y2222" i="31"/>
  <c r="X2227" i="31"/>
  <c r="X2231" i="31"/>
  <c r="X2235" i="31"/>
  <c r="Y2238" i="31"/>
  <c r="X2243" i="31"/>
  <c r="X2247" i="31"/>
  <c r="Y2250" i="31"/>
  <c r="X2255" i="31"/>
  <c r="X2259" i="31"/>
  <c r="Y2262" i="31"/>
  <c r="X2267" i="31"/>
  <c r="Y2270" i="31"/>
  <c r="Y2274" i="31"/>
  <c r="X2279" i="31"/>
  <c r="Y2282" i="31"/>
  <c r="Y2286" i="31"/>
  <c r="Y2290" i="31"/>
  <c r="X2295" i="31"/>
  <c r="Y2298" i="31"/>
  <c r="Y2302" i="31"/>
  <c r="Y2306" i="31"/>
  <c r="X2311" i="31"/>
  <c r="Y2314" i="31"/>
  <c r="Y2318" i="31"/>
  <c r="Y2322" i="31"/>
  <c r="X2327" i="31"/>
  <c r="Y2330" i="31"/>
  <c r="X2335" i="31"/>
  <c r="X2339" i="31"/>
  <c r="Y2342" i="31"/>
  <c r="X2347" i="31"/>
  <c r="Y2350" i="31"/>
  <c r="X2355" i="31"/>
  <c r="Y2358" i="31"/>
  <c r="Y2362" i="31"/>
  <c r="Y2366" i="31"/>
  <c r="X2371" i="31"/>
  <c r="X2375" i="31"/>
  <c r="Y2378" i="31"/>
  <c r="Y2382" i="31"/>
  <c r="X2387" i="31"/>
  <c r="Y2390" i="31"/>
  <c r="X2395" i="31"/>
  <c r="Y2398" i="31"/>
  <c r="Y2402" i="31"/>
  <c r="X2407" i="31"/>
  <c r="X2411" i="31"/>
  <c r="Y2414" i="31"/>
  <c r="Y2418" i="31"/>
  <c r="X2423" i="31"/>
  <c r="X2427" i="31"/>
  <c r="Y2430" i="31"/>
  <c r="Y2434" i="31"/>
  <c r="X2439" i="31"/>
  <c r="X2443" i="31"/>
  <c r="Y2446" i="31"/>
  <c r="X2451" i="31"/>
  <c r="Y2454" i="31"/>
  <c r="Y2458" i="31"/>
  <c r="X2463" i="31"/>
  <c r="X2467" i="31"/>
  <c r="Y2470" i="31"/>
  <c r="X2475" i="31"/>
  <c r="X2479" i="31"/>
  <c r="X2483" i="31"/>
  <c r="X2487" i="31"/>
  <c r="X2491" i="31"/>
  <c r="Y2494" i="31"/>
  <c r="Y2498" i="31"/>
  <c r="Y111" i="31"/>
  <c r="Y373" i="31"/>
  <c r="X563" i="31"/>
  <c r="Y690" i="31"/>
  <c r="X785" i="31"/>
  <c r="X849" i="31"/>
  <c r="X913" i="31"/>
  <c r="X977" i="31"/>
  <c r="Y1018" i="31"/>
  <c r="X1051" i="31"/>
  <c r="X1083" i="31"/>
  <c r="X1115" i="31"/>
  <c r="Y1146" i="31"/>
  <c r="X1179" i="31"/>
  <c r="X1211" i="31"/>
  <c r="X1243" i="31"/>
  <c r="X1268" i="31"/>
  <c r="Y1283" i="31"/>
  <c r="X1300" i="31"/>
  <c r="Y1315" i="31"/>
  <c r="X1332" i="31"/>
  <c r="X1348" i="31"/>
  <c r="X1364" i="31"/>
  <c r="Y1379" i="31"/>
  <c r="X1396" i="31"/>
  <c r="X1412" i="31"/>
  <c r="X1428" i="31"/>
  <c r="X1444" i="31"/>
  <c r="X1460" i="31"/>
  <c r="Y1475" i="31"/>
  <c r="X1492" i="31"/>
  <c r="Y1507" i="31"/>
  <c r="X1524" i="31"/>
  <c r="X1540" i="31"/>
  <c r="Y1555" i="31"/>
  <c r="Y1571" i="31"/>
  <c r="X1588" i="31"/>
  <c r="Y1603" i="31"/>
  <c r="Y1619" i="31"/>
  <c r="X1636" i="31"/>
  <c r="X1652" i="31"/>
  <c r="X1668" i="31"/>
  <c r="X1684" i="31"/>
  <c r="Y1699" i="31"/>
  <c r="X1716" i="31"/>
  <c r="Y1731" i="31"/>
  <c r="Y1747" i="31"/>
  <c r="X1764" i="31"/>
  <c r="X1780" i="31"/>
  <c r="X1796" i="31"/>
  <c r="Y1811" i="31"/>
  <c r="X1828" i="31"/>
  <c r="Y1843" i="31"/>
  <c r="Y1859" i="31"/>
  <c r="X1876" i="31"/>
  <c r="X1892" i="31"/>
  <c r="Y1907" i="31"/>
  <c r="Y1923" i="31"/>
  <c r="X1940" i="31"/>
  <c r="X1956" i="31"/>
  <c r="Y1971" i="31"/>
  <c r="Y1984" i="31"/>
  <c r="Y1993" i="31"/>
  <c r="X2003" i="31"/>
  <c r="Y2011" i="31"/>
  <c r="X2021" i="31"/>
  <c r="X2030" i="31"/>
  <c r="Y2037" i="31"/>
  <c r="Y2045" i="31"/>
  <c r="Y2053" i="31"/>
  <c r="X2062" i="31"/>
  <c r="Y2069" i="31"/>
  <c r="X2078" i="31"/>
  <c r="Y2085" i="31"/>
  <c r="X2094" i="31"/>
  <c r="X2102" i="31"/>
  <c r="X2110" i="31"/>
  <c r="X2118" i="31"/>
  <c r="Y2125" i="31"/>
  <c r="Y2133" i="31"/>
  <c r="Y2141" i="31"/>
  <c r="Y2149" i="31"/>
  <c r="X2158" i="31"/>
  <c r="X2166" i="31"/>
  <c r="X2174" i="31"/>
  <c r="Y2181" i="31"/>
  <c r="Y2189" i="31"/>
  <c r="Y2197" i="31"/>
  <c r="Y2205" i="31"/>
  <c r="Y2213" i="31"/>
  <c r="X2222" i="31"/>
  <c r="Y2229" i="31"/>
  <c r="X2238" i="31"/>
  <c r="Y2245" i="31"/>
  <c r="Y2253" i="31"/>
  <c r="X2262" i="31"/>
  <c r="Y2269" i="31"/>
  <c r="X2278" i="31"/>
  <c r="X2286" i="31"/>
  <c r="Y2293" i="31"/>
  <c r="Y2301" i="31"/>
  <c r="Y2309" i="31"/>
  <c r="Y2317" i="31"/>
  <c r="X2326" i="31"/>
  <c r="X2334" i="31"/>
  <c r="X2342" i="31"/>
  <c r="Y2349" i="31"/>
  <c r="Y2357" i="31"/>
  <c r="Y2365" i="31"/>
  <c r="Y2373" i="31"/>
  <c r="X2382" i="31"/>
  <c r="X2390" i="31"/>
  <c r="Y2397" i="31"/>
  <c r="X2406" i="31"/>
  <c r="X2414" i="31"/>
  <c r="X2422" i="31"/>
  <c r="X2430" i="31"/>
  <c r="X2438" i="31"/>
  <c r="Y2445" i="31"/>
  <c r="X2454" i="31"/>
  <c r="Y2461" i="31"/>
  <c r="X2470" i="31"/>
  <c r="X2478" i="31"/>
  <c r="X2486" i="31"/>
  <c r="X2494" i="31"/>
  <c r="X2502" i="31"/>
  <c r="Y2507" i="31"/>
  <c r="Y2512" i="31"/>
  <c r="X2519" i="31"/>
  <c r="X2523" i="31"/>
  <c r="Y2526" i="31"/>
  <c r="X2531" i="31"/>
  <c r="X2535" i="31"/>
  <c r="X2539" i="31"/>
  <c r="Y2542" i="31"/>
  <c r="Y2546" i="31"/>
  <c r="Y2550" i="31"/>
  <c r="X2555" i="31"/>
  <c r="Y2558" i="31"/>
  <c r="Y2562" i="31"/>
  <c r="X2567" i="31"/>
  <c r="Y2570" i="31"/>
  <c r="X2575" i="31"/>
  <c r="X2579" i="31"/>
  <c r="Y2582" i="31"/>
  <c r="Y2586" i="31"/>
  <c r="X2591" i="31"/>
  <c r="Y2594" i="31"/>
  <c r="X2599" i="31"/>
  <c r="Y2602" i="31"/>
  <c r="Y2606" i="31"/>
  <c r="Y2610" i="31"/>
  <c r="Y2614" i="31"/>
  <c r="X2619" i="31"/>
  <c r="X2623" i="31"/>
  <c r="Y2626" i="31"/>
  <c r="X2631" i="31"/>
  <c r="Y2634" i="31"/>
  <c r="X2639" i="31"/>
  <c r="X2643" i="31"/>
  <c r="X2647" i="31"/>
  <c r="Y2650" i="31"/>
  <c r="X2655" i="31"/>
  <c r="Y2658" i="31"/>
  <c r="Y2662" i="31"/>
  <c r="Y2666" i="31"/>
  <c r="X2671" i="31"/>
  <c r="X2675" i="31"/>
  <c r="Y2678" i="31"/>
  <c r="Y2682" i="31"/>
  <c r="X2687" i="31"/>
  <c r="X2691" i="31"/>
  <c r="Y2694" i="31"/>
  <c r="X2699" i="31"/>
  <c r="X2703" i="31"/>
  <c r="X2707" i="31"/>
  <c r="X2711" i="31"/>
  <c r="Y2714" i="31"/>
  <c r="X2719" i="31"/>
  <c r="X2723" i="31"/>
  <c r="X2727" i="31"/>
  <c r="Y2730" i="31"/>
  <c r="Y2734" i="31"/>
  <c r="X2739" i="31"/>
  <c r="Y2742" i="31"/>
  <c r="Y2746" i="31"/>
  <c r="X2751" i="31"/>
  <c r="X2755" i="31"/>
  <c r="Y2758" i="31"/>
  <c r="Y2762" i="31"/>
  <c r="Y2766" i="31"/>
  <c r="Y2770" i="31"/>
  <c r="Y2774" i="31"/>
  <c r="X2779" i="31"/>
  <c r="Y2782" i="31"/>
  <c r="Y2786" i="31"/>
  <c r="X2791" i="31"/>
  <c r="X2795" i="31"/>
  <c r="Y2798" i="31"/>
  <c r="X2803" i="31"/>
  <c r="Y2806" i="31"/>
  <c r="X2811" i="31"/>
  <c r="Y2814" i="31"/>
  <c r="X2819" i="31"/>
  <c r="Y2822" i="31"/>
  <c r="Y2826" i="31"/>
  <c r="X2831" i="31"/>
  <c r="Y2834" i="31"/>
  <c r="X2839" i="31"/>
  <c r="X2843" i="31"/>
  <c r="X2847" i="31"/>
  <c r="Y2850" i="31"/>
  <c r="Y2854" i="31"/>
  <c r="Y2858" i="31"/>
  <c r="Y2862" i="31"/>
  <c r="Y2866" i="31"/>
  <c r="X2871" i="31"/>
  <c r="Y2874" i="31"/>
  <c r="Y2878" i="31"/>
  <c r="X2883" i="31"/>
  <c r="X2887" i="31"/>
  <c r="X2891" i="31"/>
  <c r="X2895" i="31"/>
  <c r="Y2898" i="31"/>
  <c r="Y2902" i="31"/>
  <c r="X2907" i="31"/>
  <c r="Y2910" i="31"/>
  <c r="X2915" i="31"/>
  <c r="Y2918" i="31"/>
  <c r="Y2922" i="31"/>
  <c r="X2927" i="31"/>
  <c r="Y2930" i="31"/>
  <c r="X2935" i="31"/>
  <c r="Y2938" i="31"/>
  <c r="X2943" i="31"/>
  <c r="X2947" i="31"/>
  <c r="X2951" i="31"/>
  <c r="Y2954" i="31"/>
  <c r="X2959" i="31"/>
  <c r="X2963" i="31"/>
  <c r="Y2966" i="31"/>
  <c r="X2971" i="31"/>
  <c r="Y2974" i="31"/>
  <c r="X2979" i="31"/>
  <c r="Y2982" i="31"/>
  <c r="X2987" i="31"/>
  <c r="Y2990" i="31"/>
  <c r="Y2994" i="31"/>
  <c r="X2999" i="31"/>
  <c r="Y3002" i="31"/>
  <c r="Y3006" i="31"/>
  <c r="X3011" i="31"/>
  <c r="X3015" i="31"/>
  <c r="X3019" i="31"/>
  <c r="Y3022" i="31"/>
  <c r="Y117" i="31"/>
  <c r="X176" i="31"/>
  <c r="Y463" i="31"/>
  <c r="X608" i="31"/>
  <c r="X736" i="31"/>
  <c r="Y806" i="31"/>
  <c r="X871" i="31"/>
  <c r="Y934" i="31"/>
  <c r="X997" i="31"/>
  <c r="Y1029" i="31"/>
  <c r="X1062" i="31"/>
  <c r="Y1093" i="31"/>
  <c r="X1126" i="31"/>
  <c r="Y1157" i="31"/>
  <c r="Y1189" i="31"/>
  <c r="Y1221" i="31"/>
  <c r="X1254" i="31"/>
  <c r="X1273" i="31"/>
  <c r="Y1288" i="31"/>
  <c r="X1305" i="31"/>
  <c r="X1321" i="31"/>
  <c r="Y1336" i="31"/>
  <c r="Y1352" i="31"/>
  <c r="Y1368" i="31"/>
  <c r="X1385" i="31"/>
  <c r="X1401" i="31"/>
  <c r="X1417" i="31"/>
  <c r="Y1432" i="31"/>
  <c r="Y1448" i="31"/>
  <c r="X1465" i="31"/>
  <c r="X1481" i="31"/>
  <c r="Y1496" i="31"/>
  <c r="Y1512" i="31"/>
  <c r="X1529" i="31"/>
  <c r="X1545" i="31"/>
  <c r="X1561" i="31"/>
  <c r="Y1576" i="31"/>
  <c r="Y1592" i="31"/>
  <c r="X1609" i="31"/>
  <c r="X1625" i="31"/>
  <c r="X1641" i="31"/>
  <c r="Y1656" i="31"/>
  <c r="X1673" i="31"/>
  <c r="X1689" i="31"/>
  <c r="Y1704" i="31"/>
  <c r="Y1720" i="31"/>
  <c r="X1737" i="31"/>
  <c r="Y1752" i="31"/>
  <c r="X1769" i="31"/>
  <c r="Y1784" i="31"/>
  <c r="Y1800" i="31"/>
  <c r="Y1816" i="31"/>
  <c r="X1833" i="31"/>
  <c r="Y1848" i="31"/>
  <c r="X1865" i="31"/>
  <c r="X1881" i="31"/>
  <c r="Y1896" i="31"/>
  <c r="X1913" i="31"/>
  <c r="X1929" i="31"/>
  <c r="X1945" i="31"/>
  <c r="Y1960" i="31"/>
  <c r="Y1976" i="31"/>
  <c r="X1988" i="31"/>
  <c r="X1997" i="31"/>
  <c r="X2006" i="31"/>
  <c r="X2015" i="31"/>
  <c r="Y2023" i="31"/>
  <c r="X2032" i="31"/>
  <c r="Y2039" i="31"/>
  <c r="X2048" i="31"/>
  <c r="X2056" i="31"/>
  <c r="X2064" i="31"/>
  <c r="Y2071" i="31"/>
  <c r="X2080" i="31"/>
  <c r="Y2087" i="31"/>
  <c r="Y2095" i="31"/>
  <c r="X2104" i="31"/>
  <c r="X2112" i="31"/>
  <c r="X2120" i="31"/>
  <c r="Y2127" i="31"/>
  <c r="Y2135" i="31"/>
  <c r="Y2143" i="31"/>
  <c r="Y2151" i="31"/>
  <c r="Y2159" i="31"/>
  <c r="Y2167" i="31"/>
  <c r="Y2175" i="31"/>
  <c r="Y2183" i="31"/>
  <c r="X2192" i="31"/>
  <c r="X2200" i="31"/>
  <c r="Y2207" i="31"/>
  <c r="Y2215" i="31"/>
  <c r="X2224" i="31"/>
  <c r="Y2231" i="31"/>
  <c r="Y2239" i="31"/>
  <c r="X2248" i="31"/>
  <c r="X2256" i="31"/>
  <c r="Y2263" i="31"/>
  <c r="Y2271" i="31"/>
  <c r="Y2279" i="31"/>
  <c r="Y2287" i="31"/>
  <c r="Y2295" i="31"/>
  <c r="Y2303" i="31"/>
  <c r="Y2311" i="31"/>
  <c r="Y2319" i="31"/>
  <c r="X2328" i="31"/>
  <c r="X2336" i="31"/>
  <c r="Y2343" i="31"/>
  <c r="X2352" i="31"/>
  <c r="X2360" i="31"/>
  <c r="X2368" i="31"/>
  <c r="X2376" i="31"/>
  <c r="Y2383" i="31"/>
  <c r="Y2391" i="31"/>
  <c r="X2400" i="31"/>
  <c r="X2408" i="31"/>
  <c r="X2416" i="31"/>
  <c r="Y2423" i="31"/>
  <c r="X2432" i="31"/>
  <c r="X2440" i="31"/>
  <c r="Y2447" i="31"/>
  <c r="X2456" i="31"/>
  <c r="X2464" i="31"/>
  <c r="X2472" i="31"/>
  <c r="Y2479" i="31"/>
  <c r="Y2487" i="31"/>
  <c r="X2496" i="31"/>
  <c r="X2503" i="31"/>
  <c r="Y2508" i="31"/>
  <c r="X2515" i="31"/>
  <c r="X2520" i="31"/>
  <c r="X2524" i="31"/>
  <c r="X2528" i="31"/>
  <c r="Y2531" i="31"/>
  <c r="X2536" i="31"/>
  <c r="Y2539" i="31"/>
  <c r="X2544" i="31"/>
  <c r="Y2547" i="31"/>
  <c r="X2552" i="31"/>
  <c r="Y2555" i="31"/>
  <c r="X2560" i="31"/>
  <c r="X2564" i="31"/>
  <c r="X2568" i="31"/>
  <c r="X2572" i="31"/>
  <c r="Y2575" i="31"/>
  <c r="X2580" i="31"/>
  <c r="Y2583" i="31"/>
  <c r="X2588" i="31"/>
  <c r="Y2591" i="31"/>
  <c r="X2596" i="31"/>
  <c r="X2600" i="31"/>
  <c r="Y2603" i="31"/>
  <c r="X2608" i="31"/>
  <c r="X2612" i="31"/>
  <c r="Y2615" i="31"/>
  <c r="Y2619" i="31"/>
  <c r="Y2623" i="31"/>
  <c r="Y2627" i="31"/>
  <c r="X2632" i="31"/>
  <c r="Y2635" i="31"/>
  <c r="X2640" i="31"/>
  <c r="Y2643" i="31"/>
  <c r="X2648" i="31"/>
  <c r="X2652" i="31"/>
  <c r="X2656" i="31"/>
  <c r="X2660" i="31"/>
  <c r="X2664" i="31"/>
  <c r="X2668" i="31"/>
  <c r="X2672" i="31"/>
  <c r="Y2675" i="31"/>
  <c r="X2680" i="31"/>
  <c r="X2684" i="31"/>
  <c r="X2688" i="31"/>
  <c r="X2692" i="31"/>
  <c r="X2696" i="31"/>
  <c r="X2700" i="31"/>
  <c r="X2704" i="31"/>
  <c r="X2708" i="31"/>
  <c r="X2712" i="31"/>
  <c r="Y2715" i="31"/>
  <c r="X2720" i="31"/>
  <c r="Y2723" i="31"/>
  <c r="X2728" i="31"/>
  <c r="Y2731" i="31"/>
  <c r="Y2735" i="31"/>
  <c r="Y2739" i="31"/>
  <c r="X2744" i="31"/>
  <c r="Y2747" i="31"/>
  <c r="X2752" i="31"/>
  <c r="Y2755" i="31"/>
  <c r="Y2759" i="31"/>
  <c r="X2764" i="31"/>
  <c r="Y2767" i="31"/>
  <c r="X2772" i="31"/>
  <c r="X2776" i="31"/>
  <c r="Y2779" i="31"/>
  <c r="X2784" i="31"/>
  <c r="X2788" i="31"/>
  <c r="X2792" i="31"/>
  <c r="X2796" i="31"/>
  <c r="X2800" i="31"/>
  <c r="Y2803" i="31"/>
  <c r="Y2807" i="31"/>
  <c r="Y2811" i="31"/>
  <c r="X2816" i="31"/>
  <c r="X2820" i="31"/>
  <c r="Y2823" i="31"/>
  <c r="Y2827" i="31"/>
  <c r="Y2831" i="31"/>
  <c r="X2836" i="31"/>
  <c r="X2840" i="31"/>
  <c r="Y2843" i="31"/>
  <c r="X2848" i="31"/>
  <c r="Y2851" i="31"/>
  <c r="X2856" i="31"/>
  <c r="Y2859" i="31"/>
  <c r="X2864" i="31"/>
  <c r="X2868" i="31"/>
  <c r="Y2871" i="31"/>
  <c r="Y2875" i="31"/>
  <c r="Y2879" i="31"/>
  <c r="X2884" i="31"/>
  <c r="Y2887" i="31"/>
  <c r="Y2891" i="31"/>
  <c r="Y2895" i="31"/>
  <c r="X2900" i="31"/>
  <c r="X2904" i="31"/>
  <c r="Y2907" i="31"/>
  <c r="Y2911" i="31"/>
  <c r="X2916" i="31"/>
  <c r="X2920" i="31"/>
  <c r="Y2923" i="31"/>
  <c r="X2928" i="31"/>
  <c r="X2932" i="31"/>
  <c r="X2936" i="31"/>
  <c r="Y2939" i="31"/>
  <c r="X2944" i="31"/>
  <c r="X2948" i="31"/>
  <c r="Y2951" i="31"/>
  <c r="Y2955" i="31"/>
  <c r="Y2959" i="31"/>
  <c r="X2964" i="31"/>
  <c r="X2968" i="31"/>
  <c r="X2972" i="31"/>
  <c r="Y2975" i="31"/>
  <c r="Y2979" i="31"/>
  <c r="X2984" i="31"/>
  <c r="Y2987" i="31"/>
  <c r="Y2991" i="31"/>
  <c r="X2996" i="31"/>
  <c r="X3000" i="31"/>
  <c r="Y3003" i="31"/>
  <c r="X3008" i="31"/>
  <c r="X3012" i="31"/>
  <c r="Y3015" i="31"/>
  <c r="Y3019" i="31"/>
  <c r="X3024" i="31"/>
  <c r="Y3027" i="31"/>
  <c r="X304" i="31"/>
  <c r="X528" i="31"/>
  <c r="X656" i="31"/>
  <c r="X767" i="31"/>
  <c r="Y830" i="31"/>
  <c r="X895" i="31"/>
  <c r="Y958" i="31"/>
  <c r="X1010" i="31"/>
  <c r="Y1041" i="31"/>
  <c r="X1074" i="31"/>
  <c r="X1106" i="31"/>
  <c r="Y1137" i="31"/>
  <c r="X1170" i="31"/>
  <c r="Y1201" i="31"/>
  <c r="X1234" i="31"/>
  <c r="Y1262" i="31"/>
  <c r="Y1278" i="31"/>
  <c r="X1295" i="31"/>
  <c r="Y1310" i="31"/>
  <c r="X1327" i="31"/>
  <c r="Y1342" i="31"/>
  <c r="Y1358" i="31"/>
  <c r="Y1374" i="31"/>
  <c r="X1391" i="31"/>
  <c r="X1407" i="31"/>
  <c r="X1423" i="31"/>
  <c r="X1439" i="31"/>
  <c r="Y1454" i="31"/>
  <c r="Y1470" i="31"/>
  <c r="X1487" i="31"/>
  <c r="Y1502" i="31"/>
  <c r="X1519" i="31"/>
  <c r="X1535" i="31"/>
  <c r="X1551" i="31"/>
  <c r="X1567" i="31"/>
  <c r="X1583" i="31"/>
  <c r="Y1598" i="31"/>
  <c r="Y1614" i="31"/>
  <c r="Y1630" i="31"/>
  <c r="Y1646" i="31"/>
  <c r="X1663" i="31"/>
  <c r="X1679" i="31"/>
  <c r="Y1694" i="31"/>
  <c r="X1711" i="31"/>
  <c r="Y1726" i="31"/>
  <c r="X1743" i="31"/>
  <c r="X1759" i="31"/>
  <c r="Y1774" i="31"/>
  <c r="X1791" i="31"/>
  <c r="X1807" i="31"/>
  <c r="Y1822" i="31"/>
  <c r="X1839" i="31"/>
  <c r="Y1854" i="31"/>
  <c r="Y1870" i="31"/>
  <c r="Y1886" i="31"/>
  <c r="Y1902" i="31"/>
  <c r="Y1918" i="31"/>
  <c r="X1935" i="31"/>
  <c r="Y1950" i="31"/>
  <c r="Y1966" i="31"/>
  <c r="X1981" i="31"/>
  <c r="Y1990" i="31"/>
  <c r="X2000" i="31"/>
  <c r="X2009" i="31"/>
  <c r="Y2017" i="31"/>
  <c r="X2027" i="31"/>
  <c r="X2035" i="31"/>
  <c r="Y2042" i="31"/>
  <c r="Y2050" i="31"/>
  <c r="Y2058" i="31"/>
  <c r="Y2066" i="31"/>
  <c r="X2075" i="31"/>
  <c r="X2083" i="31"/>
  <c r="X2091" i="31"/>
  <c r="X2099" i="31"/>
  <c r="X2107" i="31"/>
  <c r="Y2114" i="31"/>
  <c r="Y2122" i="31"/>
  <c r="X2131" i="31"/>
  <c r="Y2138" i="31"/>
  <c r="X2147" i="31"/>
  <c r="Y2154" i="31"/>
  <c r="Y2162" i="31"/>
  <c r="Y2170" i="31"/>
  <c r="X2179" i="31"/>
  <c r="Y2186" i="31"/>
  <c r="Y2194" i="31"/>
  <c r="Y2202" i="31"/>
  <c r="X2211" i="31"/>
  <c r="X2219" i="31"/>
  <c r="Y2226" i="31"/>
  <c r="Y2234" i="31"/>
  <c r="Y2242" i="31"/>
  <c r="X2251" i="31"/>
  <c r="Y2258" i="31"/>
  <c r="Y2266" i="31"/>
  <c r="X2275" i="31"/>
  <c r="X2283" i="31"/>
  <c r="X2291" i="31"/>
  <c r="X2299" i="31"/>
  <c r="X2307" i="31"/>
  <c r="X2315" i="31"/>
  <c r="X2323" i="31"/>
  <c r="X2331" i="31"/>
  <c r="Y2338" i="31"/>
  <c r="Y2346" i="31"/>
  <c r="Y2354" i="31"/>
  <c r="X2363" i="31"/>
  <c r="Y2370" i="31"/>
  <c r="X2379" i="31"/>
  <c r="Y2386" i="31"/>
  <c r="Y2394" i="31"/>
  <c r="X2403" i="31"/>
  <c r="Y2410" i="31"/>
  <c r="X2419" i="31"/>
  <c r="Y2426" i="31"/>
  <c r="X2435" i="31"/>
  <c r="Y2442" i="31"/>
  <c r="Y2450" i="31"/>
  <c r="X2459" i="31"/>
  <c r="Y2466" i="31"/>
  <c r="Y2474" i="31"/>
  <c r="Y2482" i="31"/>
  <c r="Y2490" i="31"/>
  <c r="X2499" i="31"/>
  <c r="Y2505" i="31"/>
  <c r="X2511" i="31"/>
  <c r="Y2515" i="31"/>
  <c r="Y2521" i="31"/>
  <c r="X2526" i="31"/>
  <c r="Y2529" i="31"/>
  <c r="Y2533" i="31"/>
  <c r="Y2537" i="31"/>
  <c r="Y2541" i="31"/>
  <c r="X2546" i="31"/>
  <c r="X2550" i="31"/>
  <c r="Y2553" i="31"/>
  <c r="Y2557" i="31"/>
  <c r="X2562" i="31"/>
  <c r="Y2565" i="31"/>
  <c r="Y2569" i="31"/>
  <c r="X2574" i="31"/>
  <c r="Y2577" i="31"/>
  <c r="Y2581" i="31"/>
  <c r="Y2585" i="31"/>
  <c r="Y2589" i="31"/>
  <c r="Y2593" i="31"/>
  <c r="X2598" i="31"/>
  <c r="Y2601" i="31"/>
  <c r="Y2605" i="31"/>
  <c r="Y2609" i="31"/>
  <c r="Y2613" i="31"/>
  <c r="X2618" i="31"/>
  <c r="X2622" i="31"/>
  <c r="X2626" i="31"/>
  <c r="X2630" i="31"/>
  <c r="X2634" i="31"/>
  <c r="X2638" i="31"/>
  <c r="X2642" i="31"/>
  <c r="X2646" i="31"/>
  <c r="Y2649" i="31"/>
  <c r="X2654" i="31"/>
  <c r="Y2657" i="31"/>
  <c r="X2662" i="31"/>
  <c r="X2666" i="31"/>
  <c r="Y2669" i="31"/>
  <c r="X2674" i="31"/>
  <c r="Y2677" i="31"/>
  <c r="X2682" i="31"/>
  <c r="X2686" i="31"/>
  <c r="Y2689" i="31"/>
  <c r="Y2693" i="31"/>
  <c r="Y2697" i="31"/>
  <c r="Y2701" i="31"/>
  <c r="Y2705" i="31"/>
  <c r="Y2709" i="31"/>
  <c r="X2714" i="31"/>
  <c r="X2718" i="31"/>
  <c r="Y2721" i="31"/>
  <c r="X2726" i="31"/>
  <c r="Y2729" i="31"/>
  <c r="X2734" i="31"/>
  <c r="X2738" i="31"/>
  <c r="X2742" i="31"/>
  <c r="X2746" i="31"/>
  <c r="Y2749" i="31"/>
  <c r="Y2753" i="31"/>
  <c r="X2758" i="31"/>
  <c r="X2762" i="31"/>
  <c r="X2766" i="31"/>
  <c r="Y2769" i="31"/>
  <c r="Y2773" i="31"/>
  <c r="X2778" i="31"/>
  <c r="X2782" i="31"/>
  <c r="X2786" i="31"/>
  <c r="X2790" i="31"/>
  <c r="Y2793" i="31"/>
  <c r="X2798" i="31"/>
  <c r="Y2801" i="31"/>
  <c r="X2806" i="31"/>
  <c r="X2810" i="31"/>
  <c r="X2814" i="31"/>
  <c r="Y2817" i="31"/>
  <c r="Y2821" i="31"/>
  <c r="X2826" i="31"/>
  <c r="Y2829" i="31"/>
  <c r="Y2833" i="31"/>
  <c r="Y2837" i="31"/>
  <c r="X2842" i="31"/>
  <c r="Y2845" i="31"/>
  <c r="Y2849" i="31"/>
  <c r="X2854" i="31"/>
  <c r="Y2857" i="31"/>
  <c r="X2862" i="31"/>
  <c r="Y2865" i="31"/>
  <c r="X2870" i="31"/>
  <c r="Y2873" i="31"/>
  <c r="X2878" i="31"/>
  <c r="X2882" i="31"/>
  <c r="Y2885" i="31"/>
  <c r="Y2889" i="31"/>
  <c r="Y2893" i="31"/>
  <c r="X2898" i="31"/>
  <c r="X2902" i="31"/>
  <c r="Y2905" i="31"/>
  <c r="X2910" i="31"/>
  <c r="Y2913" i="31"/>
  <c r="Y2917" i="31"/>
  <c r="X2922" i="31"/>
  <c r="Y2925" i="31"/>
  <c r="X2930" i="31"/>
  <c r="X2934" i="31"/>
  <c r="Y2937" i="31"/>
  <c r="Y2941" i="31"/>
  <c r="Y2945" i="31"/>
  <c r="X2950" i="31"/>
  <c r="X2954" i="31"/>
  <c r="Y2957" i="31"/>
  <c r="Y2961" i="31"/>
  <c r="X2966" i="31"/>
  <c r="X2970" i="31"/>
  <c r="Y2973" i="31"/>
  <c r="X2978" i="31"/>
  <c r="Y2981" i="31"/>
  <c r="Y2985" i="31"/>
  <c r="Y2989" i="31"/>
  <c r="Y2993" i="31"/>
  <c r="X2998" i="31"/>
  <c r="X3002" i="31"/>
  <c r="X3006" i="31"/>
  <c r="X3010" i="31"/>
  <c r="Y3013" i="31"/>
  <c r="X3018" i="31"/>
  <c r="X3022" i="31"/>
  <c r="X3026" i="31"/>
  <c r="X3030" i="31"/>
  <c r="X336" i="31"/>
  <c r="Y543" i="31"/>
  <c r="X672" i="31"/>
  <c r="X775" i="31"/>
  <c r="Y838" i="31"/>
  <c r="X903" i="31"/>
  <c r="Y966" i="31"/>
  <c r="Y1013" i="31"/>
  <c r="Y1045" i="31"/>
  <c r="Y1077" i="31"/>
  <c r="Y1109" i="31"/>
  <c r="X1142" i="31"/>
  <c r="X1174" i="31"/>
  <c r="Y1205" i="31"/>
  <c r="Y1237" i="31"/>
  <c r="X1265" i="31"/>
  <c r="Y1280" i="31"/>
  <c r="Y1296" i="31"/>
  <c r="Y1312" i="31"/>
  <c r="Y1328" i="31"/>
  <c r="X1345" i="31"/>
  <c r="X1361" i="31"/>
  <c r="X1377" i="31"/>
  <c r="Y1392" i="31"/>
  <c r="Y1408" i="31"/>
  <c r="Y1424" i="31"/>
  <c r="Y1440" i="31"/>
  <c r="Y1456" i="31"/>
  <c r="X1473" i="31"/>
  <c r="Y1488" i="31"/>
  <c r="Y1504" i="31"/>
  <c r="X1521" i="31"/>
  <c r="X1537" i="31"/>
  <c r="X1553" i="31"/>
  <c r="X1569" i="31"/>
  <c r="X1585" i="31"/>
  <c r="Y1600" i="31"/>
  <c r="X1617" i="31"/>
  <c r="Y1632" i="31"/>
  <c r="X1649" i="31"/>
  <c r="Y1664" i="31"/>
  <c r="X1681" i="31"/>
  <c r="Y1696" i="31"/>
  <c r="Y1712" i="31"/>
  <c r="Y1728" i="31"/>
  <c r="X1745" i="31"/>
  <c r="X1761" i="31"/>
  <c r="X1777" i="31"/>
  <c r="Y1792" i="31"/>
  <c r="Y1808" i="31"/>
  <c r="Y1824" i="31"/>
  <c r="X1841" i="31"/>
  <c r="Y1856" i="31"/>
  <c r="Y1872" i="31"/>
  <c r="Y1888" i="31"/>
  <c r="X1905" i="31"/>
  <c r="X1921" i="31"/>
  <c r="X1937" i="31"/>
  <c r="Y1952" i="31"/>
  <c r="X1969" i="31"/>
  <c r="Y1982" i="31"/>
  <c r="X1992" i="31"/>
  <c r="Y2000" i="31"/>
  <c r="Y2009" i="31"/>
  <c r="Y2019" i="31"/>
  <c r="X2028" i="31"/>
  <c r="X2036" i="31"/>
  <c r="X2044" i="31"/>
  <c r="X2052" i="31"/>
  <c r="X2060" i="31"/>
  <c r="X2068" i="31"/>
  <c r="Y2075" i="31"/>
  <c r="X2084" i="31"/>
  <c r="X2092" i="31"/>
  <c r="Y2099" i="31"/>
  <c r="Y2107" i="31"/>
  <c r="X2116" i="31"/>
  <c r="Y2123" i="31"/>
  <c r="Y2131" i="31"/>
  <c r="Y2139" i="31"/>
  <c r="X2148" i="31"/>
  <c r="Y2155" i="31"/>
  <c r="X2164" i="31"/>
  <c r="Y2171" i="31"/>
  <c r="X2180" i="31"/>
  <c r="X2188" i="31"/>
  <c r="X2196" i="31"/>
  <c r="X2204" i="31"/>
  <c r="Y2211" i="31"/>
  <c r="Y2219" i="31"/>
  <c r="X2228" i="31"/>
  <c r="Y2235" i="31"/>
  <c r="X2244" i="31"/>
  <c r="Y2251" i="31"/>
  <c r="Y2259" i="31"/>
  <c r="X2268" i="31"/>
  <c r="Y2275" i="31"/>
  <c r="X2284" i="31"/>
  <c r="X2292" i="31"/>
  <c r="Y2299" i="31"/>
  <c r="Y2307" i="31"/>
  <c r="X2316" i="31"/>
  <c r="Y2323" i="31"/>
  <c r="Y2331" i="31"/>
  <c r="X2340" i="31"/>
  <c r="X2348" i="31"/>
  <c r="X2356" i="31"/>
  <c r="Y2363" i="31"/>
  <c r="X2372" i="31"/>
  <c r="Y2379" i="31"/>
  <c r="Y2387" i="31"/>
  <c r="Y2395" i="31"/>
  <c r="Y2403" i="31"/>
  <c r="X2412" i="31"/>
  <c r="Y2419" i="31"/>
  <c r="X2428" i="31"/>
  <c r="X2436" i="31"/>
  <c r="X2444" i="31"/>
  <c r="X2452" i="31"/>
  <c r="X2460" i="31"/>
  <c r="X2468" i="31"/>
  <c r="Y2475" i="31"/>
  <c r="Y2483" i="31"/>
  <c r="Y2491" i="31"/>
  <c r="Y2499" i="31"/>
  <c r="Y2506" i="31"/>
  <c r="Y2511" i="31"/>
  <c r="X2517" i="31"/>
  <c r="X2522" i="31"/>
  <c r="Y2525" i="31"/>
  <c r="X2530" i="31"/>
  <c r="X2534" i="31"/>
  <c r="X2538" i="31"/>
  <c r="X2542" i="31"/>
  <c r="Y2545" i="31"/>
  <c r="Y2549" i="31"/>
  <c r="X2554" i="31"/>
  <c r="X2558" i="31"/>
  <c r="Y2561" i="31"/>
  <c r="X2566" i="31"/>
  <c r="X2570" i="31"/>
  <c r="Y2573" i="31"/>
  <c r="X2578" i="31"/>
  <c r="X2582" i="31"/>
  <c r="X2586" i="31"/>
  <c r="X2590" i="31"/>
  <c r="X2594" i="31"/>
  <c r="Y2597" i="31"/>
  <c r="X2602" i="31"/>
  <c r="X2606" i="31"/>
  <c r="X2610" i="31"/>
  <c r="X2614" i="31"/>
  <c r="Y2617" i="31"/>
  <c r="Y2621" i="31"/>
  <c r="Y2625" i="31"/>
  <c r="Y2629" i="31"/>
  <c r="Y2633" i="31"/>
  <c r="Y2637" i="31"/>
  <c r="Y2641" i="31"/>
  <c r="Y2645" i="31"/>
  <c r="X2650" i="31"/>
  <c r="Y2653" i="31"/>
  <c r="X2658" i="31"/>
  <c r="Y2661" i="31"/>
  <c r="Y2665" i="31"/>
  <c r="X2670" i="31"/>
  <c r="Y2673" i="31"/>
  <c r="X2678" i="31"/>
  <c r="Y2681" i="31"/>
  <c r="Y2685" i="31"/>
  <c r="X2690" i="31"/>
  <c r="X2694" i="31"/>
  <c r="X2698" i="31"/>
  <c r="X2702" i="31"/>
  <c r="X2706" i="31"/>
  <c r="X2710" i="31"/>
  <c r="Y2713" i="31"/>
  <c r="Y2717" i="31"/>
  <c r="X2722" i="31"/>
  <c r="Y2725" i="31"/>
  <c r="X2730" i="31"/>
  <c r="Y2733" i="31"/>
  <c r="Y2737" i="31"/>
  <c r="Y2741" i="31"/>
  <c r="Y2745" i="31"/>
  <c r="X2750" i="31"/>
  <c r="X2754" i="31"/>
  <c r="Y2757" i="31"/>
  <c r="Y2761" i="31"/>
  <c r="Y2765" i="31"/>
  <c r="X2770" i="31"/>
  <c r="X2774" i="31"/>
  <c r="Y2777" i="31"/>
  <c r="Y2781" i="31"/>
  <c r="Y2785" i="31"/>
  <c r="Y2789" i="31"/>
  <c r="X2794" i="31"/>
  <c r="Y2797" i="31"/>
  <c r="X2802" i="31"/>
  <c r="Y2805" i="31"/>
  <c r="Y2809" i="31"/>
  <c r="Y2813" i="31"/>
  <c r="X2818" i="31"/>
  <c r="X2822" i="31"/>
  <c r="Y2825" i="31"/>
  <c r="X2830" i="31"/>
  <c r="X2834" i="31"/>
  <c r="X2838" i="31"/>
  <c r="Y2841" i="31"/>
  <c r="X2846" i="31"/>
  <c r="X2850" i="31"/>
  <c r="Y2853" i="31"/>
  <c r="X2858" i="31"/>
  <c r="Y2861" i="31"/>
  <c r="X2866" i="31"/>
  <c r="Y2869" i="31"/>
  <c r="X2874" i="31"/>
  <c r="Y2877" i="31"/>
  <c r="Y2881" i="31"/>
  <c r="X2886" i="31"/>
  <c r="X2890" i="31"/>
  <c r="X2894" i="31"/>
  <c r="Y2897" i="31"/>
  <c r="Y2901" i="31"/>
  <c r="X2906" i="31"/>
  <c r="Y2909" i="31"/>
  <c r="X2914" i="31"/>
  <c r="X2918" i="31"/>
  <c r="Y2921" i="31"/>
  <c r="X2926" i="31"/>
  <c r="Y2929" i="31"/>
  <c r="Y2933" i="31"/>
  <c r="X2938" i="31"/>
  <c r="X2942" i="31"/>
  <c r="X2946" i="31"/>
  <c r="Y2949" i="31"/>
  <c r="Y2953" i="31"/>
  <c r="X2958" i="31"/>
  <c r="X2962" i="31"/>
  <c r="Y2965" i="31"/>
  <c r="Y2969" i="31"/>
  <c r="X2974" i="31"/>
  <c r="Y2977" i="31"/>
  <c r="X2982" i="31"/>
  <c r="X2986" i="31"/>
  <c r="X2990" i="31"/>
  <c r="X2994" i="31"/>
  <c r="Y2997" i="31"/>
  <c r="Y3001" i="31"/>
  <c r="Y3005" i="31"/>
  <c r="Y3009" i="31"/>
  <c r="X3014" i="31"/>
  <c r="Y3017" i="31"/>
  <c r="Y3021" i="31"/>
  <c r="Y3025" i="31"/>
  <c r="Y239" i="31"/>
  <c r="X624" i="31"/>
  <c r="X815" i="31"/>
  <c r="X943" i="31"/>
  <c r="Y1033" i="31"/>
  <c r="X1098" i="31"/>
  <c r="X1162" i="31"/>
  <c r="Y1225" i="31"/>
  <c r="Y1274" i="31"/>
  <c r="Y1306" i="31"/>
  <c r="Y1338" i="31"/>
  <c r="Y1370" i="31"/>
  <c r="Y1402" i="31"/>
  <c r="Y1434" i="31"/>
  <c r="X1467" i="31"/>
  <c r="Y1498" i="31"/>
  <c r="X1531" i="31"/>
  <c r="X1563" i="31"/>
  <c r="X1595" i="31"/>
  <c r="X1627" i="31"/>
  <c r="Y1658" i="31"/>
  <c r="X1691" i="31"/>
  <c r="Y1722" i="31"/>
  <c r="Y1754" i="31"/>
  <c r="Y1786" i="31"/>
  <c r="X1819" i="31"/>
  <c r="X1851" i="31"/>
  <c r="Y1882" i="31"/>
  <c r="X1915" i="31"/>
  <c r="Y1946" i="31"/>
  <c r="Y1978" i="31"/>
  <c r="X1998" i="31"/>
  <c r="Y2015" i="31"/>
  <c r="Y2032" i="31"/>
  <c r="Y2048" i="31"/>
  <c r="X2065" i="31"/>
  <c r="X2081" i="31"/>
  <c r="Y2096" i="31"/>
  <c r="X2113" i="31"/>
  <c r="Y2128" i="31"/>
  <c r="Y2144" i="31"/>
  <c r="Y2160" i="31"/>
  <c r="Y2176" i="31"/>
  <c r="Y2192" i="31"/>
  <c r="X2209" i="31"/>
  <c r="X2225" i="31"/>
  <c r="X2241" i="31"/>
  <c r="Y2256" i="31"/>
  <c r="X2273" i="31"/>
  <c r="Y2288" i="31"/>
  <c r="X2305" i="31"/>
  <c r="Y2320" i="31"/>
  <c r="Y2336" i="31"/>
  <c r="X2353" i="31"/>
  <c r="X2369" i="31"/>
  <c r="Y2384" i="31"/>
  <c r="X2401" i="31"/>
  <c r="X2417" i="31"/>
  <c r="X2433" i="31"/>
  <c r="Y2448" i="31"/>
  <c r="Y2464" i="31"/>
  <c r="Y2480" i="31"/>
  <c r="X2497" i="31"/>
  <c r="X2510" i="31"/>
  <c r="Y2519" i="31"/>
  <c r="Y2528" i="31"/>
  <c r="Y2536" i="31"/>
  <c r="X2545" i="31"/>
  <c r="Y2552" i="31"/>
  <c r="Y2560" i="31"/>
  <c r="Y2568" i="31"/>
  <c r="Y2576" i="31"/>
  <c r="X2585" i="31"/>
  <c r="X2593" i="31"/>
  <c r="Y2600" i="31"/>
  <c r="X2609" i="31"/>
  <c r="Y2616" i="31"/>
  <c r="X2625" i="31"/>
  <c r="Y2632" i="31"/>
  <c r="Y2640" i="31"/>
  <c r="X2649" i="31"/>
  <c r="X2657" i="31"/>
  <c r="Y2664" i="31"/>
  <c r="X2673" i="31"/>
  <c r="X2681" i="31"/>
  <c r="X2689" i="31"/>
  <c r="Y2696" i="31"/>
  <c r="Y2704" i="31"/>
  <c r="X2713" i="31"/>
  <c r="X2721" i="31"/>
  <c r="Y2728" i="31"/>
  <c r="Y2736" i="31"/>
  <c r="Y2744" i="31"/>
  <c r="Y2752" i="31"/>
  <c r="X2761" i="31"/>
  <c r="Y2768" i="31"/>
  <c r="X2777" i="31"/>
  <c r="Y2784" i="31"/>
  <c r="X2793" i="31"/>
  <c r="Y2800" i="31"/>
  <c r="Y2808" i="31"/>
  <c r="Y2816" i="31"/>
  <c r="Y2824" i="31"/>
  <c r="X2833" i="31"/>
  <c r="X2841" i="31"/>
  <c r="X2849" i="31"/>
  <c r="Y2856" i="31"/>
  <c r="Y2864" i="31"/>
  <c r="X2873" i="31"/>
  <c r="X2881" i="31"/>
  <c r="X2889" i="31"/>
  <c r="Y2896" i="31"/>
  <c r="Y2904" i="31"/>
  <c r="Y2912" i="31"/>
  <c r="X2921" i="31"/>
  <c r="Y2928" i="31"/>
  <c r="Y2936" i="31"/>
  <c r="X2945" i="31"/>
  <c r="Y2952" i="31"/>
  <c r="Y2960" i="31"/>
  <c r="Y2968" i="31"/>
  <c r="Y2976" i="31"/>
  <c r="Y2984" i="31"/>
  <c r="X2993" i="31"/>
  <c r="Y3000" i="31"/>
  <c r="Y3008" i="31"/>
  <c r="Y3016" i="31"/>
  <c r="Y3024" i="31"/>
  <c r="Y3030" i="31"/>
  <c r="Y3034" i="31"/>
  <c r="X3039" i="31"/>
  <c r="Y3042" i="31"/>
  <c r="Y3046" i="31"/>
  <c r="Y3050" i="31"/>
  <c r="Y3054" i="31"/>
  <c r="X3059" i="31"/>
  <c r="X3063" i="31"/>
  <c r="Y3066" i="31"/>
  <c r="Y3070" i="31"/>
  <c r="Y3074" i="31"/>
  <c r="X3079" i="31"/>
  <c r="Y3082" i="31"/>
  <c r="Y3086" i="31"/>
  <c r="Y3090" i="31"/>
  <c r="Y3094" i="31"/>
  <c r="X3099" i="31"/>
  <c r="X3103" i="31"/>
  <c r="X3107" i="31"/>
  <c r="Y3110" i="31"/>
  <c r="X3115" i="31"/>
  <c r="Y3118" i="31"/>
  <c r="Y3122" i="31"/>
  <c r="Y3126" i="31"/>
  <c r="Y3130" i="31"/>
  <c r="X3135" i="31"/>
  <c r="Y3138" i="31"/>
  <c r="X3143" i="31"/>
  <c r="Y3146" i="31"/>
  <c r="X3151" i="31"/>
  <c r="X3155" i="31"/>
  <c r="Y3158" i="31"/>
  <c r="X3163" i="31"/>
  <c r="Y3166" i="31"/>
  <c r="Y3170" i="31"/>
  <c r="X3175" i="31"/>
  <c r="X3179" i="31"/>
  <c r="X3183" i="31"/>
  <c r="Y3186" i="31"/>
  <c r="X3191" i="31"/>
  <c r="Y3194" i="31"/>
  <c r="Y3198" i="31"/>
  <c r="X3203" i="31"/>
  <c r="X3207" i="31"/>
  <c r="Y3210" i="31"/>
  <c r="Y3214" i="31"/>
  <c r="Y3218" i="31"/>
  <c r="Y3222" i="31"/>
  <c r="Y3226" i="31"/>
  <c r="X3231" i="31"/>
  <c r="Y3234" i="31"/>
  <c r="X3239" i="31"/>
  <c r="Y3242" i="31"/>
  <c r="Y3246" i="31"/>
  <c r="X3251" i="31"/>
  <c r="Y3254" i="31"/>
  <c r="X3259" i="31"/>
  <c r="X3263" i="31"/>
  <c r="Y3266" i="31"/>
  <c r="X3271" i="31"/>
  <c r="Y3274" i="31"/>
  <c r="X3279" i="31"/>
  <c r="Y3282" i="31"/>
  <c r="Y3286" i="31"/>
  <c r="Y3290" i="31"/>
  <c r="X3295" i="31"/>
  <c r="X3299" i="31"/>
  <c r="X3303" i="31"/>
  <c r="Y3306" i="31"/>
  <c r="Y3310" i="31"/>
  <c r="Y3314" i="31"/>
  <c r="X3319" i="31"/>
  <c r="Y3322" i="31"/>
  <c r="Y3326" i="31"/>
  <c r="Y3330" i="31"/>
  <c r="X3335" i="31"/>
  <c r="Y3338" i="31"/>
  <c r="Y3342" i="31"/>
  <c r="X3347" i="31"/>
  <c r="Y3350" i="31"/>
  <c r="X3355" i="31"/>
  <c r="Y3358" i="31"/>
  <c r="X3363" i="31"/>
  <c r="Y3366" i="31"/>
  <c r="Y3370" i="31"/>
  <c r="Y3374" i="31"/>
  <c r="Y3378" i="31"/>
  <c r="X3383" i="31"/>
  <c r="Y3386" i="31"/>
  <c r="Y3390" i="31"/>
  <c r="Y3394" i="31"/>
  <c r="X3399" i="31"/>
  <c r="X3403" i="31"/>
  <c r="X3407" i="31"/>
  <c r="Y3410" i="31"/>
  <c r="X3415" i="31"/>
  <c r="Y3418" i="31"/>
  <c r="Y3422" i="31"/>
  <c r="X3427" i="31"/>
  <c r="Y3430" i="31"/>
  <c r="Y3434" i="31"/>
  <c r="X3439" i="31"/>
  <c r="X3443" i="31"/>
  <c r="X3447" i="31"/>
  <c r="X3451" i="31"/>
  <c r="X3455" i="31"/>
  <c r="Y3458" i="31"/>
  <c r="Y3462" i="31"/>
  <c r="Y3466" i="31"/>
  <c r="Y3470" i="31"/>
  <c r="X3475" i="31"/>
  <c r="X3479" i="31"/>
  <c r="X3483" i="31"/>
  <c r="Y3486" i="31"/>
  <c r="Y3490" i="31"/>
  <c r="X3495" i="31"/>
  <c r="X3499" i="31"/>
  <c r="X3503" i="31"/>
  <c r="Y3506" i="31"/>
  <c r="X3511" i="31"/>
  <c r="Y3514" i="31"/>
  <c r="X3519" i="31"/>
  <c r="Y3522" i="31"/>
  <c r="X3527" i="31"/>
  <c r="X3531" i="31"/>
  <c r="Y3534" i="31"/>
  <c r="X3539" i="31"/>
  <c r="Y3542" i="31"/>
  <c r="Y245" i="31"/>
  <c r="Y367" i="31"/>
  <c r="Y687" i="31"/>
  <c r="Y846" i="31"/>
  <c r="X975" i="31"/>
  <c r="X1050" i="31"/>
  <c r="X1114" i="31"/>
  <c r="Y1177" i="31"/>
  <c r="Y1241" i="31"/>
  <c r="Y1282" i="31"/>
  <c r="X1315" i="31"/>
  <c r="Y1346" i="31"/>
  <c r="X1379" i="31"/>
  <c r="Y1410" i="31"/>
  <c r="X1443" i="31"/>
  <c r="X1475" i="31"/>
  <c r="X1507" i="31"/>
  <c r="Y1538" i="31"/>
  <c r="Y1570" i="31"/>
  <c r="Y1602" i="31"/>
  <c r="Y1634" i="31"/>
  <c r="X1667" i="31"/>
  <c r="X1699" i="31"/>
  <c r="X1731" i="31"/>
  <c r="Y1762" i="31"/>
  <c r="X1795" i="31"/>
  <c r="Y1826" i="31"/>
  <c r="Y1858" i="31"/>
  <c r="Y1890" i="31"/>
  <c r="Y1922" i="31"/>
  <c r="X1955" i="31"/>
  <c r="Y1983" i="31"/>
  <c r="X2002" i="31"/>
  <c r="Y2020" i="31"/>
  <c r="Y2036" i="31"/>
  <c r="Y2052" i="31"/>
  <c r="Y2068" i="31"/>
  <c r="X2085" i="31"/>
  <c r="Y2100" i="31"/>
  <c r="Y2116" i="31"/>
  <c r="X2133" i="31"/>
  <c r="X2149" i="31"/>
  <c r="Y2164" i="31"/>
  <c r="Y2180" i="31"/>
  <c r="Y2196" i="31"/>
  <c r="X2213" i="31"/>
  <c r="X2229" i="31"/>
  <c r="X2245" i="31"/>
  <c r="Y2260" i="31"/>
  <c r="Y2276" i="31"/>
  <c r="X2293" i="31"/>
  <c r="X2309" i="31"/>
  <c r="Y2324" i="31"/>
  <c r="Y2340" i="31"/>
  <c r="Y2356" i="31"/>
  <c r="Y2372" i="31"/>
  <c r="X2389" i="31"/>
  <c r="X2405" i="31"/>
  <c r="X2421" i="31"/>
  <c r="X2437" i="31"/>
  <c r="Y2452" i="31"/>
  <c r="X2469" i="31"/>
  <c r="X2485" i="31"/>
  <c r="X2501" i="31"/>
  <c r="X2512" i="31"/>
  <c r="Y2522" i="31"/>
  <c r="Y2530" i="31"/>
  <c r="Y2538" i="31"/>
  <c r="X2547" i="31"/>
  <c r="Y2554" i="31"/>
  <c r="X2563" i="31"/>
  <c r="X2571" i="31"/>
  <c r="Y2578" i="31"/>
  <c r="X2587" i="31"/>
  <c r="X2595" i="31"/>
  <c r="X2603" i="31"/>
  <c r="X2611" i="31"/>
  <c r="Y2618" i="31"/>
  <c r="X2627" i="31"/>
  <c r="X2635" i="31"/>
  <c r="Y2642" i="31"/>
  <c r="X2651" i="31"/>
  <c r="X2659" i="31"/>
  <c r="X2667" i="31"/>
  <c r="Y2674" i="31"/>
  <c r="X2683" i="31"/>
  <c r="Y2690" i="31"/>
  <c r="Y2698" i="31"/>
  <c r="Y2706" i="31"/>
  <c r="X2715" i="31"/>
  <c r="Y2722" i="31"/>
  <c r="X2731" i="31"/>
  <c r="Y2738" i="31"/>
  <c r="X2747" i="31"/>
  <c r="Y2754" i="31"/>
  <c r="X2763" i="31"/>
  <c r="X2771" i="31"/>
  <c r="Y2778" i="31"/>
  <c r="X2787" i="31"/>
  <c r="Y2794" i="31"/>
  <c r="Y2802" i="31"/>
  <c r="Y2810" i="31"/>
  <c r="Y2818" i="31"/>
  <c r="X2827" i="31"/>
  <c r="X2835" i="31"/>
  <c r="Y2842" i="31"/>
  <c r="X2851" i="31"/>
  <c r="X2859" i="31"/>
  <c r="X2867" i="31"/>
  <c r="X2875" i="31"/>
  <c r="Y2882" i="31"/>
  <c r="Y2890" i="31"/>
  <c r="X2899" i="31"/>
  <c r="Y2906" i="31"/>
  <c r="Y2914" i="31"/>
  <c r="X2923" i="31"/>
  <c r="X2931" i="31"/>
  <c r="X2939" i="31"/>
  <c r="Y2946" i="31"/>
  <c r="X2955" i="31"/>
  <c r="Y2962" i="31"/>
  <c r="Y2970" i="31"/>
  <c r="Y2978" i="31"/>
  <c r="Y2986" i="31"/>
  <c r="X2995" i="31"/>
  <c r="X3003" i="31"/>
  <c r="Y3010" i="31"/>
  <c r="Y3018" i="31"/>
  <c r="Y3026" i="31"/>
  <c r="X3032" i="31"/>
  <c r="X3036" i="31"/>
  <c r="Y3039" i="31"/>
  <c r="Y3043" i="31"/>
  <c r="X3048" i="31"/>
  <c r="X3052" i="31"/>
  <c r="X3056" i="31"/>
  <c r="Y3059" i="31"/>
  <c r="X3064" i="31"/>
  <c r="Y3067" i="31"/>
  <c r="Y3071" i="31"/>
  <c r="Y3075" i="31"/>
  <c r="X3080" i="31"/>
  <c r="Y3083" i="31"/>
  <c r="Y3087" i="31"/>
  <c r="X3092" i="31"/>
  <c r="Y3095" i="31"/>
  <c r="X3100" i="31"/>
  <c r="X3104" i="31"/>
  <c r="Y3107" i="31"/>
  <c r="X3112" i="31"/>
  <c r="X3116" i="31"/>
  <c r="Y3119" i="31"/>
  <c r="X3124" i="31"/>
  <c r="X3128" i="31"/>
  <c r="Y3131" i="31"/>
  <c r="Y3135" i="31"/>
  <c r="X3140" i="31"/>
  <c r="Y3143" i="31"/>
  <c r="X3148" i="31"/>
  <c r="Y3151" i="31"/>
  <c r="X3156" i="31"/>
  <c r="X3160" i="31"/>
  <c r="Y3163" i="31"/>
  <c r="Y3167" i="31"/>
  <c r="Y3171" i="31"/>
  <c r="Y3175" i="31"/>
  <c r="X3180" i="31"/>
  <c r="Y3183" i="31"/>
  <c r="Y3187" i="31"/>
  <c r="X3192" i="31"/>
  <c r="Y3195" i="31"/>
  <c r="X3200" i="31"/>
  <c r="X3204" i="31"/>
  <c r="Y3207" i="31"/>
  <c r="X3212" i="31"/>
  <c r="Y3215" i="31"/>
  <c r="Y3219" i="31"/>
  <c r="Y3223" i="31"/>
  <c r="Y3227" i="31"/>
  <c r="X3232" i="31"/>
  <c r="Y3235" i="31"/>
  <c r="X3240" i="31"/>
  <c r="Y3243" i="31"/>
  <c r="Y3247" i="31"/>
  <c r="X3252" i="31"/>
  <c r="X3256" i="31"/>
  <c r="X3260" i="31"/>
  <c r="Y3263" i="31"/>
  <c r="Y3267" i="31"/>
  <c r="Y3271" i="31"/>
  <c r="X3276" i="31"/>
  <c r="X3280" i="31"/>
  <c r="Y3283" i="31"/>
  <c r="Y3287" i="31"/>
  <c r="X3292" i="31"/>
  <c r="X3296" i="31"/>
  <c r="X3300" i="31"/>
  <c r="Y3303" i="31"/>
  <c r="Y3307" i="31"/>
  <c r="Y3311" i="31"/>
  <c r="X3316" i="31"/>
  <c r="Y3319" i="31"/>
  <c r="X3324" i="31"/>
  <c r="Y3327" i="31"/>
  <c r="X3332" i="31"/>
  <c r="X3336" i="31"/>
  <c r="X3340" i="31"/>
  <c r="X3344" i="31"/>
  <c r="Y3347" i="31"/>
  <c r="Y3351" i="31"/>
  <c r="X3356" i="31"/>
  <c r="X3360" i="31"/>
  <c r="X3364" i="31"/>
  <c r="X3368" i="31"/>
  <c r="X3372" i="31"/>
  <c r="X3376" i="31"/>
  <c r="Y3379" i="31"/>
  <c r="X3384" i="31"/>
  <c r="X3388" i="31"/>
  <c r="Y3391" i="31"/>
  <c r="X3396" i="31"/>
  <c r="Y3399" i="31"/>
  <c r="Y3403" i="31"/>
  <c r="Y3407" i="31"/>
  <c r="X3412" i="31"/>
  <c r="Y3415" i="31"/>
  <c r="X3420" i="31"/>
  <c r="X3424" i="31"/>
  <c r="X3428" i="31"/>
  <c r="Y3431" i="31"/>
  <c r="Y3435" i="31"/>
  <c r="X3440" i="31"/>
  <c r="Y3443" i="31"/>
  <c r="Y3447" i="31"/>
  <c r="Y3451" i="31"/>
  <c r="Y3455" i="31"/>
  <c r="Y3459" i="31"/>
  <c r="Y3463" i="31"/>
  <c r="Y3467" i="31"/>
  <c r="X3472" i="31"/>
  <c r="X3476" i="31"/>
  <c r="X3480" i="31"/>
  <c r="X3484" i="31"/>
  <c r="X3488" i="31"/>
  <c r="X3492" i="31"/>
  <c r="X3496" i="31"/>
  <c r="Y3499" i="31"/>
  <c r="Y3503" i="31"/>
  <c r="X3508" i="31"/>
  <c r="Y3511" i="31"/>
  <c r="X3516" i="31"/>
  <c r="X3520" i="31"/>
  <c r="Y3523" i="31"/>
  <c r="Y3527" i="31"/>
  <c r="X3532" i="31"/>
  <c r="X3536" i="31"/>
  <c r="Y3539" i="31"/>
  <c r="X3544" i="31"/>
  <c r="X499" i="31"/>
  <c r="Y752" i="31"/>
  <c r="Y880" i="31"/>
  <c r="Y1001" i="31"/>
  <c r="Y1066" i="31"/>
  <c r="X1131" i="31"/>
  <c r="X1195" i="31"/>
  <c r="X1259" i="31"/>
  <c r="Y1291" i="31"/>
  <c r="Y1323" i="31"/>
  <c r="X1356" i="31"/>
  <c r="X1388" i="31"/>
  <c r="Y1419" i="31"/>
  <c r="X1452" i="31"/>
  <c r="Y1483" i="31"/>
  <c r="Y1515" i="31"/>
  <c r="Y1547" i="31"/>
  <c r="Y1579" i="31"/>
  <c r="X1612" i="31"/>
  <c r="Y1643" i="31"/>
  <c r="Y1675" i="31"/>
  <c r="Y1707" i="31"/>
  <c r="X1740" i="31"/>
  <c r="X1772" i="31"/>
  <c r="X1804" i="31"/>
  <c r="Y1835" i="31"/>
  <c r="X1868" i="31"/>
  <c r="Y1899" i="31"/>
  <c r="Y1931" i="31"/>
  <c r="X1964" i="31"/>
  <c r="Y1988" i="31"/>
  <c r="X2008" i="31"/>
  <c r="X2026" i="31"/>
  <c r="X2042" i="31"/>
  <c r="Y2057" i="31"/>
  <c r="Y2073" i="31"/>
  <c r="Y2089" i="31"/>
  <c r="X2106" i="31"/>
  <c r="X2122" i="31"/>
  <c r="X2138" i="31"/>
  <c r="Y2153" i="31"/>
  <c r="Y2169" i="31"/>
  <c r="Y2185" i="31"/>
  <c r="Y2201" i="31"/>
  <c r="Y2217" i="31"/>
  <c r="X2234" i="31"/>
  <c r="Y2249" i="31"/>
  <c r="X2266" i="31"/>
  <c r="X2282" i="31"/>
  <c r="Y2297" i="31"/>
  <c r="Y2313" i="31"/>
  <c r="X2330" i="31"/>
  <c r="Y2345" i="31"/>
  <c r="X2362" i="31"/>
  <c r="X2378" i="31"/>
  <c r="Y2393" i="31"/>
  <c r="X2410" i="31"/>
  <c r="Y2425" i="31"/>
  <c r="X2442" i="31"/>
  <c r="X2458" i="31"/>
  <c r="Y2473" i="31"/>
  <c r="Y2489" i="31"/>
  <c r="X2505" i="31"/>
  <c r="X2516" i="31"/>
  <c r="Y2524" i="31"/>
  <c r="Y2532" i="31"/>
  <c r="X2541" i="31"/>
  <c r="X2549" i="31"/>
  <c r="X2557" i="31"/>
  <c r="Y2564" i="31"/>
  <c r="Y2572" i="31"/>
  <c r="Y2580" i="31"/>
  <c r="X2589" i="31"/>
  <c r="X2597" i="31"/>
  <c r="X2605" i="31"/>
  <c r="Y2612" i="31"/>
  <c r="Y2620" i="31"/>
  <c r="Y2628" i="31"/>
  <c r="X2637" i="31"/>
  <c r="Y2644" i="31"/>
  <c r="Y2652" i="31"/>
  <c r="X2661" i="31"/>
  <c r="X2669" i="31"/>
  <c r="X2677" i="31"/>
  <c r="Y2684" i="31"/>
  <c r="X2693" i="31"/>
  <c r="Y2700" i="31"/>
  <c r="Y2708" i="31"/>
  <c r="X2717" i="31"/>
  <c r="X2725" i="31"/>
  <c r="X2733" i="31"/>
  <c r="Y2740" i="31"/>
  <c r="Y2748" i="31"/>
  <c r="Y2756" i="31"/>
  <c r="X2765" i="31"/>
  <c r="X2773" i="31"/>
  <c r="X2781" i="31"/>
  <c r="Y2788" i="31"/>
  <c r="Y2796" i="31"/>
  <c r="Y2804" i="31"/>
  <c r="X2813" i="31"/>
  <c r="X2821" i="31"/>
  <c r="Y2828" i="31"/>
  <c r="Y2836" i="31"/>
  <c r="X2845" i="31"/>
  <c r="X2853" i="31"/>
  <c r="X2861" i="31"/>
  <c r="X2869" i="31"/>
  <c r="X2877" i="31"/>
  <c r="X2885" i="31"/>
  <c r="X2893" i="31"/>
  <c r="Y2900" i="31"/>
  <c r="X2909" i="31"/>
  <c r="Y2916" i="31"/>
  <c r="X2925" i="31"/>
  <c r="Y2932" i="31"/>
  <c r="X2941" i="31"/>
  <c r="Y2948" i="31"/>
  <c r="X2957" i="31"/>
  <c r="X2965" i="31"/>
  <c r="X2973" i="31"/>
  <c r="X2981" i="31"/>
  <c r="X2989" i="31"/>
  <c r="Y2996" i="31"/>
  <c r="Y3004" i="31"/>
  <c r="X3013" i="31"/>
  <c r="X3021" i="31"/>
  <c r="Y3028" i="31"/>
  <c r="X3033" i="31"/>
  <c r="Y3036" i="31"/>
  <c r="Y3040" i="31"/>
  <c r="X3045" i="31"/>
  <c r="Y3048" i="31"/>
  <c r="Y3052" i="31"/>
  <c r="X3057" i="31"/>
  <c r="Y3060" i="31"/>
  <c r="X3065" i="31"/>
  <c r="Y3068" i="31"/>
  <c r="Y3072" i="31"/>
  <c r="X3077" i="31"/>
  <c r="Y3080" i="31"/>
  <c r="X3085" i="31"/>
  <c r="Y3088" i="31"/>
  <c r="Y3092" i="31"/>
  <c r="X3097" i="31"/>
  <c r="X3101" i="31"/>
  <c r="X3105" i="31"/>
  <c r="Y3108" i="31"/>
  <c r="X3113" i="31"/>
  <c r="Y3116" i="31"/>
  <c r="X3121" i="31"/>
  <c r="Y3124" i="31"/>
  <c r="X3129" i="31"/>
  <c r="Y3132" i="31"/>
  <c r="X3137" i="31"/>
  <c r="X3141" i="31"/>
  <c r="Y3144" i="31"/>
  <c r="X3149" i="31"/>
  <c r="X3153" i="31"/>
  <c r="X3157" i="31"/>
  <c r="X3161" i="31"/>
  <c r="Y3164" i="31"/>
  <c r="Y3168" i="31"/>
  <c r="Y3172" i="31"/>
  <c r="X3177" i="31"/>
  <c r="X3181" i="31"/>
  <c r="X3185" i="31"/>
  <c r="Y3188" i="31"/>
  <c r="X3193" i="31"/>
  <c r="X3197" i="31"/>
  <c r="X3201" i="31"/>
  <c r="Y3204" i="31"/>
  <c r="X3209" i="31"/>
  <c r="Y3212" i="31"/>
  <c r="X3217" i="31"/>
  <c r="X3221" i="31"/>
  <c r="Y3224" i="31"/>
  <c r="X3229" i="31"/>
  <c r="Y3232" i="31"/>
  <c r="X3237" i="31"/>
  <c r="Y3240" i="31"/>
  <c r="Y3244" i="31"/>
  <c r="Y3248" i="31"/>
  <c r="Y3252" i="31"/>
  <c r="X3257" i="31"/>
  <c r="Y3260" i="31"/>
  <c r="X3265" i="31"/>
  <c r="X3269" i="31"/>
  <c r="Y3272" i="31"/>
  <c r="Y3276" i="31"/>
  <c r="X3281" i="31"/>
  <c r="Y3284" i="31"/>
  <c r="X3289" i="31"/>
  <c r="Y3292" i="31"/>
  <c r="X3297" i="31"/>
  <c r="X3301" i="31"/>
  <c r="Y3304" i="31"/>
  <c r="Y3308" i="31"/>
  <c r="X3313" i="31"/>
  <c r="X3317" i="31"/>
  <c r="Y3320" i="31"/>
  <c r="Y3324" i="31"/>
  <c r="X3329" i="31"/>
  <c r="Y3332" i="31"/>
  <c r="Y3336" i="31"/>
  <c r="X3341" i="31"/>
  <c r="X3345" i="31"/>
  <c r="X3349" i="31"/>
  <c r="X3353" i="31"/>
  <c r="X3357" i="31"/>
  <c r="X3361" i="31"/>
  <c r="Y3364" i="31"/>
  <c r="Y3368" i="31"/>
  <c r="X3373" i="31"/>
  <c r="Y3376" i="31"/>
  <c r="X3381" i="31"/>
  <c r="X3385" i="31"/>
  <c r="Y3388" i="31"/>
  <c r="X3393" i="31"/>
  <c r="X3397" i="31"/>
  <c r="Y3400" i="31"/>
  <c r="X3405" i="31"/>
  <c r="X3409" i="31"/>
  <c r="X3413" i="31"/>
  <c r="Y3416" i="31"/>
  <c r="Y3420" i="31"/>
  <c r="X3425" i="31"/>
  <c r="Y3428" i="31"/>
  <c r="Y3432" i="31"/>
  <c r="X3437" i="31"/>
  <c r="X3441" i="31"/>
  <c r="Y3444" i="31"/>
  <c r="X3449" i="31"/>
  <c r="Y3452" i="31"/>
  <c r="X3457" i="31"/>
  <c r="Y3460" i="31"/>
  <c r="Y3464" i="31"/>
  <c r="Y3468" i="31"/>
  <c r="X3473" i="31"/>
  <c r="Y3476" i="31"/>
  <c r="Y3480" i="31"/>
  <c r="X3485" i="31"/>
  <c r="Y3488" i="31"/>
  <c r="X3493" i="31"/>
  <c r="Y3496" i="31"/>
  <c r="Y3500" i="31"/>
  <c r="Y3504" i="31"/>
  <c r="X3509" i="31"/>
  <c r="Y3512" i="31"/>
  <c r="Y3516" i="31"/>
  <c r="Y3520" i="31"/>
  <c r="Y3524" i="31"/>
  <c r="X3529" i="31"/>
  <c r="Y3532" i="31"/>
  <c r="X3537" i="31"/>
  <c r="Y3540" i="31"/>
  <c r="X3510" i="31"/>
  <c r="Y3517" i="31"/>
  <c r="X3526" i="31"/>
  <c r="X3534" i="31"/>
  <c r="X3538" i="31"/>
  <c r="Y591" i="31"/>
  <c r="Y926" i="31"/>
  <c r="X1090" i="31"/>
  <c r="Y1217" i="31"/>
  <c r="Y1302" i="31"/>
  <c r="Y559" i="31"/>
  <c r="X783" i="31"/>
  <c r="X911" i="31"/>
  <c r="X1018" i="31"/>
  <c r="Y1081" i="31"/>
  <c r="X1146" i="31"/>
  <c r="Y1209" i="31"/>
  <c r="X1267" i="31"/>
  <c r="Y1298" i="31"/>
  <c r="X1331" i="31"/>
  <c r="Y1362" i="31"/>
  <c r="Y1394" i="31"/>
  <c r="X1427" i="31"/>
  <c r="Y1458" i="31"/>
  <c r="Y1490" i="31"/>
  <c r="X1523" i="31"/>
  <c r="X1555" i="31"/>
  <c r="X1587" i="31"/>
  <c r="X1619" i="31"/>
  <c r="X1651" i="31"/>
  <c r="X1683" i="31"/>
  <c r="X1715" i="31"/>
  <c r="X1747" i="31"/>
  <c r="Y1778" i="31"/>
  <c r="X1811" i="31"/>
  <c r="Y1842" i="31"/>
  <c r="X1875" i="31"/>
  <c r="Y1906" i="31"/>
  <c r="X1939" i="31"/>
  <c r="X1971" i="31"/>
  <c r="Y1992" i="31"/>
  <c r="X2012" i="31"/>
  <c r="Y2028" i="31"/>
  <c r="X2045" i="31"/>
  <c r="Y2060" i="31"/>
  <c r="Y2076" i="31"/>
  <c r="Y2092" i="31"/>
  <c r="Y2108" i="31"/>
  <c r="X2125" i="31"/>
  <c r="X2141" i="31"/>
  <c r="Y2156" i="31"/>
  <c r="X2173" i="31"/>
  <c r="Y2188" i="31"/>
  <c r="X2205" i="31"/>
  <c r="X2221" i="31"/>
  <c r="Y2236" i="31"/>
  <c r="Y2252" i="31"/>
  <c r="Y2268" i="31"/>
  <c r="X2285" i="31"/>
  <c r="X2301" i="31"/>
  <c r="X2317" i="31"/>
  <c r="Y2332" i="31"/>
  <c r="Y2348" i="31"/>
  <c r="Y2364" i="31"/>
  <c r="Y2380" i="31"/>
  <c r="Y2396" i="31"/>
  <c r="X2413" i="31"/>
  <c r="Y2428" i="31"/>
  <c r="X2445" i="31"/>
  <c r="Y2460" i="31"/>
  <c r="X2477" i="31"/>
  <c r="X2493" i="31"/>
  <c r="X2507" i="31"/>
  <c r="Y2517" i="31"/>
  <c r="X2527" i="31"/>
  <c r="Y2534" i="31"/>
  <c r="X2543" i="31"/>
  <c r="X2551" i="31"/>
  <c r="X2559" i="31"/>
  <c r="Y2566" i="31"/>
  <c r="Y2574" i="31"/>
  <c r="X2583" i="31"/>
  <c r="Y2590" i="31"/>
  <c r="Y2598" i="31"/>
  <c r="X2607" i="31"/>
  <c r="X2615" i="31"/>
  <c r="Y2622" i="31"/>
  <c r="Y2630" i="31"/>
  <c r="Y2638" i="31"/>
  <c r="Y2646" i="31"/>
  <c r="Y2654" i="31"/>
  <c r="X2663" i="31"/>
  <c r="Y2670" i="31"/>
  <c r="X2679" i="31"/>
  <c r="Y2686" i="31"/>
  <c r="X2695" i="31"/>
  <c r="Y2702" i="31"/>
  <c r="Y2710" i="31"/>
  <c r="Y2718" i="31"/>
  <c r="Y2726" i="31"/>
  <c r="X2735" i="31"/>
  <c r="X2743" i="31"/>
  <c r="Y2750" i="31"/>
  <c r="X2759" i="31"/>
  <c r="X2767" i="31"/>
  <c r="X2775" i="31"/>
  <c r="X2783" i="31"/>
  <c r="Y2790" i="31"/>
  <c r="X2799" i="31"/>
  <c r="X2807" i="31"/>
  <c r="X2815" i="31"/>
  <c r="X2823" i="31"/>
  <c r="Y2830" i="31"/>
  <c r="Y2838" i="31"/>
  <c r="Y2846" i="31"/>
  <c r="X2855" i="31"/>
  <c r="X2863" i="31"/>
  <c r="Y2870" i="31"/>
  <c r="X2879" i="31"/>
  <c r="Y2886" i="31"/>
  <c r="Y2894" i="31"/>
  <c r="X2903" i="31"/>
  <c r="X2911" i="31"/>
  <c r="X2919" i="31"/>
  <c r="Y2926" i="31"/>
  <c r="Y2934" i="31"/>
  <c r="Y2942" i="31"/>
  <c r="Y2950" i="31"/>
  <c r="Y2958" i="31"/>
  <c r="X2967" i="31"/>
  <c r="X2975" i="31"/>
  <c r="X2983" i="31"/>
  <c r="X2991" i="31"/>
  <c r="Y2998" i="31"/>
  <c r="X3007" i="31"/>
  <c r="Y3014" i="31"/>
  <c r="X3023" i="31"/>
  <c r="X3029" i="31"/>
  <c r="Y3033" i="31"/>
  <c r="Y3037" i="31"/>
  <c r="Y3041" i="31"/>
  <c r="Y3045" i="31"/>
  <c r="Y3049" i="31"/>
  <c r="X3054" i="31"/>
  <c r="Y3057" i="31"/>
  <c r="X3062" i="31"/>
  <c r="Y3065" i="31"/>
  <c r="X3070" i="31"/>
  <c r="Y3073" i="31"/>
  <c r="X3078" i="31"/>
  <c r="X3082" i="31"/>
  <c r="X3086" i="31"/>
  <c r="Y3089" i="31"/>
  <c r="X3094" i="31"/>
  <c r="X3098" i="31"/>
  <c r="X3102" i="31"/>
  <c r="X3106" i="31"/>
  <c r="Y3109" i="31"/>
  <c r="Y3113" i="31"/>
  <c r="Y3117" i="31"/>
  <c r="Y3121" i="31"/>
  <c r="Y3125" i="31"/>
  <c r="X3130" i="31"/>
  <c r="Y3133" i="31"/>
  <c r="X3138" i="31"/>
  <c r="X3142" i="31"/>
  <c r="X3146" i="31"/>
  <c r="X3150" i="31"/>
  <c r="X3154" i="31"/>
  <c r="X3158" i="31"/>
  <c r="Y3161" i="31"/>
  <c r="Y3165" i="31"/>
  <c r="Y3169" i="31"/>
  <c r="X3174" i="31"/>
  <c r="X3178" i="31"/>
  <c r="X3182" i="31"/>
  <c r="Y3185" i="31"/>
  <c r="Y3189" i="31"/>
  <c r="Y3193" i="31"/>
  <c r="X3198" i="31"/>
  <c r="X3202" i="31"/>
  <c r="X3206" i="31"/>
  <c r="X3210" i="31"/>
  <c r="X3214" i="31"/>
  <c r="X3218" i="31"/>
  <c r="Y3221" i="31"/>
  <c r="X3226" i="31"/>
  <c r="X3230" i="31"/>
  <c r="Y3233" i="31"/>
  <c r="Y3237" i="31"/>
  <c r="Y3241" i="31"/>
  <c r="X3246" i="31"/>
  <c r="X3250" i="31"/>
  <c r="Y3253" i="31"/>
  <c r="X3258" i="31"/>
  <c r="X3262" i="31"/>
  <c r="X3266" i="31"/>
  <c r="X3270" i="31"/>
  <c r="X3274" i="31"/>
  <c r="Y3277" i="31"/>
  <c r="Y3281" i="31"/>
  <c r="Y3285" i="31"/>
  <c r="X3290" i="31"/>
  <c r="X3294" i="31"/>
  <c r="Y3297" i="31"/>
  <c r="Y3301" i="31"/>
  <c r="X3306" i="31"/>
  <c r="Y3309" i="31"/>
  <c r="X3314" i="31"/>
  <c r="X3318" i="31"/>
  <c r="Y3321" i="31"/>
  <c r="Y3325" i="31"/>
  <c r="Y3329" i="31"/>
  <c r="X3334" i="31"/>
  <c r="X3338" i="31"/>
  <c r="Y3341" i="31"/>
  <c r="Y3345" i="31"/>
  <c r="X3350" i="31"/>
  <c r="Y3353" i="31"/>
  <c r="Y3357" i="31"/>
  <c r="X3362" i="31"/>
  <c r="X3366" i="31"/>
  <c r="Y3369" i="31"/>
  <c r="X3374" i="31"/>
  <c r="X3378" i="31"/>
  <c r="X3382" i="31"/>
  <c r="X3386" i="31"/>
  <c r="X3390" i="31"/>
  <c r="Y3393" i="31"/>
  <c r="X3398" i="31"/>
  <c r="Y3401" i="31"/>
  <c r="Y3405" i="31"/>
  <c r="Y3409" i="31"/>
  <c r="X3414" i="31"/>
  <c r="X3418" i="31"/>
  <c r="Y3421" i="31"/>
  <c r="Y3425" i="31"/>
  <c r="X3430" i="31"/>
  <c r="Y3433" i="31"/>
  <c r="Y3437" i="31"/>
  <c r="Y3441" i="31"/>
  <c r="Y3445" i="31"/>
  <c r="Y3449" i="31"/>
  <c r="Y3453" i="31"/>
  <c r="X3458" i="31"/>
  <c r="Y3461" i="31"/>
  <c r="X3466" i="31"/>
  <c r="Y3469" i="31"/>
  <c r="Y3473" i="31"/>
  <c r="Y3477" i="31"/>
  <c r="X3482" i="31"/>
  <c r="Y3485" i="31"/>
  <c r="X3490" i="31"/>
  <c r="Y3493" i="31"/>
  <c r="Y3497" i="31"/>
  <c r="X3502" i="31"/>
  <c r="Y3505" i="31"/>
  <c r="X3514" i="31"/>
  <c r="X3522" i="31"/>
  <c r="Y3529" i="31"/>
  <c r="Y3541" i="31"/>
  <c r="Y798" i="31"/>
  <c r="Y1025" i="31"/>
  <c r="Y1153" i="31"/>
  <c r="Y1270" i="31"/>
  <c r="Y431" i="31"/>
  <c r="Y944" i="31"/>
  <c r="Y1129" i="31"/>
  <c r="Y1286" i="31"/>
  <c r="X1355" i="31"/>
  <c r="Y1418" i="31"/>
  <c r="X1483" i="31"/>
  <c r="X1547" i="31"/>
  <c r="Y1610" i="31"/>
  <c r="Y1674" i="31"/>
  <c r="X1739" i="31"/>
  <c r="Y1802" i="31"/>
  <c r="Y1866" i="31"/>
  <c r="X1931" i="31"/>
  <c r="X1989" i="31"/>
  <c r="Y2024" i="31"/>
  <c r="X2057" i="31"/>
  <c r="X2089" i="31"/>
  <c r="X2121" i="31"/>
  <c r="X2153" i="31"/>
  <c r="Y2184" i="31"/>
  <c r="Y2216" i="31"/>
  <c r="X2249" i="31"/>
  <c r="X2281" i="31"/>
  <c r="X2313" i="31"/>
  <c r="Y2344" i="31"/>
  <c r="X2377" i="31"/>
  <c r="Y2408" i="31"/>
  <c r="Y2440" i="31"/>
  <c r="X2473" i="31"/>
  <c r="Y2503" i="31"/>
  <c r="X2525" i="31"/>
  <c r="Y2540" i="31"/>
  <c r="Y2556" i="31"/>
  <c r="X2573" i="31"/>
  <c r="Y2588" i="31"/>
  <c r="Y2604" i="31"/>
  <c r="X2621" i="31"/>
  <c r="Y2636" i="31"/>
  <c r="X2653" i="31"/>
  <c r="Y2668" i="31"/>
  <c r="X2685" i="31"/>
  <c r="X2701" i="31"/>
  <c r="Y2716" i="31"/>
  <c r="Y2732" i="31"/>
  <c r="X2749" i="31"/>
  <c r="Y2764" i="31"/>
  <c r="Y2780" i="31"/>
  <c r="X2797" i="31"/>
  <c r="Y2812" i="31"/>
  <c r="X2829" i="31"/>
  <c r="Y2844" i="31"/>
  <c r="Y2860" i="31"/>
  <c r="Y2876" i="31"/>
  <c r="Y2892" i="31"/>
  <c r="Y2908" i="31"/>
  <c r="Y2924" i="31"/>
  <c r="Y2940" i="31"/>
  <c r="Y2956" i="31"/>
  <c r="Y2972" i="31"/>
  <c r="Y2988" i="31"/>
  <c r="X3005" i="31"/>
  <c r="Y3020" i="31"/>
  <c r="Y3032" i="31"/>
  <c r="X3041" i="31"/>
  <c r="X3049" i="31"/>
  <c r="Y3056" i="31"/>
  <c r="Y3064" i="31"/>
  <c r="X3073" i="31"/>
  <c r="X3081" i="31"/>
  <c r="X3089" i="31"/>
  <c r="Y3096" i="31"/>
  <c r="Y3104" i="31"/>
  <c r="Y3112" i="31"/>
  <c r="Y3120" i="31"/>
  <c r="Y3128" i="31"/>
  <c r="Y3136" i="31"/>
  <c r="X3145" i="31"/>
  <c r="Y3152" i="31"/>
  <c r="Y3160" i="31"/>
  <c r="X3169" i="31"/>
  <c r="Y3176" i="31"/>
  <c r="Y3184" i="31"/>
  <c r="Y3192" i="31"/>
  <c r="Y3200" i="31"/>
  <c r="Y3208" i="31"/>
  <c r="Y3216" i="31"/>
  <c r="X3225" i="31"/>
  <c r="X3233" i="31"/>
  <c r="X3241" i="31"/>
  <c r="X3249" i="31"/>
  <c r="Y3256" i="31"/>
  <c r="Y3264" i="31"/>
  <c r="X3273" i="31"/>
  <c r="Y3280" i="31"/>
  <c r="Y3288" i="31"/>
  <c r="Y3296" i="31"/>
  <c r="X3305" i="31"/>
  <c r="Y3312" i="31"/>
  <c r="X3321" i="31"/>
  <c r="Y3328" i="31"/>
  <c r="X3337" i="31"/>
  <c r="Y3344" i="31"/>
  <c r="Y3352" i="31"/>
  <c r="Y3360" i="31"/>
  <c r="X3369" i="31"/>
  <c r="X3377" i="31"/>
  <c r="Y3384" i="31"/>
  <c r="Y3392" i="31"/>
  <c r="X3401" i="31"/>
  <c r="Y3408" i="31"/>
  <c r="X3417" i="31"/>
  <c r="Y3424" i="31"/>
  <c r="X3433" i="31"/>
  <c r="Y3440" i="31"/>
  <c r="Y3448" i="31"/>
  <c r="Y3456" i="31"/>
  <c r="X3465" i="31"/>
  <c r="Y3472" i="31"/>
  <c r="X3481" i="31"/>
  <c r="X3489" i="31"/>
  <c r="X3497" i="31"/>
  <c r="X3505" i="31"/>
  <c r="X3513" i="31"/>
  <c r="X3521" i="31"/>
  <c r="Y3528" i="31"/>
  <c r="Y3536" i="31"/>
  <c r="Y1162" i="31"/>
  <c r="Y1290" i="31"/>
  <c r="X1367" i="31"/>
  <c r="Y1430" i="31"/>
  <c r="X1495" i="31"/>
  <c r="Y1558" i="31"/>
  <c r="Y1622" i="31"/>
  <c r="X1687" i="31"/>
  <c r="Y1750" i="31"/>
  <c r="Y1814" i="31"/>
  <c r="Y1878" i="31"/>
  <c r="Y1942" i="31"/>
  <c r="Y1995" i="31"/>
  <c r="Y2030" i="31"/>
  <c r="X2063" i="31"/>
  <c r="X2095" i="31"/>
  <c r="Y2126" i="31"/>
  <c r="Y2158" i="31"/>
  <c r="X2191" i="31"/>
  <c r="X2223" i="31"/>
  <c r="Y2254" i="31"/>
  <c r="X2287" i="31"/>
  <c r="X2319" i="31"/>
  <c r="X2351" i="31"/>
  <c r="X2383" i="31"/>
  <c r="X2415" i="31"/>
  <c r="X2447" i="31"/>
  <c r="Y2478" i="31"/>
  <c r="X2508" i="31"/>
  <c r="Y2527" i="31"/>
  <c r="Y2543" i="31"/>
  <c r="Y2559" i="31"/>
  <c r="X2576" i="31"/>
  <c r="X2592" i="31"/>
  <c r="Y2607" i="31"/>
  <c r="X2624" i="31"/>
  <c r="Y2639" i="31"/>
  <c r="Y2655" i="31"/>
  <c r="Y2671" i="31"/>
  <c r="Y2687" i="31"/>
  <c r="Y2703" i="31"/>
  <c r="Y2719" i="31"/>
  <c r="X2736" i="31"/>
  <c r="Y2751" i="31"/>
  <c r="X2768" i="31"/>
  <c r="Y2783" i="31"/>
  <c r="Y2799" i="31"/>
  <c r="Y2815" i="31"/>
  <c r="X2832" i="31"/>
  <c r="Y2847" i="31"/>
  <c r="Y2863" i="31"/>
  <c r="X2880" i="31"/>
  <c r="X2896" i="31"/>
  <c r="X2912" i="31"/>
  <c r="Y2927" i="31"/>
  <c r="Y2943" i="31"/>
  <c r="X2960" i="31"/>
  <c r="X2976" i="31"/>
  <c r="X2992" i="31"/>
  <c r="Y3007" i="31"/>
  <c r="Y3023" i="31"/>
  <c r="X3034" i="31"/>
  <c r="X3042" i="31"/>
  <c r="X3050" i="31"/>
  <c r="X3058" i="31"/>
  <c r="X3066" i="31"/>
  <c r="Y3081" i="31"/>
  <c r="Y3097" i="31"/>
  <c r="Y3105" i="31"/>
  <c r="X3114" i="31"/>
  <c r="X3122" i="31"/>
  <c r="Y3129" i="31"/>
  <c r="Y3137" i="31"/>
  <c r="Y3153" i="31"/>
  <c r="Y3177" i="31"/>
  <c r="Y3201" i="31"/>
  <c r="Y3225" i="31"/>
  <c r="Y3265" i="31"/>
  <c r="Y3289" i="31"/>
  <c r="X3322" i="31"/>
  <c r="Y3337" i="31"/>
  <c r="X3370" i="31"/>
  <c r="X3402" i="31"/>
  <c r="X3426" i="31"/>
  <c r="X3442" i="31"/>
  <c r="Y3465" i="31"/>
  <c r="Y3489" i="31"/>
  <c r="Y3521" i="31"/>
  <c r="Y3323" i="31"/>
  <c r="X3380" i="31"/>
  <c r="Y3411" i="31"/>
  <c r="X3444" i="31"/>
  <c r="Y3483" i="31"/>
  <c r="X3524" i="31"/>
  <c r="X1058" i="31"/>
  <c r="X1387" i="31"/>
  <c r="X1451" i="31"/>
  <c r="X1515" i="31"/>
  <c r="X1579" i="31"/>
  <c r="X1771" i="31"/>
  <c r="X1899" i="31"/>
  <c r="Y2072" i="31"/>
  <c r="X2201" i="31"/>
  <c r="X2329" i="31"/>
  <c r="Y2456" i="31"/>
  <c r="Y2548" i="31"/>
  <c r="X2645" i="31"/>
  <c r="X2709" i="31"/>
  <c r="X2741" i="31"/>
  <c r="X2789" i="31"/>
  <c r="X2837" i="31"/>
  <c r="Y2884" i="31"/>
  <c r="Y2964" i="31"/>
  <c r="X3028" i="31"/>
  <c r="X3061" i="31"/>
  <c r="X3093" i="31"/>
  <c r="X3117" i="31"/>
  <c r="Y3148" i="31"/>
  <c r="X3189" i="31"/>
  <c r="Y3220" i="31"/>
  <c r="X3253" i="31"/>
  <c r="X3293" i="31"/>
  <c r="X3325" i="31"/>
  <c r="Y3348" i="31"/>
  <c r="Y3380" i="31"/>
  <c r="X3421" i="31"/>
  <c r="X3445" i="31"/>
  <c r="X3477" i="31"/>
  <c r="Y3508" i="31"/>
  <c r="X3541" i="31"/>
  <c r="X495" i="31"/>
  <c r="X991" i="31"/>
  <c r="Y626" i="31"/>
  <c r="X1002" i="31"/>
  <c r="Y1185" i="31"/>
  <c r="X1308" i="31"/>
  <c r="X1372" i="31"/>
  <c r="X1436" i="31"/>
  <c r="X1500" i="31"/>
  <c r="X1564" i="31"/>
  <c r="X1628" i="31"/>
  <c r="Y1691" i="31"/>
  <c r="X1756" i="31"/>
  <c r="Y1819" i="31"/>
  <c r="X1884" i="31"/>
  <c r="X1948" i="31"/>
  <c r="Y1997" i="31"/>
  <c r="X2034" i="31"/>
  <c r="Y2065" i="31"/>
  <c r="Y2097" i="31"/>
  <c r="X2130" i="31"/>
  <c r="X2162" i="31"/>
  <c r="X2194" i="31"/>
  <c r="X2226" i="31"/>
  <c r="X2258" i="31"/>
  <c r="Y2289" i="31"/>
  <c r="X2322" i="31"/>
  <c r="Y2353" i="31"/>
  <c r="Y2385" i="31"/>
  <c r="X2418" i="31"/>
  <c r="Y2449" i="31"/>
  <c r="Y2481" i="31"/>
  <c r="Y2510" i="31"/>
  <c r="X2529" i="31"/>
  <c r="Y2544" i="31"/>
  <c r="X2561" i="31"/>
  <c r="X2577" i="31"/>
  <c r="Y2592" i="31"/>
  <c r="Y2608" i="31"/>
  <c r="Y2624" i="31"/>
  <c r="X2641" i="31"/>
  <c r="Y2656" i="31"/>
  <c r="Y2672" i="31"/>
  <c r="Y2688" i="31"/>
  <c r="X2705" i="31"/>
  <c r="Y2720" i="31"/>
  <c r="X2737" i="31"/>
  <c r="X2753" i="31"/>
  <c r="X2769" i="31"/>
  <c r="X2785" i="31"/>
  <c r="X2801" i="31"/>
  <c r="X2817" i="31"/>
  <c r="Y2832" i="31"/>
  <c r="Y2848" i="31"/>
  <c r="X2865" i="31"/>
  <c r="Y2880" i="31"/>
  <c r="X2897" i="31"/>
  <c r="X2913" i="31"/>
  <c r="X2929" i="31"/>
  <c r="Y2944" i="31"/>
  <c r="X2961" i="31"/>
  <c r="X2977" i="31"/>
  <c r="Y2992" i="31"/>
  <c r="X3009" i="31"/>
  <c r="X3025" i="31"/>
  <c r="X3035" i="31"/>
  <c r="X3043" i="31"/>
  <c r="X3051" i="31"/>
  <c r="Y3058" i="31"/>
  <c r="X3067" i="31"/>
  <c r="X3075" i="31"/>
  <c r="X3083" i="31"/>
  <c r="X3091" i="31"/>
  <c r="Y3098" i="31"/>
  <c r="Y3106" i="31"/>
  <c r="Y3114" i="31"/>
  <c r="X3123" i="31"/>
  <c r="X3131" i="31"/>
  <c r="X3139" i="31"/>
  <c r="X3147" i="31"/>
  <c r="Y3154" i="31"/>
  <c r="Y3162" i="31"/>
  <c r="X3171" i="31"/>
  <c r="Y3178" i="31"/>
  <c r="X3187" i="31"/>
  <c r="X3195" i="31"/>
  <c r="Y3202" i="31"/>
  <c r="X3211" i="31"/>
  <c r="X3219" i="31"/>
  <c r="X3227" i="31"/>
  <c r="X3235" i="31"/>
  <c r="X3243" i="31"/>
  <c r="Y3250" i="31"/>
  <c r="Y3258" i="31"/>
  <c r="X3267" i="31"/>
  <c r="X3275" i="31"/>
  <c r="X3283" i="31"/>
  <c r="X3291" i="31"/>
  <c r="Y3298" i="31"/>
  <c r="X3307" i="31"/>
  <c r="X3315" i="31"/>
  <c r="X3323" i="31"/>
  <c r="X3331" i="31"/>
  <c r="X3339" i="31"/>
  <c r="Y3346" i="31"/>
  <c r="Y3354" i="31"/>
  <c r="Y3362" i="31"/>
  <c r="X3371" i="31"/>
  <c r="X3379" i="31"/>
  <c r="X3387" i="31"/>
  <c r="X3395" i="31"/>
  <c r="Y3402" i="31"/>
  <c r="X3411" i="31"/>
  <c r="X3419" i="31"/>
  <c r="Y3426" i="31"/>
  <c r="X3435" i="31"/>
  <c r="Y3442" i="31"/>
  <c r="Y3450" i="31"/>
  <c r="X3459" i="31"/>
  <c r="X3467" i="31"/>
  <c r="Y3474" i="31"/>
  <c r="Y3482" i="31"/>
  <c r="X3491" i="31"/>
  <c r="Y3498" i="31"/>
  <c r="X3507" i="31"/>
  <c r="X3515" i="31"/>
  <c r="X3523" i="31"/>
  <c r="Y3530" i="31"/>
  <c r="Y3538" i="31"/>
  <c r="X720" i="31"/>
  <c r="Y1034" i="31"/>
  <c r="Y1193" i="31"/>
  <c r="X1319" i="31"/>
  <c r="X1383" i="31"/>
  <c r="Y1446" i="31"/>
  <c r="Y1510" i="31"/>
  <c r="X1575" i="31"/>
  <c r="X1639" i="31"/>
  <c r="Y1702" i="31"/>
  <c r="Y1766" i="31"/>
  <c r="X1831" i="31"/>
  <c r="X1895" i="31"/>
  <c r="Y1958" i="31"/>
  <c r="Y2004" i="31"/>
  <c r="X2039" i="31"/>
  <c r="X2071" i="31"/>
  <c r="Y2102" i="31"/>
  <c r="Y2134" i="31"/>
  <c r="X2167" i="31"/>
  <c r="Y2198" i="31"/>
  <c r="Y2230" i="31"/>
  <c r="X2263" i="31"/>
  <c r="Y2294" i="31"/>
  <c r="Y2326" i="31"/>
  <c r="X2359" i="31"/>
  <c r="X2391" i="31"/>
  <c r="Y2422" i="31"/>
  <c r="X2455" i="31"/>
  <c r="Y2486" i="31"/>
  <c r="Y2513" i="31"/>
  <c r="X2532" i="31"/>
  <c r="X2548" i="31"/>
  <c r="Y2563" i="31"/>
  <c r="Y2579" i="31"/>
  <c r="Y2595" i="31"/>
  <c r="Y2611" i="31"/>
  <c r="X2628" i="31"/>
  <c r="X2644" i="31"/>
  <c r="Y2659" i="31"/>
  <c r="X2676" i="31"/>
  <c r="Y2691" i="31"/>
  <c r="Y2707" i="31"/>
  <c r="X2724" i="31"/>
  <c r="X2740" i="31"/>
  <c r="X2756" i="31"/>
  <c r="Y2771" i="31"/>
  <c r="Y2787" i="31"/>
  <c r="X2804" i="31"/>
  <c r="Y2819" i="31"/>
  <c r="Y2835" i="31"/>
  <c r="X2852" i="31"/>
  <c r="Y2867" i="31"/>
  <c r="Y2883" i="31"/>
  <c r="Y2899" i="31"/>
  <c r="Y2915" i="31"/>
  <c r="Y2931" i="31"/>
  <c r="Y2947" i="31"/>
  <c r="Y2963" i="31"/>
  <c r="X2980" i="31"/>
  <c r="Y2995" i="31"/>
  <c r="Y3011" i="31"/>
  <c r="X3027" i="31"/>
  <c r="Y3035" i="31"/>
  <c r="X3044" i="31"/>
  <c r="Y3051" i="31"/>
  <c r="X3060" i="31"/>
  <c r="X3068" i="31"/>
  <c r="X3076" i="31"/>
  <c r="X3084" i="31"/>
  <c r="Y3091" i="31"/>
  <c r="Y3099" i="31"/>
  <c r="X3108" i="31"/>
  <c r="Y3115" i="31"/>
  <c r="Y3123" i="31"/>
  <c r="X3132" i="31"/>
  <c r="Y3139" i="31"/>
  <c r="Y3147" i="31"/>
  <c r="Y3155" i="31"/>
  <c r="X3164" i="31"/>
  <c r="X3172" i="31"/>
  <c r="Y3179" i="31"/>
  <c r="X3188" i="31"/>
  <c r="X3196" i="31"/>
  <c r="Y3203" i="31"/>
  <c r="Y3211" i="31"/>
  <c r="X3220" i="31"/>
  <c r="X3228" i="31"/>
  <c r="X3236" i="31"/>
  <c r="X3244" i="31"/>
  <c r="Y3251" i="31"/>
  <c r="Y3259" i="31"/>
  <c r="X3268" i="31"/>
  <c r="Y3275" i="31"/>
  <c r="X3284" i="31"/>
  <c r="Y3291" i="31"/>
  <c r="Y3299" i="31"/>
  <c r="X3308" i="31"/>
  <c r="Y3331" i="31"/>
  <c r="X3348" i="31"/>
  <c r="Y3355" i="31"/>
  <c r="Y3363" i="31"/>
  <c r="Y3387" i="31"/>
  <c r="Y3419" i="31"/>
  <c r="X3452" i="31"/>
  <c r="Y3491" i="31"/>
  <c r="Y3531" i="31"/>
  <c r="X1323" i="31"/>
  <c r="Y1642" i="31"/>
  <c r="X1963" i="31"/>
  <c r="Y2104" i="31"/>
  <c r="X2265" i="31"/>
  <c r="X2425" i="31"/>
  <c r="X2533" i="31"/>
  <c r="X2581" i="31"/>
  <c r="X2629" i="31"/>
  <c r="Y2676" i="31"/>
  <c r="X2757" i="31"/>
  <c r="Y2820" i="31"/>
  <c r="X2901" i="31"/>
  <c r="X2949" i="31"/>
  <c r="X2997" i="31"/>
  <c r="X3037" i="31"/>
  <c r="X3069" i="31"/>
  <c r="Y3100" i="31"/>
  <c r="X3133" i="31"/>
  <c r="Y3156" i="31"/>
  <c r="Y3180" i="31"/>
  <c r="X3213" i="31"/>
  <c r="X3245" i="31"/>
  <c r="Y3268" i="31"/>
  <c r="Y3300" i="31"/>
  <c r="Y3340" i="31"/>
  <c r="Y3372" i="31"/>
  <c r="Y3412" i="31"/>
  <c r="X3461" i="31"/>
  <c r="Y3492" i="31"/>
  <c r="X3525" i="31"/>
  <c r="X817" i="31"/>
  <c r="Y1065" i="31"/>
  <c r="X1250" i="31"/>
  <c r="Y1334" i="31"/>
  <c r="X1399" i="31"/>
  <c r="X1463" i="31"/>
  <c r="X1527" i="31"/>
  <c r="X1591" i="31"/>
  <c r="X1655" i="31"/>
  <c r="X1719" i="31"/>
  <c r="X1783" i="31"/>
  <c r="X1847" i="31"/>
  <c r="Y1910" i="31"/>
  <c r="X1975" i="31"/>
  <c r="Y2013" i="31"/>
  <c r="X2047" i="31"/>
  <c r="Y2078" i="31"/>
  <c r="X2111" i="31"/>
  <c r="Y2142" i="31"/>
  <c r="Y2174" i="31"/>
  <c r="X2207" i="31"/>
  <c r="X2239" i="31"/>
  <c r="X2271" i="31"/>
  <c r="X2303" i="31"/>
  <c r="Y2334" i="31"/>
  <c r="X2367" i="31"/>
  <c r="X2399" i="31"/>
  <c r="X2431" i="31"/>
  <c r="Y2462" i="31"/>
  <c r="X2495" i="31"/>
  <c r="Y2518" i="31"/>
  <c r="Y2535" i="31"/>
  <c r="Y2551" i="31"/>
  <c r="Y2567" i="31"/>
  <c r="X2584" i="31"/>
  <c r="Y2599" i="31"/>
  <c r="X2616" i="31"/>
  <c r="Y2631" i="31"/>
  <c r="Y2647" i="31"/>
  <c r="Y2663" i="31"/>
  <c r="Y2679" i="31"/>
  <c r="Y2695" i="31"/>
  <c r="Y2711" i="31"/>
  <c r="Y2727" i="31"/>
  <c r="Y2743" i="31"/>
  <c r="X2760" i="31"/>
  <c r="Y2775" i="31"/>
  <c r="Y2791" i="31"/>
  <c r="X2808" i="31"/>
  <c r="X2824" i="31"/>
  <c r="Y2839" i="31"/>
  <c r="Y2855" i="31"/>
  <c r="X2872" i="31"/>
  <c r="X2888" i="31"/>
  <c r="Y2903" i="31"/>
  <c r="Y2919" i="31"/>
  <c r="Y2935" i="31"/>
  <c r="X2952" i="31"/>
  <c r="Y2967" i="31"/>
  <c r="Y2983" i="31"/>
  <c r="Y2999" i="31"/>
  <c r="X3016" i="31"/>
  <c r="Y3029" i="31"/>
  <c r="X3038" i="31"/>
  <c r="X3046" i="31"/>
  <c r="Y3053" i="31"/>
  <c r="Y3061" i="31"/>
  <c r="Y3069" i="31"/>
  <c r="Y3077" i="31"/>
  <c r="Y3085" i="31"/>
  <c r="Y3093" i="31"/>
  <c r="Y3101" i="31"/>
  <c r="X3110" i="31"/>
  <c r="X3118" i="31"/>
  <c r="X3126" i="31"/>
  <c r="X3134" i="31"/>
  <c r="Y3141" i="31"/>
  <c r="Y3149" i="31"/>
  <c r="Y3157" i="31"/>
  <c r="X3166" i="31"/>
  <c r="Y3173" i="31"/>
  <c r="Y3181" i="31"/>
  <c r="X3190" i="31"/>
  <c r="Y3197" i="31"/>
  <c r="Y3205" i="31"/>
  <c r="Y3213" i="31"/>
  <c r="X3222" i="31"/>
  <c r="Y3229" i="31"/>
  <c r="X3238" i="31"/>
  <c r="Y3245" i="31"/>
  <c r="X3254" i="31"/>
  <c r="Y3261" i="31"/>
  <c r="Y3269" i="31"/>
  <c r="X3278" i="31"/>
  <c r="X3286" i="31"/>
  <c r="Y3293" i="31"/>
  <c r="X3302" i="31"/>
  <c r="X3310" i="31"/>
  <c r="Y3317" i="31"/>
  <c r="X3326" i="31"/>
  <c r="Y3333" i="31"/>
  <c r="X3342" i="31"/>
  <c r="Y3349" i="31"/>
  <c r="X3358" i="31"/>
  <c r="Y3365" i="31"/>
  <c r="Y3373" i="31"/>
  <c r="Y3381" i="31"/>
  <c r="Y3389" i="31"/>
  <c r="Y3397" i="31"/>
  <c r="X3406" i="31"/>
  <c r="Y3413" i="31"/>
  <c r="X3422" i="31"/>
  <c r="Y3429" i="31"/>
  <c r="X3438" i="31"/>
  <c r="X3446" i="31"/>
  <c r="X3454" i="31"/>
  <c r="X3462" i="31"/>
  <c r="X3470" i="31"/>
  <c r="X3478" i="31"/>
  <c r="X3486" i="31"/>
  <c r="X3494" i="31"/>
  <c r="Y3501" i="31"/>
  <c r="Y3509" i="31"/>
  <c r="X3518" i="31"/>
  <c r="Y3525" i="31"/>
  <c r="Y3533" i="31"/>
  <c r="X3542" i="31"/>
  <c r="Y3494" i="31"/>
  <c r="Y3518" i="31"/>
  <c r="X3535" i="31"/>
  <c r="Y878" i="31"/>
  <c r="Y1350" i="31"/>
  <c r="X1479" i="31"/>
  <c r="X1607" i="31"/>
  <c r="Y1734" i="31"/>
  <c r="X1863" i="31"/>
  <c r="Y1926" i="31"/>
  <c r="Y2022" i="31"/>
  <c r="X2119" i="31"/>
  <c r="X2183" i="31"/>
  <c r="Y2246" i="31"/>
  <c r="Y2310" i="31"/>
  <c r="Y2374" i="31"/>
  <c r="Y2438" i="31"/>
  <c r="Y2502" i="31"/>
  <c r="X2540" i="31"/>
  <c r="Y2571" i="31"/>
  <c r="X2604" i="31"/>
  <c r="X2636" i="31"/>
  <c r="Y2667" i="31"/>
  <c r="Y2699" i="31"/>
  <c r="X2732" i="31"/>
  <c r="Y2763" i="31"/>
  <c r="X2812" i="31"/>
  <c r="X2844" i="31"/>
  <c r="X2876" i="31"/>
  <c r="X2908" i="31"/>
  <c r="X2940" i="31"/>
  <c r="Y2971" i="31"/>
  <c r="X3020" i="31"/>
  <c r="X3040" i="31"/>
  <c r="Y3047" i="31"/>
  <c r="Y3063" i="31"/>
  <c r="Y3079" i="31"/>
  <c r="Y3103" i="31"/>
  <c r="X3120" i="31"/>
  <c r="X3136" i="31"/>
  <c r="X3152" i="31"/>
  <c r="X3168" i="31"/>
  <c r="X3176" i="31"/>
  <c r="Y3191" i="31"/>
  <c r="X3208" i="31"/>
  <c r="X3224" i="31"/>
  <c r="Y3239" i="31"/>
  <c r="Y3255" i="31"/>
  <c r="X3272" i="31"/>
  <c r="X3288" i="31"/>
  <c r="Y3295" i="31"/>
  <c r="X3320" i="31"/>
  <c r="Y3335" i="31"/>
  <c r="X3352" i="31"/>
  <c r="Y3367" i="31"/>
  <c r="Y3383" i="31"/>
  <c r="X3400" i="31"/>
  <c r="X3416" i="31"/>
  <c r="X3432" i="31"/>
  <c r="X3448" i="31"/>
  <c r="X3464" i="31"/>
  <c r="Y3471" i="31"/>
  <c r="Y3487" i="31"/>
  <c r="X3504" i="31"/>
  <c r="Y3519" i="31"/>
  <c r="Y3543" i="31"/>
  <c r="X3090" i="31"/>
  <c r="X3162" i="31"/>
  <c r="X3186" i="31"/>
  <c r="Y3209" i="31"/>
  <c r="X3234" i="31"/>
  <c r="Y3249" i="31"/>
  <c r="Y3273" i="31"/>
  <c r="Y3305" i="31"/>
  <c r="X3330" i="31"/>
  <c r="X3354" i="31"/>
  <c r="Y3377" i="31"/>
  <c r="X3394" i="31"/>
  <c r="X3410" i="31"/>
  <c r="X3434" i="31"/>
  <c r="Y3457" i="31"/>
  <c r="Y3481" i="31"/>
  <c r="Y3513" i="31"/>
  <c r="Y3537" i="31"/>
  <c r="Y3339" i="31"/>
  <c r="Y3395" i="31"/>
  <c r="X3436" i="31"/>
  <c r="X3460" i="31"/>
  <c r="Y3475" i="31"/>
  <c r="Y3507" i="31"/>
  <c r="X3540" i="31"/>
  <c r="X1227" i="31"/>
  <c r="Y1706" i="31"/>
  <c r="X2007" i="31"/>
  <c r="X2137" i="31"/>
  <c r="X2233" i="31"/>
  <c r="X2361" i="31"/>
  <c r="X2489" i="31"/>
  <c r="X2565" i="31"/>
  <c r="X2613" i="31"/>
  <c r="Y2660" i="31"/>
  <c r="Y2724" i="31"/>
  <c r="X2805" i="31"/>
  <c r="Y2868" i="31"/>
  <c r="X2933" i="31"/>
  <c r="Y3012" i="31"/>
  <c r="X3053" i="31"/>
  <c r="Y3084" i="31"/>
  <c r="X3109" i="31"/>
  <c r="Y3140" i="31"/>
  <c r="Y3196" i="31"/>
  <c r="Y3236" i="31"/>
  <c r="X3277" i="31"/>
  <c r="X3309" i="31"/>
  <c r="X3333" i="31"/>
  <c r="X3365" i="31"/>
  <c r="X3389" i="31"/>
  <c r="Y3404" i="31"/>
  <c r="Y3436" i="31"/>
  <c r="X3469" i="31"/>
  <c r="X3501" i="31"/>
  <c r="X3533" i="31"/>
  <c r="Y862" i="31"/>
  <c r="Y1098" i="31"/>
  <c r="Y1257" i="31"/>
  <c r="Y1339" i="31"/>
  <c r="Y1403" i="31"/>
  <c r="X1468" i="31"/>
  <c r="Y1531" i="31"/>
  <c r="Y1595" i="31"/>
  <c r="Y1659" i="31"/>
  <c r="X1724" i="31"/>
  <c r="Y1787" i="31"/>
  <c r="Y1851" i="31"/>
  <c r="Y1915" i="31"/>
  <c r="X1980" i="31"/>
  <c r="Y2016" i="31"/>
  <c r="X2050" i="31"/>
  <c r="X2082" i="31"/>
  <c r="Y2113" i="31"/>
  <c r="X2146" i="31"/>
  <c r="Y2177" i="31"/>
  <c r="Y2209" i="31"/>
  <c r="X2242" i="31"/>
  <c r="X2274" i="31"/>
  <c r="X2306" i="31"/>
  <c r="Y2337" i="31"/>
  <c r="X2370" i="31"/>
  <c r="X2402" i="31"/>
  <c r="X2434" i="31"/>
  <c r="Y2465" i="31"/>
  <c r="Y2497" i="31"/>
  <c r="X2521" i="31"/>
  <c r="X2537" i="31"/>
  <c r="X2553" i="31"/>
  <c r="X2569" i="31"/>
  <c r="Y2584" i="31"/>
  <c r="X2601" i="31"/>
  <c r="X2617" i="31"/>
  <c r="X2633" i="31"/>
  <c r="Y2648" i="31"/>
  <c r="X2665" i="31"/>
  <c r="Y2680" i="31"/>
  <c r="X2697" i="31"/>
  <c r="Y2712" i="31"/>
  <c r="X2729" i="31"/>
  <c r="X2745" i="31"/>
  <c r="Y2760" i="31"/>
  <c r="Y2776" i="31"/>
  <c r="Y2792" i="31"/>
  <c r="X2809" i="31"/>
  <c r="X2825" i="31"/>
  <c r="Y2840" i="31"/>
  <c r="X2857" i="31"/>
  <c r="Y2872" i="31"/>
  <c r="Y2888" i="31"/>
  <c r="X2905" i="31"/>
  <c r="Y2920" i="31"/>
  <c r="X2937" i="31"/>
  <c r="X2953" i="31"/>
  <c r="X2969" i="31"/>
  <c r="X2985" i="31"/>
  <c r="X3001" i="31"/>
  <c r="X3017" i="31"/>
  <c r="X3031" i="31"/>
  <c r="Y3038" i="31"/>
  <c r="X3047" i="31"/>
  <c r="X3055" i="31"/>
  <c r="Y3062" i="31"/>
  <c r="X3071" i="31"/>
  <c r="Y3078" i="31"/>
  <c r="X3087" i="31"/>
  <c r="X3095" i="31"/>
  <c r="Y3102" i="31"/>
  <c r="X3111" i="31"/>
  <c r="X3119" i="31"/>
  <c r="X3127" i="31"/>
  <c r="Y3134" i="31"/>
  <c r="Y3142" i="31"/>
  <c r="Y3150" i="31"/>
  <c r="X3159" i="31"/>
  <c r="X3167" i="31"/>
  <c r="Y3174" i="31"/>
  <c r="Y3182" i="31"/>
  <c r="Y3190" i="31"/>
  <c r="X3199" i="31"/>
  <c r="Y3206" i="31"/>
  <c r="X3215" i="31"/>
  <c r="X3223" i="31"/>
  <c r="Y3230" i="31"/>
  <c r="Y3238" i="31"/>
  <c r="X3247" i="31"/>
  <c r="X3255" i="31"/>
  <c r="Y3262" i="31"/>
  <c r="Y3270" i="31"/>
  <c r="Y3278" i="31"/>
  <c r="X3287" i="31"/>
  <c r="Y3294" i="31"/>
  <c r="Y3302" i="31"/>
  <c r="X3311" i="31"/>
  <c r="Y3318" i="31"/>
  <c r="X3327" i="31"/>
  <c r="Y3334" i="31"/>
  <c r="X3343" i="31"/>
  <c r="X3351" i="31"/>
  <c r="X3359" i="31"/>
  <c r="X3367" i="31"/>
  <c r="X3375" i="31"/>
  <c r="Y3382" i="31"/>
  <c r="X3391" i="31"/>
  <c r="Y3398" i="31"/>
  <c r="Y3406" i="31"/>
  <c r="Y3414" i="31"/>
  <c r="X3423" i="31"/>
  <c r="X3431" i="31"/>
  <c r="Y3438" i="31"/>
  <c r="Y3446" i="31"/>
  <c r="Y3454" i="31"/>
  <c r="X3463" i="31"/>
  <c r="X3471" i="31"/>
  <c r="Y3478" i="31"/>
  <c r="X3487" i="31"/>
  <c r="Y3502" i="31"/>
  <c r="Y3510" i="31"/>
  <c r="Y3526" i="31"/>
  <c r="X3543" i="31"/>
  <c r="X1122" i="31"/>
  <c r="X1276" i="31"/>
  <c r="Y1414" i="31"/>
  <c r="Y1542" i="31"/>
  <c r="Y1670" i="31"/>
  <c r="Y1798" i="31"/>
  <c r="X1986" i="31"/>
  <c r="X2055" i="31"/>
  <c r="Y2086" i="31"/>
  <c r="X2151" i="31"/>
  <c r="Y2214" i="31"/>
  <c r="Y2278" i="31"/>
  <c r="X2343" i="31"/>
  <c r="Y2406" i="31"/>
  <c r="X2471" i="31"/>
  <c r="Y2523" i="31"/>
  <c r="X2556" i="31"/>
  <c r="Y2587" i="31"/>
  <c r="X2620" i="31"/>
  <c r="Y2651" i="31"/>
  <c r="Y2683" i="31"/>
  <c r="X2716" i="31"/>
  <c r="X2748" i="31"/>
  <c r="X2780" i="31"/>
  <c r="Y2795" i="31"/>
  <c r="X2828" i="31"/>
  <c r="X2860" i="31"/>
  <c r="X2892" i="31"/>
  <c r="X2924" i="31"/>
  <c r="X2956" i="31"/>
  <c r="X2988" i="31"/>
  <c r="X3004" i="31"/>
  <c r="Y3031" i="31"/>
  <c r="Y3055" i="31"/>
  <c r="X3072" i="31"/>
  <c r="X3088" i="31"/>
  <c r="X3096" i="31"/>
  <c r="Y3111" i="31"/>
  <c r="Y3127" i="31"/>
  <c r="X3144" i="31"/>
  <c r="Y3159" i="31"/>
  <c r="X3184" i="31"/>
  <c r="Y3199" i="31"/>
  <c r="X3216" i="31"/>
  <c r="Y3231" i="31"/>
  <c r="X3248" i="31"/>
  <c r="X3264" i="31"/>
  <c r="Y3279" i="31"/>
  <c r="X3304" i="31"/>
  <c r="X3312" i="31"/>
  <c r="X3328" i="31"/>
  <c r="Y3343" i="31"/>
  <c r="Y3359" i="31"/>
  <c r="Y3375" i="31"/>
  <c r="X3392" i="31"/>
  <c r="X3408" i="31"/>
  <c r="Y3423" i="31"/>
  <c r="Y3439" i="31"/>
  <c r="X3456" i="31"/>
  <c r="Y3479" i="31"/>
  <c r="Y3495" i="31"/>
  <c r="X3512" i="31"/>
  <c r="X3528" i="31"/>
  <c r="Y3535" i="31"/>
  <c r="X3074" i="31"/>
  <c r="Y3145" i="31"/>
  <c r="X3170" i="31"/>
  <c r="X3194" i="31"/>
  <c r="Y3217" i="31"/>
  <c r="X3242" i="31"/>
  <c r="Y3257" i="31"/>
  <c r="X3282" i="31"/>
  <c r="X3298" i="31"/>
  <c r="Y3313" i="31"/>
  <c r="X3346" i="31"/>
  <c r="Y3361" i="31"/>
  <c r="Y3385" i="31"/>
  <c r="Y3417" i="31"/>
  <c r="X3450" i="31"/>
  <c r="X3474" i="31"/>
  <c r="X3498" i="31"/>
  <c r="X3506" i="31"/>
  <c r="X3530" i="31"/>
  <c r="Y3315" i="31"/>
  <c r="Y3371" i="31"/>
  <c r="X3404" i="31"/>
  <c r="Y3427" i="31"/>
  <c r="X3468" i="31"/>
  <c r="X3500" i="31"/>
  <c r="Y3515" i="31"/>
  <c r="X751" i="31"/>
  <c r="X1835" i="31"/>
  <c r="Y2040" i="31"/>
  <c r="X2169" i="31"/>
  <c r="X2297" i="31"/>
  <c r="X2393" i="31"/>
  <c r="Y2514" i="31"/>
  <c r="Y2596" i="31"/>
  <c r="Y2692" i="31"/>
  <c r="Y2772" i="31"/>
  <c r="Y2852" i="31"/>
  <c r="X2917" i="31"/>
  <c r="Y2980" i="31"/>
  <c r="Y3044" i="31"/>
  <c r="Y3076" i="31"/>
  <c r="X3125" i="31"/>
  <c r="X3165" i="31"/>
  <c r="X3173" i="31"/>
  <c r="X3205" i="31"/>
  <c r="Y3228" i="31"/>
  <c r="X3261" i="31"/>
  <c r="X3285" i="31"/>
  <c r="Y3316" i="31"/>
  <c r="Y3356" i="31"/>
  <c r="Y3396" i="31"/>
  <c r="X3429" i="31"/>
  <c r="X3453" i="31"/>
  <c r="Y3484" i="31"/>
  <c r="X3517" i="31"/>
  <c r="S196" i="47"/>
  <c r="R189" i="46"/>
  <c r="S192" i="47"/>
  <c r="F15" i="27"/>
  <c r="R187" i="45"/>
  <c r="R15" i="27" l="1"/>
  <c r="C16" i="27"/>
  <c r="D16" i="27"/>
  <c r="AC15" i="27"/>
  <c r="AC9" i="27"/>
  <c r="S188" i="47"/>
  <c r="R183" i="45"/>
  <c r="R191" i="45"/>
  <c r="AC5" i="27"/>
  <c r="Y30" i="31"/>
  <c r="R190" i="46"/>
  <c r="G6" i="27"/>
  <c r="AC12" i="27"/>
  <c r="R188" i="45"/>
  <c r="R187" i="46"/>
  <c r="S193" i="47"/>
  <c r="R184" i="46"/>
  <c r="G15" i="27"/>
  <c r="Y3544" i="31"/>
  <c r="S197" i="47"/>
  <c r="G7" i="27"/>
  <c r="X28" i="31"/>
  <c r="E16" i="27" l="1"/>
  <c r="P16" i="27"/>
  <c r="Q16" i="27"/>
  <c r="V16" i="27"/>
  <c r="W16" i="27" s="1"/>
  <c r="AB16" i="27"/>
  <c r="R192" i="45"/>
  <c r="X29" i="31"/>
  <c r="R185" i="46"/>
  <c r="S194" i="47"/>
  <c r="S198" i="47"/>
  <c r="R189" i="45"/>
  <c r="F16" i="27"/>
  <c r="R191" i="46"/>
  <c r="R195" i="46"/>
  <c r="R16" i="27" l="1"/>
  <c r="C17" i="27"/>
  <c r="D17" i="27"/>
  <c r="R193" i="45"/>
  <c r="R192" i="46"/>
  <c r="R196" i="46"/>
  <c r="R190" i="45"/>
  <c r="G16" i="27"/>
  <c r="S195" i="47"/>
  <c r="S199" i="47"/>
  <c r="Y29" i="31"/>
  <c r="AC16" i="27"/>
  <c r="E17" i="27" l="1"/>
  <c r="P17" i="27"/>
  <c r="Q17" i="27"/>
  <c r="V17" i="27"/>
  <c r="W17" i="27" s="1"/>
  <c r="AB17" i="27"/>
  <c r="R197" i="46"/>
  <c r="R194" i="45"/>
  <c r="R193" i="46"/>
  <c r="S200" i="47"/>
  <c r="F17" i="27"/>
  <c r="R17" i="27" l="1"/>
  <c r="C18" i="27"/>
  <c r="D18" i="27"/>
  <c r="G17" i="27"/>
  <c r="R195" i="45"/>
  <c r="R194" i="46"/>
  <c r="R198" i="46"/>
  <c r="S201" i="47"/>
  <c r="AC17" i="27"/>
  <c r="E18" i="27" l="1"/>
  <c r="P18" i="27"/>
  <c r="Q18" i="27"/>
  <c r="V18" i="27"/>
  <c r="W18" i="27" s="1"/>
  <c r="AB18" i="27"/>
  <c r="S202" i="47"/>
  <c r="R204" i="46"/>
  <c r="R199" i="46"/>
  <c r="F18" i="27"/>
  <c r="S215" i="47"/>
  <c r="R196" i="45"/>
  <c r="R18" i="27" l="1"/>
  <c r="C19" i="27"/>
  <c r="D19" i="27"/>
  <c r="AC18" i="27"/>
  <c r="S216" i="47"/>
  <c r="R197" i="45"/>
  <c r="R205" i="46"/>
  <c r="R200" i="46"/>
  <c r="R204" i="45"/>
  <c r="S203" i="47"/>
  <c r="G18" i="27"/>
  <c r="E19" i="27" l="1"/>
  <c r="P19" i="27"/>
  <c r="Q19" i="27"/>
  <c r="V19" i="27"/>
  <c r="W19" i="27" s="1"/>
  <c r="AB19" i="27"/>
  <c r="S204" i="47"/>
  <c r="F19" i="27"/>
  <c r="R201" i="46"/>
  <c r="R205" i="45"/>
  <c r="R198" i="45"/>
  <c r="R206" i="46"/>
  <c r="S217" i="47"/>
  <c r="R19" i="27" l="1"/>
  <c r="C20" i="27"/>
  <c r="D20" i="27"/>
  <c r="G19" i="27"/>
  <c r="AC19" i="27"/>
  <c r="R199" i="45"/>
  <c r="S218" i="47"/>
  <c r="R202" i="46"/>
  <c r="R206" i="45"/>
  <c r="S205" i="47"/>
  <c r="R207" i="46"/>
  <c r="E20" i="27" l="1"/>
  <c r="P20" i="27"/>
  <c r="Q20" i="27"/>
  <c r="V20" i="27"/>
  <c r="W20" i="27" s="1"/>
  <c r="AB20" i="27"/>
  <c r="R207" i="45"/>
  <c r="S206" i="47"/>
  <c r="F20" i="27"/>
  <c r="R203" i="46"/>
  <c r="S219" i="47"/>
  <c r="R200" i="45"/>
  <c r="R208" i="46"/>
  <c r="R20" i="27" l="1"/>
  <c r="C21" i="27"/>
  <c r="D21" i="27"/>
  <c r="G20" i="27"/>
  <c r="R208" i="45"/>
  <c r="R209" i="46"/>
  <c r="R201" i="45"/>
  <c r="S220" i="47"/>
  <c r="S207" i="47"/>
  <c r="AC20" i="27"/>
  <c r="E21" i="27" l="1"/>
  <c r="P21" i="27"/>
  <c r="Q21" i="27"/>
  <c r="V21" i="27"/>
  <c r="W21" i="27" s="1"/>
  <c r="AB21" i="27"/>
  <c r="S208" i="47"/>
  <c r="R202" i="45"/>
  <c r="R216" i="46"/>
  <c r="F21" i="27"/>
  <c r="R210" i="46"/>
  <c r="R209" i="45"/>
  <c r="S221" i="47"/>
  <c r="R21" i="27" l="1"/>
  <c r="C22" i="27"/>
  <c r="D22" i="27"/>
  <c r="S222" i="47"/>
  <c r="G21" i="27"/>
  <c r="R211" i="46"/>
  <c r="R217" i="46"/>
  <c r="R203" i="45"/>
  <c r="AC21" i="27"/>
  <c r="S209" i="47"/>
  <c r="R210" i="45"/>
  <c r="E22" i="27" l="1"/>
  <c r="P22" i="27"/>
  <c r="Q22" i="27"/>
  <c r="V22" i="27"/>
  <c r="W22" i="27" s="1"/>
  <c r="AB22" i="27"/>
  <c r="S210" i="47"/>
  <c r="R218" i="46"/>
  <c r="R212" i="46"/>
  <c r="F22" i="27"/>
  <c r="R211" i="45"/>
  <c r="S223" i="47"/>
  <c r="R22" i="27" l="1"/>
  <c r="C23" i="27"/>
  <c r="D23" i="27"/>
  <c r="R213" i="46"/>
  <c r="AC22" i="27"/>
  <c r="S211" i="47"/>
  <c r="G22" i="27"/>
  <c r="R219" i="46"/>
  <c r="S224" i="47"/>
  <c r="R212" i="45"/>
  <c r="E23" i="27" l="1"/>
  <c r="P23" i="27"/>
  <c r="Q23" i="27"/>
  <c r="V23" i="27"/>
  <c r="W23" i="27" s="1"/>
  <c r="AB23" i="27"/>
  <c r="S225" i="47"/>
  <c r="R213" i="45"/>
  <c r="S212" i="47"/>
  <c r="F23" i="27"/>
  <c r="R214" i="46"/>
  <c r="S229" i="47"/>
  <c r="R220" i="46"/>
  <c r="R23" i="27" l="1"/>
  <c r="C24" i="27"/>
  <c r="D24" i="27"/>
  <c r="R215" i="46"/>
  <c r="S230" i="47"/>
  <c r="AC23" i="27"/>
  <c r="S226" i="47"/>
  <c r="R214" i="45"/>
  <c r="R225" i="45"/>
  <c r="S213" i="47"/>
  <c r="G23" i="27"/>
  <c r="R221" i="46"/>
  <c r="E24" i="27" l="1"/>
  <c r="P24" i="27"/>
  <c r="Q24" i="27"/>
  <c r="V24" i="27"/>
  <c r="W24" i="27" s="1"/>
  <c r="AB24" i="27"/>
  <c r="S214" i="47"/>
  <c r="R226" i="45"/>
  <c r="R222" i="46"/>
  <c r="S227" i="47"/>
  <c r="R215" i="45"/>
  <c r="F24" i="27"/>
  <c r="S231" i="47"/>
  <c r="R24" i="27" l="1"/>
  <c r="C25" i="27"/>
  <c r="D25" i="27"/>
  <c r="R216" i="45"/>
  <c r="R227" i="45"/>
  <c r="AC24" i="27"/>
  <c r="R223" i="46"/>
  <c r="S228" i="47"/>
  <c r="G24" i="27"/>
  <c r="S232" i="47"/>
  <c r="E25" i="27" l="1"/>
  <c r="P25" i="27"/>
  <c r="Q25" i="27"/>
  <c r="V25" i="27"/>
  <c r="W25" i="27" s="1"/>
  <c r="AB25" i="27"/>
  <c r="R217" i="45"/>
  <c r="R224" i="46"/>
  <c r="S233" i="47"/>
  <c r="F25" i="27"/>
  <c r="R228" i="45"/>
  <c r="R25" i="27" l="1"/>
  <c r="C26" i="27"/>
  <c r="D26" i="27"/>
  <c r="R218" i="45"/>
  <c r="R229" i="45"/>
  <c r="AC25" i="27"/>
  <c r="G25" i="27"/>
  <c r="S234" i="47"/>
  <c r="R225" i="46"/>
  <c r="E26" i="27" l="1"/>
  <c r="P26" i="27"/>
  <c r="Q26" i="27"/>
  <c r="V26" i="27"/>
  <c r="W26" i="27" s="1"/>
  <c r="AB26" i="27"/>
  <c r="R219" i="45"/>
  <c r="R230" i="45"/>
  <c r="S235" i="47"/>
  <c r="R226" i="46"/>
  <c r="F26" i="27"/>
  <c r="R26" i="27" l="1"/>
  <c r="C27" i="27"/>
  <c r="D27" i="27"/>
  <c r="P27" i="27"/>
  <c r="Q27" i="27"/>
  <c r="V27" i="27"/>
  <c r="W27" i="27" s="1"/>
  <c r="AB27" i="27"/>
  <c r="R220" i="45"/>
  <c r="S236" i="47"/>
  <c r="G26" i="27"/>
  <c r="AC26" i="27"/>
  <c r="R231" i="45"/>
  <c r="R227" i="46"/>
  <c r="E27" i="27" l="1"/>
  <c r="R27" i="27"/>
  <c r="C28" i="27"/>
  <c r="D28" i="27"/>
  <c r="R221" i="45"/>
  <c r="R228" i="46"/>
  <c r="F27" i="27"/>
  <c r="S237" i="47"/>
  <c r="R232" i="45"/>
  <c r="E28" i="27" l="1"/>
  <c r="P28" i="27"/>
  <c r="Q28" i="27"/>
  <c r="V28" i="27"/>
  <c r="W28" i="27" s="1"/>
  <c r="AB28" i="27"/>
  <c r="R222" i="45"/>
  <c r="F28" i="27"/>
  <c r="G27" i="27"/>
  <c r="R229" i="46"/>
  <c r="AC27" i="27"/>
  <c r="S238" i="47"/>
  <c r="R233" i="45"/>
  <c r="R28" i="27" l="1"/>
  <c r="C29" i="27"/>
  <c r="D29" i="27"/>
  <c r="R223" i="45"/>
  <c r="S239" i="47"/>
  <c r="R230" i="46"/>
  <c r="AC28" i="27"/>
  <c r="G28" i="27"/>
  <c r="R234" i="45"/>
  <c r="E29" i="27" l="1"/>
  <c r="P29" i="27"/>
  <c r="Q29" i="27"/>
  <c r="V29" i="27"/>
  <c r="W29" i="27" s="1"/>
  <c r="AB29" i="27"/>
  <c r="R224" i="45"/>
  <c r="S240" i="47"/>
  <c r="R231" i="46"/>
  <c r="F29" i="27"/>
  <c r="R235" i="45"/>
  <c r="R29" i="27" l="1"/>
  <c r="C30" i="27"/>
  <c r="D30" i="27"/>
  <c r="R236" i="45"/>
  <c r="G29" i="27"/>
  <c r="R232" i="46"/>
  <c r="AC29" i="27"/>
  <c r="S241" i="47"/>
  <c r="E30" i="27" l="1"/>
  <c r="P30" i="27"/>
  <c r="Q30" i="27"/>
  <c r="V30" i="27"/>
  <c r="W30" i="27" s="1"/>
  <c r="AB30" i="27"/>
  <c r="F30" i="27"/>
  <c r="R237" i="45"/>
  <c r="R233" i="46"/>
  <c r="S242" i="47"/>
  <c r="R30" i="27" l="1"/>
  <c r="C31" i="27"/>
  <c r="D31" i="27"/>
  <c r="AC30" i="27"/>
  <c r="S243" i="47"/>
  <c r="G30" i="27"/>
  <c r="R238" i="45"/>
  <c r="R234" i="46"/>
  <c r="E31" i="27" l="1"/>
  <c r="P31" i="27"/>
  <c r="Q31" i="27"/>
  <c r="V31" i="27"/>
  <c r="W31" i="27" s="1"/>
  <c r="AB31" i="27"/>
  <c r="F31" i="27"/>
  <c r="R239" i="45"/>
  <c r="R235" i="46"/>
  <c r="S244" i="47"/>
  <c r="R31" i="27" l="1"/>
  <c r="C32" i="27"/>
  <c r="D32" i="27"/>
  <c r="G31" i="27"/>
  <c r="S245" i="47"/>
  <c r="AC31" i="27"/>
  <c r="R236" i="46"/>
  <c r="R240" i="45"/>
  <c r="E32" i="27" l="1"/>
  <c r="P32" i="27"/>
  <c r="Q32" i="27"/>
  <c r="V32" i="27"/>
  <c r="W32" i="27" s="1"/>
  <c r="AB32" i="27"/>
  <c r="R241" i="45"/>
  <c r="S246" i="47"/>
  <c r="R237" i="46"/>
  <c r="F32" i="27"/>
  <c r="R32" i="27" l="1"/>
  <c r="C33" i="27"/>
  <c r="D33" i="27"/>
  <c r="AC32" i="27"/>
  <c r="R242" i="45"/>
  <c r="G32" i="27"/>
  <c r="S247" i="47"/>
  <c r="R238" i="46"/>
  <c r="E33" i="27" l="1"/>
  <c r="P33" i="27"/>
  <c r="Q33" i="27"/>
  <c r="V33" i="27"/>
  <c r="W33" i="27" s="1"/>
  <c r="AB33" i="27"/>
  <c r="S248" i="47"/>
  <c r="R243" i="45"/>
  <c r="R239" i="46"/>
  <c r="F33" i="27"/>
  <c r="R33" i="27" l="1"/>
  <c r="C34" i="27"/>
  <c r="D34" i="27"/>
  <c r="S249" i="47"/>
  <c r="AC33" i="27"/>
  <c r="G33" i="27"/>
  <c r="R244" i="45"/>
  <c r="R240" i="46"/>
  <c r="E34" i="27" l="1"/>
  <c r="P34" i="27"/>
  <c r="Q34" i="27"/>
  <c r="V34" i="27"/>
  <c r="W34" i="27" s="1"/>
  <c r="AB34" i="27"/>
  <c r="R241" i="46"/>
  <c r="S250" i="47"/>
  <c r="R245" i="45"/>
  <c r="F34" i="27"/>
  <c r="R34" i="27" l="1"/>
  <c r="C35" i="27"/>
  <c r="D35" i="27"/>
  <c r="AC34" i="27"/>
  <c r="R246" i="45"/>
  <c r="R242" i="46"/>
  <c r="S251" i="47"/>
  <c r="G34" i="27"/>
  <c r="E35" i="27" l="1"/>
  <c r="P35" i="27"/>
  <c r="Q35" i="27"/>
  <c r="V35" i="27"/>
  <c r="W35" i="27" s="1"/>
  <c r="AB35" i="27"/>
  <c r="F35" i="27"/>
  <c r="S252" i="47"/>
  <c r="R247" i="45"/>
  <c r="R243" i="46"/>
  <c r="R35" i="27" l="1"/>
  <c r="C36" i="27"/>
  <c r="D36" i="27"/>
  <c r="S253" i="47"/>
  <c r="AC35" i="27"/>
  <c r="R244" i="46"/>
  <c r="R248" i="45"/>
  <c r="G35" i="27"/>
  <c r="E36" i="27" l="1"/>
  <c r="P36" i="27"/>
  <c r="Q36" i="27"/>
  <c r="V36" i="27"/>
  <c r="W36" i="27" s="1"/>
  <c r="AB36" i="27"/>
  <c r="S254" i="47"/>
  <c r="R249" i="45"/>
  <c r="R245" i="46"/>
  <c r="F36" i="27"/>
  <c r="R36" i="27" l="1"/>
  <c r="C37" i="27"/>
  <c r="D37" i="27"/>
  <c r="AC36" i="27"/>
  <c r="S255" i="47"/>
  <c r="R250" i="45"/>
  <c r="G36" i="27"/>
  <c r="R246" i="46"/>
  <c r="E37" i="27" l="1"/>
  <c r="P37" i="27"/>
  <c r="Q37" i="27"/>
  <c r="V37" i="27"/>
  <c r="W37" i="27" s="1"/>
  <c r="AB37" i="27"/>
  <c r="S256" i="47"/>
  <c r="R251" i="45"/>
  <c r="R247" i="46"/>
  <c r="F37" i="27"/>
  <c r="R37" i="27" l="1"/>
  <c r="C38" i="27"/>
  <c r="D38" i="27"/>
  <c r="R248" i="46"/>
  <c r="G37" i="27"/>
  <c r="R252" i="45"/>
  <c r="AC37" i="27"/>
  <c r="S257" i="47"/>
  <c r="E38" i="27" l="1"/>
  <c r="P38" i="27"/>
  <c r="Q38" i="27"/>
  <c r="V38" i="27"/>
  <c r="W38" i="27" s="1"/>
  <c r="AB38" i="27"/>
  <c r="R249" i="46"/>
  <c r="S258" i="47"/>
  <c r="R253" i="45"/>
  <c r="F38" i="27"/>
  <c r="R38" i="27" l="1"/>
  <c r="C39" i="27"/>
  <c r="D39" i="27"/>
  <c r="R254" i="45"/>
  <c r="S259" i="47"/>
  <c r="AC38" i="27"/>
  <c r="G38" i="27"/>
  <c r="R250" i="46"/>
  <c r="E39" i="27" l="1"/>
  <c r="P39" i="27"/>
  <c r="Q39" i="27"/>
  <c r="V39" i="27"/>
  <c r="W39" i="27" s="1"/>
  <c r="AB39" i="27"/>
  <c r="R251" i="46"/>
  <c r="S260" i="47"/>
  <c r="R255" i="45"/>
  <c r="F39" i="27"/>
  <c r="R39" i="27" l="1"/>
  <c r="C40" i="27"/>
  <c r="D40" i="27"/>
  <c r="R256" i="45"/>
  <c r="R252" i="46"/>
  <c r="AC39" i="27"/>
  <c r="S261" i="47"/>
  <c r="G39" i="27"/>
  <c r="E40" i="27" l="1"/>
  <c r="P40" i="27"/>
  <c r="Q40" i="27"/>
  <c r="V40" i="27"/>
  <c r="W40" i="27" s="1"/>
  <c r="AB40" i="27"/>
  <c r="F40" i="27"/>
  <c r="R253" i="46"/>
  <c r="R257" i="45"/>
  <c r="R40" i="27" l="1"/>
  <c r="C41" i="27"/>
  <c r="D41" i="27"/>
  <c r="AC40" i="27"/>
  <c r="R254" i="46"/>
  <c r="R258" i="45"/>
  <c r="G40" i="27"/>
  <c r="E41" i="27" l="1"/>
  <c r="P41" i="27"/>
  <c r="Q41" i="27"/>
  <c r="V41" i="27"/>
  <c r="W41" i="27" s="1"/>
  <c r="AB41" i="27"/>
  <c r="R255" i="46"/>
  <c r="R262" i="46"/>
  <c r="F41" i="27"/>
  <c r="R259" i="45"/>
  <c r="R41" i="27" l="1"/>
  <c r="C42" i="27"/>
  <c r="D42" i="27"/>
  <c r="R256" i="46"/>
  <c r="AC41" i="27"/>
  <c r="G41" i="27"/>
  <c r="R260" i="45"/>
  <c r="E42" i="27" l="1"/>
  <c r="P42" i="27"/>
  <c r="Q42" i="27"/>
  <c r="V42" i="27"/>
  <c r="W42" i="27" s="1"/>
  <c r="AB42" i="27"/>
  <c r="R257" i="46"/>
  <c r="F42" i="27"/>
  <c r="R261" i="45"/>
  <c r="R42" i="27" l="1"/>
  <c r="S5" i="27" s="1" a="1"/>
  <c r="S42" i="27" s="1"/>
  <c r="F4" i="26"/>
  <c r="R258" i="46"/>
  <c r="R262" i="45"/>
  <c r="G4" i="26"/>
  <c r="G42" i="27"/>
  <c r="AC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R259" i="46"/>
  <c r="E5" i="26" l="1"/>
  <c r="P5" i="26" a="1"/>
  <c r="P5" i="26" s="1"/>
  <c r="Q5" i="26" a="1"/>
  <c r="Q5" i="26" s="1"/>
  <c r="V5" i="26"/>
  <c r="W5" i="26" s="1"/>
  <c r="AB5" i="26" a="1"/>
  <c r="AB5" i="26" s="1"/>
  <c r="R260" i="46"/>
  <c r="F5" i="26"/>
  <c r="R5" i="26" l="1"/>
  <c r="AI5" i="26"/>
  <c r="C6" i="26"/>
  <c r="D6" i="26"/>
  <c r="R261" i="46"/>
  <c r="G5" i="26"/>
  <c r="AC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G7" i="26"/>
  <c r="AC7" i="26"/>
  <c r="E8" i="26" l="1"/>
  <c r="P8" i="26"/>
  <c r="Q8" i="26"/>
  <c r="V8" i="26"/>
  <c r="W8" i="26" s="1"/>
  <c r="AB8" i="26"/>
  <c r="F8" i="26"/>
  <c r="R8" i="26" l="1"/>
  <c r="AI8" i="26"/>
  <c r="C9" i="26"/>
  <c r="D9" i="26"/>
  <c r="AC8" i="26"/>
  <c r="G8" i="26"/>
  <c r="E9" i="26" l="1"/>
  <c r="P9" i="26"/>
  <c r="Q9" i="26"/>
  <c r="V9" i="26"/>
  <c r="W9" i="26" s="1"/>
  <c r="AB9" i="26"/>
  <c r="F9" i="26"/>
  <c r="R9" i="26" l="1"/>
  <c r="AI9" i="26"/>
  <c r="C10" i="26"/>
  <c r="D10" i="26"/>
  <c r="G9" i="26"/>
  <c r="AC9" i="26"/>
  <c r="E10" i="26" l="1"/>
  <c r="P10" i="26"/>
  <c r="Q10" i="26"/>
  <c r="V10" i="26"/>
  <c r="W10" i="26" s="1"/>
  <c r="AB10" i="26"/>
  <c r="F10" i="26"/>
  <c r="R10" i="26" l="1"/>
  <c r="AI10" i="26"/>
  <c r="C11" i="26"/>
  <c r="D11" i="26"/>
  <c r="G10" i="26"/>
  <c r="AC10" i="26"/>
  <c r="E11" i="26" l="1"/>
  <c r="P11" i="26"/>
  <c r="Q11" i="26"/>
  <c r="V11" i="26"/>
  <c r="W11" i="26" s="1"/>
  <c r="AB11" i="26"/>
  <c r="F11" i="26"/>
  <c r="R11" i="26" l="1"/>
  <c r="AI11" i="26"/>
  <c r="C12" i="26"/>
  <c r="D12" i="26"/>
  <c r="G11" i="26"/>
  <c r="AC11" i="26"/>
  <c r="E12" i="26" l="1"/>
  <c r="P12" i="26"/>
  <c r="Q12" i="26"/>
  <c r="V12" i="26"/>
  <c r="W12" i="26" s="1"/>
  <c r="AB12" i="26"/>
  <c r="F12" i="26"/>
  <c r="R12" i="26" l="1"/>
  <c r="AI12" i="26"/>
  <c r="C13" i="26"/>
  <c r="D13" i="26"/>
  <c r="G12" i="26"/>
  <c r="AC12" i="26"/>
  <c r="E13" i="26" l="1"/>
  <c r="P13" i="26"/>
  <c r="Q13" i="26"/>
  <c r="V13" i="26"/>
  <c r="W13" i="26" s="1"/>
  <c r="AB13" i="26"/>
  <c r="F13" i="26"/>
  <c r="R13" i="26" l="1"/>
  <c r="AI13" i="26"/>
  <c r="C14" i="26"/>
  <c r="D14" i="26"/>
  <c r="G13" i="26"/>
  <c r="AC13" i="26"/>
  <c r="E14" i="26" l="1"/>
  <c r="P14" i="26"/>
  <c r="Q14" i="26"/>
  <c r="V14" i="26"/>
  <c r="W14" i="26" s="1"/>
  <c r="AB14" i="26"/>
  <c r="F14" i="26"/>
  <c r="R14" i="26" l="1"/>
  <c r="AI14" i="26"/>
  <c r="C15" i="26"/>
  <c r="D15" i="26"/>
  <c r="G14" i="26"/>
  <c r="AC14" i="26"/>
  <c r="E15" i="26" l="1"/>
  <c r="P15" i="26"/>
  <c r="Q15" i="26"/>
  <c r="V15" i="26"/>
  <c r="W15" i="26" s="1"/>
  <c r="AB15" i="26"/>
  <c r="F15" i="26"/>
  <c r="R15" i="26" l="1"/>
  <c r="AI15" i="26"/>
  <c r="C16" i="26"/>
  <c r="D16" i="26"/>
  <c r="AC15" i="26"/>
  <c r="G15" i="26"/>
  <c r="E16" i="26" l="1"/>
  <c r="P16" i="26"/>
  <c r="Q16" i="26"/>
  <c r="V16" i="26"/>
  <c r="W16" i="26" s="1"/>
  <c r="AB16" i="26"/>
  <c r="F16" i="26"/>
  <c r="R16" i="26" l="1"/>
  <c r="AI16" i="26"/>
  <c r="C17" i="26"/>
  <c r="D17" i="26"/>
  <c r="G16" i="26"/>
  <c r="AC16" i="26"/>
  <c r="E17" i="26" l="1"/>
  <c r="P17" i="26"/>
  <c r="Q17" i="26"/>
  <c r="V17" i="26"/>
  <c r="W17" i="26" s="1"/>
  <c r="AB17" i="26"/>
  <c r="F17" i="26"/>
  <c r="R17" i="26" l="1"/>
  <c r="AI17" i="26"/>
  <c r="C18" i="26"/>
  <c r="D18" i="26"/>
  <c r="G17" i="26"/>
  <c r="AC17" i="26"/>
  <c r="E18" i="26" l="1"/>
  <c r="P18" i="26"/>
  <c r="Q18" i="26"/>
  <c r="V18" i="26"/>
  <c r="W18" i="26" s="1"/>
  <c r="AB18" i="26"/>
  <c r="F18" i="26"/>
  <c r="R18" i="26" l="1"/>
  <c r="AI18" i="26"/>
  <c r="C19" i="26"/>
  <c r="D19" i="26"/>
  <c r="G18" i="26"/>
  <c r="AC18" i="26"/>
  <c r="E19" i="26" l="1"/>
  <c r="P19" i="26"/>
  <c r="Q19" i="26"/>
  <c r="V19" i="26"/>
  <c r="W19" i="26" s="1"/>
  <c r="AB19" i="26"/>
  <c r="F19" i="26"/>
  <c r="R19" i="26" l="1"/>
  <c r="AI19" i="26"/>
  <c r="C20" i="26"/>
  <c r="D20" i="26"/>
  <c r="G19" i="26"/>
  <c r="AC19" i="26"/>
  <c r="E20" i="26" l="1"/>
  <c r="P20" i="26"/>
  <c r="Q20" i="26"/>
  <c r="V20" i="26"/>
  <c r="W20" i="26" s="1"/>
  <c r="AB20" i="26"/>
  <c r="F20" i="26"/>
  <c r="R20" i="26" l="1"/>
  <c r="AI20" i="26"/>
  <c r="C21" i="26"/>
  <c r="D21" i="26"/>
  <c r="G20" i="26"/>
  <c r="AC20" i="26"/>
  <c r="E21" i="26" l="1"/>
  <c r="P21" i="26"/>
  <c r="Q21" i="26"/>
  <c r="V21" i="26"/>
  <c r="W21" i="26" s="1"/>
  <c r="AB21" i="26"/>
  <c r="F21" i="26"/>
  <c r="R21" i="26" l="1"/>
  <c r="AI21" i="26"/>
  <c r="C22" i="26"/>
  <c r="D22" i="26"/>
  <c r="G21" i="26"/>
  <c r="AC21" i="26"/>
  <c r="E22" i="26" l="1"/>
  <c r="P22" i="26"/>
  <c r="Q22" i="26"/>
  <c r="V22" i="26"/>
  <c r="W22" i="26" s="1"/>
  <c r="AB22" i="26"/>
  <c r="F22" i="26"/>
  <c r="R22" i="26" l="1"/>
  <c r="AI22" i="26"/>
  <c r="C23" i="26"/>
  <c r="D23" i="26"/>
  <c r="G22" i="26"/>
  <c r="AC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G24" i="26"/>
  <c r="AC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G27" i="26"/>
  <c r="AC27" i="26"/>
  <c r="E28" i="26" l="1"/>
  <c r="P28" i="26"/>
  <c r="Q28" i="26"/>
  <c r="V28" i="26"/>
  <c r="W28" i="26" s="1"/>
  <c r="AB28" i="26"/>
  <c r="F28" i="26"/>
  <c r="R28" i="26" l="1"/>
  <c r="AI28" i="26"/>
  <c r="C29" i="26"/>
  <c r="D29" i="26"/>
  <c r="G28" i="26"/>
  <c r="AC28" i="26"/>
  <c r="E29" i="26" l="1"/>
  <c r="P29" i="26"/>
  <c r="Q29" i="26"/>
  <c r="V29" i="26"/>
  <c r="W29" i="26" s="1"/>
  <c r="AB29" i="26"/>
  <c r="F29" i="26"/>
  <c r="R29" i="26" l="1"/>
  <c r="AI29" i="26"/>
  <c r="C30" i="26"/>
  <c r="D30" i="26"/>
  <c r="G29" i="26"/>
  <c r="AC29" i="26"/>
  <c r="E30" i="26" l="1"/>
  <c r="P30" i="26"/>
  <c r="Q30" i="26"/>
  <c r="V30" i="26"/>
  <c r="W30" i="26" s="1"/>
  <c r="AB30" i="26"/>
  <c r="F30" i="26"/>
  <c r="R30" i="26" l="1"/>
  <c r="AI30" i="26"/>
  <c r="C31" i="26"/>
  <c r="D31" i="26"/>
  <c r="G30" i="26"/>
  <c r="AC30" i="26"/>
  <c r="E31" i="26" l="1"/>
  <c r="P31" i="26"/>
  <c r="Q31" i="26"/>
  <c r="V31" i="26"/>
  <c r="W31" i="26" s="1"/>
  <c r="AB31" i="26"/>
  <c r="F31" i="26"/>
  <c r="R31" i="26" l="1"/>
  <c r="AI31" i="26"/>
  <c r="C32" i="26"/>
  <c r="D32" i="26"/>
  <c r="AC31" i="26"/>
  <c r="G31" i="26"/>
  <c r="E32" i="26" l="1"/>
  <c r="P32" i="26"/>
  <c r="Q32" i="26"/>
  <c r="V32" i="26"/>
  <c r="W32" i="26" s="1"/>
  <c r="AB32" i="26"/>
  <c r="F32" i="26"/>
  <c r="R32" i="26" l="1"/>
  <c r="AI32" i="26"/>
  <c r="C33" i="26"/>
  <c r="D33" i="26"/>
  <c r="G32" i="26"/>
  <c r="AC32" i="26"/>
  <c r="E33" i="26" l="1"/>
  <c r="P33" i="26"/>
  <c r="Q33" i="26"/>
  <c r="V33" i="26"/>
  <c r="W33" i="26" s="1"/>
  <c r="AB33" i="26"/>
  <c r="F33" i="26"/>
  <c r="R33" i="26" l="1"/>
  <c r="AI33" i="26"/>
  <c r="C34" i="26"/>
  <c r="D34" i="26"/>
  <c r="G33" i="26"/>
  <c r="AC33" i="26"/>
  <c r="E34" i="26" l="1"/>
  <c r="P34" i="26"/>
  <c r="Q34" i="26"/>
  <c r="V34" i="26"/>
  <c r="W34" i="26" s="1"/>
  <c r="AB34" i="26"/>
  <c r="F34" i="26"/>
  <c r="R34" i="26" l="1"/>
  <c r="AI34" i="26"/>
  <c r="C35" i="26"/>
  <c r="D35" i="26"/>
  <c r="G34" i="26"/>
  <c r="AC34" i="26"/>
  <c r="E35" i="26" l="1"/>
  <c r="P35" i="26"/>
  <c r="Q35" i="26"/>
  <c r="V35" i="26"/>
  <c r="W35" i="26" s="1"/>
  <c r="AB35" i="26"/>
  <c r="F35" i="26"/>
  <c r="R35" i="26" l="1"/>
  <c r="AI35" i="26"/>
  <c r="C36" i="26"/>
  <c r="D36" i="26"/>
  <c r="AC35" i="26"/>
  <c r="G35" i="26"/>
  <c r="E36" i="26" l="1"/>
  <c r="P36" i="26"/>
  <c r="Q36" i="26"/>
  <c r="V36" i="26"/>
  <c r="W36" i="26" s="1"/>
  <c r="AB36" i="26"/>
  <c r="F36" i="26"/>
  <c r="R36" i="26" l="1"/>
  <c r="AI36" i="26"/>
  <c r="C37" i="26"/>
  <c r="D37" i="26"/>
  <c r="G36" i="26"/>
  <c r="AC36" i="26"/>
  <c r="E37" i="26" l="1"/>
  <c r="P37" i="26"/>
  <c r="Q37" i="26"/>
  <c r="V37" i="26"/>
  <c r="W37" i="26" s="1"/>
  <c r="AB37" i="26"/>
  <c r="F37" i="26"/>
  <c r="R37" i="26" l="1"/>
  <c r="AI37" i="26"/>
  <c r="C38" i="26"/>
  <c r="D38" i="26"/>
  <c r="AC37" i="26"/>
  <c r="G37" i="26"/>
  <c r="E38" i="26" l="1"/>
  <c r="P38" i="26"/>
  <c r="Q38" i="26"/>
  <c r="V38" i="26"/>
  <c r="W38" i="26" s="1"/>
  <c r="AB38" i="26"/>
  <c r="F38" i="26"/>
  <c r="R38" i="26" l="1"/>
  <c r="AI38" i="26"/>
  <c r="C39" i="26"/>
  <c r="D39" i="26"/>
  <c r="G38" i="26"/>
  <c r="AC38" i="26"/>
  <c r="E39" i="26" l="1"/>
  <c r="P39" i="26"/>
  <c r="Q39" i="26"/>
  <c r="V39" i="26"/>
  <c r="W39" i="26" s="1"/>
  <c r="AB39" i="26"/>
  <c r="F39" i="26"/>
  <c r="R39" i="26" l="1"/>
  <c r="AI39" i="26"/>
  <c r="C40" i="26"/>
  <c r="D40" i="26"/>
  <c r="G39" i="26"/>
  <c r="AC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G4" i="25"/>
  <c r="G42" i="26"/>
  <c r="AC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G5" i="25"/>
  <c r="AC5" i="25"/>
  <c r="E6" i="25" l="1"/>
  <c r="P6" i="25"/>
  <c r="Q6" i="25"/>
  <c r="V6" i="25"/>
  <c r="W6" i="25" s="1"/>
  <c r="AB6" i="25"/>
  <c r="F6" i="25"/>
  <c r="R6" i="25" l="1"/>
  <c r="C7" i="25"/>
  <c r="D7" i="25"/>
  <c r="AC6" i="25"/>
  <c r="G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AC9" i="25"/>
  <c r="G9" i="25"/>
  <c r="E10" i="25" l="1"/>
  <c r="P10" i="25"/>
  <c r="Q10" i="25"/>
  <c r="V10" i="25"/>
  <c r="W10" i="25" s="1"/>
  <c r="AB10" i="25"/>
  <c r="F10" i="25"/>
  <c r="R10" i="25" l="1"/>
  <c r="C11" i="25"/>
  <c r="D11" i="25"/>
  <c r="G10" i="25"/>
  <c r="AC10" i="25"/>
  <c r="E11" i="25" l="1"/>
  <c r="P11" i="25"/>
  <c r="Q11" i="25"/>
  <c r="V11" i="25"/>
  <c r="W11" i="25" s="1"/>
  <c r="AB11" i="25"/>
  <c r="F11" i="25"/>
  <c r="R11" i="25" l="1"/>
  <c r="C12" i="25"/>
  <c r="D12" i="25"/>
  <c r="AC11" i="25"/>
  <c r="G11" i="25"/>
  <c r="E12" i="25" l="1"/>
  <c r="P12" i="25"/>
  <c r="Q12" i="25"/>
  <c r="V12" i="25"/>
  <c r="W12" i="25" s="1"/>
  <c r="AB12" i="25"/>
  <c r="F12" i="25"/>
  <c r="R12" i="25" l="1"/>
  <c r="C13" i="25"/>
  <c r="D13" i="25"/>
  <c r="G12" i="25"/>
  <c r="AC12" i="25"/>
  <c r="E13" i="25" l="1"/>
  <c r="P13" i="25"/>
  <c r="Q13" i="25"/>
  <c r="V13" i="25"/>
  <c r="W13" i="25" s="1"/>
  <c r="AB13" i="25"/>
  <c r="F13" i="25"/>
  <c r="R13" i="25" l="1"/>
  <c r="C14" i="25"/>
  <c r="D14" i="25"/>
  <c r="G13" i="25"/>
  <c r="AC13" i="25"/>
  <c r="E14" i="25" l="1"/>
  <c r="P14" i="25"/>
  <c r="Q14" i="25"/>
  <c r="V14" i="25"/>
  <c r="W14" i="25" s="1"/>
  <c r="AB14" i="25"/>
  <c r="F14" i="25"/>
  <c r="R14" i="25" l="1"/>
  <c r="C15" i="25"/>
  <c r="D15" i="25"/>
  <c r="AC14" i="25"/>
  <c r="G14" i="25"/>
  <c r="E15" i="25" l="1"/>
  <c r="P15" i="25"/>
  <c r="Q15" i="25"/>
  <c r="V15" i="25"/>
  <c r="W15" i="25" s="1"/>
  <c r="AB15" i="25"/>
  <c r="F15" i="25"/>
  <c r="R15" i="25" l="1"/>
  <c r="C16" i="25"/>
  <c r="D16" i="25"/>
  <c r="AC15" i="25"/>
  <c r="G15" i="25"/>
  <c r="E16" i="25" l="1"/>
  <c r="P16" i="25"/>
  <c r="Q16" i="25"/>
  <c r="V16" i="25"/>
  <c r="W16" i="25" s="1"/>
  <c r="AB16" i="25"/>
  <c r="F16" i="25"/>
  <c r="R16" i="25" l="1"/>
  <c r="C17" i="25"/>
  <c r="D17" i="25"/>
  <c r="G16" i="25"/>
  <c r="AC16" i="25"/>
  <c r="E17" i="25" l="1"/>
  <c r="P17" i="25"/>
  <c r="Q17" i="25"/>
  <c r="V17" i="25"/>
  <c r="W17" i="25" s="1"/>
  <c r="AB17" i="25"/>
  <c r="F17" i="25"/>
  <c r="R17" i="25" l="1"/>
  <c r="C18" i="25"/>
  <c r="D18" i="25"/>
  <c r="G17" i="25"/>
  <c r="AC17" i="25"/>
  <c r="E18" i="25" l="1"/>
  <c r="P18" i="25"/>
  <c r="Q18" i="25"/>
  <c r="V18" i="25"/>
  <c r="W18" i="25" s="1"/>
  <c r="AB18" i="25"/>
  <c r="F18" i="25"/>
  <c r="R18" i="25" l="1"/>
  <c r="C19" i="25"/>
  <c r="D19" i="25"/>
  <c r="AC18" i="25"/>
  <c r="G18" i="25"/>
  <c r="E19" i="25" l="1"/>
  <c r="P19" i="25"/>
  <c r="Q19" i="25"/>
  <c r="V19" i="25"/>
  <c r="W19" i="25" s="1"/>
  <c r="AB19" i="25"/>
  <c r="F19" i="25"/>
  <c r="R19" i="25" l="1"/>
  <c r="C20" i="25"/>
  <c r="D20" i="25"/>
  <c r="AC19" i="25"/>
  <c r="G19" i="25"/>
  <c r="E20" i="25" l="1"/>
  <c r="P20" i="25"/>
  <c r="Q20" i="25"/>
  <c r="V20" i="25"/>
  <c r="W20" i="25" s="1"/>
  <c r="AB20" i="25"/>
  <c r="F20" i="25"/>
  <c r="R20" i="25" l="1"/>
  <c r="C21" i="25"/>
  <c r="D21" i="25"/>
  <c r="AC20" i="25"/>
  <c r="G20" i="25"/>
  <c r="E21" i="25" l="1"/>
  <c r="P21" i="25"/>
  <c r="Q21" i="25"/>
  <c r="V21" i="25"/>
  <c r="W21" i="25" s="1"/>
  <c r="AB21" i="25"/>
  <c r="F21" i="25"/>
  <c r="R21" i="25" l="1"/>
  <c r="C22" i="25"/>
  <c r="D22" i="25"/>
  <c r="G21" i="25"/>
  <c r="AC21" i="25"/>
  <c r="E22" i="25" l="1"/>
  <c r="P22" i="25"/>
  <c r="Q22" i="25"/>
  <c r="V22" i="25"/>
  <c r="W22" i="25" s="1"/>
  <c r="AB22" i="25"/>
  <c r="F22" i="25"/>
  <c r="R22" i="25" l="1"/>
  <c r="C23" i="25"/>
  <c r="D23" i="25"/>
  <c r="AC22" i="25"/>
  <c r="G22" i="25"/>
  <c r="E23" i="25" l="1"/>
  <c r="P23" i="25"/>
  <c r="Q23" i="25"/>
  <c r="V23" i="25"/>
  <c r="W23" i="25" s="1"/>
  <c r="AB23" i="25"/>
  <c r="F23" i="25"/>
  <c r="R23" i="25" l="1"/>
  <c r="C24" i="25"/>
  <c r="D24" i="25"/>
  <c r="G23" i="25"/>
  <c r="AC23" i="25"/>
  <c r="E24" i="25" l="1"/>
  <c r="P24" i="25"/>
  <c r="Q24" i="25"/>
  <c r="V24" i="25"/>
  <c r="W24" i="25" s="1"/>
  <c r="AB24" i="25"/>
  <c r="F24" i="25"/>
  <c r="R24" i="25" l="1"/>
  <c r="C25" i="25"/>
  <c r="D25" i="25"/>
  <c r="AC24" i="25"/>
  <c r="G24" i="25"/>
  <c r="E25" i="25" l="1"/>
  <c r="P25" i="25"/>
  <c r="Q25" i="25"/>
  <c r="V25" i="25"/>
  <c r="W25" i="25" s="1"/>
  <c r="AB25" i="25"/>
  <c r="F25" i="25"/>
  <c r="R25" i="25" l="1"/>
  <c r="C26" i="25"/>
  <c r="D26" i="25"/>
  <c r="G25" i="25"/>
  <c r="AC25" i="25"/>
  <c r="E26" i="25" l="1"/>
  <c r="P26" i="25"/>
  <c r="Q26" i="25"/>
  <c r="V26" i="25"/>
  <c r="W26" i="25" s="1"/>
  <c r="AB26" i="25"/>
  <c r="F26" i="25"/>
  <c r="R26" i="25" l="1"/>
  <c r="C27" i="25"/>
  <c r="D27" i="25"/>
  <c r="AC26" i="25"/>
  <c r="G26" i="25"/>
  <c r="E27" i="25" l="1"/>
  <c r="P27" i="25"/>
  <c r="Q27" i="25"/>
  <c r="V27" i="25"/>
  <c r="W27" i="25" s="1"/>
  <c r="AB27" i="25"/>
  <c r="F27" i="25"/>
  <c r="R27" i="25" l="1"/>
  <c r="C28" i="25"/>
  <c r="D28" i="25"/>
  <c r="AC27" i="25"/>
  <c r="G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G30" i="25"/>
  <c r="AC30" i="25"/>
  <c r="E31" i="25" l="1"/>
  <c r="P31" i="25"/>
  <c r="Q31" i="25"/>
  <c r="V31" i="25"/>
  <c r="W31" i="25" s="1"/>
  <c r="AB31" i="25"/>
  <c r="F31" i="25"/>
  <c r="R31" i="25" l="1"/>
  <c r="C32" i="25"/>
  <c r="D32" i="25"/>
  <c r="G31" i="25"/>
  <c r="AC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G35" i="25"/>
  <c r="AC35" i="25"/>
  <c r="E36" i="25" l="1"/>
  <c r="P36" i="25"/>
  <c r="Q36" i="25"/>
  <c r="V36" i="25"/>
  <c r="W36" i="25" s="1"/>
  <c r="AB36" i="25"/>
  <c r="F36" i="25"/>
  <c r="R36" i="25" l="1"/>
  <c r="C37" i="25"/>
  <c r="D37" i="25"/>
  <c r="G36" i="25"/>
  <c r="AC36" i="25"/>
  <c r="E37" i="25" l="1"/>
  <c r="P37" i="25"/>
  <c r="Q37" i="25"/>
  <c r="V37" i="25"/>
  <c r="W37" i="25" s="1"/>
  <c r="AB37" i="25"/>
  <c r="F37" i="25"/>
  <c r="R37" i="25" l="1"/>
  <c r="C38" i="25"/>
  <c r="D38" i="25"/>
  <c r="AC37" i="25"/>
  <c r="G37" i="25"/>
  <c r="E38" i="25" l="1"/>
  <c r="P38" i="25"/>
  <c r="Q38" i="25"/>
  <c r="V38" i="25"/>
  <c r="W38" i="25" s="1"/>
  <c r="AB38" i="25"/>
  <c r="F38" i="25"/>
  <c r="R38" i="25" l="1"/>
  <c r="C39" i="25"/>
  <c r="D39" i="25"/>
  <c r="AC38" i="25"/>
  <c r="G38" i="25"/>
  <c r="E39" i="25" l="1"/>
  <c r="P39" i="25"/>
  <c r="Q39" i="25"/>
  <c r="V39" i="25"/>
  <c r="W39" i="25" s="1"/>
  <c r="AB39" i="25"/>
  <c r="F39" i="25"/>
  <c r="R39" i="25" l="1"/>
  <c r="C40" i="25"/>
  <c r="D40" i="25"/>
  <c r="AC39" i="25"/>
  <c r="G39" i="25"/>
  <c r="E40" i="25" l="1"/>
  <c r="P40" i="25"/>
  <c r="Q40" i="25"/>
  <c r="V40" i="25"/>
  <c r="W40" i="25" s="1"/>
  <c r="AB40" i="25"/>
  <c r="F40" i="25"/>
  <c r="R40" i="25" l="1"/>
  <c r="C41" i="25"/>
  <c r="D41" i="25"/>
  <c r="AC40" i="25"/>
  <c r="G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E4" i="24"/>
  <c r="G42" i="25"/>
  <c r="AC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10" i="24"/>
  <c r="D22" i="24"/>
  <c r="D16" i="24"/>
  <c r="D20" i="24"/>
  <c r="D8" i="24"/>
  <c r="D7" i="24"/>
  <c r="D9" i="24"/>
  <c r="F4" i="23"/>
  <c r="D14" i="24"/>
  <c r="D12" i="24"/>
  <c r="D13" i="24"/>
  <c r="D5" i="24"/>
  <c r="D19" i="24"/>
  <c r="D21" i="24"/>
  <c r="D6" i="24"/>
  <c r="D11" i="24"/>
  <c r="D17" i="24"/>
  <c r="D18" i="24"/>
  <c r="D15" i="24"/>
  <c r="M4" i="23"/>
  <c r="D5" i="23" l="1"/>
  <c r="O12" i="24"/>
  <c r="O17" i="24"/>
  <c r="O9" i="24"/>
  <c r="O15" i="24"/>
  <c r="O7" i="24"/>
  <c r="O20" i="24"/>
  <c r="O22" i="24"/>
  <c r="O14" i="24"/>
  <c r="O6" i="24"/>
  <c r="O10" i="24"/>
  <c r="O11" i="24"/>
  <c r="O16" i="24"/>
  <c r="O8" i="24"/>
  <c r="O18" i="24"/>
  <c r="O19" i="24"/>
  <c r="L5" i="23"/>
  <c r="O21" i="24"/>
  <c r="O13" i="24"/>
  <c r="B6" i="23"/>
  <c r="E10" i="24"/>
  <c r="E5" i="23"/>
  <c r="P14" i="24"/>
  <c r="P10" i="24"/>
  <c r="E20" i="24"/>
  <c r="P12" i="24"/>
  <c r="E12" i="24"/>
  <c r="P21" i="24"/>
  <c r="E19" i="24"/>
  <c r="E8" i="24"/>
  <c r="E16" i="24"/>
  <c r="E22" i="24"/>
  <c r="P15" i="24"/>
  <c r="E15" i="24"/>
  <c r="P5" i="24"/>
  <c r="E18" i="24"/>
  <c r="E9" i="24"/>
  <c r="E14" i="24"/>
  <c r="E13" i="24"/>
  <c r="E17" i="24"/>
  <c r="E7" i="24"/>
  <c r="E6" i="24"/>
  <c r="P16" i="24"/>
  <c r="P19" i="24"/>
  <c r="P13" i="24"/>
  <c r="E11" i="24"/>
  <c r="E21" i="24"/>
  <c r="P6" i="24"/>
  <c r="P17" i="24"/>
  <c r="E5" i="24"/>
  <c r="P7" i="24"/>
  <c r="P9" i="24"/>
  <c r="P20" i="24"/>
  <c r="P18" i="24"/>
  <c r="P11" i="24"/>
  <c r="P22" i="24"/>
  <c r="P8" i="24"/>
  <c r="K6" i="23" l="1"/>
  <c r="C6" i="23" s="1"/>
  <c r="D6" i="23" s="1"/>
  <c r="R6" i="23"/>
  <c r="V6" i="23"/>
  <c r="W5" i="23"/>
  <c r="F5" i="23"/>
  <c r="E6" i="23"/>
  <c r="L6" i="23" l="1"/>
  <c r="B7" i="23"/>
  <c r="F6" i="23"/>
  <c r="W6" i="23"/>
  <c r="K7" i="23" l="1"/>
  <c r="C7" i="23" s="1"/>
  <c r="D7" i="23" s="1"/>
  <c r="R7" i="23"/>
  <c r="V7" i="23"/>
  <c r="B8" i="23"/>
  <c r="E7" i="23"/>
  <c r="L7" i="23" l="1"/>
  <c r="K8" i="23"/>
  <c r="C8" i="23" s="1"/>
  <c r="D8" i="23" s="1"/>
  <c r="R8" i="23"/>
  <c r="V8" i="23"/>
  <c r="F7" i="23"/>
  <c r="W7" i="23"/>
  <c r="E8" i="23"/>
  <c r="L8" i="23" l="1"/>
  <c r="B9" i="23"/>
  <c r="F8" i="23"/>
  <c r="W8" i="23"/>
  <c r="K9" i="23" l="1"/>
  <c r="C9" i="23" s="1"/>
  <c r="D9" i="23" s="1"/>
  <c r="R9" i="23"/>
  <c r="V9" i="23"/>
  <c r="E9" i="23"/>
  <c r="L9" i="23" l="1"/>
  <c r="B10" i="23"/>
  <c r="W9" i="23"/>
  <c r="F9" i="23"/>
  <c r="K10" i="23" l="1"/>
  <c r="C10" i="23" s="1"/>
  <c r="D10" i="23" s="1"/>
  <c r="R10" i="23"/>
  <c r="V10" i="23"/>
  <c r="E10" i="23"/>
  <c r="L10" i="23" l="1"/>
  <c r="B11" i="23"/>
  <c r="W10" i="23"/>
  <c r="F10" i="23"/>
  <c r="K11" i="23" l="1"/>
  <c r="C11" i="23" s="1"/>
  <c r="D11" i="23" s="1"/>
  <c r="R11" i="23"/>
  <c r="V11" i="23"/>
  <c r="E11" i="23"/>
  <c r="L11" i="23" l="1"/>
  <c r="B12" i="23"/>
  <c r="K12" i="23"/>
  <c r="C12" i="23" s="1"/>
  <c r="R12" i="23"/>
  <c r="V12" i="23"/>
  <c r="W11" i="23"/>
  <c r="F11" i="23"/>
  <c r="D12" i="23" l="1"/>
  <c r="L12" i="23"/>
  <c r="B13" i="23"/>
  <c r="E12" i="23"/>
  <c r="K13" i="23" l="1"/>
  <c r="C13" i="23" s="1"/>
  <c r="D13" i="23" s="1"/>
  <c r="R13" i="23"/>
  <c r="V13" i="23"/>
  <c r="E13" i="23"/>
  <c r="F12" i="23"/>
  <c r="W12" i="23"/>
  <c r="L13" i="23" l="1"/>
  <c r="B14" i="23"/>
  <c r="K14" i="23"/>
  <c r="C14" i="23" s="1"/>
  <c r="R14" i="23"/>
  <c r="V14" i="23"/>
  <c r="F13" i="23"/>
  <c r="W13" i="23"/>
  <c r="D14" i="23" l="1"/>
  <c r="L14" i="23"/>
  <c r="B15" i="23"/>
  <c r="E14" i="23"/>
  <c r="K15" i="23" l="1"/>
  <c r="C15" i="23" s="1"/>
  <c r="D15" i="23" s="1"/>
  <c r="R15" i="23"/>
  <c r="V15" i="23"/>
  <c r="W14" i="23"/>
  <c r="F14" i="23"/>
  <c r="E15" i="23"/>
  <c r="L15" i="23" l="1"/>
  <c r="B16" i="23"/>
  <c r="K16" i="23"/>
  <c r="C16" i="23" s="1"/>
  <c r="R16" i="23"/>
  <c r="V16" i="23"/>
  <c r="W15" i="23"/>
  <c r="F15" i="23"/>
  <c r="D16" i="23" l="1"/>
  <c r="L16" i="23"/>
  <c r="B17" i="23"/>
  <c r="K17" i="23"/>
  <c r="C17" i="23" s="1"/>
  <c r="R17" i="23"/>
  <c r="V17" i="23"/>
  <c r="E16" i="23"/>
  <c r="D17" i="23" l="1"/>
  <c r="L17" i="23"/>
  <c r="B18" i="23"/>
  <c r="E17" i="23"/>
  <c r="F16" i="23"/>
  <c r="W16" i="23"/>
  <c r="K18" i="23" l="1"/>
  <c r="C18" i="23" s="1"/>
  <c r="D18" i="23" s="1"/>
  <c r="R18" i="23"/>
  <c r="V18" i="23"/>
  <c r="F17" i="23"/>
  <c r="W17" i="23"/>
  <c r="E18" i="23"/>
  <c r="L18" i="23" l="1"/>
  <c r="B19" i="23"/>
  <c r="K19" i="23"/>
  <c r="C19" i="23" s="1"/>
  <c r="R19" i="23"/>
  <c r="V19" i="23"/>
  <c r="F18" i="23"/>
  <c r="W18" i="23"/>
  <c r="D19" i="23" l="1"/>
  <c r="L19" i="23"/>
  <c r="B20" i="23"/>
  <c r="K20" i="23"/>
  <c r="C20" i="23" s="1"/>
  <c r="R20" i="23"/>
  <c r="V20" i="23"/>
  <c r="E19" i="23"/>
  <c r="D20" i="23" l="1"/>
  <c r="L20" i="23"/>
  <c r="B21" i="23"/>
  <c r="E20" i="23"/>
  <c r="F19" i="23"/>
  <c r="W19" i="23"/>
  <c r="K21" i="23" l="1"/>
  <c r="C21" i="23" s="1"/>
  <c r="D21" i="23" s="1"/>
  <c r="R21" i="23"/>
  <c r="V21" i="23"/>
  <c r="E21" i="23"/>
  <c r="W20" i="23"/>
  <c r="F20" i="23"/>
  <c r="L21" i="23" l="1"/>
  <c r="B22" i="23"/>
  <c r="K22" i="23"/>
  <c r="C22" i="23" s="1"/>
  <c r="R22" i="23"/>
  <c r="V22" i="23"/>
  <c r="F21" i="23"/>
  <c r="W21" i="23"/>
  <c r="D22" i="23" l="1"/>
  <c r="L22" i="23"/>
  <c r="B23" i="23"/>
  <c r="E22" i="23"/>
  <c r="K23" i="23" l="1"/>
  <c r="C23" i="23" s="1"/>
  <c r="D23" i="23" s="1"/>
  <c r="R23" i="23"/>
  <c r="V23" i="23"/>
  <c r="F22" i="23"/>
  <c r="E23" i="23"/>
  <c r="W22" i="23"/>
  <c r="L23" i="23" l="1"/>
  <c r="B24" i="23"/>
  <c r="K24" i="23"/>
  <c r="C24" i="23" s="1"/>
  <c r="R24" i="23"/>
  <c r="V24" i="23"/>
  <c r="F23" i="23"/>
  <c r="W23" i="23"/>
  <c r="D24" i="23" l="1"/>
  <c r="L24" i="23"/>
  <c r="B25" i="23"/>
  <c r="E24" i="23"/>
  <c r="K25" i="23" l="1"/>
  <c r="C25" i="23" s="1"/>
  <c r="D25" i="23" s="1"/>
  <c r="R25" i="23"/>
  <c r="V25" i="23"/>
  <c r="W24" i="23"/>
  <c r="E25" i="23"/>
  <c r="F24" i="23"/>
  <c r="L25" i="23" l="1"/>
  <c r="B26" i="23"/>
  <c r="W25" i="23"/>
  <c r="F25" i="23"/>
  <c r="K26" i="23" l="1"/>
  <c r="C26" i="23" s="1"/>
  <c r="D26" i="23" s="1"/>
  <c r="R26" i="23"/>
  <c r="V26" i="23"/>
  <c r="E26" i="23"/>
  <c r="L26" i="23" l="1"/>
  <c r="B27" i="23"/>
  <c r="K27" i="23"/>
  <c r="C27" i="23" s="1"/>
  <c r="R27" i="23"/>
  <c r="V27" i="23"/>
  <c r="F26" i="23"/>
  <c r="W26" i="23"/>
  <c r="D27" i="23" l="1"/>
  <c r="L27" i="23"/>
  <c r="B28" i="23"/>
  <c r="E27" i="23"/>
  <c r="K28" i="23" l="1"/>
  <c r="C28" i="23" s="1"/>
  <c r="D28" i="23" s="1"/>
  <c r="R28" i="23"/>
  <c r="V28" i="23"/>
  <c r="F27" i="23"/>
  <c r="W27" i="23"/>
  <c r="E28" i="23"/>
  <c r="L28" i="23" l="1"/>
  <c r="B29" i="23"/>
  <c r="K29" i="23"/>
  <c r="C29" i="23" s="1"/>
  <c r="R29" i="23"/>
  <c r="V29" i="23"/>
  <c r="F28" i="23"/>
  <c r="W28" i="23"/>
  <c r="D29" i="23" l="1"/>
  <c r="L29" i="23"/>
  <c r="B30" i="23"/>
  <c r="E29" i="23"/>
  <c r="K30" i="23" l="1"/>
  <c r="C30" i="23" s="1"/>
  <c r="D30" i="23" s="1"/>
  <c r="R30" i="23"/>
  <c r="V30" i="23"/>
  <c r="W29" i="23"/>
  <c r="F29" i="23"/>
  <c r="E30" i="23"/>
  <c r="L30" i="23" l="1"/>
  <c r="B31" i="23"/>
  <c r="K31" i="23"/>
  <c r="C31" i="23" s="1"/>
  <c r="R31" i="23"/>
  <c r="V31" i="23"/>
  <c r="W30" i="23"/>
  <c r="F30" i="23"/>
  <c r="D31" i="23" l="1"/>
  <c r="L31" i="23"/>
  <c r="B32" i="23"/>
  <c r="K32" i="23"/>
  <c r="C32" i="23" s="1"/>
  <c r="R32" i="23"/>
  <c r="V32" i="23"/>
  <c r="E31" i="23"/>
  <c r="L32" i="23" l="1"/>
  <c r="D32" i="23"/>
  <c r="B33" i="23"/>
  <c r="K33" i="23"/>
  <c r="C33" i="23" s="1"/>
  <c r="R33" i="23"/>
  <c r="V33" i="23"/>
  <c r="W31" i="23"/>
  <c r="E32" i="23"/>
  <c r="F31" i="23"/>
  <c r="D33" i="23" l="1"/>
  <c r="L33" i="23"/>
  <c r="B34" i="23"/>
  <c r="W32" i="23"/>
  <c r="F32" i="23"/>
  <c r="E33" i="23"/>
  <c r="K34" i="23" l="1"/>
  <c r="C34" i="23" s="1"/>
  <c r="D34" i="23" s="1"/>
  <c r="R34" i="23"/>
  <c r="V34" i="23"/>
  <c r="E34" i="23"/>
  <c r="F33" i="23"/>
  <c r="W33" i="23"/>
  <c r="L34" i="23" l="1"/>
  <c r="B35" i="23"/>
  <c r="K35" i="23"/>
  <c r="C35" i="23" s="1"/>
  <c r="R35" i="23"/>
  <c r="V35" i="23"/>
  <c r="W34" i="23"/>
  <c r="F34" i="23"/>
  <c r="D35" i="23" l="1"/>
  <c r="L35" i="23"/>
  <c r="B36" i="23"/>
  <c r="E35" i="23"/>
  <c r="K36" i="23" l="1"/>
  <c r="C36" i="23" s="1"/>
  <c r="D36" i="23" s="1"/>
  <c r="R36" i="23"/>
  <c r="V36" i="23"/>
  <c r="E36" i="23"/>
  <c r="F35" i="23"/>
  <c r="W35" i="23"/>
  <c r="L36" i="23" l="1"/>
  <c r="B37" i="23"/>
  <c r="W36" i="23"/>
  <c r="F36" i="23"/>
  <c r="K37" i="23" l="1"/>
  <c r="C37" i="23" s="1"/>
  <c r="D37" i="23" s="1"/>
  <c r="R37" i="23"/>
  <c r="V37" i="23"/>
  <c r="E37" i="23"/>
  <c r="L37" i="23" l="1"/>
  <c r="B38" i="23"/>
  <c r="K38" i="23"/>
  <c r="C38" i="23" s="1"/>
  <c r="R38" i="23"/>
  <c r="V38" i="23"/>
  <c r="W37" i="23"/>
  <c r="F37" i="23"/>
  <c r="D38" i="23" l="1"/>
  <c r="L38" i="23"/>
  <c r="B39" i="23"/>
  <c r="E38" i="23"/>
  <c r="K39" i="23" l="1"/>
  <c r="C39" i="23" s="1"/>
  <c r="D39" i="23" s="1"/>
  <c r="R39" i="23"/>
  <c r="V39" i="23"/>
  <c r="E39" i="23"/>
  <c r="W38" i="23"/>
  <c r="F38" i="23"/>
  <c r="L39" i="23" l="1"/>
  <c r="B40" i="23"/>
  <c r="K40" i="23"/>
  <c r="C40" i="23" s="1"/>
  <c r="R40" i="23"/>
  <c r="V40" i="23"/>
  <c r="F39" i="23"/>
  <c r="W39" i="23"/>
  <c r="D40" i="23" l="1"/>
  <c r="L40" i="23"/>
  <c r="B41" i="23"/>
  <c r="E40" i="23"/>
  <c r="K41" i="23" l="1"/>
  <c r="C41" i="23" s="1"/>
  <c r="D41" i="23" s="1"/>
  <c r="R41" i="23"/>
  <c r="V41" i="23"/>
  <c r="F40" i="23"/>
  <c r="E41" i="23"/>
  <c r="W40" i="23"/>
  <c r="L41" i="23" l="1"/>
  <c r="B42" i="23"/>
  <c r="K42" i="23"/>
  <c r="C42" i="23" s="1"/>
  <c r="D42" i="23" s="1"/>
  <c r="R42" i="23"/>
  <c r="V42" i="23"/>
  <c r="W41" i="23"/>
  <c r="E42" i="23"/>
  <c r="F41" i="23"/>
  <c r="L42" i="23" l="1"/>
  <c r="B43" i="23"/>
  <c r="W42" i="23"/>
  <c r="F42" i="23"/>
  <c r="K43" i="23" l="1"/>
  <c r="C43" i="23" s="1"/>
  <c r="D43" i="23" s="1"/>
  <c r="R43" i="23"/>
  <c r="V43" i="23"/>
  <c r="E43" i="23"/>
  <c r="L43" i="23" l="1"/>
  <c r="B44" i="23"/>
  <c r="K44" i="23"/>
  <c r="C44" i="23" s="1"/>
  <c r="R44" i="23"/>
  <c r="V44" i="23"/>
  <c r="F43" i="23"/>
  <c r="W43" i="23"/>
  <c r="D44" i="23" l="1"/>
  <c r="L44" i="23"/>
  <c r="B45" i="23"/>
  <c r="E44" i="23"/>
  <c r="K45" i="23" l="1"/>
  <c r="C45" i="23" s="1"/>
  <c r="D45" i="23" s="1"/>
  <c r="R45" i="23"/>
  <c r="V45" i="23"/>
  <c r="E45" i="23"/>
  <c r="F44" i="23"/>
  <c r="W44" i="23"/>
  <c r="L45" i="23" l="1"/>
  <c r="B46" i="23"/>
  <c r="F45" i="23"/>
  <c r="W45" i="23"/>
  <c r="K46" i="23" l="1"/>
  <c r="C46" i="23" s="1"/>
  <c r="D46" i="23" s="1"/>
  <c r="R46" i="23"/>
  <c r="V46" i="23"/>
  <c r="E46" i="23"/>
  <c r="L46" i="23" l="1"/>
  <c r="B47" i="23"/>
  <c r="K47" i="23"/>
  <c r="C47" i="23" s="1"/>
  <c r="R47" i="23"/>
  <c r="V47" i="23"/>
  <c r="F46" i="23"/>
  <c r="W46" i="23"/>
  <c r="D47" i="23" l="1"/>
  <c r="L47" i="23"/>
  <c r="B48" i="23"/>
  <c r="E47" i="23"/>
  <c r="K48" i="23" l="1"/>
  <c r="C48" i="23" s="1"/>
  <c r="D48" i="23" s="1"/>
  <c r="R48" i="23"/>
  <c r="V48" i="23"/>
  <c r="F47" i="23"/>
  <c r="W47" i="23"/>
  <c r="E48" i="23"/>
  <c r="L48" i="23" l="1"/>
  <c r="B49" i="23"/>
  <c r="K49" i="23"/>
  <c r="C49" i="23" s="1"/>
  <c r="R49" i="23"/>
  <c r="V49" i="23"/>
  <c r="F48" i="23"/>
  <c r="W48" i="23"/>
  <c r="D49" i="23" l="1"/>
  <c r="L49" i="23"/>
  <c r="B50" i="23"/>
  <c r="E49" i="23"/>
  <c r="K50" i="23" l="1"/>
  <c r="C50" i="23" s="1"/>
  <c r="D50" i="23" s="1"/>
  <c r="R50" i="23"/>
  <c r="V50" i="23"/>
  <c r="W49" i="23"/>
  <c r="F49" i="23"/>
  <c r="E50" i="23"/>
  <c r="L50" i="23" l="1"/>
  <c r="M5" i="23" s="1" a="1"/>
  <c r="M5" i="23" s="1"/>
  <c r="AM2" i="22"/>
  <c r="E3" i="22"/>
  <c r="F3" i="22"/>
  <c r="AM3" i="22"/>
  <c r="Y4" i="22" a="1"/>
  <c r="Y4" i="22" s="1"/>
  <c r="AM4" i="22"/>
  <c r="AM6" i="22"/>
  <c r="AN6" i="22"/>
  <c r="AK7" i="22" a="1"/>
  <c r="AO6" i="22"/>
  <c r="W50" i="23"/>
  <c r="G3" i="22"/>
  <c r="F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7" i="22"/>
  <c r="F6" i="22"/>
  <c r="F8" i="22"/>
  <c r="F4" i="22"/>
  <c r="F5" i="22"/>
  <c r="AL7" i="22" l="1"/>
  <c r="AM8" i="22"/>
  <c r="E9" i="22"/>
  <c r="Y9" i="22"/>
  <c r="AK9" i="22"/>
  <c r="AL9" i="22" s="1"/>
  <c r="Z6" i="22"/>
  <c r="G7" i="22"/>
  <c r="G4" i="22"/>
  <c r="Z8" i="22"/>
  <c r="Z5" i="22"/>
  <c r="G5" i="22"/>
  <c r="Z4" i="22"/>
  <c r="F9" i="22"/>
  <c r="Z7" i="22"/>
  <c r="AN7" i="22"/>
  <c r="G6" i="22"/>
  <c r="AN8" i="22"/>
  <c r="G8" i="22"/>
  <c r="AM9" i="22" l="1"/>
  <c r="E10" i="22"/>
  <c r="Y10" i="22"/>
  <c r="AK10" i="22"/>
  <c r="AL10" i="22" s="1"/>
  <c r="AN9" i="22"/>
  <c r="G9" i="22"/>
  <c r="F10" i="22"/>
  <c r="Z9" i="22"/>
  <c r="AO8" i="22"/>
  <c r="AO7" i="22"/>
  <c r="AM10" i="22" l="1"/>
  <c r="E11" i="22"/>
  <c r="Y11" i="22"/>
  <c r="AK11" i="22"/>
  <c r="AL11" i="22" s="1"/>
  <c r="Z10" i="22"/>
  <c r="AN10" i="22"/>
  <c r="F11" i="22"/>
  <c r="G10" i="22"/>
  <c r="AO9" i="22"/>
  <c r="AM11" i="22" l="1"/>
  <c r="E12" i="22"/>
  <c r="Y12" i="22"/>
  <c r="AK12" i="22"/>
  <c r="AL12" i="22" s="1"/>
  <c r="Z11" i="22"/>
  <c r="G11" i="22"/>
  <c r="F12" i="22"/>
  <c r="AN11" i="22"/>
  <c r="AO10" i="22"/>
  <c r="AM12" i="22" l="1"/>
  <c r="E13" i="22"/>
  <c r="Y13" i="22"/>
  <c r="AK13" i="22"/>
  <c r="AL13" i="22" s="1"/>
  <c r="F13" i="22"/>
  <c r="Z12" i="22"/>
  <c r="G12" i="22"/>
  <c r="AN12" i="22"/>
  <c r="AO11" i="22"/>
  <c r="AM13" i="22" l="1"/>
  <c r="E14" i="22"/>
  <c r="Y14" i="22"/>
  <c r="AK14" i="22"/>
  <c r="AL14" i="22" s="1"/>
  <c r="G13" i="22"/>
  <c r="AN13" i="22"/>
  <c r="Z13" i="22"/>
  <c r="F14"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AN14" i="22"/>
  <c r="F18" i="22"/>
  <c r="F16" i="22"/>
  <c r="F19" i="22"/>
  <c r="F21" i="22"/>
  <c r="F26" i="22"/>
  <c r="F23" i="22"/>
  <c r="F24" i="22"/>
  <c r="F17" i="22"/>
  <c r="Z14" i="22"/>
  <c r="G14" i="22"/>
  <c r="F20" i="22"/>
  <c r="F25" i="22"/>
  <c r="F22" i="22"/>
  <c r="F15"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G21" i="22"/>
  <c r="F29" i="22"/>
  <c r="AN18" i="22"/>
  <c r="Z15" i="22"/>
  <c r="G22" i="22"/>
  <c r="AN15" i="22"/>
  <c r="AN17" i="22"/>
  <c r="G25" i="22"/>
  <c r="AN26" i="22"/>
  <c r="AN23" i="22"/>
  <c r="G20" i="22"/>
  <c r="AN20" i="22"/>
  <c r="AN28" i="22"/>
  <c r="F28" i="22"/>
  <c r="G24" i="22"/>
  <c r="AN22" i="22"/>
  <c r="G15" i="22"/>
  <c r="G17" i="22"/>
  <c r="G26" i="22"/>
  <c r="G23" i="22"/>
  <c r="AN25" i="22"/>
  <c r="AN16" i="22"/>
  <c r="AN21" i="22"/>
  <c r="G16" i="22"/>
  <c r="F31" i="22"/>
  <c r="G19" i="22"/>
  <c r="F30" i="22"/>
  <c r="F27" i="22"/>
  <c r="AN24" i="22"/>
  <c r="G18" i="22"/>
  <c r="AN19" i="22"/>
  <c r="AO28" i="22"/>
  <c r="AO14" i="22"/>
  <c r="AL28" i="22" l="1"/>
  <c r="AM30" i="22"/>
  <c r="AM29" i="22"/>
  <c r="AM27" i="22"/>
  <c r="AM31" i="22"/>
  <c r="E32" i="22"/>
  <c r="AK32" i="22"/>
  <c r="AM32" i="22" s="1"/>
  <c r="E33" i="22"/>
  <c r="AK33" i="22"/>
  <c r="AL33" i="22" s="1"/>
  <c r="E34" i="22"/>
  <c r="AK34" i="22"/>
  <c r="AL34" i="22" s="1"/>
  <c r="F33" i="22"/>
  <c r="AN31" i="22"/>
  <c r="G31" i="22"/>
  <c r="F34" i="22"/>
  <c r="AN29" i="22"/>
  <c r="AN27" i="22"/>
  <c r="G30" i="22"/>
  <c r="F32" i="22"/>
  <c r="G28" i="22"/>
  <c r="G29" i="22"/>
  <c r="G27" i="22"/>
  <c r="AN30" i="22"/>
  <c r="AO19" i="22"/>
  <c r="AO16" i="22"/>
  <c r="AO23" i="22"/>
  <c r="AO15" i="22"/>
  <c r="AO21" i="22"/>
  <c r="AO24" i="22"/>
  <c r="AO17" i="22"/>
  <c r="AO20" i="22"/>
  <c r="AO25" i="22"/>
  <c r="AO18" i="22"/>
  <c r="AO26" i="22"/>
  <c r="AO22" i="22"/>
  <c r="AM33" i="22" l="1"/>
  <c r="AL32" i="22"/>
  <c r="AM34" i="22"/>
  <c r="E35" i="22"/>
  <c r="AK35" i="22"/>
  <c r="AL35" i="22" s="1"/>
  <c r="E36" i="22"/>
  <c r="AK36" i="22"/>
  <c r="AM36" i="22" s="1"/>
  <c r="E37" i="22"/>
  <c r="AK37" i="22"/>
  <c r="AM37" i="22" s="1"/>
  <c r="F37" i="22"/>
  <c r="F36" i="22"/>
  <c r="F35" i="22"/>
  <c r="G32" i="22"/>
  <c r="AN32" i="22"/>
  <c r="AN34" i="22"/>
  <c r="G33" i="22"/>
  <c r="G34" i="22"/>
  <c r="AN33" i="22"/>
  <c r="AO29" i="22"/>
  <c r="AO27" i="22"/>
  <c r="AO31" i="22"/>
  <c r="AO30" i="22"/>
  <c r="AL36" i="22" l="1"/>
  <c r="AM35" i="22"/>
  <c r="AL37" i="22"/>
  <c r="E38" i="22"/>
  <c r="AK38" i="22"/>
  <c r="AM38" i="22" s="1"/>
  <c r="E39" i="22"/>
  <c r="AK39" i="22"/>
  <c r="AM39" i="22" s="1"/>
  <c r="E40" i="22"/>
  <c r="AK40" i="22"/>
  <c r="AL40" i="22" s="1"/>
  <c r="F38" i="22"/>
  <c r="F40" i="22"/>
  <c r="G35" i="22"/>
  <c r="AN35" i="22"/>
  <c r="F39" i="22"/>
  <c r="G37" i="22"/>
  <c r="G36" i="22"/>
  <c r="AN36" i="22"/>
  <c r="AN37" i="22"/>
  <c r="AO33" i="22"/>
  <c r="AO36" i="22"/>
  <c r="AO32" i="22"/>
  <c r="AO34" i="22"/>
  <c r="AL39" i="22" l="1"/>
  <c r="AL38" i="22"/>
  <c r="AM40" i="22"/>
  <c r="E41" i="22"/>
  <c r="AK41" i="22"/>
  <c r="AL41" i="22" s="1"/>
  <c r="E42" i="22"/>
  <c r="AK42" i="22"/>
  <c r="AM42" i="22" s="1"/>
  <c r="E43" i="22"/>
  <c r="AK43" i="22"/>
  <c r="AL43" i="22" s="1"/>
  <c r="G38" i="22"/>
  <c r="AN40" i="22"/>
  <c r="F42" i="22"/>
  <c r="G39" i="22"/>
  <c r="F43" i="22"/>
  <c r="AN39" i="22"/>
  <c r="AN38" i="22"/>
  <c r="G40" i="22"/>
  <c r="F41" i="22"/>
  <c r="AO35" i="22"/>
  <c r="AO37" i="22"/>
  <c r="AO39" i="22"/>
  <c r="AM41" i="22" l="1"/>
  <c r="AL42" i="22"/>
  <c r="AM43" i="22"/>
  <c r="E44" i="22"/>
  <c r="AK44" i="22"/>
  <c r="AM44" i="22" s="1"/>
  <c r="E45" i="22"/>
  <c r="AK45" i="22"/>
  <c r="AM45" i="22" s="1"/>
  <c r="AN42" i="22"/>
  <c r="F45" i="22"/>
  <c r="G41" i="22"/>
  <c r="AN41" i="22"/>
  <c r="G43" i="22"/>
  <c r="G42" i="22"/>
  <c r="AN43" i="22"/>
  <c r="F44" i="22"/>
  <c r="AO40" i="22"/>
  <c r="AO41" i="22"/>
  <c r="AO38" i="22"/>
  <c r="AO42"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56" i="22"/>
  <c r="F51" i="22"/>
  <c r="F52" i="22"/>
  <c r="G44" i="22"/>
  <c r="F54" i="22"/>
  <c r="F50" i="22"/>
  <c r="AN45" i="22"/>
  <c r="F47" i="22"/>
  <c r="F55" i="22"/>
  <c r="F48" i="22"/>
  <c r="F61" i="22"/>
  <c r="F49" i="22"/>
  <c r="F59" i="22"/>
  <c r="F57" i="22"/>
  <c r="AN44" i="22"/>
  <c r="F62" i="22"/>
  <c r="F60" i="22"/>
  <c r="F53" i="22"/>
  <c r="F46" i="22"/>
  <c r="F58" i="22"/>
  <c r="G45"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58" i="22"/>
  <c r="G51" i="22"/>
  <c r="G52" i="22"/>
  <c r="G57" i="22"/>
  <c r="G58" i="22"/>
  <c r="G53" i="22"/>
  <c r="AN52" i="22"/>
  <c r="AN49" i="22"/>
  <c r="AN62" i="22"/>
  <c r="G56" i="22"/>
  <c r="F63" i="22"/>
  <c r="AN47" i="22"/>
  <c r="AN59" i="22"/>
  <c r="AN56" i="22"/>
  <c r="G50" i="22"/>
  <c r="G48" i="22"/>
  <c r="AN46" i="22"/>
  <c r="G55" i="22"/>
  <c r="G47" i="22"/>
  <c r="G46" i="22"/>
  <c r="G60" i="22"/>
  <c r="G49" i="22"/>
  <c r="AN60" i="22"/>
  <c r="AN53" i="22"/>
  <c r="G59" i="22"/>
  <c r="G61" i="22"/>
  <c r="AN51" i="22"/>
  <c r="G62" i="22"/>
  <c r="AN54" i="22"/>
  <c r="AN50" i="22"/>
  <c r="AN48" i="22"/>
  <c r="AN61" i="22"/>
  <c r="AN55" i="22"/>
  <c r="G54" i="22"/>
  <c r="AN57" i="22"/>
  <c r="F64" i="22"/>
  <c r="AO45" i="22"/>
  <c r="AO44"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70" i="22"/>
  <c r="F68" i="22"/>
  <c r="F71" i="22"/>
  <c r="G63" i="22"/>
  <c r="F65" i="22"/>
  <c r="F69" i="22"/>
  <c r="F73" i="22"/>
  <c r="AN64" i="22"/>
  <c r="F66" i="22"/>
  <c r="F72" i="22"/>
  <c r="AN63" i="22"/>
  <c r="G64" i="22"/>
  <c r="F74" i="22"/>
  <c r="F67" i="22"/>
  <c r="AO51" i="22"/>
  <c r="AO55" i="22"/>
  <c r="AO48" i="22"/>
  <c r="AO46" i="22"/>
  <c r="AO63" i="22"/>
  <c r="AO60" i="22"/>
  <c r="AO61" i="22"/>
  <c r="AO47" i="22"/>
  <c r="AO49" i="22"/>
  <c r="AO53" i="22"/>
  <c r="AO52" i="22"/>
  <c r="AO62" i="22"/>
  <c r="AO59" i="22"/>
  <c r="AO58" i="22"/>
  <c r="AO54" i="22"/>
  <c r="AO56" i="22"/>
  <c r="AO50" i="22"/>
  <c r="AO57" i="22"/>
  <c r="AL70" i="22" l="1"/>
  <c r="AL72" i="22"/>
  <c r="AL67" i="22"/>
  <c r="AL71" i="22"/>
  <c r="AL68" i="22"/>
  <c r="AL69" i="22"/>
  <c r="AL66" i="22"/>
  <c r="AL73" i="22"/>
  <c r="AL65" i="22"/>
  <c r="AM74" i="22"/>
  <c r="E75" i="22"/>
  <c r="AK75" i="22"/>
  <c r="AL75" i="22" s="1"/>
  <c r="AN65" i="22"/>
  <c r="AN67" i="22"/>
  <c r="G65" i="22"/>
  <c r="AN74" i="22"/>
  <c r="G69" i="22"/>
  <c r="F75" i="22"/>
  <c r="AN70" i="22"/>
  <c r="AN69" i="22"/>
  <c r="G70" i="22"/>
  <c r="G72" i="22"/>
  <c r="G74" i="22"/>
  <c r="AN73" i="22"/>
  <c r="G73" i="22"/>
  <c r="AN71" i="22"/>
  <c r="AN72" i="22"/>
  <c r="G71" i="22"/>
  <c r="G68" i="22"/>
  <c r="AN68" i="22"/>
  <c r="G67" i="22"/>
  <c r="G66" i="22"/>
  <c r="AN66" i="22"/>
  <c r="AO70" i="22"/>
  <c r="AO64" i="22"/>
  <c r="AM75" i="22" l="1"/>
  <c r="E76" i="22"/>
  <c r="AK76" i="22"/>
  <c r="AL76" i="22" s="1"/>
  <c r="E77" i="22"/>
  <c r="AK77" i="22"/>
  <c r="AM77" i="22" s="1"/>
  <c r="E78" i="22"/>
  <c r="AK78" i="22"/>
  <c r="AM78" i="22" s="1"/>
  <c r="F78" i="22"/>
  <c r="G75" i="22"/>
  <c r="F77" i="22"/>
  <c r="AN75" i="22"/>
  <c r="F76" i="22"/>
  <c r="AO68" i="22"/>
  <c r="AO71" i="22"/>
  <c r="AO72" i="22"/>
  <c r="AO65" i="22"/>
  <c r="AO66" i="22"/>
  <c r="AO67" i="22"/>
  <c r="AO74" i="22"/>
  <c r="AO73" i="22"/>
  <c r="AO69" i="22"/>
  <c r="AL77" i="22" l="1"/>
  <c r="AM76" i="22"/>
  <c r="AL78" i="22"/>
  <c r="E79" i="22"/>
  <c r="AK79" i="22"/>
  <c r="AM79" i="22" s="1"/>
  <c r="E80" i="22"/>
  <c r="AK80" i="22"/>
  <c r="AL80" i="22" s="1"/>
  <c r="G76" i="22"/>
  <c r="AN78" i="22"/>
  <c r="AN79" i="22"/>
  <c r="AN76" i="22"/>
  <c r="G77" i="22"/>
  <c r="F79" i="22"/>
  <c r="G78" i="22"/>
  <c r="F80" i="22"/>
  <c r="AN77" i="22"/>
  <c r="AO79" i="22"/>
  <c r="AO75"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F86" i="22"/>
  <c r="G80" i="22"/>
  <c r="G79" i="22"/>
  <c r="F84" i="22"/>
  <c r="AN89" i="22"/>
  <c r="F83" i="22"/>
  <c r="AN80" i="22"/>
  <c r="F89" i="22"/>
  <c r="F90" i="22"/>
  <c r="F91" i="22"/>
  <c r="F85" i="22"/>
  <c r="F81" i="22"/>
  <c r="F82" i="22"/>
  <c r="F87" i="22"/>
  <c r="F88" i="22"/>
  <c r="AO77" i="22"/>
  <c r="AO89" i="22"/>
  <c r="AO78" i="22"/>
  <c r="AO76" i="22"/>
  <c r="AL89" i="22" l="1"/>
  <c r="AL82" i="22"/>
  <c r="AL87" i="22"/>
  <c r="AL81" i="22"/>
  <c r="AM84" i="22"/>
  <c r="AL88" i="22"/>
  <c r="AM85" i="22"/>
  <c r="AL83" i="22"/>
  <c r="AL86" i="22"/>
  <c r="AL90" i="22"/>
  <c r="AL91" i="22"/>
  <c r="E92" i="22"/>
  <c r="AK92" i="22"/>
  <c r="AL92" i="22" s="1"/>
  <c r="G88" i="22"/>
  <c r="G89" i="22"/>
  <c r="AN84" i="22"/>
  <c r="G85" i="22"/>
  <c r="AN86" i="22"/>
  <c r="G87" i="22"/>
  <c r="AN87" i="22"/>
  <c r="G86" i="22"/>
  <c r="F92" i="22"/>
  <c r="AN81" i="22"/>
  <c r="G81" i="22"/>
  <c r="G91" i="22"/>
  <c r="AN82" i="22"/>
  <c r="AN83" i="22"/>
  <c r="AN88" i="22"/>
  <c r="G84" i="22"/>
  <c r="G90" i="22"/>
  <c r="AN90" i="22"/>
  <c r="G82" i="22"/>
  <c r="AN91" i="22"/>
  <c r="AN85" i="22"/>
  <c r="G83" i="22"/>
  <c r="AO80" i="22"/>
  <c r="AM92" i="22" l="1"/>
  <c r="E93" i="22"/>
  <c r="AK93" i="22"/>
  <c r="AM93" i="22" s="1"/>
  <c r="E94" i="22"/>
  <c r="AK94" i="22"/>
  <c r="AL94" i="22" s="1"/>
  <c r="F94" i="22"/>
  <c r="G92" i="22"/>
  <c r="F93" i="22"/>
  <c r="AN92" i="22"/>
  <c r="AO90" i="22"/>
  <c r="AO85" i="22"/>
  <c r="AO84" i="22"/>
  <c r="AO88" i="22"/>
  <c r="AO81" i="22"/>
  <c r="AO91" i="22"/>
  <c r="AO86" i="22"/>
  <c r="AO87" i="22"/>
  <c r="AO83" i="22"/>
  <c r="AO82" i="22"/>
  <c r="AL93" i="22" l="1"/>
  <c r="AM94" i="22"/>
  <c r="E95" i="22"/>
  <c r="AK95" i="22"/>
  <c r="AL95" i="22" s="1"/>
  <c r="G93" i="22"/>
  <c r="AN93" i="22"/>
  <c r="AN94" i="22"/>
  <c r="G94" i="22"/>
  <c r="F95" i="22"/>
  <c r="AO92" i="22"/>
  <c r="AM95" i="22" l="1"/>
  <c r="E96" i="22"/>
  <c r="AK96" i="22"/>
  <c r="AM96" i="22" s="1"/>
  <c r="E97" i="22"/>
  <c r="AK97" i="22"/>
  <c r="AL97" i="22" s="1"/>
  <c r="F97" i="22"/>
  <c r="G95" i="22"/>
  <c r="AN95" i="22"/>
  <c r="F96" i="22"/>
  <c r="AO93" i="22"/>
  <c r="AO94" i="22"/>
  <c r="AL96" i="22" l="1"/>
  <c r="AM97" i="22"/>
  <c r="E98" i="22"/>
  <c r="AK98" i="22"/>
  <c r="AM98" i="22" s="1"/>
  <c r="E99" i="22"/>
  <c r="AK99" i="22"/>
  <c r="AL99" i="22" s="1"/>
  <c r="E100" i="22"/>
  <c r="AK100" i="22"/>
  <c r="AM100" i="22" s="1"/>
  <c r="AN97" i="22"/>
  <c r="AN96" i="22"/>
  <c r="G96" i="22"/>
  <c r="F99" i="22"/>
  <c r="F100" i="22"/>
  <c r="G97" i="22"/>
  <c r="F98" i="22"/>
  <c r="AO95" i="22"/>
  <c r="AM99" i="22" l="1"/>
  <c r="AL98" i="22"/>
  <c r="AL100" i="22"/>
  <c r="E101" i="22"/>
  <c r="AK101" i="22"/>
  <c r="AL101" i="22" s="1"/>
  <c r="F101" i="22"/>
  <c r="G98" i="22"/>
  <c r="G100" i="22"/>
  <c r="AN98" i="22"/>
  <c r="AN100" i="22"/>
  <c r="G99" i="22"/>
  <c r="AN99" i="22"/>
  <c r="AO97" i="22"/>
  <c r="AO96" i="22"/>
  <c r="AO98" i="22"/>
  <c r="AO99" i="22"/>
  <c r="AM101" i="22" l="1"/>
  <c r="E102" i="22"/>
  <c r="AK102" i="22"/>
  <c r="AM102" i="22" s="1"/>
  <c r="E103" i="22"/>
  <c r="AK103" i="22"/>
  <c r="AM103" i="22" s="1"/>
  <c r="E104" i="22"/>
  <c r="AK104" i="22"/>
  <c r="AM104" i="22" s="1"/>
  <c r="E105" i="22"/>
  <c r="AK105" i="22"/>
  <c r="AM105" i="22" s="1"/>
  <c r="F105" i="22"/>
  <c r="AN101" i="22"/>
  <c r="F103" i="22"/>
  <c r="G101" i="22"/>
  <c r="F104" i="22"/>
  <c r="F102"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AN103" i="22"/>
  <c r="F116" i="22"/>
  <c r="G103" i="22"/>
  <c r="F113" i="22"/>
  <c r="F114" i="22"/>
  <c r="AN105" i="22"/>
  <c r="F107" i="22"/>
  <c r="AN102" i="22"/>
  <c r="G104" i="22"/>
  <c r="AN104" i="22"/>
  <c r="F117" i="22"/>
  <c r="G102" i="22"/>
  <c r="F112" i="22"/>
  <c r="G105" i="22"/>
  <c r="F106" i="22"/>
  <c r="F110" i="22"/>
  <c r="F109" i="22"/>
  <c r="F111" i="22"/>
  <c r="F115" i="22"/>
  <c r="F108"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AN114" i="22"/>
  <c r="F120" i="22"/>
  <c r="F118" i="22"/>
  <c r="AN107" i="22"/>
  <c r="F119" i="22"/>
  <c r="G117" i="22"/>
  <c r="G109" i="22"/>
  <c r="F121" i="22"/>
  <c r="G106" i="22"/>
  <c r="AN108" i="22"/>
  <c r="G114" i="22"/>
  <c r="AN115" i="22"/>
  <c r="G110" i="22"/>
  <c r="G111" i="22"/>
  <c r="AN117" i="22"/>
  <c r="G107" i="22"/>
  <c r="G108" i="22"/>
  <c r="AN111" i="22"/>
  <c r="AN110" i="22"/>
  <c r="AN113" i="22"/>
  <c r="AN112" i="22"/>
  <c r="G116" i="22"/>
  <c r="G113" i="22"/>
  <c r="G115" i="22"/>
  <c r="F122" i="22"/>
  <c r="G112" i="22"/>
  <c r="AN109" i="22"/>
  <c r="AN116" i="22"/>
  <c r="F123" i="22"/>
  <c r="AN106" i="22"/>
  <c r="AO104" i="22"/>
  <c r="AO105" i="22"/>
  <c r="AO102" i="22"/>
  <c r="AO103"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G120" i="22"/>
  <c r="C5" i="19"/>
  <c r="G4" i="20"/>
  <c r="G6" i="21"/>
  <c r="D4" i="19"/>
  <c r="G121" i="22"/>
  <c r="AN126" i="22"/>
  <c r="AN120" i="22"/>
  <c r="AN118" i="22"/>
  <c r="AN121" i="22"/>
  <c r="AN124" i="22"/>
  <c r="G118" i="22"/>
  <c r="G122" i="22"/>
  <c r="AN6" i="21"/>
  <c r="AN119" i="22"/>
  <c r="AN125" i="22"/>
  <c r="G119" i="22"/>
  <c r="AN123" i="22"/>
  <c r="G123" i="22"/>
  <c r="AN122" i="22"/>
  <c r="AO111" i="22"/>
  <c r="O6" i="21"/>
  <c r="AO107" i="22"/>
  <c r="AO114" i="22"/>
  <c r="AO117" i="22"/>
  <c r="AO106" i="22"/>
  <c r="O7" i="20"/>
  <c r="AO115" i="22"/>
  <c r="AO112" i="22"/>
  <c r="AO116" i="22"/>
  <c r="AO113" i="22"/>
  <c r="AO109" i="22"/>
  <c r="AO108" i="22"/>
  <c r="H4" i="19"/>
  <c r="AO110"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116" i="20"/>
  <c r="F11" i="20"/>
  <c r="F51" i="20"/>
  <c r="F38" i="20"/>
  <c r="F41" i="21"/>
  <c r="F29" i="20"/>
  <c r="F29" i="21"/>
  <c r="F31" i="21"/>
  <c r="F45" i="21"/>
  <c r="F74" i="20"/>
  <c r="F58" i="20"/>
  <c r="F111" i="20"/>
  <c r="F16" i="20"/>
  <c r="F36" i="21"/>
  <c r="F18" i="20"/>
  <c r="F20" i="21"/>
  <c r="F23" i="21"/>
  <c r="F43" i="20"/>
  <c r="F96" i="20"/>
  <c r="F62" i="20"/>
  <c r="F46" i="21"/>
  <c r="F33" i="21"/>
  <c r="F30" i="20"/>
  <c r="F37" i="20"/>
  <c r="F69" i="20"/>
  <c r="F73" i="20"/>
  <c r="F119" i="20"/>
  <c r="F48" i="20"/>
  <c r="F17" i="21"/>
  <c r="F118" i="20"/>
  <c r="F61" i="20"/>
  <c r="F9" i="21"/>
  <c r="F80" i="20"/>
  <c r="F59" i="20"/>
  <c r="F102" i="20"/>
  <c r="F27" i="21"/>
  <c r="D5" i="19"/>
  <c r="F83" i="20"/>
  <c r="F25" i="21"/>
  <c r="F91" i="20"/>
  <c r="F39" i="20"/>
  <c r="F28" i="21"/>
  <c r="F41" i="20"/>
  <c r="F108" i="20"/>
  <c r="F17" i="20"/>
  <c r="F11" i="21"/>
  <c r="F122" i="20"/>
  <c r="F7" i="20"/>
  <c r="F39" i="21"/>
  <c r="F100" i="20"/>
  <c r="F53" i="20"/>
  <c r="F124" i="20"/>
  <c r="F19" i="20"/>
  <c r="F114" i="20"/>
  <c r="F19" i="21"/>
  <c r="F110" i="20"/>
  <c r="F12" i="21"/>
  <c r="F33" i="20"/>
  <c r="C6" i="19"/>
  <c r="F76" i="20"/>
  <c r="F115" i="20"/>
  <c r="F26" i="21"/>
  <c r="F26" i="20"/>
  <c r="F13" i="20"/>
  <c r="F67" i="20"/>
  <c r="F112" i="20"/>
  <c r="F15" i="21"/>
  <c r="F36" i="20"/>
  <c r="F31" i="20"/>
  <c r="F70" i="20"/>
  <c r="F20" i="20"/>
  <c r="F46" i="20"/>
  <c r="F27" i="20"/>
  <c r="F14" i="21"/>
  <c r="F7" i="21"/>
  <c r="F54" i="20"/>
  <c r="F25" i="20"/>
  <c r="F101" i="20"/>
  <c r="F64" i="20"/>
  <c r="F55" i="20"/>
  <c r="F60" i="20"/>
  <c r="F45" i="20"/>
  <c r="F14" i="20"/>
  <c r="F86" i="20"/>
  <c r="F10" i="21"/>
  <c r="F113" i="20"/>
  <c r="F24" i="21"/>
  <c r="F50" i="20"/>
  <c r="F13" i="21"/>
  <c r="F107" i="20"/>
  <c r="F22" i="21"/>
  <c r="F42" i="21"/>
  <c r="F35" i="20"/>
  <c r="F99" i="20"/>
  <c r="F16" i="21"/>
  <c r="F90" i="20"/>
  <c r="F56" i="20"/>
  <c r="F97" i="20"/>
  <c r="F30" i="21"/>
  <c r="F44" i="21"/>
  <c r="F57" i="20"/>
  <c r="F8" i="21"/>
  <c r="F82" i="20"/>
  <c r="F87" i="20"/>
  <c r="F35" i="21"/>
  <c r="F120" i="20"/>
  <c r="F12" i="20"/>
  <c r="F18" i="21"/>
  <c r="F75" i="20"/>
  <c r="F84" i="20"/>
  <c r="F21" i="21"/>
  <c r="F34" i="21"/>
  <c r="F40" i="21"/>
  <c r="F49" i="20"/>
  <c r="F6" i="20"/>
  <c r="F79" i="20"/>
  <c r="F22" i="20"/>
  <c r="F28" i="20"/>
  <c r="F15" i="20"/>
  <c r="Q5" i="19"/>
  <c r="F42" i="20"/>
  <c r="F21" i="20"/>
  <c r="F92" i="20"/>
  <c r="F47" i="20"/>
  <c r="F43" i="21"/>
  <c r="F94" i="20"/>
  <c r="F5" i="20"/>
  <c r="F48" i="21"/>
  <c r="F68" i="20"/>
  <c r="F103" i="20"/>
  <c r="F37" i="21"/>
  <c r="F63" i="20"/>
  <c r="F105" i="20"/>
  <c r="F85" i="20"/>
  <c r="F109" i="20"/>
  <c r="F71" i="20"/>
  <c r="F95" i="20"/>
  <c r="F104" i="20"/>
  <c r="F88" i="20"/>
  <c r="F77" i="20"/>
  <c r="F123" i="20"/>
  <c r="F89" i="20"/>
  <c r="F78" i="20"/>
  <c r="F38" i="21"/>
  <c r="F98" i="20"/>
  <c r="F93" i="20"/>
  <c r="F121" i="20"/>
  <c r="F10" i="20"/>
  <c r="F81" i="20"/>
  <c r="F34" i="20"/>
  <c r="F32" i="21"/>
  <c r="F65" i="20"/>
  <c r="F52" i="20"/>
  <c r="F40" i="20"/>
  <c r="F72" i="20"/>
  <c r="F106" i="20"/>
  <c r="F24" i="20"/>
  <c r="F9" i="20"/>
  <c r="F47" i="21"/>
  <c r="F23" i="20"/>
  <c r="F66" i="20"/>
  <c r="F44" i="20"/>
  <c r="F32" i="20"/>
  <c r="F8" i="20"/>
  <c r="F117" i="20"/>
  <c r="AO118" i="22"/>
  <c r="AO124" i="22"/>
  <c r="AO121" i="22"/>
  <c r="AO125" i="22"/>
  <c r="AO122" i="22"/>
  <c r="AO123" i="22"/>
  <c r="AO126" i="22"/>
  <c r="AO119" i="22"/>
  <c r="AO120" i="22"/>
  <c r="AM3" i="21" l="1"/>
  <c r="P6" i="19"/>
  <c r="E4" i="18"/>
  <c r="F4" i="18"/>
  <c r="E5" i="18"/>
  <c r="N5" i="18"/>
  <c r="X5" i="18" a="1"/>
  <c r="X5" i="18" s="1"/>
  <c r="E6" i="18"/>
  <c r="N6" i="18"/>
  <c r="G19" i="20"/>
  <c r="G23" i="20"/>
  <c r="G38" i="21"/>
  <c r="G16" i="21"/>
  <c r="G17" i="20"/>
  <c r="F6" i="18"/>
  <c r="G6" i="20"/>
  <c r="G48" i="21"/>
  <c r="G56" i="20"/>
  <c r="G7" i="20"/>
  <c r="G91" i="20"/>
  <c r="G32" i="20"/>
  <c r="G10" i="21"/>
  <c r="G37" i="20"/>
  <c r="Z15" i="21"/>
  <c r="G74" i="20"/>
  <c r="G93" i="20"/>
  <c r="G105" i="20"/>
  <c r="G80" i="20"/>
  <c r="G121" i="20"/>
  <c r="G18" i="21"/>
  <c r="G42" i="21"/>
  <c r="Z19" i="21"/>
  <c r="Z12" i="21"/>
  <c r="Z9" i="20"/>
  <c r="G15" i="20"/>
  <c r="Z16" i="21"/>
  <c r="Z20" i="21"/>
  <c r="G22" i="21"/>
  <c r="Z11" i="20"/>
  <c r="G39" i="20"/>
  <c r="G98" i="20"/>
  <c r="G97" i="20"/>
  <c r="G12" i="21"/>
  <c r="G33" i="20"/>
  <c r="G24" i="21"/>
  <c r="G14" i="21"/>
  <c r="Z38" i="21"/>
  <c r="G50" i="20"/>
  <c r="G30" i="20"/>
  <c r="G7" i="21"/>
  <c r="Z8" i="20"/>
  <c r="G18" i="20"/>
  <c r="Z45" i="21"/>
  <c r="G8" i="21"/>
  <c r="Z30" i="21"/>
  <c r="G34" i="20"/>
  <c r="G92" i="20"/>
  <c r="G5" i="20"/>
  <c r="G94" i="20"/>
  <c r="G67" i="20"/>
  <c r="G45" i="21"/>
  <c r="G36" i="20"/>
  <c r="G118" i="20"/>
  <c r="G61" i="20"/>
  <c r="G54" i="20"/>
  <c r="G11" i="21"/>
  <c r="G9" i="21"/>
  <c r="Q6" i="19"/>
  <c r="G47" i="20"/>
  <c r="G20" i="21"/>
  <c r="G109" i="20"/>
  <c r="Z35" i="21"/>
  <c r="Z32" i="21"/>
  <c r="G96" i="20"/>
  <c r="G9" i="20"/>
  <c r="Z48" i="21"/>
  <c r="G73" i="20"/>
  <c r="G111" i="20"/>
  <c r="G33" i="21"/>
  <c r="G19" i="21"/>
  <c r="G124" i="20"/>
  <c r="G31" i="20"/>
  <c r="G32" i="21"/>
  <c r="G108" i="20"/>
  <c r="G63" i="20"/>
  <c r="Z10" i="20"/>
  <c r="G20" i="20"/>
  <c r="Z14" i="21"/>
  <c r="G99" i="20"/>
  <c r="G45" i="20"/>
  <c r="G43" i="21"/>
  <c r="G102" i="20"/>
  <c r="G84" i="20"/>
  <c r="G116" i="20"/>
  <c r="G72" i="20"/>
  <c r="G26" i="21"/>
  <c r="G101" i="20"/>
  <c r="G41" i="20"/>
  <c r="G28" i="20"/>
  <c r="G39" i="21"/>
  <c r="G120" i="20"/>
  <c r="G82" i="20"/>
  <c r="G76" i="20"/>
  <c r="G13" i="20"/>
  <c r="G31" i="21"/>
  <c r="Z46" i="21"/>
  <c r="G29" i="20"/>
  <c r="Z21" i="21"/>
  <c r="G28" i="21"/>
  <c r="G107" i="20"/>
  <c r="G36" i="21"/>
  <c r="Z37" i="21"/>
  <c r="G40" i="20"/>
  <c r="G119" i="20"/>
  <c r="G30" i="21"/>
  <c r="Z44" i="21"/>
  <c r="G11" i="20"/>
  <c r="G90" i="20"/>
  <c r="G83" i="20"/>
  <c r="G123" i="20"/>
  <c r="G44" i="20"/>
  <c r="G89" i="20"/>
  <c r="G114" i="20"/>
  <c r="G66" i="20"/>
  <c r="Z34" i="21"/>
  <c r="G21" i="20"/>
  <c r="Z40" i="21"/>
  <c r="G64" i="20"/>
  <c r="G22" i="20"/>
  <c r="Z33" i="21"/>
  <c r="Z47" i="21"/>
  <c r="G104" i="20"/>
  <c r="G117" i="20"/>
  <c r="G95" i="20"/>
  <c r="G70" i="20"/>
  <c r="G46" i="20"/>
  <c r="G17" i="21"/>
  <c r="G62" i="20"/>
  <c r="G29" i="21"/>
  <c r="G26" i="20"/>
  <c r="G68" i="20"/>
  <c r="G79" i="20"/>
  <c r="G15" i="21"/>
  <c r="G25" i="21"/>
  <c r="G69" i="20"/>
  <c r="G88" i="20"/>
  <c r="G106" i="20"/>
  <c r="G12" i="20"/>
  <c r="G55" i="20"/>
  <c r="G48" i="20"/>
  <c r="Z7" i="21"/>
  <c r="Z24" i="21"/>
  <c r="G25" i="20"/>
  <c r="G60" i="20"/>
  <c r="G43" i="20"/>
  <c r="Z31" i="21"/>
  <c r="G87" i="20"/>
  <c r="G115" i="20"/>
  <c r="G59" i="20"/>
  <c r="G53" i="20"/>
  <c r="Z8" i="21"/>
  <c r="G77" i="20"/>
  <c r="Z41" i="21"/>
  <c r="G65" i="20"/>
  <c r="Z23" i="21"/>
  <c r="G8" i="20"/>
  <c r="G85" i="20"/>
  <c r="G40" i="21"/>
  <c r="G86" i="20"/>
  <c r="G35" i="20"/>
  <c r="G112" i="20"/>
  <c r="G81" i="20"/>
  <c r="G78" i="20"/>
  <c r="Z36" i="21"/>
  <c r="G24" i="20"/>
  <c r="Z18" i="21"/>
  <c r="G47" i="21"/>
  <c r="G27" i="21"/>
  <c r="G75" i="20"/>
  <c r="G44" i="21"/>
  <c r="G14" i="20"/>
  <c r="G57" i="20"/>
  <c r="G21" i="21"/>
  <c r="G16" i="20"/>
  <c r="Z29" i="21"/>
  <c r="Z26" i="21"/>
  <c r="G13" i="21"/>
  <c r="Z27" i="21"/>
  <c r="G58" i="20"/>
  <c r="Z17" i="21"/>
  <c r="Z9" i="21"/>
  <c r="Z25" i="21"/>
  <c r="G35" i="21"/>
  <c r="Z13" i="21"/>
  <c r="Z10" i="21"/>
  <c r="Z42" i="21"/>
  <c r="G46" i="21"/>
  <c r="G10" i="20"/>
  <c r="Z11" i="21"/>
  <c r="G51" i="20"/>
  <c r="G52" i="20"/>
  <c r="G122" i="20"/>
  <c r="Z39" i="21"/>
  <c r="G38" i="20"/>
  <c r="G100" i="20"/>
  <c r="G37" i="21"/>
  <c r="G110" i="20"/>
  <c r="G49" i="20"/>
  <c r="D6" i="19"/>
  <c r="Z28" i="21"/>
  <c r="G113" i="20"/>
  <c r="G71" i="20"/>
  <c r="G27" i="20"/>
  <c r="G103" i="20"/>
  <c r="G4" i="18"/>
  <c r="Z22" i="21"/>
  <c r="G34" i="21"/>
  <c r="Z43" i="21"/>
  <c r="G23" i="21"/>
  <c r="F5" i="18"/>
  <c r="G42" i="20"/>
  <c r="G41" i="21"/>
  <c r="O4" i="18"/>
  <c r="X6" i="18" l="1"/>
  <c r="E7" i="18"/>
  <c r="N7" i="18"/>
  <c r="X7" i="18"/>
  <c r="AM30" i="21"/>
  <c r="AM10" i="21"/>
  <c r="Y6" i="18"/>
  <c r="AM8" i="21"/>
  <c r="AM37" i="21"/>
  <c r="AM41" i="21"/>
  <c r="AM17" i="21"/>
  <c r="AM40" i="21"/>
  <c r="AM45" i="21"/>
  <c r="G6" i="18"/>
  <c r="AM39" i="21"/>
  <c r="AM42" i="21"/>
  <c r="AM34" i="21"/>
  <c r="AM47" i="21"/>
  <c r="AM15" i="21"/>
  <c r="AM28" i="21"/>
  <c r="AM7" i="21"/>
  <c r="AM44" i="21"/>
  <c r="AM33" i="21"/>
  <c r="AM9" i="21"/>
  <c r="AM16" i="21"/>
  <c r="AM12" i="21"/>
  <c r="F7" i="18"/>
  <c r="AM25" i="21"/>
  <c r="AM24" i="21"/>
  <c r="AM48" i="21"/>
  <c r="AM46" i="21"/>
  <c r="AM32" i="21"/>
  <c r="AM20" i="21"/>
  <c r="AM31" i="21"/>
  <c r="AM19" i="21"/>
  <c r="AM22" i="21"/>
  <c r="AM26" i="21"/>
  <c r="AM29" i="21"/>
  <c r="Y5" i="18"/>
  <c r="G5" i="18"/>
  <c r="AM35" i="21"/>
  <c r="AM23" i="21"/>
  <c r="AM14" i="21"/>
  <c r="AM18" i="21"/>
  <c r="AM11" i="21"/>
  <c r="AM38" i="21"/>
  <c r="AM27" i="21"/>
  <c r="AM21" i="21"/>
  <c r="AM36" i="21"/>
  <c r="Q3" i="19"/>
  <c r="AM43" i="21"/>
  <c r="AM13" i="21"/>
  <c r="E8" i="18" l="1"/>
  <c r="N8" i="18"/>
  <c r="X8" i="18"/>
  <c r="AN14" i="21"/>
  <c r="AN30" i="21"/>
  <c r="AN42" i="21"/>
  <c r="AN22" i="21"/>
  <c r="Y7" i="18"/>
  <c r="AN16" i="21"/>
  <c r="AN41" i="21"/>
  <c r="AN40" i="21"/>
  <c r="AN34" i="21"/>
  <c r="AN17" i="21"/>
  <c r="AN12" i="21"/>
  <c r="AN38" i="21"/>
  <c r="AN44" i="21"/>
  <c r="G7" i="18"/>
  <c r="AN45" i="21"/>
  <c r="AN18" i="21"/>
  <c r="AN29" i="21"/>
  <c r="AN13" i="21"/>
  <c r="AN19" i="21"/>
  <c r="AN7" i="21"/>
  <c r="AN37" i="21"/>
  <c r="AN9" i="21"/>
  <c r="AN27" i="21"/>
  <c r="AN33" i="21"/>
  <c r="AN35" i="21"/>
  <c r="AN26" i="21"/>
  <c r="AN23" i="21"/>
  <c r="AN21" i="21"/>
  <c r="AN28" i="21"/>
  <c r="AN36" i="21"/>
  <c r="AN46" i="21"/>
  <c r="AN39" i="21"/>
  <c r="AN25" i="21"/>
  <c r="AN15" i="21"/>
  <c r="AN8" i="21"/>
  <c r="AN47" i="21"/>
  <c r="AN24" i="21"/>
  <c r="AN48" i="21"/>
  <c r="AN11" i="21"/>
  <c r="AN32" i="21"/>
  <c r="AN43" i="21"/>
  <c r="AN31" i="21"/>
  <c r="AN20" i="21"/>
  <c r="AN10" i="21"/>
  <c r="F8" i="18"/>
  <c r="E9" i="18" l="1"/>
  <c r="N9" i="18"/>
  <c r="X9" i="18"/>
  <c r="Y8" i="18"/>
  <c r="G8" i="18"/>
  <c r="F9" i="18"/>
  <c r="E10" i="18" l="1"/>
  <c r="N10" i="18"/>
  <c r="X10" i="18"/>
  <c r="G9" i="18"/>
  <c r="F10" i="18"/>
  <c r="Y9" i="18"/>
  <c r="E11" i="18" l="1"/>
  <c r="N11" i="18"/>
  <c r="X11" i="18"/>
  <c r="G10" i="18"/>
  <c r="F11" i="18"/>
  <c r="Y10" i="18"/>
  <c r="E12" i="18" l="1"/>
  <c r="N12" i="18"/>
  <c r="X12" i="18"/>
  <c r="G11" i="18"/>
  <c r="Y11" i="18"/>
  <c r="F12" i="18"/>
  <c r="E13" i="18" l="1"/>
  <c r="N13" i="18"/>
  <c r="X13" i="18"/>
  <c r="G12" i="18"/>
  <c r="F13" i="18"/>
  <c r="Y12" i="18"/>
  <c r="E14" i="18" l="1"/>
  <c r="N14" i="18"/>
  <c r="X14" i="18"/>
  <c r="Y13" i="18"/>
  <c r="F14" i="18"/>
  <c r="G13" i="18"/>
  <c r="E15" i="18" l="1"/>
  <c r="N15" i="18"/>
  <c r="X15" i="18"/>
  <c r="Y14" i="18"/>
  <c r="G14" i="18"/>
  <c r="F15" i="18"/>
  <c r="E16" i="18" l="1"/>
  <c r="N16" i="18"/>
  <c r="X16" i="18"/>
  <c r="Y15" i="18"/>
  <c r="G15" i="18"/>
  <c r="F16" i="18"/>
  <c r="E17" i="18" l="1"/>
  <c r="N17" i="18"/>
  <c r="X17" i="18"/>
  <c r="F17" i="18"/>
  <c r="G16" i="18"/>
  <c r="Y16" i="18"/>
  <c r="E18" i="18" l="1"/>
  <c r="N18" i="18"/>
  <c r="X18" i="18"/>
  <c r="G17" i="18"/>
  <c r="Y17" i="18"/>
  <c r="F18" i="18"/>
  <c r="E19" i="18" l="1"/>
  <c r="N19" i="18"/>
  <c r="X19" i="18"/>
  <c r="F19" i="18"/>
  <c r="Y18" i="18"/>
  <c r="G18" i="18"/>
  <c r="E20" i="18" l="1"/>
  <c r="N20" i="18"/>
  <c r="X20" i="18"/>
  <c r="Y19" i="18"/>
  <c r="G19" i="18"/>
  <c r="F20" i="18"/>
  <c r="E21" i="18" l="1"/>
  <c r="N21" i="18"/>
  <c r="X21" i="18"/>
  <c r="G20" i="18"/>
  <c r="F21" i="18"/>
  <c r="Y20" i="18"/>
  <c r="E22" i="18" l="1"/>
  <c r="N22" i="18"/>
  <c r="X22" i="18"/>
  <c r="G21" i="18"/>
  <c r="Y21" i="18"/>
  <c r="F22" i="18"/>
  <c r="E23" i="18" l="1"/>
  <c r="N23" i="18"/>
  <c r="X23" i="18"/>
  <c r="G22" i="18"/>
  <c r="F23" i="18"/>
  <c r="Y22" i="18"/>
  <c r="E24" i="18" l="1"/>
  <c r="N24" i="18"/>
  <c r="X24" i="18"/>
  <c r="G23" i="18"/>
  <c r="F24" i="18"/>
  <c r="Y23" i="18"/>
  <c r="E25" i="18" l="1"/>
  <c r="N25" i="18"/>
  <c r="X25" i="18"/>
  <c r="F25" i="18"/>
  <c r="G24" i="18"/>
  <c r="Y24" i="18"/>
  <c r="E26" i="18" l="1"/>
  <c r="N26" i="18"/>
  <c r="X26" i="18"/>
  <c r="G25" i="18"/>
  <c r="Y25" i="18"/>
  <c r="F26" i="18"/>
  <c r="E27" i="18" l="1"/>
  <c r="N27" i="18"/>
  <c r="X27" i="18"/>
  <c r="F27" i="18"/>
  <c r="Y26" i="18"/>
  <c r="G26" i="18"/>
  <c r="E28" i="18" l="1"/>
  <c r="N28" i="18"/>
  <c r="X28" i="18"/>
  <c r="G27" i="18"/>
  <c r="F28" i="18"/>
  <c r="Y27" i="18"/>
  <c r="E29" i="18" l="1"/>
  <c r="N29" i="18"/>
  <c r="X29" i="18"/>
  <c r="G28" i="18"/>
  <c r="Y28" i="18"/>
  <c r="F29" i="18"/>
  <c r="E30" i="18" l="1"/>
  <c r="N30" i="18"/>
  <c r="X30" i="18"/>
  <c r="G29" i="18"/>
  <c r="Y29" i="18"/>
  <c r="F30" i="18"/>
  <c r="E31" i="18" l="1"/>
  <c r="N31" i="18"/>
  <c r="X31" i="18"/>
  <c r="G30" i="18"/>
  <c r="Y30" i="18"/>
  <c r="F31" i="18"/>
  <c r="E32" i="18" l="1"/>
  <c r="N32" i="18"/>
  <c r="X32" i="18"/>
  <c r="Y31" i="18"/>
  <c r="G31" i="18"/>
  <c r="F32" i="18"/>
  <c r="E33" i="18" l="1"/>
  <c r="N33" i="18"/>
  <c r="X33" i="18"/>
  <c r="G32" i="18"/>
  <c r="Y32" i="18"/>
  <c r="F33" i="18"/>
  <c r="E34" i="18" l="1"/>
  <c r="N34" i="18"/>
  <c r="X34" i="18"/>
  <c r="G33" i="18"/>
  <c r="Y33" i="18"/>
  <c r="F34" i="18"/>
  <c r="E35" i="18" l="1"/>
  <c r="N35" i="18"/>
  <c r="X35" i="18"/>
  <c r="G34" i="18"/>
  <c r="Y34" i="18"/>
  <c r="F35" i="18"/>
  <c r="E36" i="18" l="1"/>
  <c r="N36" i="18"/>
  <c r="X36" i="18"/>
  <c r="G35" i="18"/>
  <c r="Y35" i="18"/>
  <c r="F36" i="18"/>
  <c r="E37" i="18" l="1"/>
  <c r="N37" i="18"/>
  <c r="X37" i="18"/>
  <c r="G36" i="18"/>
  <c r="Y36" i="18"/>
  <c r="F37" i="18"/>
  <c r="E38" i="18" l="1"/>
  <c r="N38" i="18"/>
  <c r="X38" i="18"/>
  <c r="Y37" i="18"/>
  <c r="G37" i="18"/>
  <c r="F38" i="18"/>
  <c r="E39" i="18" l="1"/>
  <c r="N39" i="18"/>
  <c r="X39" i="18"/>
  <c r="Y38" i="18"/>
  <c r="F39" i="18"/>
  <c r="E40" i="18" l="1"/>
  <c r="N40" i="18"/>
  <c r="O5" i="18" s="1" a="1"/>
  <c r="O40" i="18" s="1"/>
  <c r="X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60" i="18"/>
  <c r="F45" i="18"/>
  <c r="F67" i="18"/>
  <c r="F77" i="18"/>
  <c r="F73" i="18"/>
  <c r="F66" i="18"/>
  <c r="F54" i="18"/>
  <c r="F69" i="18"/>
  <c r="F52" i="18"/>
  <c r="F68" i="18"/>
  <c r="G4" i="17"/>
  <c r="F48" i="18"/>
  <c r="F49" i="18"/>
  <c r="F63" i="18"/>
  <c r="F55" i="18"/>
  <c r="F59" i="18"/>
  <c r="F65" i="18"/>
  <c r="F70" i="18"/>
  <c r="F56" i="18"/>
  <c r="F71" i="18"/>
  <c r="Y5" i="17"/>
  <c r="Y40" i="18"/>
  <c r="G6" i="17"/>
  <c r="F42" i="18"/>
  <c r="F72" i="18"/>
  <c r="F44" i="18"/>
  <c r="F46" i="18"/>
  <c r="F58" i="18"/>
  <c r="F47" i="18"/>
  <c r="F76" i="18"/>
  <c r="F50" i="18"/>
  <c r="F64" i="18"/>
  <c r="F75" i="18"/>
  <c r="F53" i="18"/>
  <c r="F61" i="18"/>
  <c r="F62" i="18"/>
  <c r="F57" i="18"/>
  <c r="F74" i="18"/>
  <c r="F51" i="18"/>
  <c r="F43" i="18"/>
  <c r="O4" i="17"/>
  <c r="X6" i="17" l="1"/>
  <c r="E7" i="17"/>
  <c r="N7" i="17"/>
  <c r="X7" i="17"/>
  <c r="F2" i="18"/>
  <c r="G5" i="17"/>
  <c r="Y6" i="17"/>
  <c r="G7" i="17"/>
  <c r="Y7" i="17"/>
  <c r="E8" i="17" l="1"/>
  <c r="N8" i="17"/>
  <c r="X8" i="17"/>
  <c r="F9" i="32"/>
  <c r="F19" i="32"/>
  <c r="F10" i="32"/>
  <c r="F17" i="32"/>
  <c r="F18" i="32"/>
  <c r="F41" i="32"/>
  <c r="F26" i="32"/>
  <c r="F15" i="32"/>
  <c r="F32" i="32"/>
  <c r="F23" i="32"/>
  <c r="F29" i="32"/>
  <c r="F25" i="32"/>
  <c r="F36" i="32"/>
  <c r="F8" i="32"/>
  <c r="F22" i="32"/>
  <c r="F20" i="32"/>
  <c r="J4" i="32"/>
  <c r="F39" i="32"/>
  <c r="F14" i="32"/>
  <c r="F34" i="32"/>
  <c r="F40" i="32"/>
  <c r="F21" i="32"/>
  <c r="Y8" i="17"/>
  <c r="F12" i="32"/>
  <c r="F35" i="32"/>
  <c r="F27" i="32"/>
  <c r="F30" i="32"/>
  <c r="F13" i="32"/>
  <c r="F4" i="32"/>
  <c r="F7" i="32"/>
  <c r="F37" i="32"/>
  <c r="F28" i="32"/>
  <c r="F33" i="32"/>
  <c r="F6" i="32"/>
  <c r="F24" i="32"/>
  <c r="F38" i="32"/>
  <c r="F11" i="32"/>
  <c r="F16" i="32"/>
  <c r="F31" i="32"/>
  <c r="A10" i="35" l="1"/>
  <c r="A33" i="35"/>
  <c r="A8" i="35"/>
  <c r="A31" i="35"/>
  <c r="A38" i="35"/>
  <c r="A14" i="35"/>
  <c r="A37" i="35"/>
  <c r="A29" i="35"/>
  <c r="A21" i="35"/>
  <c r="A13" i="35"/>
  <c r="A5" i="35"/>
  <c r="A36" i="35"/>
  <c r="A28" i="35"/>
  <c r="A20" i="35"/>
  <c r="A12" i="35"/>
  <c r="A4" i="35"/>
  <c r="A35" i="35"/>
  <c r="A27" i="35"/>
  <c r="A19" i="35"/>
  <c r="A11" i="35"/>
  <c r="A3" i="35"/>
  <c r="A34" i="35"/>
  <c r="A30" i="35"/>
  <c r="A23" i="35"/>
  <c r="A16" i="35"/>
  <c r="A9" i="35"/>
  <c r="A18" i="35"/>
  <c r="A6" i="35"/>
  <c r="A15" i="35"/>
  <c r="A24" i="35"/>
  <c r="A25" i="35"/>
  <c r="A26" i="35"/>
  <c r="A22" i="35"/>
  <c r="A7" i="35"/>
  <c r="A32" i="35"/>
  <c r="A17" i="35"/>
  <c r="E9" i="17"/>
  <c r="N9" i="17"/>
  <c r="X9" i="17"/>
  <c r="G30" i="32"/>
  <c r="H24" i="35"/>
  <c r="B31" i="35"/>
  <c r="G33" i="35"/>
  <c r="C11" i="35"/>
  <c r="H6" i="35"/>
  <c r="H4" i="35"/>
  <c r="C21" i="35"/>
  <c r="C27" i="35"/>
  <c r="H38" i="35"/>
  <c r="G22" i="35"/>
  <c r="H30" i="35"/>
  <c r="B11" i="35"/>
  <c r="G19" i="32"/>
  <c r="C18" i="35"/>
  <c r="G32" i="32"/>
  <c r="H11" i="35"/>
  <c r="B17" i="35"/>
  <c r="B38" i="35"/>
  <c r="G20" i="32"/>
  <c r="G7" i="35"/>
  <c r="G16" i="35"/>
  <c r="C20" i="35"/>
  <c r="H32" i="35"/>
  <c r="C28" i="35"/>
  <c r="G24" i="32"/>
  <c r="G8" i="32"/>
  <c r="B27" i="35"/>
  <c r="C14" i="35"/>
  <c r="C37" i="35"/>
  <c r="B18" i="35"/>
  <c r="G33" i="32"/>
  <c r="B20" i="35"/>
  <c r="G35" i="32"/>
  <c r="G28" i="35"/>
  <c r="G26" i="35"/>
  <c r="B26" i="35"/>
  <c r="H17" i="35"/>
  <c r="C19" i="35"/>
  <c r="B30" i="35"/>
  <c r="G36" i="32"/>
  <c r="G38" i="35"/>
  <c r="C13" i="35"/>
  <c r="H29" i="35"/>
  <c r="C17" i="35"/>
  <c r="G4" i="32"/>
  <c r="C10" i="35"/>
  <c r="G37" i="32"/>
  <c r="G10" i="32"/>
  <c r="G6" i="35"/>
  <c r="C23" i="35"/>
  <c r="C35" i="35"/>
  <c r="C26" i="35"/>
  <c r="G30" i="35"/>
  <c r="G35" i="35"/>
  <c r="H34" i="35"/>
  <c r="C16" i="35"/>
  <c r="B35" i="35"/>
  <c r="C6" i="35"/>
  <c r="B16" i="35"/>
  <c r="H25" i="35"/>
  <c r="G14" i="32"/>
  <c r="H5" i="35"/>
  <c r="H33" i="35"/>
  <c r="B5" i="35"/>
  <c r="G24" i="35"/>
  <c r="H36" i="35"/>
  <c r="B21" i="35"/>
  <c r="C12" i="35"/>
  <c r="G21" i="32"/>
  <c r="C8" i="35"/>
  <c r="H14" i="35"/>
  <c r="G34" i="35"/>
  <c r="H23" i="35"/>
  <c r="B37" i="35"/>
  <c r="C33" i="35"/>
  <c r="G23" i="32"/>
  <c r="H9" i="35"/>
  <c r="H13" i="35"/>
  <c r="C24" i="35"/>
  <c r="H28" i="35"/>
  <c r="G28" i="32"/>
  <c r="G25" i="32"/>
  <c r="H7" i="35"/>
  <c r="G17" i="35"/>
  <c r="B9" i="35"/>
  <c r="C4" i="35"/>
  <c r="H8" i="35"/>
  <c r="C34" i="35"/>
  <c r="B36" i="35"/>
  <c r="C32" i="35"/>
  <c r="B3" i="35"/>
  <c r="G12" i="35"/>
  <c r="G32" i="35"/>
  <c r="G17" i="32"/>
  <c r="G16" i="32"/>
  <c r="G8" i="35"/>
  <c r="G29" i="35"/>
  <c r="G5" i="35"/>
  <c r="H16" i="35"/>
  <c r="B24" i="35"/>
  <c r="H12" i="35"/>
  <c r="G6" i="32"/>
  <c r="B25" i="35"/>
  <c r="G15" i="35"/>
  <c r="G31" i="32"/>
  <c r="B15" i="35"/>
  <c r="G11" i="32"/>
  <c r="C3" i="35"/>
  <c r="G20" i="35"/>
  <c r="C31" i="35"/>
  <c r="G18" i="32"/>
  <c r="B23" i="35"/>
  <c r="B32" i="35"/>
  <c r="B14" i="35"/>
  <c r="B10" i="35"/>
  <c r="B4" i="35"/>
  <c r="C30" i="35"/>
  <c r="H15" i="35"/>
  <c r="G25" i="35"/>
  <c r="B34" i="35"/>
  <c r="B6" i="35"/>
  <c r="G31" i="35"/>
  <c r="G27" i="35"/>
  <c r="G11" i="35"/>
  <c r="B13" i="35"/>
  <c r="H20" i="35"/>
  <c r="H10" i="35"/>
  <c r="G15" i="32"/>
  <c r="H31" i="35"/>
  <c r="B7" i="35"/>
  <c r="B12" i="35"/>
  <c r="C36" i="35"/>
  <c r="C25" i="35"/>
  <c r="G23" i="35"/>
  <c r="H22" i="35"/>
  <c r="G14" i="35"/>
  <c r="B8" i="35"/>
  <c r="G27" i="32"/>
  <c r="C29" i="35"/>
  <c r="G13" i="35"/>
  <c r="G26" i="32"/>
  <c r="H18" i="35"/>
  <c r="H21" i="35"/>
  <c r="C38" i="35"/>
  <c r="G7" i="32"/>
  <c r="C15" i="35"/>
  <c r="H19" i="35"/>
  <c r="G34" i="32"/>
  <c r="G12" i="32"/>
  <c r="G41" i="32"/>
  <c r="H37" i="35"/>
  <c r="G8" i="17"/>
  <c r="B28" i="35"/>
  <c r="H27" i="35"/>
  <c r="C7" i="35"/>
  <c r="G9" i="32"/>
  <c r="H26" i="35"/>
  <c r="B22" i="35"/>
  <c r="B33" i="35"/>
  <c r="G10" i="35"/>
  <c r="G19" i="35"/>
  <c r="G18" i="35"/>
  <c r="G13" i="32"/>
  <c r="G9" i="35"/>
  <c r="C9" i="35"/>
  <c r="H3" i="35"/>
  <c r="C22" i="35"/>
  <c r="G36" i="35"/>
  <c r="H35" i="35"/>
  <c r="G37" i="35"/>
  <c r="G29" i="32"/>
  <c r="C5" i="35"/>
  <c r="G21" i="35"/>
  <c r="B29" i="35"/>
  <c r="G4" i="35"/>
  <c r="G3" i="35"/>
  <c r="G22" i="32"/>
  <c r="B19" i="35"/>
  <c r="Y9" i="17"/>
  <c r="E10" i="17" l="1"/>
  <c r="N10" i="17"/>
  <c r="X10" i="17"/>
  <c r="G9" i="17"/>
  <c r="Y10" i="17"/>
  <c r="E11" i="17" l="1"/>
  <c r="N11" i="17"/>
  <c r="X11" i="17"/>
  <c r="G10" i="17"/>
  <c r="G11" i="17"/>
  <c r="Y11" i="17"/>
  <c r="E12" i="17" l="1"/>
  <c r="N12" i="17"/>
  <c r="X12" i="17"/>
  <c r="Y12" i="17"/>
  <c r="G12" i="17"/>
  <c r="E13" i="17" l="1"/>
  <c r="N13" i="17"/>
  <c r="X13" i="17"/>
  <c r="Y13" i="17"/>
  <c r="G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4" i="16"/>
  <c r="G15" i="17"/>
  <c r="Y5" i="16"/>
  <c r="O4" i="16"/>
  <c r="X6" i="16" l="1"/>
  <c r="E7" i="16"/>
  <c r="N7" i="16"/>
  <c r="X7" i="16"/>
  <c r="Y6" i="16"/>
  <c r="G7" i="16"/>
  <c r="Y7" i="16"/>
  <c r="G5" i="16"/>
  <c r="G6"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G5" i="15"/>
  <c r="G4" i="15"/>
  <c r="AC5" i="15"/>
  <c r="S4" i="15"/>
  <c r="AB6" i="15" l="1"/>
  <c r="E7" i="15"/>
  <c r="R7" i="15"/>
  <c r="AB7" i="15"/>
  <c r="G6" i="15"/>
  <c r="AC6" i="15"/>
  <c r="AC7" i="15"/>
  <c r="E8" i="15" l="1"/>
  <c r="R8" i="15"/>
  <c r="AB8" i="15"/>
  <c r="G7" i="15"/>
  <c r="G8" i="15"/>
  <c r="AC8" i="15"/>
  <c r="E9" i="15" l="1"/>
  <c r="R9" i="15"/>
  <c r="AB9" i="15"/>
  <c r="G9" i="15"/>
  <c r="AC9" i="15"/>
  <c r="E10" i="15" l="1"/>
  <c r="R10" i="15"/>
  <c r="AB10" i="15"/>
  <c r="G10" i="15"/>
  <c r="AC10" i="15"/>
  <c r="E11" i="15" l="1"/>
  <c r="R11" i="15"/>
  <c r="AB11" i="15"/>
  <c r="G11" i="15"/>
  <c r="AC11" i="15"/>
  <c r="E12" i="15" l="1"/>
  <c r="R12" i="15"/>
  <c r="AB12" i="15"/>
  <c r="G12" i="15"/>
  <c r="AC12" i="15"/>
  <c r="E13" i="15" l="1"/>
  <c r="R13" i="15"/>
  <c r="AB13" i="15"/>
  <c r="G13" i="15"/>
  <c r="AC13" i="15"/>
  <c r="E14" i="15" l="1"/>
  <c r="R14" i="15"/>
  <c r="AB14" i="15"/>
  <c r="G14" i="15"/>
  <c r="AC14" i="15"/>
  <c r="E15" i="15" l="1"/>
  <c r="R15" i="15"/>
  <c r="AB15" i="15"/>
  <c r="AC15" i="15"/>
  <c r="E16" i="15" l="1"/>
  <c r="R16" i="15"/>
  <c r="AB16" i="15"/>
  <c r="G15" i="15"/>
  <c r="G16" i="15"/>
  <c r="AC16" i="15"/>
  <c r="E17" i="15" l="1"/>
  <c r="R17" i="15"/>
  <c r="AB17" i="15"/>
  <c r="G17" i="15"/>
  <c r="AC17" i="15"/>
  <c r="E18" i="15" l="1"/>
  <c r="R18" i="15"/>
  <c r="AB18" i="15"/>
  <c r="G18" i="15"/>
  <c r="AC18" i="15"/>
  <c r="E19" i="15" l="1"/>
  <c r="R19" i="15"/>
  <c r="AB19" i="15"/>
  <c r="G19" i="15"/>
  <c r="AC19" i="15"/>
  <c r="E20" i="15" l="1"/>
  <c r="R20" i="15"/>
  <c r="AB20" i="15"/>
  <c r="G20" i="15"/>
  <c r="AC20" i="15"/>
  <c r="E21" i="15" l="1"/>
  <c r="R21" i="15"/>
  <c r="AB21" i="15"/>
  <c r="G21" i="15"/>
  <c r="AC21" i="15"/>
  <c r="E22" i="15" l="1"/>
  <c r="R22" i="15"/>
  <c r="AB22" i="15"/>
  <c r="G22" i="15"/>
  <c r="AC22" i="15"/>
  <c r="E23" i="15" l="1"/>
  <c r="R23" i="15"/>
  <c r="AB23" i="15"/>
  <c r="G23" i="15"/>
  <c r="AC23" i="15"/>
  <c r="E24" i="15" l="1"/>
  <c r="R24" i="15"/>
  <c r="AB24" i="15"/>
  <c r="AC24" i="15"/>
  <c r="E25" i="15" l="1"/>
  <c r="R25" i="15"/>
  <c r="AB25" i="15"/>
  <c r="G25" i="15"/>
  <c r="G24" i="15"/>
  <c r="AC25" i="15"/>
  <c r="E26" i="15" l="1"/>
  <c r="R26" i="15"/>
  <c r="AB26" i="15"/>
  <c r="G26" i="15"/>
  <c r="AC26" i="15"/>
  <c r="E27" i="15" l="1"/>
  <c r="R27" i="15"/>
  <c r="AB27" i="15"/>
  <c r="G27" i="15"/>
  <c r="AC27" i="15"/>
  <c r="E28" i="15" l="1"/>
  <c r="R28" i="15"/>
  <c r="AB28" i="15"/>
  <c r="G28" i="15"/>
  <c r="AC28" i="15"/>
  <c r="E29" i="15" l="1"/>
  <c r="R29" i="15"/>
  <c r="AB29" i="15"/>
  <c r="G29" i="15"/>
  <c r="AC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G34" i="15"/>
  <c r="AC34" i="15"/>
  <c r="E35" i="15" l="1"/>
  <c r="R35" i="15"/>
  <c r="AB35" i="15"/>
  <c r="G35" i="15"/>
  <c r="AC35" i="15"/>
  <c r="E36" i="15" l="1"/>
  <c r="R36" i="15"/>
  <c r="AB36" i="15"/>
  <c r="G36" i="15"/>
  <c r="AC36" i="15"/>
  <c r="E37" i="15" l="1"/>
  <c r="R37" i="15"/>
  <c r="AB37" i="15"/>
  <c r="G37" i="15"/>
  <c r="AC37" i="15"/>
  <c r="E38" i="15" l="1"/>
  <c r="R38" i="15"/>
  <c r="AB38" i="15"/>
  <c r="G38" i="15"/>
  <c r="AC38" i="15"/>
  <c r="E39" i="15" l="1"/>
  <c r="R39" i="15"/>
  <c r="AB39" i="15"/>
  <c r="G39" i="15"/>
  <c r="AC39" i="15"/>
  <c r="E40" i="15" l="1"/>
  <c r="R40" i="15"/>
  <c r="AB40" i="15"/>
  <c r="G40" i="15"/>
  <c r="AC40" i="15"/>
  <c r="E41" i="15" l="1"/>
  <c r="R41" i="15"/>
  <c r="AB41" i="15"/>
  <c r="G41" i="15"/>
  <c r="AC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AC5" i="14"/>
  <c r="F6" i="14"/>
  <c r="E6" i="14" l="1"/>
  <c r="R6" i="14"/>
  <c r="AB6" i="14"/>
  <c r="AC6" i="14"/>
  <c r="G6" i="14"/>
  <c r="C7" i="14" l="1" a="1"/>
  <c r="C7" i="14" s="1"/>
  <c r="D7" i="14" a="1"/>
  <c r="D7" i="14" s="1"/>
  <c r="F7" i="14"/>
  <c r="E7" i="14" l="1"/>
  <c r="E4" i="14"/>
  <c r="R7" i="14"/>
  <c r="AB7" i="14"/>
  <c r="G7" i="14"/>
  <c r="AC7" i="14"/>
  <c r="C8" i="14" l="1"/>
  <c r="D8" i="14"/>
  <c r="R8" i="14"/>
  <c r="AB8" i="14"/>
  <c r="F8" i="14"/>
  <c r="E8" i="14" l="1"/>
  <c r="C9" i="14"/>
  <c r="D9" i="14"/>
  <c r="G8" i="14"/>
  <c r="AC8" i="14"/>
  <c r="F9" i="14"/>
  <c r="E9" i="14" l="1"/>
  <c r="R9" i="14"/>
  <c r="AB9" i="14"/>
  <c r="G9" i="14"/>
  <c r="AC9" i="14"/>
  <c r="C10" i="14" l="1"/>
  <c r="D10" i="14"/>
  <c r="R10" i="14"/>
  <c r="AB10" i="14"/>
  <c r="F10" i="14"/>
  <c r="E10" i="14" l="1"/>
  <c r="C11" i="14"/>
  <c r="D11" i="14"/>
  <c r="G10" i="14"/>
  <c r="F11" i="14"/>
  <c r="AC10" i="14"/>
  <c r="E11" i="14" l="1"/>
  <c r="R11" i="14"/>
  <c r="AB11" i="14"/>
  <c r="G11" i="14"/>
  <c r="AC11" i="14"/>
  <c r="C12" i="14" l="1"/>
  <c r="D12" i="14"/>
  <c r="F12" i="14"/>
  <c r="E12" i="14" l="1"/>
  <c r="R12" i="14"/>
  <c r="AB12" i="14"/>
  <c r="G12" i="14"/>
  <c r="AC12" i="14"/>
  <c r="C13" i="14" l="1"/>
  <c r="D13" i="14"/>
  <c r="F13" i="14"/>
  <c r="E13" i="14" l="1"/>
  <c r="R13" i="14"/>
  <c r="AB13" i="14"/>
  <c r="G13" i="14"/>
  <c r="AC13" i="14"/>
  <c r="C14" i="14" l="1"/>
  <c r="D14" i="14"/>
  <c r="F14" i="14"/>
  <c r="E14" i="14" l="1"/>
  <c r="R14" i="14"/>
  <c r="AB14" i="14"/>
  <c r="AC14" i="14"/>
  <c r="G14" i="14"/>
  <c r="C15" i="14" l="1"/>
  <c r="D15" i="14"/>
  <c r="F15" i="14"/>
  <c r="E15" i="14" l="1"/>
  <c r="R15" i="14"/>
  <c r="AB15" i="14"/>
  <c r="G15" i="14"/>
  <c r="AC15" i="14"/>
  <c r="C16" i="14" l="1"/>
  <c r="D16" i="14"/>
  <c r="F16" i="14"/>
  <c r="E16" i="14" l="1"/>
  <c r="R16" i="14"/>
  <c r="AB16" i="14"/>
  <c r="G16" i="14"/>
  <c r="AC16" i="14"/>
  <c r="C17" i="14" l="1"/>
  <c r="D17" i="14"/>
  <c r="F17" i="14"/>
  <c r="E17" i="14" l="1"/>
  <c r="R17" i="14"/>
  <c r="AB17" i="14"/>
  <c r="G17" i="14"/>
  <c r="AC17" i="14"/>
  <c r="C18" i="14" l="1"/>
  <c r="D18" i="14"/>
  <c r="F18" i="14"/>
  <c r="E18" i="14" l="1"/>
  <c r="R18" i="14"/>
  <c r="AB18" i="14"/>
  <c r="G18" i="14"/>
  <c r="AC18" i="14"/>
  <c r="C19" i="14" l="1"/>
  <c r="D19" i="14"/>
  <c r="F19" i="14"/>
  <c r="E19" i="14" l="1"/>
  <c r="R19" i="14"/>
  <c r="AB19" i="14"/>
  <c r="G19" i="14"/>
  <c r="AC19" i="14"/>
  <c r="C20" i="14" l="1"/>
  <c r="D20" i="14"/>
  <c r="F20" i="14"/>
  <c r="E20" i="14" l="1"/>
  <c r="R20" i="14"/>
  <c r="AB20" i="14"/>
  <c r="G20" i="14"/>
  <c r="AC20" i="14"/>
  <c r="C21" i="14" l="1"/>
  <c r="D21" i="14"/>
  <c r="F21" i="14"/>
  <c r="E21" i="14" l="1"/>
  <c r="R21" i="14"/>
  <c r="AB21" i="14"/>
  <c r="G21" i="14"/>
  <c r="AC21" i="14"/>
  <c r="C22" i="14" l="1"/>
  <c r="D22" i="14"/>
  <c r="F22" i="14"/>
  <c r="E22" i="14" l="1"/>
  <c r="R22" i="14"/>
  <c r="AB22" i="14"/>
  <c r="G22" i="14"/>
  <c r="AC22" i="14"/>
  <c r="C23" i="14" l="1"/>
  <c r="D23" i="14"/>
  <c r="F23" i="14"/>
  <c r="E23" i="14" l="1"/>
  <c r="R23" i="14"/>
  <c r="AB23" i="14"/>
  <c r="G23" i="14"/>
  <c r="AC23" i="14"/>
  <c r="C24" i="14" l="1"/>
  <c r="D24" i="14"/>
  <c r="F24" i="14"/>
  <c r="E24" i="14" l="1"/>
  <c r="R24" i="14"/>
  <c r="AB24" i="14"/>
  <c r="G24" i="14"/>
  <c r="AC24" i="14"/>
  <c r="C25" i="14" l="1"/>
  <c r="D25" i="14"/>
  <c r="F25" i="14"/>
  <c r="E25" i="14" l="1"/>
  <c r="R25" i="14"/>
  <c r="AB25" i="14"/>
  <c r="AC25" i="14"/>
  <c r="G25" i="14"/>
  <c r="C26" i="14" l="1"/>
  <c r="D26" i="14"/>
  <c r="F26" i="14"/>
  <c r="E26" i="14" l="1"/>
  <c r="R26" i="14"/>
  <c r="AB26" i="14"/>
  <c r="G26" i="14"/>
  <c r="AC26" i="14"/>
  <c r="C27" i="14" l="1"/>
  <c r="D27" i="14"/>
  <c r="F27" i="14"/>
  <c r="E27" i="14" l="1"/>
  <c r="R27" i="14"/>
  <c r="AB27" i="14"/>
  <c r="G27" i="14"/>
  <c r="AC27" i="14"/>
  <c r="C28" i="14" l="1"/>
  <c r="D28" i="14"/>
  <c r="F28" i="14"/>
  <c r="E28" i="14" l="1"/>
  <c r="R28" i="14"/>
  <c r="AB28" i="14"/>
  <c r="G28" i="14"/>
  <c r="AC28" i="14"/>
  <c r="C29" i="14" l="1"/>
  <c r="D29" i="14"/>
  <c r="F29" i="14"/>
  <c r="E29" i="14" l="1"/>
  <c r="R29" i="14"/>
  <c r="AB29" i="14"/>
  <c r="G29" i="14"/>
  <c r="AC29" i="14"/>
  <c r="C30" i="14" l="1"/>
  <c r="D30" i="14"/>
  <c r="F30" i="14"/>
  <c r="E30" i="14" l="1"/>
  <c r="R30" i="14"/>
  <c r="AB30" i="14"/>
  <c r="G30" i="14"/>
  <c r="AC30" i="14"/>
  <c r="C31" i="14" l="1"/>
  <c r="D31" i="14"/>
  <c r="F31" i="14"/>
  <c r="E31" i="14" l="1"/>
  <c r="R31" i="14"/>
  <c r="AB31" i="14"/>
  <c r="G31" i="14"/>
  <c r="AC31" i="14"/>
  <c r="C32" i="14" l="1"/>
  <c r="D32" i="14"/>
  <c r="F32" i="14"/>
  <c r="E32" i="14" l="1"/>
  <c r="R32" i="14"/>
  <c r="AB32" i="14"/>
  <c r="G32" i="14"/>
  <c r="AC32" i="14"/>
  <c r="C33" i="14" l="1"/>
  <c r="D33" i="14"/>
  <c r="F33" i="14"/>
  <c r="E33" i="14" l="1"/>
  <c r="R33" i="14"/>
  <c r="AB33" i="14"/>
  <c r="G33" i="14"/>
  <c r="AC33" i="14"/>
  <c r="C34" i="14" l="1"/>
  <c r="D34" i="14"/>
  <c r="F34" i="14"/>
  <c r="E34" i="14" l="1"/>
  <c r="R34" i="14"/>
  <c r="AB34" i="14"/>
  <c r="G34" i="14"/>
  <c r="AC34" i="14"/>
  <c r="C35" i="14" l="1"/>
  <c r="D35" i="14"/>
  <c r="F35" i="14"/>
  <c r="E35" i="14" l="1"/>
  <c r="R35" i="14"/>
  <c r="AB35" i="14"/>
  <c r="G35" i="14"/>
  <c r="AC35" i="14"/>
  <c r="C36" i="14" l="1"/>
  <c r="D36" i="14"/>
  <c r="F36" i="14"/>
  <c r="E36" i="14" l="1"/>
  <c r="R36" i="14"/>
  <c r="AB36" i="14"/>
  <c r="G36" i="14"/>
  <c r="AC36" i="14"/>
  <c r="C37" i="14" l="1"/>
  <c r="D37" i="14"/>
  <c r="F37" i="14"/>
  <c r="E37" i="14" l="1"/>
  <c r="R37" i="14"/>
  <c r="AB37" i="14"/>
  <c r="AC37" i="14"/>
  <c r="G37" i="14"/>
  <c r="C38" i="14" l="1"/>
  <c r="D38" i="14"/>
  <c r="F38" i="14"/>
  <c r="E38" i="14" l="1"/>
  <c r="R38" i="14"/>
  <c r="AB38" i="14"/>
  <c r="G38" i="14"/>
  <c r="AC38" i="14"/>
  <c r="C39" i="14" l="1"/>
  <c r="D39" i="14"/>
  <c r="F39" i="14"/>
  <c r="E39" i="14" l="1"/>
  <c r="R39" i="14"/>
  <c r="AB39" i="14"/>
  <c r="G39" i="14"/>
  <c r="AC39" i="14"/>
  <c r="C40" i="14" l="1"/>
  <c r="D40" i="14"/>
  <c r="F40" i="14"/>
  <c r="E40" i="14" l="1"/>
  <c r="R40" i="14"/>
  <c r="AB40" i="14"/>
  <c r="G40" i="14"/>
  <c r="AC40" i="14"/>
  <c r="C41" i="14" l="1"/>
  <c r="D41" i="14"/>
  <c r="F41" i="14"/>
  <c r="E41" i="14" l="1"/>
  <c r="R41" i="14"/>
  <c r="AB41" i="14"/>
  <c r="G41" i="14"/>
  <c r="AC41" i="14"/>
  <c r="C42" i="14" l="1"/>
  <c r="D42" i="14"/>
  <c r="F42" i="14"/>
  <c r="E42" i="14" l="1"/>
  <c r="R42" i="14"/>
  <c r="AB42" i="14"/>
  <c r="G42" i="14"/>
  <c r="AC42" i="14"/>
  <c r="C43" i="14" l="1"/>
  <c r="D43" i="14"/>
  <c r="F43" i="14"/>
  <c r="E43" i="14" l="1"/>
  <c r="R43" i="14"/>
  <c r="S5" i="14" s="1" a="1"/>
  <c r="S43" i="14" s="1"/>
  <c r="AB43" i="14"/>
  <c r="G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F6" i="13"/>
  <c r="AC5" i="13"/>
  <c r="G5" i="13"/>
  <c r="C7" i="13" l="1" a="1"/>
  <c r="C7" i="13" s="1"/>
  <c r="D7" i="13" a="1"/>
  <c r="D7" i="13" s="1"/>
  <c r="AC6" i="13"/>
  <c r="G6" i="13"/>
  <c r="E7" i="13" l="1"/>
  <c r="E4" i="13"/>
  <c r="R7" i="13"/>
  <c r="AB7" i="13"/>
  <c r="F7" i="13"/>
  <c r="AJ6" i="26" l="1"/>
  <c r="C8" i="13"/>
  <c r="D8" i="13"/>
  <c r="G7" i="13"/>
  <c r="AC7" i="13"/>
  <c r="E8" i="13" l="1"/>
  <c r="R8" i="13"/>
  <c r="AB8" i="13"/>
  <c r="F8" i="13"/>
  <c r="AJ7" i="26" l="1"/>
  <c r="C9" i="13"/>
  <c r="D9" i="13"/>
  <c r="G8" i="13"/>
  <c r="AC8" i="13"/>
  <c r="E9" i="13" l="1"/>
  <c r="R9" i="13"/>
  <c r="AB9" i="13"/>
  <c r="F9" i="13"/>
  <c r="AJ8" i="26" l="1"/>
  <c r="C10" i="13"/>
  <c r="D10" i="13"/>
  <c r="G9" i="13"/>
  <c r="AC9" i="13"/>
  <c r="E10" i="13" l="1"/>
  <c r="R10" i="13"/>
  <c r="AB10" i="13"/>
  <c r="F10" i="13"/>
  <c r="AJ9" i="26" l="1"/>
  <c r="C11" i="13"/>
  <c r="D11" i="13"/>
  <c r="AC10" i="13"/>
  <c r="G10" i="13"/>
  <c r="E11" i="13" l="1"/>
  <c r="R11" i="13"/>
  <c r="AB11" i="13"/>
  <c r="AJ10" i="26" s="1"/>
  <c r="F11" i="13"/>
  <c r="C12" i="13" l="1"/>
  <c r="D12" i="13"/>
  <c r="AC11" i="13"/>
  <c r="G11" i="13"/>
  <c r="E12" i="13" l="1"/>
  <c r="R12" i="13"/>
  <c r="AB12" i="13"/>
  <c r="F12" i="13"/>
  <c r="AJ11" i="26" l="1"/>
  <c r="C13" i="13"/>
  <c r="D13" i="13"/>
  <c r="G12" i="13"/>
  <c r="AC12" i="13"/>
  <c r="E13" i="13" l="1"/>
  <c r="R13" i="13"/>
  <c r="AB13" i="13"/>
  <c r="F13" i="13"/>
  <c r="L5" i="19" l="1"/>
  <c r="AJ12" i="26"/>
  <c r="C14" i="13"/>
  <c r="D14" i="13"/>
  <c r="G13" i="13"/>
  <c r="AC13" i="13"/>
  <c r="E14" i="13" l="1"/>
  <c r="R14" i="13"/>
  <c r="AB14" i="13"/>
  <c r="AJ13" i="26" s="1"/>
  <c r="F14" i="13"/>
  <c r="C15" i="13" l="1"/>
  <c r="D15" i="13"/>
  <c r="AC14" i="13"/>
  <c r="G14" i="13"/>
  <c r="E15" i="13" l="1"/>
  <c r="R15" i="13"/>
  <c r="AB15" i="13"/>
  <c r="F15" i="13"/>
  <c r="AJ14" i="26" l="1"/>
  <c r="C16" i="13"/>
  <c r="D16" i="13"/>
  <c r="G15" i="13"/>
  <c r="AC15" i="13"/>
  <c r="E16" i="13" l="1"/>
  <c r="R16" i="13"/>
  <c r="AB16" i="13"/>
  <c r="F16" i="13"/>
  <c r="AJ15" i="26" l="1"/>
  <c r="C17" i="13"/>
  <c r="D17" i="13"/>
  <c r="AC16" i="13"/>
  <c r="G16" i="13"/>
  <c r="E17" i="13" l="1"/>
  <c r="R17" i="13"/>
  <c r="AB17" i="13"/>
  <c r="F17" i="13"/>
  <c r="AJ16" i="26" l="1"/>
  <c r="C18" i="13"/>
  <c r="D18" i="13"/>
  <c r="AC17" i="13"/>
  <c r="G17" i="13"/>
  <c r="E18" i="13" l="1"/>
  <c r="R18" i="13"/>
  <c r="AB18" i="13"/>
  <c r="F18" i="13"/>
  <c r="AJ17" i="26" l="1"/>
  <c r="C19" i="13"/>
  <c r="D19" i="13"/>
  <c r="G18" i="13"/>
  <c r="AC18" i="13"/>
  <c r="E19" i="13" l="1"/>
  <c r="R19" i="13"/>
  <c r="AB19" i="13"/>
  <c r="F19" i="13"/>
  <c r="AJ18" i="26" l="1"/>
  <c r="C20" i="13"/>
  <c r="D20" i="13"/>
  <c r="G19" i="13"/>
  <c r="AC19" i="13"/>
  <c r="E20" i="13" l="1"/>
  <c r="R20" i="13"/>
  <c r="AB20" i="13"/>
  <c r="F20" i="13"/>
  <c r="AJ19" i="26" l="1"/>
  <c r="C21" i="13"/>
  <c r="D21" i="13"/>
  <c r="AC20" i="13"/>
  <c r="G20" i="13"/>
  <c r="E21" i="13" l="1"/>
  <c r="R21" i="13"/>
  <c r="AB21" i="13"/>
  <c r="F21" i="13"/>
  <c r="AJ20" i="26" l="1"/>
  <c r="C22" i="13"/>
  <c r="D22" i="13"/>
  <c r="G21" i="13"/>
  <c r="AC21" i="13"/>
  <c r="E22" i="13" l="1"/>
  <c r="R22" i="13"/>
  <c r="AB22" i="13"/>
  <c r="F22" i="13"/>
  <c r="AJ21" i="26" l="1"/>
  <c r="C23" i="13"/>
  <c r="D23" i="13"/>
  <c r="G22" i="13"/>
  <c r="AC22" i="13"/>
  <c r="E23" i="13" l="1"/>
  <c r="R23" i="13"/>
  <c r="AB23" i="13"/>
  <c r="AJ22" i="26" s="1"/>
  <c r="F23" i="13"/>
  <c r="C24" i="13" l="1"/>
  <c r="D24" i="13"/>
  <c r="G23" i="13"/>
  <c r="AC23" i="13"/>
  <c r="E24" i="13" l="1"/>
  <c r="R24" i="13"/>
  <c r="AB24" i="13"/>
  <c r="F24" i="13"/>
  <c r="AJ23" i="26" l="1"/>
  <c r="C25" i="13"/>
  <c r="D25" i="13"/>
  <c r="AC24" i="13"/>
  <c r="G24" i="13"/>
  <c r="E25" i="13" l="1"/>
  <c r="R25" i="13"/>
  <c r="AB25" i="13"/>
  <c r="F25" i="13"/>
  <c r="AJ24" i="26" l="1"/>
  <c r="C26" i="13"/>
  <c r="D26" i="13"/>
  <c r="G25" i="13"/>
  <c r="AC25" i="13"/>
  <c r="E26" i="13" l="1"/>
  <c r="R26" i="13"/>
  <c r="AB26" i="13"/>
  <c r="F26" i="13"/>
  <c r="AJ25" i="26" l="1"/>
  <c r="C27" i="13"/>
  <c r="D27" i="13"/>
  <c r="G26" i="13"/>
  <c r="AC26" i="13"/>
  <c r="E27" i="13" l="1"/>
  <c r="R27" i="13"/>
  <c r="AB27" i="13"/>
  <c r="F27" i="13"/>
  <c r="AJ26" i="26" l="1"/>
  <c r="C28" i="13"/>
  <c r="D28" i="13"/>
  <c r="AC27" i="13"/>
  <c r="G27" i="13"/>
  <c r="E28" i="13" l="1"/>
  <c r="R28" i="13"/>
  <c r="AB28" i="13"/>
  <c r="F28" i="13"/>
  <c r="AJ27" i="26" l="1"/>
  <c r="C29" i="13"/>
  <c r="D29" i="13"/>
  <c r="G28" i="13"/>
  <c r="AC28" i="13"/>
  <c r="E29" i="13" l="1"/>
  <c r="R29" i="13"/>
  <c r="AB29" i="13"/>
  <c r="F29" i="13"/>
  <c r="AJ28" i="26" l="1"/>
  <c r="C30" i="13"/>
  <c r="D30" i="13"/>
  <c r="G29" i="13"/>
  <c r="AC29" i="13"/>
  <c r="E30" i="13" l="1"/>
  <c r="R30" i="13"/>
  <c r="AB30" i="13"/>
  <c r="F30" i="13"/>
  <c r="AJ29" i="26" l="1"/>
  <c r="C31" i="13"/>
  <c r="D31" i="13"/>
  <c r="G30" i="13"/>
  <c r="AC30" i="13"/>
  <c r="E31" i="13" l="1"/>
  <c r="R31" i="13"/>
  <c r="AB31" i="13"/>
  <c r="F31" i="13"/>
  <c r="AJ30" i="26" l="1"/>
  <c r="C32" i="13"/>
  <c r="D32" i="13"/>
  <c r="G31" i="13"/>
  <c r="AC31" i="13"/>
  <c r="E32" i="13" l="1"/>
  <c r="R32" i="13"/>
  <c r="AB32" i="13"/>
  <c r="AJ31" i="26" s="1"/>
  <c r="F32" i="13"/>
  <c r="C33" i="13" l="1"/>
  <c r="D33" i="13"/>
  <c r="G32" i="13"/>
  <c r="AC32" i="13"/>
  <c r="E33" i="13" l="1"/>
  <c r="R33" i="13"/>
  <c r="AB33" i="13"/>
  <c r="F33" i="13"/>
  <c r="AJ32" i="26" l="1"/>
  <c r="C34" i="13"/>
  <c r="D34" i="13"/>
  <c r="AC33" i="13"/>
  <c r="G33" i="13"/>
  <c r="E34" i="13" l="1"/>
  <c r="R34" i="13"/>
  <c r="AB34" i="13"/>
  <c r="F34" i="13"/>
  <c r="AJ33" i="26" l="1"/>
  <c r="C35" i="13"/>
  <c r="D35" i="13"/>
  <c r="AC34" i="13"/>
  <c r="G34" i="13"/>
  <c r="E35" i="13" l="1"/>
  <c r="R35" i="13"/>
  <c r="AB35" i="13"/>
  <c r="F35" i="13"/>
  <c r="AJ34" i="26" l="1"/>
  <c r="C36" i="13"/>
  <c r="D36" i="13"/>
  <c r="G35" i="13"/>
  <c r="AC35" i="13"/>
  <c r="E36" i="13" l="1"/>
  <c r="R36" i="13"/>
  <c r="AB36" i="13"/>
  <c r="F36" i="13"/>
  <c r="AJ35" i="26" l="1"/>
  <c r="C37" i="13"/>
  <c r="D37" i="13"/>
  <c r="G36" i="13"/>
  <c r="AC36" i="13"/>
  <c r="E37" i="13" l="1"/>
  <c r="R37" i="13"/>
  <c r="AB37" i="13"/>
  <c r="F37" i="13"/>
  <c r="AJ36" i="26" l="1"/>
  <c r="C38" i="13"/>
  <c r="D38" i="13"/>
  <c r="AC37" i="13"/>
  <c r="G37" i="13"/>
  <c r="E38" i="13" l="1"/>
  <c r="R38" i="13"/>
  <c r="AB38" i="13"/>
  <c r="F38" i="13"/>
  <c r="AJ37" i="26" l="1"/>
  <c r="C39" i="13"/>
  <c r="D39" i="13"/>
  <c r="G38" i="13"/>
  <c r="AC38" i="13"/>
  <c r="E39" i="13" l="1"/>
  <c r="R39" i="13"/>
  <c r="AB39" i="13"/>
  <c r="F39" i="13"/>
  <c r="AJ38" i="26" l="1"/>
  <c r="C40" i="13"/>
  <c r="D40" i="13"/>
  <c r="G39" i="13"/>
  <c r="AC39" i="13"/>
  <c r="E40" i="13" l="1"/>
  <c r="R40" i="13"/>
  <c r="AB40" i="13"/>
  <c r="AJ39" i="26" s="1"/>
  <c r="F40" i="13"/>
  <c r="C41" i="13" l="1"/>
  <c r="D41" i="13"/>
  <c r="AC40" i="13"/>
  <c r="G40" i="13"/>
  <c r="E41" i="13" l="1"/>
  <c r="R41" i="13"/>
  <c r="AB41" i="13"/>
  <c r="AJ40" i="26" s="1"/>
  <c r="F41" i="13"/>
  <c r="C42" i="13" l="1"/>
  <c r="D42" i="13"/>
  <c r="AC41" i="13"/>
  <c r="G41" i="13"/>
  <c r="E42" i="13" l="1"/>
  <c r="R42" i="13"/>
  <c r="AB42" i="13"/>
  <c r="F42" i="13"/>
  <c r="AJ41" i="26" l="1"/>
  <c r="C43" i="13"/>
  <c r="D43" i="13"/>
  <c r="G42" i="13"/>
  <c r="AC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AC43" i="13"/>
  <c r="L2" i="12"/>
  <c r="L3" i="12"/>
  <c r="G43" i="13"/>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9" i="11"/>
  <c r="L30" i="11"/>
  <c r="L34" i="10"/>
  <c r="L11" i="10"/>
  <c r="L28" i="10"/>
  <c r="L26" i="10"/>
  <c r="L24" i="10"/>
  <c r="L10" i="11"/>
  <c r="L21" i="10"/>
  <c r="L4" i="10"/>
  <c r="L16" i="11"/>
  <c r="L14" i="10"/>
  <c r="L7" i="10"/>
  <c r="L3" i="11"/>
  <c r="L30" i="10"/>
  <c r="L8" i="10"/>
  <c r="L29" i="11"/>
  <c r="L25" i="10"/>
  <c r="L21" i="11"/>
  <c r="L5" i="10"/>
  <c r="L35" i="10"/>
  <c r="L6" i="11"/>
  <c r="L25" i="11"/>
  <c r="L20" i="11"/>
  <c r="L9" i="10"/>
  <c r="L20" i="10"/>
  <c r="L24" i="11"/>
  <c r="L18" i="11"/>
  <c r="L27" i="10"/>
  <c r="L2" i="10"/>
  <c r="L28" i="11"/>
  <c r="L3" i="10"/>
  <c r="L35" i="11"/>
  <c r="L17" i="10"/>
  <c r="L18" i="10"/>
  <c r="L16" i="10"/>
  <c r="L23" i="11"/>
  <c r="L29" i="10"/>
  <c r="L34" i="11"/>
  <c r="L8" i="11"/>
  <c r="L4" i="11"/>
  <c r="L7" i="11"/>
  <c r="L22" i="11"/>
  <c r="L32" i="10"/>
  <c r="L15" i="10"/>
  <c r="L19" i="10"/>
  <c r="L32" i="11"/>
  <c r="L19" i="11"/>
  <c r="L23" i="10"/>
  <c r="L26" i="11"/>
  <c r="L6" i="10"/>
  <c r="L31" i="10"/>
  <c r="L12" i="11"/>
  <c r="L14" i="11"/>
  <c r="L10" i="10"/>
  <c r="L31" i="11"/>
  <c r="L2" i="11"/>
  <c r="L33" i="11"/>
  <c r="L36" i="10"/>
  <c r="L11" i="11"/>
  <c r="L27" i="11"/>
  <c r="L17" i="11"/>
  <c r="L15" i="11"/>
  <c r="L13" i="10"/>
  <c r="L33" i="10"/>
  <c r="L13" i="11"/>
  <c r="L36" i="11"/>
  <c r="L5" i="11"/>
  <c r="L12" i="10"/>
  <c r="L22" i="10"/>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K18" i="9"/>
  <c r="K10" i="9"/>
  <c r="N12" i="9"/>
  <c r="N8" i="9"/>
  <c r="K17" i="9"/>
  <c r="K12" i="9"/>
  <c r="K11" i="9"/>
  <c r="N17" i="9"/>
  <c r="N20" i="9"/>
  <c r="N5" i="9"/>
  <c r="N6" i="9"/>
  <c r="N13" i="9"/>
  <c r="K20" i="9"/>
  <c r="N10" i="9"/>
  <c r="K15" i="9"/>
  <c r="K7" i="9"/>
  <c r="N7" i="9"/>
  <c r="K16" i="9"/>
  <c r="K5" i="9"/>
  <c r="K14" i="9"/>
  <c r="K9" i="9"/>
  <c r="N21" i="9"/>
  <c r="N11" i="9"/>
  <c r="N14" i="9"/>
  <c r="K4" i="9"/>
  <c r="N4" i="9"/>
  <c r="N15" i="9"/>
  <c r="K8" i="9"/>
  <c r="N18" i="9"/>
  <c r="K13" i="9"/>
  <c r="N9" i="9"/>
  <c r="N19" i="9"/>
  <c r="N16" i="9"/>
  <c r="K6" i="9"/>
  <c r="K19" i="9"/>
  <c r="K21"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8" i="8"/>
  <c r="K11" i="8"/>
  <c r="N11" i="8"/>
  <c r="K4" i="8"/>
  <c r="N14" i="8"/>
  <c r="K18" i="8"/>
  <c r="K13" i="8"/>
  <c r="N20" i="8"/>
  <c r="N13" i="8"/>
  <c r="K12" i="8"/>
  <c r="K9" i="8"/>
  <c r="N21" i="8"/>
  <c r="N8" i="8"/>
  <c r="K21" i="8"/>
  <c r="K14" i="8"/>
  <c r="N10" i="8"/>
  <c r="K16" i="8"/>
  <c r="N4" i="8"/>
  <c r="K15" i="8"/>
  <c r="K17" i="8"/>
  <c r="K19" i="8"/>
  <c r="N5" i="8"/>
  <c r="K10" i="8"/>
  <c r="N7" i="8"/>
  <c r="N6" i="8"/>
  <c r="N15" i="8"/>
  <c r="N9" i="8"/>
  <c r="N12" i="8"/>
  <c r="N17" i="8"/>
  <c r="K20" i="8"/>
  <c r="N19" i="8"/>
  <c r="K5" i="8"/>
  <c r="K6" i="8"/>
  <c r="N18" i="8"/>
  <c r="K7" i="8"/>
  <c r="N16"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6" i="7"/>
  <c r="N11" i="7"/>
  <c r="K15" i="7"/>
  <c r="K14" i="7"/>
  <c r="N4" i="7"/>
  <c r="N16" i="7"/>
  <c r="K6" i="7"/>
  <c r="N12" i="7"/>
  <c r="K8" i="7"/>
  <c r="K5" i="7"/>
  <c r="N9" i="7"/>
  <c r="N14" i="7"/>
  <c r="N15" i="7"/>
  <c r="K4" i="7"/>
  <c r="K10" i="7"/>
  <c r="N17" i="7"/>
  <c r="N8" i="7"/>
  <c r="N13" i="7"/>
  <c r="K12" i="7"/>
  <c r="N6" i="7"/>
  <c r="K7" i="7"/>
  <c r="N5" i="7"/>
  <c r="N18" i="7"/>
  <c r="K17" i="7"/>
  <c r="K18" i="7"/>
  <c r="K11" i="7"/>
  <c r="N10" i="7"/>
  <c r="N7" i="7"/>
  <c r="K9" i="7"/>
  <c r="K13"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5" i="6"/>
  <c r="K10" i="6"/>
  <c r="K14" i="6"/>
  <c r="K16" i="6"/>
  <c r="K12" i="6"/>
  <c r="N10" i="6"/>
  <c r="N11" i="6"/>
  <c r="N15" i="6"/>
  <c r="N17" i="6"/>
  <c r="K11" i="6"/>
  <c r="N16" i="6"/>
  <c r="K9" i="6"/>
  <c r="K7" i="6"/>
  <c r="K6" i="6"/>
  <c r="N14" i="6"/>
  <c r="K18" i="6"/>
  <c r="N13" i="6"/>
  <c r="N7" i="6"/>
  <c r="N9" i="6"/>
  <c r="N12" i="6"/>
  <c r="N6" i="6"/>
  <c r="K17" i="6"/>
  <c r="N18" i="6"/>
  <c r="N8" i="6"/>
  <c r="K4" i="6"/>
  <c r="K15" i="6"/>
  <c r="K5" i="6"/>
  <c r="K8" i="6"/>
  <c r="N4" i="6"/>
  <c r="K13"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M11" i="31" a="1"/>
  <c r="AC3" i="13"/>
  <c r="AC3" i="15"/>
  <c r="P3" i="24"/>
  <c r="Z5" i="21"/>
  <c r="Y3" i="18"/>
  <c r="AC3" i="26"/>
  <c r="Z6" i="20"/>
  <c r="Y3" i="17"/>
  <c r="AC3" i="14"/>
  <c r="AC3" i="25"/>
  <c r="D7" i="30"/>
  <c r="AC3" i="27"/>
  <c r="W3" i="23"/>
  <c r="Q3" i="5"/>
  <c r="Z2" i="22"/>
  <c r="Y3" i="16"/>
  <c r="I18" i="46"/>
  <c r="G4" i="52"/>
  <c r="F16" i="50"/>
  <c r="F3" i="51"/>
  <c r="G23" i="83"/>
  <c r="F4" i="50"/>
  <c r="L22" i="52"/>
  <c r="J14" i="46"/>
  <c r="H16" i="54"/>
  <c r="G42" i="83"/>
  <c r="G15" i="83"/>
  <c r="L16" i="52"/>
  <c r="G116" i="83"/>
  <c r="F20" i="50"/>
  <c r="J16" i="45"/>
  <c r="G18" i="54"/>
  <c r="L21" i="52"/>
  <c r="J21" i="45"/>
  <c r="K30" i="51"/>
  <c r="D3" i="54"/>
  <c r="K29" i="51"/>
  <c r="J4" i="45"/>
  <c r="J20" i="45"/>
  <c r="G71" i="83"/>
  <c r="I21" i="46"/>
  <c r="J9" i="47"/>
  <c r="F4" i="53"/>
  <c r="K10" i="47"/>
  <c r="K18" i="53"/>
  <c r="I9" i="46"/>
  <c r="G24" i="83"/>
  <c r="G97" i="83"/>
  <c r="G122" i="83"/>
  <c r="K15" i="53"/>
  <c r="G64" i="83"/>
  <c r="G118" i="83"/>
  <c r="G8" i="83"/>
  <c r="J7" i="46"/>
  <c r="L19" i="51"/>
  <c r="F6" i="53"/>
  <c r="F9" i="50"/>
  <c r="K17" i="53"/>
  <c r="L15" i="52"/>
  <c r="G25" i="83"/>
  <c r="E3" i="54"/>
  <c r="G17" i="54"/>
  <c r="G15" i="54"/>
  <c r="L16" i="51"/>
  <c r="J10" i="46"/>
  <c r="G99" i="83"/>
  <c r="L21" i="51"/>
  <c r="G82" i="83"/>
  <c r="J15" i="47"/>
  <c r="V26" i="48"/>
  <c r="G19" i="83"/>
  <c r="G55" i="83"/>
  <c r="J7" i="45"/>
  <c r="F3" i="50"/>
  <c r="G21" i="83"/>
  <c r="K7" i="47"/>
  <c r="G110" i="83"/>
  <c r="G101" i="83"/>
  <c r="K11" i="47"/>
  <c r="F5" i="52"/>
  <c r="G45" i="83"/>
  <c r="G28" i="83"/>
  <c r="G119" i="83"/>
  <c r="H17" i="54"/>
  <c r="G123" i="83"/>
  <c r="G34" i="83"/>
  <c r="G13" i="83"/>
  <c r="K16" i="51"/>
  <c r="K18" i="52"/>
  <c r="G124" i="83"/>
  <c r="F12" i="50"/>
  <c r="G102" i="83"/>
  <c r="G69" i="83"/>
  <c r="J9" i="46"/>
  <c r="J5" i="45"/>
  <c r="H18" i="54"/>
  <c r="F7" i="52"/>
  <c r="J4" i="47"/>
  <c r="G107" i="83"/>
  <c r="G6" i="52"/>
  <c r="G12" i="83"/>
  <c r="G61" i="83"/>
  <c r="G46" i="83"/>
  <c r="J16" i="47"/>
  <c r="G51" i="83"/>
  <c r="J4" i="46"/>
  <c r="F15" i="50"/>
  <c r="L17" i="53"/>
  <c r="G26" i="83"/>
  <c r="E3" i="52"/>
  <c r="G4" i="53"/>
  <c r="J19" i="45"/>
  <c r="J20" i="46"/>
  <c r="G62" i="83"/>
  <c r="G106" i="83"/>
  <c r="L19" i="53"/>
  <c r="K14" i="47"/>
  <c r="G7" i="83"/>
  <c r="L20" i="51"/>
  <c r="G36" i="83"/>
  <c r="G16" i="83"/>
  <c r="E3" i="53"/>
  <c r="G81" i="83"/>
  <c r="G7" i="51"/>
  <c r="J22" i="46"/>
  <c r="J22" i="45"/>
  <c r="K22" i="51"/>
  <c r="K23" i="52"/>
  <c r="F14" i="50"/>
  <c r="G22" i="83"/>
  <c r="I5" i="46"/>
  <c r="G3" i="51"/>
  <c r="F10" i="50"/>
  <c r="I19" i="46"/>
  <c r="I7" i="46"/>
  <c r="G20" i="83"/>
  <c r="F11" i="50"/>
  <c r="H15" i="54"/>
  <c r="G31" i="83"/>
  <c r="G66" i="83"/>
  <c r="G52" i="83"/>
  <c r="G126" i="83"/>
  <c r="G89" i="83"/>
  <c r="G79" i="83"/>
  <c r="J13" i="45"/>
  <c r="J18" i="46"/>
  <c r="K17" i="51"/>
  <c r="G10" i="83"/>
  <c r="K8" i="47"/>
  <c r="G5" i="53"/>
  <c r="G73" i="83"/>
  <c r="K21" i="51"/>
  <c r="G85" i="83"/>
  <c r="G6" i="51"/>
  <c r="L24" i="52"/>
  <c r="J12" i="45"/>
  <c r="G30" i="83"/>
  <c r="G65" i="83"/>
  <c r="G76" i="83"/>
  <c r="J7" i="47"/>
  <c r="G49" i="83"/>
  <c r="I16" i="46"/>
  <c r="G95" i="83"/>
  <c r="J11" i="46"/>
  <c r="F4" i="51"/>
  <c r="L30" i="51"/>
  <c r="G88" i="83"/>
  <c r="K20" i="51"/>
  <c r="I11" i="46"/>
  <c r="G32" i="83"/>
  <c r="I12" i="46"/>
  <c r="E3" i="51"/>
  <c r="K28" i="51"/>
  <c r="G5" i="83"/>
  <c r="F8" i="50"/>
  <c r="G77" i="83"/>
  <c r="F4" i="52"/>
  <c r="G54" i="83"/>
  <c r="G78" i="83"/>
  <c r="G83" i="83"/>
  <c r="J17" i="45"/>
  <c r="K13" i="47"/>
  <c r="G14" i="83"/>
  <c r="G7" i="53"/>
  <c r="J5" i="46"/>
  <c r="K19" i="52"/>
  <c r="G4" i="83"/>
  <c r="F5" i="51"/>
  <c r="K9" i="47"/>
  <c r="F6" i="52"/>
  <c r="G93" i="83"/>
  <c r="G112" i="83"/>
  <c r="L24" i="51"/>
  <c r="I20" i="46"/>
  <c r="K4" i="47"/>
  <c r="K16" i="53"/>
  <c r="K19" i="53"/>
  <c r="J13" i="46"/>
  <c r="K22" i="52"/>
  <c r="L23" i="52"/>
  <c r="F5" i="50"/>
  <c r="L20" i="53"/>
  <c r="G91" i="83"/>
  <c r="K12" i="47"/>
  <c r="I13" i="46"/>
  <c r="I17" i="46"/>
  <c r="K21" i="53"/>
  <c r="I15" i="46"/>
  <c r="I8" i="46"/>
  <c r="G92" i="83"/>
  <c r="F17" i="50"/>
  <c r="G87" i="83"/>
  <c r="G117" i="83"/>
  <c r="K6" i="47"/>
  <c r="G48" i="83"/>
  <c r="F6" i="50"/>
  <c r="G113" i="83"/>
  <c r="G125" i="83"/>
  <c r="F7" i="50"/>
  <c r="G86" i="83"/>
  <c r="J18" i="45"/>
  <c r="J10" i="45"/>
  <c r="G3" i="52"/>
  <c r="G27" i="83"/>
  <c r="L19" i="52"/>
  <c r="G41" i="83"/>
  <c r="I10" i="46"/>
  <c r="G5" i="51"/>
  <c r="G56" i="83"/>
  <c r="G47" i="83"/>
  <c r="L16" i="53"/>
  <c r="G109" i="83"/>
  <c r="G98" i="83"/>
  <c r="J11" i="47"/>
  <c r="G19" i="54"/>
  <c r="L20" i="52"/>
  <c r="G6" i="83"/>
  <c r="G11" i="83"/>
  <c r="G2" i="83"/>
  <c r="G38" i="83"/>
  <c r="L18" i="51"/>
  <c r="K15" i="47"/>
  <c r="G96" i="83"/>
  <c r="G43" i="83"/>
  <c r="J14" i="45"/>
  <c r="J13" i="47"/>
  <c r="G53" i="83"/>
  <c r="G18" i="83"/>
  <c r="G108" i="83"/>
  <c r="G4" i="51"/>
  <c r="L27" i="51"/>
  <c r="G111" i="83"/>
  <c r="L15" i="51"/>
  <c r="K21" i="52"/>
  <c r="F3" i="53"/>
  <c r="G57" i="83"/>
  <c r="G90" i="83"/>
  <c r="J9" i="45"/>
  <c r="G120" i="83"/>
  <c r="G44" i="83"/>
  <c r="D3" i="51"/>
  <c r="J15" i="46"/>
  <c r="G121" i="83"/>
  <c r="F2" i="50"/>
  <c r="J19" i="46"/>
  <c r="L25" i="51"/>
  <c r="K19" i="51"/>
  <c r="G37" i="83"/>
  <c r="G59" i="83"/>
  <c r="K25" i="51"/>
  <c r="L18" i="52"/>
  <c r="J16" i="46"/>
  <c r="F5" i="53"/>
  <c r="L22" i="51"/>
  <c r="F3" i="52"/>
  <c r="H19" i="54"/>
  <c r="J10" i="47"/>
  <c r="G17" i="83"/>
  <c r="G68" i="83"/>
  <c r="G9" i="83"/>
  <c r="G33" i="83"/>
  <c r="D3" i="52"/>
  <c r="L29" i="51"/>
  <c r="J17" i="46"/>
  <c r="J5" i="47"/>
  <c r="G74" i="83"/>
  <c r="G40" i="83"/>
  <c r="K18" i="51"/>
  <c r="J14" i="47"/>
  <c r="G29" i="83"/>
  <c r="G5" i="52"/>
  <c r="J21" i="46"/>
  <c r="G115" i="83"/>
  <c r="K24" i="51"/>
  <c r="J11" i="45"/>
  <c r="G100" i="83"/>
  <c r="I14" i="46"/>
  <c r="G6" i="53"/>
  <c r="L21" i="53"/>
  <c r="K26" i="51"/>
  <c r="K15" i="52"/>
  <c r="G70" i="83"/>
  <c r="G72" i="83"/>
  <c r="L18" i="53"/>
  <c r="F7" i="53"/>
  <c r="J15" i="45"/>
  <c r="I4" i="46"/>
  <c r="F13" i="50"/>
  <c r="G35" i="83"/>
  <c r="G7" i="52"/>
  <c r="K17" i="52"/>
  <c r="G67" i="83"/>
  <c r="L26" i="51"/>
  <c r="L15" i="53"/>
  <c r="K5" i="47"/>
  <c r="F19" i="50"/>
  <c r="G39" i="83"/>
  <c r="L28" i="51"/>
  <c r="G60" i="83"/>
  <c r="K20" i="53"/>
  <c r="G80" i="83"/>
  <c r="G75" i="83"/>
  <c r="L17" i="52"/>
  <c r="G16" i="54"/>
  <c r="F7" i="51"/>
  <c r="K15" i="51"/>
  <c r="K16" i="52"/>
  <c r="J6" i="46"/>
  <c r="J8" i="47"/>
  <c r="K20" i="52"/>
  <c r="G3" i="83"/>
  <c r="G3" i="53"/>
  <c r="G50" i="83"/>
  <c r="K23" i="51"/>
  <c r="K16" i="47"/>
  <c r="G58" i="83"/>
  <c r="K24" i="52"/>
  <c r="J12" i="46"/>
  <c r="I6" i="46"/>
  <c r="G84" i="83"/>
  <c r="G104" i="83"/>
  <c r="F6" i="51"/>
  <c r="G105" i="83"/>
  <c r="G114" i="83"/>
  <c r="J8" i="46"/>
  <c r="J6" i="47"/>
  <c r="I22" i="46"/>
  <c r="J6" i="45"/>
  <c r="J8" i="45"/>
  <c r="L17" i="51"/>
  <c r="K27" i="51"/>
  <c r="D3" i="53"/>
  <c r="L23" i="51"/>
  <c r="J12" i="47"/>
  <c r="G94" i="83"/>
  <c r="G63" i="83"/>
  <c r="F18" i="50"/>
  <c r="G103" i="83"/>
  <c r="I5" i="51" l="1"/>
  <c r="I7" i="53"/>
  <c r="I7" i="52"/>
  <c r="I6" i="53"/>
  <c r="I6" i="52"/>
  <c r="I5" i="53"/>
  <c r="I5" i="52"/>
  <c r="I6" i="51"/>
  <c r="I7" i="51"/>
  <c r="M31" i="31"/>
  <c r="D6" i="30"/>
  <c r="P36" i="31"/>
  <c r="M23" i="31"/>
  <c r="O38" i="31"/>
  <c r="M15" i="31"/>
  <c r="M20" i="31"/>
  <c r="M11" i="31"/>
  <c r="M32" i="31"/>
  <c r="M16" i="31"/>
  <c r="M21" i="31"/>
  <c r="M44" i="31"/>
  <c r="M41" i="31"/>
  <c r="M46" i="31"/>
  <c r="M43" i="31"/>
  <c r="M14" i="31"/>
  <c r="M22" i="31"/>
  <c r="M34" i="31"/>
  <c r="M36" i="31"/>
  <c r="M25" i="31"/>
  <c r="M17" i="31"/>
  <c r="M19" i="31"/>
  <c r="M12" i="31"/>
  <c r="M18" i="31"/>
  <c r="M28" i="31"/>
  <c r="M33" i="31"/>
  <c r="M38" i="31"/>
  <c r="M42" i="31"/>
  <c r="M45" i="31"/>
  <c r="M27" i="31"/>
  <c r="P38" i="31"/>
  <c r="M13" i="31"/>
  <c r="M40" i="31"/>
  <c r="M24" i="31"/>
  <c r="M26" i="31"/>
  <c r="M37" i="31"/>
  <c r="M29" i="31"/>
  <c r="M30" i="31"/>
  <c r="M39" i="31"/>
  <c r="M35" i="31"/>
  <c r="H3" i="51"/>
  <c r="H3" i="52"/>
  <c r="H3" i="53"/>
  <c r="R13" i="48" a="1"/>
  <c r="I3" i="51" l="1"/>
  <c r="I3" i="53"/>
  <c r="I3" i="52"/>
  <c r="R17" i="48"/>
  <c r="R19" i="48"/>
  <c r="R21" i="48"/>
  <c r="R16" i="48"/>
  <c r="R20" i="48"/>
  <c r="R13" i="48"/>
  <c r="R15" i="48"/>
  <c r="R14" i="48"/>
  <c r="R18" i="48"/>
  <c r="P17" i="31"/>
  <c r="O45" i="31"/>
  <c r="N36" i="31"/>
  <c r="N21" i="31"/>
  <c r="N28" i="31"/>
  <c r="P33" i="31"/>
  <c r="O40" i="31"/>
  <c r="O12" i="31"/>
  <c r="P41" i="31"/>
  <c r="O25" i="31"/>
  <c r="N27" i="31"/>
  <c r="P20" i="31"/>
  <c r="O44" i="31"/>
  <c r="P43" i="31"/>
  <c r="O28" i="31"/>
  <c r="N44" i="31"/>
  <c r="N26" i="31"/>
  <c r="N29" i="31"/>
  <c r="P12" i="31"/>
  <c r="P26" i="31"/>
  <c r="P13" i="31"/>
  <c r="O23" i="31"/>
  <c r="N25" i="31"/>
  <c r="N13" i="31"/>
  <c r="O15" i="31"/>
  <c r="P28" i="31"/>
  <c r="N41" i="31"/>
  <c r="N40" i="31"/>
  <c r="O29" i="31"/>
  <c r="P45" i="31"/>
  <c r="P21" i="31"/>
  <c r="N17" i="31"/>
  <c r="O20" i="31"/>
  <c r="O34" i="31"/>
  <c r="N46" i="31"/>
  <c r="O13" i="31"/>
  <c r="P19" i="31"/>
  <c r="N45" i="31"/>
  <c r="O41" i="31"/>
  <c r="O11" i="31"/>
  <c r="N35" i="31"/>
  <c r="O43" i="31"/>
  <c r="O35" i="31"/>
  <c r="O18" i="31"/>
  <c r="N18" i="31"/>
  <c r="O36" i="31"/>
  <c r="N24" i="31"/>
  <c r="N32" i="31"/>
  <c r="P42" i="31"/>
  <c r="O24" i="31"/>
  <c r="O33" i="31"/>
  <c r="P37" i="31"/>
  <c r="N12" i="31"/>
  <c r="N33" i="31"/>
  <c r="N30" i="31"/>
  <c r="P15" i="31"/>
  <c r="N15" i="31"/>
  <c r="O17" i="31"/>
  <c r="P23" i="31"/>
  <c r="N19" i="31"/>
  <c r="O39" i="31"/>
  <c r="N22" i="31"/>
  <c r="N23" i="31"/>
  <c r="N43" i="31"/>
  <c r="N34" i="31"/>
  <c r="N39" i="31"/>
  <c r="P30" i="31"/>
  <c r="P18" i="31"/>
  <c r="N42" i="31"/>
  <c r="P32" i="31"/>
  <c r="P44" i="31"/>
  <c r="O37" i="31"/>
  <c r="P31" i="31"/>
  <c r="P39" i="31"/>
  <c r="P24" i="31"/>
  <c r="O27" i="31"/>
  <c r="N11" i="31"/>
  <c r="N31" i="31"/>
  <c r="O21" i="31"/>
  <c r="P11" i="31"/>
  <c r="P34" i="31"/>
  <c r="P27" i="31"/>
  <c r="P14" i="31"/>
  <c r="O46" i="31"/>
  <c r="P25" i="31"/>
  <c r="P46" i="31"/>
  <c r="O22" i="31"/>
  <c r="N38" i="31"/>
  <c r="N14" i="31"/>
  <c r="O31" i="31"/>
  <c r="O30" i="31"/>
  <c r="P35" i="31"/>
  <c r="O26" i="31"/>
  <c r="O16" i="31"/>
  <c r="P16" i="31"/>
  <c r="N37" i="31"/>
  <c r="N16" i="31"/>
  <c r="P22" i="31"/>
  <c r="P40" i="31"/>
  <c r="O14" i="31"/>
  <c r="P29" i="31"/>
  <c r="O32" i="31"/>
  <c r="O19" i="31"/>
  <c r="N20" i="31"/>
  <c r="O42" i="31"/>
  <c r="R46" i="31"/>
  <c r="R45" i="31"/>
  <c r="R44" i="31"/>
  <c r="Q35" i="31" l="1"/>
  <c r="Q14" i="31"/>
  <c r="Q39" i="31"/>
  <c r="Q36" i="31"/>
  <c r="Q19" i="31"/>
  <c r="Q32" i="31"/>
  <c r="Q27" i="31"/>
  <c r="Q42" i="31"/>
  <c r="Q23" i="31"/>
  <c r="Q46" i="31"/>
  <c r="Q22" i="3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N25" i="49"/>
  <c r="Q13" i="48" a="1"/>
  <c r="N8" i="49"/>
  <c r="N15" i="49"/>
  <c r="N2" i="49"/>
  <c r="Q18" i="48" l="1"/>
  <c r="Q17" i="48"/>
  <c r="Q21" i="48"/>
  <c r="Q16" i="48"/>
  <c r="Q20" i="48"/>
  <c r="Q15" i="48"/>
  <c r="Q13" i="48"/>
  <c r="Q19" i="48"/>
  <c r="Q14" i="48"/>
  <c r="Q27" i="48" l="1"/>
  <c r="Q28" i="48" l="1"/>
  <c r="Z17" i="79"/>
  <c r="G117" i="67"/>
  <c r="G121" i="67"/>
  <c r="G39" i="60"/>
  <c r="R31" i="79"/>
  <c r="G105" i="60"/>
  <c r="R22" i="79"/>
  <c r="G59" i="67"/>
  <c r="G75" i="60"/>
  <c r="G18" i="76"/>
  <c r="G107" i="60"/>
  <c r="G9" i="67"/>
  <c r="G91" i="60"/>
  <c r="R41" i="31"/>
  <c r="G68" i="60"/>
  <c r="G90" i="67"/>
  <c r="G85" i="76"/>
  <c r="G84" i="60"/>
  <c r="G102" i="60"/>
  <c r="S24" i="31"/>
  <c r="R21" i="31"/>
  <c r="G95" i="60"/>
  <c r="G97" i="67"/>
  <c r="S34" i="31"/>
  <c r="R27" i="31"/>
  <c r="G66" i="76"/>
  <c r="R25" i="79"/>
  <c r="G37" i="60"/>
  <c r="G48" i="60"/>
  <c r="G17" i="67"/>
  <c r="G76" i="67"/>
  <c r="G17" i="60"/>
  <c r="G6" i="76"/>
  <c r="G100" i="67"/>
  <c r="S26" i="31"/>
  <c r="R20" i="79"/>
  <c r="G67" i="76"/>
  <c r="G97" i="76"/>
  <c r="S22" i="79"/>
  <c r="R30" i="31"/>
  <c r="G112" i="60"/>
  <c r="G18" i="60"/>
  <c r="G56" i="76"/>
  <c r="G26" i="67"/>
  <c r="G91" i="67"/>
  <c r="S31" i="31"/>
  <c r="G46" i="60"/>
  <c r="S22" i="31"/>
  <c r="G45" i="67"/>
  <c r="G72" i="67"/>
  <c r="G117" i="76"/>
  <c r="G115" i="60"/>
  <c r="G77" i="60"/>
  <c r="G119" i="76"/>
  <c r="G120" i="76"/>
  <c r="G24" i="76"/>
  <c r="G30" i="76"/>
  <c r="S35" i="31"/>
  <c r="G23" i="76"/>
  <c r="G42" i="60"/>
  <c r="S13" i="31"/>
  <c r="S16" i="31"/>
  <c r="G38" i="67"/>
  <c r="R15" i="31"/>
  <c r="G37" i="67"/>
  <c r="R12" i="31"/>
  <c r="G101" i="60"/>
  <c r="G106" i="67"/>
  <c r="G13" i="76"/>
  <c r="G45" i="76"/>
  <c r="V27" i="48"/>
  <c r="R32" i="31"/>
  <c r="G34" i="60"/>
  <c r="G125" i="67"/>
  <c r="G30" i="60"/>
  <c r="G62" i="76"/>
  <c r="G92" i="76"/>
  <c r="G27" i="60"/>
  <c r="G40" i="60"/>
  <c r="G29" i="76"/>
  <c r="G103" i="60"/>
  <c r="R39" i="31"/>
  <c r="G118" i="60"/>
  <c r="R26" i="79"/>
  <c r="G3" i="60"/>
  <c r="W26" i="48"/>
  <c r="G104" i="76"/>
  <c r="G109" i="76"/>
  <c r="G74" i="67"/>
  <c r="R37" i="31"/>
  <c r="G14" i="67"/>
  <c r="G106" i="76"/>
  <c r="G25" i="67"/>
  <c r="G50" i="76"/>
  <c r="G65" i="67"/>
  <c r="G39" i="76"/>
  <c r="S28" i="31"/>
  <c r="G96" i="67"/>
  <c r="G21" i="67"/>
  <c r="G126" i="60"/>
  <c r="G80" i="60"/>
  <c r="G10" i="67"/>
  <c r="G118" i="67"/>
  <c r="G12" i="60"/>
  <c r="G46" i="67"/>
  <c r="G121" i="76"/>
  <c r="R14" i="31"/>
  <c r="S43" i="31"/>
  <c r="G86" i="60"/>
  <c r="G115" i="76"/>
  <c r="G91" i="76"/>
  <c r="G43" i="76"/>
  <c r="G125" i="76"/>
  <c r="S21" i="79"/>
  <c r="S29" i="79"/>
  <c r="S37" i="31"/>
  <c r="G52" i="67"/>
  <c r="S15" i="31"/>
  <c r="S32" i="31"/>
  <c r="G70" i="67"/>
  <c r="G16" i="67"/>
  <c r="G35" i="67"/>
  <c r="G54" i="76"/>
  <c r="G38" i="60"/>
  <c r="G93" i="67"/>
  <c r="G79" i="60"/>
  <c r="S46" i="31"/>
  <c r="G92" i="67"/>
  <c r="S29" i="31"/>
  <c r="G123" i="60"/>
  <c r="S19" i="31"/>
  <c r="S33" i="31"/>
  <c r="G69" i="76"/>
  <c r="R29" i="79"/>
  <c r="G53" i="76"/>
  <c r="G26" i="76"/>
  <c r="G12" i="67"/>
  <c r="G47" i="60"/>
  <c r="S38" i="31"/>
  <c r="G73" i="76"/>
  <c r="G11" i="60"/>
  <c r="G32" i="60"/>
  <c r="S12" i="31"/>
  <c r="G93" i="60"/>
  <c r="G44" i="76"/>
  <c r="G26" i="60"/>
  <c r="S20" i="31"/>
  <c r="G122" i="60"/>
  <c r="G98" i="60"/>
  <c r="G8" i="76"/>
  <c r="G9" i="60"/>
  <c r="G104" i="60"/>
  <c r="G98" i="67"/>
  <c r="G113" i="67"/>
  <c r="G110" i="76"/>
  <c r="G116" i="60"/>
  <c r="G24" i="67"/>
  <c r="G54" i="67"/>
  <c r="G81" i="76"/>
  <c r="G101" i="76"/>
  <c r="W27" i="48"/>
  <c r="G31" i="67"/>
  <c r="G105" i="67"/>
  <c r="R11" i="31"/>
  <c r="G31" i="76"/>
  <c r="G108" i="76"/>
  <c r="G94" i="60"/>
  <c r="G14" i="76"/>
  <c r="G60" i="60"/>
  <c r="S31" i="79"/>
  <c r="G82" i="60"/>
  <c r="G77" i="76"/>
  <c r="R19" i="31"/>
  <c r="S19" i="79"/>
  <c r="S27" i="79"/>
  <c r="G47" i="67"/>
  <c r="R43" i="31"/>
  <c r="G101" i="67"/>
  <c r="G80" i="67"/>
  <c r="G92" i="60"/>
  <c r="G76" i="60"/>
  <c r="G120" i="67"/>
  <c r="G72" i="60"/>
  <c r="G103" i="76"/>
  <c r="G105" i="76"/>
  <c r="G58" i="76"/>
  <c r="G88" i="76"/>
  <c r="G79" i="76"/>
  <c r="G23" i="67"/>
  <c r="S45" i="31"/>
  <c r="R35" i="31"/>
  <c r="S41" i="31"/>
  <c r="G70" i="76"/>
  <c r="R24" i="79"/>
  <c r="G22" i="60"/>
  <c r="G119" i="60"/>
  <c r="G27" i="67"/>
  <c r="G48" i="67"/>
  <c r="G27" i="76"/>
  <c r="G123" i="67"/>
  <c r="G85" i="67"/>
  <c r="G64" i="67"/>
  <c r="R32" i="79"/>
  <c r="G42" i="76"/>
  <c r="G41" i="76"/>
  <c r="G49" i="67"/>
  <c r="G10" i="60"/>
  <c r="G15" i="76"/>
  <c r="G74" i="60"/>
  <c r="G99" i="76"/>
  <c r="R40" i="31"/>
  <c r="G114" i="67"/>
  <c r="G83" i="76"/>
  <c r="G31" i="60"/>
  <c r="R23" i="31"/>
  <c r="R25" i="31"/>
  <c r="G109" i="60"/>
  <c r="G66" i="67"/>
  <c r="G64" i="60"/>
  <c r="G6" i="60"/>
  <c r="G87" i="67"/>
  <c r="S30" i="79"/>
  <c r="G65" i="60"/>
  <c r="G7" i="67"/>
  <c r="S14" i="31"/>
  <c r="G114" i="76"/>
  <c r="G122" i="67"/>
  <c r="G32" i="76"/>
  <c r="G29" i="60"/>
  <c r="G73" i="67"/>
  <c r="G116" i="76"/>
  <c r="R16" i="31"/>
  <c r="G7" i="60"/>
  <c r="G110" i="67"/>
  <c r="G11" i="76"/>
  <c r="G40" i="76"/>
  <c r="G20" i="76"/>
  <c r="G104" i="67"/>
  <c r="G3" i="67"/>
  <c r="G19" i="76"/>
  <c r="S24" i="79"/>
  <c r="S33" i="79"/>
  <c r="G59" i="76"/>
  <c r="G5" i="60"/>
  <c r="G120" i="60"/>
  <c r="G13" i="60"/>
  <c r="G119" i="67"/>
  <c r="G117" i="60"/>
  <c r="G88" i="67"/>
  <c r="G69" i="60"/>
  <c r="G98" i="76"/>
  <c r="G83" i="60"/>
  <c r="G112" i="67"/>
  <c r="G79" i="67"/>
  <c r="R20" i="31"/>
  <c r="G14" i="60"/>
  <c r="G85" i="60"/>
  <c r="G60" i="76"/>
  <c r="G52" i="60"/>
  <c r="G94" i="67"/>
  <c r="G68" i="76"/>
  <c r="G50" i="60"/>
  <c r="G4" i="76"/>
  <c r="G15" i="60"/>
  <c r="S21" i="31"/>
  <c r="G93" i="76"/>
  <c r="G78" i="76"/>
  <c r="G62" i="60"/>
  <c r="G113" i="76"/>
  <c r="G58" i="67"/>
  <c r="G43" i="60"/>
  <c r="G74" i="76"/>
  <c r="S23" i="79"/>
  <c r="G66" i="60"/>
  <c r="G22" i="67"/>
  <c r="G89" i="67"/>
  <c r="G12" i="76"/>
  <c r="G15" i="67"/>
  <c r="G96" i="60"/>
  <c r="G107" i="67"/>
  <c r="G25" i="60"/>
  <c r="G102" i="67"/>
  <c r="G103" i="67"/>
  <c r="G2" i="76"/>
  <c r="G44" i="60"/>
  <c r="R21" i="79"/>
  <c r="G54" i="60"/>
  <c r="S36" i="31"/>
  <c r="G69" i="67"/>
  <c r="G111" i="67"/>
  <c r="G89" i="76"/>
  <c r="G28" i="60"/>
  <c r="G16" i="76"/>
  <c r="R17" i="31"/>
  <c r="G34" i="76"/>
  <c r="G124" i="60"/>
  <c r="G55" i="76"/>
  <c r="G90" i="76"/>
  <c r="G121" i="60"/>
  <c r="G52" i="76"/>
  <c r="G42" i="67"/>
  <c r="G28" i="67"/>
  <c r="G72" i="76"/>
  <c r="G71" i="67"/>
  <c r="G68" i="67"/>
  <c r="G111" i="76"/>
  <c r="G5" i="67"/>
  <c r="S42" i="31"/>
  <c r="G51" i="67"/>
  <c r="G35" i="60"/>
  <c r="R26" i="31"/>
  <c r="G51" i="76"/>
  <c r="G30" i="67"/>
  <c r="G57" i="60"/>
  <c r="G100" i="76"/>
  <c r="G20" i="60"/>
  <c r="G76" i="76"/>
  <c r="G61" i="67"/>
  <c r="R23" i="79"/>
  <c r="G16" i="60"/>
  <c r="S23" i="31"/>
  <c r="G55" i="60"/>
  <c r="G61" i="60"/>
  <c r="G45" i="60"/>
  <c r="G125" i="60"/>
  <c r="G38" i="76"/>
  <c r="R24" i="31"/>
  <c r="R29" i="31"/>
  <c r="G21" i="60"/>
  <c r="G44" i="67"/>
  <c r="S40" i="31"/>
  <c r="G115" i="67"/>
  <c r="G23" i="60"/>
  <c r="G18" i="67"/>
  <c r="G112" i="76"/>
  <c r="R28" i="31"/>
  <c r="R30" i="79"/>
  <c r="S25" i="31"/>
  <c r="G78" i="60"/>
  <c r="G77" i="67"/>
  <c r="G39" i="67"/>
  <c r="G51" i="60"/>
  <c r="G56" i="67"/>
  <c r="G53" i="67"/>
  <c r="G86" i="76"/>
  <c r="G61" i="76"/>
  <c r="G19" i="60"/>
  <c r="G33" i="67"/>
  <c r="G87" i="60"/>
  <c r="R28" i="79"/>
  <c r="G53" i="60"/>
  <c r="G81" i="67"/>
  <c r="G108" i="60"/>
  <c r="G116" i="67"/>
  <c r="G63" i="67"/>
  <c r="G60" i="67"/>
  <c r="G33" i="76"/>
  <c r="G124" i="67"/>
  <c r="G24" i="60"/>
  <c r="G96" i="76"/>
  <c r="G82" i="67"/>
  <c r="G10" i="76"/>
  <c r="S32" i="79"/>
  <c r="S28" i="79"/>
  <c r="G67" i="60"/>
  <c r="G94" i="76"/>
  <c r="G46" i="76"/>
  <c r="G48" i="76"/>
  <c r="G41" i="60"/>
  <c r="G32" i="67"/>
  <c r="G40" i="67"/>
  <c r="S18" i="31"/>
  <c r="G11" i="67"/>
  <c r="G49" i="76"/>
  <c r="G2" i="67"/>
  <c r="G86" i="67"/>
  <c r="G33" i="60"/>
  <c r="G65" i="76"/>
  <c r="R33" i="31"/>
  <c r="G36" i="76"/>
  <c r="G8" i="67"/>
  <c r="R34" i="31"/>
  <c r="S30" i="31"/>
  <c r="G90" i="60"/>
  <c r="G84" i="67"/>
  <c r="G75" i="67"/>
  <c r="R36" i="31"/>
  <c r="S27" i="31"/>
  <c r="G17" i="76"/>
  <c r="R13" i="31"/>
  <c r="G43" i="67"/>
  <c r="S20" i="79"/>
  <c r="G106" i="60"/>
  <c r="G124" i="76"/>
  <c r="G67" i="67"/>
  <c r="G34" i="67"/>
  <c r="S17" i="31"/>
  <c r="G7" i="76"/>
  <c r="R22" i="31"/>
  <c r="G83" i="67"/>
  <c r="G99" i="60"/>
  <c r="G84" i="76"/>
  <c r="R42" i="31"/>
  <c r="G37" i="76"/>
  <c r="G3" i="76"/>
  <c r="G4" i="60"/>
  <c r="G58" i="60"/>
  <c r="G89" i="60"/>
  <c r="G73" i="60"/>
  <c r="R31" i="31"/>
  <c r="G9" i="76"/>
  <c r="G100" i="60"/>
  <c r="G95" i="76"/>
  <c r="G114" i="60"/>
  <c r="G63" i="60"/>
  <c r="G107" i="76"/>
  <c r="G126" i="76"/>
  <c r="G111" i="60"/>
  <c r="S11" i="31"/>
  <c r="R27" i="79"/>
  <c r="G95" i="67"/>
  <c r="R38" i="31"/>
  <c r="G57" i="67"/>
  <c r="G75" i="76"/>
  <c r="G64" i="76"/>
  <c r="G126" i="67"/>
  <c r="G20" i="67"/>
  <c r="G29" i="67"/>
  <c r="G81" i="60"/>
  <c r="S39" i="31"/>
  <c r="G118" i="76"/>
  <c r="G25" i="76"/>
  <c r="V28" i="48"/>
  <c r="S26" i="79"/>
  <c r="G55" i="67"/>
  <c r="G56" i="60"/>
  <c r="G50" i="67"/>
  <c r="G63" i="76"/>
  <c r="G22" i="76"/>
  <c r="G6" i="67"/>
  <c r="G8" i="60"/>
  <c r="G59" i="60"/>
  <c r="G36" i="67"/>
  <c r="G70" i="60"/>
  <c r="G102" i="76"/>
  <c r="G109" i="67"/>
  <c r="R18" i="31"/>
  <c r="G21" i="76"/>
  <c r="G5" i="76"/>
  <c r="G13" i="67"/>
  <c r="G41" i="67"/>
  <c r="G88" i="60"/>
  <c r="R19" i="79"/>
  <c r="G122" i="76"/>
  <c r="G82" i="76"/>
  <c r="G28" i="76"/>
  <c r="G78" i="67"/>
  <c r="G99" i="67"/>
  <c r="G87" i="76"/>
  <c r="G108" i="67"/>
  <c r="G71" i="60"/>
  <c r="G57" i="76"/>
  <c r="G36" i="60"/>
  <c r="G47" i="76"/>
  <c r="G110" i="60"/>
  <c r="G35" i="76"/>
  <c r="S44" i="31"/>
  <c r="G97" i="60"/>
  <c r="G4" i="67"/>
  <c r="G19" i="67"/>
  <c r="G113" i="60"/>
  <c r="G2" i="60"/>
  <c r="R33" i="79"/>
  <c r="G80" i="76"/>
  <c r="S25" i="79"/>
  <c r="G123" i="76"/>
  <c r="G62" i="67"/>
  <c r="G71" i="76"/>
  <c r="G49" i="60"/>
  <c r="T43" i="31" l="1"/>
  <c r="T27" i="31"/>
  <c r="T11" i="31"/>
  <c r="T21" i="31"/>
  <c r="T17" i="31"/>
  <c r="T14" i="31"/>
  <c r="T28" i="31"/>
  <c r="T39" i="31"/>
  <c r="T22" i="31"/>
  <c r="T30" i="31"/>
  <c r="T26" i="31"/>
  <c r="T25" i="31"/>
  <c r="T20" i="31"/>
  <c r="T31" i="31"/>
  <c r="T12" i="31"/>
  <c r="T40" i="31"/>
  <c r="T38" i="31"/>
  <c r="T34" i="31"/>
  <c r="T44" i="31"/>
  <c r="T24" i="31"/>
  <c r="T23" i="31"/>
  <c r="T33" i="31"/>
  <c r="T19" i="31"/>
  <c r="T29" i="31"/>
  <c r="T46" i="31"/>
  <c r="T18" i="31"/>
  <c r="T41" i="31"/>
  <c r="T36" i="31"/>
  <c r="T45" i="31"/>
  <c r="T16" i="31"/>
  <c r="T13" i="31"/>
  <c r="T42" i="31"/>
  <c r="T32" i="31"/>
  <c r="T15" i="31"/>
  <c r="T35" i="31"/>
  <c r="T37" i="31"/>
  <c r="Q29" i="48"/>
  <c r="Z17" i="56"/>
  <c r="Z17" i="63"/>
  <c r="Z17" i="70"/>
  <c r="R27" i="70"/>
  <c r="R43" i="70"/>
  <c r="K6" i="31"/>
  <c r="R54" i="70"/>
  <c r="K9" i="31"/>
  <c r="K8" i="31"/>
  <c r="R49" i="70"/>
  <c r="R63" i="70"/>
  <c r="V29" i="48"/>
  <c r="R37" i="70"/>
  <c r="R35" i="70"/>
  <c r="R36" i="70"/>
  <c r="R57" i="70"/>
  <c r="R50" i="70"/>
  <c r="R27" i="56"/>
  <c r="R33" i="70"/>
  <c r="R46" i="70"/>
  <c r="R66" i="70"/>
  <c r="R64" i="70"/>
  <c r="K7" i="31"/>
  <c r="R58" i="70"/>
  <c r="K3" i="31"/>
  <c r="J8" i="31"/>
  <c r="R31" i="70"/>
  <c r="R39" i="70"/>
  <c r="R23" i="70"/>
  <c r="J9" i="31"/>
  <c r="R47" i="70"/>
  <c r="R24" i="56"/>
  <c r="R20" i="70"/>
  <c r="R60" i="70"/>
  <c r="R44" i="70"/>
  <c r="R19" i="70"/>
  <c r="R19" i="56"/>
  <c r="R24" i="70"/>
  <c r="R55" i="70"/>
  <c r="R38" i="70"/>
  <c r="R41" i="70"/>
  <c r="R23" i="56"/>
  <c r="R20" i="56"/>
  <c r="R26" i="56"/>
  <c r="R22" i="56"/>
  <c r="K5" i="31"/>
  <c r="J4" i="31"/>
  <c r="R59" i="70"/>
  <c r="R45" i="70"/>
  <c r="J3" i="31"/>
  <c r="R34" i="70"/>
  <c r="R56" i="70"/>
  <c r="R21" i="56"/>
  <c r="R28" i="70"/>
  <c r="R48" i="70"/>
  <c r="R70" i="70"/>
  <c r="R29" i="70"/>
  <c r="R32" i="70"/>
  <c r="J6" i="31"/>
  <c r="R21" i="70"/>
  <c r="R67" i="70"/>
  <c r="R51" i="70"/>
  <c r="R65" i="70"/>
  <c r="R25" i="56"/>
  <c r="R52" i="70"/>
  <c r="R30" i="70"/>
  <c r="R42" i="70"/>
  <c r="R53" i="70"/>
  <c r="W28" i="48"/>
  <c r="R69" i="70"/>
  <c r="J7" i="31"/>
  <c r="R68" i="70"/>
  <c r="K4" i="31"/>
  <c r="R40" i="70"/>
  <c r="J5" i="31"/>
  <c r="R22" i="70"/>
  <c r="W29" i="48"/>
  <c r="U11" i="31" a="1"/>
  <c r="U11" i="31" l="1"/>
  <c r="G8" i="31"/>
  <c r="H9" i="31"/>
  <c r="H6" i="31"/>
  <c r="G9" i="31"/>
  <c r="H5" i="31"/>
  <c r="G5" i="31"/>
  <c r="H8" i="31"/>
  <c r="G6" i="31"/>
  <c r="H7" i="31"/>
  <c r="G7" i="31"/>
  <c r="G3" i="31"/>
  <c r="H4" i="31"/>
  <c r="G4" i="31"/>
  <c r="H3" i="31"/>
  <c r="S24" i="70"/>
  <c r="S37" i="70"/>
  <c r="S30" i="70"/>
  <c r="S23" i="56"/>
  <c r="S31" i="70"/>
  <c r="S49" i="70"/>
  <c r="S28" i="70"/>
  <c r="S50" i="70"/>
  <c r="S45" i="70"/>
  <c r="S54" i="70"/>
  <c r="S26" i="56"/>
  <c r="S20" i="70"/>
  <c r="S27" i="56"/>
  <c r="S24" i="56"/>
  <c r="S55" i="70"/>
  <c r="S70" i="70"/>
  <c r="S48" i="70"/>
  <c r="S29" i="70"/>
  <c r="S39" i="70"/>
  <c r="S60" i="70"/>
  <c r="S47" i="70"/>
  <c r="S25" i="56"/>
  <c r="S63" i="70"/>
  <c r="S51" i="70"/>
  <c r="S40" i="70"/>
  <c r="S20" i="56"/>
  <c r="S44" i="70"/>
  <c r="S57" i="70"/>
  <c r="S27" i="70"/>
  <c r="S58" i="70"/>
  <c r="S53" i="70"/>
  <c r="S34" i="70"/>
  <c r="S21" i="70"/>
  <c r="S32" i="70"/>
  <c r="S68" i="70"/>
  <c r="S21" i="56"/>
  <c r="S22" i="70"/>
  <c r="S19" i="56"/>
  <c r="S64" i="70"/>
  <c r="S56" i="70"/>
  <c r="S19" i="70"/>
  <c r="S23" i="70"/>
  <c r="S67" i="70"/>
  <c r="S38" i="70"/>
  <c r="S52" i="70"/>
  <c r="S43" i="70"/>
  <c r="S46" i="70"/>
  <c r="S41" i="70"/>
  <c r="S66" i="70"/>
  <c r="S35" i="70"/>
  <c r="S42" i="70"/>
  <c r="S65" i="70"/>
  <c r="S33" i="70"/>
  <c r="S59" i="70"/>
  <c r="S36" i="70"/>
  <c r="S69" i="70"/>
  <c r="S22" i="56"/>
  <c r="I7" i="31" l="1"/>
  <c r="I5" i="31"/>
  <c r="I6" i="31"/>
  <c r="I9" i="31"/>
  <c r="I4" i="31"/>
  <c r="I3" i="31"/>
  <c r="I8" i="31"/>
  <c r="I1" i="88"/>
  <c r="I1" i="90"/>
  <c r="B2" i="89" a="1"/>
  <c r="B2" i="87" a="1"/>
  <c r="G35" i="91"/>
  <c r="C35" i="9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M50" i="91"/>
  <c r="C50" i="91"/>
  <c r="G50" i="91"/>
  <c r="C51" i="91"/>
  <c r="A3" i="87" a="1"/>
  <c r="A3" i="89" a="1"/>
  <c r="G51" i="91"/>
  <c r="M51" i="9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E2" i="23"/>
  <c r="S3" i="26"/>
  <c r="M7" i="21" a="1"/>
  <c r="C16" i="82"/>
  <c r="C11" i="82"/>
  <c r="D26" i="24"/>
  <c r="I3" i="66"/>
  <c r="C4" i="82"/>
  <c r="C10" i="82"/>
  <c r="S3" i="27"/>
  <c r="M8" i="20" a="1"/>
  <c r="C3" i="66"/>
  <c r="C17" i="82"/>
  <c r="F2" i="27"/>
  <c r="C7" i="66"/>
  <c r="C5" i="66"/>
  <c r="F3" i="21"/>
  <c r="C6" i="66"/>
  <c r="F2" i="13"/>
  <c r="I3" i="82"/>
  <c r="C3" i="82"/>
  <c r="C8" i="82"/>
  <c r="F19" i="17"/>
  <c r="S3" i="25"/>
  <c r="C13" i="82"/>
  <c r="C6" i="82"/>
  <c r="C14" i="82"/>
  <c r="P3" i="49"/>
  <c r="C9" i="82"/>
  <c r="C7" i="82"/>
  <c r="C15" i="82"/>
  <c r="C5" i="82"/>
  <c r="C12" i="82"/>
  <c r="M4" i="22" a="1"/>
  <c r="M31" i="21" l="1"/>
  <c r="M20" i="21"/>
  <c r="M8" i="21"/>
  <c r="M23" i="21"/>
  <c r="M29" i="21"/>
  <c r="M28" i="21"/>
  <c r="M47" i="21"/>
  <c r="M39" i="21"/>
  <c r="M15" i="21"/>
  <c r="M46" i="21"/>
  <c r="M25" i="21"/>
  <c r="M18" i="21"/>
  <c r="M16" i="21"/>
  <c r="M37" i="21"/>
  <c r="M10" i="21"/>
  <c r="M45" i="21"/>
  <c r="M24" i="21"/>
  <c r="M38" i="21"/>
  <c r="M14" i="21"/>
  <c r="M30" i="21"/>
  <c r="M9" i="21"/>
  <c r="M11" i="21"/>
  <c r="M41" i="21"/>
  <c r="M36" i="21"/>
  <c r="M48" i="21"/>
  <c r="M21" i="21"/>
  <c r="M33" i="21"/>
  <c r="M17" i="21"/>
  <c r="M40" i="21"/>
  <c r="M7" i="21"/>
  <c r="M44" i="21"/>
  <c r="M26" i="21"/>
  <c r="M43" i="21"/>
  <c r="M34" i="21"/>
  <c r="M12" i="21"/>
  <c r="M35" i="21"/>
  <c r="M13" i="21"/>
  <c r="M32" i="21"/>
  <c r="M27" i="21"/>
  <c r="M22" i="21"/>
  <c r="M42" i="21"/>
  <c r="M19" i="21"/>
  <c r="M9" i="20"/>
  <c r="M8" i="20"/>
  <c r="M11" i="20"/>
  <c r="M10" i="20"/>
  <c r="M7" i="22"/>
  <c r="M9" i="22"/>
  <c r="M15" i="22"/>
  <c r="M10" i="22"/>
  <c r="M12" i="22"/>
  <c r="M4" i="22"/>
  <c r="M5" i="22"/>
  <c r="M6" i="22"/>
  <c r="M13" i="22"/>
  <c r="M8" i="22"/>
  <c r="M11" i="22"/>
  <c r="M14" i="22"/>
  <c r="J25" i="57"/>
  <c r="J15" i="57"/>
  <c r="J8" i="40"/>
  <c r="L3" i="58"/>
  <c r="J41" i="57"/>
  <c r="H6" i="81"/>
  <c r="E3" i="82"/>
  <c r="J7" i="40"/>
  <c r="H4" i="81"/>
  <c r="J4" i="40"/>
  <c r="H10" i="74"/>
  <c r="L4" i="57"/>
  <c r="E10" i="82"/>
  <c r="J6" i="57"/>
  <c r="C8" i="75"/>
  <c r="H6" i="74"/>
  <c r="H13" i="74"/>
  <c r="J27" i="57"/>
  <c r="I3" i="38"/>
  <c r="H12" i="40"/>
  <c r="J13" i="65"/>
  <c r="L26" i="64"/>
  <c r="H14" i="38"/>
  <c r="C3" i="75"/>
  <c r="C4" i="59"/>
  <c r="L24" i="64"/>
  <c r="L18" i="64"/>
  <c r="L32" i="64"/>
  <c r="L39" i="64"/>
  <c r="J29" i="57"/>
  <c r="I3" i="33"/>
  <c r="J13" i="40"/>
  <c r="N3" i="39"/>
  <c r="T4" i="64"/>
  <c r="H9" i="38"/>
  <c r="H13" i="81"/>
  <c r="J9" i="65"/>
  <c r="H14" i="58"/>
  <c r="H3" i="38"/>
  <c r="J37" i="57"/>
  <c r="H12" i="74"/>
  <c r="H5" i="38"/>
  <c r="C9" i="75"/>
  <c r="J9" i="40"/>
  <c r="H9" i="81"/>
  <c r="H8" i="81"/>
  <c r="J15" i="40"/>
  <c r="J16" i="40"/>
  <c r="H10" i="38"/>
  <c r="L9" i="64"/>
  <c r="L29" i="64"/>
  <c r="L38" i="64"/>
  <c r="J20" i="57"/>
  <c r="H13" i="38"/>
  <c r="E9" i="82"/>
  <c r="J16" i="65"/>
  <c r="J12" i="65"/>
  <c r="H14" i="74"/>
  <c r="L37" i="64"/>
  <c r="N3" i="40"/>
  <c r="P12" i="57"/>
  <c r="J11" i="57"/>
  <c r="H6" i="40"/>
  <c r="E6" i="82"/>
  <c r="H18" i="58"/>
  <c r="C4" i="66"/>
  <c r="E16" i="82"/>
  <c r="H12" i="81"/>
  <c r="H11" i="38"/>
  <c r="H11" i="58"/>
  <c r="J7" i="65"/>
  <c r="J28" i="57"/>
  <c r="E11" i="82"/>
  <c r="H8" i="74"/>
  <c r="H7" i="58"/>
  <c r="C4" i="75"/>
  <c r="L10" i="57"/>
  <c r="J5" i="40"/>
  <c r="E12" i="82"/>
  <c r="J38" i="57"/>
  <c r="J12" i="40"/>
  <c r="H11" i="81"/>
  <c r="L8" i="64"/>
  <c r="H17" i="38"/>
  <c r="L36" i="57"/>
  <c r="C3" i="59"/>
  <c r="L13" i="64"/>
  <c r="L20" i="64"/>
  <c r="L27" i="64"/>
  <c r="L21" i="64"/>
  <c r="J36" i="57"/>
  <c r="J14" i="40"/>
  <c r="J30" i="57"/>
  <c r="E13" i="82"/>
  <c r="E8" i="82"/>
  <c r="E4" i="66"/>
  <c r="L3" i="74"/>
  <c r="F4" i="82"/>
  <c r="H19" i="38"/>
  <c r="J6" i="40"/>
  <c r="H9" i="58"/>
  <c r="J24" i="57"/>
  <c r="H3" i="58"/>
  <c r="J11" i="65"/>
  <c r="E5" i="82"/>
  <c r="J11" i="40"/>
  <c r="H13" i="58"/>
  <c r="J39" i="57"/>
  <c r="J26" i="57"/>
  <c r="H18" i="38"/>
  <c r="J18" i="40"/>
  <c r="H5" i="58"/>
  <c r="H11" i="74"/>
  <c r="H12" i="38"/>
  <c r="L16" i="64"/>
  <c r="J17" i="57"/>
  <c r="J7" i="57"/>
  <c r="J10" i="65"/>
  <c r="X5" i="25" a="1"/>
  <c r="H4" i="74"/>
  <c r="J8" i="65"/>
  <c r="L7" i="65"/>
  <c r="L34" i="57"/>
  <c r="L10" i="64"/>
  <c r="J34" i="57"/>
  <c r="E5" i="66"/>
  <c r="E4" i="82"/>
  <c r="L3" i="81"/>
  <c r="H5" i="81"/>
  <c r="J32" i="57"/>
  <c r="H7" i="40"/>
  <c r="J15" i="65"/>
  <c r="E3" i="66"/>
  <c r="H17" i="40"/>
  <c r="J10" i="40"/>
  <c r="H4" i="38"/>
  <c r="E15" i="82"/>
  <c r="J12" i="57"/>
  <c r="X5" i="27" a="1"/>
  <c r="H6" i="58"/>
  <c r="E6" i="66"/>
  <c r="I20" i="38"/>
  <c r="H4" i="58"/>
  <c r="J42" i="57"/>
  <c r="L8" i="65"/>
  <c r="H15" i="58"/>
  <c r="H3" i="74"/>
  <c r="H16" i="38"/>
  <c r="C8" i="59"/>
  <c r="C6" i="59"/>
  <c r="L15" i="64"/>
  <c r="M4" i="64"/>
  <c r="L31" i="64"/>
  <c r="L28" i="64"/>
  <c r="J35" i="57"/>
  <c r="J40" i="57"/>
  <c r="J23" i="57"/>
  <c r="H8" i="58"/>
  <c r="J8" i="57"/>
  <c r="H15" i="40"/>
  <c r="H16" i="58"/>
  <c r="H7" i="74"/>
  <c r="E14" i="82"/>
  <c r="H19" i="58"/>
  <c r="L11" i="57"/>
  <c r="J19" i="40"/>
  <c r="L4" i="64"/>
  <c r="L22" i="64"/>
  <c r="L36" i="64"/>
  <c r="L17" i="64"/>
  <c r="L35" i="64"/>
  <c r="C7" i="59"/>
  <c r="L11" i="64"/>
  <c r="J21" i="57"/>
  <c r="J16" i="57"/>
  <c r="H15" i="38"/>
  <c r="I3" i="59"/>
  <c r="C6" i="75"/>
  <c r="H6" i="38"/>
  <c r="L30" i="64"/>
  <c r="E7" i="82"/>
  <c r="J33" i="57"/>
  <c r="P4" i="65"/>
  <c r="J9" i="57"/>
  <c r="H18" i="40"/>
  <c r="J19" i="57"/>
  <c r="J18" i="57"/>
  <c r="J22" i="57"/>
  <c r="H7" i="81"/>
  <c r="J31" i="57"/>
  <c r="H20" i="38"/>
  <c r="H14" i="40"/>
  <c r="H4" i="40"/>
  <c r="L4" i="65"/>
  <c r="J14" i="57"/>
  <c r="J3" i="40"/>
  <c r="H12" i="58"/>
  <c r="E7" i="66"/>
  <c r="H16" i="40"/>
  <c r="H9" i="74"/>
  <c r="J6" i="65"/>
  <c r="H17" i="58"/>
  <c r="H5" i="74"/>
  <c r="H7" i="38"/>
  <c r="C9" i="59"/>
  <c r="L12" i="64"/>
  <c r="L7" i="64"/>
  <c r="L19" i="64"/>
  <c r="L23" i="64"/>
  <c r="J13" i="57"/>
  <c r="E17" i="82"/>
  <c r="L2" i="38"/>
  <c r="H10" i="58"/>
  <c r="I3" i="75"/>
  <c r="L21" i="57"/>
  <c r="H11" i="40"/>
  <c r="J17" i="40"/>
  <c r="L6" i="65"/>
  <c r="H8" i="38"/>
  <c r="C5" i="75"/>
  <c r="C5" i="59"/>
  <c r="L14" i="64"/>
  <c r="L25" i="64"/>
  <c r="H3" i="81"/>
  <c r="C7" i="75"/>
  <c r="C10" i="59"/>
  <c r="L34" i="64"/>
  <c r="L38" i="57"/>
  <c r="L6" i="64"/>
  <c r="X5" i="26" a="1"/>
  <c r="N3" i="73"/>
  <c r="J14" i="65"/>
  <c r="H10" i="81"/>
  <c r="H20" i="58"/>
  <c r="C11" i="59"/>
  <c r="L33" i="64"/>
  <c r="B11" i="77" l="1"/>
  <c r="B10" i="77"/>
  <c r="B13" i="77"/>
  <c r="B9" i="77"/>
  <c r="B18" i="77"/>
  <c r="B15" i="77"/>
  <c r="B12" i="77"/>
  <c r="B17" i="77"/>
  <c r="B19" i="77"/>
  <c r="B14" i="77"/>
  <c r="B20" i="77"/>
  <c r="B16" i="77"/>
  <c r="B68" i="42"/>
  <c r="B66" i="42"/>
  <c r="B67" i="42"/>
  <c r="B76" i="42"/>
  <c r="B63" i="42"/>
  <c r="B70" i="42"/>
  <c r="B72" i="42"/>
  <c r="B77" i="42"/>
  <c r="B69" i="42"/>
  <c r="B78" i="42"/>
  <c r="B65" i="42"/>
  <c r="B79" i="42"/>
  <c r="B62" i="42"/>
  <c r="B64" i="42"/>
  <c r="B71" i="42"/>
  <c r="B74" i="42"/>
  <c r="B75" i="42"/>
  <c r="B73" i="42"/>
  <c r="X12" i="26"/>
  <c r="X21" i="26"/>
  <c r="X26" i="26"/>
  <c r="X6" i="26"/>
  <c r="X38" i="26"/>
  <c r="X13" i="26"/>
  <c r="X34" i="26"/>
  <c r="X33" i="26"/>
  <c r="X19" i="26"/>
  <c r="X17" i="26"/>
  <c r="X7" i="26"/>
  <c r="X31" i="26"/>
  <c r="X18" i="26"/>
  <c r="X15" i="26"/>
  <c r="X5" i="26"/>
  <c r="X10" i="26"/>
  <c r="X11" i="26"/>
  <c r="X16" i="26"/>
  <c r="X32" i="26"/>
  <c r="X29" i="26"/>
  <c r="X36" i="26"/>
  <c r="X28" i="26"/>
  <c r="X24" i="26"/>
  <c r="X22" i="26"/>
  <c r="X40" i="26"/>
  <c r="X42" i="26"/>
  <c r="X30" i="26"/>
  <c r="X39" i="26"/>
  <c r="X20" i="26"/>
  <c r="X41" i="26"/>
  <c r="X25" i="26"/>
  <c r="X9" i="26"/>
  <c r="X27" i="26"/>
  <c r="X35" i="26"/>
  <c r="X23" i="26"/>
  <c r="X8" i="26"/>
  <c r="X14" i="26"/>
  <c r="X37" i="26"/>
  <c r="E3" i="84"/>
  <c r="E5" i="84"/>
  <c r="A5" i="68"/>
  <c r="A59" i="61"/>
  <c r="A61" i="61"/>
  <c r="E17" i="84"/>
  <c r="E23" i="84"/>
  <c r="E22" i="84"/>
  <c r="E25" i="84"/>
  <c r="E24" i="84"/>
  <c r="E27" i="84"/>
  <c r="E18" i="84"/>
  <c r="E20" i="84"/>
  <c r="E19" i="84"/>
  <c r="E26" i="84"/>
  <c r="E21" i="84"/>
  <c r="E14" i="84"/>
  <c r="A2" i="68"/>
  <c r="E13" i="84"/>
  <c r="A19" i="61"/>
  <c r="A12" i="61"/>
  <c r="A27" i="61"/>
  <c r="A20" i="61"/>
  <c r="A13" i="61"/>
  <c r="A21" i="61"/>
  <c r="A17" i="61"/>
  <c r="A15" i="61"/>
  <c r="A16" i="61"/>
  <c r="A26" i="61"/>
  <c r="A23" i="61"/>
  <c r="A14" i="61"/>
  <c r="A11" i="61"/>
  <c r="A22" i="61"/>
  <c r="A18" i="61"/>
  <c r="A25" i="61"/>
  <c r="A24" i="61"/>
  <c r="A28" i="61"/>
  <c r="E8" i="84"/>
  <c r="A6" i="68"/>
  <c r="A3" i="68"/>
  <c r="A41" i="68"/>
  <c r="A43" i="68"/>
  <c r="A49" i="68"/>
  <c r="A31" i="68"/>
  <c r="A19" i="68"/>
  <c r="A36" i="68"/>
  <c r="A24" i="68"/>
  <c r="A26" i="68"/>
  <c r="A20" i="68"/>
  <c r="A18" i="68"/>
  <c r="A28" i="68"/>
  <c r="A21" i="68"/>
  <c r="A45" i="68"/>
  <c r="A27" i="68"/>
  <c r="A38" i="68"/>
  <c r="A46" i="68"/>
  <c r="A44" i="68"/>
  <c r="A23" i="68"/>
  <c r="A39" i="68"/>
  <c r="A37" i="68"/>
  <c r="A40" i="68"/>
  <c r="A47" i="68"/>
  <c r="A30" i="68"/>
  <c r="A34" i="68"/>
  <c r="A48" i="68"/>
  <c r="A50" i="68"/>
  <c r="A35" i="68"/>
  <c r="A33" i="68"/>
  <c r="A42" i="68"/>
  <c r="A32" i="68"/>
  <c r="A51" i="68"/>
  <c r="A22" i="68"/>
  <c r="A25" i="68"/>
  <c r="A29" i="68"/>
  <c r="E7" i="84"/>
  <c r="E2" i="84"/>
  <c r="E6" i="84"/>
  <c r="X32" i="27"/>
  <c r="X7" i="27"/>
  <c r="X5" i="27"/>
  <c r="X6" i="27"/>
  <c r="X25" i="27"/>
  <c r="X10" i="27"/>
  <c r="X27" i="27"/>
  <c r="X38" i="27"/>
  <c r="X9" i="27"/>
  <c r="X18" i="27"/>
  <c r="X14" i="27"/>
  <c r="X23" i="27"/>
  <c r="X13" i="27"/>
  <c r="X8" i="27"/>
  <c r="X35" i="27"/>
  <c r="X37" i="27"/>
  <c r="X26" i="27"/>
  <c r="X39" i="27"/>
  <c r="X33" i="27"/>
  <c r="X16" i="27"/>
  <c r="X24" i="27"/>
  <c r="X20" i="27"/>
  <c r="X22" i="27"/>
  <c r="X17" i="27"/>
  <c r="X21" i="27"/>
  <c r="X19" i="27"/>
  <c r="X34" i="27"/>
  <c r="X28" i="27"/>
  <c r="X15" i="27"/>
  <c r="X41" i="27"/>
  <c r="X11" i="27"/>
  <c r="X40" i="27"/>
  <c r="X29" i="27"/>
  <c r="X12" i="27"/>
  <c r="X30" i="27"/>
  <c r="X36" i="27"/>
  <c r="X31" i="27"/>
  <c r="X42" i="27"/>
  <c r="E12" i="84"/>
  <c r="E15" i="84"/>
  <c r="A44" i="61"/>
  <c r="E11" i="84"/>
  <c r="A57" i="61"/>
  <c r="E16" i="84"/>
  <c r="E10" i="84"/>
  <c r="A4" i="68"/>
  <c r="E9" i="84"/>
  <c r="E4" i="84"/>
  <c r="X14" i="25"/>
  <c r="X24" i="25"/>
  <c r="X29" i="25"/>
  <c r="X20" i="25"/>
  <c r="X27" i="25"/>
  <c r="X22" i="25"/>
  <c r="X31" i="25"/>
  <c r="X32" i="25"/>
  <c r="X11" i="25"/>
  <c r="X38" i="25"/>
  <c r="X36" i="25"/>
  <c r="X26" i="25"/>
  <c r="X39" i="25"/>
  <c r="X21" i="25"/>
  <c r="X7" i="25"/>
  <c r="X13" i="25"/>
  <c r="X17" i="25"/>
  <c r="X42" i="25"/>
  <c r="X25" i="25"/>
  <c r="X40" i="25"/>
  <c r="X34" i="25"/>
  <c r="X16" i="25"/>
  <c r="X41" i="25"/>
  <c r="X37" i="25"/>
  <c r="X5" i="25"/>
  <c r="X35" i="25"/>
  <c r="X12" i="25"/>
  <c r="X23" i="25"/>
  <c r="X30" i="25"/>
  <c r="X10" i="25"/>
  <c r="X33" i="25"/>
  <c r="X19" i="25"/>
  <c r="X28" i="25"/>
  <c r="X8" i="25"/>
  <c r="X15" i="25"/>
  <c r="X9" i="25"/>
  <c r="X6" i="25"/>
  <c r="X18" i="25"/>
  <c r="B3" i="42"/>
  <c r="B2" i="42"/>
  <c r="B13" i="42"/>
  <c r="B4" i="42"/>
  <c r="B12" i="42"/>
  <c r="B14" i="42"/>
  <c r="B8" i="42"/>
  <c r="B15" i="42"/>
  <c r="B16" i="42"/>
  <c r="B18" i="42"/>
  <c r="B17" i="42"/>
  <c r="B11" i="42"/>
  <c r="B5" i="42"/>
  <c r="B7" i="42"/>
  <c r="B6" i="42"/>
  <c r="B9" i="42"/>
  <c r="B10" i="42"/>
  <c r="A33" i="61"/>
  <c r="A34" i="61"/>
  <c r="O7" i="21" a="1"/>
  <c r="O4" i="22" a="1"/>
  <c r="A9" i="68"/>
  <c r="A8" i="68"/>
  <c r="A7" i="68"/>
  <c r="E11" i="59"/>
  <c r="I7" i="74"/>
  <c r="E3" i="59"/>
  <c r="E4" i="59"/>
  <c r="G10" i="84"/>
  <c r="J66" i="42"/>
  <c r="M25" i="84"/>
  <c r="B47" i="68"/>
  <c r="D9" i="42"/>
  <c r="J17" i="77"/>
  <c r="L7" i="57"/>
  <c r="F17" i="82"/>
  <c r="C26" i="68"/>
  <c r="L39" i="57"/>
  <c r="H18" i="68"/>
  <c r="H22" i="61"/>
  <c r="M39" i="64"/>
  <c r="B30" i="68"/>
  <c r="F6" i="82"/>
  <c r="C11" i="61"/>
  <c r="D10" i="42"/>
  <c r="C5" i="42"/>
  <c r="C37" i="68"/>
  <c r="C14" i="77"/>
  <c r="L8" i="84"/>
  <c r="I18" i="58"/>
  <c r="F24" i="84"/>
  <c r="C13" i="42"/>
  <c r="J78" i="42"/>
  <c r="E6" i="75"/>
  <c r="I38" i="68"/>
  <c r="D75" i="42"/>
  <c r="C3" i="61"/>
  <c r="M27" i="64"/>
  <c r="C28" i="61"/>
  <c r="C17" i="77"/>
  <c r="C7" i="42"/>
  <c r="B14" i="61"/>
  <c r="H15" i="61"/>
  <c r="I8" i="81"/>
  <c r="M21" i="84"/>
  <c r="K12" i="40"/>
  <c r="H6" i="61"/>
  <c r="C44" i="61"/>
  <c r="C47" i="68"/>
  <c r="D11" i="77"/>
  <c r="H30" i="68"/>
  <c r="F11" i="59"/>
  <c r="H9" i="61"/>
  <c r="D9" i="77"/>
  <c r="G11" i="84"/>
  <c r="M3" i="84"/>
  <c r="I16" i="42"/>
  <c r="I13" i="77"/>
  <c r="L19" i="57"/>
  <c r="H61" i="61"/>
  <c r="I9" i="68"/>
  <c r="H3" i="68"/>
  <c r="H12" i="61"/>
  <c r="J13" i="42"/>
  <c r="H35" i="68"/>
  <c r="I37" i="68"/>
  <c r="I19" i="58"/>
  <c r="I8" i="38"/>
  <c r="F19" i="84"/>
  <c r="B19" i="68"/>
  <c r="C22" i="68"/>
  <c r="B50" i="68"/>
  <c r="H18" i="61"/>
  <c r="M17" i="64"/>
  <c r="M4" i="57"/>
  <c r="B7" i="68"/>
  <c r="M9" i="64"/>
  <c r="G20" i="84"/>
  <c r="C39" i="68"/>
  <c r="I8" i="58"/>
  <c r="C24" i="61"/>
  <c r="I41" i="68"/>
  <c r="D17" i="42"/>
  <c r="C33" i="68"/>
  <c r="B45" i="68"/>
  <c r="G3" i="84"/>
  <c r="L3" i="84"/>
  <c r="J76" i="42"/>
  <c r="I74" i="42"/>
  <c r="F12" i="84"/>
  <c r="M13" i="64"/>
  <c r="C77" i="42"/>
  <c r="C3" i="68"/>
  <c r="F6" i="59"/>
  <c r="I22" i="68"/>
  <c r="B27" i="68"/>
  <c r="H7" i="68"/>
  <c r="H5" i="61"/>
  <c r="J7" i="42"/>
  <c r="J11" i="42"/>
  <c r="I42" i="68"/>
  <c r="G22" i="84"/>
  <c r="I7" i="81"/>
  <c r="I57" i="61"/>
  <c r="B28" i="68"/>
  <c r="I11" i="42"/>
  <c r="E6" i="59"/>
  <c r="I17" i="38"/>
  <c r="I13" i="74"/>
  <c r="C71" i="42"/>
  <c r="D11" i="42"/>
  <c r="C25" i="68"/>
  <c r="I79" i="42"/>
  <c r="I11" i="77"/>
  <c r="I64" i="42"/>
  <c r="M37" i="64"/>
  <c r="L40" i="57"/>
  <c r="D74" i="42"/>
  <c r="B57" i="61"/>
  <c r="C17" i="42"/>
  <c r="M4" i="84"/>
  <c r="D16" i="42"/>
  <c r="L10" i="84"/>
  <c r="M10" i="57"/>
  <c r="L20" i="84"/>
  <c r="M33" i="64"/>
  <c r="I61" i="61"/>
  <c r="F9" i="84"/>
  <c r="B28" i="61"/>
  <c r="M2" i="84"/>
  <c r="C12" i="77"/>
  <c r="I18" i="68"/>
  <c r="L15" i="57"/>
  <c r="C6" i="42"/>
  <c r="F13" i="82"/>
  <c r="I25" i="68"/>
  <c r="M7" i="64"/>
  <c r="H28" i="61"/>
  <c r="D64" i="42"/>
  <c r="C13" i="61"/>
  <c r="I34" i="61"/>
  <c r="C29" i="68"/>
  <c r="B20" i="61"/>
  <c r="H6" i="68"/>
  <c r="F22" i="84"/>
  <c r="I7" i="58"/>
  <c r="B26" i="61"/>
  <c r="M34" i="57"/>
  <c r="H19" i="61"/>
  <c r="H21" i="68"/>
  <c r="B6" i="68"/>
  <c r="C5" i="68"/>
  <c r="C20" i="77"/>
  <c r="M9" i="84"/>
  <c r="M12" i="84"/>
  <c r="C3" i="42"/>
  <c r="J20" i="77"/>
  <c r="I48" i="68"/>
  <c r="I5" i="61"/>
  <c r="C51" i="68"/>
  <c r="C5" i="61"/>
  <c r="D62" i="42"/>
  <c r="C63" i="42"/>
  <c r="I3" i="74"/>
  <c r="F12" i="82"/>
  <c r="L12" i="57"/>
  <c r="C23" i="68"/>
  <c r="J3" i="42"/>
  <c r="M18" i="64"/>
  <c r="M23" i="84"/>
  <c r="B6" i="61"/>
  <c r="C33" i="61"/>
  <c r="C19" i="68"/>
  <c r="C15" i="77"/>
  <c r="K6" i="40"/>
  <c r="K7" i="40"/>
  <c r="D72" i="42"/>
  <c r="B20" i="68"/>
  <c r="H41" i="68"/>
  <c r="I7" i="42"/>
  <c r="J64" i="42"/>
  <c r="K14" i="40"/>
  <c r="C49" i="68"/>
  <c r="I8" i="42"/>
  <c r="L31" i="57"/>
  <c r="C76" i="42"/>
  <c r="E10" i="59"/>
  <c r="E5" i="59"/>
  <c r="E8" i="59"/>
  <c r="I8" i="74"/>
  <c r="I6" i="74"/>
  <c r="L15" i="84"/>
  <c r="I3" i="61"/>
  <c r="I13" i="38"/>
  <c r="C2" i="68"/>
  <c r="I17" i="77"/>
  <c r="I49" i="68"/>
  <c r="M7" i="84"/>
  <c r="C21" i="61"/>
  <c r="I9" i="42"/>
  <c r="I5" i="38"/>
  <c r="J75" i="42"/>
  <c r="I12" i="77"/>
  <c r="C35" i="68"/>
  <c r="J9" i="42"/>
  <c r="L14" i="65"/>
  <c r="I19" i="61"/>
  <c r="C61" i="61"/>
  <c r="H49" i="68"/>
  <c r="L19" i="84"/>
  <c r="L12" i="65"/>
  <c r="M38" i="57"/>
  <c r="K18" i="40"/>
  <c r="M36" i="64"/>
  <c r="H31" i="68"/>
  <c r="L5" i="84"/>
  <c r="K11" i="40"/>
  <c r="M15" i="84"/>
  <c r="B34" i="61"/>
  <c r="G13" i="84"/>
  <c r="H25" i="61"/>
  <c r="L18" i="57"/>
  <c r="B48" i="68"/>
  <c r="B51" i="68"/>
  <c r="F5" i="84"/>
  <c r="C74" i="42"/>
  <c r="J5" i="42"/>
  <c r="L35" i="57"/>
  <c r="L18" i="84"/>
  <c r="H7" i="61"/>
  <c r="B19" i="61"/>
  <c r="H5" i="68"/>
  <c r="H9" i="68"/>
  <c r="I4" i="61"/>
  <c r="M23" i="64"/>
  <c r="F23" i="84"/>
  <c r="C72" i="42"/>
  <c r="M10" i="84"/>
  <c r="M15" i="64"/>
  <c r="H59" i="61"/>
  <c r="I2" i="42"/>
  <c r="F7" i="84"/>
  <c r="I12" i="58"/>
  <c r="I6" i="81"/>
  <c r="I16" i="61"/>
  <c r="M14" i="64"/>
  <c r="H10" i="61"/>
  <c r="M11" i="84"/>
  <c r="J63" i="42"/>
  <c r="K3" i="40"/>
  <c r="I9" i="58"/>
  <c r="F7" i="66"/>
  <c r="I14" i="61"/>
  <c r="I71" i="42"/>
  <c r="C31" i="68"/>
  <c r="I10" i="58"/>
  <c r="L17" i="84"/>
  <c r="L14" i="57"/>
  <c r="F11" i="82"/>
  <c r="C10" i="61"/>
  <c r="M30" i="64"/>
  <c r="I5" i="42"/>
  <c r="C17" i="68"/>
  <c r="I3" i="42"/>
  <c r="E3" i="39" a="1"/>
  <c r="J18" i="77"/>
  <c r="I36" i="68"/>
  <c r="D73" i="42"/>
  <c r="H50" i="68"/>
  <c r="I25" i="61"/>
  <c r="I45" i="68"/>
  <c r="I20" i="61"/>
  <c r="M4" i="65"/>
  <c r="I11" i="61"/>
  <c r="I47" i="68"/>
  <c r="L11" i="84"/>
  <c r="J19" i="77"/>
  <c r="F9" i="59"/>
  <c r="C75" i="42"/>
  <c r="I39" i="68"/>
  <c r="C7" i="68"/>
  <c r="I59" i="61"/>
  <c r="F7" i="75"/>
  <c r="B11" i="61"/>
  <c r="J16" i="77"/>
  <c r="D71" i="42"/>
  <c r="I21" i="68"/>
  <c r="G25" i="84"/>
  <c r="E9" i="59"/>
  <c r="I16" i="38"/>
  <c r="J10" i="57"/>
  <c r="I10" i="74"/>
  <c r="M27" i="84"/>
  <c r="D3" i="42"/>
  <c r="L42" i="57"/>
  <c r="D69" i="42"/>
  <c r="J65" i="42"/>
  <c r="I9" i="61"/>
  <c r="B26" i="68"/>
  <c r="C19" i="61"/>
  <c r="I7" i="61"/>
  <c r="F10" i="82"/>
  <c r="H57" i="61"/>
  <c r="H40" i="68"/>
  <c r="I62" i="42"/>
  <c r="D15" i="77"/>
  <c r="I3" i="81"/>
  <c r="H48" i="68"/>
  <c r="L11" i="65"/>
  <c r="H25" i="68"/>
  <c r="L24" i="57"/>
  <c r="M21" i="64"/>
  <c r="H8" i="68"/>
  <c r="I32" i="68"/>
  <c r="M22" i="64"/>
  <c r="L9" i="57"/>
  <c r="C9" i="61"/>
  <c r="B37" i="68"/>
  <c r="D78" i="42"/>
  <c r="F14" i="82"/>
  <c r="H51" i="68"/>
  <c r="C65" i="42"/>
  <c r="D68" i="42"/>
  <c r="I13" i="58"/>
  <c r="J10" i="42"/>
  <c r="I77" i="42"/>
  <c r="L9" i="65"/>
  <c r="L23" i="57"/>
  <c r="C8" i="61"/>
  <c r="L13" i="57"/>
  <c r="B43" i="68"/>
  <c r="C22" i="61"/>
  <c r="J68" i="42"/>
  <c r="D8" i="42"/>
  <c r="I9" i="81"/>
  <c r="H36" i="68"/>
  <c r="I68" i="42"/>
  <c r="B12" i="61"/>
  <c r="C27" i="68"/>
  <c r="D13" i="77"/>
  <c r="K17" i="40"/>
  <c r="J77" i="42"/>
  <c r="M24" i="84"/>
  <c r="L4" i="84"/>
  <c r="C10" i="42"/>
  <c r="M21" i="57"/>
  <c r="F2" i="84"/>
  <c r="L27" i="57"/>
  <c r="I6" i="42"/>
  <c r="B42" i="68"/>
  <c r="M11" i="57"/>
  <c r="B10" i="61"/>
  <c r="L6" i="57"/>
  <c r="F3" i="82"/>
  <c r="H24" i="61"/>
  <c r="C62" i="42"/>
  <c r="I44" i="61"/>
  <c r="B33" i="68"/>
  <c r="I14" i="42"/>
  <c r="H2" i="61"/>
  <c r="D5" i="42"/>
  <c r="I66" i="42"/>
  <c r="I19" i="38"/>
  <c r="I18" i="61"/>
  <c r="I46" i="68"/>
  <c r="H39" i="68"/>
  <c r="J15" i="77"/>
  <c r="C21" i="68"/>
  <c r="L21" i="84"/>
  <c r="L7" i="84"/>
  <c r="D70" i="42"/>
  <c r="M16" i="84"/>
  <c r="H22" i="68"/>
  <c r="F15" i="84"/>
  <c r="C15" i="61"/>
  <c r="B8" i="68"/>
  <c r="G7" i="84"/>
  <c r="J70" i="42"/>
  <c r="C13" i="77"/>
  <c r="I23" i="68"/>
  <c r="F13" i="84"/>
  <c r="H11" i="61"/>
  <c r="F8" i="82"/>
  <c r="I4" i="58"/>
  <c r="L30" i="57"/>
  <c r="C36" i="68"/>
  <c r="C57" i="61"/>
  <c r="M31" i="64"/>
  <c r="G17" i="84"/>
  <c r="B21" i="68"/>
  <c r="I14" i="38"/>
  <c r="H46" i="68"/>
  <c r="I20" i="58"/>
  <c r="J18" i="42"/>
  <c r="H14" i="61"/>
  <c r="F25" i="84"/>
  <c r="I5" i="74"/>
  <c r="F15" i="82"/>
  <c r="L16" i="65"/>
  <c r="F7" i="59"/>
  <c r="C9" i="77"/>
  <c r="I12" i="61"/>
  <c r="B24" i="61"/>
  <c r="I6" i="58"/>
  <c r="M28" i="64"/>
  <c r="C10" i="77"/>
  <c r="B2" i="61"/>
  <c r="F27" i="84"/>
  <c r="J8" i="42"/>
  <c r="I65" i="42"/>
  <c r="M14" i="84"/>
  <c r="H2" i="68"/>
  <c r="J14" i="77"/>
  <c r="H33" i="68"/>
  <c r="I9" i="38"/>
  <c r="B16" i="61"/>
  <c r="D77" i="42"/>
  <c r="D12" i="42"/>
  <c r="B22" i="68"/>
  <c r="I13" i="81"/>
  <c r="L13" i="84"/>
  <c r="I28" i="68"/>
  <c r="B9" i="61"/>
  <c r="I73" i="42"/>
  <c r="I15" i="61"/>
  <c r="F16" i="82"/>
  <c r="J10" i="77"/>
  <c r="H23" i="68"/>
  <c r="I18" i="42"/>
  <c r="E8" i="75"/>
  <c r="M24" i="64"/>
  <c r="M6" i="65"/>
  <c r="M35" i="64"/>
  <c r="M26" i="64"/>
  <c r="B5" i="68"/>
  <c r="D20" i="77"/>
  <c r="L16" i="84"/>
  <c r="C50" i="68"/>
  <c r="I6" i="61"/>
  <c r="L16" i="57"/>
  <c r="F21" i="84"/>
  <c r="J72" i="42"/>
  <c r="I40" i="68"/>
  <c r="L12" i="84"/>
  <c r="J74" i="42"/>
  <c r="H4" i="68"/>
  <c r="B4" i="61"/>
  <c r="I4" i="81"/>
  <c r="M20" i="84"/>
  <c r="C27" i="61"/>
  <c r="L25" i="84"/>
  <c r="J9" i="77"/>
  <c r="M32" i="64"/>
  <c r="C25" i="61"/>
  <c r="H27" i="68"/>
  <c r="M16" i="65"/>
  <c r="D10" i="77"/>
  <c r="F18" i="84"/>
  <c r="C19" i="77"/>
  <c r="M19" i="84"/>
  <c r="I15" i="58"/>
  <c r="C12" i="42"/>
  <c r="M19" i="64"/>
  <c r="I35" i="68"/>
  <c r="C79" i="42"/>
  <c r="F7" i="82"/>
  <c r="D16" i="77"/>
  <c r="H27" i="61"/>
  <c r="I20" i="77"/>
  <c r="B49" i="68"/>
  <c r="J15" i="42"/>
  <c r="E9" i="75"/>
  <c r="C4" i="61"/>
  <c r="H13" i="61"/>
  <c r="D13" i="42"/>
  <c r="M5" i="84"/>
  <c r="H21" i="61"/>
  <c r="I76" i="42"/>
  <c r="L20" i="57"/>
  <c r="J67" i="42"/>
  <c r="I4" i="68"/>
  <c r="M20" i="64"/>
  <c r="J62" i="42"/>
  <c r="B44" i="68"/>
  <c r="C38" i="68"/>
  <c r="I23" i="61"/>
  <c r="K4" i="40"/>
  <c r="M8" i="84"/>
  <c r="M12" i="64"/>
  <c r="M13" i="84"/>
  <c r="F3" i="59"/>
  <c r="H14" i="81"/>
  <c r="I12" i="42"/>
  <c r="I10" i="77"/>
  <c r="I8" i="61"/>
  <c r="I19" i="77"/>
  <c r="G5" i="84"/>
  <c r="I11" i="74"/>
  <c r="I12" i="74"/>
  <c r="C7" i="61"/>
  <c r="C18" i="42"/>
  <c r="I11" i="81"/>
  <c r="I31" i="68"/>
  <c r="I51" i="68"/>
  <c r="J13" i="77"/>
  <c r="F14" i="84"/>
  <c r="C14" i="42"/>
  <c r="C14" i="61"/>
  <c r="L13" i="65"/>
  <c r="C11" i="42"/>
  <c r="F5" i="82"/>
  <c r="L29" i="57"/>
  <c r="H47" i="68"/>
  <c r="I2" i="68"/>
  <c r="L15" i="65"/>
  <c r="C6" i="61"/>
  <c r="I44" i="68"/>
  <c r="H20" i="61"/>
  <c r="I18" i="77"/>
  <c r="B46" i="68"/>
  <c r="I33" i="61"/>
  <c r="I16" i="58"/>
  <c r="C69" i="42"/>
  <c r="B3" i="61"/>
  <c r="C73" i="42"/>
  <c r="C6" i="68"/>
  <c r="J6" i="42"/>
  <c r="J11" i="77"/>
  <c r="L28" i="57"/>
  <c r="B2" i="68"/>
  <c r="J12" i="42"/>
  <c r="F9" i="75"/>
  <c r="H38" i="68"/>
  <c r="L33" i="57"/>
  <c r="B18" i="68"/>
  <c r="L22" i="84"/>
  <c r="C23" i="61"/>
  <c r="G18" i="84"/>
  <c r="H44" i="68"/>
  <c r="C32" i="68"/>
  <c r="I9" i="77"/>
  <c r="C70" i="42"/>
  <c r="H34" i="68"/>
  <c r="C44" i="68"/>
  <c r="D15" i="42"/>
  <c r="B25" i="68"/>
  <c r="J2" i="42"/>
  <c r="I3" i="68"/>
  <c r="B36" i="68"/>
  <c r="I13" i="42"/>
  <c r="B44" i="61"/>
  <c r="F3" i="84"/>
  <c r="M22" i="57"/>
  <c r="H17" i="68"/>
  <c r="M6" i="84"/>
  <c r="H33" i="61"/>
  <c r="H24" i="68"/>
  <c r="M34" i="64"/>
  <c r="B38" i="68"/>
  <c r="G23" i="84"/>
  <c r="M8" i="65"/>
  <c r="I2" i="61"/>
  <c r="B24" i="68"/>
  <c r="C67" i="42"/>
  <c r="B15" i="61"/>
  <c r="B34" i="68"/>
  <c r="H4" i="61"/>
  <c r="G15" i="84"/>
  <c r="J16" i="42"/>
  <c r="C43" i="68"/>
  <c r="M36" i="57"/>
  <c r="B23" i="61"/>
  <c r="B29" i="68"/>
  <c r="L27" i="84"/>
  <c r="K15" i="40"/>
  <c r="I78" i="42"/>
  <c r="I7" i="38"/>
  <c r="I12" i="38"/>
  <c r="L2" i="84"/>
  <c r="G6" i="84"/>
  <c r="C40" i="68"/>
  <c r="C20" i="61"/>
  <c r="C8" i="68"/>
  <c r="J71" i="42"/>
  <c r="I8" i="68"/>
  <c r="H3" i="61"/>
  <c r="F2" i="26"/>
  <c r="C16" i="42"/>
  <c r="G2" i="84"/>
  <c r="K9" i="40"/>
  <c r="C46" i="68"/>
  <c r="H26" i="61"/>
  <c r="D66" i="42"/>
  <c r="B5" i="61"/>
  <c r="M25" i="64"/>
  <c r="I72" i="42"/>
  <c r="D4" i="42"/>
  <c r="D18" i="77"/>
  <c r="C9" i="68"/>
  <c r="I63" i="42"/>
  <c r="F9" i="82"/>
  <c r="C78" i="42"/>
  <c r="B13" i="61"/>
  <c r="I20" i="68"/>
  <c r="C18" i="68"/>
  <c r="I9" i="74"/>
  <c r="I4" i="74"/>
  <c r="I10" i="38"/>
  <c r="D63" i="42"/>
  <c r="C68" i="42"/>
  <c r="I14" i="77"/>
  <c r="J73" i="42"/>
  <c r="M18" i="84"/>
  <c r="J17" i="42"/>
  <c r="L23" i="84"/>
  <c r="C24" i="68"/>
  <c r="D14" i="42"/>
  <c r="M26" i="84"/>
  <c r="B39" i="68"/>
  <c r="E7" i="75"/>
  <c r="J14" i="42"/>
  <c r="B59" i="61"/>
  <c r="C8" i="42"/>
  <c r="C4" i="68"/>
  <c r="H26" i="68"/>
  <c r="B17" i="68"/>
  <c r="C42" i="68"/>
  <c r="H42" i="68"/>
  <c r="K8" i="40"/>
  <c r="G14" i="84"/>
  <c r="I22" i="61"/>
  <c r="H28" i="68"/>
  <c r="G21" i="84"/>
  <c r="I18" i="38"/>
  <c r="C34" i="61"/>
  <c r="J79" i="42"/>
  <c r="K10" i="40"/>
  <c r="E4" i="75"/>
  <c r="I27" i="61"/>
  <c r="G26" i="84"/>
  <c r="F10" i="84"/>
  <c r="B61" i="61"/>
  <c r="I21" i="61"/>
  <c r="L24" i="84"/>
  <c r="L25" i="57"/>
  <c r="J2" i="28"/>
  <c r="M7" i="65"/>
  <c r="I26" i="68"/>
  <c r="C12" i="61"/>
  <c r="B35" i="68"/>
  <c r="D14" i="77"/>
  <c r="F11" i="84"/>
  <c r="I10" i="42"/>
  <c r="G9" i="84"/>
  <c r="L8" i="57"/>
  <c r="F17" i="84"/>
  <c r="B18" i="61"/>
  <c r="I28" i="61"/>
  <c r="C9" i="42"/>
  <c r="C15" i="42"/>
  <c r="C18" i="61"/>
  <c r="D12" i="77"/>
  <c r="C48" i="68"/>
  <c r="L37" i="57"/>
  <c r="H23" i="61"/>
  <c r="L26" i="84"/>
  <c r="C17" i="61"/>
  <c r="C26" i="61"/>
  <c r="D67" i="42"/>
  <c r="K19" i="40"/>
  <c r="I43" i="68"/>
  <c r="B17" i="61"/>
  <c r="I17" i="61"/>
  <c r="B8" i="61"/>
  <c r="I14" i="58"/>
  <c r="B4" i="68"/>
  <c r="C4" i="42"/>
  <c r="H29" i="68"/>
  <c r="L32" i="57"/>
  <c r="C59" i="61"/>
  <c r="I24" i="61"/>
  <c r="H19" i="68"/>
  <c r="B41" i="68"/>
  <c r="I3" i="58"/>
  <c r="E3" i="75"/>
  <c r="E3" i="33"/>
  <c r="F8" i="59"/>
  <c r="D7" i="42"/>
  <c r="I50" i="68"/>
  <c r="J4" i="42"/>
  <c r="I11" i="38"/>
  <c r="I17" i="68"/>
  <c r="C30" i="68"/>
  <c r="F16" i="84"/>
  <c r="M17" i="84"/>
  <c r="I10" i="81"/>
  <c r="I7" i="68"/>
  <c r="I5" i="58"/>
  <c r="M29" i="64"/>
  <c r="C20" i="68"/>
  <c r="H37" i="68"/>
  <c r="C2" i="61"/>
  <c r="M16" i="64"/>
  <c r="I17" i="58"/>
  <c r="C18" i="77"/>
  <c r="I5" i="68"/>
  <c r="E7" i="59"/>
  <c r="G19" i="84"/>
  <c r="I70" i="42"/>
  <c r="I19" i="68"/>
  <c r="L17" i="57"/>
  <c r="M22" i="84"/>
  <c r="B27" i="61"/>
  <c r="G4" i="84"/>
  <c r="B3" i="68"/>
  <c r="I4" i="38"/>
  <c r="F26" i="84"/>
  <c r="C41" i="68"/>
  <c r="C28" i="68"/>
  <c r="G8" i="84"/>
  <c r="H20" i="68"/>
  <c r="H32" i="68"/>
  <c r="D76" i="42"/>
  <c r="L22" i="57"/>
  <c r="M8" i="64"/>
  <c r="H44" i="61"/>
  <c r="I33" i="68"/>
  <c r="C11" i="77"/>
  <c r="B31" i="68"/>
  <c r="C16" i="77"/>
  <c r="D79" i="42"/>
  <c r="D19" i="77"/>
  <c r="D17" i="77"/>
  <c r="L9" i="84"/>
  <c r="B9" i="68"/>
  <c r="B25" i="61"/>
  <c r="L6" i="84"/>
  <c r="I12" i="81"/>
  <c r="I15" i="42"/>
  <c r="C16" i="61"/>
  <c r="G27" i="84"/>
  <c r="M11" i="64"/>
  <c r="M38" i="64"/>
  <c r="B32" i="68"/>
  <c r="I34" i="68"/>
  <c r="I75" i="42"/>
  <c r="I69" i="42"/>
  <c r="H45" i="68"/>
  <c r="I29" i="68"/>
  <c r="B40" i="68"/>
  <c r="J12" i="77"/>
  <c r="I15" i="77"/>
  <c r="F8" i="84"/>
  <c r="J69" i="42"/>
  <c r="I15" i="38"/>
  <c r="I30" i="68"/>
  <c r="H34" i="61"/>
  <c r="H8" i="61"/>
  <c r="F4" i="84"/>
  <c r="C64" i="42"/>
  <c r="L41" i="57"/>
  <c r="G16" i="84"/>
  <c r="E5" i="75"/>
  <c r="H17" i="61"/>
  <c r="I26" i="61"/>
  <c r="H16" i="61"/>
  <c r="B33" i="61"/>
  <c r="M10" i="64"/>
  <c r="I17" i="42"/>
  <c r="B21" i="61"/>
  <c r="I16" i="77"/>
  <c r="C34" i="68"/>
  <c r="C45" i="68"/>
  <c r="B22" i="61"/>
  <c r="I27" i="68"/>
  <c r="L14" i="84"/>
  <c r="G12" i="84"/>
  <c r="I13" i="61"/>
  <c r="I4" i="42"/>
  <c r="M17" i="57"/>
  <c r="F4" i="75"/>
  <c r="E3" i="73" a="1"/>
  <c r="C66" i="42"/>
  <c r="H43" i="68"/>
  <c r="F20" i="84"/>
  <c r="I11" i="58"/>
  <c r="F6" i="84"/>
  <c r="I67" i="42"/>
  <c r="K13" i="40"/>
  <c r="D18" i="42"/>
  <c r="I14" i="74"/>
  <c r="K5" i="40"/>
  <c r="L26" i="57"/>
  <c r="I6" i="38"/>
  <c r="F2" i="15"/>
  <c r="G24" i="84"/>
  <c r="D65" i="42"/>
  <c r="D6" i="42"/>
  <c r="L10" i="65"/>
  <c r="I24" i="68"/>
  <c r="I10" i="61"/>
  <c r="B23" i="68"/>
  <c r="M35" i="57"/>
  <c r="F4" i="66"/>
  <c r="F10" i="59"/>
  <c r="C2" i="42"/>
  <c r="I6" i="68"/>
  <c r="I5" i="81"/>
  <c r="B7" i="61"/>
  <c r="K16" i="40"/>
  <c r="D2" i="42"/>
  <c r="M6" i="64"/>
  <c r="A6" i="61" l="1"/>
  <c r="A17" i="68"/>
  <c r="A8" i="61"/>
  <c r="A7" i="61"/>
  <c r="A4" i="61"/>
  <c r="A9" i="61"/>
  <c r="A5" i="61"/>
  <c r="A3" i="61"/>
  <c r="A2" i="61"/>
  <c r="A10" i="61"/>
  <c r="B8" i="77"/>
  <c r="E40" i="73"/>
  <c r="H40" i="73" s="1"/>
  <c r="E23" i="73"/>
  <c r="E9" i="73"/>
  <c r="E34" i="73"/>
  <c r="E11" i="73"/>
  <c r="E36" i="73"/>
  <c r="E24" i="73"/>
  <c r="E42" i="73"/>
  <c r="E26" i="73"/>
  <c r="I26" i="73" s="1"/>
  <c r="E27" i="73"/>
  <c r="E14" i="73"/>
  <c r="E20" i="73"/>
  <c r="E3" i="73"/>
  <c r="E38" i="73"/>
  <c r="E16" i="73"/>
  <c r="E12" i="73"/>
  <c r="E13" i="73"/>
  <c r="I13" i="73" s="1"/>
  <c r="E35" i="73"/>
  <c r="E4" i="73"/>
  <c r="E10" i="73"/>
  <c r="E39" i="73"/>
  <c r="E29" i="73"/>
  <c r="E30" i="73"/>
  <c r="E6" i="73"/>
  <c r="E43" i="73"/>
  <c r="H43" i="73" s="1"/>
  <c r="E15" i="73"/>
  <c r="E31" i="73"/>
  <c r="E37" i="73"/>
  <c r="E19" i="73"/>
  <c r="E41" i="73"/>
  <c r="E25" i="73"/>
  <c r="E7" i="73"/>
  <c r="E28" i="73"/>
  <c r="H28" i="73" s="1"/>
  <c r="E18" i="73"/>
  <c r="E8" i="73"/>
  <c r="E5" i="73"/>
  <c r="E32" i="73"/>
  <c r="E21" i="73"/>
  <c r="E22" i="73"/>
  <c r="E33" i="73"/>
  <c r="H33" i="73" s="1"/>
  <c r="E17" i="73"/>
  <c r="H17" i="73" s="1"/>
  <c r="E44" i="73"/>
  <c r="B6" i="77"/>
  <c r="B7" i="77"/>
  <c r="A40" i="61"/>
  <c r="B5" i="77"/>
  <c r="A39" i="61"/>
  <c r="B3" i="77"/>
  <c r="B2" i="77"/>
  <c r="A43" i="61"/>
  <c r="A31" i="61"/>
  <c r="A64" i="61"/>
  <c r="A16" i="68"/>
  <c r="A42" i="61"/>
  <c r="A58" i="61"/>
  <c r="A10" i="68"/>
  <c r="A51" i="61"/>
  <c r="A45" i="61"/>
  <c r="A55" i="61"/>
  <c r="A46" i="61"/>
  <c r="A29" i="61"/>
  <c r="A65" i="61"/>
  <c r="A48" i="61"/>
  <c r="A32" i="61"/>
  <c r="A63" i="61"/>
  <c r="A62" i="61"/>
  <c r="A38" i="61"/>
  <c r="A41" i="61"/>
  <c r="A50" i="61"/>
  <c r="A30" i="61"/>
  <c r="A56" i="61"/>
  <c r="B4" i="77"/>
  <c r="A37" i="61"/>
  <c r="A53" i="61"/>
  <c r="A36" i="61"/>
  <c r="A35" i="61"/>
  <c r="A52" i="61"/>
  <c r="A49" i="61"/>
  <c r="A47" i="61"/>
  <c r="A60" i="61"/>
  <c r="A54" i="61"/>
  <c r="E7" i="39"/>
  <c r="H7" i="39" s="1"/>
  <c r="E35" i="39"/>
  <c r="H35" i="39" s="1"/>
  <c r="E41" i="39"/>
  <c r="E33" i="39"/>
  <c r="E13" i="39"/>
  <c r="E37" i="39"/>
  <c r="I37" i="39" s="1"/>
  <c r="E43" i="39"/>
  <c r="E36" i="39"/>
  <c r="E44" i="39"/>
  <c r="I44" i="39" s="1"/>
  <c r="E9" i="39"/>
  <c r="E6" i="39"/>
  <c r="I6" i="39" s="1"/>
  <c r="E5" i="39"/>
  <c r="E31" i="39"/>
  <c r="E28" i="39"/>
  <c r="E22" i="39"/>
  <c r="E10" i="39"/>
  <c r="E12" i="39"/>
  <c r="E27" i="39"/>
  <c r="E11" i="39"/>
  <c r="E30" i="39"/>
  <c r="E15" i="39"/>
  <c r="E25" i="39"/>
  <c r="E34" i="39"/>
  <c r="E21" i="39"/>
  <c r="E14" i="39"/>
  <c r="H14" i="39" s="1"/>
  <c r="E16" i="39"/>
  <c r="E29" i="39"/>
  <c r="E24" i="39"/>
  <c r="E32" i="39"/>
  <c r="E26" i="39"/>
  <c r="I26" i="39" s="1"/>
  <c r="E40" i="39"/>
  <c r="E18" i="39"/>
  <c r="E17" i="39"/>
  <c r="E38" i="39"/>
  <c r="E20" i="39"/>
  <c r="E42" i="39"/>
  <c r="E8" i="39"/>
  <c r="E19" i="39"/>
  <c r="H19" i="39" s="1"/>
  <c r="E39" i="39"/>
  <c r="E3" i="39"/>
  <c r="E4" i="39"/>
  <c r="H4" i="39" s="1"/>
  <c r="E23" i="39"/>
  <c r="A13" i="68"/>
  <c r="A14" i="68"/>
  <c r="A11" i="68"/>
  <c r="E28" i="84"/>
  <c r="I12" i="73"/>
  <c r="H42" i="73"/>
  <c r="A2" i="35"/>
  <c r="A12" i="68"/>
  <c r="A15" i="68"/>
  <c r="H6" i="73"/>
  <c r="I6" i="73"/>
  <c r="I7" i="73"/>
  <c r="F5" i="42"/>
  <c r="F11" i="42"/>
  <c r="F10" i="42"/>
  <c r="O22" i="21"/>
  <c r="O13" i="21"/>
  <c r="O11" i="21"/>
  <c r="O12" i="21"/>
  <c r="O21" i="21"/>
  <c r="O45" i="21"/>
  <c r="O27" i="21"/>
  <c r="O30" i="21"/>
  <c r="O37" i="21"/>
  <c r="O35" i="21"/>
  <c r="O8" i="21"/>
  <c r="O39" i="21"/>
  <c r="O18" i="21"/>
  <c r="O41" i="21"/>
  <c r="O32" i="21"/>
  <c r="O31" i="21"/>
  <c r="O42" i="21"/>
  <c r="O43" i="21"/>
  <c r="O17" i="21"/>
  <c r="O14" i="21"/>
  <c r="O20" i="21"/>
  <c r="O38" i="21"/>
  <c r="O40" i="21"/>
  <c r="O24" i="21"/>
  <c r="O26" i="21"/>
  <c r="O28" i="21"/>
  <c r="O10" i="21"/>
  <c r="O7" i="21"/>
  <c r="O15" i="21"/>
  <c r="O19" i="21"/>
  <c r="O25" i="21"/>
  <c r="O34" i="21"/>
  <c r="O44" i="21"/>
  <c r="O23" i="21"/>
  <c r="O16" i="21"/>
  <c r="O47" i="21"/>
  <c r="O29" i="21"/>
  <c r="O9" i="21"/>
  <c r="O48" i="21"/>
  <c r="O33" i="21"/>
  <c r="O36" i="21"/>
  <c r="O46" i="21"/>
  <c r="O8" i="22"/>
  <c r="O9" i="22"/>
  <c r="O12" i="22"/>
  <c r="O14" i="22"/>
  <c r="O5" i="22"/>
  <c r="O10" i="22"/>
  <c r="O13" i="22"/>
  <c r="O4" i="22"/>
  <c r="O7" i="22"/>
  <c r="O11" i="22"/>
  <c r="O15" i="22"/>
  <c r="O6" i="22"/>
  <c r="M19" i="56" a="1"/>
  <c r="M19" i="70" a="1"/>
  <c r="F7" i="73"/>
  <c r="H42" i="61"/>
  <c r="F7" i="39"/>
  <c r="B29" i="61"/>
  <c r="H11" i="68"/>
  <c r="F6" i="39"/>
  <c r="F16" i="39"/>
  <c r="I31" i="61"/>
  <c r="F26" i="73"/>
  <c r="I2" i="77"/>
  <c r="C60" i="61"/>
  <c r="F24" i="39"/>
  <c r="B47" i="61"/>
  <c r="D2" i="67" a="1"/>
  <c r="F11" i="73"/>
  <c r="H13" i="68"/>
  <c r="F38" i="73"/>
  <c r="M30" i="57"/>
  <c r="B11" i="68"/>
  <c r="F22" i="39"/>
  <c r="M27" i="57"/>
  <c r="I32" i="61"/>
  <c r="B36" i="61"/>
  <c r="G28" i="84"/>
  <c r="C49" i="61"/>
  <c r="C31" i="61"/>
  <c r="C5" i="77"/>
  <c r="H56" i="61"/>
  <c r="H39" i="61"/>
  <c r="F23" i="39"/>
  <c r="J6" i="77"/>
  <c r="H63" i="61"/>
  <c r="M9" i="65"/>
  <c r="F12" i="39"/>
  <c r="O21" i="70"/>
  <c r="B45" i="61"/>
  <c r="F37" i="73"/>
  <c r="I46" i="61"/>
  <c r="I30" i="61"/>
  <c r="M19" i="70"/>
  <c r="H3" i="12"/>
  <c r="L13" i="71"/>
  <c r="H9" i="12"/>
  <c r="J13" i="72"/>
  <c r="J38" i="72"/>
  <c r="J10" i="72"/>
  <c r="L27" i="72"/>
  <c r="L25" i="71"/>
  <c r="L27" i="71"/>
  <c r="L34" i="71"/>
  <c r="L14" i="71"/>
  <c r="H30" i="12"/>
  <c r="H13" i="12"/>
  <c r="H18" i="12"/>
  <c r="L42" i="72"/>
  <c r="I8" i="77"/>
  <c r="F33" i="73"/>
  <c r="F20" i="39"/>
  <c r="F25" i="39"/>
  <c r="C53" i="61"/>
  <c r="G2" i="35"/>
  <c r="F39" i="73"/>
  <c r="M23" i="56"/>
  <c r="F24" i="73"/>
  <c r="F27" i="39"/>
  <c r="H32" i="61"/>
  <c r="M32" i="57"/>
  <c r="M29" i="57"/>
  <c r="C40" i="61"/>
  <c r="I48" i="61"/>
  <c r="F21" i="73"/>
  <c r="F23" i="73"/>
  <c r="I38" i="61"/>
  <c r="F8" i="39"/>
  <c r="M23" i="57"/>
  <c r="B60" i="61"/>
  <c r="I54" i="61"/>
  <c r="J29" i="72"/>
  <c r="J4" i="77"/>
  <c r="B46" i="61"/>
  <c r="C58" i="61"/>
  <c r="O24" i="70"/>
  <c r="J11" i="72"/>
  <c r="J41" i="72"/>
  <c r="L33" i="71"/>
  <c r="H16" i="12"/>
  <c r="L5" i="71"/>
  <c r="H22" i="12"/>
  <c r="H48" i="61"/>
  <c r="B51" i="61"/>
  <c r="H40" i="61"/>
  <c r="F15" i="73"/>
  <c r="F44" i="39"/>
  <c r="C36" i="61"/>
  <c r="F14" i="39"/>
  <c r="H31" i="61"/>
  <c r="F28" i="39"/>
  <c r="B64" i="61"/>
  <c r="M39" i="57"/>
  <c r="J19" i="72"/>
  <c r="J36" i="72"/>
  <c r="L38" i="71"/>
  <c r="H5" i="12"/>
  <c r="M28" i="57"/>
  <c r="M16" i="57"/>
  <c r="J8" i="77"/>
  <c r="J3" i="77"/>
  <c r="H10" i="68"/>
  <c r="F21" i="39"/>
  <c r="H12" i="68"/>
  <c r="C32" i="61"/>
  <c r="H46" i="61"/>
  <c r="F41" i="73"/>
  <c r="B15" i="68"/>
  <c r="F43" i="73"/>
  <c r="I41" i="61"/>
  <c r="B49" i="61"/>
  <c r="F37" i="39"/>
  <c r="C51" i="61"/>
  <c r="D2" i="34" a="1"/>
  <c r="I40" i="61"/>
  <c r="H47" i="61"/>
  <c r="C4" i="77"/>
  <c r="F22" i="73"/>
  <c r="F27" i="73"/>
  <c r="B16" i="68"/>
  <c r="C56" i="61"/>
  <c r="C10" i="68"/>
  <c r="H15" i="68"/>
  <c r="I36" i="61"/>
  <c r="F19" i="73"/>
  <c r="I50" i="61"/>
  <c r="P23" i="70"/>
  <c r="H65" i="61"/>
  <c r="I63" i="61"/>
  <c r="I49" i="61"/>
  <c r="I6" i="77"/>
  <c r="S3" i="71"/>
  <c r="I13" i="68"/>
  <c r="F29" i="39"/>
  <c r="C15" i="68"/>
  <c r="F28" i="84"/>
  <c r="I7" i="77"/>
  <c r="L30" i="71"/>
  <c r="F3" i="73"/>
  <c r="M13" i="65"/>
  <c r="I10" i="68"/>
  <c r="H12" i="12"/>
  <c r="H49" i="61"/>
  <c r="P24" i="70"/>
  <c r="J42" i="72"/>
  <c r="J37" i="72"/>
  <c r="J16" i="72"/>
  <c r="J25" i="72"/>
  <c r="L7" i="71"/>
  <c r="L20" i="71"/>
  <c r="L22" i="71"/>
  <c r="L21" i="71"/>
  <c r="H10" i="12"/>
  <c r="H20" i="12"/>
  <c r="H19" i="12"/>
  <c r="L31" i="72"/>
  <c r="F8" i="75"/>
  <c r="D8" i="77"/>
  <c r="I3" i="77"/>
  <c r="C55" i="61"/>
  <c r="C43" i="61"/>
  <c r="F30" i="39"/>
  <c r="H35" i="61"/>
  <c r="M10" i="65"/>
  <c r="B2" i="35"/>
  <c r="F32" i="39"/>
  <c r="F28" i="73"/>
  <c r="H62" i="61"/>
  <c r="M24" i="70"/>
  <c r="F39" i="39"/>
  <c r="C47" i="61"/>
  <c r="M33" i="57"/>
  <c r="B40" i="61"/>
  <c r="I29" i="61"/>
  <c r="M14" i="65"/>
  <c r="F36" i="39"/>
  <c r="F35" i="73"/>
  <c r="B62" i="61"/>
  <c r="B50" i="61"/>
  <c r="F34" i="39"/>
  <c r="B35" i="61"/>
  <c r="M19" i="57"/>
  <c r="B58" i="61"/>
  <c r="C54" i="61"/>
  <c r="F40" i="39"/>
  <c r="F19" i="39"/>
  <c r="M20" i="70"/>
  <c r="F9" i="73"/>
  <c r="C6" i="77"/>
  <c r="F31" i="39"/>
  <c r="J5" i="72"/>
  <c r="B13" i="68"/>
  <c r="L31" i="71"/>
  <c r="M40" i="57"/>
  <c r="J7" i="77"/>
  <c r="H25" i="12"/>
  <c r="F32" i="73"/>
  <c r="B54" i="61"/>
  <c r="H17" i="12"/>
  <c r="F25" i="73"/>
  <c r="F17" i="39"/>
  <c r="P20" i="70"/>
  <c r="J18" i="72"/>
  <c r="J17" i="72"/>
  <c r="L3" i="72"/>
  <c r="J28" i="72"/>
  <c r="L26" i="71"/>
  <c r="L37" i="71"/>
  <c r="I58" i="61"/>
  <c r="F17" i="73"/>
  <c r="M14" i="57"/>
  <c r="M22" i="70"/>
  <c r="J7" i="72"/>
  <c r="J39" i="72"/>
  <c r="L36" i="71"/>
  <c r="M3" i="72"/>
  <c r="M6" i="57"/>
  <c r="F42" i="73"/>
  <c r="D3" i="77"/>
  <c r="B43" i="61"/>
  <c r="M9" i="57"/>
  <c r="C48" i="61"/>
  <c r="F4" i="39"/>
  <c r="H29" i="61"/>
  <c r="M25" i="57"/>
  <c r="H37" i="61"/>
  <c r="J2" i="77"/>
  <c r="M24" i="57"/>
  <c r="F11" i="39"/>
  <c r="D4" i="77"/>
  <c r="C30" i="61"/>
  <c r="H58" i="61"/>
  <c r="M37" i="57"/>
  <c r="H53" i="61"/>
  <c r="H51" i="61"/>
  <c r="I12" i="68"/>
  <c r="F18" i="73"/>
  <c r="C52" i="61"/>
  <c r="F41" i="39"/>
  <c r="I45" i="61"/>
  <c r="C37" i="61"/>
  <c r="C2" i="35"/>
  <c r="I60" i="61"/>
  <c r="D5" i="77"/>
  <c r="B56" i="61"/>
  <c r="F30" i="73"/>
  <c r="C29" i="61"/>
  <c r="F4" i="73"/>
  <c r="H64" i="61"/>
  <c r="B37" i="61"/>
  <c r="M11" i="65"/>
  <c r="M13" i="57"/>
  <c r="F26" i="39"/>
  <c r="I55" i="61"/>
  <c r="D7" i="77"/>
  <c r="H32" i="12"/>
  <c r="C46" i="61"/>
  <c r="H41" i="61"/>
  <c r="J27" i="72"/>
  <c r="C65" i="61"/>
  <c r="I52" i="61"/>
  <c r="J30" i="72"/>
  <c r="J40" i="72"/>
  <c r="J22" i="72"/>
  <c r="L20" i="72"/>
  <c r="J34" i="72"/>
  <c r="L9" i="71"/>
  <c r="L17" i="71"/>
  <c r="L32" i="71"/>
  <c r="M3" i="71"/>
  <c r="H11" i="12"/>
  <c r="H28" i="12"/>
  <c r="O19" i="70"/>
  <c r="H29" i="12"/>
  <c r="H6" i="12"/>
  <c r="F6" i="73"/>
  <c r="I11" i="68"/>
  <c r="B41" i="61"/>
  <c r="M42" i="57"/>
  <c r="M12" i="65"/>
  <c r="H50" i="61"/>
  <c r="F18" i="39"/>
  <c r="F40" i="73"/>
  <c r="B53" i="61"/>
  <c r="H14" i="68"/>
  <c r="H38" i="61"/>
  <c r="B65" i="61"/>
  <c r="H52" i="61"/>
  <c r="F43" i="39"/>
  <c r="B63" i="61"/>
  <c r="F20" i="73"/>
  <c r="L28" i="84"/>
  <c r="I5" i="77"/>
  <c r="I56" i="61"/>
  <c r="I15" i="68"/>
  <c r="F8" i="73"/>
  <c r="C16" i="68"/>
  <c r="L3" i="71"/>
  <c r="F35" i="39"/>
  <c r="L24" i="71"/>
  <c r="F34" i="73"/>
  <c r="F33" i="39"/>
  <c r="B10" i="68"/>
  <c r="F29" i="73"/>
  <c r="F10" i="39"/>
  <c r="J33" i="72"/>
  <c r="J21" i="72"/>
  <c r="J26" i="72"/>
  <c r="L16" i="71"/>
  <c r="L18" i="71"/>
  <c r="H36" i="12"/>
  <c r="F13" i="73"/>
  <c r="F16" i="73"/>
  <c r="H60" i="61"/>
  <c r="C64" i="61"/>
  <c r="I53" i="61"/>
  <c r="B39" i="61"/>
  <c r="D6" i="77"/>
  <c r="F3" i="39"/>
  <c r="B55" i="61"/>
  <c r="O22" i="70"/>
  <c r="F5" i="73"/>
  <c r="H33" i="12"/>
  <c r="H26" i="12"/>
  <c r="H21" i="12"/>
  <c r="J24" i="72"/>
  <c r="L11" i="71"/>
  <c r="L10" i="71"/>
  <c r="L6" i="71"/>
  <c r="H7" i="12"/>
  <c r="C8" i="77"/>
  <c r="M41" i="57"/>
  <c r="F5" i="39"/>
  <c r="P23" i="56"/>
  <c r="M28" i="84"/>
  <c r="B52" i="61"/>
  <c r="I14" i="68"/>
  <c r="C42" i="61"/>
  <c r="C13" i="68"/>
  <c r="F14" i="73"/>
  <c r="J6" i="72"/>
  <c r="C7" i="77"/>
  <c r="F15" i="39"/>
  <c r="L35" i="71"/>
  <c r="L19" i="71"/>
  <c r="H34" i="12"/>
  <c r="F12" i="73"/>
  <c r="I65" i="61"/>
  <c r="I43" i="61"/>
  <c r="M23" i="70"/>
  <c r="M15" i="57"/>
  <c r="I14" i="81"/>
  <c r="M18" i="57"/>
  <c r="H16" i="68"/>
  <c r="M20" i="57"/>
  <c r="D2" i="77"/>
  <c r="M7" i="57"/>
  <c r="F13" i="39"/>
  <c r="I64" i="61"/>
  <c r="F10" i="73"/>
  <c r="B30" i="61"/>
  <c r="C63" i="61"/>
  <c r="B32" i="61"/>
  <c r="M15" i="65"/>
  <c r="C12" i="68"/>
  <c r="F44" i="73"/>
  <c r="C62" i="61"/>
  <c r="C45" i="61"/>
  <c r="B12" i="68"/>
  <c r="J6" i="73"/>
  <c r="C11" i="68"/>
  <c r="B38" i="61"/>
  <c r="J5" i="77"/>
  <c r="M8" i="57"/>
  <c r="I39" i="61"/>
  <c r="M26" i="57"/>
  <c r="F31" i="73"/>
  <c r="Q3" i="72"/>
  <c r="I35" i="61"/>
  <c r="I4" i="77"/>
  <c r="B14" i="68"/>
  <c r="I16" i="68"/>
  <c r="V3" i="12"/>
  <c r="J8" i="72"/>
  <c r="H31" i="12"/>
  <c r="I62" i="61"/>
  <c r="H24" i="12"/>
  <c r="H45" i="61"/>
  <c r="I37" i="61"/>
  <c r="J15" i="72"/>
  <c r="J14" i="72"/>
  <c r="J35" i="72"/>
  <c r="J32" i="72"/>
  <c r="J12" i="72"/>
  <c r="L23" i="71"/>
  <c r="L29" i="71"/>
  <c r="L15" i="71"/>
  <c r="H8" i="12"/>
  <c r="P19" i="70"/>
  <c r="H30" i="61"/>
  <c r="C2" i="77"/>
  <c r="I47" i="61"/>
  <c r="C50" i="61"/>
  <c r="H43" i="61"/>
  <c r="C38" i="61"/>
  <c r="F38" i="39"/>
  <c r="C35" i="61"/>
  <c r="C39" i="61"/>
  <c r="M20" i="56"/>
  <c r="F3" i="33"/>
  <c r="M12" i="57"/>
  <c r="F9" i="39"/>
  <c r="J20" i="72"/>
  <c r="J9" i="72"/>
  <c r="L28" i="71"/>
  <c r="H27" i="12"/>
  <c r="H23" i="12"/>
  <c r="L11" i="72"/>
  <c r="B42" i="61"/>
  <c r="H36" i="61"/>
  <c r="M21" i="70"/>
  <c r="C41" i="61"/>
  <c r="J43" i="72"/>
  <c r="L12" i="71"/>
  <c r="H15" i="12"/>
  <c r="H14" i="12"/>
  <c r="L6" i="72"/>
  <c r="H4" i="12"/>
  <c r="L19" i="72"/>
  <c r="C3" i="77"/>
  <c r="M31" i="57"/>
  <c r="H2" i="35"/>
  <c r="I42" i="61"/>
  <c r="F42" i="39"/>
  <c r="B31" i="61"/>
  <c r="H55" i="61"/>
  <c r="C14" i="68"/>
  <c r="F36" i="73"/>
  <c r="B48" i="61"/>
  <c r="J31" i="72"/>
  <c r="N21" i="70"/>
  <c r="H54" i="61"/>
  <c r="I51" i="61"/>
  <c r="O20" i="70"/>
  <c r="J23" i="72"/>
  <c r="L8" i="71"/>
  <c r="H35" i="12"/>
  <c r="J26" i="73"/>
  <c r="I17" i="73" l="1"/>
  <c r="H26" i="73"/>
  <c r="I40" i="73"/>
  <c r="I33" i="73"/>
  <c r="H25" i="73"/>
  <c r="H29" i="73"/>
  <c r="I32" i="73"/>
  <c r="H3" i="73"/>
  <c r="I5" i="73"/>
  <c r="H37" i="73"/>
  <c r="H34" i="73"/>
  <c r="I8" i="73"/>
  <c r="I31" i="73"/>
  <c r="H4" i="73"/>
  <c r="H14" i="73"/>
  <c r="I9" i="73"/>
  <c r="I30" i="73"/>
  <c r="I36" i="73"/>
  <c r="H19" i="73"/>
  <c r="H20" i="73"/>
  <c r="I44" i="73"/>
  <c r="I18" i="73"/>
  <c r="I15" i="73"/>
  <c r="H35" i="73"/>
  <c r="H27" i="73"/>
  <c r="H23" i="73"/>
  <c r="I22" i="73"/>
  <c r="H16" i="73"/>
  <c r="H21" i="73"/>
  <c r="H38" i="73"/>
  <c r="H11" i="73"/>
  <c r="I10" i="73"/>
  <c r="I28" i="73"/>
  <c r="I43" i="73"/>
  <c r="H13" i="73"/>
  <c r="H24" i="73"/>
  <c r="I41" i="73"/>
  <c r="I39" i="73"/>
  <c r="H7" i="73"/>
  <c r="H12" i="73"/>
  <c r="I42" i="73"/>
  <c r="H9" i="73"/>
  <c r="H10" i="73"/>
  <c r="I23" i="73"/>
  <c r="I24" i="73"/>
  <c r="I4" i="73"/>
  <c r="H18" i="73"/>
  <c r="I20" i="73"/>
  <c r="I16" i="73"/>
  <c r="I14" i="73"/>
  <c r="H8" i="73"/>
  <c r="H5" i="73"/>
  <c r="H31" i="73"/>
  <c r="H44" i="73"/>
  <c r="I3" i="73"/>
  <c r="I25" i="73"/>
  <c r="H22" i="73"/>
  <c r="H30" i="73"/>
  <c r="H15" i="73"/>
  <c r="H39" i="73"/>
  <c r="I19" i="73"/>
  <c r="I38" i="73"/>
  <c r="H41" i="73"/>
  <c r="I34" i="73"/>
  <c r="H36" i="73"/>
  <c r="I21" i="73"/>
  <c r="H32" i="73"/>
  <c r="I11" i="73"/>
  <c r="I27" i="73"/>
  <c r="I29" i="73"/>
  <c r="I37" i="73"/>
  <c r="I35" i="73"/>
  <c r="T20" i="70"/>
  <c r="T24" i="70"/>
  <c r="I7" i="39"/>
  <c r="I14" i="39"/>
  <c r="I13" i="39"/>
  <c r="H39" i="39"/>
  <c r="H40" i="39"/>
  <c r="H34" i="39"/>
  <c r="I22" i="39"/>
  <c r="I43" i="39"/>
  <c r="I19" i="39"/>
  <c r="H26" i="39"/>
  <c r="I25" i="39"/>
  <c r="I28" i="39"/>
  <c r="H37" i="39"/>
  <c r="H32" i="39"/>
  <c r="I30" i="39"/>
  <c r="H20" i="39"/>
  <c r="I29" i="39"/>
  <c r="H11" i="39"/>
  <c r="H6" i="39"/>
  <c r="I41" i="39"/>
  <c r="H23" i="39"/>
  <c r="H38" i="39"/>
  <c r="I16" i="39"/>
  <c r="H27" i="39"/>
  <c r="H9" i="39"/>
  <c r="I35" i="39"/>
  <c r="I15" i="39"/>
  <c r="H42" i="39"/>
  <c r="I24" i="39"/>
  <c r="H5" i="39"/>
  <c r="I4" i="39"/>
  <c r="I17" i="39"/>
  <c r="I12" i="39"/>
  <c r="H44" i="39"/>
  <c r="H8" i="39"/>
  <c r="I31" i="39"/>
  <c r="I33" i="39"/>
  <c r="I3" i="39"/>
  <c r="I18" i="39"/>
  <c r="I21" i="39"/>
  <c r="I10" i="39"/>
  <c r="I36" i="39"/>
  <c r="H15" i="39"/>
  <c r="H25" i="39"/>
  <c r="I40" i="39"/>
  <c r="H43" i="39"/>
  <c r="I34" i="39"/>
  <c r="H18" i="39"/>
  <c r="H22" i="39"/>
  <c r="H10" i="39"/>
  <c r="H33" i="39"/>
  <c r="H24" i="39"/>
  <c r="H3" i="39"/>
  <c r="H28" i="39"/>
  <c r="H21" i="39"/>
  <c r="I42" i="39"/>
  <c r="H30" i="39"/>
  <c r="I5" i="39"/>
  <c r="I39" i="39"/>
  <c r="H36" i="39"/>
  <c r="H41" i="39"/>
  <c r="H13" i="39"/>
  <c r="H17" i="39"/>
  <c r="I23" i="39"/>
  <c r="H12" i="39"/>
  <c r="I32" i="39"/>
  <c r="I8" i="39"/>
  <c r="H16" i="39"/>
  <c r="I38" i="39"/>
  <c r="I27" i="39"/>
  <c r="I20" i="39"/>
  <c r="I11" i="39"/>
  <c r="H31" i="39"/>
  <c r="H29" i="39"/>
  <c r="I9" i="39"/>
  <c r="T23" i="56"/>
  <c r="D117" i="34"/>
  <c r="D82" i="34"/>
  <c r="D29" i="34"/>
  <c r="D57" i="34"/>
  <c r="D99" i="34"/>
  <c r="D5" i="34"/>
  <c r="D53" i="34"/>
  <c r="D24" i="34"/>
  <c r="D54" i="34"/>
  <c r="D92" i="34"/>
  <c r="D21" i="34"/>
  <c r="D123" i="34"/>
  <c r="D60" i="34"/>
  <c r="D94" i="34"/>
  <c r="D25" i="34"/>
  <c r="D6" i="34"/>
  <c r="D101" i="34"/>
  <c r="D47" i="34"/>
  <c r="D91" i="34"/>
  <c r="D81" i="34"/>
  <c r="D32" i="34"/>
  <c r="D33" i="34"/>
  <c r="D44" i="34"/>
  <c r="D124" i="34"/>
  <c r="D41" i="34"/>
  <c r="D2" i="34"/>
  <c r="D38" i="34"/>
  <c r="D79" i="34"/>
  <c r="D98" i="34"/>
  <c r="D7" i="34"/>
  <c r="D96" i="34"/>
  <c r="D17" i="34"/>
  <c r="D16" i="34"/>
  <c r="D93" i="34"/>
  <c r="D49" i="34"/>
  <c r="D86" i="34"/>
  <c r="D67" i="34"/>
  <c r="D13" i="34"/>
  <c r="D105" i="34"/>
  <c r="D76" i="34"/>
  <c r="D23" i="34"/>
  <c r="D28" i="34"/>
  <c r="D59" i="34"/>
  <c r="D68" i="34"/>
  <c r="D72" i="34"/>
  <c r="D75" i="34"/>
  <c r="D70" i="34"/>
  <c r="D114" i="34"/>
  <c r="D8" i="34"/>
  <c r="D74" i="34"/>
  <c r="D118" i="34"/>
  <c r="D26" i="34"/>
  <c r="D52" i="34"/>
  <c r="D100" i="34"/>
  <c r="D27" i="34"/>
  <c r="D73" i="34"/>
  <c r="D22" i="34"/>
  <c r="D63" i="34"/>
  <c r="D56" i="34"/>
  <c r="D64" i="34"/>
  <c r="D66" i="34"/>
  <c r="D39" i="34"/>
  <c r="D125" i="34"/>
  <c r="D126" i="34"/>
  <c r="D71" i="34"/>
  <c r="D62" i="34"/>
  <c r="D84" i="34"/>
  <c r="D102" i="34"/>
  <c r="D78" i="34"/>
  <c r="D113" i="34"/>
  <c r="D15" i="34"/>
  <c r="D108" i="34"/>
  <c r="D120" i="34"/>
  <c r="D55" i="34"/>
  <c r="D95" i="34"/>
  <c r="D35" i="34"/>
  <c r="D89" i="34"/>
  <c r="D51" i="34"/>
  <c r="D4" i="34"/>
  <c r="D46" i="34"/>
  <c r="D116" i="34"/>
  <c r="D69" i="34"/>
  <c r="D14" i="34"/>
  <c r="D77" i="34"/>
  <c r="D19" i="34"/>
  <c r="D58" i="34"/>
  <c r="D34" i="34"/>
  <c r="D61" i="34"/>
  <c r="D85" i="34"/>
  <c r="D42" i="34"/>
  <c r="D103" i="34"/>
  <c r="D107" i="34"/>
  <c r="D88" i="34"/>
  <c r="D10" i="34"/>
  <c r="D97" i="34"/>
  <c r="D12" i="34"/>
  <c r="D119" i="34"/>
  <c r="D111" i="34"/>
  <c r="D3" i="34"/>
  <c r="D106" i="34"/>
  <c r="D36" i="34"/>
  <c r="D112" i="34"/>
  <c r="D43" i="34"/>
  <c r="D9" i="34"/>
  <c r="D30" i="34"/>
  <c r="D121" i="34"/>
  <c r="D20" i="34"/>
  <c r="D11" i="34"/>
  <c r="D90" i="34"/>
  <c r="D48" i="34"/>
  <c r="D31" i="34"/>
  <c r="D115" i="34"/>
  <c r="D83" i="34"/>
  <c r="D40" i="34"/>
  <c r="D122" i="34"/>
  <c r="D110" i="34"/>
  <c r="D18" i="34"/>
  <c r="D104" i="34"/>
  <c r="D87" i="34"/>
  <c r="D45" i="34"/>
  <c r="D109" i="34"/>
  <c r="D65" i="34"/>
  <c r="D37" i="34"/>
  <c r="D50" i="34"/>
  <c r="D80" i="34"/>
  <c r="D86" i="67"/>
  <c r="D113" i="67"/>
  <c r="D82" i="67"/>
  <c r="D109" i="67"/>
  <c r="D74" i="67"/>
  <c r="D15" i="67"/>
  <c r="D32" i="67"/>
  <c r="D84" i="67"/>
  <c r="D87" i="67"/>
  <c r="D53" i="67"/>
  <c r="D90" i="67"/>
  <c r="D105" i="67"/>
  <c r="D19" i="67"/>
  <c r="D16" i="67"/>
  <c r="D97" i="67"/>
  <c r="D44" i="67"/>
  <c r="D108" i="67"/>
  <c r="D115" i="67"/>
  <c r="D126" i="67"/>
  <c r="D120" i="67"/>
  <c r="D75" i="67"/>
  <c r="D5" i="67"/>
  <c r="D25" i="67"/>
  <c r="D48" i="67"/>
  <c r="D10" i="67"/>
  <c r="D85" i="67"/>
  <c r="D14" i="67"/>
  <c r="D18" i="67"/>
  <c r="D4" i="67"/>
  <c r="D50" i="67"/>
  <c r="D116" i="67"/>
  <c r="D36" i="67"/>
  <c r="D96" i="67"/>
  <c r="D26" i="67"/>
  <c r="D62" i="67"/>
  <c r="D35" i="67"/>
  <c r="D29" i="67"/>
  <c r="D117" i="67"/>
  <c r="D8" i="67"/>
  <c r="D92" i="67"/>
  <c r="D106" i="67"/>
  <c r="D121" i="67"/>
  <c r="D119" i="67"/>
  <c r="D98" i="67"/>
  <c r="D94" i="67"/>
  <c r="D61" i="67"/>
  <c r="D81" i="67"/>
  <c r="D56" i="67"/>
  <c r="D22" i="67"/>
  <c r="D42" i="67"/>
  <c r="D80" i="67"/>
  <c r="D27" i="67"/>
  <c r="D123" i="67"/>
  <c r="D95" i="67"/>
  <c r="D65" i="67"/>
  <c r="D77" i="67"/>
  <c r="D57" i="67"/>
  <c r="D34" i="67"/>
  <c r="D33" i="67"/>
  <c r="D28" i="67"/>
  <c r="D99" i="67"/>
  <c r="D104" i="67"/>
  <c r="D60" i="67"/>
  <c r="D31" i="67"/>
  <c r="D67" i="67"/>
  <c r="D38" i="67"/>
  <c r="D111" i="67"/>
  <c r="D9" i="67"/>
  <c r="D88" i="67"/>
  <c r="D20" i="67"/>
  <c r="D73" i="67"/>
  <c r="D11" i="67"/>
  <c r="D12" i="67"/>
  <c r="D118" i="67"/>
  <c r="D55" i="67"/>
  <c r="D100" i="67"/>
  <c r="D23" i="67"/>
  <c r="D54" i="67"/>
  <c r="D124" i="67"/>
  <c r="D83" i="67"/>
  <c r="D122" i="67"/>
  <c r="D47" i="67"/>
  <c r="D30" i="67"/>
  <c r="D49" i="67"/>
  <c r="D17" i="67"/>
  <c r="D91" i="67"/>
  <c r="D76" i="67"/>
  <c r="D103" i="67"/>
  <c r="D3" i="67"/>
  <c r="D107" i="67"/>
  <c r="D102" i="67"/>
  <c r="D58" i="67"/>
  <c r="D78" i="67"/>
  <c r="D110" i="67"/>
  <c r="D6" i="67"/>
  <c r="D112" i="67"/>
  <c r="D72" i="67"/>
  <c r="D68" i="67"/>
  <c r="D21" i="67"/>
  <c r="D66" i="67"/>
  <c r="D79" i="67"/>
  <c r="D59" i="67"/>
  <c r="D45" i="67"/>
  <c r="D93" i="67"/>
  <c r="D37" i="67"/>
  <c r="D7" i="67"/>
  <c r="D40" i="67"/>
  <c r="D64" i="67"/>
  <c r="D63" i="67"/>
  <c r="D39" i="67"/>
  <c r="D43" i="67"/>
  <c r="D69" i="67"/>
  <c r="D89" i="67"/>
  <c r="D70" i="67"/>
  <c r="D41" i="67"/>
  <c r="D51" i="67"/>
  <c r="D101" i="67"/>
  <c r="D52" i="67"/>
  <c r="D114" i="67"/>
  <c r="D24" i="67"/>
  <c r="D2" i="67"/>
  <c r="D125" i="67"/>
  <c r="D71" i="67"/>
  <c r="D46" i="67"/>
  <c r="D13" i="67"/>
  <c r="T19" i="70"/>
  <c r="U19" i="70" s="1" a="1"/>
  <c r="U19" i="70" s="1"/>
  <c r="T23" i="70"/>
  <c r="B24" i="77"/>
  <c r="B44" i="77"/>
  <c r="B77" i="77"/>
  <c r="B94" i="77"/>
  <c r="B70" i="77"/>
  <c r="B75" i="77"/>
  <c r="B93" i="77"/>
  <c r="B79" i="77"/>
  <c r="B76" i="77"/>
  <c r="B66" i="77"/>
  <c r="B74" i="77"/>
  <c r="B87" i="77"/>
  <c r="B89" i="77"/>
  <c r="B73" i="77"/>
  <c r="B88" i="77"/>
  <c r="B63" i="77"/>
  <c r="B71" i="77"/>
  <c r="B85" i="77"/>
  <c r="B80" i="77"/>
  <c r="B67" i="77"/>
  <c r="B84" i="77"/>
  <c r="B78" i="77"/>
  <c r="B82" i="77"/>
  <c r="B69" i="77"/>
  <c r="B96" i="77"/>
  <c r="B65" i="77"/>
  <c r="B86" i="77"/>
  <c r="B90" i="77"/>
  <c r="B81" i="77"/>
  <c r="B95" i="77"/>
  <c r="B91" i="77"/>
  <c r="B83" i="77"/>
  <c r="B92" i="77"/>
  <c r="B68" i="77"/>
  <c r="B64" i="77"/>
  <c r="B72" i="77"/>
  <c r="B119" i="77"/>
  <c r="B134" i="77"/>
  <c r="B103" i="77"/>
  <c r="B112" i="77"/>
  <c r="B123" i="77"/>
  <c r="J20" i="12"/>
  <c r="J36" i="12"/>
  <c r="J11" i="12"/>
  <c r="J26" i="12"/>
  <c r="J5" i="12"/>
  <c r="J35" i="12"/>
  <c r="J14" i="12"/>
  <c r="J31" i="12"/>
  <c r="J24" i="12"/>
  <c r="J3" i="12"/>
  <c r="J2" i="12"/>
  <c r="J30" i="12"/>
  <c r="J34" i="12"/>
  <c r="J4" i="12"/>
  <c r="J29" i="12"/>
  <c r="J15" i="12"/>
  <c r="J12" i="12"/>
  <c r="J28" i="12"/>
  <c r="J9" i="12"/>
  <c r="J27" i="12"/>
  <c r="J32" i="12"/>
  <c r="J6" i="12"/>
  <c r="J25" i="12"/>
  <c r="J22" i="12"/>
  <c r="J8" i="12"/>
  <c r="J18" i="12"/>
  <c r="J13" i="12"/>
  <c r="J33" i="12"/>
  <c r="J23" i="12"/>
  <c r="J7" i="12"/>
  <c r="J17" i="12"/>
  <c r="J19" i="12"/>
  <c r="J21" i="12"/>
  <c r="J10" i="12"/>
  <c r="J16" i="12"/>
  <c r="B98" i="77"/>
  <c r="B111" i="77"/>
  <c r="M30" i="56" a="1"/>
  <c r="M19" i="79" a="1"/>
  <c r="M19" i="63" a="1"/>
  <c r="J17" i="73"/>
  <c r="P22" i="70"/>
  <c r="H62" i="34"/>
  <c r="H104" i="34"/>
  <c r="I77" i="67"/>
  <c r="E21" i="67"/>
  <c r="E116" i="34"/>
  <c r="M29" i="71"/>
  <c r="K33" i="73"/>
  <c r="J98" i="77"/>
  <c r="E125" i="34"/>
  <c r="E54" i="67"/>
  <c r="F54" i="34"/>
  <c r="I107" i="67"/>
  <c r="D90" i="77"/>
  <c r="K17" i="12"/>
  <c r="I64" i="67"/>
  <c r="M21" i="71"/>
  <c r="F117" i="67"/>
  <c r="H42" i="67"/>
  <c r="E107" i="67"/>
  <c r="H88" i="67"/>
  <c r="I70" i="77"/>
  <c r="F7" i="34"/>
  <c r="H22" i="67"/>
  <c r="I6" i="34"/>
  <c r="F25" i="67"/>
  <c r="I71" i="67"/>
  <c r="E3" i="67"/>
  <c r="J4" i="73"/>
  <c r="I13" i="34"/>
  <c r="K31" i="73"/>
  <c r="I6" i="67"/>
  <c r="H113" i="34"/>
  <c r="I46" i="34"/>
  <c r="E102" i="34"/>
  <c r="F40" i="67"/>
  <c r="H46" i="67"/>
  <c r="H99" i="34"/>
  <c r="I7" i="34"/>
  <c r="C123" i="77"/>
  <c r="F99" i="67"/>
  <c r="I61" i="34"/>
  <c r="H32" i="67"/>
  <c r="H36" i="34"/>
  <c r="F104" i="34"/>
  <c r="H85" i="67"/>
  <c r="H30" i="67"/>
  <c r="F11" i="67"/>
  <c r="I95" i="77"/>
  <c r="I69" i="34"/>
  <c r="E56" i="34"/>
  <c r="H69" i="67"/>
  <c r="F6" i="34"/>
  <c r="I77" i="77"/>
  <c r="H57" i="67"/>
  <c r="F110" i="67"/>
  <c r="M36" i="71"/>
  <c r="E77" i="67"/>
  <c r="I22" i="67"/>
  <c r="M6" i="71"/>
  <c r="H77" i="34"/>
  <c r="L7" i="72"/>
  <c r="E42" i="34"/>
  <c r="H80" i="34"/>
  <c r="E59" i="67"/>
  <c r="H74" i="34"/>
  <c r="E14" i="34"/>
  <c r="L33" i="72"/>
  <c r="F10" i="34"/>
  <c r="L39" i="72"/>
  <c r="I19" i="67"/>
  <c r="H21" i="34"/>
  <c r="I54" i="34"/>
  <c r="H58" i="34"/>
  <c r="I114" i="34"/>
  <c r="I65" i="34"/>
  <c r="F21" i="34"/>
  <c r="L25" i="72"/>
  <c r="I47" i="67"/>
  <c r="J87" i="77"/>
  <c r="E24" i="67"/>
  <c r="F19" i="34"/>
  <c r="E78" i="67"/>
  <c r="H122" i="67"/>
  <c r="I33" i="67"/>
  <c r="I41" i="34"/>
  <c r="I120" i="67"/>
  <c r="E73" i="67"/>
  <c r="I57" i="67"/>
  <c r="D64" i="77"/>
  <c r="D35" i="77"/>
  <c r="I85" i="34"/>
  <c r="H74" i="67"/>
  <c r="L40" i="72"/>
  <c r="H48" i="67"/>
  <c r="H27" i="34"/>
  <c r="I65" i="77"/>
  <c r="F125" i="67"/>
  <c r="E53" i="67"/>
  <c r="I38" i="34"/>
  <c r="H47" i="34"/>
  <c r="E121" i="67"/>
  <c r="I11" i="34"/>
  <c r="L12" i="72"/>
  <c r="F36" i="34"/>
  <c r="H19" i="34"/>
  <c r="I78" i="67"/>
  <c r="F77" i="34"/>
  <c r="H20" i="34"/>
  <c r="E95" i="67"/>
  <c r="J5" i="73"/>
  <c r="F124" i="34"/>
  <c r="E54" i="34"/>
  <c r="K24" i="12"/>
  <c r="E41" i="67"/>
  <c r="C83" i="77"/>
  <c r="I76" i="77"/>
  <c r="F34" i="67"/>
  <c r="F17" i="67"/>
  <c r="I78" i="34"/>
  <c r="K15" i="12"/>
  <c r="F92" i="67"/>
  <c r="I50" i="34"/>
  <c r="D72" i="77"/>
  <c r="H91" i="67"/>
  <c r="K33" i="12"/>
  <c r="C89" i="77"/>
  <c r="D91" i="77"/>
  <c r="I106" i="67"/>
  <c r="M19" i="71"/>
  <c r="K35" i="12"/>
  <c r="I75" i="77"/>
  <c r="F28" i="67"/>
  <c r="I115" i="67"/>
  <c r="I88" i="67"/>
  <c r="E115" i="34"/>
  <c r="F75" i="67"/>
  <c r="O21" i="56"/>
  <c r="E101" i="67"/>
  <c r="I119" i="34"/>
  <c r="E63" i="67"/>
  <c r="J33" i="39"/>
  <c r="J88" i="77"/>
  <c r="I30" i="34"/>
  <c r="E8" i="34"/>
  <c r="M27" i="71"/>
  <c r="E104" i="34"/>
  <c r="J81" i="77"/>
  <c r="I125" i="34"/>
  <c r="O19" i="56"/>
  <c r="F53" i="34"/>
  <c r="F18" i="34"/>
  <c r="F27" i="34"/>
  <c r="H18" i="67"/>
  <c r="I134" i="77"/>
  <c r="H14" i="67"/>
  <c r="F29" i="67"/>
  <c r="I36" i="67"/>
  <c r="E111" i="67"/>
  <c r="E19" i="67"/>
  <c r="I39" i="67"/>
  <c r="F90" i="67"/>
  <c r="I28" i="34"/>
  <c r="M29" i="63"/>
  <c r="I108" i="34"/>
  <c r="H98" i="67"/>
  <c r="I27" i="34"/>
  <c r="F55" i="67"/>
  <c r="H16" i="34"/>
  <c r="I97" i="67"/>
  <c r="E43" i="34"/>
  <c r="M35" i="71"/>
  <c r="F88" i="34"/>
  <c r="J24" i="77"/>
  <c r="O26" i="56"/>
  <c r="P19" i="56"/>
  <c r="H111" i="67"/>
  <c r="H100" i="67"/>
  <c r="H52" i="67"/>
  <c r="F93" i="67"/>
  <c r="F114" i="67"/>
  <c r="E114" i="67"/>
  <c r="E60" i="34"/>
  <c r="H118" i="67"/>
  <c r="F23" i="34"/>
  <c r="J76" i="77"/>
  <c r="H7" i="34"/>
  <c r="J89" i="77"/>
  <c r="E79" i="67"/>
  <c r="H68" i="67"/>
  <c r="I45" i="67"/>
  <c r="E12" i="34"/>
  <c r="F32" i="34"/>
  <c r="E71" i="34"/>
  <c r="H93" i="34"/>
  <c r="E13" i="34"/>
  <c r="H5" i="34"/>
  <c r="E39" i="67"/>
  <c r="I56" i="34"/>
  <c r="F70" i="34"/>
  <c r="L24" i="72"/>
  <c r="E126" i="67"/>
  <c r="E25" i="34"/>
  <c r="H101" i="34"/>
  <c r="H66" i="67"/>
  <c r="H69" i="34"/>
  <c r="F123" i="67"/>
  <c r="I107" i="34"/>
  <c r="E75" i="67"/>
  <c r="F116" i="34"/>
  <c r="M24" i="56"/>
  <c r="H71" i="34"/>
  <c r="F118" i="67"/>
  <c r="F50" i="34"/>
  <c r="E83" i="34"/>
  <c r="K22" i="12"/>
  <c r="I100" i="67"/>
  <c r="F66" i="34"/>
  <c r="C119" i="77"/>
  <c r="E43" i="67"/>
  <c r="H92" i="34"/>
  <c r="I52" i="34"/>
  <c r="H82" i="67"/>
  <c r="F43" i="34"/>
  <c r="J58" i="77"/>
  <c r="E120" i="34"/>
  <c r="H66" i="34"/>
  <c r="E68" i="67"/>
  <c r="E36" i="67"/>
  <c r="J75" i="77"/>
  <c r="F32" i="67"/>
  <c r="M32" i="71"/>
  <c r="I43" i="34"/>
  <c r="E69" i="34"/>
  <c r="E71" i="67"/>
  <c r="F42" i="34"/>
  <c r="E16" i="67"/>
  <c r="F89" i="34"/>
  <c r="E87" i="67"/>
  <c r="D112" i="77"/>
  <c r="I93" i="67"/>
  <c r="D70" i="77"/>
  <c r="F4" i="67"/>
  <c r="C75" i="77"/>
  <c r="D77" i="77"/>
  <c r="I18" i="34"/>
  <c r="N20" i="56"/>
  <c r="F97" i="67"/>
  <c r="E107" i="34"/>
  <c r="F100" i="67"/>
  <c r="N23" i="70"/>
  <c r="H38" i="34"/>
  <c r="M30" i="71"/>
  <c r="F66" i="67"/>
  <c r="I15" i="34"/>
  <c r="F53" i="67"/>
  <c r="C134" i="77"/>
  <c r="E98" i="67"/>
  <c r="E72" i="67"/>
  <c r="N27" i="56"/>
  <c r="E106" i="34"/>
  <c r="M9" i="71"/>
  <c r="E115" i="67"/>
  <c r="I3" i="34"/>
  <c r="J10" i="39"/>
  <c r="H78" i="67"/>
  <c r="D103" i="77"/>
  <c r="F15" i="34"/>
  <c r="E103" i="34"/>
  <c r="D86" i="77"/>
  <c r="I58" i="34"/>
  <c r="E88" i="67"/>
  <c r="F96" i="67"/>
  <c r="E105" i="34"/>
  <c r="I14" i="67"/>
  <c r="M34" i="71"/>
  <c r="F122" i="67"/>
  <c r="H43" i="34"/>
  <c r="I102" i="67"/>
  <c r="J80" i="77"/>
  <c r="I114" i="67"/>
  <c r="F92" i="34"/>
  <c r="C95" i="77"/>
  <c r="D71" i="77"/>
  <c r="L23" i="72"/>
  <c r="I15" i="67"/>
  <c r="N19" i="70"/>
  <c r="K30" i="12"/>
  <c r="I93" i="77"/>
  <c r="C111" i="77"/>
  <c r="I74" i="67"/>
  <c r="I39" i="34"/>
  <c r="F71" i="67"/>
  <c r="F110" i="34"/>
  <c r="H90" i="67"/>
  <c r="H96" i="34"/>
  <c r="F59" i="67"/>
  <c r="I51" i="67"/>
  <c r="H106" i="34"/>
  <c r="H81" i="34"/>
  <c r="M25" i="71"/>
  <c r="F87" i="34"/>
  <c r="F43" i="67"/>
  <c r="E52" i="67"/>
  <c r="I84" i="77"/>
  <c r="E37" i="34"/>
  <c r="O20" i="56"/>
  <c r="F122" i="34"/>
  <c r="I69" i="67"/>
  <c r="E48" i="34"/>
  <c r="F49" i="34"/>
  <c r="H54" i="67"/>
  <c r="E84" i="67"/>
  <c r="F115" i="34"/>
  <c r="F37" i="34"/>
  <c r="E87" i="34"/>
  <c r="H70" i="34"/>
  <c r="M20" i="72"/>
  <c r="F109" i="34"/>
  <c r="E3" i="34"/>
  <c r="H7" i="67"/>
  <c r="I93" i="34"/>
  <c r="H38" i="67"/>
  <c r="F55" i="34"/>
  <c r="J15" i="73"/>
  <c r="F26" i="67"/>
  <c r="I13" i="67"/>
  <c r="F12" i="67"/>
  <c r="M7" i="71"/>
  <c r="E96" i="67"/>
  <c r="E15" i="34"/>
  <c r="J38" i="73"/>
  <c r="E46" i="34"/>
  <c r="C79" i="77"/>
  <c r="E102" i="67"/>
  <c r="L37" i="72"/>
  <c r="H18" i="34"/>
  <c r="J13" i="39"/>
  <c r="L17" i="72"/>
  <c r="H53" i="67"/>
  <c r="E34" i="67"/>
  <c r="H111" i="34"/>
  <c r="F73" i="34"/>
  <c r="F91" i="34"/>
  <c r="H15" i="67"/>
  <c r="I81" i="67"/>
  <c r="I16" i="34"/>
  <c r="I48" i="34"/>
  <c r="M57" i="56"/>
  <c r="N23" i="56"/>
  <c r="J40" i="73"/>
  <c r="L16" i="72"/>
  <c r="H36" i="67"/>
  <c r="F69" i="34"/>
  <c r="E122" i="34"/>
  <c r="H92" i="67"/>
  <c r="E118" i="34"/>
  <c r="N20" i="70"/>
  <c r="I42" i="34"/>
  <c r="E38" i="34"/>
  <c r="H123" i="34"/>
  <c r="L13" i="72"/>
  <c r="H44" i="34"/>
  <c r="F34" i="34"/>
  <c r="E99" i="34"/>
  <c r="H101" i="67"/>
  <c r="C92" i="77"/>
  <c r="F2" i="34"/>
  <c r="E35" i="67"/>
  <c r="H58" i="67"/>
  <c r="J111" i="77"/>
  <c r="I118" i="34"/>
  <c r="I123" i="67"/>
  <c r="F31" i="67"/>
  <c r="I4" i="34"/>
  <c r="J6" i="39"/>
  <c r="I44" i="67"/>
  <c r="K13" i="12"/>
  <c r="H113" i="67"/>
  <c r="H76" i="34"/>
  <c r="J90" i="77"/>
  <c r="E55" i="67"/>
  <c r="H68" i="34"/>
  <c r="F62" i="34"/>
  <c r="I98" i="34"/>
  <c r="E35" i="34"/>
  <c r="F58" i="67"/>
  <c r="M14" i="71"/>
  <c r="C66" i="77"/>
  <c r="E29" i="34"/>
  <c r="I5" i="67"/>
  <c r="F102" i="67"/>
  <c r="F28" i="34"/>
  <c r="F3" i="67"/>
  <c r="H94" i="34"/>
  <c r="F78" i="67"/>
  <c r="H28" i="67"/>
  <c r="H119" i="34"/>
  <c r="J83" i="77"/>
  <c r="K8" i="12"/>
  <c r="C64" i="77"/>
  <c r="I58" i="67"/>
  <c r="K7" i="12"/>
  <c r="H26" i="67"/>
  <c r="I87" i="77"/>
  <c r="M22" i="71"/>
  <c r="C84" i="77"/>
  <c r="L41" i="72"/>
  <c r="J94" i="77"/>
  <c r="F30" i="67"/>
  <c r="I96" i="77"/>
  <c r="F102" i="34"/>
  <c r="F48" i="34"/>
  <c r="I75" i="67"/>
  <c r="H34" i="34"/>
  <c r="J84" i="77"/>
  <c r="I104" i="34"/>
  <c r="I64" i="77"/>
  <c r="E8" i="67"/>
  <c r="I89" i="77"/>
  <c r="E24" i="34"/>
  <c r="I63" i="77"/>
  <c r="E109" i="67"/>
  <c r="I23" i="67"/>
  <c r="I76" i="67"/>
  <c r="J134" i="77"/>
  <c r="H5" i="67"/>
  <c r="F44" i="34"/>
  <c r="M23" i="71"/>
  <c r="I35" i="67"/>
  <c r="H21" i="67"/>
  <c r="I118" i="67"/>
  <c r="F87" i="67"/>
  <c r="D24" i="77"/>
  <c r="H89" i="34"/>
  <c r="F96" i="34"/>
  <c r="H95" i="67"/>
  <c r="F116" i="67"/>
  <c r="I112" i="67"/>
  <c r="D58" i="77"/>
  <c r="J95" i="77"/>
  <c r="F4" i="34"/>
  <c r="N25" i="56"/>
  <c r="I23" i="34"/>
  <c r="L9" i="72"/>
  <c r="F24" i="67"/>
  <c r="I91" i="67"/>
  <c r="E44" i="34"/>
  <c r="H6" i="67"/>
  <c r="E93" i="67"/>
  <c r="E113" i="67"/>
  <c r="M8" i="71"/>
  <c r="E66" i="34"/>
  <c r="I8" i="67"/>
  <c r="H55" i="67"/>
  <c r="E65" i="34"/>
  <c r="F68" i="34"/>
  <c r="E6" i="67"/>
  <c r="I54" i="67"/>
  <c r="I92" i="34"/>
  <c r="I59" i="34"/>
  <c r="I32" i="34"/>
  <c r="E6" i="34"/>
  <c r="F126" i="67"/>
  <c r="I26" i="34"/>
  <c r="F16" i="67"/>
  <c r="J67" i="77"/>
  <c r="E7" i="34"/>
  <c r="H115" i="67"/>
  <c r="I20" i="67"/>
  <c r="M22" i="56"/>
  <c r="E56" i="67"/>
  <c r="L21" i="72"/>
  <c r="J16" i="73"/>
  <c r="I122" i="67"/>
  <c r="K26" i="12"/>
  <c r="J123" i="77"/>
  <c r="L34" i="72"/>
  <c r="E119" i="67"/>
  <c r="H73" i="34"/>
  <c r="H78" i="34"/>
  <c r="I42" i="67"/>
  <c r="E120" i="67"/>
  <c r="C72" i="77"/>
  <c r="I40" i="34"/>
  <c r="H13" i="67"/>
  <c r="J4" i="39"/>
  <c r="C44" i="77"/>
  <c r="F36" i="67"/>
  <c r="I83" i="67"/>
  <c r="H2" i="34"/>
  <c r="J38" i="39"/>
  <c r="F61" i="34"/>
  <c r="E74" i="34"/>
  <c r="L22" i="72"/>
  <c r="I21" i="34"/>
  <c r="I75" i="34"/>
  <c r="E18" i="67"/>
  <c r="F76" i="34"/>
  <c r="F109" i="67"/>
  <c r="K20" i="73"/>
  <c r="F112" i="34"/>
  <c r="H83" i="34"/>
  <c r="I110" i="34"/>
  <c r="H24" i="67"/>
  <c r="F113" i="34"/>
  <c r="I62" i="67"/>
  <c r="I103" i="34"/>
  <c r="F105" i="67"/>
  <c r="L32" i="72"/>
  <c r="F6" i="67"/>
  <c r="E108" i="34"/>
  <c r="H99" i="67"/>
  <c r="C24" i="77"/>
  <c r="M11" i="71"/>
  <c r="H114" i="67"/>
  <c r="F99" i="34"/>
  <c r="E80" i="34"/>
  <c r="K6" i="73"/>
  <c r="H31" i="34"/>
  <c r="I24" i="67"/>
  <c r="K43" i="73"/>
  <c r="H94" i="67"/>
  <c r="F46" i="34"/>
  <c r="J7" i="39"/>
  <c r="N26" i="56"/>
  <c r="K13" i="73"/>
  <c r="J33" i="73"/>
  <c r="C76" i="77"/>
  <c r="K21" i="12"/>
  <c r="I112" i="34"/>
  <c r="I69" i="77"/>
  <c r="H120" i="34"/>
  <c r="E16" i="34"/>
  <c r="E88" i="34"/>
  <c r="E94" i="67"/>
  <c r="J74" i="77"/>
  <c r="H25" i="34"/>
  <c r="I83" i="34"/>
  <c r="F2" i="67"/>
  <c r="I88" i="34"/>
  <c r="H115" i="34"/>
  <c r="E48" i="67"/>
  <c r="J71" i="77"/>
  <c r="H59" i="34"/>
  <c r="E38" i="67"/>
  <c r="F64" i="34"/>
  <c r="I82" i="67"/>
  <c r="F20" i="67"/>
  <c r="F51" i="34"/>
  <c r="E116" i="67"/>
  <c r="H86" i="34"/>
  <c r="F69" i="67"/>
  <c r="H51" i="34"/>
  <c r="F84" i="67"/>
  <c r="J30" i="73"/>
  <c r="N24" i="70"/>
  <c r="M17" i="71"/>
  <c r="H8" i="67"/>
  <c r="I60" i="34"/>
  <c r="H4" i="67"/>
  <c r="E64" i="34"/>
  <c r="E110" i="34"/>
  <c r="L29" i="72"/>
  <c r="H103" i="67"/>
  <c r="F47" i="34"/>
  <c r="H20" i="67"/>
  <c r="F56" i="67"/>
  <c r="C81" i="77"/>
  <c r="F37" i="67"/>
  <c r="I79" i="34"/>
  <c r="J28" i="39"/>
  <c r="I66" i="67"/>
  <c r="C67" i="77"/>
  <c r="K28" i="12"/>
  <c r="J12" i="73"/>
  <c r="I29" i="34"/>
  <c r="E91" i="67"/>
  <c r="E20" i="34"/>
  <c r="I80" i="34"/>
  <c r="F103" i="67"/>
  <c r="J32" i="73"/>
  <c r="F86" i="67"/>
  <c r="F33" i="67"/>
  <c r="E45" i="34"/>
  <c r="F38" i="34"/>
  <c r="E60" i="67"/>
  <c r="I109" i="34"/>
  <c r="M25" i="56"/>
  <c r="F71" i="34"/>
  <c r="I91" i="34"/>
  <c r="F80" i="34"/>
  <c r="I89" i="34"/>
  <c r="F98" i="67"/>
  <c r="E33" i="34"/>
  <c r="I67" i="77"/>
  <c r="E96" i="34"/>
  <c r="D44" i="77"/>
  <c r="K12" i="73"/>
  <c r="H60" i="67"/>
  <c r="H37" i="34"/>
  <c r="I89" i="67"/>
  <c r="H84" i="67"/>
  <c r="H67" i="34"/>
  <c r="E123" i="34"/>
  <c r="K30" i="73"/>
  <c r="F31" i="34"/>
  <c r="E17" i="34"/>
  <c r="D82" i="77"/>
  <c r="L8" i="72"/>
  <c r="J23" i="73"/>
  <c r="I57" i="34"/>
  <c r="J92" i="77"/>
  <c r="F86" i="34"/>
  <c r="C82" i="77"/>
  <c r="F42" i="67"/>
  <c r="D123" i="77"/>
  <c r="I113" i="67"/>
  <c r="E9" i="34"/>
  <c r="K9" i="73"/>
  <c r="K25" i="12"/>
  <c r="K5" i="12"/>
  <c r="H125" i="67"/>
  <c r="I96" i="34"/>
  <c r="F117" i="34"/>
  <c r="J72" i="77"/>
  <c r="K44" i="73"/>
  <c r="H11" i="67"/>
  <c r="H32" i="34"/>
  <c r="E89" i="34"/>
  <c r="D67" i="77"/>
  <c r="F5" i="67"/>
  <c r="J10" i="73"/>
  <c r="F104" i="67"/>
  <c r="E61" i="67"/>
  <c r="H77" i="67"/>
  <c r="F13" i="67"/>
  <c r="F14" i="34"/>
  <c r="F60" i="34"/>
  <c r="H53" i="34"/>
  <c r="E67" i="34"/>
  <c r="M31" i="72"/>
  <c r="I98" i="67"/>
  <c r="K17" i="73"/>
  <c r="H10" i="34"/>
  <c r="I59" i="67"/>
  <c r="H59" i="67"/>
  <c r="I27" i="67"/>
  <c r="C70" i="77"/>
  <c r="I20" i="34"/>
  <c r="I66" i="34"/>
  <c r="H81" i="67"/>
  <c r="H52" i="34"/>
  <c r="K18" i="12"/>
  <c r="M12" i="71"/>
  <c r="F121" i="67"/>
  <c r="F68" i="67"/>
  <c r="H49" i="67"/>
  <c r="I34" i="34"/>
  <c r="E51" i="34"/>
  <c r="F111" i="67"/>
  <c r="F19" i="67"/>
  <c r="F83" i="67"/>
  <c r="J82" i="77"/>
  <c r="N24" i="56"/>
  <c r="F61" i="67"/>
  <c r="F44" i="67"/>
  <c r="F59" i="34"/>
  <c r="O25" i="56"/>
  <c r="I106" i="34"/>
  <c r="K12" i="12"/>
  <c r="E20" i="67"/>
  <c r="L30" i="72"/>
  <c r="H37" i="67"/>
  <c r="H118" i="34"/>
  <c r="F63" i="67"/>
  <c r="H82" i="34"/>
  <c r="M24" i="71"/>
  <c r="F14" i="67"/>
  <c r="J20" i="73"/>
  <c r="H117" i="67"/>
  <c r="J44" i="39"/>
  <c r="K9" i="12"/>
  <c r="I87" i="67"/>
  <c r="H109" i="34"/>
  <c r="M35" i="56"/>
  <c r="H71" i="67"/>
  <c r="F78" i="34"/>
  <c r="F105" i="34"/>
  <c r="I63" i="34"/>
  <c r="I94" i="34"/>
  <c r="E26" i="67"/>
  <c r="D92" i="77"/>
  <c r="H70" i="67"/>
  <c r="H112" i="34"/>
  <c r="E47" i="67"/>
  <c r="E51" i="67"/>
  <c r="H84" i="34"/>
  <c r="F21" i="67"/>
  <c r="H62" i="67"/>
  <c r="I99" i="67"/>
  <c r="H105" i="67"/>
  <c r="E49" i="34"/>
  <c r="E2" i="67"/>
  <c r="K24" i="73"/>
  <c r="M10" i="71"/>
  <c r="I71" i="34"/>
  <c r="I91" i="77"/>
  <c r="H33" i="67"/>
  <c r="I14" i="34"/>
  <c r="F22" i="34"/>
  <c r="E112" i="67"/>
  <c r="F58" i="34"/>
  <c r="F51" i="67"/>
  <c r="H96" i="67"/>
  <c r="C103" i="77"/>
  <c r="C112" i="77"/>
  <c r="H55" i="34"/>
  <c r="H75" i="67"/>
  <c r="H97" i="34"/>
  <c r="H125" i="34"/>
  <c r="E81" i="34"/>
  <c r="H16" i="67"/>
  <c r="H73" i="67"/>
  <c r="E113" i="34"/>
  <c r="H90" i="34"/>
  <c r="J63" i="77"/>
  <c r="H48" i="34"/>
  <c r="I10" i="67"/>
  <c r="F45" i="67"/>
  <c r="M27" i="56"/>
  <c r="M16" i="72"/>
  <c r="C85" i="77"/>
  <c r="I99" i="34"/>
  <c r="I92" i="67"/>
  <c r="F35" i="34"/>
  <c r="E58" i="67"/>
  <c r="H23" i="67"/>
  <c r="I47" i="34"/>
  <c r="F3" i="34"/>
  <c r="J7" i="73"/>
  <c r="E63" i="34"/>
  <c r="K28" i="73"/>
  <c r="H63" i="67"/>
  <c r="K26" i="73"/>
  <c r="I44" i="34"/>
  <c r="I117" i="34"/>
  <c r="J69" i="77"/>
  <c r="H44" i="67"/>
  <c r="P21" i="70"/>
  <c r="J91" i="77"/>
  <c r="D98" i="77"/>
  <c r="E114" i="34"/>
  <c r="F90" i="34"/>
  <c r="F108" i="34"/>
  <c r="E89" i="67"/>
  <c r="H12" i="34"/>
  <c r="H22" i="34"/>
  <c r="F126" i="34"/>
  <c r="J29" i="39"/>
  <c r="E104" i="67"/>
  <c r="E49" i="67"/>
  <c r="I58" i="77"/>
  <c r="H45" i="67"/>
  <c r="F11" i="34"/>
  <c r="I9" i="34"/>
  <c r="I37" i="34"/>
  <c r="F41" i="67"/>
  <c r="H117" i="34"/>
  <c r="I44" i="77"/>
  <c r="I51" i="34"/>
  <c r="I53" i="34"/>
  <c r="F114" i="34"/>
  <c r="F88" i="67"/>
  <c r="F82" i="34"/>
  <c r="E10" i="34"/>
  <c r="I28" i="67"/>
  <c r="E82" i="34"/>
  <c r="C58" i="77"/>
  <c r="H3" i="67"/>
  <c r="I17" i="67"/>
  <c r="D76" i="77"/>
  <c r="E14" i="67"/>
  <c r="E94" i="34"/>
  <c r="F22" i="67"/>
  <c r="C68" i="77"/>
  <c r="H65" i="34"/>
  <c r="I73" i="34"/>
  <c r="M15" i="71"/>
  <c r="M16" i="71"/>
  <c r="J79" i="77"/>
  <c r="H91" i="34"/>
  <c r="H64" i="67"/>
  <c r="I85" i="67"/>
  <c r="F15" i="67"/>
  <c r="I38" i="67"/>
  <c r="D68" i="77"/>
  <c r="H97" i="67"/>
  <c r="H112" i="67"/>
  <c r="I101" i="34"/>
  <c r="H35" i="34"/>
  <c r="E27" i="34"/>
  <c r="E86" i="34"/>
  <c r="F83" i="34"/>
  <c r="E126" i="34"/>
  <c r="F54" i="67"/>
  <c r="H54" i="34"/>
  <c r="J73" i="77"/>
  <c r="M19" i="72"/>
  <c r="M33" i="71"/>
  <c r="I37" i="67"/>
  <c r="F108" i="67"/>
  <c r="E61" i="34"/>
  <c r="H8" i="34"/>
  <c r="K29" i="12"/>
  <c r="H28" i="34"/>
  <c r="J19" i="39"/>
  <c r="I94" i="77"/>
  <c r="E101" i="34"/>
  <c r="J65" i="77"/>
  <c r="H102" i="67"/>
  <c r="I90" i="34"/>
  <c r="F107" i="34"/>
  <c r="E13" i="67"/>
  <c r="F100" i="34"/>
  <c r="E30" i="67"/>
  <c r="H39" i="67"/>
  <c r="E83" i="67"/>
  <c r="I90" i="77"/>
  <c r="H9" i="67"/>
  <c r="H19" i="67"/>
  <c r="J85" i="77"/>
  <c r="J37" i="39"/>
  <c r="E34" i="34"/>
  <c r="K15" i="73"/>
  <c r="I104" i="67"/>
  <c r="E27" i="67"/>
  <c r="E59" i="34"/>
  <c r="I65" i="67"/>
  <c r="J93" i="77"/>
  <c r="I50" i="67"/>
  <c r="D78" i="77"/>
  <c r="H107" i="67"/>
  <c r="F80" i="67"/>
  <c r="F119" i="34"/>
  <c r="E22" i="67"/>
  <c r="P20" i="56"/>
  <c r="I25" i="34"/>
  <c r="D85" i="77"/>
  <c r="E85" i="34"/>
  <c r="C93" i="77"/>
  <c r="D87" i="77"/>
  <c r="F98" i="34"/>
  <c r="E28" i="34"/>
  <c r="H41" i="34"/>
  <c r="H107" i="34"/>
  <c r="J13" i="73"/>
  <c r="F79" i="34"/>
  <c r="I119" i="77"/>
  <c r="K42" i="73"/>
  <c r="C65" i="77"/>
  <c r="K5" i="73"/>
  <c r="M28" i="71"/>
  <c r="I41" i="67"/>
  <c r="I7" i="67"/>
  <c r="H110" i="34"/>
  <c r="I122" i="34"/>
  <c r="H24" i="34"/>
  <c r="E100" i="34"/>
  <c r="F79" i="67"/>
  <c r="H9" i="34"/>
  <c r="H61" i="34"/>
  <c r="D111" i="77"/>
  <c r="I125" i="67"/>
  <c r="E92" i="34"/>
  <c r="J86" i="77"/>
  <c r="E55" i="34"/>
  <c r="C35" i="77"/>
  <c r="I84" i="67"/>
  <c r="D83" i="77"/>
  <c r="I49" i="34"/>
  <c r="E9" i="67"/>
  <c r="C63" i="77"/>
  <c r="J11" i="73"/>
  <c r="I70" i="34"/>
  <c r="F17" i="34"/>
  <c r="F56" i="34"/>
  <c r="E7" i="67"/>
  <c r="D73" i="77"/>
  <c r="H102" i="34"/>
  <c r="K31" i="12"/>
  <c r="H116" i="34"/>
  <c r="F82" i="67"/>
  <c r="E98" i="34"/>
  <c r="E119" i="34"/>
  <c r="I48" i="67"/>
  <c r="J119" i="77"/>
  <c r="I35" i="77"/>
  <c r="E46" i="67"/>
  <c r="F39" i="67"/>
  <c r="I61" i="67"/>
  <c r="E68" i="34"/>
  <c r="F47" i="67"/>
  <c r="H56" i="34"/>
  <c r="I3" i="67"/>
  <c r="E28" i="67"/>
  <c r="E95" i="34"/>
  <c r="H42" i="34"/>
  <c r="I24" i="34"/>
  <c r="D134" i="77"/>
  <c r="E33" i="67"/>
  <c r="H100" i="34"/>
  <c r="I67" i="67"/>
  <c r="O23" i="56"/>
  <c r="I109" i="67"/>
  <c r="I60" i="67"/>
  <c r="I95" i="34"/>
  <c r="F16" i="34"/>
  <c r="I25" i="67"/>
  <c r="I126" i="67"/>
  <c r="H29" i="34"/>
  <c r="F75" i="34"/>
  <c r="J78" i="77"/>
  <c r="J29" i="73"/>
  <c r="I19" i="34"/>
  <c r="E110" i="67"/>
  <c r="H50" i="34"/>
  <c r="H15" i="34"/>
  <c r="I2" i="67"/>
  <c r="H63" i="34"/>
  <c r="K19" i="73"/>
  <c r="H121" i="67"/>
  <c r="C77" i="77"/>
  <c r="M38" i="71"/>
  <c r="C78" i="77"/>
  <c r="H88" i="34"/>
  <c r="J103" i="77"/>
  <c r="D84" i="77"/>
  <c r="D80" i="77"/>
  <c r="F95" i="67"/>
  <c r="F57" i="34"/>
  <c r="J24" i="39"/>
  <c r="F119" i="67"/>
  <c r="I111" i="67"/>
  <c r="L14" i="72"/>
  <c r="E32" i="34"/>
  <c r="F33" i="34"/>
  <c r="O23" i="70"/>
  <c r="F89" i="67"/>
  <c r="I113" i="34"/>
  <c r="D96" i="77"/>
  <c r="K32" i="12"/>
  <c r="J20" i="39"/>
  <c r="D74" i="77"/>
  <c r="I83" i="77"/>
  <c r="I73" i="77"/>
  <c r="J16" i="39"/>
  <c r="F65" i="34"/>
  <c r="E117" i="34"/>
  <c r="H79" i="67"/>
  <c r="H39" i="34"/>
  <c r="F60" i="67"/>
  <c r="I26" i="67"/>
  <c r="F10" i="67"/>
  <c r="E85" i="67"/>
  <c r="C71" i="77"/>
  <c r="I105" i="34"/>
  <c r="F112" i="67"/>
  <c r="H2" i="67"/>
  <c r="E23" i="67"/>
  <c r="I55" i="34"/>
  <c r="E25" i="67"/>
  <c r="E30" i="34"/>
  <c r="F93" i="34"/>
  <c r="H114" i="34"/>
  <c r="F113" i="67"/>
  <c r="F40" i="34"/>
  <c r="F52" i="67"/>
  <c r="F38" i="67"/>
  <c r="I55" i="67"/>
  <c r="E86" i="67"/>
  <c r="J17" i="39"/>
  <c r="I45" i="34"/>
  <c r="C87" i="77"/>
  <c r="H109" i="67"/>
  <c r="J26" i="39"/>
  <c r="J32" i="39"/>
  <c r="I117" i="67"/>
  <c r="C73" i="77"/>
  <c r="C88" i="77"/>
  <c r="F8" i="67"/>
  <c r="I72" i="34"/>
  <c r="P26" i="56"/>
  <c r="K36" i="73"/>
  <c r="E81" i="67"/>
  <c r="H27" i="67"/>
  <c r="E76" i="67"/>
  <c r="F81" i="34"/>
  <c r="J68" i="77"/>
  <c r="H4" i="34"/>
  <c r="I98" i="77"/>
  <c r="F29" i="34"/>
  <c r="K11" i="12"/>
  <c r="E84" i="34"/>
  <c r="L36" i="72"/>
  <c r="E97" i="67"/>
  <c r="J34" i="39"/>
  <c r="E80" i="67"/>
  <c r="H43" i="67"/>
  <c r="E69" i="67"/>
  <c r="F45" i="34"/>
  <c r="I86" i="34"/>
  <c r="D95" i="77"/>
  <c r="H64" i="34"/>
  <c r="J70" i="77"/>
  <c r="J35" i="77"/>
  <c r="I116" i="34"/>
  <c r="H121" i="34"/>
  <c r="D119" i="77"/>
  <c r="I10" i="34"/>
  <c r="E90" i="34"/>
  <c r="C90" i="77"/>
  <c r="E32" i="67"/>
  <c r="F52" i="34"/>
  <c r="E109" i="34"/>
  <c r="E105" i="67"/>
  <c r="I8" i="34"/>
  <c r="I67" i="34"/>
  <c r="H50" i="67"/>
  <c r="F95" i="34"/>
  <c r="F91" i="67"/>
  <c r="H110" i="67"/>
  <c r="E118" i="67"/>
  <c r="I21" i="67"/>
  <c r="E36" i="34"/>
  <c r="I52" i="67"/>
  <c r="C80" i="77"/>
  <c r="I86" i="77"/>
  <c r="E112" i="34"/>
  <c r="N22" i="70"/>
  <c r="E40" i="67"/>
  <c r="I103" i="67"/>
  <c r="F94" i="67"/>
  <c r="F49" i="67"/>
  <c r="H89" i="67"/>
  <c r="H72" i="67"/>
  <c r="D69" i="77"/>
  <c r="E91" i="34"/>
  <c r="F115" i="67"/>
  <c r="F5" i="34"/>
  <c r="H122" i="34"/>
  <c r="I80" i="67"/>
  <c r="H34" i="67"/>
  <c r="E4" i="67"/>
  <c r="C91" i="77"/>
  <c r="M19" i="56"/>
  <c r="I112" i="77"/>
  <c r="I100" i="34"/>
  <c r="F26" i="34"/>
  <c r="K22" i="73"/>
  <c r="H124" i="67"/>
  <c r="O27" i="56"/>
  <c r="E70" i="67"/>
  <c r="J37" i="73"/>
  <c r="K7" i="73"/>
  <c r="H76" i="67"/>
  <c r="F65" i="67"/>
  <c r="H49" i="34"/>
  <c r="E76" i="34"/>
  <c r="E57" i="67"/>
  <c r="I4" i="67"/>
  <c r="I68" i="67"/>
  <c r="E41" i="34"/>
  <c r="I108" i="67"/>
  <c r="K6" i="12"/>
  <c r="H120" i="67"/>
  <c r="F70" i="67"/>
  <c r="D94" i="77"/>
  <c r="K19" i="12"/>
  <c r="K20" i="12"/>
  <c r="F20" i="34"/>
  <c r="E4" i="34"/>
  <c r="L26" i="72"/>
  <c r="D93" i="77"/>
  <c r="M31" i="71"/>
  <c r="H79" i="34"/>
  <c r="I33" i="34"/>
  <c r="H45" i="34"/>
  <c r="I82" i="77"/>
  <c r="H75" i="34"/>
  <c r="M26" i="71"/>
  <c r="H31" i="67"/>
  <c r="J18" i="73"/>
  <c r="M37" i="71"/>
  <c r="E117" i="67"/>
  <c r="I72" i="77"/>
  <c r="F106" i="67"/>
  <c r="H108" i="67"/>
  <c r="I56" i="67"/>
  <c r="F85" i="34"/>
  <c r="E62" i="34"/>
  <c r="E70" i="34"/>
  <c r="I32" i="67"/>
  <c r="H60" i="34"/>
  <c r="H14" i="34"/>
  <c r="D88" i="77"/>
  <c r="M42" i="72"/>
  <c r="H17" i="67"/>
  <c r="L35" i="72"/>
  <c r="I90" i="67"/>
  <c r="I121" i="67"/>
  <c r="E26" i="34"/>
  <c r="F7" i="67"/>
  <c r="H105" i="34"/>
  <c r="M26" i="56"/>
  <c r="E50" i="34"/>
  <c r="I123" i="77"/>
  <c r="F67" i="34"/>
  <c r="J31" i="39"/>
  <c r="E50" i="67"/>
  <c r="I74" i="34"/>
  <c r="F120" i="67"/>
  <c r="H3" i="34"/>
  <c r="F106" i="34"/>
  <c r="F72" i="34"/>
  <c r="E111" i="34"/>
  <c r="K14" i="12"/>
  <c r="J77" i="77"/>
  <c r="I105" i="67"/>
  <c r="F111" i="34"/>
  <c r="K41" i="73"/>
  <c r="F81" i="67"/>
  <c r="E92" i="67"/>
  <c r="I66" i="77"/>
  <c r="E29" i="67"/>
  <c r="H23" i="34"/>
  <c r="H83" i="67"/>
  <c r="I22" i="34"/>
  <c r="H57" i="34"/>
  <c r="I119" i="67"/>
  <c r="I124" i="67"/>
  <c r="F73" i="67"/>
  <c r="E23" i="34"/>
  <c r="I35" i="34"/>
  <c r="H56" i="67"/>
  <c r="I111" i="77"/>
  <c r="E39" i="34"/>
  <c r="J42" i="73"/>
  <c r="E44" i="67"/>
  <c r="F48" i="67"/>
  <c r="E123" i="67"/>
  <c r="I17" i="34"/>
  <c r="F76" i="67"/>
  <c r="H108" i="34"/>
  <c r="E5" i="34"/>
  <c r="F62" i="67"/>
  <c r="I76" i="34"/>
  <c r="E37" i="67"/>
  <c r="E57" i="34"/>
  <c r="I49" i="67"/>
  <c r="I29" i="67"/>
  <c r="M18" i="71"/>
  <c r="I92" i="77"/>
  <c r="H35" i="67"/>
  <c r="F46" i="67"/>
  <c r="E47" i="34"/>
  <c r="H51" i="67"/>
  <c r="I86" i="67"/>
  <c r="I62" i="34"/>
  <c r="I43" i="67"/>
  <c r="E65" i="67"/>
  <c r="I16" i="67"/>
  <c r="E124" i="34"/>
  <c r="E12" i="67"/>
  <c r="E52" i="34"/>
  <c r="E100" i="67"/>
  <c r="F12" i="34"/>
  <c r="E75" i="34"/>
  <c r="F125" i="34"/>
  <c r="I31" i="67"/>
  <c r="I103" i="77"/>
  <c r="E106" i="67"/>
  <c r="I68" i="77"/>
  <c r="F97" i="34"/>
  <c r="I96" i="67"/>
  <c r="E90" i="67"/>
  <c r="F74" i="67"/>
  <c r="H86" i="67"/>
  <c r="H126" i="34"/>
  <c r="I101" i="67"/>
  <c r="E125" i="67"/>
  <c r="F13" i="34"/>
  <c r="I63" i="67"/>
  <c r="F123" i="34"/>
  <c r="L18" i="72"/>
  <c r="F9" i="67"/>
  <c r="I31" i="34"/>
  <c r="H126" i="67"/>
  <c r="M20" i="71"/>
  <c r="J22" i="39"/>
  <c r="F103" i="34"/>
  <c r="H80" i="67"/>
  <c r="I5" i="34"/>
  <c r="C98" i="77"/>
  <c r="F121" i="34"/>
  <c r="E2" i="34"/>
  <c r="H46" i="34"/>
  <c r="I115" i="34"/>
  <c r="H123" i="67"/>
  <c r="I88" i="77"/>
  <c r="I77" i="34"/>
  <c r="H87" i="34"/>
  <c r="E5" i="67"/>
  <c r="I11" i="67"/>
  <c r="I111" i="34"/>
  <c r="J30" i="39"/>
  <c r="E77" i="34"/>
  <c r="H10" i="67"/>
  <c r="F101" i="34"/>
  <c r="E82" i="67"/>
  <c r="L38" i="72"/>
  <c r="F23" i="67"/>
  <c r="C96" i="77"/>
  <c r="K34" i="12"/>
  <c r="H61" i="67"/>
  <c r="E78" i="34"/>
  <c r="K36" i="12"/>
  <c r="K23" i="12"/>
  <c r="E124" i="67"/>
  <c r="H41" i="67"/>
  <c r="J3" i="73"/>
  <c r="I85" i="77"/>
  <c r="E17" i="67"/>
  <c r="H26" i="34"/>
  <c r="E66" i="67"/>
  <c r="K18" i="73"/>
  <c r="H12" i="67"/>
  <c r="H13" i="34"/>
  <c r="I12" i="34"/>
  <c r="E31" i="67"/>
  <c r="E72" i="34"/>
  <c r="I79" i="77"/>
  <c r="F35" i="67"/>
  <c r="M5" i="71"/>
  <c r="I34" i="67"/>
  <c r="E45" i="67"/>
  <c r="E19" i="34"/>
  <c r="I97" i="34"/>
  <c r="M27" i="72"/>
  <c r="J96" i="77"/>
  <c r="H25" i="67"/>
  <c r="J39" i="73"/>
  <c r="E97" i="34"/>
  <c r="I53" i="67"/>
  <c r="F84" i="34"/>
  <c r="E79" i="34"/>
  <c r="F57" i="67"/>
  <c r="H47" i="67"/>
  <c r="E122" i="67"/>
  <c r="H67" i="67"/>
  <c r="I74" i="77"/>
  <c r="I40" i="67"/>
  <c r="D79" i="77"/>
  <c r="E93" i="34"/>
  <c r="J28" i="73"/>
  <c r="I81" i="34"/>
  <c r="K10" i="12"/>
  <c r="F64" i="67"/>
  <c r="I81" i="77"/>
  <c r="I110" i="67"/>
  <c r="F41" i="34"/>
  <c r="H72" i="34"/>
  <c r="L10" i="72"/>
  <c r="H95" i="34"/>
  <c r="L15" i="72"/>
  <c r="I70" i="67"/>
  <c r="I121" i="34"/>
  <c r="I82" i="34"/>
  <c r="E121" i="34"/>
  <c r="J66" i="77"/>
  <c r="H40" i="34"/>
  <c r="E108" i="67"/>
  <c r="E22" i="34"/>
  <c r="F120" i="34"/>
  <c r="I73" i="67"/>
  <c r="E99" i="67"/>
  <c r="F94" i="34"/>
  <c r="E53" i="34"/>
  <c r="I95" i="67"/>
  <c r="H116" i="67"/>
  <c r="L43" i="72"/>
  <c r="E62" i="67"/>
  <c r="J14" i="39"/>
  <c r="J43" i="39"/>
  <c r="K8" i="73"/>
  <c r="H93" i="67"/>
  <c r="I78" i="77"/>
  <c r="J41" i="39"/>
  <c r="H40" i="67"/>
  <c r="M11" i="72"/>
  <c r="H104" i="67"/>
  <c r="I80" i="77"/>
  <c r="E74" i="67"/>
  <c r="J44" i="77"/>
  <c r="J112" i="77"/>
  <c r="J11" i="39"/>
  <c r="E10" i="67"/>
  <c r="K27" i="12"/>
  <c r="H65" i="67"/>
  <c r="F27" i="67"/>
  <c r="D65" i="77"/>
  <c r="M13" i="71"/>
  <c r="I24" i="77"/>
  <c r="E21" i="34"/>
  <c r="H6" i="34"/>
  <c r="J14" i="73"/>
  <c r="K16" i="12"/>
  <c r="K39" i="73"/>
  <c r="N19" i="56"/>
  <c r="E42" i="67"/>
  <c r="H29" i="67"/>
  <c r="I124" i="34"/>
  <c r="D81" i="77"/>
  <c r="F118" i="34"/>
  <c r="D66" i="77"/>
  <c r="F39" i="34"/>
  <c r="H124" i="34"/>
  <c r="H87" i="67"/>
  <c r="I18" i="67"/>
  <c r="F85" i="67"/>
  <c r="I79" i="67"/>
  <c r="C69" i="77"/>
  <c r="E11" i="67"/>
  <c r="F50" i="67"/>
  <c r="J22" i="73"/>
  <c r="I12" i="67"/>
  <c r="H103" i="34"/>
  <c r="I46" i="67"/>
  <c r="J64" i="77"/>
  <c r="J40" i="39"/>
  <c r="J12" i="39"/>
  <c r="F25" i="34"/>
  <c r="D63" i="77"/>
  <c r="I68" i="34"/>
  <c r="I126" i="34"/>
  <c r="K23" i="73"/>
  <c r="I71" i="77"/>
  <c r="F8" i="34"/>
  <c r="J42" i="39"/>
  <c r="I102" i="34"/>
  <c r="J18" i="39"/>
  <c r="F74" i="34"/>
  <c r="C74" i="77"/>
  <c r="E40" i="34"/>
  <c r="L5" i="72"/>
  <c r="F30" i="34"/>
  <c r="F101" i="67"/>
  <c r="H17" i="34"/>
  <c r="F63" i="34"/>
  <c r="E31" i="34"/>
  <c r="I84" i="34"/>
  <c r="K32" i="73"/>
  <c r="D75" i="77"/>
  <c r="I36" i="34"/>
  <c r="K4" i="12"/>
  <c r="F124" i="67"/>
  <c r="H98" i="34"/>
  <c r="F77" i="67"/>
  <c r="F18" i="67"/>
  <c r="H11" i="34"/>
  <c r="F9" i="34"/>
  <c r="M21" i="56"/>
  <c r="P27" i="56"/>
  <c r="E11" i="34"/>
  <c r="I116" i="67"/>
  <c r="E64" i="67"/>
  <c r="I87" i="34"/>
  <c r="K40" i="73"/>
  <c r="H119" i="67"/>
  <c r="I2" i="34"/>
  <c r="I64" i="34"/>
  <c r="E103" i="67"/>
  <c r="I72" i="67"/>
  <c r="K4" i="73"/>
  <c r="C86" i="77"/>
  <c r="P21" i="56"/>
  <c r="F24" i="34"/>
  <c r="H85" i="34"/>
  <c r="E18" i="34"/>
  <c r="I9" i="67"/>
  <c r="E15" i="67"/>
  <c r="E58" i="34"/>
  <c r="I30" i="67"/>
  <c r="F107" i="67"/>
  <c r="E73" i="34"/>
  <c r="F72" i="67"/>
  <c r="I120" i="34"/>
  <c r="H106" i="67"/>
  <c r="L28" i="72"/>
  <c r="I94" i="67"/>
  <c r="D89" i="77"/>
  <c r="K11" i="73"/>
  <c r="H30" i="34"/>
  <c r="E67" i="67"/>
  <c r="K10" i="73"/>
  <c r="C94" i="77"/>
  <c r="F67" i="67"/>
  <c r="M6" i="72"/>
  <c r="H33" i="34"/>
  <c r="I123" i="34"/>
  <c r="J21" i="39"/>
  <c r="J35" i="39"/>
  <c r="J36" i="39"/>
  <c r="J5" i="39"/>
  <c r="J8" i="73"/>
  <c r="J31" i="73"/>
  <c r="J44" i="73"/>
  <c r="J41" i="73"/>
  <c r="J24" i="73"/>
  <c r="J19" i="73"/>
  <c r="J27" i="73"/>
  <c r="J25" i="39"/>
  <c r="J15" i="39"/>
  <c r="J39" i="39"/>
  <c r="J8" i="39"/>
  <c r="J9" i="39"/>
  <c r="J9" i="73"/>
  <c r="J25" i="73"/>
  <c r="J34" i="73"/>
  <c r="J35" i="73"/>
  <c r="J3" i="39"/>
  <c r="J27" i="39"/>
  <c r="M56" i="56"/>
  <c r="J36" i="73"/>
  <c r="J43" i="73"/>
  <c r="J21" i="73"/>
  <c r="J23" i="39"/>
  <c r="B35" i="77" l="1"/>
  <c r="B58" i="77"/>
  <c r="T22" i="70"/>
  <c r="B51" i="77"/>
  <c r="B31" i="77"/>
  <c r="B54" i="77"/>
  <c r="B61" i="77"/>
  <c r="B40" i="77"/>
  <c r="B23" i="77"/>
  <c r="B28" i="77"/>
  <c r="B26" i="77"/>
  <c r="B60" i="77"/>
  <c r="B27" i="77"/>
  <c r="B25" i="77"/>
  <c r="B33" i="77"/>
  <c r="B50" i="77"/>
  <c r="B46" i="77"/>
  <c r="B30" i="77"/>
  <c r="B57" i="77"/>
  <c r="B36" i="77"/>
  <c r="B48" i="77"/>
  <c r="B59" i="77"/>
  <c r="B62" i="77"/>
  <c r="B49" i="77"/>
  <c r="B22" i="77"/>
  <c r="B42" i="77"/>
  <c r="B41" i="77"/>
  <c r="B32" i="77"/>
  <c r="B34" i="77"/>
  <c r="B38" i="77"/>
  <c r="B21" i="77"/>
  <c r="B43" i="77"/>
  <c r="B45" i="77"/>
  <c r="B39" i="77"/>
  <c r="B29" i="77"/>
  <c r="B37" i="77"/>
  <c r="B53" i="77"/>
  <c r="B108" i="77"/>
  <c r="B55" i="77"/>
  <c r="B52" i="77"/>
  <c r="B47" i="77"/>
  <c r="B106" i="77"/>
  <c r="B102" i="77"/>
  <c r="T26" i="56"/>
  <c r="T20" i="56"/>
  <c r="B122" i="77"/>
  <c r="B24" i="42"/>
  <c r="B31" i="42"/>
  <c r="T19" i="56"/>
  <c r="T21" i="56"/>
  <c r="T27" i="56"/>
  <c r="B46" i="42"/>
  <c r="B38" i="42"/>
  <c r="B21" i="42"/>
  <c r="B47" i="42"/>
  <c r="B50" i="42"/>
  <c r="B54" i="42"/>
  <c r="B29" i="42"/>
  <c r="B34" i="42"/>
  <c r="B35" i="42"/>
  <c r="B33" i="42"/>
  <c r="B41" i="42"/>
  <c r="B27" i="42"/>
  <c r="B36" i="42"/>
  <c r="B60" i="42"/>
  <c r="B39" i="42"/>
  <c r="B20" i="42"/>
  <c r="B48" i="42"/>
  <c r="B58" i="42"/>
  <c r="B45" i="42"/>
  <c r="B32" i="42"/>
  <c r="B23" i="42"/>
  <c r="B42" i="42"/>
  <c r="B30" i="42"/>
  <c r="B53" i="42"/>
  <c r="B61" i="42"/>
  <c r="B52" i="42"/>
  <c r="B43" i="42"/>
  <c r="B57" i="42"/>
  <c r="B56" i="42"/>
  <c r="B59" i="42"/>
  <c r="B22" i="42"/>
  <c r="B51" i="42"/>
  <c r="B37" i="42"/>
  <c r="T21" i="70"/>
  <c r="B55" i="42"/>
  <c r="B28" i="42"/>
  <c r="B25" i="42"/>
  <c r="B49" i="42"/>
  <c r="B26" i="42"/>
  <c r="B40" i="42"/>
  <c r="B44" i="42"/>
  <c r="B56" i="77"/>
  <c r="B130" i="77"/>
  <c r="B135" i="77"/>
  <c r="B131" i="77"/>
  <c r="B110" i="77"/>
  <c r="B117" i="77"/>
  <c r="B116" i="77"/>
  <c r="B105" i="77"/>
  <c r="B133" i="77"/>
  <c r="B120" i="77"/>
  <c r="B113" i="77"/>
  <c r="B118" i="77"/>
  <c r="B107" i="77"/>
  <c r="B104" i="77"/>
  <c r="B114" i="77"/>
  <c r="B126" i="77"/>
  <c r="B127" i="77"/>
  <c r="B101" i="77"/>
  <c r="B125" i="77"/>
  <c r="B129" i="77"/>
  <c r="B128" i="77"/>
  <c r="B124" i="77"/>
  <c r="B115" i="77"/>
  <c r="B109" i="77"/>
  <c r="B97" i="77"/>
  <c r="B132" i="77"/>
  <c r="B99" i="77"/>
  <c r="B100" i="77"/>
  <c r="B121" i="77"/>
  <c r="K21" i="73"/>
  <c r="K3" i="73"/>
  <c r="J31" i="77"/>
  <c r="I48" i="77"/>
  <c r="I53" i="77"/>
  <c r="C50" i="42"/>
  <c r="J127" i="77"/>
  <c r="D57" i="42"/>
  <c r="L31" i="12"/>
  <c r="C47" i="42"/>
  <c r="C106" i="77"/>
  <c r="M62" i="56"/>
  <c r="I106" i="77"/>
  <c r="J46" i="42"/>
  <c r="M34" i="56"/>
  <c r="I49" i="77"/>
  <c r="D50" i="42"/>
  <c r="C43" i="42"/>
  <c r="M30" i="72"/>
  <c r="C54" i="77"/>
  <c r="C59" i="77"/>
  <c r="J108" i="77"/>
  <c r="C97" i="77"/>
  <c r="L19" i="12"/>
  <c r="L20" i="12"/>
  <c r="J23" i="42"/>
  <c r="C37" i="42"/>
  <c r="I28" i="42"/>
  <c r="J21" i="42"/>
  <c r="D117" i="77"/>
  <c r="L4" i="12"/>
  <c r="I114" i="77"/>
  <c r="L7" i="12"/>
  <c r="D35" i="42"/>
  <c r="M30" i="79"/>
  <c r="D43" i="77"/>
  <c r="M55" i="56"/>
  <c r="C60" i="42"/>
  <c r="I57" i="42"/>
  <c r="I61" i="77"/>
  <c r="C62" i="77"/>
  <c r="D55" i="77"/>
  <c r="I46" i="77"/>
  <c r="J45" i="77"/>
  <c r="M64" i="56"/>
  <c r="D135" i="77"/>
  <c r="I32" i="42"/>
  <c r="C24" i="42"/>
  <c r="I133" i="77"/>
  <c r="I97" i="77"/>
  <c r="C49" i="42"/>
  <c r="I29" i="42"/>
  <c r="I34" i="42"/>
  <c r="I50" i="42"/>
  <c r="K43" i="39"/>
  <c r="I37" i="77"/>
  <c r="C129" i="77"/>
  <c r="M8" i="72"/>
  <c r="I54" i="42"/>
  <c r="I49" i="42"/>
  <c r="I28" i="77"/>
  <c r="D42" i="77"/>
  <c r="L10" i="12"/>
  <c r="K14" i="39"/>
  <c r="D109" i="77"/>
  <c r="J129" i="77"/>
  <c r="J33" i="42"/>
  <c r="N44" i="56"/>
  <c r="K17" i="39"/>
  <c r="D31" i="42"/>
  <c r="C26" i="77"/>
  <c r="C41" i="77"/>
  <c r="J132" i="77"/>
  <c r="M63" i="56"/>
  <c r="K31" i="39"/>
  <c r="D129" i="77"/>
  <c r="J56" i="42"/>
  <c r="I36" i="77"/>
  <c r="I61" i="42"/>
  <c r="J39" i="42"/>
  <c r="C132" i="77"/>
  <c r="K7" i="39"/>
  <c r="O21" i="79"/>
  <c r="N20" i="79"/>
  <c r="I31" i="77"/>
  <c r="J48" i="77"/>
  <c r="C53" i="77"/>
  <c r="I41" i="42"/>
  <c r="J124" i="77"/>
  <c r="M12" i="72"/>
  <c r="J34" i="42"/>
  <c r="L27" i="12"/>
  <c r="I48" i="42"/>
  <c r="M28" i="72"/>
  <c r="D2" i="76" a="1"/>
  <c r="K4" i="39"/>
  <c r="C40" i="77"/>
  <c r="C52" i="77"/>
  <c r="M23" i="79"/>
  <c r="L25" i="12"/>
  <c r="M20" i="63"/>
  <c r="J54" i="77"/>
  <c r="I59" i="77"/>
  <c r="C108" i="77"/>
  <c r="K21" i="39"/>
  <c r="J135" i="77"/>
  <c r="D116" i="77"/>
  <c r="D100" i="77"/>
  <c r="M47" i="56"/>
  <c r="C52" i="42"/>
  <c r="C122" i="77"/>
  <c r="D101" i="77"/>
  <c r="C20" i="42"/>
  <c r="K38" i="73"/>
  <c r="M25" i="72"/>
  <c r="J27" i="42"/>
  <c r="D50" i="77"/>
  <c r="D40" i="42"/>
  <c r="J122" i="77"/>
  <c r="C29" i="42"/>
  <c r="L30" i="12"/>
  <c r="C61" i="77"/>
  <c r="I62" i="77"/>
  <c r="J55" i="77"/>
  <c r="J46" i="77"/>
  <c r="I45" i="77"/>
  <c r="C113" i="77"/>
  <c r="M27" i="63"/>
  <c r="J61" i="42"/>
  <c r="K18" i="39"/>
  <c r="D45" i="42"/>
  <c r="I27" i="42"/>
  <c r="D60" i="77"/>
  <c r="L28" i="12"/>
  <c r="I30" i="77"/>
  <c r="J100" i="77"/>
  <c r="L17" i="12"/>
  <c r="D128" i="77"/>
  <c r="C57" i="77"/>
  <c r="C29" i="77"/>
  <c r="J114" i="77"/>
  <c r="M20" i="79"/>
  <c r="N57" i="56"/>
  <c r="C39" i="42"/>
  <c r="N22" i="79"/>
  <c r="D102" i="77"/>
  <c r="M10" i="72"/>
  <c r="C54" i="42"/>
  <c r="P23" i="79"/>
  <c r="K41" i="39"/>
  <c r="D21" i="77"/>
  <c r="D21" i="42"/>
  <c r="J36" i="42"/>
  <c r="L11" i="12"/>
  <c r="J43" i="42"/>
  <c r="C60" i="77"/>
  <c r="J130" i="77"/>
  <c r="I39" i="77"/>
  <c r="J126" i="77"/>
  <c r="P24" i="56"/>
  <c r="J29" i="77"/>
  <c r="D105" i="77"/>
  <c r="C31" i="42"/>
  <c r="C56" i="42"/>
  <c r="C32" i="77"/>
  <c r="L16" i="12"/>
  <c r="D33" i="42"/>
  <c r="M33" i="56"/>
  <c r="J37" i="42"/>
  <c r="C117" i="77"/>
  <c r="I52" i="77"/>
  <c r="K39" i="39"/>
  <c r="I131" i="77"/>
  <c r="I58" i="42"/>
  <c r="D23" i="42"/>
  <c r="I101" i="77"/>
  <c r="J22" i="42"/>
  <c r="I129" i="77"/>
  <c r="I21" i="77"/>
  <c r="D22" i="77"/>
  <c r="J28" i="42"/>
  <c r="C135" i="77"/>
  <c r="M18" i="72"/>
  <c r="M30" i="56"/>
  <c r="M24" i="79"/>
  <c r="K35" i="73"/>
  <c r="K37" i="73"/>
  <c r="M40" i="56"/>
  <c r="K34" i="73"/>
  <c r="K29" i="73"/>
  <c r="M66" i="56"/>
  <c r="C31" i="77"/>
  <c r="D48" i="77"/>
  <c r="D53" i="77"/>
  <c r="I36" i="42"/>
  <c r="L15" i="12"/>
  <c r="M49" i="56"/>
  <c r="I56" i="77"/>
  <c r="C115" i="77"/>
  <c r="K26" i="39"/>
  <c r="C130" i="77"/>
  <c r="M61" i="56"/>
  <c r="I109" i="77"/>
  <c r="D40" i="77"/>
  <c r="J52" i="77"/>
  <c r="K30" i="39"/>
  <c r="D130" i="77"/>
  <c r="I45" i="42"/>
  <c r="D54" i="77"/>
  <c r="J59" i="77"/>
  <c r="I108" i="77"/>
  <c r="K34" i="39"/>
  <c r="L32" i="12"/>
  <c r="C121" i="77"/>
  <c r="D30" i="42"/>
  <c r="D47" i="42"/>
  <c r="C42" i="42"/>
  <c r="N66" i="56"/>
  <c r="I24" i="42"/>
  <c r="I37" i="42"/>
  <c r="I43" i="42"/>
  <c r="K35" i="39"/>
  <c r="D38" i="42"/>
  <c r="J50" i="77"/>
  <c r="L36" i="12"/>
  <c r="M33" i="72"/>
  <c r="C55" i="42"/>
  <c r="D24" i="42"/>
  <c r="D61" i="77"/>
  <c r="D62" i="77"/>
  <c r="C55" i="77"/>
  <c r="C46" i="77"/>
  <c r="C45" i="77"/>
  <c r="C57" i="42"/>
  <c r="M28" i="79"/>
  <c r="I51" i="42"/>
  <c r="P28" i="79"/>
  <c r="I110" i="77"/>
  <c r="I117" i="77"/>
  <c r="M59" i="56"/>
  <c r="C33" i="42"/>
  <c r="J125" i="77"/>
  <c r="C118" i="77"/>
  <c r="I60" i="77"/>
  <c r="M21" i="79"/>
  <c r="C99" i="77"/>
  <c r="C101" i="77"/>
  <c r="I124" i="77"/>
  <c r="N35" i="56"/>
  <c r="D30" i="77"/>
  <c r="C39" i="77"/>
  <c r="D99" i="77"/>
  <c r="M60" i="56"/>
  <c r="M41" i="56"/>
  <c r="C38" i="42"/>
  <c r="J35" i="42"/>
  <c r="P29" i="79"/>
  <c r="D39" i="42"/>
  <c r="D114" i="77"/>
  <c r="J57" i="77"/>
  <c r="D29" i="77"/>
  <c r="M24" i="63"/>
  <c r="D131" i="77"/>
  <c r="N21" i="79"/>
  <c r="I40" i="42"/>
  <c r="I55" i="42"/>
  <c r="C36" i="77"/>
  <c r="D44" i="42"/>
  <c r="M27" i="79"/>
  <c r="C51" i="42"/>
  <c r="N46" i="56"/>
  <c r="O22" i="79"/>
  <c r="P20" i="79"/>
  <c r="K25" i="73"/>
  <c r="P25" i="56"/>
  <c r="M32" i="56"/>
  <c r="J51" i="77"/>
  <c r="C27" i="77"/>
  <c r="D34" i="77"/>
  <c r="M5" i="72"/>
  <c r="M50" i="56"/>
  <c r="M29" i="72"/>
  <c r="C21" i="42"/>
  <c r="M25" i="63"/>
  <c r="M32" i="79"/>
  <c r="K3" i="39"/>
  <c r="K32" i="39"/>
  <c r="K16" i="39"/>
  <c r="L22" i="12"/>
  <c r="I40" i="77"/>
  <c r="D52" i="77"/>
  <c r="C133" i="77"/>
  <c r="J104" i="77"/>
  <c r="I122" i="77"/>
  <c r="C25" i="77"/>
  <c r="I38" i="77"/>
  <c r="J50" i="42"/>
  <c r="M38" i="56"/>
  <c r="P32" i="79"/>
  <c r="C127" i="77"/>
  <c r="C116" i="77"/>
  <c r="M26" i="79"/>
  <c r="I23" i="77"/>
  <c r="J113" i="77"/>
  <c r="D32" i="42"/>
  <c r="C131" i="77"/>
  <c r="L5" i="12"/>
  <c r="M21" i="63"/>
  <c r="M22" i="63"/>
  <c r="K27" i="73"/>
  <c r="C51" i="77"/>
  <c r="J34" i="77"/>
  <c r="L18" i="12"/>
  <c r="J99" i="77"/>
  <c r="C36" i="42"/>
  <c r="I22" i="42"/>
  <c r="J38" i="77"/>
  <c r="I23" i="42"/>
  <c r="J52" i="42"/>
  <c r="N50" i="56"/>
  <c r="I50" i="77"/>
  <c r="I47" i="42"/>
  <c r="C33" i="77"/>
  <c r="D23" i="77"/>
  <c r="C47" i="77"/>
  <c r="L24" i="12"/>
  <c r="I100" i="77"/>
  <c r="D54" i="42"/>
  <c r="M37" i="72"/>
  <c r="C25" i="42"/>
  <c r="J60" i="77"/>
  <c r="D51" i="42"/>
  <c r="D122" i="77"/>
  <c r="D58" i="42"/>
  <c r="L35" i="12"/>
  <c r="D46" i="42"/>
  <c r="M36" i="56"/>
  <c r="N21" i="56"/>
  <c r="O22" i="56"/>
  <c r="D51" i="77"/>
  <c r="D27" i="77"/>
  <c r="C34" i="77"/>
  <c r="C28" i="42"/>
  <c r="J53" i="42"/>
  <c r="N32" i="56"/>
  <c r="K12" i="39"/>
  <c r="D61" i="42"/>
  <c r="M26" i="72"/>
  <c r="D106" i="77"/>
  <c r="J45" i="42"/>
  <c r="J30" i="42"/>
  <c r="D133" i="77"/>
  <c r="D49" i="77"/>
  <c r="K9" i="39"/>
  <c r="I128" i="77"/>
  <c r="D104" i="77"/>
  <c r="J56" i="77"/>
  <c r="I25" i="77"/>
  <c r="D38" i="77"/>
  <c r="J101" i="77"/>
  <c r="I53" i="42"/>
  <c r="D20" i="42"/>
  <c r="J20" i="42"/>
  <c r="C110" i="77"/>
  <c r="I99" i="77"/>
  <c r="J32" i="42"/>
  <c r="J26" i="42"/>
  <c r="I44" i="42"/>
  <c r="M43" i="72"/>
  <c r="D42" i="42"/>
  <c r="I31" i="42"/>
  <c r="N47" i="56"/>
  <c r="C43" i="77"/>
  <c r="D49" i="42"/>
  <c r="J60" i="42"/>
  <c r="L6" i="12"/>
  <c r="L33" i="12"/>
  <c r="D33" i="77"/>
  <c r="C21" i="77"/>
  <c r="J23" i="77"/>
  <c r="J22" i="77"/>
  <c r="D47" i="77"/>
  <c r="N32" i="79"/>
  <c r="D41" i="42"/>
  <c r="M54" i="56"/>
  <c r="M48" i="56"/>
  <c r="J38" i="42"/>
  <c r="L29" i="12"/>
  <c r="C125" i="77"/>
  <c r="M42" i="56"/>
  <c r="C40" i="42"/>
  <c r="I118" i="77"/>
  <c r="C37" i="77"/>
  <c r="I20" i="42"/>
  <c r="N45" i="56"/>
  <c r="M22" i="79"/>
  <c r="K23" i="39"/>
  <c r="J28" i="77"/>
  <c r="C42" i="77"/>
  <c r="K15" i="39"/>
  <c r="C126" i="77"/>
  <c r="K27" i="39"/>
  <c r="D48" i="42"/>
  <c r="J109" i="77"/>
  <c r="P26" i="79"/>
  <c r="C59" i="42"/>
  <c r="J120" i="77"/>
  <c r="J26" i="77"/>
  <c r="J41" i="77"/>
  <c r="M46" i="56"/>
  <c r="D34" i="42"/>
  <c r="I126" i="77"/>
  <c r="K20" i="39"/>
  <c r="N40" i="56"/>
  <c r="M36" i="72"/>
  <c r="I32" i="77"/>
  <c r="I120" i="77"/>
  <c r="N23" i="79"/>
  <c r="N43" i="56"/>
  <c r="P30" i="79"/>
  <c r="O33" i="79"/>
  <c r="N49" i="56"/>
  <c r="N30" i="79"/>
  <c r="N24" i="79"/>
  <c r="K14" i="73"/>
  <c r="D31" i="77"/>
  <c r="J53" i="77"/>
  <c r="K24" i="39"/>
  <c r="D29" i="42"/>
  <c r="M37" i="56"/>
  <c r="I26" i="42"/>
  <c r="D132" i="77"/>
  <c r="C107" i="77"/>
  <c r="C34" i="42"/>
  <c r="L8" i="12"/>
  <c r="K25" i="39"/>
  <c r="M38" i="72"/>
  <c r="D56" i="42"/>
  <c r="D107" i="77"/>
  <c r="K13" i="39"/>
  <c r="I21" i="42"/>
  <c r="I43" i="77"/>
  <c r="O26" i="79"/>
  <c r="J54" i="42"/>
  <c r="J117" i="77"/>
  <c r="J61" i="77"/>
  <c r="J62" i="77"/>
  <c r="D46" i="77"/>
  <c r="D45" i="77"/>
  <c r="J31" i="42"/>
  <c r="D59" i="42"/>
  <c r="C30" i="42"/>
  <c r="D56" i="77"/>
  <c r="N61" i="56"/>
  <c r="D43" i="42"/>
  <c r="C22" i="42"/>
  <c r="J37" i="77"/>
  <c r="M65" i="56"/>
  <c r="D60" i="42"/>
  <c r="M23" i="72"/>
  <c r="P24" i="79"/>
  <c r="D127" i="77"/>
  <c r="I115" i="77"/>
  <c r="I39" i="42"/>
  <c r="J29" i="42"/>
  <c r="D39" i="77"/>
  <c r="I52" i="42"/>
  <c r="L13" i="12"/>
  <c r="C44" i="42"/>
  <c r="J57" i="42"/>
  <c r="M33" i="79"/>
  <c r="J47" i="42"/>
  <c r="M13" i="72"/>
  <c r="J36" i="77"/>
  <c r="J59" i="42"/>
  <c r="L12" i="12"/>
  <c r="O20" i="79"/>
  <c r="D55" i="42"/>
  <c r="M40" i="72"/>
  <c r="M26" i="63"/>
  <c r="I116" i="77"/>
  <c r="N22" i="56"/>
  <c r="M39" i="56"/>
  <c r="P22" i="79"/>
  <c r="I107" i="77"/>
  <c r="I102" i="77"/>
  <c r="J40" i="77"/>
  <c r="D25" i="77"/>
  <c r="C46" i="42"/>
  <c r="C35" i="42"/>
  <c r="C128" i="77"/>
  <c r="C100" i="77"/>
  <c r="J25" i="42"/>
  <c r="D115" i="77"/>
  <c r="M45" i="56"/>
  <c r="J39" i="77"/>
  <c r="J49" i="42"/>
  <c r="I29" i="77"/>
  <c r="J48" i="42"/>
  <c r="J121" i="77"/>
  <c r="D32" i="77"/>
  <c r="I35" i="42"/>
  <c r="I127" i="77"/>
  <c r="N27" i="79"/>
  <c r="K40" i="39"/>
  <c r="I51" i="77"/>
  <c r="J27" i="77"/>
  <c r="I34" i="77"/>
  <c r="C53" i="42"/>
  <c r="I104" i="77"/>
  <c r="C48" i="42"/>
  <c r="C41" i="42"/>
  <c r="C109" i="77"/>
  <c r="K42" i="39"/>
  <c r="M19" i="63"/>
  <c r="K5" i="39"/>
  <c r="I25" i="42"/>
  <c r="J131" i="77"/>
  <c r="C49" i="77"/>
  <c r="K19" i="39"/>
  <c r="D36" i="42"/>
  <c r="I42" i="42"/>
  <c r="M19" i="79"/>
  <c r="J25" i="77"/>
  <c r="C38" i="77"/>
  <c r="D97" i="77"/>
  <c r="M53" i="56"/>
  <c r="K36" i="39"/>
  <c r="L26" i="12"/>
  <c r="C61" i="42"/>
  <c r="M23" i="63"/>
  <c r="N38" i="56"/>
  <c r="J118" i="77"/>
  <c r="O32" i="79"/>
  <c r="C23" i="42"/>
  <c r="J107" i="77"/>
  <c r="M29" i="79"/>
  <c r="D110" i="77"/>
  <c r="J43" i="77"/>
  <c r="D28" i="42"/>
  <c r="C114" i="77"/>
  <c r="M14" i="72"/>
  <c r="K33" i="39"/>
  <c r="J33" i="77"/>
  <c r="J21" i="77"/>
  <c r="C23" i="77"/>
  <c r="I22" i="77"/>
  <c r="J47" i="77"/>
  <c r="M28" i="63"/>
  <c r="O30" i="79"/>
  <c r="I56" i="42"/>
  <c r="K44" i="39"/>
  <c r="L34" i="12"/>
  <c r="J133" i="77"/>
  <c r="I113" i="77"/>
  <c r="J40" i="42"/>
  <c r="C32" i="42"/>
  <c r="C45" i="42"/>
  <c r="D37" i="77"/>
  <c r="M41" i="72"/>
  <c r="K38" i="39"/>
  <c r="I33" i="42"/>
  <c r="K8" i="39"/>
  <c r="C28" i="77"/>
  <c r="I42" i="77"/>
  <c r="D120" i="77"/>
  <c r="D124" i="77"/>
  <c r="C58" i="42"/>
  <c r="J24" i="42"/>
  <c r="I38" i="42"/>
  <c r="M22" i="72"/>
  <c r="K22" i="39"/>
  <c r="I59" i="42"/>
  <c r="I26" i="77"/>
  <c r="I41" i="77"/>
  <c r="N33" i="79"/>
  <c r="L9" i="12"/>
  <c r="M35" i="72"/>
  <c r="D118" i="77"/>
  <c r="D52" i="42"/>
  <c r="M31" i="79"/>
  <c r="J32" i="77"/>
  <c r="M58" i="56"/>
  <c r="M43" i="56"/>
  <c r="O24" i="56"/>
  <c r="C48" i="77"/>
  <c r="D37" i="42"/>
  <c r="C105" i="77"/>
  <c r="K6" i="39"/>
  <c r="D121" i="77"/>
  <c r="N29" i="63"/>
  <c r="I46" i="42"/>
  <c r="J41" i="42"/>
  <c r="J49" i="77"/>
  <c r="K37" i="39"/>
  <c r="M25" i="79"/>
  <c r="L14" i="12"/>
  <c r="I54" i="77"/>
  <c r="D59" i="77"/>
  <c r="D108" i="77"/>
  <c r="J97" i="77"/>
  <c r="M52" i="56"/>
  <c r="I55" i="77"/>
  <c r="L21" i="12"/>
  <c r="K10" i="39"/>
  <c r="M24" i="72"/>
  <c r="J115" i="77"/>
  <c r="M9" i="72"/>
  <c r="C27" i="42"/>
  <c r="J42" i="42"/>
  <c r="D28" i="77"/>
  <c r="J42" i="77"/>
  <c r="I30" i="42"/>
  <c r="C104" i="77"/>
  <c r="M34" i="72"/>
  <c r="J105" i="77"/>
  <c r="D125" i="77"/>
  <c r="N56" i="56"/>
  <c r="C26" i="42"/>
  <c r="M39" i="72"/>
  <c r="D26" i="77"/>
  <c r="D41" i="77"/>
  <c r="I125" i="77"/>
  <c r="I60" i="42"/>
  <c r="D22" i="42"/>
  <c r="J110" i="77"/>
  <c r="D36" i="77"/>
  <c r="J55" i="42"/>
  <c r="D27" i="42"/>
  <c r="D126" i="77"/>
  <c r="P21" i="79"/>
  <c r="I121" i="77"/>
  <c r="J116" i="77"/>
  <c r="M17" i="72"/>
  <c r="M31" i="56"/>
  <c r="I105" i="77"/>
  <c r="C120" i="77"/>
  <c r="J102" i="77"/>
  <c r="C50" i="77"/>
  <c r="C102" i="77"/>
  <c r="I33" i="77"/>
  <c r="C22" i="77"/>
  <c r="I47" i="77"/>
  <c r="J58" i="42"/>
  <c r="K29" i="39"/>
  <c r="C56" i="77"/>
  <c r="M7" i="72"/>
  <c r="M21" i="72"/>
  <c r="M32" i="72"/>
  <c r="M15" i="72"/>
  <c r="J30" i="77"/>
  <c r="K11" i="39"/>
  <c r="D25" i="42"/>
  <c r="I57" i="77"/>
  <c r="M51" i="56"/>
  <c r="P27" i="79"/>
  <c r="K16" i="73"/>
  <c r="I27" i="77"/>
  <c r="K28" i="39"/>
  <c r="I135" i="77"/>
  <c r="J44" i="42"/>
  <c r="M44" i="56"/>
  <c r="I132" i="77"/>
  <c r="C30" i="77"/>
  <c r="J128" i="77"/>
  <c r="D26" i="42"/>
  <c r="J51" i="42"/>
  <c r="C124" i="77"/>
  <c r="D113" i="77"/>
  <c r="D57" i="77"/>
  <c r="D53" i="42"/>
  <c r="J106" i="77"/>
  <c r="P22" i="56"/>
  <c r="L23" i="12"/>
  <c r="I130" i="77"/>
  <c r="P33" i="79"/>
  <c r="M58" i="77"/>
  <c r="M24" i="77"/>
  <c r="M51" i="77"/>
  <c r="M44" i="77"/>
  <c r="M35" i="77"/>
  <c r="T25" i="56" l="1"/>
  <c r="T24" i="56"/>
  <c r="T22" i="56"/>
  <c r="T28" i="79"/>
  <c r="T29" i="79"/>
  <c r="T32" i="79"/>
  <c r="T23" i="79"/>
  <c r="T20" i="79"/>
  <c r="T24" i="79"/>
  <c r="T33" i="79"/>
  <c r="T26" i="79"/>
  <c r="T27" i="79"/>
  <c r="T30" i="79"/>
  <c r="T22" i="79"/>
  <c r="T21" i="79"/>
  <c r="Q35" i="56"/>
  <c r="Q56" i="56"/>
  <c r="Q45" i="56"/>
  <c r="Q29" i="63"/>
  <c r="Q46" i="56"/>
  <c r="Q43" i="56"/>
  <c r="Q47" i="56"/>
  <c r="Q44" i="56"/>
  <c r="Q49" i="56"/>
  <c r="Q32" i="56"/>
  <c r="Q66" i="56"/>
  <c r="Q40" i="56"/>
  <c r="Q50" i="56"/>
  <c r="Q38" i="56"/>
  <c r="Q57" i="56"/>
  <c r="Q61" i="56"/>
  <c r="D27" i="76"/>
  <c r="D105" i="76"/>
  <c r="D64" i="76"/>
  <c r="D22" i="76"/>
  <c r="D45" i="76"/>
  <c r="D40" i="76"/>
  <c r="D78" i="76"/>
  <c r="D34" i="76"/>
  <c r="D14" i="76"/>
  <c r="D83" i="76"/>
  <c r="D36" i="76"/>
  <c r="D31" i="76"/>
  <c r="D114" i="76"/>
  <c r="D73" i="76"/>
  <c r="D3" i="76"/>
  <c r="D24" i="76"/>
  <c r="D77" i="76"/>
  <c r="D66" i="76"/>
  <c r="D113" i="76"/>
  <c r="D56" i="76"/>
  <c r="D61" i="76"/>
  <c r="D16" i="76"/>
  <c r="D99" i="76"/>
  <c r="D82" i="76"/>
  <c r="D59" i="76"/>
  <c r="D38" i="76"/>
  <c r="D89" i="76"/>
  <c r="D2" i="76"/>
  <c r="D111" i="76"/>
  <c r="D7" i="76"/>
  <c r="D119" i="76"/>
  <c r="D55" i="76"/>
  <c r="D124" i="76"/>
  <c r="D32" i="76"/>
  <c r="D102" i="76"/>
  <c r="D53" i="76"/>
  <c r="D93" i="76"/>
  <c r="D103" i="76"/>
  <c r="D79" i="76"/>
  <c r="D92" i="76"/>
  <c r="D98" i="76"/>
  <c r="D75" i="76"/>
  <c r="D68" i="76"/>
  <c r="D58" i="76"/>
  <c r="D6" i="76"/>
  <c r="D97" i="76"/>
  <c r="D35" i="76"/>
  <c r="D30" i="76"/>
  <c r="D19" i="76"/>
  <c r="D28" i="76"/>
  <c r="D101" i="76"/>
  <c r="D69" i="76"/>
  <c r="D62" i="76"/>
  <c r="D100" i="76"/>
  <c r="D90" i="76"/>
  <c r="D21" i="76"/>
  <c r="D9" i="76"/>
  <c r="D17" i="76"/>
  <c r="D50" i="76"/>
  <c r="D49" i="76"/>
  <c r="D37" i="76"/>
  <c r="D109" i="76"/>
  <c r="D4" i="76"/>
  <c r="D43" i="76"/>
  <c r="D71" i="76"/>
  <c r="D44" i="76"/>
  <c r="D88" i="76"/>
  <c r="D116" i="76"/>
  <c r="D84" i="76"/>
  <c r="D117" i="76"/>
  <c r="D122" i="76"/>
  <c r="D5" i="76"/>
  <c r="D96" i="76"/>
  <c r="D120" i="76"/>
  <c r="D39" i="76"/>
  <c r="D74" i="76"/>
  <c r="D51" i="76"/>
  <c r="D23" i="76"/>
  <c r="D8" i="76"/>
  <c r="D104" i="76"/>
  <c r="D72" i="76"/>
  <c r="D126" i="76"/>
  <c r="D86" i="76"/>
  <c r="D91" i="76"/>
  <c r="D112" i="76"/>
  <c r="D54" i="76"/>
  <c r="D52" i="76"/>
  <c r="D33" i="76"/>
  <c r="D87" i="76"/>
  <c r="D115" i="76"/>
  <c r="D108" i="76"/>
  <c r="D76" i="76"/>
  <c r="D11" i="76"/>
  <c r="D42" i="76"/>
  <c r="D85" i="76"/>
  <c r="D121" i="76"/>
  <c r="D18" i="76"/>
  <c r="D94" i="76"/>
  <c r="D81" i="76"/>
  <c r="D63" i="76"/>
  <c r="D25" i="76"/>
  <c r="D20" i="76"/>
  <c r="D47" i="76"/>
  <c r="D106" i="76"/>
  <c r="D107" i="76"/>
  <c r="D26" i="76"/>
  <c r="D67" i="76"/>
  <c r="D95" i="76"/>
  <c r="D48" i="76"/>
  <c r="D125" i="76"/>
  <c r="D60" i="76"/>
  <c r="D10" i="76"/>
  <c r="D70" i="76"/>
  <c r="D41" i="76"/>
  <c r="D46" i="76"/>
  <c r="D13" i="76"/>
  <c r="D65" i="76"/>
  <c r="D123" i="76"/>
  <c r="D15" i="76"/>
  <c r="D118" i="76"/>
  <c r="D80" i="76"/>
  <c r="D29" i="76"/>
  <c r="D110" i="76"/>
  <c r="D57" i="76"/>
  <c r="D12" i="76"/>
  <c r="M73" i="70" a="1"/>
  <c r="N51" i="56"/>
  <c r="S207" i="45"/>
  <c r="T179" i="47"/>
  <c r="T230" i="47"/>
  <c r="S98" i="46"/>
  <c r="T198" i="47"/>
  <c r="E20" i="52"/>
  <c r="F71" i="76"/>
  <c r="S46" i="46"/>
  <c r="G7" i="54"/>
  <c r="I100" i="76"/>
  <c r="E12" i="76"/>
  <c r="S169" i="45"/>
  <c r="T57" i="47"/>
  <c r="S35" i="46"/>
  <c r="N53" i="56"/>
  <c r="K4" i="52"/>
  <c r="O20" i="63"/>
  <c r="I89" i="76"/>
  <c r="T68" i="47"/>
  <c r="S189" i="46"/>
  <c r="S178" i="46"/>
  <c r="T192" i="47"/>
  <c r="T44" i="47"/>
  <c r="F105" i="76"/>
  <c r="T101" i="47"/>
  <c r="T150" i="47"/>
  <c r="T122" i="47"/>
  <c r="H22" i="76"/>
  <c r="G4" i="47"/>
  <c r="N20" i="63"/>
  <c r="X19" i="70"/>
  <c r="T207" i="47"/>
  <c r="U93" i="47"/>
  <c r="S187" i="45"/>
  <c r="E12" i="45"/>
  <c r="S204" i="46"/>
  <c r="T13" i="47"/>
  <c r="P25" i="63"/>
  <c r="S224" i="46"/>
  <c r="T40" i="47"/>
  <c r="S29" i="45"/>
  <c r="S217" i="46"/>
  <c r="E109" i="76"/>
  <c r="T23" i="46"/>
  <c r="S211" i="46"/>
  <c r="S234" i="46"/>
  <c r="I8" i="76"/>
  <c r="T128" i="47"/>
  <c r="M109" i="70"/>
  <c r="T165" i="47"/>
  <c r="T73" i="47"/>
  <c r="S212" i="45"/>
  <c r="X19" i="63"/>
  <c r="S62" i="46"/>
  <c r="I69" i="76"/>
  <c r="S249" i="46"/>
  <c r="E81" i="76"/>
  <c r="S147" i="45"/>
  <c r="S213" i="45"/>
  <c r="T35" i="47"/>
  <c r="T244" i="47"/>
  <c r="E96" i="76"/>
  <c r="T7" i="47"/>
  <c r="U215" i="47"/>
  <c r="F38" i="76"/>
  <c r="D30" i="69"/>
  <c r="E23" i="51"/>
  <c r="I90" i="76"/>
  <c r="F106" i="76"/>
  <c r="G5" i="54"/>
  <c r="S36" i="45"/>
  <c r="F2" i="76"/>
  <c r="S57" i="46"/>
  <c r="H16" i="76"/>
  <c r="S127" i="45"/>
  <c r="I10" i="76"/>
  <c r="S25" i="46"/>
  <c r="T4" i="47"/>
  <c r="F7" i="76"/>
  <c r="S101" i="46"/>
  <c r="S152" i="46"/>
  <c r="F24" i="76"/>
  <c r="S99" i="46"/>
  <c r="E20" i="51"/>
  <c r="T23" i="47"/>
  <c r="S29" i="63"/>
  <c r="I94" i="76"/>
  <c r="E18" i="46"/>
  <c r="O51" i="56"/>
  <c r="S32" i="46"/>
  <c r="H96" i="76"/>
  <c r="S191" i="46"/>
  <c r="S95" i="45"/>
  <c r="S150" i="46"/>
  <c r="S21" i="45"/>
  <c r="S243" i="45"/>
  <c r="E20" i="53"/>
  <c r="S78" i="45"/>
  <c r="S136" i="46"/>
  <c r="S210" i="45"/>
  <c r="T233" i="45"/>
  <c r="F126" i="76"/>
  <c r="K7" i="51"/>
  <c r="T164" i="45"/>
  <c r="S119" i="46"/>
  <c r="S50" i="46"/>
  <c r="S92" i="45"/>
  <c r="I119" i="76"/>
  <c r="T260" i="45"/>
  <c r="F114" i="76"/>
  <c r="U29" i="47"/>
  <c r="T82" i="47"/>
  <c r="S65" i="46"/>
  <c r="S129" i="46"/>
  <c r="E19" i="76"/>
  <c r="S28" i="45"/>
  <c r="T60" i="47"/>
  <c r="S67" i="45"/>
  <c r="U226" i="47"/>
  <c r="S235" i="45"/>
  <c r="H68" i="76"/>
  <c r="O53" i="56"/>
  <c r="J19" i="52"/>
  <c r="S230" i="46"/>
  <c r="T205" i="47"/>
  <c r="S52" i="45"/>
  <c r="S243" i="46"/>
  <c r="S190" i="46"/>
  <c r="E115" i="76"/>
  <c r="T188" i="46"/>
  <c r="T175" i="47"/>
  <c r="I64" i="76"/>
  <c r="I91" i="76"/>
  <c r="T142" i="45"/>
  <c r="T6" i="45"/>
  <c r="F30" i="76"/>
  <c r="S250" i="46"/>
  <c r="S68" i="46"/>
  <c r="O36" i="56"/>
  <c r="S178" i="45"/>
  <c r="H7" i="76"/>
  <c r="S50" i="45"/>
  <c r="F13" i="45"/>
  <c r="S140" i="45"/>
  <c r="O61" i="56"/>
  <c r="F66" i="76"/>
  <c r="S168" i="45"/>
  <c r="E11" i="46"/>
  <c r="S123" i="46"/>
  <c r="T117" i="47"/>
  <c r="H46" i="76"/>
  <c r="E82" i="76"/>
  <c r="T253" i="47"/>
  <c r="T178" i="45"/>
  <c r="U261" i="47"/>
  <c r="I35" i="76"/>
  <c r="F5" i="45"/>
  <c r="O46" i="56"/>
  <c r="T100" i="46"/>
  <c r="T64" i="47"/>
  <c r="F15" i="45"/>
  <c r="R56" i="56"/>
  <c r="S220" i="46"/>
  <c r="F102" i="76"/>
  <c r="E50" i="76"/>
  <c r="E7" i="46"/>
  <c r="H13" i="76"/>
  <c r="N19" i="63"/>
  <c r="S218" i="46"/>
  <c r="F8" i="47"/>
  <c r="E13" i="46"/>
  <c r="T90" i="45"/>
  <c r="S231" i="46"/>
  <c r="H57" i="76"/>
  <c r="E16" i="54"/>
  <c r="X21" i="56"/>
  <c r="S48" i="46"/>
  <c r="F109" i="76"/>
  <c r="S125" i="45"/>
  <c r="U149" i="47"/>
  <c r="T50" i="47"/>
  <c r="O27" i="79"/>
  <c r="S22" i="45"/>
  <c r="S111" i="46"/>
  <c r="S110" i="45"/>
  <c r="D14" i="36"/>
  <c r="S129" i="45"/>
  <c r="T4" i="45"/>
  <c r="H87" i="76"/>
  <c r="AB4" i="54"/>
  <c r="U199" i="47"/>
  <c r="E93" i="76"/>
  <c r="T152" i="46"/>
  <c r="S36" i="46"/>
  <c r="E23" i="76"/>
  <c r="S205" i="45"/>
  <c r="F75" i="76"/>
  <c r="R60" i="56"/>
  <c r="S203" i="46"/>
  <c r="T116" i="47"/>
  <c r="T171" i="47"/>
  <c r="S142" i="46"/>
  <c r="AG3" i="53"/>
  <c r="S79" i="46"/>
  <c r="U3" i="47"/>
  <c r="T180" i="45"/>
  <c r="S154" i="46"/>
  <c r="N28" i="63"/>
  <c r="S93" i="46"/>
  <c r="S47" i="56"/>
  <c r="S250" i="45"/>
  <c r="Y19" i="63"/>
  <c r="S41" i="46"/>
  <c r="T194" i="45"/>
  <c r="S157" i="46"/>
  <c r="S70" i="46"/>
  <c r="D14" i="78"/>
  <c r="H53" i="76"/>
  <c r="T248" i="47"/>
  <c r="T220" i="45"/>
  <c r="H76" i="76"/>
  <c r="T144" i="47"/>
  <c r="P20" i="63"/>
  <c r="L8" i="48"/>
  <c r="D9" i="47"/>
  <c r="C27" i="36"/>
  <c r="M5" i="48"/>
  <c r="F19" i="45"/>
  <c r="T4" i="48"/>
  <c r="P3" i="48"/>
  <c r="P7" i="48"/>
  <c r="AG10" i="52"/>
  <c r="AG14" i="52"/>
  <c r="AG18" i="52"/>
  <c r="AF23" i="52"/>
  <c r="AG26" i="52"/>
  <c r="AG30" i="52"/>
  <c r="AF35" i="52"/>
  <c r="AG38" i="52"/>
  <c r="AF43" i="52"/>
  <c r="AF47" i="52"/>
  <c r="AF51" i="52"/>
  <c r="AG54" i="52"/>
  <c r="AF59" i="52"/>
  <c r="AF63" i="52"/>
  <c r="AF67" i="52"/>
  <c r="AG70" i="52"/>
  <c r="AG74" i="52"/>
  <c r="AG78" i="52"/>
  <c r="AG82" i="52"/>
  <c r="AF87" i="52"/>
  <c r="AG90" i="52"/>
  <c r="AF95" i="52"/>
  <c r="AF99" i="52"/>
  <c r="AF103" i="52"/>
  <c r="AF107" i="52"/>
  <c r="AG110" i="52"/>
  <c r="AG114" i="52"/>
  <c r="AF119" i="52"/>
  <c r="AF123" i="52"/>
  <c r="AG126" i="52"/>
  <c r="AF131" i="52"/>
  <c r="F3" i="76"/>
  <c r="T212" i="47"/>
  <c r="I46" i="76"/>
  <c r="S103" i="45"/>
  <c r="F87" i="76"/>
  <c r="T139" i="47"/>
  <c r="T247" i="47"/>
  <c r="S121" i="46"/>
  <c r="S188" i="46"/>
  <c r="S148" i="46"/>
  <c r="T96" i="47"/>
  <c r="F73" i="76"/>
  <c r="F17" i="76"/>
  <c r="O29" i="79"/>
  <c r="T256" i="47"/>
  <c r="S193" i="46"/>
  <c r="O44" i="56"/>
  <c r="S163" i="45"/>
  <c r="S234" i="45"/>
  <c r="E8" i="46"/>
  <c r="R59" i="56"/>
  <c r="H112" i="76"/>
  <c r="S229" i="45"/>
  <c r="I27" i="76"/>
  <c r="S82" i="46"/>
  <c r="T105" i="47"/>
  <c r="O25" i="79"/>
  <c r="T226" i="47"/>
  <c r="S61" i="46"/>
  <c r="I56" i="76"/>
  <c r="S196" i="46"/>
  <c r="E105" i="76"/>
  <c r="S160" i="45"/>
  <c r="S222" i="46"/>
  <c r="S140" i="46"/>
  <c r="H19" i="76"/>
  <c r="H122" i="76"/>
  <c r="S171" i="45"/>
  <c r="F62" i="76"/>
  <c r="S208" i="46"/>
  <c r="E89" i="76"/>
  <c r="S248" i="45"/>
  <c r="T102" i="47"/>
  <c r="S135" i="46"/>
  <c r="S75" i="46"/>
  <c r="S84" i="46"/>
  <c r="S143" i="46"/>
  <c r="H40" i="76"/>
  <c r="S117" i="46"/>
  <c r="U256" i="47"/>
  <c r="E88" i="76"/>
  <c r="S108" i="45"/>
  <c r="E6" i="45"/>
  <c r="F97" i="76"/>
  <c r="T193" i="47"/>
  <c r="E72" i="76"/>
  <c r="O41" i="56"/>
  <c r="T227" i="47"/>
  <c r="I109" i="76"/>
  <c r="S131" i="46"/>
  <c r="S40" i="46"/>
  <c r="H73" i="76"/>
  <c r="S130" i="46"/>
  <c r="T136" i="45"/>
  <c r="K4" i="53"/>
  <c r="N27" i="63"/>
  <c r="I93" i="76"/>
  <c r="I122" i="76"/>
  <c r="O21" i="63"/>
  <c r="I92" i="76"/>
  <c r="S58" i="45"/>
  <c r="H107" i="76"/>
  <c r="T83" i="47"/>
  <c r="S147" i="46"/>
  <c r="E121" i="76"/>
  <c r="F41" i="76"/>
  <c r="S124" i="46"/>
  <c r="T92" i="47"/>
  <c r="N30" i="56"/>
  <c r="E39" i="76"/>
  <c r="H25" i="76"/>
  <c r="E48" i="76"/>
  <c r="F77" i="76"/>
  <c r="S7" i="45"/>
  <c r="AG3" i="52"/>
  <c r="T103" i="47"/>
  <c r="S143" i="45"/>
  <c r="S51" i="46"/>
  <c r="I31" i="76"/>
  <c r="T91" i="47"/>
  <c r="T81" i="47"/>
  <c r="U71" i="47"/>
  <c r="F16" i="45"/>
  <c r="O29" i="63"/>
  <c r="E106" i="76"/>
  <c r="E16" i="52"/>
  <c r="S139" i="46"/>
  <c r="F2" i="25"/>
  <c r="I95" i="76"/>
  <c r="U145" i="47"/>
  <c r="N63" i="56"/>
  <c r="S174" i="46"/>
  <c r="E87" i="76"/>
  <c r="F47" i="76"/>
  <c r="I32" i="76"/>
  <c r="T131" i="47"/>
  <c r="T123" i="47"/>
  <c r="T12" i="47"/>
  <c r="T55" i="47"/>
  <c r="S34" i="46"/>
  <c r="F35" i="76"/>
  <c r="S73" i="45"/>
  <c r="S146" i="45"/>
  <c r="S222" i="45"/>
  <c r="S72" i="45"/>
  <c r="F39" i="76"/>
  <c r="S193" i="45"/>
  <c r="I51" i="76"/>
  <c r="S119" i="45"/>
  <c r="F53" i="76"/>
  <c r="S93" i="45"/>
  <c r="T113" i="47"/>
  <c r="S159" i="46"/>
  <c r="AG4" i="52"/>
  <c r="S90" i="46"/>
  <c r="F96" i="76"/>
  <c r="S98" i="45"/>
  <c r="I74" i="76"/>
  <c r="S151" i="45"/>
  <c r="S209" i="45"/>
  <c r="U198" i="47"/>
  <c r="U158" i="47"/>
  <c r="U160" i="47"/>
  <c r="S183" i="46"/>
  <c r="H6" i="76"/>
  <c r="AF5" i="52"/>
  <c r="H2" i="76"/>
  <c r="T166" i="45"/>
  <c r="F111" i="76"/>
  <c r="N62" i="56"/>
  <c r="X19" i="79"/>
  <c r="S223" i="45"/>
  <c r="S43" i="45"/>
  <c r="S220" i="45"/>
  <c r="H4" i="47"/>
  <c r="S123" i="45"/>
  <c r="S108" i="46"/>
  <c r="E117" i="76"/>
  <c r="U26" i="47"/>
  <c r="T141" i="47"/>
  <c r="S245" i="45"/>
  <c r="S13" i="46"/>
  <c r="I48" i="76"/>
  <c r="S97" i="45"/>
  <c r="S30" i="46"/>
  <c r="S9" i="46"/>
  <c r="E25" i="51"/>
  <c r="T36" i="47"/>
  <c r="E24" i="52"/>
  <c r="T245" i="47"/>
  <c r="H64" i="76"/>
  <c r="E28" i="51"/>
  <c r="S30" i="45"/>
  <c r="S256" i="46"/>
  <c r="I44" i="76"/>
  <c r="J16" i="52"/>
  <c r="U202" i="47"/>
  <c r="N24" i="63"/>
  <c r="U250" i="47"/>
  <c r="T204" i="47"/>
  <c r="E101" i="76"/>
  <c r="T207" i="46"/>
  <c r="F4" i="45"/>
  <c r="S17" i="46"/>
  <c r="H86" i="76"/>
  <c r="S198" i="46"/>
  <c r="S156" i="46"/>
  <c r="E21" i="76"/>
  <c r="E84" i="76"/>
  <c r="T93" i="45"/>
  <c r="E94" i="76"/>
  <c r="F57" i="76"/>
  <c r="S173" i="46"/>
  <c r="T77" i="47"/>
  <c r="T161" i="46"/>
  <c r="E21" i="51"/>
  <c r="T223" i="47"/>
  <c r="I110" i="76"/>
  <c r="F79" i="76"/>
  <c r="T116" i="45"/>
  <c r="S77" i="46"/>
  <c r="I8" i="45"/>
  <c r="O76" i="70"/>
  <c r="L33" i="48"/>
  <c r="AF8" i="52"/>
  <c r="AF20" i="52"/>
  <c r="AF32" i="52"/>
  <c r="AG43" i="52"/>
  <c r="AG55" i="52"/>
  <c r="AG67" i="52"/>
  <c r="AF80" i="52"/>
  <c r="AG91" i="52"/>
  <c r="AG107" i="52"/>
  <c r="AF124" i="52"/>
  <c r="S48" i="45"/>
  <c r="S75" i="45"/>
  <c r="S212" i="46"/>
  <c r="F93" i="76"/>
  <c r="P100" i="70"/>
  <c r="Z19" i="79" a="1"/>
  <c r="P4" i="48"/>
  <c r="AG12" i="52"/>
  <c r="AG28" i="52"/>
  <c r="AF49" i="52"/>
  <c r="AF65" i="52"/>
  <c r="AG76" i="52"/>
  <c r="AG96" i="52"/>
  <c r="AF117" i="52"/>
  <c r="N65" i="56"/>
  <c r="S29" i="46"/>
  <c r="T65" i="47"/>
  <c r="S141" i="46"/>
  <c r="O23" i="63"/>
  <c r="O27" i="63"/>
  <c r="T219" i="47"/>
  <c r="F61" i="76"/>
  <c r="T169" i="45"/>
  <c r="E16" i="53"/>
  <c r="S137" i="45"/>
  <c r="S176" i="46"/>
  <c r="T261" i="47"/>
  <c r="Z19" i="56" a="1"/>
  <c r="E111" i="76"/>
  <c r="AF4" i="51"/>
  <c r="T252" i="47"/>
  <c r="S216" i="46"/>
  <c r="S155" i="45"/>
  <c r="I66" i="76"/>
  <c r="E100" i="76"/>
  <c r="S9" i="45"/>
  <c r="N52" i="56"/>
  <c r="N41" i="56"/>
  <c r="N58" i="56"/>
  <c r="N60" i="56"/>
  <c r="H67" i="76"/>
  <c r="O62" i="56"/>
  <c r="F103" i="76"/>
  <c r="X19" i="56"/>
  <c r="H31" i="76"/>
  <c r="O38" i="56"/>
  <c r="F55" i="76"/>
  <c r="S153" i="46"/>
  <c r="S171" i="46"/>
  <c r="I102" i="76"/>
  <c r="E99" i="76"/>
  <c r="T246" i="47"/>
  <c r="T258" i="47"/>
  <c r="H17" i="76"/>
  <c r="S247" i="46"/>
  <c r="S97" i="46"/>
  <c r="I37" i="76"/>
  <c r="I38" i="76"/>
  <c r="T195" i="47"/>
  <c r="F76" i="76"/>
  <c r="S51" i="45"/>
  <c r="S25" i="45"/>
  <c r="H92" i="76"/>
  <c r="S238" i="46"/>
  <c r="S162" i="45"/>
  <c r="S116" i="46"/>
  <c r="E2" i="76"/>
  <c r="K4" i="51"/>
  <c r="T225" i="47"/>
  <c r="S76" i="45"/>
  <c r="S244" i="46"/>
  <c r="T22" i="47"/>
  <c r="T18" i="47"/>
  <c r="E19" i="53"/>
  <c r="T145" i="47"/>
  <c r="S10" i="46"/>
  <c r="F14" i="76"/>
  <c r="I61" i="76"/>
  <c r="E29" i="76"/>
  <c r="O64" i="56"/>
  <c r="H102" i="76"/>
  <c r="C28" i="69"/>
  <c r="T59" i="46"/>
  <c r="E118" i="76"/>
  <c r="O52" i="56"/>
  <c r="F89" i="76"/>
  <c r="O19" i="63"/>
  <c r="R42" i="56"/>
  <c r="T94" i="47"/>
  <c r="H124" i="76"/>
  <c r="F4" i="76"/>
  <c r="E21" i="46"/>
  <c r="S72" i="46"/>
  <c r="T248" i="45"/>
  <c r="U179" i="47"/>
  <c r="S20" i="45"/>
  <c r="R58" i="56"/>
  <c r="F120" i="76"/>
  <c r="S182" i="45"/>
  <c r="E60" i="76"/>
  <c r="S232" i="45"/>
  <c r="S166" i="45"/>
  <c r="R45" i="56"/>
  <c r="T41" i="47"/>
  <c r="F36" i="76"/>
  <c r="H115" i="76"/>
  <c r="T20" i="46"/>
  <c r="I80" i="76"/>
  <c r="R47" i="56"/>
  <c r="T66" i="47"/>
  <c r="S169" i="46"/>
  <c r="F6" i="45"/>
  <c r="T29" i="46"/>
  <c r="H30" i="76"/>
  <c r="S113" i="45"/>
  <c r="I123" i="76"/>
  <c r="H14" i="76"/>
  <c r="F5" i="76"/>
  <c r="S15" i="45"/>
  <c r="F84" i="76"/>
  <c r="T136" i="47"/>
  <c r="T202" i="47"/>
  <c r="J30" i="51"/>
  <c r="E120" i="76"/>
  <c r="O60" i="56"/>
  <c r="F10" i="45"/>
  <c r="S163" i="46"/>
  <c r="S262" i="45"/>
  <c r="S8" i="45"/>
  <c r="T211" i="47"/>
  <c r="T174" i="45"/>
  <c r="E42" i="76"/>
  <c r="S201" i="45"/>
  <c r="T163" i="46"/>
  <c r="F43" i="76"/>
  <c r="T68" i="45"/>
  <c r="S40" i="45"/>
  <c r="E6" i="46"/>
  <c r="F78" i="76"/>
  <c r="S203" i="45"/>
  <c r="U83" i="47"/>
  <c r="T140" i="47"/>
  <c r="E17" i="45"/>
  <c r="I105" i="76"/>
  <c r="T107" i="46"/>
  <c r="T112" i="47"/>
  <c r="S241" i="46"/>
  <c r="O65" i="56"/>
  <c r="T213" i="45"/>
  <c r="S37" i="45"/>
  <c r="U55" i="47"/>
  <c r="I103" i="76"/>
  <c r="U45" i="47"/>
  <c r="S113" i="46"/>
  <c r="S229" i="46"/>
  <c r="T229" i="45"/>
  <c r="E18" i="52"/>
  <c r="T223" i="46"/>
  <c r="E36" i="76"/>
  <c r="H74" i="76"/>
  <c r="E18" i="53"/>
  <c r="S259" i="46"/>
  <c r="S49" i="46"/>
  <c r="H56" i="76"/>
  <c r="T67" i="47"/>
  <c r="H110" i="76"/>
  <c r="N31" i="56"/>
  <c r="E91" i="76"/>
  <c r="O39" i="56"/>
  <c r="S49" i="56"/>
  <c r="S157" i="45"/>
  <c r="F26" i="76"/>
  <c r="S42" i="45"/>
  <c r="S158" i="46"/>
  <c r="O34" i="56"/>
  <c r="S202" i="46"/>
  <c r="E17" i="54"/>
  <c r="T162" i="47"/>
  <c r="L1" i="48"/>
  <c r="F70" i="76"/>
  <c r="S37" i="46"/>
  <c r="F119" i="76"/>
  <c r="I72" i="76"/>
  <c r="T172" i="47"/>
  <c r="S181" i="46"/>
  <c r="E22" i="52"/>
  <c r="N31" i="79"/>
  <c r="H54" i="76"/>
  <c r="T72" i="45"/>
  <c r="I97" i="76"/>
  <c r="I96" i="76"/>
  <c r="T191" i="47"/>
  <c r="H71" i="76"/>
  <c r="T132" i="46"/>
  <c r="S14" i="45"/>
  <c r="T32" i="47"/>
  <c r="T134" i="46"/>
  <c r="S114" i="45"/>
  <c r="F34" i="76"/>
  <c r="T259" i="47"/>
  <c r="E55" i="76"/>
  <c r="H34" i="76"/>
  <c r="S168" i="46"/>
  <c r="C28" i="36"/>
  <c r="S118" i="46"/>
  <c r="T38" i="47"/>
  <c r="I4" i="76"/>
  <c r="E8" i="76"/>
  <c r="Y20" i="56"/>
  <c r="T99" i="47"/>
  <c r="T137" i="47"/>
  <c r="I41" i="76"/>
  <c r="T126" i="47"/>
  <c r="N26" i="63"/>
  <c r="T183" i="47"/>
  <c r="I116" i="76"/>
  <c r="I26" i="76"/>
  <c r="S3" i="46"/>
  <c r="T257" i="45"/>
  <c r="E19" i="51"/>
  <c r="S12" i="46"/>
  <c r="S122" i="46"/>
  <c r="E122" i="76"/>
  <c r="S219" i="45"/>
  <c r="S204" i="45"/>
  <c r="U258" i="47"/>
  <c r="O31" i="79"/>
  <c r="Y19" i="56"/>
  <c r="T199" i="47"/>
  <c r="I78" i="76"/>
  <c r="J18" i="51"/>
  <c r="S180" i="46"/>
  <c r="S45" i="45"/>
  <c r="S109" i="46"/>
  <c r="T59" i="47"/>
  <c r="F13" i="76"/>
  <c r="T234" i="45"/>
  <c r="E5" i="76"/>
  <c r="R46" i="56"/>
  <c r="G8" i="47"/>
  <c r="E44" i="76"/>
  <c r="U24" i="47"/>
  <c r="E47" i="76"/>
  <c r="R66" i="56"/>
  <c r="T25" i="45"/>
  <c r="F50" i="76"/>
  <c r="T5" i="48"/>
  <c r="I99" i="76"/>
  <c r="I3" i="76"/>
  <c r="F80" i="76"/>
  <c r="H126" i="76"/>
  <c r="S124" i="45"/>
  <c r="T85" i="46"/>
  <c r="O42" i="56"/>
  <c r="T143" i="45"/>
  <c r="T118" i="46"/>
  <c r="S100" i="45"/>
  <c r="F9" i="76"/>
  <c r="S49" i="45"/>
  <c r="S11" i="45"/>
  <c r="S11" i="46"/>
  <c r="U193" i="47"/>
  <c r="F8" i="45"/>
  <c r="Y19" i="79"/>
  <c r="T9" i="48"/>
  <c r="J1" i="34" a="1"/>
  <c r="P76" i="70"/>
  <c r="I20" i="45"/>
  <c r="M4" i="48"/>
  <c r="M8" i="48"/>
  <c r="AG7" i="52"/>
  <c r="AF12" i="52"/>
  <c r="AF16" i="52"/>
  <c r="AG19" i="52"/>
  <c r="AF24" i="52"/>
  <c r="AG27" i="52"/>
  <c r="AG31" i="52"/>
  <c r="AG35" i="52"/>
  <c r="AF40" i="52"/>
  <c r="AF44" i="52"/>
  <c r="AF48" i="52"/>
  <c r="AF52" i="52"/>
  <c r="AF56" i="52"/>
  <c r="AG59" i="52"/>
  <c r="AG63" i="52"/>
  <c r="AF68" i="52"/>
  <c r="AG71" i="52"/>
  <c r="AG75" i="52"/>
  <c r="AG79" i="52"/>
  <c r="AG83" i="52"/>
  <c r="AF88" i="52"/>
  <c r="AF92" i="52"/>
  <c r="AG95" i="52"/>
  <c r="AG99" i="52"/>
  <c r="AF104" i="52"/>
  <c r="AF108" i="52"/>
  <c r="AG111" i="52"/>
  <c r="AF116" i="52"/>
  <c r="AF120" i="52"/>
  <c r="AG123" i="52"/>
  <c r="AF128" i="52"/>
  <c r="AG131" i="52"/>
  <c r="P31" i="79"/>
  <c r="N59" i="56"/>
  <c r="H111" i="76"/>
  <c r="S144" i="46"/>
  <c r="S150" i="45"/>
  <c r="T194" i="47"/>
  <c r="F22" i="76"/>
  <c r="N34" i="56"/>
  <c r="T88" i="47"/>
  <c r="I45" i="76"/>
  <c r="S102" i="46"/>
  <c r="I57" i="76"/>
  <c r="S224" i="45"/>
  <c r="S115" i="45"/>
  <c r="T153" i="47"/>
  <c r="T89" i="47"/>
  <c r="S161" i="46"/>
  <c r="S242" i="45"/>
  <c r="T243" i="47"/>
  <c r="R52" i="56"/>
  <c r="I73" i="76"/>
  <c r="T167" i="47"/>
  <c r="S60" i="46"/>
  <c r="S12" i="45"/>
  <c r="E9" i="45"/>
  <c r="S23" i="46"/>
  <c r="I68" i="76"/>
  <c r="O37" i="56"/>
  <c r="S6" i="45"/>
  <c r="F116" i="76"/>
  <c r="H79" i="76"/>
  <c r="S60" i="45"/>
  <c r="O57" i="56"/>
  <c r="S255" i="45"/>
  <c r="S161" i="45"/>
  <c r="S175" i="45"/>
  <c r="S160" i="46"/>
  <c r="T173" i="47"/>
  <c r="O35" i="56"/>
  <c r="S87" i="45"/>
  <c r="E27" i="51"/>
  <c r="E18" i="45"/>
  <c r="U192" i="47"/>
  <c r="T71" i="47"/>
  <c r="E69" i="76"/>
  <c r="S95" i="46"/>
  <c r="S179" i="46"/>
  <c r="S43" i="46"/>
  <c r="F51" i="76"/>
  <c r="T154" i="47"/>
  <c r="S201" i="46"/>
  <c r="F49" i="76"/>
  <c r="H105" i="76"/>
  <c r="S128" i="45"/>
  <c r="T162" i="46"/>
  <c r="I85" i="76"/>
  <c r="T84" i="47"/>
  <c r="H52" i="76"/>
  <c r="R50" i="56"/>
  <c r="S20" i="46"/>
  <c r="N54" i="56"/>
  <c r="T235" i="47"/>
  <c r="S179" i="45"/>
  <c r="T107" i="47"/>
  <c r="T177" i="47"/>
  <c r="I50" i="76"/>
  <c r="S217" i="45"/>
  <c r="AG3" i="51"/>
  <c r="S71" i="46"/>
  <c r="T29" i="47"/>
  <c r="S85" i="46"/>
  <c r="S200" i="45"/>
  <c r="T178" i="46"/>
  <c r="S121" i="45"/>
  <c r="N55" i="56"/>
  <c r="I59" i="76"/>
  <c r="S94" i="46"/>
  <c r="T75" i="47"/>
  <c r="T51" i="47"/>
  <c r="T197" i="47"/>
  <c r="F69" i="76"/>
  <c r="T149" i="47"/>
  <c r="U181" i="47"/>
  <c r="N36" i="56"/>
  <c r="F18" i="76"/>
  <c r="S155" i="46"/>
  <c r="U225" i="47"/>
  <c r="T100" i="47"/>
  <c r="E119" i="76"/>
  <c r="F72" i="76"/>
  <c r="E74" i="76"/>
  <c r="N23" i="63"/>
  <c r="T127" i="45"/>
  <c r="S38" i="45"/>
  <c r="S130" i="45"/>
  <c r="T9" i="45"/>
  <c r="H5" i="76"/>
  <c r="S46" i="45"/>
  <c r="T210" i="47"/>
  <c r="S185" i="45"/>
  <c r="S236" i="46"/>
  <c r="E15" i="54"/>
  <c r="S65" i="45"/>
  <c r="J17" i="53"/>
  <c r="I101" i="76"/>
  <c r="T159" i="47"/>
  <c r="H24" i="76"/>
  <c r="T158" i="47"/>
  <c r="F113" i="76"/>
  <c r="S23" i="45"/>
  <c r="H9" i="76"/>
  <c r="S142" i="45"/>
  <c r="S170" i="45"/>
  <c r="O45" i="56"/>
  <c r="T250" i="47"/>
  <c r="F65" i="76"/>
  <c r="F90" i="76"/>
  <c r="U103" i="47"/>
  <c r="I84" i="76"/>
  <c r="O22" i="63"/>
  <c r="S86" i="46"/>
  <c r="H58" i="76"/>
  <c r="T240" i="47"/>
  <c r="S67" i="46"/>
  <c r="S215" i="45"/>
  <c r="E15" i="52"/>
  <c r="I40" i="76"/>
  <c r="T98" i="46"/>
  <c r="H21" i="76"/>
  <c r="E18" i="51"/>
  <c r="I9" i="76"/>
  <c r="H12" i="76"/>
  <c r="T152" i="47"/>
  <c r="F68" i="76"/>
  <c r="T147" i="45"/>
  <c r="S100" i="46"/>
  <c r="S237" i="45"/>
  <c r="U182" i="47"/>
  <c r="S24" i="46"/>
  <c r="E78" i="76"/>
  <c r="S94" i="45"/>
  <c r="E6" i="76"/>
  <c r="T36" i="45"/>
  <c r="S180" i="45"/>
  <c r="S89" i="46"/>
  <c r="O48" i="56"/>
  <c r="F46" i="76"/>
  <c r="U257" i="47"/>
  <c r="T245" i="46"/>
  <c r="S257" i="45"/>
  <c r="U85" i="47"/>
  <c r="S184" i="45"/>
  <c r="S76" i="46"/>
  <c r="S202" i="45"/>
  <c r="S205" i="46"/>
  <c r="S57" i="56"/>
  <c r="S138" i="46"/>
  <c r="T244" i="46"/>
  <c r="S128" i="46"/>
  <c r="E28" i="76"/>
  <c r="E56" i="76"/>
  <c r="I5" i="76"/>
  <c r="U18" i="47"/>
  <c r="T43" i="46"/>
  <c r="E67" i="76"/>
  <c r="Z19" i="70" a="1"/>
  <c r="T106" i="46"/>
  <c r="U52" i="47"/>
  <c r="T224" i="46"/>
  <c r="E97" i="76"/>
  <c r="H88" i="76"/>
  <c r="S56" i="45"/>
  <c r="H120" i="76"/>
  <c r="T201" i="46"/>
  <c r="P25" i="79"/>
  <c r="S181" i="45"/>
  <c r="S58" i="46"/>
  <c r="E103" i="76"/>
  <c r="I112" i="76"/>
  <c r="S53" i="46"/>
  <c r="I83" i="76"/>
  <c r="H23" i="76"/>
  <c r="AF6" i="52"/>
  <c r="H4" i="76"/>
  <c r="T203" i="45"/>
  <c r="S47" i="45"/>
  <c r="F27" i="76"/>
  <c r="T229" i="47"/>
  <c r="U124" i="47"/>
  <c r="T133" i="47"/>
  <c r="H47" i="76"/>
  <c r="S102" i="45"/>
  <c r="U156" i="47"/>
  <c r="L5" i="48"/>
  <c r="O82" i="70"/>
  <c r="U35" i="47"/>
  <c r="T176" i="47"/>
  <c r="R32" i="56"/>
  <c r="T80" i="47"/>
  <c r="O63" i="56"/>
  <c r="H15" i="76"/>
  <c r="I87" i="76"/>
  <c r="T180" i="47"/>
  <c r="D30" i="36"/>
  <c r="T26" i="45"/>
  <c r="S252" i="46"/>
  <c r="I124" i="76"/>
  <c r="T161" i="47"/>
  <c r="T190" i="47"/>
  <c r="S15" i="46"/>
  <c r="S105" i="45"/>
  <c r="I21" i="76"/>
  <c r="O43" i="56"/>
  <c r="T194" i="46"/>
  <c r="E19" i="45"/>
  <c r="D30" i="78"/>
  <c r="AF17" i="52"/>
  <c r="AG36" i="52"/>
  <c r="AF61" i="52"/>
  <c r="AG80" i="52"/>
  <c r="AF101" i="52"/>
  <c r="AF121" i="52"/>
  <c r="N28" i="79"/>
  <c r="S38" i="46"/>
  <c r="E9" i="46"/>
  <c r="S199" i="45"/>
  <c r="I82" i="76"/>
  <c r="I18" i="76"/>
  <c r="I113" i="76"/>
  <c r="E59" i="76"/>
  <c r="O28" i="63"/>
  <c r="S245" i="46"/>
  <c r="E15" i="46"/>
  <c r="E10" i="76"/>
  <c r="E21" i="45"/>
  <c r="S185" i="46"/>
  <c r="F108" i="76"/>
  <c r="I125" i="76"/>
  <c r="T152" i="45"/>
  <c r="T232" i="47"/>
  <c r="T24" i="47"/>
  <c r="T163" i="47"/>
  <c r="R49" i="56"/>
  <c r="F101" i="76"/>
  <c r="N42" i="56"/>
  <c r="F21" i="76"/>
  <c r="H33" i="76"/>
  <c r="S109" i="45"/>
  <c r="E24" i="76"/>
  <c r="S131" i="45"/>
  <c r="E52" i="76"/>
  <c r="S221" i="45"/>
  <c r="T215" i="47"/>
  <c r="E22" i="76"/>
  <c r="F33" i="76"/>
  <c r="S173" i="45"/>
  <c r="E10" i="45"/>
  <c r="T119" i="47"/>
  <c r="T189" i="47"/>
  <c r="E104" i="76"/>
  <c r="F92" i="76"/>
  <c r="S223" i="46"/>
  <c r="S227" i="45"/>
  <c r="H45" i="76"/>
  <c r="H63" i="76"/>
  <c r="T16" i="47"/>
  <c r="I107" i="76"/>
  <c r="F15" i="76"/>
  <c r="S149" i="45"/>
  <c r="E15" i="51"/>
  <c r="F31" i="76"/>
  <c r="S195" i="45"/>
  <c r="N25" i="79"/>
  <c r="I2" i="76"/>
  <c r="S117" i="45"/>
  <c r="T181" i="47"/>
  <c r="T155" i="47"/>
  <c r="H123" i="76"/>
  <c r="E53" i="76"/>
  <c r="I28" i="76"/>
  <c r="E126" i="76"/>
  <c r="F44" i="76"/>
  <c r="T14" i="47"/>
  <c r="S197" i="45"/>
  <c r="I22" i="76"/>
  <c r="S35" i="45"/>
  <c r="S70" i="45"/>
  <c r="S27" i="46"/>
  <c r="I120" i="76"/>
  <c r="H29" i="76"/>
  <c r="F95" i="76"/>
  <c r="E5" i="46"/>
  <c r="T255" i="47"/>
  <c r="T148" i="46"/>
  <c r="U13" i="47"/>
  <c r="T242" i="47"/>
  <c r="R35" i="56"/>
  <c r="H72" i="76"/>
  <c r="H28" i="76"/>
  <c r="S174" i="45"/>
  <c r="O26" i="63"/>
  <c r="T241" i="47"/>
  <c r="S42" i="46"/>
  <c r="S111" i="45"/>
  <c r="F58" i="76"/>
  <c r="I12" i="76"/>
  <c r="T169" i="47"/>
  <c r="T39" i="46"/>
  <c r="S54" i="46"/>
  <c r="I65" i="76"/>
  <c r="F82" i="76"/>
  <c r="E90" i="76"/>
  <c r="S81" i="46"/>
  <c r="T249" i="46"/>
  <c r="S85" i="45"/>
  <c r="S104" i="45"/>
  <c r="T151" i="47"/>
  <c r="T60" i="45"/>
  <c r="O31" i="56"/>
  <c r="T76" i="45"/>
  <c r="I52" i="76"/>
  <c r="T184" i="47"/>
  <c r="K6" i="53"/>
  <c r="F25" i="76"/>
  <c r="U247" i="47"/>
  <c r="E95" i="76"/>
  <c r="T85" i="47"/>
  <c r="T156" i="45"/>
  <c r="I47" i="76"/>
  <c r="S83" i="45"/>
  <c r="S92" i="46"/>
  <c r="T183" i="45"/>
  <c r="E16" i="76"/>
  <c r="T63" i="47"/>
  <c r="S149" i="46"/>
  <c r="E19" i="52"/>
  <c r="S221" i="46"/>
  <c r="T74" i="47"/>
  <c r="E7" i="45"/>
  <c r="K5" i="51"/>
  <c r="U14" i="47"/>
  <c r="T195" i="46"/>
  <c r="S248" i="46"/>
  <c r="F21" i="45"/>
  <c r="F104" i="76"/>
  <c r="S47" i="46"/>
  <c r="M100" i="70"/>
  <c r="S235" i="46"/>
  <c r="D15" i="69"/>
  <c r="T157" i="47"/>
  <c r="T185" i="46"/>
  <c r="F88" i="76"/>
  <c r="F54" i="76"/>
  <c r="S134" i="45"/>
  <c r="S209" i="46"/>
  <c r="T124" i="47"/>
  <c r="R51" i="56"/>
  <c r="T108" i="47"/>
  <c r="F48" i="76"/>
  <c r="U188" i="47"/>
  <c r="T5" i="47"/>
  <c r="I33" i="76"/>
  <c r="P19" i="63"/>
  <c r="I106" i="76"/>
  <c r="P27" i="63"/>
  <c r="S112" i="45"/>
  <c r="F8" i="76"/>
  <c r="S256" i="45"/>
  <c r="E40" i="76"/>
  <c r="X20" i="56"/>
  <c r="S167" i="45"/>
  <c r="I34" i="76"/>
  <c r="E24" i="51"/>
  <c r="S145" i="46"/>
  <c r="T174" i="47"/>
  <c r="T120" i="47"/>
  <c r="S186" i="45"/>
  <c r="T187" i="47"/>
  <c r="U74" i="47"/>
  <c r="O40" i="56"/>
  <c r="H38" i="76"/>
  <c r="I6" i="76"/>
  <c r="U142" i="47"/>
  <c r="H37" i="76"/>
  <c r="T238" i="47"/>
  <c r="S54" i="45"/>
  <c r="S34" i="45"/>
  <c r="E19" i="46"/>
  <c r="T129" i="47"/>
  <c r="E63" i="76"/>
  <c r="T193" i="45"/>
  <c r="F52" i="76"/>
  <c r="M106" i="70"/>
  <c r="S239" i="46"/>
  <c r="H89" i="76"/>
  <c r="H98" i="76"/>
  <c r="S146" i="46"/>
  <c r="E14" i="45"/>
  <c r="S106" i="46"/>
  <c r="N37" i="56"/>
  <c r="S206" i="45"/>
  <c r="I25" i="76"/>
  <c r="S241" i="45"/>
  <c r="S215" i="46"/>
  <c r="T234" i="47"/>
  <c r="F32" i="76"/>
  <c r="T86" i="47"/>
  <c r="H35" i="76"/>
  <c r="U16" i="47"/>
  <c r="T214" i="45"/>
  <c r="T149" i="46"/>
  <c r="S22" i="46"/>
  <c r="T61" i="47"/>
  <c r="S55" i="46"/>
  <c r="P22" i="63"/>
  <c r="H3" i="76"/>
  <c r="S188" i="45"/>
  <c r="T67" i="45"/>
  <c r="S164" i="46"/>
  <c r="S197" i="46"/>
  <c r="F99" i="76"/>
  <c r="H39" i="76"/>
  <c r="U28" i="47"/>
  <c r="S126" i="45"/>
  <c r="R43" i="56"/>
  <c r="I14" i="76"/>
  <c r="U73" i="47"/>
  <c r="S177" i="45"/>
  <c r="S5" i="46"/>
  <c r="E107" i="76"/>
  <c r="H11" i="76"/>
  <c r="S103" i="46"/>
  <c r="S33" i="45"/>
  <c r="I58" i="76"/>
  <c r="P26" i="63"/>
  <c r="U213" i="47"/>
  <c r="S44" i="45"/>
  <c r="F59" i="76"/>
  <c r="K7" i="53"/>
  <c r="S27" i="45"/>
  <c r="T221" i="47"/>
  <c r="E108" i="76"/>
  <c r="I39" i="76"/>
  <c r="E80" i="76"/>
  <c r="T27" i="47"/>
  <c r="F60" i="76"/>
  <c r="E26" i="76"/>
  <c r="N82" i="70"/>
  <c r="S261" i="45"/>
  <c r="I43" i="76"/>
  <c r="S226" i="46"/>
  <c r="I88" i="76"/>
  <c r="T125" i="46"/>
  <c r="E73" i="76"/>
  <c r="S78" i="46"/>
  <c r="T135" i="47"/>
  <c r="T79" i="47"/>
  <c r="S31" i="46"/>
  <c r="T133" i="45"/>
  <c r="I67" i="76"/>
  <c r="S19" i="45"/>
  <c r="F100" i="76"/>
  <c r="H48" i="76"/>
  <c r="U169" i="47"/>
  <c r="F110" i="76"/>
  <c r="T222" i="47"/>
  <c r="T53" i="45"/>
  <c r="S79" i="45"/>
  <c r="L6" i="48"/>
  <c r="P106" i="70"/>
  <c r="M9" i="48"/>
  <c r="AB5" i="54"/>
  <c r="AA17" i="70"/>
  <c r="T6" i="48"/>
  <c r="T3" i="48"/>
  <c r="M7" i="48"/>
  <c r="AG9" i="52"/>
  <c r="AF14" i="52"/>
  <c r="AG17" i="52"/>
  <c r="AG21" i="52"/>
  <c r="AF26" i="52"/>
  <c r="AG29" i="52"/>
  <c r="AF34" i="52"/>
  <c r="AG37" i="52"/>
  <c r="AF42" i="52"/>
  <c r="AF46" i="52"/>
  <c r="AF50" i="52"/>
  <c r="AF54" i="52"/>
  <c r="AF58" i="52"/>
  <c r="AF62" i="52"/>
  <c r="AG65" i="52"/>
  <c r="AG69" i="52"/>
  <c r="AG73" i="52"/>
  <c r="AF78" i="52"/>
  <c r="AG81" i="52"/>
  <c r="AF86" i="52"/>
  <c r="AF90" i="52"/>
  <c r="AG93" i="52"/>
  <c r="AF98" i="52"/>
  <c r="AF102" i="52"/>
  <c r="AG105" i="52"/>
  <c r="AG109" i="52"/>
  <c r="AG113" i="52"/>
  <c r="AG117" i="52"/>
  <c r="AF122" i="52"/>
  <c r="AG125" i="52"/>
  <c r="AG129" i="52"/>
  <c r="I126" i="76"/>
  <c r="T45" i="47"/>
  <c r="R29" i="63"/>
  <c r="S68" i="45"/>
  <c r="F56" i="76"/>
  <c r="S52" i="46"/>
  <c r="O28" i="79"/>
  <c r="S136" i="45"/>
  <c r="S62" i="45"/>
  <c r="E20" i="46"/>
  <c r="H27" i="76"/>
  <c r="S210" i="46"/>
  <c r="T160" i="47"/>
  <c r="S74" i="46"/>
  <c r="E34" i="76"/>
  <c r="E30" i="51"/>
  <c r="I117" i="76"/>
  <c r="T186" i="47"/>
  <c r="T140" i="46"/>
  <c r="E66" i="76"/>
  <c r="T95" i="47"/>
  <c r="S21" i="46"/>
  <c r="H20" i="76"/>
  <c r="H80" i="76"/>
  <c r="R57" i="56"/>
  <c r="I15" i="76"/>
  <c r="S164" i="45"/>
  <c r="S28" i="46"/>
  <c r="U232" i="47"/>
  <c r="S253" i="45"/>
  <c r="O55" i="56"/>
  <c r="E114" i="76"/>
  <c r="T218" i="47"/>
  <c r="T160" i="45"/>
  <c r="S44" i="46"/>
  <c r="S7" i="46"/>
  <c r="E12" i="46"/>
  <c r="S132" i="46"/>
  <c r="F123" i="76"/>
  <c r="E18" i="54"/>
  <c r="S59" i="45"/>
  <c r="E113" i="76"/>
  <c r="F45" i="76"/>
  <c r="T111" i="47"/>
  <c r="U4" i="47"/>
  <c r="E21" i="53"/>
  <c r="E58" i="76"/>
  <c r="H69" i="76"/>
  <c r="T242" i="45"/>
  <c r="T179" i="45"/>
  <c r="H62" i="76"/>
  <c r="R41" i="56"/>
  <c r="E76" i="76"/>
  <c r="S259" i="45"/>
  <c r="T131" i="45"/>
  <c r="F125" i="76"/>
  <c r="F117" i="76"/>
  <c r="T163" i="45"/>
  <c r="S16" i="45"/>
  <c r="E43" i="76"/>
  <c r="F42" i="76"/>
  <c r="T251" i="47"/>
  <c r="S6" i="46"/>
  <c r="T189" i="46"/>
  <c r="T135" i="46"/>
  <c r="S141" i="45"/>
  <c r="S176" i="45"/>
  <c r="H18" i="76"/>
  <c r="H114" i="76"/>
  <c r="S45" i="56"/>
  <c r="E14" i="76"/>
  <c r="T60" i="46"/>
  <c r="I11" i="76"/>
  <c r="S219" i="46"/>
  <c r="K7" i="52"/>
  <c r="T20" i="47"/>
  <c r="P21" i="63"/>
  <c r="E37" i="76"/>
  <c r="U140" i="47"/>
  <c r="T209" i="47"/>
  <c r="S87" i="46"/>
  <c r="F28" i="76"/>
  <c r="E116" i="76"/>
  <c r="H26" i="76"/>
  <c r="G6" i="54"/>
  <c r="S258" i="46"/>
  <c r="T203" i="47"/>
  <c r="T59" i="45"/>
  <c r="S55" i="45"/>
  <c r="E33" i="76"/>
  <c r="H61" i="76"/>
  <c r="E26" i="51"/>
  <c r="H94" i="76"/>
  <c r="N29" i="79"/>
  <c r="T207" i="45"/>
  <c r="U112" i="47"/>
  <c r="F122" i="76"/>
  <c r="T99" i="46"/>
  <c r="F17" i="54"/>
  <c r="U235" i="47"/>
  <c r="T21" i="47"/>
  <c r="T72" i="47"/>
  <c r="T233" i="47"/>
  <c r="S110" i="46"/>
  <c r="S165" i="45"/>
  <c r="H66" i="76"/>
  <c r="S120" i="45"/>
  <c r="I114" i="76"/>
  <c r="F94" i="76"/>
  <c r="P23" i="63"/>
  <c r="L3" i="48"/>
  <c r="AG6" i="52"/>
  <c r="M6" i="48"/>
  <c r="T7" i="48"/>
  <c r="AF15" i="52"/>
  <c r="AG22" i="52"/>
  <c r="AG34" i="52"/>
  <c r="AG46" i="52"/>
  <c r="AF55" i="52"/>
  <c r="AG62" i="52"/>
  <c r="AF71" i="52"/>
  <c r="AF79" i="52"/>
  <c r="AF83" i="52"/>
  <c r="AF91" i="52"/>
  <c r="AG98" i="52"/>
  <c r="AG106" i="52"/>
  <c r="AF115" i="52"/>
  <c r="AG122" i="52"/>
  <c r="AG130" i="52"/>
  <c r="M79" i="70"/>
  <c r="S24" i="45"/>
  <c r="T30" i="46"/>
  <c r="J22" i="52"/>
  <c r="I20" i="76"/>
  <c r="O23" i="79"/>
  <c r="U76" i="47"/>
  <c r="L7" i="48"/>
  <c r="I19" i="45"/>
  <c r="AG15" i="52"/>
  <c r="AF28" i="52"/>
  <c r="AG39" i="52"/>
  <c r="AG51" i="52"/>
  <c r="AF64" i="52"/>
  <c r="AF76" i="52"/>
  <c r="AG87" i="52"/>
  <c r="AF100" i="52"/>
  <c r="AF112" i="52"/>
  <c r="AG119" i="52"/>
  <c r="AF132" i="52"/>
  <c r="S257" i="46"/>
  <c r="S148" i="45"/>
  <c r="S86" i="45"/>
  <c r="D15" i="36"/>
  <c r="T8" i="48"/>
  <c r="AG20" i="52"/>
  <c r="AF33" i="52"/>
  <c r="AG44" i="52"/>
  <c r="AG56" i="52"/>
  <c r="AG72" i="52"/>
  <c r="AF89" i="52"/>
  <c r="AG108" i="52"/>
  <c r="AF125" i="52"/>
  <c r="E70" i="76"/>
  <c r="T170" i="47"/>
  <c r="E14" i="46"/>
  <c r="S206" i="46"/>
  <c r="S101" i="45"/>
  <c r="E10" i="46"/>
  <c r="F12" i="76"/>
  <c r="S260" i="46"/>
  <c r="H113" i="76"/>
  <c r="H36" i="76"/>
  <c r="T178" i="47"/>
  <c r="T182" i="47"/>
  <c r="H77" i="76"/>
  <c r="S232" i="46"/>
  <c r="R48" i="56"/>
  <c r="H59" i="76"/>
  <c r="E49" i="76"/>
  <c r="T216" i="47"/>
  <c r="S237" i="46"/>
  <c r="N48" i="56"/>
  <c r="S59" i="46"/>
  <c r="S238" i="45"/>
  <c r="S240" i="46"/>
  <c r="S198" i="45"/>
  <c r="N33" i="56"/>
  <c r="I16" i="76"/>
  <c r="T54" i="47"/>
  <c r="H108" i="76"/>
  <c r="I71" i="76"/>
  <c r="S182" i="46"/>
  <c r="E77" i="76"/>
  <c r="S90" i="45"/>
  <c r="O56" i="56"/>
  <c r="S190" i="45"/>
  <c r="H51" i="76"/>
  <c r="E38" i="76"/>
  <c r="I7" i="76"/>
  <c r="O25" i="63"/>
  <c r="E3" i="76"/>
  <c r="H106" i="76"/>
  <c r="S214" i="46"/>
  <c r="T93" i="47"/>
  <c r="H78" i="76"/>
  <c r="K5" i="52"/>
  <c r="S207" i="46"/>
  <c r="E46" i="76"/>
  <c r="E57" i="76"/>
  <c r="E79" i="76"/>
  <c r="T237" i="47"/>
  <c r="T9" i="47"/>
  <c r="T97" i="47"/>
  <c r="H99" i="76"/>
  <c r="S26" i="45"/>
  <c r="T37" i="47"/>
  <c r="O32" i="56"/>
  <c r="E123" i="76"/>
  <c r="S227" i="46"/>
  <c r="E17" i="53"/>
  <c r="S144" i="45"/>
  <c r="T213" i="47"/>
  <c r="T156" i="47"/>
  <c r="F40" i="76"/>
  <c r="S154" i="45"/>
  <c r="S5" i="45"/>
  <c r="F5" i="47"/>
  <c r="T34" i="47"/>
  <c r="I54" i="76"/>
  <c r="F18" i="45"/>
  <c r="F23" i="76"/>
  <c r="T143" i="47"/>
  <c r="T78" i="47"/>
  <c r="T26" i="47"/>
  <c r="T260" i="47"/>
  <c r="S138" i="45"/>
  <c r="S39" i="46"/>
  <c r="E51" i="76"/>
  <c r="S158" i="45"/>
  <c r="G4" i="54"/>
  <c r="E17" i="76"/>
  <c r="T15" i="47"/>
  <c r="F20" i="76"/>
  <c r="E65" i="76"/>
  <c r="T3" i="47"/>
  <c r="S195" i="46"/>
  <c r="E124" i="76"/>
  <c r="T11" i="47"/>
  <c r="H84" i="76"/>
  <c r="E19" i="54"/>
  <c r="T76" i="47"/>
  <c r="S183" i="45"/>
  <c r="T228" i="47"/>
  <c r="E30" i="76"/>
  <c r="S116" i="45"/>
  <c r="S261" i="46"/>
  <c r="E45" i="76"/>
  <c r="E21" i="52"/>
  <c r="I75" i="76"/>
  <c r="E22" i="45"/>
  <c r="N25" i="63"/>
  <c r="O19" i="79"/>
  <c r="H93" i="76"/>
  <c r="O49" i="56"/>
  <c r="N39" i="56"/>
  <c r="E112" i="76"/>
  <c r="S96" i="45"/>
  <c r="T148" i="47"/>
  <c r="P19" i="79"/>
  <c r="O24" i="63"/>
  <c r="T54" i="46"/>
  <c r="U89" i="47"/>
  <c r="H81" i="76"/>
  <c r="U177" i="47"/>
  <c r="T33" i="47"/>
  <c r="S233" i="45"/>
  <c r="T115" i="47"/>
  <c r="I53" i="76"/>
  <c r="T97" i="46"/>
  <c r="E86" i="76"/>
  <c r="U41" i="47"/>
  <c r="S13" i="45"/>
  <c r="S88" i="46"/>
  <c r="E15" i="45"/>
  <c r="F16" i="76"/>
  <c r="S228" i="45"/>
  <c r="K5" i="53"/>
  <c r="T121" i="47"/>
  <c r="E9" i="76"/>
  <c r="S89" i="45"/>
  <c r="T62" i="47"/>
  <c r="S230" i="45"/>
  <c r="S253" i="46"/>
  <c r="S211" i="45"/>
  <c r="I118" i="76"/>
  <c r="S244" i="45"/>
  <c r="S82" i="45"/>
  <c r="T10" i="47"/>
  <c r="O66" i="56"/>
  <c r="S133" i="45"/>
  <c r="S106" i="45"/>
  <c r="H50" i="76"/>
  <c r="O30" i="56"/>
  <c r="I86" i="76"/>
  <c r="F86" i="76"/>
  <c r="S218" i="45"/>
  <c r="T98" i="47"/>
  <c r="T114" i="47"/>
  <c r="S172" i="46"/>
  <c r="S125" i="46"/>
  <c r="S242" i="46"/>
  <c r="S69" i="45"/>
  <c r="I13" i="76"/>
  <c r="S214" i="45"/>
  <c r="O54" i="56"/>
  <c r="E11" i="45"/>
  <c r="I111" i="76"/>
  <c r="P29" i="63"/>
  <c r="D2" i="60" a="1"/>
  <c r="E83" i="76"/>
  <c r="S258" i="45"/>
  <c r="T222" i="45"/>
  <c r="H97" i="76"/>
  <c r="I63" i="76"/>
  <c r="S114" i="46"/>
  <c r="S81" i="45"/>
  <c r="T6" i="47"/>
  <c r="E16" i="51"/>
  <c r="H104" i="76"/>
  <c r="S118" i="45"/>
  <c r="O58" i="56"/>
  <c r="I121" i="76"/>
  <c r="S153" i="45"/>
  <c r="T48" i="47"/>
  <c r="F124" i="76"/>
  <c r="T132" i="47"/>
  <c r="H41" i="76"/>
  <c r="S240" i="45"/>
  <c r="S91" i="45"/>
  <c r="O50" i="56"/>
  <c r="F7" i="45"/>
  <c r="I22" i="45"/>
  <c r="T109" i="47"/>
  <c r="T25" i="47"/>
  <c r="S159" i="45"/>
  <c r="H44" i="76"/>
  <c r="I5" i="45"/>
  <c r="N106" i="70"/>
  <c r="T217" i="47"/>
  <c r="I23" i="76"/>
  <c r="I70" i="76"/>
  <c r="T104" i="47"/>
  <c r="E102" i="76"/>
  <c r="E17" i="51"/>
  <c r="H8" i="76"/>
  <c r="I77" i="76"/>
  <c r="T47" i="47"/>
  <c r="S77" i="45"/>
  <c r="S115" i="46"/>
  <c r="S122" i="45"/>
  <c r="H119" i="76"/>
  <c r="T146" i="47"/>
  <c r="E62" i="76"/>
  <c r="H117" i="76"/>
  <c r="J20" i="52"/>
  <c r="S39" i="45"/>
  <c r="S255" i="46"/>
  <c r="T53" i="47"/>
  <c r="S254" i="46"/>
  <c r="T49" i="47"/>
  <c r="T125" i="47"/>
  <c r="Z19" i="63" a="1"/>
  <c r="S99" i="45"/>
  <c r="D28" i="36"/>
  <c r="F98" i="76"/>
  <c r="T69" i="47"/>
  <c r="S45" i="46"/>
  <c r="T138" i="46"/>
  <c r="T70" i="45"/>
  <c r="T158" i="45"/>
  <c r="F74" i="76"/>
  <c r="T43" i="47"/>
  <c r="S137" i="46"/>
  <c r="T58" i="47"/>
  <c r="T230" i="45"/>
  <c r="S91" i="46"/>
  <c r="T101" i="46"/>
  <c r="E98" i="76"/>
  <c r="S216" i="45"/>
  <c r="T127" i="47"/>
  <c r="T106" i="45"/>
  <c r="S228" i="46"/>
  <c r="G5" i="47"/>
  <c r="S4" i="46"/>
  <c r="J15" i="53"/>
  <c r="E85" i="76"/>
  <c r="S120" i="46"/>
  <c r="S133" i="46"/>
  <c r="U121" i="47"/>
  <c r="H43" i="76"/>
  <c r="T39" i="47"/>
  <c r="I11" i="45"/>
  <c r="S105" i="46"/>
  <c r="R40" i="56"/>
  <c r="T176" i="46"/>
  <c r="L4" i="48"/>
  <c r="F11" i="46"/>
  <c r="AF7" i="52"/>
  <c r="U5" i="48"/>
  <c r="J1" i="76" a="1"/>
  <c r="P6" i="48"/>
  <c r="U3" i="48"/>
  <c r="U7" i="48"/>
  <c r="AF10" i="52"/>
  <c r="AG13" i="52"/>
  <c r="AF18" i="52"/>
  <c r="AF22" i="52"/>
  <c r="AG25" i="52"/>
  <c r="AF30" i="52"/>
  <c r="AG33" i="52"/>
  <c r="AF38" i="52"/>
  <c r="AG41" i="52"/>
  <c r="AG45" i="52"/>
  <c r="AG49" i="52"/>
  <c r="AG53" i="52"/>
  <c r="AG57" i="52"/>
  <c r="AG61" i="52"/>
  <c r="AF66" i="52"/>
  <c r="AF70" i="52"/>
  <c r="AF74" i="52"/>
  <c r="AG77" i="52"/>
  <c r="AF82" i="52"/>
  <c r="AG85" i="52"/>
  <c r="AG89" i="52"/>
  <c r="AF94" i="52"/>
  <c r="AG97" i="52"/>
  <c r="AG101" i="52"/>
  <c r="AF106" i="52"/>
  <c r="AF110" i="52"/>
  <c r="AF114" i="52"/>
  <c r="AF118" i="52"/>
  <c r="AG121" i="52"/>
  <c r="AF126" i="52"/>
  <c r="AF130" i="52"/>
  <c r="N26" i="79"/>
  <c r="S88" i="45"/>
  <c r="T254" i="47"/>
  <c r="S104" i="46"/>
  <c r="S246" i="45"/>
  <c r="F6" i="47"/>
  <c r="O24" i="79"/>
  <c r="E13" i="76"/>
  <c r="S260" i="45"/>
  <c r="S236" i="45"/>
  <c r="E15" i="53"/>
  <c r="T144" i="46"/>
  <c r="H116" i="76"/>
  <c r="S63" i="46"/>
  <c r="O33" i="56"/>
  <c r="S64" i="45"/>
  <c r="S57" i="45"/>
  <c r="S226" i="45"/>
  <c r="F118" i="76"/>
  <c r="S152" i="45"/>
  <c r="K6" i="52"/>
  <c r="T46" i="47"/>
  <c r="S262" i="46"/>
  <c r="T142" i="47"/>
  <c r="S162" i="46"/>
  <c r="T110" i="47"/>
  <c r="S53" i="45"/>
  <c r="S107" i="46"/>
  <c r="S35" i="56"/>
  <c r="H75" i="76"/>
  <c r="O109" i="70"/>
  <c r="F6" i="76"/>
  <c r="T108" i="45"/>
  <c r="H95" i="76"/>
  <c r="E35" i="76"/>
  <c r="N64" i="56"/>
  <c r="T90" i="47"/>
  <c r="R38" i="56"/>
  <c r="T236" i="47"/>
  <c r="R61" i="56"/>
  <c r="S170" i="46"/>
  <c r="E71" i="76"/>
  <c r="F64" i="76"/>
  <c r="I55" i="76"/>
  <c r="T257" i="47"/>
  <c r="E13" i="45"/>
  <c r="U11" i="47"/>
  <c r="F115" i="76"/>
  <c r="N21" i="63"/>
  <c r="J23" i="51"/>
  <c r="T188" i="47"/>
  <c r="S4" i="45"/>
  <c r="E17" i="52"/>
  <c r="U54" i="47"/>
  <c r="S135" i="45"/>
  <c r="H10" i="76"/>
  <c r="S139" i="45"/>
  <c r="T249" i="45"/>
  <c r="S145" i="45"/>
  <c r="E110" i="76"/>
  <c r="U37" i="47"/>
  <c r="H82" i="76"/>
  <c r="T17" i="47"/>
  <c r="E11" i="76"/>
  <c r="S3" i="45"/>
  <c r="E20" i="76"/>
  <c r="T182" i="46"/>
  <c r="H91" i="76"/>
  <c r="T201" i="47"/>
  <c r="S225" i="46"/>
  <c r="S26" i="46"/>
  <c r="F85" i="76"/>
  <c r="F4" i="46"/>
  <c r="I36" i="76"/>
  <c r="S200" i="46"/>
  <c r="I98" i="76"/>
  <c r="I10" i="45"/>
  <c r="I29" i="76"/>
  <c r="I60" i="76"/>
  <c r="S196" i="45"/>
  <c r="H42" i="76"/>
  <c r="H121" i="76"/>
  <c r="M1" i="48"/>
  <c r="O103" i="70"/>
  <c r="H32" i="76"/>
  <c r="T220" i="47"/>
  <c r="F37" i="76"/>
  <c r="H109" i="76"/>
  <c r="T42" i="47"/>
  <c r="E7" i="76"/>
  <c r="T86" i="46"/>
  <c r="F81" i="76"/>
  <c r="J17" i="52"/>
  <c r="E32" i="76"/>
  <c r="AF4" i="53"/>
  <c r="S177" i="46"/>
  <c r="S186" i="46"/>
  <c r="I30" i="76"/>
  <c r="E22" i="46"/>
  <c r="T166" i="47"/>
  <c r="T249" i="47"/>
  <c r="S251" i="46"/>
  <c r="H101" i="76"/>
  <c r="S172" i="45"/>
  <c r="E75" i="76"/>
  <c r="U38" i="47"/>
  <c r="E18" i="76"/>
  <c r="T151" i="45"/>
  <c r="E17" i="46"/>
  <c r="E54" i="76"/>
  <c r="U209" i="47"/>
  <c r="S32" i="45"/>
  <c r="T90" i="46"/>
  <c r="E20" i="45"/>
  <c r="G11" i="46"/>
  <c r="P5" i="48"/>
  <c r="D15" i="78"/>
  <c r="M3" i="48"/>
  <c r="AF11" i="52"/>
  <c r="AF19" i="52"/>
  <c r="AF27" i="52"/>
  <c r="AF31" i="52"/>
  <c r="AF39" i="52"/>
  <c r="AG42" i="52"/>
  <c r="AG50" i="52"/>
  <c r="AG58" i="52"/>
  <c r="AG66" i="52"/>
  <c r="AF75" i="52"/>
  <c r="AG86" i="52"/>
  <c r="AG94" i="52"/>
  <c r="AG102" i="52"/>
  <c r="AF111" i="52"/>
  <c r="AG118" i="52"/>
  <c r="AF127" i="52"/>
  <c r="I115" i="76"/>
  <c r="T106" i="47"/>
  <c r="H55" i="76"/>
  <c r="F91" i="76"/>
  <c r="S83" i="46"/>
  <c r="S189" i="45"/>
  <c r="T168" i="47"/>
  <c r="S41" i="45"/>
  <c r="S64" i="46"/>
  <c r="S74" i="45"/>
  <c r="S16" i="46"/>
  <c r="E125" i="76"/>
  <c r="O47" i="56"/>
  <c r="S247" i="45"/>
  <c r="S167" i="46"/>
  <c r="H103" i="76"/>
  <c r="T138" i="47"/>
  <c r="I13" i="45"/>
  <c r="S151" i="46"/>
  <c r="S63" i="45"/>
  <c r="I76" i="76"/>
  <c r="I108" i="76"/>
  <c r="T31" i="47"/>
  <c r="S84" i="45"/>
  <c r="H8" i="47"/>
  <c r="Z9" i="31"/>
  <c r="U8" i="48"/>
  <c r="AG11" i="52"/>
  <c r="AG23" i="52"/>
  <c r="AF36" i="52"/>
  <c r="AG47" i="52"/>
  <c r="AF60" i="52"/>
  <c r="AF72" i="52"/>
  <c r="AF84" i="52"/>
  <c r="AF96" i="52"/>
  <c r="AG103" i="52"/>
  <c r="AG115" i="52"/>
  <c r="AG127" i="52"/>
  <c r="T176" i="45"/>
  <c r="T220" i="46"/>
  <c r="U51" i="47"/>
  <c r="P9" i="48"/>
  <c r="F20" i="45"/>
  <c r="AG8" i="52"/>
  <c r="AG24" i="52"/>
  <c r="AF41" i="52"/>
  <c r="AG52" i="52"/>
  <c r="AG68" i="52"/>
  <c r="AF85" i="52"/>
  <c r="AF93" i="52"/>
  <c r="AF105" i="52"/>
  <c r="AG112" i="52"/>
  <c r="AF129" i="52"/>
  <c r="T206" i="47"/>
  <c r="F121" i="76"/>
  <c r="T28" i="47"/>
  <c r="S156" i="45"/>
  <c r="S199" i="46"/>
  <c r="T130" i="47"/>
  <c r="S192" i="46"/>
  <c r="D14" i="69"/>
  <c r="H90" i="76"/>
  <c r="T231" i="47"/>
  <c r="E15" i="76"/>
  <c r="T214" i="47"/>
  <c r="I19" i="76"/>
  <c r="T164" i="47"/>
  <c r="S194" i="46"/>
  <c r="S56" i="46"/>
  <c r="T52" i="47"/>
  <c r="S194" i="45"/>
  <c r="T185" i="47"/>
  <c r="T27" i="46"/>
  <c r="H70" i="76"/>
  <c r="AF4" i="52"/>
  <c r="S134" i="46"/>
  <c r="S112" i="46"/>
  <c r="E5" i="45"/>
  <c r="U98" i="47"/>
  <c r="S184" i="46"/>
  <c r="T33" i="46"/>
  <c r="AA17" i="63"/>
  <c r="P109" i="70"/>
  <c r="T118" i="47"/>
  <c r="S73" i="46"/>
  <c r="M76" i="70"/>
  <c r="E31" i="76"/>
  <c r="I9" i="45"/>
  <c r="T200" i="47"/>
  <c r="AC4" i="54"/>
  <c r="AF21" i="52"/>
  <c r="AF53" i="52"/>
  <c r="AG84" i="52"/>
  <c r="AG116" i="52"/>
  <c r="H49" i="76"/>
  <c r="S252" i="45"/>
  <c r="E29" i="51"/>
  <c r="M103" i="70"/>
  <c r="H125" i="76"/>
  <c r="C27" i="78"/>
  <c r="AG120" i="52"/>
  <c r="T56" i="47"/>
  <c r="T239" i="47"/>
  <c r="S17" i="45"/>
  <c r="I17" i="76"/>
  <c r="AF37" i="52"/>
  <c r="T196" i="47"/>
  <c r="F112" i="76"/>
  <c r="E23" i="52"/>
  <c r="I79" i="76"/>
  <c r="S249" i="45"/>
  <c r="T19" i="47"/>
  <c r="S246" i="46"/>
  <c r="E4" i="76"/>
  <c r="U236" i="47"/>
  <c r="E22" i="51"/>
  <c r="T37" i="45"/>
  <c r="E16" i="46"/>
  <c r="U246" i="47"/>
  <c r="E92" i="76"/>
  <c r="K6" i="51"/>
  <c r="S14" i="46"/>
  <c r="P24" i="63"/>
  <c r="N76" i="70"/>
  <c r="T161" i="45"/>
  <c r="U6" i="48"/>
  <c r="AF29" i="52"/>
  <c r="AG60" i="52"/>
  <c r="AG92" i="52"/>
  <c r="AG124" i="52"/>
  <c r="S66" i="45"/>
  <c r="E8" i="45"/>
  <c r="E61" i="76"/>
  <c r="R65" i="56"/>
  <c r="T70" i="47"/>
  <c r="E25" i="76"/>
  <c r="T8" i="47"/>
  <c r="S69" i="46"/>
  <c r="T237" i="45"/>
  <c r="C27" i="69"/>
  <c r="N19" i="79"/>
  <c r="U239" i="47"/>
  <c r="T198" i="45"/>
  <c r="S175" i="46"/>
  <c r="S71" i="45"/>
  <c r="S251" i="45"/>
  <c r="T191" i="46"/>
  <c r="S66" i="46"/>
  <c r="U4" i="48"/>
  <c r="AG32" i="52"/>
  <c r="AG64" i="52"/>
  <c r="AF97" i="52"/>
  <c r="AG128" i="52"/>
  <c r="S80" i="45"/>
  <c r="T88" i="45"/>
  <c r="T147" i="47"/>
  <c r="O59" i="56"/>
  <c r="S187" i="46"/>
  <c r="S231" i="45"/>
  <c r="N22" i="63"/>
  <c r="I62" i="76"/>
  <c r="H100" i="76"/>
  <c r="S80" i="46"/>
  <c r="U255" i="47"/>
  <c r="P28" i="63"/>
  <c r="E27" i="76"/>
  <c r="F83" i="76"/>
  <c r="T87" i="47"/>
  <c r="S166" i="46"/>
  <c r="S19" i="46"/>
  <c r="AC3" i="54"/>
  <c r="L9" i="48"/>
  <c r="T208" i="47"/>
  <c r="F12" i="46"/>
  <c r="S192" i="45"/>
  <c r="S96" i="46"/>
  <c r="I24" i="76"/>
  <c r="N100" i="70"/>
  <c r="AF9" i="52"/>
  <c r="AG40" i="52"/>
  <c r="AF73" i="52"/>
  <c r="AG104" i="52"/>
  <c r="S239" i="45"/>
  <c r="T117" i="46"/>
  <c r="I81" i="76"/>
  <c r="S107" i="45"/>
  <c r="I49" i="76"/>
  <c r="T224" i="47"/>
  <c r="S61" i="45"/>
  <c r="F63" i="76"/>
  <c r="M82" i="70"/>
  <c r="S233" i="46"/>
  <c r="H83" i="76"/>
  <c r="S213" i="46"/>
  <c r="AF25" i="52"/>
  <c r="AG88" i="52"/>
  <c r="H65" i="76"/>
  <c r="I104" i="76"/>
  <c r="J1" i="67" a="1"/>
  <c r="T186" i="45"/>
  <c r="AG100" i="52"/>
  <c r="F67" i="76"/>
  <c r="F19" i="76"/>
  <c r="S31" i="45"/>
  <c r="T30" i="47"/>
  <c r="S10" i="45"/>
  <c r="I42" i="76"/>
  <c r="S225" i="45"/>
  <c r="S33" i="46"/>
  <c r="F29" i="76"/>
  <c r="F10" i="76"/>
  <c r="S208" i="45"/>
  <c r="S191" i="45"/>
  <c r="R44" i="56"/>
  <c r="O100" i="70"/>
  <c r="H118" i="76"/>
  <c r="S46" i="56"/>
  <c r="T221" i="46"/>
  <c r="I17" i="45"/>
  <c r="O106" i="70"/>
  <c r="AF13" i="52"/>
  <c r="AF45" i="52"/>
  <c r="AF77" i="52"/>
  <c r="AF109" i="52"/>
  <c r="E16" i="45"/>
  <c r="T134" i="47"/>
  <c r="E41" i="76"/>
  <c r="S18" i="46"/>
  <c r="E68" i="76"/>
  <c r="S18" i="45"/>
  <c r="F107" i="76"/>
  <c r="F22" i="45"/>
  <c r="S127" i="46"/>
  <c r="U9" i="48"/>
  <c r="AG16" i="52"/>
  <c r="AG48" i="52"/>
  <c r="AF81" i="52"/>
  <c r="AF113" i="52"/>
  <c r="S8" i="46"/>
  <c r="S254" i="45"/>
  <c r="S165" i="46"/>
  <c r="H60" i="76"/>
  <c r="F7" i="47"/>
  <c r="G10" i="45"/>
  <c r="T81" i="46"/>
  <c r="U219" i="47"/>
  <c r="T66" i="45"/>
  <c r="AF57" i="52"/>
  <c r="S132" i="45"/>
  <c r="E64" i="76"/>
  <c r="S126" i="46"/>
  <c r="H85" i="76"/>
  <c r="P8" i="48"/>
  <c r="AF69" i="52"/>
  <c r="M23" i="77"/>
  <c r="M59" i="77"/>
  <c r="M29" i="77"/>
  <c r="M53" i="77"/>
  <c r="M33" i="77"/>
  <c r="M26" i="77"/>
  <c r="L6" i="51"/>
  <c r="M63" i="70" a="1"/>
  <c r="J23" i="63"/>
  <c r="M60" i="77"/>
  <c r="H3" i="54"/>
  <c r="C3" i="63"/>
  <c r="M32" i="77"/>
  <c r="S28" i="48"/>
  <c r="L6" i="52"/>
  <c r="M50" i="77"/>
  <c r="L3" i="52"/>
  <c r="M38" i="77"/>
  <c r="M48" i="77"/>
  <c r="M37" i="77"/>
  <c r="M61" i="77"/>
  <c r="M22" i="77"/>
  <c r="L3" i="53"/>
  <c r="K3" i="52"/>
  <c r="L7" i="53"/>
  <c r="K3" i="51"/>
  <c r="H4" i="54"/>
  <c r="L4" i="51"/>
  <c r="C4" i="70"/>
  <c r="H7" i="54"/>
  <c r="C5" i="56"/>
  <c r="L5" i="52"/>
  <c r="H4" i="52"/>
  <c r="M31" i="77"/>
  <c r="C5" i="79"/>
  <c r="J15" i="31"/>
  <c r="M57" i="77"/>
  <c r="C4" i="56"/>
  <c r="C5" i="70"/>
  <c r="M34" i="77"/>
  <c r="M21" i="77"/>
  <c r="M47" i="77"/>
  <c r="M49" i="77"/>
  <c r="L4" i="53"/>
  <c r="C4" i="79"/>
  <c r="H6" i="54"/>
  <c r="L5" i="51"/>
  <c r="J23" i="70"/>
  <c r="M25" i="77"/>
  <c r="H5" i="54"/>
  <c r="M28" i="77"/>
  <c r="S26" i="48"/>
  <c r="M55" i="77"/>
  <c r="L7" i="52"/>
  <c r="C3" i="56"/>
  <c r="L6" i="53"/>
  <c r="M27" i="77"/>
  <c r="M41" i="77"/>
  <c r="M54" i="77"/>
  <c r="M39" i="77"/>
  <c r="M52" i="77"/>
  <c r="H4" i="51"/>
  <c r="C3" i="79"/>
  <c r="C5" i="63"/>
  <c r="M40" i="77"/>
  <c r="U19" i="56" a="1"/>
  <c r="G3" i="54"/>
  <c r="L5" i="53"/>
  <c r="K3" i="53"/>
  <c r="S27" i="48"/>
  <c r="L4" i="52"/>
  <c r="S29" i="48"/>
  <c r="M36" i="77"/>
  <c r="M42" i="77"/>
  <c r="M62" i="77"/>
  <c r="M45" i="77"/>
  <c r="M56" i="77"/>
  <c r="C3" i="70"/>
  <c r="L7" i="51"/>
  <c r="H4" i="53"/>
  <c r="M46" i="77"/>
  <c r="M30" i="77"/>
  <c r="M43" i="77"/>
  <c r="L3" i="51"/>
  <c r="C4" i="63"/>
  <c r="Q48" i="56" l="1"/>
  <c r="Q42" i="56"/>
  <c r="Q59" i="56"/>
  <c r="T31" i="79"/>
  <c r="Q60" i="56"/>
  <c r="Q58" i="56"/>
  <c r="Q41" i="56"/>
  <c r="Q52" i="56"/>
  <c r="Q65" i="56"/>
  <c r="Q51" i="56"/>
  <c r="Q33" i="56"/>
  <c r="Q31" i="56"/>
  <c r="T19" i="79"/>
  <c r="U19" i="79" s="1" a="1"/>
  <c r="U19" i="79" s="1"/>
  <c r="Q63" i="56"/>
  <c r="Q30" i="56"/>
  <c r="Q64" i="56"/>
  <c r="Q62" i="56"/>
  <c r="Q55" i="56"/>
  <c r="Q37" i="56"/>
  <c r="Q54" i="56"/>
  <c r="Q34" i="56"/>
  <c r="Q53" i="56"/>
  <c r="Q36" i="56"/>
  <c r="Q39" i="56"/>
  <c r="J4" i="34"/>
  <c r="J66" i="34"/>
  <c r="J101" i="34"/>
  <c r="J10" i="34"/>
  <c r="J18" i="34"/>
  <c r="J32" i="34"/>
  <c r="J63" i="34"/>
  <c r="J72" i="34"/>
  <c r="J103" i="34"/>
  <c r="J87" i="34"/>
  <c r="J1" i="34"/>
  <c r="J97" i="34"/>
  <c r="J109" i="34"/>
  <c r="J58" i="34"/>
  <c r="J26" i="34"/>
  <c r="J85" i="34"/>
  <c r="J68" i="34"/>
  <c r="J69" i="34"/>
  <c r="J34" i="34"/>
  <c r="J120" i="34"/>
  <c r="J20" i="34"/>
  <c r="J126" i="34"/>
  <c r="J6" i="34"/>
  <c r="J29" i="34"/>
  <c r="J122" i="34"/>
  <c r="J96" i="34"/>
  <c r="J74" i="34"/>
  <c r="J59" i="34"/>
  <c r="J51" i="34"/>
  <c r="J119" i="34"/>
  <c r="J52" i="34"/>
  <c r="J45" i="34"/>
  <c r="J86" i="34"/>
  <c r="J106" i="34"/>
  <c r="J22" i="34"/>
  <c r="J44" i="34"/>
  <c r="J57" i="34"/>
  <c r="J108" i="34"/>
  <c r="J21" i="34"/>
  <c r="J3" i="34"/>
  <c r="J9" i="34"/>
  <c r="J92" i="34"/>
  <c r="J50" i="34"/>
  <c r="J118" i="34"/>
  <c r="J53" i="34"/>
  <c r="J64" i="34"/>
  <c r="J114" i="34"/>
  <c r="J30" i="34"/>
  <c r="J91" i="34"/>
  <c r="J104" i="34"/>
  <c r="J70" i="34"/>
  <c r="J84" i="34"/>
  <c r="J24" i="34"/>
  <c r="J46" i="34"/>
  <c r="J47" i="34"/>
  <c r="J25" i="34"/>
  <c r="J95" i="34"/>
  <c r="J113" i="34"/>
  <c r="J43" i="34"/>
  <c r="J83" i="34"/>
  <c r="J42" i="34"/>
  <c r="J12" i="34"/>
  <c r="J78" i="34"/>
  <c r="J62" i="34"/>
  <c r="J13" i="34"/>
  <c r="J54" i="34"/>
  <c r="J76" i="34"/>
  <c r="J14" i="34"/>
  <c r="J31" i="34"/>
  <c r="J111" i="34"/>
  <c r="J35" i="34"/>
  <c r="J27" i="34"/>
  <c r="J16" i="34"/>
  <c r="J67" i="34"/>
  <c r="J112" i="34"/>
  <c r="J90" i="34"/>
  <c r="J82" i="34"/>
  <c r="J23" i="34"/>
  <c r="J94" i="34"/>
  <c r="J115" i="34"/>
  <c r="J98" i="34"/>
  <c r="J107" i="34"/>
  <c r="J41" i="34"/>
  <c r="J33" i="34"/>
  <c r="J71" i="34"/>
  <c r="J49" i="34"/>
  <c r="J8" i="34"/>
  <c r="J79" i="34"/>
  <c r="J80" i="34"/>
  <c r="J61" i="34"/>
  <c r="J110" i="34"/>
  <c r="J88" i="34"/>
  <c r="J5" i="34"/>
  <c r="J124" i="34"/>
  <c r="J60" i="34"/>
  <c r="J7" i="34"/>
  <c r="J73" i="34"/>
  <c r="J75" i="34"/>
  <c r="J125" i="34"/>
  <c r="J105" i="34"/>
  <c r="J40" i="34"/>
  <c r="J36" i="34"/>
  <c r="J99" i="34"/>
  <c r="J56" i="34"/>
  <c r="J89" i="34"/>
  <c r="J39" i="34"/>
  <c r="J19" i="34"/>
  <c r="J17" i="34"/>
  <c r="J38" i="34"/>
  <c r="J48" i="34"/>
  <c r="J102" i="34"/>
  <c r="J100" i="34"/>
  <c r="J123" i="34"/>
  <c r="J28" i="34"/>
  <c r="J55" i="34"/>
  <c r="J81" i="34"/>
  <c r="J77" i="34"/>
  <c r="J117" i="34"/>
  <c r="J11" i="34"/>
  <c r="J15" i="34"/>
  <c r="J93" i="34"/>
  <c r="J116" i="34"/>
  <c r="J37" i="34"/>
  <c r="J2" i="34"/>
  <c r="J65" i="34"/>
  <c r="J121" i="34"/>
  <c r="Z1374" i="79"/>
  <c r="Z3526" i="79"/>
  <c r="Z1645" i="79"/>
  <c r="Z1651" i="79"/>
  <c r="Z862" i="79"/>
  <c r="Z2199" i="79"/>
  <c r="Z3117" i="79"/>
  <c r="Z2563" i="79"/>
  <c r="Z1291" i="79"/>
  <c r="Z1292" i="79"/>
  <c r="Z2259" i="79"/>
  <c r="Z2907" i="79"/>
  <c r="Z361" i="79"/>
  <c r="Z3087" i="79"/>
  <c r="Z447" i="79"/>
  <c r="Z1745" i="79"/>
  <c r="Z672" i="79"/>
  <c r="Z2640" i="79"/>
  <c r="Z3323" i="79"/>
  <c r="Z2403" i="79"/>
  <c r="Z2671" i="79"/>
  <c r="Z1042" i="79"/>
  <c r="Z2724" i="79"/>
  <c r="Z61" i="79"/>
  <c r="Z119" i="79"/>
  <c r="Z3137" i="79"/>
  <c r="Z3324" i="79"/>
  <c r="Z1836" i="79"/>
  <c r="Z1783" i="79"/>
  <c r="Z3541" i="79"/>
  <c r="Z2840" i="79"/>
  <c r="Z3420" i="79"/>
  <c r="Z2427" i="79"/>
  <c r="Z2453" i="79"/>
  <c r="Z719" i="79"/>
  <c r="Z292" i="79"/>
  <c r="Z2529" i="79"/>
  <c r="Z1394" i="79"/>
  <c r="Z67" i="79"/>
  <c r="Z529" i="79"/>
  <c r="Z3245" i="79"/>
  <c r="Z3157" i="79"/>
  <c r="Z1830" i="79"/>
  <c r="Z885" i="79"/>
  <c r="Z352" i="79"/>
  <c r="Z336" i="79"/>
  <c r="Z1531" i="79"/>
  <c r="Z2767" i="79"/>
  <c r="Z2656" i="79"/>
  <c r="Z1108" i="79"/>
  <c r="Z3493" i="79"/>
  <c r="Z2117" i="79"/>
  <c r="Z3398" i="79"/>
  <c r="Z1919" i="79"/>
  <c r="Z3230" i="79"/>
  <c r="Z1865" i="79"/>
  <c r="Z3261" i="79"/>
  <c r="Z1599" i="79"/>
  <c r="Z2222" i="79"/>
  <c r="Z1466" i="79"/>
  <c r="Z1622" i="79"/>
  <c r="Z403" i="79"/>
  <c r="Z3280" i="79"/>
  <c r="Z1511" i="79"/>
  <c r="Z387" i="79"/>
  <c r="Z2268" i="79"/>
  <c r="Z275" i="79"/>
  <c r="Z218" i="79"/>
  <c r="Z2087" i="79"/>
  <c r="Z1898" i="79"/>
  <c r="Z700" i="79"/>
  <c r="Z3532" i="79"/>
  <c r="Z1780" i="79"/>
  <c r="Z3508" i="79"/>
  <c r="Z394" i="79"/>
  <c r="Z3255" i="79"/>
  <c r="Z265" i="79"/>
  <c r="Z441" i="79"/>
  <c r="Z2526" i="79"/>
  <c r="Z3512" i="79"/>
  <c r="Z342" i="79"/>
  <c r="Z714" i="79"/>
  <c r="Z2602" i="79"/>
  <c r="Z2930" i="79"/>
  <c r="Z3278" i="79"/>
  <c r="Z2245" i="79"/>
  <c r="Z2946" i="79"/>
  <c r="Z1426" i="79"/>
  <c r="Z1385" i="79"/>
  <c r="Z2175" i="79"/>
  <c r="Z2114" i="79"/>
  <c r="Z875" i="79"/>
  <c r="Z2091" i="79"/>
  <c r="Z410" i="79"/>
  <c r="Z3120" i="79"/>
  <c r="Z2961" i="79"/>
  <c r="Z450" i="79"/>
  <c r="Z3149" i="79"/>
  <c r="Z111" i="79"/>
  <c r="Z624" i="79"/>
  <c r="Z1534" i="79"/>
  <c r="Z755" i="79"/>
  <c r="Z1775" i="79"/>
  <c r="Z3075" i="79"/>
  <c r="Z139" i="79"/>
  <c r="Z3510" i="79"/>
  <c r="Z180" i="79"/>
  <c r="Z2557" i="79"/>
  <c r="Z1970" i="79"/>
  <c r="Z1169" i="79"/>
  <c r="Z1915" i="79"/>
  <c r="Z1746" i="79"/>
  <c r="Z590" i="79"/>
  <c r="Z1074" i="79"/>
  <c r="Z1063" i="79"/>
  <c r="Z1977" i="79"/>
  <c r="Z2498" i="79"/>
  <c r="Z463" i="79"/>
  <c r="Z1633" i="79"/>
  <c r="Z1098" i="79"/>
  <c r="Z3409" i="79"/>
  <c r="Z1571" i="79"/>
  <c r="Z1480" i="79"/>
  <c r="Z3491" i="79"/>
  <c r="Z504" i="79"/>
  <c r="Z503" i="79"/>
  <c r="Z3489" i="79"/>
  <c r="Z1893" i="79"/>
  <c r="Z2687" i="79"/>
  <c r="Z1606" i="79"/>
  <c r="Z2657" i="79"/>
  <c r="Z169" i="79"/>
  <c r="Z2463" i="79"/>
  <c r="Z1916" i="79"/>
  <c r="Z726" i="79"/>
  <c r="Z480" i="79"/>
  <c r="Z3285" i="79"/>
  <c r="Z879" i="79"/>
  <c r="Z753" i="79"/>
  <c r="Z632" i="79"/>
  <c r="Z3092" i="79"/>
  <c r="Z1872" i="79"/>
  <c r="Z1596" i="79"/>
  <c r="Z1428" i="79"/>
  <c r="Z859" i="79"/>
  <c r="Z2351" i="79"/>
  <c r="Z2029" i="79"/>
  <c r="Z3207" i="79"/>
  <c r="Z2445" i="79"/>
  <c r="Z3134" i="79"/>
  <c r="Z2615" i="79"/>
  <c r="Z465" i="79"/>
  <c r="Z2077" i="79"/>
  <c r="Z3279" i="79"/>
  <c r="Z1591" i="79"/>
  <c r="Z1377" i="79"/>
  <c r="Z565" i="79"/>
  <c r="Z472" i="79"/>
  <c r="Z2099" i="79"/>
  <c r="Z3314" i="79"/>
  <c r="Z1066" i="79"/>
  <c r="Z3388" i="79"/>
  <c r="Z123" i="79"/>
  <c r="Z3119" i="79"/>
  <c r="Z2385" i="79"/>
  <c r="Z3136" i="79"/>
  <c r="Z3218" i="79"/>
  <c r="Z343" i="79"/>
  <c r="Z923" i="79"/>
  <c r="Z1161" i="79"/>
  <c r="Z866" i="79"/>
  <c r="Z3251" i="79"/>
  <c r="Z2834" i="79"/>
  <c r="Z2629" i="79"/>
  <c r="Z269" i="79"/>
  <c r="Z1879" i="79"/>
  <c r="Z2887" i="79"/>
  <c r="Z71" i="79"/>
  <c r="Z3032" i="79"/>
  <c r="Z2895" i="79"/>
  <c r="Z3071" i="79"/>
  <c r="Z346" i="79"/>
  <c r="Z2291" i="79"/>
  <c r="Z1708" i="79"/>
  <c r="Z3010" i="79"/>
  <c r="Z430" i="79"/>
  <c r="Z1487" i="79"/>
  <c r="Z453" i="79"/>
  <c r="Z365" i="79"/>
  <c r="Z2712" i="79"/>
  <c r="Z1445" i="79"/>
  <c r="Z3276" i="79"/>
  <c r="Z1552" i="79"/>
  <c r="Z324" i="79"/>
  <c r="Z1615" i="79"/>
  <c r="Z2440" i="79"/>
  <c r="Z1720" i="79"/>
  <c r="Z2467" i="79"/>
  <c r="Z2125" i="79"/>
  <c r="Z3540" i="79"/>
  <c r="Z1604" i="79"/>
  <c r="Z232" i="79"/>
  <c r="Z1443" i="79"/>
  <c r="Z860" i="79"/>
  <c r="Z1905" i="79"/>
  <c r="Z2781" i="79"/>
  <c r="Z731" i="79"/>
  <c r="Z1120" i="79"/>
  <c r="Z959" i="79"/>
  <c r="Z124" i="79"/>
  <c r="Z3130" i="79"/>
  <c r="Z3432" i="79"/>
  <c r="Z3425" i="79"/>
  <c r="Z316" i="79"/>
  <c r="Z1672" i="79"/>
  <c r="Z586" i="79"/>
  <c r="Z2555" i="79"/>
  <c r="Z159" i="79"/>
  <c r="Z2486" i="79"/>
  <c r="Z2696" i="79"/>
  <c r="Z1711" i="79"/>
  <c r="Z2888" i="79"/>
  <c r="Z3294" i="79"/>
  <c r="Z1723" i="79"/>
  <c r="Z1380" i="79"/>
  <c r="Z560" i="79"/>
  <c r="Z894" i="79"/>
  <c r="Z2817" i="79"/>
  <c r="Z850" i="79"/>
  <c r="Z3106" i="79"/>
  <c r="Z358" i="79"/>
  <c r="Z2508" i="79"/>
  <c r="Z2298" i="79"/>
  <c r="Z2973" i="79"/>
  <c r="Z931" i="79"/>
  <c r="Z2452" i="79"/>
  <c r="Z2208" i="79"/>
  <c r="Z319" i="79"/>
  <c r="Z1577" i="79"/>
  <c r="Z3086" i="79"/>
  <c r="Z1793" i="79"/>
  <c r="Z761" i="79"/>
  <c r="Z910" i="79"/>
  <c r="Z2130" i="79"/>
  <c r="Z1372" i="79"/>
  <c r="Z48" i="79"/>
  <c r="Z2757" i="79"/>
  <c r="Z140" i="79"/>
  <c r="Z1786" i="79"/>
  <c r="Z3074" i="79"/>
  <c r="Z1640" i="79"/>
  <c r="Z1843" i="79"/>
  <c r="Z3356" i="79"/>
  <c r="Z3008" i="79"/>
  <c r="Z2317" i="79"/>
  <c r="Z3522" i="79"/>
  <c r="Z1473" i="79"/>
  <c r="Z3441" i="79"/>
  <c r="Z916" i="79"/>
  <c r="Z3463" i="79"/>
  <c r="Z43" i="79"/>
  <c r="Z1054" i="79"/>
  <c r="Z1103" i="79"/>
  <c r="Z642" i="79"/>
  <c r="Z681" i="79"/>
  <c r="Z1070" i="79"/>
  <c r="Z784" i="79"/>
  <c r="Z224" i="79"/>
  <c r="Z3298" i="79"/>
  <c r="Z2256" i="79"/>
  <c r="Z3295" i="79"/>
  <c r="Z1263" i="79"/>
  <c r="Z3000" i="79"/>
  <c r="Z3468" i="79"/>
  <c r="Z1536" i="79"/>
  <c r="Z2487" i="79"/>
  <c r="Z2041" i="79"/>
  <c r="Z2043" i="79"/>
  <c r="Z2688" i="79"/>
  <c r="Z1209" i="79"/>
  <c r="Z2674" i="79"/>
  <c r="Z794" i="79"/>
  <c r="Z2471" i="79"/>
  <c r="Z1871" i="79"/>
  <c r="Z971" i="79"/>
  <c r="Z1903" i="79"/>
  <c r="Z854" i="79"/>
  <c r="Z25" i="79"/>
  <c r="Z2096" i="79"/>
  <c r="Z2866" i="79"/>
  <c r="Z1376" i="79"/>
  <c r="Z2135" i="79"/>
  <c r="Z1125" i="79"/>
  <c r="Z3316" i="79"/>
  <c r="Z3268" i="79"/>
  <c r="Z1413" i="79"/>
  <c r="Z475" i="79"/>
  <c r="Z378" i="79"/>
  <c r="Z1460" i="79"/>
  <c r="Z691" i="79"/>
  <c r="Z2090" i="79"/>
  <c r="Z607" i="79"/>
  <c r="Z725" i="79"/>
  <c r="Z3369" i="79"/>
  <c r="Z222" i="79"/>
  <c r="Z268" i="79"/>
  <c r="Z1118" i="79"/>
  <c r="Z2597" i="79"/>
  <c r="Z1582" i="79"/>
  <c r="Z904" i="79"/>
  <c r="Z280" i="79"/>
  <c r="Z497" i="79"/>
  <c r="Z807" i="79"/>
  <c r="Z3059" i="79"/>
  <c r="Z1475" i="79"/>
  <c r="Z2459" i="79"/>
  <c r="Z648" i="79"/>
  <c r="Z2186" i="79"/>
  <c r="Z501" i="79"/>
  <c r="Z238" i="79"/>
  <c r="Z3330" i="79"/>
  <c r="Z1187" i="79"/>
  <c r="Z1908" i="79"/>
  <c r="Z2278" i="79"/>
  <c r="Z144" i="79"/>
  <c r="Z2183" i="79"/>
  <c r="Z2401" i="79"/>
  <c r="Z2428" i="79"/>
  <c r="Z589" i="79"/>
  <c r="Z2579" i="79"/>
  <c r="Z685" i="79"/>
  <c r="Z411" i="79"/>
  <c r="Z2862" i="79"/>
  <c r="Z2408" i="79"/>
  <c r="Z1597" i="79"/>
  <c r="Z1269" i="79"/>
  <c r="Z2137" i="79"/>
  <c r="Z3292" i="79"/>
  <c r="Z3318" i="79"/>
  <c r="Z1371" i="79"/>
  <c r="Z3453" i="79"/>
  <c r="Z3175" i="79"/>
  <c r="Z3164" i="79"/>
  <c r="Z1648" i="79"/>
  <c r="Z3291" i="79"/>
  <c r="Z1784" i="79"/>
  <c r="Z3472" i="79"/>
  <c r="Z1091" i="79"/>
  <c r="Z2910" i="79"/>
  <c r="Z2218" i="79"/>
  <c r="Z2070" i="79"/>
  <c r="Z1999" i="79"/>
  <c r="Z1658" i="79"/>
  <c r="Z1608" i="79"/>
  <c r="Z259" i="79"/>
  <c r="Z2635" i="79"/>
  <c r="Z2345" i="79"/>
  <c r="Z1947" i="79"/>
  <c r="Z2593" i="79"/>
  <c r="Z3352" i="79"/>
  <c r="Z1055" i="79"/>
  <c r="Z1227" i="79"/>
  <c r="Z820" i="79"/>
  <c r="Z2014" i="79"/>
  <c r="Z3138" i="79"/>
  <c r="Z97" i="79"/>
  <c r="Z703" i="79"/>
  <c r="Z515" i="79"/>
  <c r="Z3116" i="79"/>
  <c r="Z1122" i="79"/>
  <c r="Z290" i="79"/>
  <c r="Z613" i="79"/>
  <c r="Z1052" i="79"/>
  <c r="Z3386" i="79"/>
  <c r="Z3044" i="79"/>
  <c r="Z3127" i="79"/>
  <c r="Z909" i="79"/>
  <c r="Z3503" i="79"/>
  <c r="Z3039" i="79"/>
  <c r="Z2009" i="79"/>
  <c r="Z2367" i="79"/>
  <c r="Z2100" i="79"/>
  <c r="Z689" i="79"/>
  <c r="Z1520" i="79"/>
  <c r="Z141" i="79"/>
  <c r="Z1398" i="79"/>
  <c r="Z2769" i="79"/>
  <c r="Z3458" i="79"/>
  <c r="Z2699" i="79"/>
  <c r="Z2435" i="79"/>
  <c r="Z3098" i="79"/>
  <c r="Z650" i="79"/>
  <c r="Z2915" i="79"/>
  <c r="Z3038" i="79"/>
  <c r="Z1082" i="79"/>
  <c r="Z1337" i="79"/>
  <c r="Z1110" i="79"/>
  <c r="Z337" i="79"/>
  <c r="Z1820" i="79"/>
  <c r="Z2159" i="79"/>
  <c r="Z2003" i="79"/>
  <c r="Z1620" i="79"/>
  <c r="Z2582" i="79"/>
  <c r="Z3426" i="79"/>
  <c r="Z3162" i="79"/>
  <c r="Z446" i="79"/>
  <c r="Z101" i="79"/>
  <c r="Z3473" i="79"/>
  <c r="Z3274" i="79"/>
  <c r="Z876" i="79"/>
  <c r="Z790" i="79"/>
  <c r="Z1920" i="79"/>
  <c r="Z3017" i="79"/>
  <c r="Z1265" i="79"/>
  <c r="Z1239" i="79"/>
  <c r="Z1684" i="79"/>
  <c r="Z1442" i="79"/>
  <c r="Z81" i="79"/>
  <c r="Z536" i="79"/>
  <c r="Z3319" i="79"/>
  <c r="Z3412" i="79"/>
  <c r="Z637" i="79"/>
  <c r="Z2966" i="79"/>
  <c r="Z1870" i="79"/>
  <c r="Z605" i="79"/>
  <c r="Z2951" i="79"/>
  <c r="Z2108" i="79"/>
  <c r="Z3077" i="79"/>
  <c r="Z2756" i="79"/>
  <c r="Z2061" i="79"/>
  <c r="Z3431" i="79"/>
  <c r="Z3459" i="79"/>
  <c r="Z1393" i="79"/>
  <c r="Z665" i="79"/>
  <c r="Z1567" i="79"/>
  <c r="Z2605" i="79"/>
  <c r="Z1400" i="79"/>
  <c r="Z3270" i="79"/>
  <c r="Z2518" i="79"/>
  <c r="Z751" i="79"/>
  <c r="Z1048" i="79"/>
  <c r="Z149" i="79"/>
  <c r="Z363" i="79"/>
  <c r="Z649" i="79"/>
  <c r="Z384" i="79"/>
  <c r="Z3093" i="79"/>
  <c r="Z2538" i="79"/>
  <c r="Z461" i="79"/>
  <c r="Z323" i="79"/>
  <c r="Z50" i="79"/>
  <c r="Z34" i="79"/>
  <c r="Z86" i="79"/>
  <c r="Z2379" i="79"/>
  <c r="Z2364" i="79"/>
  <c r="Z464" i="79"/>
  <c r="Z1083" i="79"/>
  <c r="Z2141" i="79"/>
  <c r="Z2505" i="79"/>
  <c r="Z708" i="79"/>
  <c r="Z1973" i="79"/>
  <c r="Z3108" i="79"/>
  <c r="Z1315" i="79"/>
  <c r="Z1627" i="79"/>
  <c r="Z2368" i="79"/>
  <c r="Z3125" i="79"/>
  <c r="Z1501" i="79"/>
  <c r="Z1616" i="79"/>
  <c r="Z1859" i="79"/>
  <c r="Z3394" i="79"/>
  <c r="Z597" i="79"/>
  <c r="Z1533" i="79"/>
  <c r="Z728" i="79"/>
  <c r="Z1939" i="79"/>
  <c r="Z2735" i="79"/>
  <c r="Z853" i="79"/>
  <c r="Z963" i="79"/>
  <c r="Z1623" i="79"/>
  <c r="Z569" i="79"/>
  <c r="Z3227" i="79"/>
  <c r="Z1424" i="79"/>
  <c r="Z1468" i="79"/>
  <c r="Z80" i="79"/>
  <c r="Z3354" i="79"/>
  <c r="Z122" i="79"/>
  <c r="Z1203" i="79"/>
  <c r="Z1180" i="79"/>
  <c r="Z1698" i="79"/>
  <c r="Z989" i="79"/>
  <c r="Z1346" i="79"/>
  <c r="Z1550" i="79"/>
  <c r="Z2778" i="79"/>
  <c r="Z3124" i="79"/>
  <c r="Z3349" i="79"/>
  <c r="Z2981" i="79"/>
  <c r="Z1538" i="79"/>
  <c r="Z851" i="79"/>
  <c r="Z788" i="79"/>
  <c r="Z2831" i="79"/>
  <c r="Z694" i="79"/>
  <c r="Z1906" i="79"/>
  <c r="Z1949" i="79"/>
  <c r="Z3190" i="79"/>
  <c r="Z1835" i="79"/>
  <c r="Z1581" i="79"/>
  <c r="Z2661" i="79"/>
  <c r="Z1130" i="79"/>
  <c r="Z881" i="79"/>
  <c r="Z1907" i="79"/>
  <c r="Z2418" i="79"/>
  <c r="Z2496" i="79"/>
  <c r="Z1150" i="79"/>
  <c r="Z2565" i="79"/>
  <c r="Z2221" i="79"/>
  <c r="Z1471" i="79"/>
  <c r="Z3078" i="79"/>
  <c r="Z3004" i="79"/>
  <c r="Z1467" i="79"/>
  <c r="Z2967" i="79"/>
  <c r="Z2768" i="79"/>
  <c r="Z2513" i="79"/>
  <c r="Z2132" i="79"/>
  <c r="Z3419" i="79"/>
  <c r="Z2152" i="79"/>
  <c r="Z1935" i="79"/>
  <c r="Z1737" i="79"/>
  <c r="Z1283" i="79"/>
  <c r="Z340" i="79"/>
  <c r="Z1897" i="79"/>
  <c r="Z1226" i="79"/>
  <c r="Z901" i="79"/>
  <c r="Z1800" i="79"/>
  <c r="Z897" i="79"/>
  <c r="Z1697" i="79"/>
  <c r="Z1564" i="79"/>
  <c r="Z3536" i="79"/>
  <c r="Z3001" i="79"/>
  <c r="Z1435" i="79"/>
  <c r="Z561" i="79"/>
  <c r="Z3126" i="79"/>
  <c r="Z1598" i="79"/>
  <c r="Z3391" i="79"/>
  <c r="Z1852" i="79"/>
  <c r="Z1444" i="79"/>
  <c r="Z2703" i="79"/>
  <c r="Z3450" i="79"/>
  <c r="Z2914" i="79"/>
  <c r="Z1347" i="79"/>
  <c r="Z235" i="79"/>
  <c r="Z2312" i="79"/>
  <c r="Z389" i="79"/>
  <c r="Z1295" i="79"/>
  <c r="Z217" i="79"/>
  <c r="Z2419" i="79"/>
  <c r="Z2289" i="79"/>
  <c r="Z1408" i="79"/>
  <c r="Z1537" i="79"/>
  <c r="Z1298" i="79"/>
  <c r="Z1774" i="79"/>
  <c r="Z2648" i="79"/>
  <c r="Z1196" i="79"/>
  <c r="Z2078" i="79"/>
  <c r="Z3041" i="79"/>
  <c r="Z1513" i="79"/>
  <c r="Z3188" i="79"/>
  <c r="Z90" i="79"/>
  <c r="Z2495" i="79"/>
  <c r="Z1631" i="79"/>
  <c r="Z1382" i="79"/>
  <c r="Z1642" i="79"/>
  <c r="Z745" i="79"/>
  <c r="Z62" i="79"/>
  <c r="Z429" i="79"/>
  <c r="Z2300" i="79"/>
  <c r="Z1328" i="79"/>
  <c r="Z795" i="79"/>
  <c r="Z443" i="79"/>
  <c r="Z3480" i="79"/>
  <c r="Z2310" i="79"/>
  <c r="Z754" i="79"/>
  <c r="Z2983" i="79"/>
  <c r="Z920" i="79"/>
  <c r="Z107" i="79"/>
  <c r="Z1884" i="79"/>
  <c r="Z2320" i="79"/>
  <c r="Z3310" i="79"/>
  <c r="Z334" i="79"/>
  <c r="Z2447" i="79"/>
  <c r="Z1429" i="79"/>
  <c r="Z3478" i="79"/>
  <c r="Z911" i="79"/>
  <c r="Z3355" i="79"/>
  <c r="Z3264" i="79"/>
  <c r="Z1242" i="79"/>
  <c r="Z2299" i="79"/>
  <c r="Z1402" i="79"/>
  <c r="Z3171" i="79"/>
  <c r="Z3243" i="79"/>
  <c r="Z1131" i="79"/>
  <c r="Z1722" i="79"/>
  <c r="Z2758" i="79"/>
  <c r="Z1965" i="79"/>
  <c r="Z2600" i="79"/>
  <c r="Z2771" i="79"/>
  <c r="Z852" i="79"/>
  <c r="Z136" i="79"/>
  <c r="Z2652" i="79"/>
  <c r="Z2119" i="79"/>
  <c r="Z2266" i="79"/>
  <c r="Z941" i="79"/>
  <c r="Z2392" i="79"/>
  <c r="Z2544" i="79"/>
  <c r="Z172" i="79"/>
  <c r="Z146" i="79"/>
  <c r="Z1071" i="79"/>
  <c r="Z1847" i="79"/>
  <c r="Z2352" i="79"/>
  <c r="Z618" i="79"/>
  <c r="Z1111" i="79"/>
  <c r="Z3443" i="79"/>
  <c r="Z1912" i="79"/>
  <c r="Z94" i="79"/>
  <c r="Z1685" i="79"/>
  <c r="Z3471" i="79"/>
  <c r="Z2591" i="79"/>
  <c r="Z298" i="79"/>
  <c r="Z530" i="79"/>
  <c r="Z58" i="79"/>
  <c r="Z2441" i="79"/>
  <c r="Z1543" i="79"/>
  <c r="Z3035" i="79"/>
  <c r="Z2461" i="79"/>
  <c r="Z1980" i="79"/>
  <c r="Z2787" i="79"/>
  <c r="Z297" i="79"/>
  <c r="Z1690" i="79"/>
  <c r="Z3525" i="79"/>
  <c r="Z373" i="79"/>
  <c r="Z2465" i="79"/>
  <c r="Z31" i="79"/>
  <c r="Z977" i="79"/>
  <c r="Z864" i="79"/>
  <c r="Z3237" i="79"/>
  <c r="Z2402" i="79"/>
  <c r="Z1716" i="79"/>
  <c r="Z2253" i="79"/>
  <c r="Z750" i="79"/>
  <c r="Z1359" i="79"/>
  <c r="Z3539" i="79"/>
  <c r="Z3506" i="79"/>
  <c r="Z2855" i="79"/>
  <c r="Z1733" i="79"/>
  <c r="Z1411" i="79"/>
  <c r="Z1749" i="79"/>
  <c r="Z760" i="79"/>
  <c r="Z684" i="79"/>
  <c r="Z223" i="79"/>
  <c r="Z1022" i="79"/>
  <c r="Z3193" i="79"/>
  <c r="Z1246" i="79"/>
  <c r="Z379" i="79"/>
  <c r="Z3267" i="79"/>
  <c r="Z3091" i="79"/>
  <c r="Z837" i="79"/>
  <c r="Z847" i="79"/>
  <c r="Z3240" i="79"/>
  <c r="Z1143" i="79"/>
  <c r="Z2675" i="79"/>
  <c r="Z2959" i="79"/>
  <c r="Z1257" i="79"/>
  <c r="Z2800" i="79"/>
  <c r="Z2275" i="79"/>
  <c r="Z2321" i="79"/>
  <c r="Z187" i="79"/>
  <c r="Z816" i="79"/>
  <c r="Z329" i="79"/>
  <c r="Z2601" i="79"/>
  <c r="Z3159" i="79"/>
  <c r="Z3079" i="79"/>
  <c r="Z792" i="79"/>
  <c r="Z1151" i="79"/>
  <c r="Z1828" i="79"/>
  <c r="Z1425" i="79"/>
  <c r="Z1844" i="79"/>
  <c r="Z2568" i="79"/>
  <c r="Z3081" i="79"/>
  <c r="Z1705" i="79"/>
  <c r="Z2713" i="79"/>
  <c r="Z769" i="79"/>
  <c r="Z397" i="79"/>
  <c r="Z1795" i="79"/>
  <c r="Z1493" i="79"/>
  <c r="Z2680" i="79"/>
  <c r="Z1558" i="79"/>
  <c r="Z1016" i="79"/>
  <c r="Z2952" i="79"/>
  <c r="Z488" i="79"/>
  <c r="Z563" i="79"/>
  <c r="Z2234" i="79"/>
  <c r="Z2195" i="79"/>
  <c r="Z2633" i="79"/>
  <c r="Z2872" i="79"/>
  <c r="Z2434" i="79"/>
  <c r="Z1496" i="79"/>
  <c r="Z3187" i="79"/>
  <c r="Z2329" i="79"/>
  <c r="Z1447" i="79"/>
  <c r="Z1857" i="79"/>
  <c r="Z1309" i="79"/>
  <c r="Z746" i="79"/>
  <c r="Z3180" i="79"/>
  <c r="Z89" i="79"/>
  <c r="Z2842" i="79"/>
  <c r="Z3105" i="79"/>
  <c r="Z674" i="79"/>
  <c r="Z1824" i="79"/>
  <c r="Z2140" i="79"/>
  <c r="Z2326" i="79"/>
  <c r="Z199" i="79"/>
  <c r="Z874" i="79"/>
  <c r="Z1940" i="79"/>
  <c r="Z281" i="79"/>
  <c r="Z3037" i="79"/>
  <c r="Z2709" i="79"/>
  <c r="Z23" i="79"/>
  <c r="Z3372" i="79"/>
  <c r="Z3423" i="79"/>
  <c r="Z1281" i="79"/>
  <c r="Z1299" i="79"/>
  <c r="Z554" i="79"/>
  <c r="Z1463" i="79"/>
  <c r="Z2906" i="79"/>
  <c r="Z2974" i="79"/>
  <c r="Z414" i="79"/>
  <c r="Z295" i="79"/>
  <c r="Z809" i="79"/>
  <c r="Z3519" i="79"/>
  <c r="Z1619" i="79"/>
  <c r="Z1013" i="79"/>
  <c r="Z375" i="79"/>
  <c r="Z2338" i="79"/>
  <c r="Z1235" i="79"/>
  <c r="Z922" i="79"/>
  <c r="Z1290" i="79"/>
  <c r="Z457" i="79"/>
  <c r="Z1666" i="79"/>
  <c r="Z2692" i="79"/>
  <c r="Z2194" i="79"/>
  <c r="Z1215" i="79"/>
  <c r="Z3325" i="79"/>
  <c r="Z2424" i="79"/>
  <c r="Z3545" i="79"/>
  <c r="Z3067" i="79"/>
  <c r="Z544" i="79"/>
  <c r="Z3101" i="79"/>
  <c r="Z2107" i="79"/>
  <c r="Z1779" i="79"/>
  <c r="Z1669" i="79"/>
  <c r="Z2153" i="79"/>
  <c r="Z83" i="79"/>
  <c r="Z1991" i="79"/>
  <c r="Z2340" i="79"/>
  <c r="Z3464" i="79"/>
  <c r="Z2423" i="79"/>
  <c r="Z566" i="79"/>
  <c r="Z2631" i="79"/>
  <c r="Z1849" i="79"/>
  <c r="Z936" i="79"/>
  <c r="Z1504" i="79"/>
  <c r="Z2634" i="79"/>
  <c r="Z1572" i="79"/>
  <c r="Z3082" i="79"/>
  <c r="Z1060" i="79"/>
  <c r="Z2192" i="79"/>
  <c r="Z3053" i="79"/>
  <c r="Z2805" i="79"/>
  <c r="Z3069" i="79"/>
  <c r="Z2559" i="79"/>
  <c r="Z950" i="79"/>
  <c r="Z3089" i="79"/>
  <c r="Z849" i="79"/>
  <c r="Z858" i="79"/>
  <c r="Z668" i="79"/>
  <c r="Z2610" i="79"/>
  <c r="Z445" i="79"/>
  <c r="Z2358" i="79"/>
  <c r="Z79" i="79"/>
  <c r="Z2287" i="79"/>
  <c r="Z1104" i="79"/>
  <c r="Z2035" i="79"/>
  <c r="Z2112" i="79"/>
  <c r="Z574" i="79"/>
  <c r="Z2254" i="79"/>
  <c r="Z3232" i="79"/>
  <c r="Z1892" i="79"/>
  <c r="Z2708" i="79"/>
  <c r="Z727" i="79"/>
  <c r="Z477" i="79"/>
  <c r="Z2706" i="79"/>
  <c r="Z2475" i="79"/>
  <c r="Z653" i="79"/>
  <c r="Z2163" i="79"/>
  <c r="Z2857" i="79"/>
  <c r="Z3442" i="79"/>
  <c r="Z3142" i="79"/>
  <c r="Z2067" i="79"/>
  <c r="Z3492" i="79"/>
  <c r="Z145" i="79"/>
  <c r="Z2894" i="79"/>
  <c r="Z1655" i="79"/>
  <c r="Z1540" i="79"/>
  <c r="Z193" i="79"/>
  <c r="Z1419" i="79"/>
  <c r="Z918" i="79"/>
  <c r="Z1590" i="79"/>
  <c r="Z2063" i="79"/>
  <c r="Z3006" i="79"/>
  <c r="Z1801" i="79"/>
  <c r="Z723" i="79"/>
  <c r="Z2001" i="79"/>
  <c r="Z528" i="79"/>
  <c r="Z2776" i="79"/>
  <c r="Z1153" i="79"/>
  <c r="Z2034" i="79"/>
  <c r="Z21" i="79"/>
  <c r="Z364" i="79"/>
  <c r="Z412" i="79"/>
  <c r="Z433" i="79"/>
  <c r="Z1248" i="79"/>
  <c r="Z1753" i="79"/>
  <c r="Z1503" i="79"/>
  <c r="Z2897" i="79"/>
  <c r="Z954" i="79"/>
  <c r="Z2191" i="79"/>
  <c r="Z1522" i="79"/>
  <c r="Z1499" i="79"/>
  <c r="Z1498" i="79"/>
  <c r="Z2852" i="79"/>
  <c r="Z523" i="79"/>
  <c r="Z2997" i="79"/>
  <c r="Z2210" i="79"/>
  <c r="Z647" i="79"/>
  <c r="Z558" i="79"/>
  <c r="Z2157" i="79"/>
  <c r="Z311" i="79"/>
  <c r="Z3446" i="79"/>
  <c r="Z2739" i="79"/>
  <c r="Z1923" i="79"/>
  <c r="Z938" i="79"/>
  <c r="Z678" i="79"/>
  <c r="Z2478" i="79"/>
  <c r="Z513" i="79"/>
  <c r="Z37" i="79"/>
  <c r="Z305" i="79"/>
  <c r="Z210" i="79"/>
  <c r="Z891" i="79"/>
  <c r="Z257" i="79"/>
  <c r="Z2193" i="79"/>
  <c r="Z2791" i="79"/>
  <c r="Z33" i="79"/>
  <c r="Z3333" i="79"/>
  <c r="Z1817" i="79"/>
  <c r="Z2188" i="79"/>
  <c r="Z1069" i="79"/>
  <c r="Z1547" i="79"/>
  <c r="Z3507" i="79"/>
  <c r="Z1960" i="79"/>
  <c r="Z1527" i="79"/>
  <c r="Z2576" i="79"/>
  <c r="Z1603" i="79"/>
  <c r="Z2158" i="79"/>
  <c r="Z2782" i="79"/>
  <c r="Z1952" i="79"/>
  <c r="Z527" i="79"/>
  <c r="Z3495" i="79"/>
  <c r="Z1179" i="79"/>
  <c r="Z833" i="79"/>
  <c r="Z2720" i="79"/>
  <c r="Z3300" i="79"/>
  <c r="Z3244" i="79"/>
  <c r="Z226" i="79"/>
  <c r="Z1325" i="79"/>
  <c r="Z793" i="79"/>
  <c r="Z1472" i="79"/>
  <c r="Z1139" i="79"/>
  <c r="Z1357" i="79"/>
  <c r="Z2931" i="79"/>
  <c r="Z300" i="79"/>
  <c r="Z1559" i="79"/>
  <c r="Z3383" i="79"/>
  <c r="Z315" i="79"/>
  <c r="Z2521" i="79"/>
  <c r="Z520" i="79"/>
  <c r="Z1224" i="79"/>
  <c r="Z2698" i="79"/>
  <c r="Z2645" i="79"/>
  <c r="Z3224" i="79"/>
  <c r="Z3309" i="79"/>
  <c r="Z2015" i="79"/>
  <c r="Z2127" i="79"/>
  <c r="Z176" i="79"/>
  <c r="Z2393" i="79"/>
  <c r="Z733" i="79"/>
  <c r="Z1686" i="79"/>
  <c r="Z1306" i="79"/>
  <c r="Z2164" i="79"/>
  <c r="Z2669" i="79"/>
  <c r="Z251" i="79"/>
  <c r="Z1791" i="79"/>
  <c r="Z484" i="79"/>
  <c r="Z3163" i="79"/>
  <c r="Z1692" i="79"/>
  <c r="Z435" i="79"/>
  <c r="Z2889" i="79"/>
  <c r="Z1469" i="79"/>
  <c r="Z962" i="79"/>
  <c r="Z1650" i="79"/>
  <c r="Z3358" i="79"/>
  <c r="Z1387" i="79"/>
  <c r="Z422" i="79"/>
  <c r="Z2013" i="79"/>
  <c r="Z225" i="79"/>
  <c r="Z871" i="79"/>
  <c r="Z2499" i="79"/>
  <c r="Z2525" i="79"/>
  <c r="Z773" i="79"/>
  <c r="Z3262" i="79"/>
  <c r="Z3424" i="79"/>
  <c r="Z2436" i="79"/>
  <c r="Z716" i="79"/>
  <c r="Z1673" i="79"/>
  <c r="Z266" i="79"/>
  <c r="Z1814" i="79"/>
  <c r="Z548" i="79"/>
  <c r="Z619" i="79"/>
  <c r="Z1680" i="79"/>
  <c r="Z3252" i="79"/>
  <c r="Z2115" i="79"/>
  <c r="Z3202" i="79"/>
  <c r="Z1514" i="79"/>
  <c r="Z41" i="79"/>
  <c r="Z1589" i="79"/>
  <c r="Z2262" i="79"/>
  <c r="Z2030" i="79"/>
  <c r="Z893" i="79"/>
  <c r="Z36" i="79"/>
  <c r="Z1100" i="79"/>
  <c r="Z1555" i="79"/>
  <c r="Z2777" i="79"/>
  <c r="Z121" i="79"/>
  <c r="Z3003" i="79"/>
  <c r="Z1741" i="79"/>
  <c r="Z868" i="79"/>
  <c r="Z2569" i="79"/>
  <c r="Z306" i="79"/>
  <c r="Z3123" i="79"/>
  <c r="Z2228" i="79"/>
  <c r="Z2999" i="79"/>
  <c r="Z1324" i="79"/>
  <c r="Z258" i="79"/>
  <c r="Z3466" i="79"/>
  <c r="Z1399" i="79"/>
  <c r="Z926" i="79"/>
  <c r="Z2458" i="79"/>
  <c r="Z458" i="79"/>
  <c r="Z468" i="79"/>
  <c r="Z1553" i="79"/>
  <c r="Z3543" i="79"/>
  <c r="Z759" i="79"/>
  <c r="Z261" i="79"/>
  <c r="Z829" i="79"/>
  <c r="Z2363" i="79"/>
  <c r="Z2592" i="79"/>
  <c r="Z3025" i="79"/>
  <c r="Z2217" i="79"/>
  <c r="Z2918" i="79"/>
  <c r="Z1794" i="79"/>
  <c r="Z2583" i="79"/>
  <c r="Z322" i="79"/>
  <c r="Z578" i="79"/>
  <c r="Z1637" i="79"/>
  <c r="Z2469" i="79"/>
  <c r="Z2667" i="79"/>
  <c r="Z1587" i="79"/>
  <c r="Z1585" i="79"/>
  <c r="Z603" i="79"/>
  <c r="Z2413" i="79"/>
  <c r="Z2531" i="79"/>
  <c r="Z194" i="79"/>
  <c r="Z2883" i="79"/>
  <c r="Z2863" i="79"/>
  <c r="Z1974" i="79"/>
  <c r="Z718" i="79"/>
  <c r="Z3031" i="79"/>
  <c r="Z2901" i="79"/>
  <c r="Z2415" i="79"/>
  <c r="Z749" i="79"/>
  <c r="Z3429" i="79"/>
  <c r="Z3428" i="79"/>
  <c r="Z2795" i="79"/>
  <c r="Z1557" i="79"/>
  <c r="Z3002" i="79"/>
  <c r="Z2584" i="79"/>
  <c r="Z1570" i="79"/>
  <c r="Z2830" i="79"/>
  <c r="Z2838" i="79"/>
  <c r="Z2922" i="79"/>
  <c r="Z928" i="79"/>
  <c r="Z3063" i="79"/>
  <c r="Z679" i="79"/>
  <c r="Z509" i="79"/>
  <c r="Z167" i="79"/>
  <c r="Z3461" i="79"/>
  <c r="Z2693" i="79"/>
  <c r="Z444" i="79"/>
  <c r="Z3151" i="79"/>
  <c r="Z1313" i="79"/>
  <c r="Z855" i="79"/>
  <c r="Z2770" i="79"/>
  <c r="Z1065" i="79"/>
  <c r="Z1890" i="79"/>
  <c r="Z956" i="79"/>
  <c r="Z1657" i="79"/>
  <c r="Z2892" i="79"/>
  <c r="Z356" i="79"/>
  <c r="Z1403" i="79"/>
  <c r="Z485" i="79"/>
  <c r="Z1578" i="79"/>
  <c r="Z368" i="79"/>
  <c r="Z2083" i="79"/>
  <c r="Z148" i="79"/>
  <c r="Z2145" i="79"/>
  <c r="Z2730" i="79"/>
  <c r="Z3502" i="79"/>
  <c r="Z2333" i="79"/>
  <c r="Z573" i="79"/>
  <c r="Z1302" i="79"/>
  <c r="Z3322" i="79"/>
  <c r="Z3205" i="79"/>
  <c r="Z831" i="79"/>
  <c r="Z449" i="79"/>
  <c r="Z654" i="79"/>
  <c r="Z2590" i="79"/>
  <c r="Z1917" i="79"/>
  <c r="Z559" i="79"/>
  <c r="Z2294" i="79"/>
  <c r="Z985" i="79"/>
  <c r="Z2431" i="79"/>
  <c r="Z1523" i="79"/>
  <c r="Z1932" i="79"/>
  <c r="Z1185" i="79"/>
  <c r="Z1517" i="79"/>
  <c r="Z2203" i="79"/>
  <c r="Z3148" i="79"/>
  <c r="Z182" i="79"/>
  <c r="Z2595" i="79"/>
  <c r="Z775" i="79"/>
  <c r="Z1769" i="79"/>
  <c r="Z2884" i="79"/>
  <c r="Z2187" i="79"/>
  <c r="Z2749" i="79"/>
  <c r="Z408" i="79"/>
  <c r="Z2937" i="79"/>
  <c r="Z2342" i="79"/>
  <c r="Z3365" i="79"/>
  <c r="Z1320" i="79"/>
  <c r="Z1759" i="79"/>
  <c r="Z1541" i="79"/>
  <c r="Z1431" i="79"/>
  <c r="Z380" i="79"/>
  <c r="Z2912" i="79"/>
  <c r="Z2353" i="79"/>
  <c r="Z1765" i="79"/>
  <c r="Z1218" i="79"/>
  <c r="Z3308" i="79"/>
  <c r="Z2216" i="79"/>
  <c r="Z2097" i="79"/>
  <c r="Z707" i="79"/>
  <c r="Z2008" i="79"/>
  <c r="Z813" i="79"/>
  <c r="Z1453" i="79"/>
  <c r="Z997" i="79"/>
  <c r="Z2136" i="79"/>
  <c r="Z2150" i="79"/>
  <c r="Z639" i="79"/>
  <c r="Z1742" i="79"/>
  <c r="Z3133" i="79"/>
  <c r="Z185" i="79"/>
  <c r="Z1450" i="79"/>
  <c r="Z2176" i="79"/>
  <c r="Z2134" i="79"/>
  <c r="Z3451" i="79"/>
  <c r="Z3281" i="79"/>
  <c r="Z2472" i="79"/>
  <c r="Z1034" i="79"/>
  <c r="Z2242" i="79"/>
  <c r="Z1254" i="79"/>
  <c r="Z2580" i="79"/>
  <c r="Z357" i="79"/>
  <c r="Z3531" i="79"/>
  <c r="Z960" i="79"/>
  <c r="Z1312" i="79"/>
  <c r="Z3080" i="79"/>
  <c r="Z2742" i="79"/>
  <c r="Z2731" i="79"/>
  <c r="Z2704" i="79"/>
  <c r="Z112" i="79"/>
  <c r="Z863" i="79"/>
  <c r="Z252" i="79"/>
  <c r="Z1001" i="79"/>
  <c r="Z2909" i="79"/>
  <c r="Z2620" i="79"/>
  <c r="Z2815" i="79"/>
  <c r="Z1683" i="79"/>
  <c r="Z2556" i="79"/>
  <c r="Z245" i="79"/>
  <c r="Z1331" i="79"/>
  <c r="Z1307" i="79"/>
  <c r="Z1238" i="79"/>
  <c r="Z1029" i="79"/>
  <c r="Z593" i="79"/>
  <c r="Z338" i="79"/>
  <c r="Z843" i="79"/>
  <c r="Z1687" i="79"/>
  <c r="Z2532" i="79"/>
  <c r="Z710" i="79"/>
  <c r="Z543" i="79"/>
  <c r="Z2646" i="79"/>
  <c r="Z38" i="79"/>
  <c r="Z3222" i="79"/>
  <c r="Z1439" i="79"/>
  <c r="Z1987" i="79"/>
  <c r="Z1183" i="79"/>
  <c r="Z2542" i="79"/>
  <c r="Z1031" i="79"/>
  <c r="Z29" i="79"/>
  <c r="Z2168" i="79"/>
  <c r="Z610" i="79"/>
  <c r="Z2133" i="79"/>
  <c r="Z179" i="79"/>
  <c r="Z1747" i="79"/>
  <c r="Z835" i="79"/>
  <c r="Z2729" i="79"/>
  <c r="Z2395" i="79"/>
  <c r="Z1661" i="79"/>
  <c r="Z2890" i="79"/>
  <c r="Z1918" i="79"/>
  <c r="Z729" i="79"/>
  <c r="Z1761" i="79"/>
  <c r="Z1285" i="79"/>
  <c r="Z2151" i="79"/>
  <c r="Z1277" i="79"/>
  <c r="Z2560" i="79"/>
  <c r="Z1613" i="79"/>
  <c r="Z1515" i="79"/>
  <c r="Z2779" i="79"/>
  <c r="Z1058" i="79"/>
  <c r="Z1797" i="79"/>
  <c r="Z3122" i="79"/>
  <c r="Z3313" i="79"/>
  <c r="Z49" i="79"/>
  <c r="Z1762" i="79"/>
  <c r="Z3027" i="79"/>
  <c r="Z1462" i="79"/>
  <c r="Z1489" i="79"/>
  <c r="Z2394" i="79"/>
  <c r="Z878" i="79"/>
  <c r="Z116" i="79"/>
  <c r="Z1730" i="79"/>
  <c r="Z1734" i="79"/>
  <c r="Z1831" i="79"/>
  <c r="Z427" i="79"/>
  <c r="Z1839" i="79"/>
  <c r="Z2948" i="79"/>
  <c r="Z762" i="79"/>
  <c r="Z2261" i="79"/>
  <c r="Z883" i="79"/>
  <c r="Z1782" i="79"/>
  <c r="Z1142" i="79"/>
  <c r="Z2624" i="79"/>
  <c r="Z2613" i="79"/>
  <c r="Z2405" i="79"/>
  <c r="Z2567" i="79"/>
  <c r="Z211" i="79"/>
  <c r="Z2691" i="79"/>
  <c r="Z1432" i="79"/>
  <c r="Z2650" i="79"/>
  <c r="Z1220" i="79"/>
  <c r="Z2658" i="79"/>
  <c r="Z3184" i="79"/>
  <c r="Z2362" i="79"/>
  <c r="Z326" i="79"/>
  <c r="Z202" i="79"/>
  <c r="Z2811" i="79"/>
  <c r="Z2524" i="79"/>
  <c r="Z1971" i="79"/>
  <c r="Z1979" i="79"/>
  <c r="Z1335" i="79"/>
  <c r="Z417" i="79"/>
  <c r="Z271" i="79"/>
  <c r="Z1936" i="79"/>
  <c r="Z2056" i="79"/>
  <c r="Z2558" i="79"/>
  <c r="Z2265" i="79"/>
  <c r="Z1937" i="79"/>
  <c r="Z3505" i="79"/>
  <c r="Z2886" i="79"/>
  <c r="Z3402" i="79"/>
  <c r="Z3100" i="79"/>
  <c r="Z996" i="79"/>
  <c r="Z1259" i="79"/>
  <c r="Z2752" i="79"/>
  <c r="Z2493" i="79"/>
  <c r="Z359" i="79"/>
  <c r="Z2474" i="79"/>
  <c r="Z1710" i="79"/>
  <c r="Z177" i="79"/>
  <c r="Z425" i="79"/>
  <c r="Z153" i="79"/>
  <c r="Z1957" i="79"/>
  <c r="Z1580" i="79"/>
  <c r="Z2969" i="79"/>
  <c r="Z1053" i="79"/>
  <c r="Z2998" i="79"/>
  <c r="Z2244" i="79"/>
  <c r="Z2962" i="79"/>
  <c r="Z2794" i="79"/>
  <c r="Z1144" i="79"/>
  <c r="Z3513" i="79"/>
  <c r="Z1025" i="79"/>
  <c r="Z2417" i="79"/>
  <c r="Z906" i="79"/>
  <c r="Z3303" i="79"/>
  <c r="Z2798" i="79"/>
  <c r="Z2399" i="79"/>
  <c r="Z2865" i="79"/>
  <c r="Z1076" i="79"/>
  <c r="Z2733" i="79"/>
  <c r="Z1928" i="79"/>
  <c r="Z3362" i="79"/>
  <c r="Z3248" i="79"/>
  <c r="Z2976" i="79"/>
  <c r="Z2700" i="79"/>
  <c r="Z166" i="79"/>
  <c r="Z644" i="79"/>
  <c r="Z1007" i="79"/>
  <c r="Z1219" i="79"/>
  <c r="Z949" i="79"/>
  <c r="Z2370" i="79"/>
  <c r="Z692" i="79"/>
  <c r="Z3045" i="79"/>
  <c r="Z2398" i="79"/>
  <c r="Z399" i="79"/>
  <c r="Z585" i="79"/>
  <c r="Z1223" i="79"/>
  <c r="Z1617" i="79"/>
  <c r="Z2429" i="79"/>
  <c r="Z1926" i="79"/>
  <c r="Z1712" i="79"/>
  <c r="Z1700" i="79"/>
  <c r="Z1785" i="79"/>
  <c r="Z791" i="79"/>
  <c r="Z2051" i="79"/>
  <c r="Z1084" i="79"/>
  <c r="Z2683" i="79"/>
  <c r="Z1681" i="79"/>
  <c r="Z1092" i="79"/>
  <c r="Z3377" i="79"/>
  <c r="Z2255" i="79"/>
  <c r="Z1802" i="79"/>
  <c r="Z3422" i="79"/>
  <c r="Z1938" i="79"/>
  <c r="Z3449" i="79"/>
  <c r="Z1676" i="79"/>
  <c r="Z2812" i="79"/>
  <c r="Z490" i="79"/>
  <c r="Z64" i="79"/>
  <c r="Z899" i="79"/>
  <c r="Z2359" i="79"/>
  <c r="Z1436" i="79"/>
  <c r="Z2483" i="79"/>
  <c r="Z1212" i="79"/>
  <c r="Z2293" i="79"/>
  <c r="Z2177" i="79"/>
  <c r="Z2677" i="79"/>
  <c r="Z925" i="79"/>
  <c r="Z3219" i="79"/>
  <c r="Z857" i="79"/>
  <c r="Z452" i="79"/>
  <c r="Z538" i="79"/>
  <c r="Z2503" i="79"/>
  <c r="Z3387" i="79"/>
  <c r="Z2543" i="79"/>
  <c r="Z84" i="79"/>
  <c r="Z2422" i="79"/>
  <c r="Z1968" i="79"/>
  <c r="Z1090" i="79"/>
  <c r="Z3253" i="79"/>
  <c r="Z2875" i="79"/>
  <c r="Z30" i="79"/>
  <c r="Z93" i="79"/>
  <c r="Z2283" i="79"/>
  <c r="Z2926" i="79"/>
  <c r="Z1186" i="79"/>
  <c r="Z982" i="79"/>
  <c r="Z3296" i="79"/>
  <c r="Z2171" i="79"/>
  <c r="Z3055" i="79"/>
  <c r="Z1878" i="79"/>
  <c r="Z2010" i="79"/>
  <c r="Z1624" i="79"/>
  <c r="Z921" i="79"/>
  <c r="Z1300" i="79"/>
  <c r="Z3305" i="79"/>
  <c r="Z781" i="79"/>
  <c r="Z1707" i="79"/>
  <c r="Z1508" i="79"/>
  <c r="Z2173" i="79"/>
  <c r="Z2251" i="79"/>
  <c r="Z3321" i="79"/>
  <c r="Z3228" i="79"/>
  <c r="Z1314" i="79"/>
  <c r="Z151" i="79"/>
  <c r="Z24" i="79"/>
  <c r="Z1982" i="79"/>
  <c r="Z2871" i="79"/>
  <c r="Z1934" i="79"/>
  <c r="Z400" i="79"/>
  <c r="Z219" i="79"/>
  <c r="Z1874" i="79"/>
  <c r="Z1138" i="79"/>
  <c r="Z1251" i="79"/>
  <c r="Z2026" i="79"/>
  <c r="Z669" i="79"/>
  <c r="Z3064" i="79"/>
  <c r="Z1252" i="79"/>
  <c r="Z2037" i="79"/>
  <c r="Z1770" i="79"/>
  <c r="Z861" i="79"/>
  <c r="Z2366" i="79"/>
  <c r="Z1610" i="79"/>
  <c r="Z550" i="79"/>
  <c r="Z3195" i="79"/>
  <c r="Z1446" i="79"/>
  <c r="Z1921" i="79"/>
  <c r="Z1081" i="79"/>
  <c r="Z2341" i="79"/>
  <c r="Z1286" i="79"/>
  <c r="Z2722" i="79"/>
  <c r="Z1284" i="79"/>
  <c r="Z3095" i="79"/>
  <c r="Z645" i="79"/>
  <c r="Z2719" i="79"/>
  <c r="Z3233" i="79"/>
  <c r="Z2270" i="79"/>
  <c r="Z1045" i="79"/>
  <c r="Z2551" i="79"/>
  <c r="Z3052" i="79"/>
  <c r="Z2062" i="79"/>
  <c r="Z2110" i="79"/>
  <c r="Z2185" i="79"/>
  <c r="Z3172" i="79"/>
  <c r="Z1030" i="79"/>
  <c r="Z3012" i="79"/>
  <c r="Z1272" i="79"/>
  <c r="Z454" i="79"/>
  <c r="Z2473" i="79"/>
  <c r="Z2032" i="79"/>
  <c r="Z2604" i="79"/>
  <c r="Z1763" i="79"/>
  <c r="Z677" i="79"/>
  <c r="Z1354" i="79"/>
  <c r="Z546" i="79"/>
  <c r="Z1902" i="79"/>
  <c r="Z2876" i="79"/>
  <c r="Z1116" i="79"/>
  <c r="Z420" i="79"/>
  <c r="Z2672" i="79"/>
  <c r="Z371" i="79"/>
  <c r="Z2994" i="79"/>
  <c r="Z2412" i="79"/>
  <c r="Z1868" i="79"/>
  <c r="Z1853" i="79"/>
  <c r="Z1199" i="79"/>
  <c r="Z2821" i="79"/>
  <c r="Z1154" i="79"/>
  <c r="Z279" i="79"/>
  <c r="Z3552" i="79"/>
  <c r="Z627" i="79"/>
  <c r="Z1077" i="79"/>
  <c r="Z1767" i="79"/>
  <c r="Z2288" i="79"/>
  <c r="Z3454" i="79"/>
  <c r="Z846" i="79"/>
  <c r="Z2965" i="79"/>
  <c r="Z401" i="79"/>
  <c r="Z2146" i="79"/>
  <c r="Z374" i="79"/>
  <c r="Z294" i="79"/>
  <c r="Z3500" i="79"/>
  <c r="Z2224" i="79"/>
  <c r="Z1205" i="79"/>
  <c r="Z2736" i="79"/>
  <c r="Z2285" i="79"/>
  <c r="Z1653" i="79"/>
  <c r="Z1421" i="79"/>
  <c r="Z823" i="79"/>
  <c r="Z652" i="79"/>
  <c r="Z935" i="79"/>
  <c r="Z2793" i="79"/>
  <c r="Z3523" i="79"/>
  <c r="Z992" i="79"/>
  <c r="Z3400" i="79"/>
  <c r="Z40" i="79"/>
  <c r="Z1518" i="79"/>
  <c r="Z2647" i="79"/>
  <c r="Z1829" i="79"/>
  <c r="Z466" i="79"/>
  <c r="Z2574" i="79"/>
  <c r="Z2853" i="79"/>
  <c r="Z303" i="79"/>
  <c r="Z828" i="79"/>
  <c r="Z2774" i="79"/>
  <c r="Z1509" i="79"/>
  <c r="Z663" i="79"/>
  <c r="Z3265" i="79"/>
  <c r="Z3036" i="79"/>
  <c r="Z2264" i="79"/>
  <c r="Z1714" i="79"/>
  <c r="Z591" i="79"/>
  <c r="Z2204" i="79"/>
  <c r="Z2960" i="79"/>
  <c r="Z2933" i="79"/>
  <c r="Z2446" i="79"/>
  <c r="Z2314" i="79"/>
  <c r="Z1816" i="79"/>
  <c r="Z3094" i="79"/>
  <c r="Z1638" i="79"/>
  <c r="Z596" i="79"/>
  <c r="Z2628" i="79"/>
  <c r="Z3068" i="79"/>
  <c r="Z2305" i="79"/>
  <c r="Z532" i="79"/>
  <c r="Z2411" i="79"/>
  <c r="Z2025" i="79"/>
  <c r="Z1365" i="79"/>
  <c r="Z2111" i="79"/>
  <c r="Z802" i="79"/>
  <c r="Z2707" i="79"/>
  <c r="Z212" i="79"/>
  <c r="Z2239" i="79"/>
  <c r="Z2485" i="79"/>
  <c r="Z666" i="79"/>
  <c r="Z131" i="79"/>
  <c r="Z2664" i="79"/>
  <c r="Z983" i="79"/>
  <c r="Z1682" i="79"/>
  <c r="Z1124" i="79"/>
  <c r="Z2247" i="79"/>
  <c r="Z2236" i="79"/>
  <c r="Z2638" i="79"/>
  <c r="Z154" i="79"/>
  <c r="Z796" i="79"/>
  <c r="Z2773" i="79"/>
  <c r="Z930" i="79"/>
  <c r="Z1177" i="79"/>
  <c r="Z282" i="79"/>
  <c r="Z998" i="79"/>
  <c r="Z205" i="79"/>
  <c r="Z1170" i="79"/>
  <c r="Z1086" i="79"/>
  <c r="Z2824" i="79"/>
  <c r="Z2332" i="79"/>
  <c r="Z2074" i="79"/>
  <c r="Z2799" i="79"/>
  <c r="Z1228" i="79"/>
  <c r="Z1901" i="79"/>
  <c r="Z1744" i="79"/>
  <c r="Z253" i="79"/>
  <c r="Z709" i="79"/>
  <c r="Z439" i="79"/>
  <c r="Z1137" i="79"/>
  <c r="Z3182" i="79"/>
  <c r="Z1230" i="79"/>
  <c r="Z3437" i="79"/>
  <c r="Z682" i="79"/>
  <c r="Z2545" i="79"/>
  <c r="Z693" i="79"/>
  <c r="Z1736" i="79"/>
  <c r="Z3550" i="79"/>
  <c r="Z1978" i="79"/>
  <c r="Z1544" i="79"/>
  <c r="Z2038" i="79"/>
  <c r="Z1303" i="79"/>
  <c r="Z115" i="79"/>
  <c r="Z3374" i="79"/>
  <c r="Z304" i="79"/>
  <c r="Z1649" i="79"/>
  <c r="Z278" i="79"/>
  <c r="Z1976" i="79"/>
  <c r="Z1075" i="79"/>
  <c r="Z3131" i="79"/>
  <c r="Z1647" i="79"/>
  <c r="Z1198" i="79"/>
  <c r="Z2316" i="79"/>
  <c r="Z287" i="79"/>
  <c r="Z332" i="79"/>
  <c r="Z2065" i="79"/>
  <c r="Z2315" i="79"/>
  <c r="Z1392" i="79"/>
  <c r="Z2741" i="79"/>
  <c r="Z215" i="79"/>
  <c r="Z2466" i="79"/>
  <c r="Z220" i="79"/>
  <c r="Z3066" i="79"/>
  <c r="Z890" i="79"/>
  <c r="Z519" i="79"/>
  <c r="Z1370" i="79"/>
  <c r="Z1342" i="79"/>
  <c r="Z845" i="79"/>
  <c r="Z2334" i="79"/>
  <c r="Z822" i="79"/>
  <c r="Z3250" i="79"/>
  <c r="Z3366" i="79"/>
  <c r="Z3183" i="79"/>
  <c r="Z2376" i="79"/>
  <c r="Z2762" i="79"/>
  <c r="Z171" i="79"/>
  <c r="Z2904" i="79"/>
  <c r="Z92" i="79"/>
  <c r="Z147" i="79"/>
  <c r="Z2280" i="79"/>
  <c r="Z482" i="79"/>
  <c r="Z3007" i="79"/>
  <c r="Z1593" i="79"/>
  <c r="Z3021" i="79"/>
  <c r="Z1390" i="79"/>
  <c r="Z2455" i="79"/>
  <c r="Z1456" i="79"/>
  <c r="Z961" i="79"/>
  <c r="Z3186" i="79"/>
  <c r="Z3178" i="79"/>
  <c r="Z2832" i="79"/>
  <c r="Z3072" i="79"/>
  <c r="Z1497" i="79"/>
  <c r="Z1282" i="79"/>
  <c r="Z156" i="79"/>
  <c r="Z2864" i="79"/>
  <c r="Z2053" i="79"/>
  <c r="Z2302" i="79"/>
  <c r="Z135" i="79"/>
  <c r="Z158" i="79"/>
  <c r="Z1119" i="79"/>
  <c r="Z2562" i="79"/>
  <c r="Z1823" i="79"/>
  <c r="Z1167" i="79"/>
  <c r="Z3215" i="79"/>
  <c r="Z2252" i="79"/>
  <c r="Z1601" i="79"/>
  <c r="Z1395" i="79"/>
  <c r="Z1532" i="79"/>
  <c r="Z2755" i="79"/>
  <c r="Z2378" i="79"/>
  <c r="Z3551" i="79"/>
  <c r="Z3416" i="79"/>
  <c r="Z657" i="79"/>
  <c r="Z47" i="79"/>
  <c r="Z839" i="79"/>
  <c r="Z2490" i="79"/>
  <c r="Z3102" i="79"/>
  <c r="Z1441" i="79"/>
  <c r="Z195" i="79"/>
  <c r="Z3026" i="79"/>
  <c r="Z2919" i="79"/>
  <c r="Z2271" i="79"/>
  <c r="Z2449" i="79"/>
  <c r="Z3332" i="79"/>
  <c r="Z87" i="79"/>
  <c r="Z1628" i="79"/>
  <c r="Z2642" i="79"/>
  <c r="Z2571" i="79"/>
  <c r="Z1568" i="79"/>
  <c r="Z3135" i="79"/>
  <c r="Z1168" i="79"/>
  <c r="Z1819" i="79"/>
  <c r="Z381" i="79"/>
  <c r="Z28" i="79"/>
  <c r="Z2808" i="79"/>
  <c r="Z1005" i="79"/>
  <c r="Z3371" i="79"/>
  <c r="Z2147" i="79"/>
  <c r="Z2917" i="79"/>
  <c r="Z3360" i="79"/>
  <c r="Z3320" i="79"/>
  <c r="Z2575" i="79"/>
  <c r="Z3344" i="79"/>
  <c r="Z2414" i="79"/>
  <c r="Z1512" i="79"/>
  <c r="Z2859" i="79"/>
  <c r="Z2442" i="79"/>
  <c r="Z732" i="79"/>
  <c r="Z1003" i="79"/>
  <c r="Z2715" i="79"/>
  <c r="Z2740" i="79"/>
  <c r="Z1174" i="79"/>
  <c r="Z1713" i="79"/>
  <c r="Z2250" i="79"/>
  <c r="Z2651" i="79"/>
  <c r="Z2608" i="79"/>
  <c r="Z1018" i="79"/>
  <c r="Z549" i="79"/>
  <c r="Z2052" i="79"/>
  <c r="Z3014" i="79"/>
  <c r="Z2391" i="79"/>
  <c r="Z683" i="79"/>
  <c r="Z1864" i="79"/>
  <c r="Z77" i="79"/>
  <c r="Z3306" i="79"/>
  <c r="Z52" i="79"/>
  <c r="Z742" i="79"/>
  <c r="Z3350" i="79"/>
  <c r="Z3407" i="79"/>
  <c r="Z1950" i="79"/>
  <c r="Z1430" i="79"/>
  <c r="Z22" i="79"/>
  <c r="Z110" i="79"/>
  <c r="Z588" i="79"/>
  <c r="Z2780" i="79"/>
  <c r="Z3013" i="79"/>
  <c r="Z3132" i="79"/>
  <c r="Z2902" i="79"/>
  <c r="Z913" i="79"/>
  <c r="Z348" i="79"/>
  <c r="Z2679" i="79"/>
  <c r="Z1164" i="79"/>
  <c r="Z1883" i="79"/>
  <c r="Z1026" i="79"/>
  <c r="Z2167" i="79"/>
  <c r="Z2012" i="79"/>
  <c r="Z2982" i="79"/>
  <c r="Z675" i="79"/>
  <c r="Z1095" i="79"/>
  <c r="Z3005" i="79"/>
  <c r="Z2272" i="79"/>
  <c r="Z1129" i="79"/>
  <c r="Z2764" i="79"/>
  <c r="Z1691" i="79"/>
  <c r="Z1021" i="79"/>
  <c r="Z1202" i="79"/>
  <c r="Z2484" i="79"/>
  <c r="Z1807" i="79"/>
  <c r="Z2517" i="79"/>
  <c r="Z991" i="79"/>
  <c r="Z1993" i="79"/>
  <c r="Z1969" i="79"/>
  <c r="Z1562" i="79"/>
  <c r="Z2179" i="79"/>
  <c r="Z1882" i="79"/>
  <c r="Z1322" i="79"/>
  <c r="Z3438" i="79"/>
  <c r="Z2881" i="79"/>
  <c r="Z2978" i="79"/>
  <c r="Z125" i="79"/>
  <c r="Z3084" i="79"/>
  <c r="Z99" i="79"/>
  <c r="Z2980" i="79"/>
  <c r="Z2489" i="79"/>
  <c r="Z1009" i="79"/>
  <c r="Z470" i="79"/>
  <c r="Z1109" i="79"/>
  <c r="Z3147" i="79"/>
  <c r="Z2727" i="79"/>
  <c r="Z984" i="79"/>
  <c r="Z250" i="79"/>
  <c r="Z2039" i="79"/>
  <c r="Z2311" i="79"/>
  <c r="Z3197" i="79"/>
  <c r="Z1414" i="79"/>
  <c r="Z3376" i="79"/>
  <c r="Z3396" i="79"/>
  <c r="Z170" i="79"/>
  <c r="Z1004" i="79"/>
  <c r="Z3181" i="79"/>
  <c r="Z1437" i="79"/>
  <c r="Z1495" i="79"/>
  <c r="Z1308" i="79"/>
  <c r="Z3390" i="79"/>
  <c r="Z1659" i="79"/>
  <c r="Z572" i="79"/>
  <c r="Z2501" i="79"/>
  <c r="Z3229" i="79"/>
  <c r="Z2350" i="79"/>
  <c r="Z3311" i="79"/>
  <c r="Z2522" i="79"/>
  <c r="Z284" i="79"/>
  <c r="Z2537" i="79"/>
  <c r="Z2509" i="79"/>
  <c r="Z2837" i="79"/>
  <c r="Z264" i="79"/>
  <c r="Z68" i="79"/>
  <c r="Z2820" i="79"/>
  <c r="Z884" i="79"/>
  <c r="Z3399" i="79"/>
  <c r="Z2714" i="79"/>
  <c r="Z2079" i="79"/>
  <c r="Z1855" i="79"/>
  <c r="Z2586" i="79"/>
  <c r="Z2443" i="79"/>
  <c r="Z970" i="79"/>
  <c r="Z2180" i="79"/>
  <c r="Z3530" i="79"/>
  <c r="Z3143" i="79"/>
  <c r="Z2663" i="79"/>
  <c r="Z2578" i="79"/>
  <c r="Z1840" i="79"/>
  <c r="Z376" i="79"/>
  <c r="Z1732" i="79"/>
  <c r="Z207" i="79"/>
  <c r="Z539" i="79"/>
  <c r="Z1866" i="79"/>
  <c r="Z1984" i="79"/>
  <c r="Z2908" i="79"/>
  <c r="Z347" i="79"/>
  <c r="Z19" i="79"/>
  <c r="Z1423" i="79"/>
  <c r="Z254" i="79"/>
  <c r="Z1028" i="79"/>
  <c r="Z1614" i="79"/>
  <c r="Z1323" i="79"/>
  <c r="Z1755" i="79"/>
  <c r="Z1626" i="79"/>
  <c r="Z576" i="79"/>
  <c r="Z811" i="79"/>
  <c r="Z2231" i="79"/>
  <c r="Z3160" i="79"/>
  <c r="Z3535" i="79"/>
  <c r="Z696" i="79"/>
  <c r="Z3015" i="79"/>
  <c r="Z1232" i="79"/>
  <c r="Z1361" i="79"/>
  <c r="Z1887" i="79"/>
  <c r="Z3315" i="79"/>
  <c r="Z713" i="79"/>
  <c r="Z249" i="79"/>
  <c r="Z2381" i="79"/>
  <c r="Z1240" i="79"/>
  <c r="Z1178" i="79"/>
  <c r="Z1803" i="79"/>
  <c r="Z2211" i="79"/>
  <c r="Z3343" i="79"/>
  <c r="Z1176" i="79"/>
  <c r="Z3380" i="79"/>
  <c r="Z1478" i="79"/>
  <c r="Z1804" i="79"/>
  <c r="Z1280" i="79"/>
  <c r="Z1891" i="79"/>
  <c r="Z3351" i="79"/>
  <c r="Z1699" i="79"/>
  <c r="Z3348" i="79"/>
  <c r="Z3288" i="79"/>
  <c r="Z1766" i="79"/>
  <c r="Z2618" i="79"/>
  <c r="Z2694" i="79"/>
  <c r="Z2723" i="79"/>
  <c r="Z1038" i="79"/>
  <c r="Z2196" i="79"/>
  <c r="Z1123" i="79"/>
  <c r="Z1754" i="79"/>
  <c r="Z3452" i="79"/>
  <c r="Z270" i="79"/>
  <c r="Z1826" i="79"/>
  <c r="Z345" i="79"/>
  <c r="Z634" i="79"/>
  <c r="Z1014" i="79"/>
  <c r="Z2304" i="79"/>
  <c r="Z662" i="79"/>
  <c r="Z2101" i="79"/>
  <c r="Z2335" i="79"/>
  <c r="Z1573" i="79"/>
  <c r="Z2400" i="79"/>
  <c r="Z2854" i="79"/>
  <c r="Z2491" i="79"/>
  <c r="Z2128" i="79"/>
  <c r="Z2519" i="79"/>
  <c r="Z2751" i="79"/>
  <c r="Z3337" i="79"/>
  <c r="Z1778" i="79"/>
  <c r="Z1271" i="79"/>
  <c r="Z3284" i="79"/>
  <c r="Z3546" i="79"/>
  <c r="Z1484" i="79"/>
  <c r="Z51" i="79"/>
  <c r="Z740" i="79"/>
  <c r="Z521" i="79"/>
  <c r="Z2055" i="79"/>
  <c r="Z473" i="79"/>
  <c r="Z1020" i="79"/>
  <c r="Z741" i="79"/>
  <c r="Z2036" i="79"/>
  <c r="Z1486" i="79"/>
  <c r="Z1900" i="79"/>
  <c r="Z3042" i="79"/>
  <c r="Z2639" i="79"/>
  <c r="Z1851" i="79"/>
  <c r="Z3370" i="79"/>
  <c r="Z2481" i="79"/>
  <c r="Z2868" i="79"/>
  <c r="Z1845" i="79"/>
  <c r="Z2828" i="79"/>
  <c r="Z1358" i="79"/>
  <c r="Z940" i="79"/>
  <c r="Z1229" i="79"/>
  <c r="Z3335" i="79"/>
  <c r="Z3049" i="79"/>
  <c r="Z2050" i="79"/>
  <c r="Z1862" i="79"/>
  <c r="Z3521" i="79"/>
  <c r="Z2603" i="79"/>
  <c r="Z314" i="79"/>
  <c r="Z2383" i="79"/>
  <c r="Z2823" i="79"/>
  <c r="Z203" i="79"/>
  <c r="Z3357" i="79"/>
  <c r="Z730" i="79"/>
  <c r="Z1510" i="79"/>
  <c r="Z1059" i="79"/>
  <c r="Z3050" i="79"/>
  <c r="Z2098" i="79"/>
  <c r="Z1262" i="79"/>
  <c r="Z3345" i="79"/>
  <c r="Z355" i="79"/>
  <c r="Z317" i="79"/>
  <c r="Z957" i="79"/>
  <c r="Z26" i="79"/>
  <c r="Z341" i="79"/>
  <c r="Z1740" i="79"/>
  <c r="Z2792" i="79"/>
  <c r="Z972" i="79"/>
  <c r="Z3470" i="79"/>
  <c r="Z1334" i="79"/>
  <c r="Z3051" i="79"/>
  <c r="Z1894" i="79"/>
  <c r="Z366" i="79"/>
  <c r="Z2533" i="79"/>
  <c r="Z1289" i="79"/>
  <c r="Z1044" i="79"/>
  <c r="Z2784" i="79"/>
  <c r="Z3474" i="79"/>
  <c r="Z2017" i="79"/>
  <c r="Z975" i="79"/>
  <c r="Z903" i="79"/>
  <c r="Z1895" i="79"/>
  <c r="Z3249" i="79"/>
  <c r="Z2753" i="79"/>
  <c r="Z787" i="79"/>
  <c r="Z967" i="79"/>
  <c r="Z1158" i="79"/>
  <c r="Z606" i="79"/>
  <c r="Z2068" i="79"/>
  <c r="Z416" i="79"/>
  <c r="Z2048" i="79"/>
  <c r="Z432" i="79"/>
  <c r="Z2249" i="79"/>
  <c r="Z3479" i="79"/>
  <c r="Z2308" i="79"/>
  <c r="Z354" i="79"/>
  <c r="Z160" i="79"/>
  <c r="Z2154" i="79"/>
  <c r="Z1366" i="79"/>
  <c r="Z734" i="79"/>
  <c r="Z2732" i="79"/>
  <c r="Z3246" i="79"/>
  <c r="Z91" i="79"/>
  <c r="Z1563" i="79"/>
  <c r="Z1654" i="79"/>
  <c r="Z78" i="79"/>
  <c r="Z2827" i="79"/>
  <c r="Z1216" i="79"/>
  <c r="Z3158" i="79"/>
  <c r="Z240" i="79"/>
  <c r="Z1206" i="79"/>
  <c r="Z209" i="79"/>
  <c r="Z2072" i="79"/>
  <c r="Z3221" i="79"/>
  <c r="Z2240" i="79"/>
  <c r="Z53" i="79"/>
  <c r="Z568" i="79"/>
  <c r="Z2660" i="79"/>
  <c r="Z2470" i="79"/>
  <c r="Z1788" i="79"/>
  <c r="Z1332" i="79"/>
  <c r="Z2879" i="79"/>
  <c r="Z1566" i="79"/>
  <c r="Z1492" i="79"/>
  <c r="Z2374" i="79"/>
  <c r="Z3293" i="79"/>
  <c r="Z757" i="79"/>
  <c r="Z1126" i="79"/>
  <c r="Z1922" i="79"/>
  <c r="Z421" i="79"/>
  <c r="Z646" i="79"/>
  <c r="Z481" i="79"/>
  <c r="Z440" i="79"/>
  <c r="Z313" i="79"/>
  <c r="Z2737" i="79"/>
  <c r="Z3488" i="79"/>
  <c r="Z1396" i="79"/>
  <c r="Z39" i="79"/>
  <c r="Z460" i="79"/>
  <c r="Z1899" i="79"/>
  <c r="Z735" i="79"/>
  <c r="Z623" i="79"/>
  <c r="Z2066" i="79"/>
  <c r="Z3141" i="79"/>
  <c r="Z914" i="79"/>
  <c r="Z964" i="79"/>
  <c r="Z2361" i="79"/>
  <c r="Z789" i="79"/>
  <c r="Z3198" i="79"/>
  <c r="Z844" i="79"/>
  <c r="Z514" i="79"/>
  <c r="Z3528" i="79"/>
  <c r="Z2007" i="79"/>
  <c r="Z2607" i="79"/>
  <c r="Z801" i="79"/>
  <c r="Z2810" i="79"/>
  <c r="Z1777" i="79"/>
  <c r="Z2932" i="79"/>
  <c r="Z705" i="79"/>
  <c r="Z786" i="79"/>
  <c r="Z1000" i="79"/>
  <c r="Z188" i="79"/>
  <c r="Z865" i="79"/>
  <c r="Z587" i="79"/>
  <c r="Z1350" i="79"/>
  <c r="Z3129" i="79"/>
  <c r="Z3328" i="79"/>
  <c r="Z2621" i="79"/>
  <c r="Z73" i="79"/>
  <c r="Z1693" i="79"/>
  <c r="Z3146" i="79"/>
  <c r="Z2058" i="79"/>
  <c r="Z233" i="79"/>
  <c r="Z3485" i="79"/>
  <c r="Z3475" i="79"/>
  <c r="Z1850" i="79"/>
  <c r="Z283" i="79"/>
  <c r="Z2911" i="79"/>
  <c r="Z2121" i="79"/>
  <c r="Z2970" i="79"/>
  <c r="Z1225" i="79"/>
  <c r="Z615" i="79"/>
  <c r="Z557" i="79"/>
  <c r="Z3484" i="79"/>
  <c r="Z1422" i="79"/>
  <c r="Z993" i="79"/>
  <c r="Z3139" i="79"/>
  <c r="Z1343" i="79"/>
  <c r="Z1674" i="79"/>
  <c r="Z785" i="79"/>
  <c r="Z3204" i="79"/>
  <c r="Z1946" i="79"/>
  <c r="Z478" i="79"/>
  <c r="Z1175" i="79"/>
  <c r="Z3445" i="79"/>
  <c r="Z1234" i="79"/>
  <c r="Z1569" i="79"/>
  <c r="Z396" i="79"/>
  <c r="Z2373" i="79"/>
  <c r="Z1336" i="79"/>
  <c r="Z2626" i="79"/>
  <c r="Z1317" i="79"/>
  <c r="Z3290" i="79"/>
  <c r="Z165" i="79"/>
  <c r="Z2716" i="79"/>
  <c r="Z494" i="79"/>
  <c r="Z1660" i="79"/>
  <c r="Z1688" i="79"/>
  <c r="Z3110" i="79"/>
  <c r="Z1182" i="79"/>
  <c r="Z958" i="79"/>
  <c r="Z752" i="79"/>
  <c r="Z600" i="79"/>
  <c r="Z524" i="79"/>
  <c r="Z189" i="79"/>
  <c r="Z2968" i="79"/>
  <c r="Z1695" i="79"/>
  <c r="Z617" i="79"/>
  <c r="Z2323" i="79"/>
  <c r="Z2156" i="79"/>
  <c r="Z2162" i="79"/>
  <c r="Z1035" i="79"/>
  <c r="Z774" i="79"/>
  <c r="Z128" i="79"/>
  <c r="Z602" i="79"/>
  <c r="Z2996" i="79"/>
  <c r="Z870" i="79"/>
  <c r="Z1821" i="79"/>
  <c r="Z2609" i="79"/>
  <c r="Z1046" i="79"/>
  <c r="Z2460" i="79"/>
  <c r="Z2844" i="79"/>
  <c r="Z2924" i="79"/>
  <c r="Z1373" i="79"/>
  <c r="Z2388" i="79"/>
  <c r="Z277" i="79"/>
  <c r="Z695" i="79"/>
  <c r="Z1381" i="79"/>
  <c r="Z1152" i="79"/>
  <c r="Z2963" i="79"/>
  <c r="Z1040" i="79"/>
  <c r="Z95" i="79"/>
  <c r="Z1433" i="79"/>
  <c r="Z2668" i="79"/>
  <c r="Z2849" i="79"/>
  <c r="Z1888" i="79"/>
  <c r="Z3406" i="79"/>
  <c r="Z2870" i="79"/>
  <c r="Z3518" i="79"/>
  <c r="Z2123" i="79"/>
  <c r="Z933" i="79"/>
  <c r="Z817" i="79"/>
  <c r="Z686" i="79"/>
  <c r="Z1051" i="79"/>
  <c r="Z763" i="79"/>
  <c r="Z183" i="79"/>
  <c r="Z1703" i="79"/>
  <c r="Z2813" i="79"/>
  <c r="Z32" i="79"/>
  <c r="Z1326" i="79"/>
  <c r="Z990" i="79"/>
  <c r="Z1461" i="79"/>
  <c r="Z1476" i="79"/>
  <c r="Z2500" i="79"/>
  <c r="Z2396" i="79"/>
  <c r="Z1339" i="79"/>
  <c r="Z581" i="79"/>
  <c r="Z2184" i="79"/>
  <c r="Z1827" i="79"/>
  <c r="Z2880" i="79"/>
  <c r="Z2636" i="79"/>
  <c r="Z2955" i="79"/>
  <c r="Z630" i="79"/>
  <c r="Z2949" i="79"/>
  <c r="Z1990" i="79"/>
  <c r="Z2991" i="79"/>
  <c r="Z1117" i="79"/>
  <c r="Z3436" i="79"/>
  <c r="Z2796" i="79"/>
  <c r="Z3269" i="79"/>
  <c r="Z907" i="79"/>
  <c r="Z1861" i="79"/>
  <c r="Z3435" i="79"/>
  <c r="Z1204" i="79"/>
  <c r="Z1088" i="79"/>
  <c r="Z1875" i="79"/>
  <c r="Z330" i="79"/>
  <c r="Z1261" i="79"/>
  <c r="Z2085" i="79"/>
  <c r="Z915" i="79"/>
  <c r="Z1061" i="79"/>
  <c r="Z2913" i="79"/>
  <c r="Z1190" i="79"/>
  <c r="Z2516" i="79"/>
  <c r="Z3498" i="79"/>
  <c r="Z2943" i="79"/>
  <c r="Z934" i="79"/>
  <c r="Z2438" i="79"/>
  <c r="Z3434" i="79"/>
  <c r="Z1963" i="79"/>
  <c r="Z1383" i="79"/>
  <c r="Z1728" i="79"/>
  <c r="Z567" i="79"/>
  <c r="Z2421" i="79"/>
  <c r="Z3150" i="79"/>
  <c r="Z1551" i="79"/>
  <c r="Z2248" i="79"/>
  <c r="Z2530" i="79"/>
  <c r="Z1293" i="79"/>
  <c r="Z3496" i="79"/>
  <c r="Z2372" i="79"/>
  <c r="Z1106" i="79"/>
  <c r="Z2676" i="79"/>
  <c r="Z3128" i="79"/>
  <c r="Z1211" i="79"/>
  <c r="Z451" i="79"/>
  <c r="Z1639" i="79"/>
  <c r="Z1036" i="79"/>
  <c r="Z2748" i="79"/>
  <c r="Z2174" i="79"/>
  <c r="Z2506" i="79"/>
  <c r="Z2235" i="79"/>
  <c r="Z2093" i="79"/>
  <c r="Z2843" i="79"/>
  <c r="Z2425" i="79"/>
  <c r="Z1729" i="79"/>
  <c r="Z768" i="79"/>
  <c r="Z1267" i="79"/>
  <c r="Z3403" i="79"/>
  <c r="Z2682" i="79"/>
  <c r="Z888" i="79"/>
  <c r="Z1972" i="79"/>
  <c r="Z946" i="79"/>
  <c r="Z2801" i="79"/>
  <c r="Z1477" i="79"/>
  <c r="Z2599" i="79"/>
  <c r="Z377" i="79"/>
  <c r="Z476" i="79"/>
  <c r="Z1516" i="79"/>
  <c r="Z2819" i="79"/>
  <c r="Z3418" i="79"/>
  <c r="Z113" i="79"/>
  <c r="Z2512" i="79"/>
  <c r="Z2685" i="79"/>
  <c r="Z413" i="79"/>
  <c r="Z372" i="79"/>
  <c r="Z1079" i="79"/>
  <c r="Z1833" i="79"/>
  <c r="Z1062" i="79"/>
  <c r="Z2552" i="79"/>
  <c r="Z1925" i="79"/>
  <c r="Z2923" i="79"/>
  <c r="Z3057" i="79"/>
  <c r="Z2212" i="79"/>
  <c r="Z237" i="79"/>
  <c r="Z2655" i="79"/>
  <c r="Z65" i="79"/>
  <c r="Z69" i="79"/>
  <c r="Z1237" i="79"/>
  <c r="Z1133" i="79"/>
  <c r="Z133" i="79"/>
  <c r="Z3533" i="79"/>
  <c r="Z1545" i="79"/>
  <c r="Z1989" i="79"/>
  <c r="Z805" i="79"/>
  <c r="Z3112" i="79"/>
  <c r="Z85" i="79"/>
  <c r="Z404" i="79"/>
  <c r="Z3514" i="79"/>
  <c r="Z526" i="79"/>
  <c r="Z1959" i="79"/>
  <c r="Z1067" i="79"/>
  <c r="Z126" i="79"/>
  <c r="Z2144" i="79"/>
  <c r="Z1397" i="79"/>
  <c r="Z1966" i="79"/>
  <c r="Z1319" i="79"/>
  <c r="Z3482" i="79"/>
  <c r="Z3462" i="79"/>
  <c r="Z3430" i="79"/>
  <c r="Z1576" i="79"/>
  <c r="Z2169" i="79"/>
  <c r="Z442" i="79"/>
  <c r="Z512" i="79"/>
  <c r="Z562" i="79"/>
  <c r="Z1438" i="79"/>
  <c r="Z1663" i="79"/>
  <c r="Z3023" i="79"/>
  <c r="Z551" i="79"/>
  <c r="Z390" i="79"/>
  <c r="Z1107" i="79"/>
  <c r="Z1630" i="79"/>
  <c r="Z1750" i="79"/>
  <c r="Z3517" i="79"/>
  <c r="Z2229" i="79"/>
  <c r="Z3256" i="79"/>
  <c r="Z1208" i="79"/>
  <c r="Z955" i="79"/>
  <c r="Z766" i="79"/>
  <c r="Z2430" i="79"/>
  <c r="Z1822" i="79"/>
  <c r="Z2548" i="79"/>
  <c r="Z3509" i="79"/>
  <c r="Z1506" i="79"/>
  <c r="Z1809" i="79"/>
  <c r="Z2327" i="79"/>
  <c r="Z301" i="79"/>
  <c r="Z2347" i="79"/>
  <c r="Z3547" i="79"/>
  <c r="Z3378" i="79"/>
  <c r="Z660" i="79"/>
  <c r="Z289" i="79"/>
  <c r="Z2726" i="79"/>
  <c r="Z889" i="79"/>
  <c r="Z3363" i="79"/>
  <c r="Z2896" i="79"/>
  <c r="Z1363" i="79"/>
  <c r="Z74" i="79"/>
  <c r="Z540" i="79"/>
  <c r="Z927" i="79"/>
  <c r="Z1449" i="79"/>
  <c r="Z2945" i="79"/>
  <c r="Z418" i="79"/>
  <c r="Z1099" i="79"/>
  <c r="Z1222" i="79"/>
  <c r="Z2836" i="79"/>
  <c r="Z2587" i="79"/>
  <c r="Z2451" i="79"/>
  <c r="Z812" i="79"/>
  <c r="Z132" i="79"/>
  <c r="Z3121" i="79"/>
  <c r="Z1127" i="79"/>
  <c r="Z2882" i="79"/>
  <c r="Z1341" i="79"/>
  <c r="Z2031" i="79"/>
  <c r="Z2829" i="79"/>
  <c r="Z1612" i="79"/>
  <c r="Z3166" i="79"/>
  <c r="Z1560" i="79"/>
  <c r="Z800" i="79"/>
  <c r="Z1379" i="79"/>
  <c r="Z2468" i="79"/>
  <c r="Z2975" i="79"/>
  <c r="Z260" i="79"/>
  <c r="Z2143" i="79"/>
  <c r="Z1096" i="79"/>
  <c r="Z2260" i="79"/>
  <c r="Z3194" i="79"/>
  <c r="Z57" i="79"/>
  <c r="Z2992" i="79"/>
  <c r="Z2689" i="79"/>
  <c r="Z1789" i="79"/>
  <c r="Z942" i="79"/>
  <c r="Z2754" i="79"/>
  <c r="Z2643" i="79"/>
  <c r="Z1155" i="79"/>
  <c r="Z3090" i="79"/>
  <c r="Z2348" i="79"/>
  <c r="Z1011" i="79"/>
  <c r="Z608" i="79"/>
  <c r="Z228" i="79"/>
  <c r="Z3115" i="79"/>
  <c r="Z2397" i="79"/>
  <c r="Z288" i="79"/>
  <c r="Z3327" i="79"/>
  <c r="Z2172" i="79"/>
  <c r="Z3020" i="79"/>
  <c r="Z2476" i="79"/>
  <c r="Z321" i="79"/>
  <c r="Z2678" i="79"/>
  <c r="Z664" i="79"/>
  <c r="Z508" i="79"/>
  <c r="Z1479" i="79"/>
  <c r="Z2126" i="79"/>
  <c r="Z3161" i="79"/>
  <c r="Z1294" i="79"/>
  <c r="Z2789" i="79"/>
  <c r="Z1548" i="79"/>
  <c r="Z1605" i="79"/>
  <c r="Z1245" i="79"/>
  <c r="Z1304" i="79"/>
  <c r="Z2439" i="79"/>
  <c r="Z1549" i="79"/>
  <c r="Z1607" i="79"/>
  <c r="Z3239" i="79"/>
  <c r="Z736" i="79"/>
  <c r="Z1027" i="79"/>
  <c r="Z2142" i="79"/>
  <c r="Z580" i="79"/>
  <c r="Z1356" i="79"/>
  <c r="Z201" i="79"/>
  <c r="Z2406" i="79"/>
  <c r="Z2554" i="79"/>
  <c r="Z541" i="79"/>
  <c r="Z1012" i="79"/>
  <c r="Z1056" i="79"/>
  <c r="Z966" i="79"/>
  <c r="Z827" i="79"/>
  <c r="Z2082" i="79"/>
  <c r="Z3199" i="79"/>
  <c r="Z2456" i="79"/>
  <c r="Z206" i="79"/>
  <c r="Z1727" i="79"/>
  <c r="Z912" i="79"/>
  <c r="Z1353" i="79"/>
  <c r="Z533" i="79"/>
  <c r="Z3467" i="79"/>
  <c r="Z1951" i="79"/>
  <c r="Z1575" i="79"/>
  <c r="Z2606" i="79"/>
  <c r="Z1440" i="79"/>
  <c r="Z721" i="79"/>
  <c r="Z2200" i="79"/>
  <c r="Z2325" i="79"/>
  <c r="Z231" i="79"/>
  <c r="Z2005" i="79"/>
  <c r="Z1880" i="79"/>
  <c r="Z2113" i="79"/>
  <c r="Z3103" i="79"/>
  <c r="Z3019" i="79"/>
  <c r="Z1128" i="79"/>
  <c r="Z1258" i="79"/>
  <c r="Z388" i="79"/>
  <c r="Z1073" i="79"/>
  <c r="Z2941" i="79"/>
  <c r="Z3549" i="79"/>
  <c r="Z629" i="79"/>
  <c r="Z782" i="79"/>
  <c r="Z2371" i="79"/>
  <c r="Z1247" i="79"/>
  <c r="Z1773" i="79"/>
  <c r="Z3408" i="79"/>
  <c r="Z360" i="79"/>
  <c r="Z892" i="79"/>
  <c r="Z3389" i="79"/>
  <c r="Z2390" i="79"/>
  <c r="Z1798" i="79"/>
  <c r="Z2547" i="79"/>
  <c r="Z2611" i="79"/>
  <c r="Z2020" i="79"/>
  <c r="Z2765" i="79"/>
  <c r="Z2182" i="79"/>
  <c r="Z1105" i="79"/>
  <c r="Z1665" i="79"/>
  <c r="Z150" i="79"/>
  <c r="Z2725" i="79"/>
  <c r="Z1047" i="79"/>
  <c r="Z3338" i="79"/>
  <c r="Z3297" i="79"/>
  <c r="Z1401" i="79"/>
  <c r="Z3048" i="79"/>
  <c r="Z834" i="79"/>
  <c r="Z2681" i="79"/>
  <c r="Z3538" i="79"/>
  <c r="Z2673" i="79"/>
  <c r="Z2614" i="79"/>
  <c r="Z1310" i="79"/>
  <c r="Z236" i="79"/>
  <c r="Z198" i="79"/>
  <c r="Z2502" i="79"/>
  <c r="Z1406" i="79"/>
  <c r="Z1318" i="79"/>
  <c r="Z1113" i="79"/>
  <c r="Z1490" i="79"/>
  <c r="Z2258" i="79"/>
  <c r="Z1301" i="79"/>
  <c r="Z370" i="79"/>
  <c r="Z2885" i="79"/>
  <c r="Z1452" i="79"/>
  <c r="Z3534" i="79"/>
  <c r="Z3266" i="79"/>
  <c r="Z3009" i="79"/>
  <c r="Z1677" i="79"/>
  <c r="Z1148" i="79"/>
  <c r="Z2178" i="79"/>
  <c r="Z1485" i="79"/>
  <c r="Z2344" i="79"/>
  <c r="Z221" i="79"/>
  <c r="Z2938" i="79"/>
  <c r="Z2553" i="79"/>
  <c r="Z947" i="79"/>
  <c r="Z974" i="79"/>
  <c r="Z626" i="79"/>
  <c r="Z1717" i="79"/>
  <c r="Z2534" i="79"/>
  <c r="Z1032" i="79"/>
  <c r="Z1863" i="79"/>
  <c r="Z808" i="79"/>
  <c r="Z2710" i="79"/>
  <c r="Z765" i="79"/>
  <c r="Z3455" i="79"/>
  <c r="Z552" i="79"/>
  <c r="Z256" i="79"/>
  <c r="Z3040" i="79"/>
  <c r="Z3247" i="79"/>
  <c r="Z35" i="79"/>
  <c r="Z2384" i="79"/>
  <c r="Z1274" i="79"/>
  <c r="Z3154" i="79"/>
  <c r="Z2420" i="79"/>
  <c r="Z2816" i="79"/>
  <c r="Z462" i="79"/>
  <c r="Z392" i="79"/>
  <c r="Z1632" i="79"/>
  <c r="Z1913" i="79"/>
  <c r="Z722" i="79"/>
  <c r="Z82" i="79"/>
  <c r="Z2775" i="79"/>
  <c r="Z3494" i="79"/>
  <c r="Z2269" i="79"/>
  <c r="Z621" i="79"/>
  <c r="Z1954" i="79"/>
  <c r="Z1962" i="79"/>
  <c r="Z3088" i="79"/>
  <c r="Z2129" i="79"/>
  <c r="Z783" i="79"/>
  <c r="Z3210" i="79"/>
  <c r="Z1992" i="79"/>
  <c r="Z3421" i="79"/>
  <c r="Z102" i="79"/>
  <c r="Z1738" i="79"/>
  <c r="Z2492" i="79"/>
  <c r="Z3145" i="79"/>
  <c r="Z3225" i="79"/>
  <c r="Z1243" i="79"/>
  <c r="Z3226" i="79"/>
  <c r="Z688" i="79"/>
  <c r="Z2549" i="79"/>
  <c r="Z1189" i="79"/>
  <c r="Z738" i="79"/>
  <c r="Z3113" i="79"/>
  <c r="Z134" i="79"/>
  <c r="Z583" i="79"/>
  <c r="Z2297" i="79"/>
  <c r="Z3401" i="79"/>
  <c r="Z3258" i="79"/>
  <c r="Z2109" i="79"/>
  <c r="Z2106" i="79"/>
  <c r="Z469" i="79"/>
  <c r="Z1330" i="79"/>
  <c r="Z1635" i="79"/>
  <c r="Z3140" i="79"/>
  <c r="Z175" i="79"/>
  <c r="Z2625" i="79"/>
  <c r="Z517" i="79"/>
  <c r="Z2331" i="79"/>
  <c r="Z798" i="79"/>
  <c r="Z479" i="79"/>
  <c r="Z1955" i="79"/>
  <c r="Z806" i="79"/>
  <c r="Z3257" i="79"/>
  <c r="Z1694" i="79"/>
  <c r="Z2387" i="79"/>
  <c r="Z2081" i="79"/>
  <c r="Z2928" i="79"/>
  <c r="Z2149" i="79"/>
  <c r="Z3214" i="79"/>
  <c r="Z1483" i="79"/>
  <c r="Z1455" i="79"/>
  <c r="Z178" i="79"/>
  <c r="Z1260" i="79"/>
  <c r="Z570" i="79"/>
  <c r="Z385" i="79"/>
  <c r="Z701" i="79"/>
  <c r="Z273" i="79"/>
  <c r="Z1415" i="79"/>
  <c r="Z2246" i="79"/>
  <c r="Z2303" i="79"/>
  <c r="Z1702" i="79"/>
  <c r="Z1961" i="79"/>
  <c r="Z1338" i="79"/>
  <c r="Z1929" i="79"/>
  <c r="Z3200" i="79"/>
  <c r="Z409" i="79"/>
  <c r="Z611" i="79"/>
  <c r="Z2745" i="79"/>
  <c r="Z2977" i="79"/>
  <c r="Z1333" i="79"/>
  <c r="Z486" i="79"/>
  <c r="Z1641" i="79"/>
  <c r="Z917" i="79"/>
  <c r="Z3058" i="79"/>
  <c r="Z424" i="79"/>
  <c r="Z537" i="79"/>
  <c r="Z1810" i="79"/>
  <c r="Z1796" i="79"/>
  <c r="Z2697" i="79"/>
  <c r="Z824" i="79"/>
  <c r="Z248" i="79"/>
  <c r="Z2589" i="79"/>
  <c r="Z120" i="79"/>
  <c r="Z1825" i="79"/>
  <c r="Z614" i="79"/>
  <c r="Z3155" i="79"/>
  <c r="Z129" i="79"/>
  <c r="Z434" i="79"/>
  <c r="Z673" i="79"/>
  <c r="Z2148" i="79"/>
  <c r="Z2263" i="79"/>
  <c r="Z1539" i="79"/>
  <c r="Z2845" i="79"/>
  <c r="Z1914" i="79"/>
  <c r="Z2190" i="79"/>
  <c r="Z919" i="79"/>
  <c r="Z2623" i="79"/>
  <c r="Z1583" i="79"/>
  <c r="Z2617" i="79"/>
  <c r="Z1772" i="79"/>
  <c r="Z1799" i="79"/>
  <c r="Z511" i="79"/>
  <c r="Z3167" i="79"/>
  <c r="Z426" i="79"/>
  <c r="Z2785" i="79"/>
  <c r="Z3275" i="79"/>
  <c r="Z1565" i="79"/>
  <c r="Z109" i="79"/>
  <c r="Z2160" i="79"/>
  <c r="Z3192" i="79"/>
  <c r="Z393" i="79"/>
  <c r="Z3359" i="79"/>
  <c r="Z1715" i="79"/>
  <c r="Z1546" i="79"/>
  <c r="Z2649" i="79"/>
  <c r="Z1781" i="79"/>
  <c r="Z2818" i="79"/>
  <c r="Z3029" i="79"/>
  <c r="Z2899" i="79"/>
  <c r="Z3439" i="79"/>
  <c r="Z204" i="79"/>
  <c r="Z1384" i="79"/>
  <c r="Z633" i="79"/>
  <c r="Z3457" i="79"/>
  <c r="Z2238" i="79"/>
  <c r="Z190" i="79"/>
  <c r="Z3024" i="79"/>
  <c r="Z164" i="79"/>
  <c r="Z2772" i="79"/>
  <c r="Z2874" i="79"/>
  <c r="Z3286" i="79"/>
  <c r="Z1418" i="79"/>
  <c r="Z803" i="79"/>
  <c r="Z612" i="79"/>
  <c r="Z1656" i="79"/>
  <c r="Z1368" i="79"/>
  <c r="Z448" i="79"/>
  <c r="Z2477" i="79"/>
  <c r="Z2389" i="79"/>
  <c r="Z2377" i="79"/>
  <c r="Z3018" i="79"/>
  <c r="Z438" i="79"/>
  <c r="Z2956" i="79"/>
  <c r="Z2666" i="79"/>
  <c r="Z2846" i="79"/>
  <c r="Z988" i="79"/>
  <c r="Z2944" i="79"/>
  <c r="Z3260" i="79"/>
  <c r="Z1015" i="79"/>
  <c r="Z3353" i="79"/>
  <c r="Z1321" i="79"/>
  <c r="Z622" i="79"/>
  <c r="Z1348" i="79"/>
  <c r="Z2995" i="79"/>
  <c r="Z138" i="79"/>
  <c r="Z659" i="79"/>
  <c r="Z2267" i="79"/>
  <c r="Z3501" i="79"/>
  <c r="Z54" i="79"/>
  <c r="Z1470" i="79"/>
  <c r="Z1149" i="79"/>
  <c r="Z2877" i="79"/>
  <c r="Z2873" i="79"/>
  <c r="Z3034" i="79"/>
  <c r="Z830" i="79"/>
  <c r="Z1867" i="79"/>
  <c r="Z456" i="79"/>
  <c r="Z1625" i="79"/>
  <c r="Z2124" i="79"/>
  <c r="Z1112" i="79"/>
  <c r="Z1528" i="79"/>
  <c r="Z516" i="79"/>
  <c r="Z2002" i="79"/>
  <c r="Z1410" i="79"/>
  <c r="Z638" i="79"/>
  <c r="Z88" i="79"/>
  <c r="Z1276" i="79"/>
  <c r="Z2089" i="79"/>
  <c r="Z872" i="79"/>
  <c r="Z1704" i="79"/>
  <c r="Z1188" i="79"/>
  <c r="Z1019" i="79"/>
  <c r="Z2550" i="79"/>
  <c r="Z1834" i="79"/>
  <c r="Z118" i="79"/>
  <c r="Z1420" i="79"/>
  <c r="Z764" i="79"/>
  <c r="Z3361" i="79"/>
  <c r="Z328" i="79"/>
  <c r="Z2382" i="79"/>
  <c r="Z1311" i="79"/>
  <c r="Z2761" i="79"/>
  <c r="Z1160" i="79"/>
  <c r="Z1696" i="79"/>
  <c r="Z3099" i="79"/>
  <c r="Z3060" i="79"/>
  <c r="Z1981" i="79"/>
  <c r="Z3382" i="79"/>
  <c r="Z1459" i="79"/>
  <c r="Z197" i="79"/>
  <c r="Z1930" i="79"/>
  <c r="Z848" i="79"/>
  <c r="Z3410" i="79"/>
  <c r="Z191" i="79"/>
  <c r="Z2861" i="79"/>
  <c r="Z767" i="79"/>
  <c r="Z698" i="79"/>
  <c r="Z42" i="79"/>
  <c r="Z459" i="79"/>
  <c r="Z1085" i="79"/>
  <c r="Z1184" i="79"/>
  <c r="Z2104" i="79"/>
  <c r="Z2573" i="79"/>
  <c r="Z230" i="79"/>
  <c r="Z1967" i="79"/>
  <c r="Z1089" i="79"/>
  <c r="Z555" i="79"/>
  <c r="Z2637" i="79"/>
  <c r="Z1165" i="79"/>
  <c r="Z1362" i="79"/>
  <c r="Z241" i="79"/>
  <c r="Z3283" i="79"/>
  <c r="Z2988" i="79"/>
  <c r="Z1526" i="79"/>
  <c r="Z1491" i="79"/>
  <c r="Z291" i="79"/>
  <c r="Z1141" i="79"/>
  <c r="Z2851" i="79"/>
  <c r="Z2306" i="79"/>
  <c r="Z821" i="79"/>
  <c r="Z369" i="79"/>
  <c r="Z973" i="79"/>
  <c r="Z2409" i="79"/>
  <c r="Z799" i="79"/>
  <c r="Z3209" i="79"/>
  <c r="Z2594" i="79"/>
  <c r="Z3169" i="79"/>
  <c r="Z3542" i="79"/>
  <c r="Z1200" i="79"/>
  <c r="Z720" i="79"/>
  <c r="Z1454" i="79"/>
  <c r="Z152" i="79"/>
  <c r="Z1652" i="79"/>
  <c r="Z1507" i="79"/>
  <c r="Z1279" i="79"/>
  <c r="Z1405" i="79"/>
  <c r="Z157" i="79"/>
  <c r="Z162" i="79"/>
  <c r="Z717" i="79"/>
  <c r="Z2000" i="79"/>
  <c r="Z1050" i="79"/>
  <c r="Z2783" i="79"/>
  <c r="Z2916" i="79"/>
  <c r="Z3263" i="79"/>
  <c r="Z2450" i="79"/>
  <c r="Z3211" i="79"/>
  <c r="Z671" i="79"/>
  <c r="Z309" i="79"/>
  <c r="Z604" i="79"/>
  <c r="Z3259" i="79"/>
  <c r="Z2596" i="79"/>
  <c r="Z1173" i="79"/>
  <c r="Z184" i="79"/>
  <c r="Z2018" i="79"/>
  <c r="Z3302" i="79"/>
  <c r="Z1288" i="79"/>
  <c r="Z2103" i="79"/>
  <c r="Z1924" i="79"/>
  <c r="Z492" i="79"/>
  <c r="Z2760" i="79"/>
  <c r="Z489" i="79"/>
  <c r="Z2448" i="79"/>
  <c r="Z1360" i="79"/>
  <c r="Z1210" i="79"/>
  <c r="Z1102" i="79"/>
  <c r="Z1378" i="79"/>
  <c r="Z2220" i="79"/>
  <c r="Z239" i="79"/>
  <c r="Z2046" i="79"/>
  <c r="Z2929" i="79"/>
  <c r="Z2336" i="79"/>
  <c r="Z518" i="79"/>
  <c r="Z3083" i="79"/>
  <c r="Z1241" i="79"/>
  <c r="Z2257" i="79"/>
  <c r="Z100" i="79"/>
  <c r="Z1818" i="79"/>
  <c r="Z1010" i="79"/>
  <c r="Z1364" i="79"/>
  <c r="Z1156" i="79"/>
  <c r="Z1813" i="79"/>
  <c r="Z1904" i="79"/>
  <c r="Z2027" i="79"/>
  <c r="Z2219" i="79"/>
  <c r="Z571" i="79"/>
  <c r="Z2684" i="79"/>
  <c r="Z2536" i="79"/>
  <c r="Z924" i="79"/>
  <c r="Z2138" i="79"/>
  <c r="Z3203" i="79"/>
  <c r="Z335" i="79"/>
  <c r="Z625" i="79"/>
  <c r="Z2520" i="79"/>
  <c r="Z1427" i="79"/>
  <c r="Z1943" i="79"/>
  <c r="Z547" i="79"/>
  <c r="Z2807" i="79"/>
  <c r="Z1668" i="79"/>
  <c r="Z436" i="79"/>
  <c r="Z1145" i="79"/>
  <c r="Z2893" i="79"/>
  <c r="Z655" i="79"/>
  <c r="Z2237" i="79"/>
  <c r="Z620" i="79"/>
  <c r="Z1869" i="79"/>
  <c r="Z2953" i="79"/>
  <c r="Z1297" i="79"/>
  <c r="Z944" i="79"/>
  <c r="Z3254" i="79"/>
  <c r="Z772" i="79"/>
  <c r="Z63" i="79"/>
  <c r="Z3477" i="79"/>
  <c r="Z76" i="79"/>
  <c r="Z943" i="79"/>
  <c r="Z2131" i="79"/>
  <c r="Z2357" i="79"/>
  <c r="Z2632" i="79"/>
  <c r="Z1611" i="79"/>
  <c r="Z2695" i="79"/>
  <c r="Z2979" i="79"/>
  <c r="Z114" i="79"/>
  <c r="Z3208" i="79"/>
  <c r="Z186" i="79"/>
  <c r="Z3056" i="79"/>
  <c r="Z1033" i="79"/>
  <c r="Z2856" i="79"/>
  <c r="Z3433" i="79"/>
  <c r="Z2766" i="79"/>
  <c r="Z2806" i="79"/>
  <c r="Z2848" i="79"/>
  <c r="Z353" i="79"/>
  <c r="Z1701" i="79"/>
  <c r="Z2071" i="79"/>
  <c r="Z2728" i="79"/>
  <c r="Z471" i="79"/>
  <c r="Z3212" i="79"/>
  <c r="Z2292" i="79"/>
  <c r="Z2380" i="79"/>
  <c r="Z2627" i="79"/>
  <c r="Z1465" i="79"/>
  <c r="Z2054" i="79"/>
  <c r="Z310" i="79"/>
  <c r="Z1956" i="79"/>
  <c r="Z1002" i="79"/>
  <c r="Z1236" i="79"/>
  <c r="Z3368" i="79"/>
  <c r="Z2717" i="79"/>
  <c r="Z1114" i="79"/>
  <c r="Z779" i="79"/>
  <c r="Z1860" i="79"/>
  <c r="Z2273" i="79"/>
  <c r="Z3236" i="79"/>
  <c r="Z2059" i="79"/>
  <c r="Z2927" i="79"/>
  <c r="Z711" i="79"/>
  <c r="Z1068" i="79"/>
  <c r="Z1474" i="79"/>
  <c r="Z616" i="79"/>
  <c r="Z2759" i="79"/>
  <c r="Z658" i="79"/>
  <c r="Z437" i="79"/>
  <c r="Z564" i="79"/>
  <c r="Z1132" i="79"/>
  <c r="Z2825" i="79"/>
  <c r="Z2201" i="79"/>
  <c r="Z2494" i="79"/>
  <c r="Z2301" i="79"/>
  <c r="Z3524" i="79"/>
  <c r="Z1841" i="79"/>
  <c r="Z1502" i="79"/>
  <c r="Z1191" i="79"/>
  <c r="Z1670" i="79"/>
  <c r="Z1519" i="79"/>
  <c r="Z2454" i="79"/>
  <c r="Z2986" i="79"/>
  <c r="Z656" i="79"/>
  <c r="Z1618" i="79"/>
  <c r="Z1529" i="79"/>
  <c r="Z1561" i="79"/>
  <c r="Z2479" i="79"/>
  <c r="Z293" i="79"/>
  <c r="Z3339" i="79"/>
  <c r="Z2788" i="79"/>
  <c r="Z3231" i="79"/>
  <c r="Z2954" i="79"/>
  <c r="Z1078" i="79"/>
  <c r="Z2577" i="79"/>
  <c r="Z3373" i="79"/>
  <c r="Z1278" i="79"/>
  <c r="Z244" i="79"/>
  <c r="Z2313" i="79"/>
  <c r="Z1351" i="79"/>
  <c r="Z1574" i="79"/>
  <c r="Z877" i="79"/>
  <c r="Z3404" i="79"/>
  <c r="Z1910" i="79"/>
  <c r="Z3201" i="79"/>
  <c r="Z419" i="79"/>
  <c r="Z1193" i="79"/>
  <c r="Z1858" i="79"/>
  <c r="Z1136" i="79"/>
  <c r="Z836" i="79"/>
  <c r="Z2804" i="79"/>
  <c r="Z2410" i="79"/>
  <c r="Z2942" i="79"/>
  <c r="Z3444" i="79"/>
  <c r="Z27" i="79"/>
  <c r="Z2004" i="79"/>
  <c r="Z1159" i="79"/>
  <c r="Z1996" i="79"/>
  <c r="Z2903" i="79"/>
  <c r="Z932" i="79"/>
  <c r="Z1719" i="79"/>
  <c r="Z2404" i="79"/>
  <c r="Z2619" i="79"/>
  <c r="Z2833" i="79"/>
  <c r="Z1986" i="79"/>
  <c r="Z2337" i="79"/>
  <c r="Z979" i="79"/>
  <c r="Z3340" i="79"/>
  <c r="Z1008" i="79"/>
  <c r="Z1757" i="79"/>
  <c r="Z1586" i="79"/>
  <c r="Z3165" i="79"/>
  <c r="Z2488" i="79"/>
  <c r="Z1037" i="79"/>
  <c r="Z3367" i="79"/>
  <c r="Z1530" i="79"/>
  <c r="Z3448" i="79"/>
  <c r="Z1725" i="79"/>
  <c r="Z995" i="79"/>
  <c r="Z1273" i="79"/>
  <c r="Z667" i="79"/>
  <c r="Z507" i="79"/>
  <c r="Z2541" i="79"/>
  <c r="Z2166" i="79"/>
  <c r="Z499" i="79"/>
  <c r="Z3282" i="79"/>
  <c r="Z3289" i="79"/>
  <c r="Z1352" i="79"/>
  <c r="Z534" i="79"/>
  <c r="Z670" i="79"/>
  <c r="Z953" i="79"/>
  <c r="Z1458" i="79"/>
  <c r="Z814" i="79"/>
  <c r="Z867" i="79"/>
  <c r="Z130" i="79"/>
  <c r="Z810" i="79"/>
  <c r="Z2276" i="79"/>
  <c r="Z2369" i="79"/>
  <c r="Z969" i="79"/>
  <c r="Z1087" i="79"/>
  <c r="Z3395" i="79"/>
  <c r="Z1751" i="79"/>
  <c r="Z318" i="79"/>
  <c r="Z1983" i="79"/>
  <c r="Z302" i="79"/>
  <c r="Z869" i="79"/>
  <c r="Z2935" i="79"/>
  <c r="Z2324" i="79"/>
  <c r="Z2511" i="79"/>
  <c r="Z1266" i="79"/>
  <c r="Z1675" i="79"/>
  <c r="Z3465" i="79"/>
  <c r="Z2644" i="79"/>
  <c r="Z3548" i="79"/>
  <c r="Z1621" i="79"/>
  <c r="Z599" i="79"/>
  <c r="Z1942" i="79"/>
  <c r="Z1194" i="79"/>
  <c r="Z2702" i="79"/>
  <c r="Z2207" i="79"/>
  <c r="Z2042" i="79"/>
  <c r="Z2993" i="79"/>
  <c r="Z1542" i="79"/>
  <c r="Z1041" i="79"/>
  <c r="Z2028" i="79"/>
  <c r="Z2139" i="79"/>
  <c r="Z2205" i="79"/>
  <c r="Z382" i="79"/>
  <c r="Z3497" i="79"/>
  <c r="Z2921" i="79"/>
  <c r="Z981" i="79"/>
  <c r="Z1043" i="79"/>
  <c r="Z609" i="79"/>
  <c r="Z905" i="79"/>
  <c r="Z2019" i="79"/>
  <c r="Z2839" i="79"/>
  <c r="Z2612" i="79"/>
  <c r="Z2437" i="79"/>
  <c r="Z3168" i="79"/>
  <c r="Z2665" i="79"/>
  <c r="Z2349" i="79"/>
  <c r="Z2024" i="79"/>
  <c r="Z3516" i="79"/>
  <c r="Z331" i="79"/>
  <c r="Z1134" i="79"/>
  <c r="Z1296" i="79"/>
  <c r="Z945" i="79"/>
  <c r="Z592" i="79"/>
  <c r="Z3397" i="79"/>
  <c r="Z2809" i="79"/>
  <c r="Z1305" i="79"/>
  <c r="Z1911" i="79"/>
  <c r="Z2482" i="79"/>
  <c r="Z3144" i="79"/>
  <c r="Z882" i="79"/>
  <c r="Z3342" i="79"/>
  <c r="Z1355" i="79"/>
  <c r="Z2972" i="79"/>
  <c r="Z1080" i="79"/>
  <c r="Z1600" i="79"/>
  <c r="Z2021" i="79"/>
  <c r="Z2705" i="79"/>
  <c r="Z2426" i="79"/>
  <c r="Z1256" i="79"/>
  <c r="Z98" i="79"/>
  <c r="Z3392" i="79"/>
  <c r="Z3062" i="79"/>
  <c r="Z1464" i="79"/>
  <c r="Z2535" i="79"/>
  <c r="Z2564" i="79"/>
  <c r="Z267" i="79"/>
  <c r="Z2659" i="79"/>
  <c r="Z2080" i="79"/>
  <c r="Z1064" i="79"/>
  <c r="Z1909" i="79"/>
  <c r="Z780" i="79"/>
  <c r="Z1931" i="79"/>
  <c r="Z3114" i="79"/>
  <c r="Z1678" i="79"/>
  <c r="Z2444" i="79"/>
  <c r="Z3022" i="79"/>
  <c r="Z1162" i="79"/>
  <c r="Z2947" i="79"/>
  <c r="Z1994" i="79"/>
  <c r="Z1886" i="79"/>
  <c r="Z643" i="79"/>
  <c r="Z3515" i="79"/>
  <c r="Z174" i="79"/>
  <c r="Z2365" i="79"/>
  <c r="Z1023" i="79"/>
  <c r="Z1388" i="79"/>
  <c r="Z3097" i="79"/>
  <c r="Z3347" i="79"/>
  <c r="Z1417" i="79"/>
  <c r="Z2165" i="79"/>
  <c r="Z2462" i="79"/>
  <c r="Z407" i="79"/>
  <c r="Z2711" i="79"/>
  <c r="Z2233" i="79"/>
  <c r="Z743" i="79"/>
  <c r="Z383" i="79"/>
  <c r="Z2225" i="79"/>
  <c r="Z2480" i="79"/>
  <c r="Z3481" i="79"/>
  <c r="Z724" i="79"/>
  <c r="Z1629" i="79"/>
  <c r="Z2803" i="79"/>
  <c r="Z880" i="79"/>
  <c r="Z3189" i="79"/>
  <c r="Z856" i="79"/>
  <c r="Z2598" i="79"/>
  <c r="Z535" i="79"/>
  <c r="Z142" i="79"/>
  <c r="Z2060" i="79"/>
  <c r="Z2940" i="79"/>
  <c r="Z2155" i="79"/>
  <c r="Z2504" i="79"/>
  <c r="Z214" i="79"/>
  <c r="Z2662" i="79"/>
  <c r="Z2860" i="79"/>
  <c r="Z3047" i="79"/>
  <c r="Z2581" i="79"/>
  <c r="Z2281" i="79"/>
  <c r="Z1039" i="79"/>
  <c r="Z598" i="79"/>
  <c r="Z1748" i="79"/>
  <c r="Z1842" i="79"/>
  <c r="Z676" i="79"/>
  <c r="Z3076" i="79"/>
  <c r="Z818" i="79"/>
  <c r="Z908" i="79"/>
  <c r="Z1264" i="79"/>
  <c r="Z2076" i="79"/>
  <c r="Z895" i="79"/>
  <c r="Z320" i="79"/>
  <c r="Z2084" i="79"/>
  <c r="Z1643" i="79"/>
  <c r="Z3447" i="79"/>
  <c r="Z2279" i="79"/>
  <c r="Z70" i="79"/>
  <c r="Z3336" i="79"/>
  <c r="Z467" i="79"/>
  <c r="Z1735" i="79"/>
  <c r="Z842" i="79"/>
  <c r="Z1756" i="79"/>
  <c r="Z2075" i="79"/>
  <c r="Z2277" i="79"/>
  <c r="Z3375" i="79"/>
  <c r="Z1172" i="79"/>
  <c r="Z739" i="79"/>
  <c r="Z299" i="79"/>
  <c r="Z2226" i="79"/>
  <c r="Z776" i="79"/>
  <c r="Z980" i="79"/>
  <c r="Z2802" i="79"/>
  <c r="Z2588" i="79"/>
  <c r="Z841" i="79"/>
  <c r="Z2898" i="79"/>
  <c r="Z1434" i="79"/>
  <c r="Z1805" i="79"/>
  <c r="Z2878" i="79"/>
  <c r="Z929" i="79"/>
  <c r="Z3085" i="79"/>
  <c r="Z1244" i="79"/>
  <c r="Z307" i="79"/>
  <c r="Z493" i="79"/>
  <c r="Z1671" i="79"/>
  <c r="Z1097" i="79"/>
  <c r="Z1760" i="79"/>
  <c r="Z1664" i="79"/>
  <c r="Z1739" i="79"/>
  <c r="Z3217" i="79"/>
  <c r="Z96" i="79"/>
  <c r="Z2016" i="79"/>
  <c r="Z976" i="79"/>
  <c r="Z3277" i="79"/>
  <c r="Z706" i="79"/>
  <c r="Z2989" i="79"/>
  <c r="Z896" i="79"/>
  <c r="Z3499" i="79"/>
  <c r="Z1375" i="79"/>
  <c r="Z3312" i="79"/>
  <c r="Z104" i="79"/>
  <c r="Z1166" i="79"/>
  <c r="Z1854" i="79"/>
  <c r="Z900" i="79"/>
  <c r="Z2360" i="79"/>
  <c r="Z2690" i="79"/>
  <c r="Z1588" i="79"/>
  <c r="Z1646" i="79"/>
  <c r="Z1933" i="79"/>
  <c r="Z2086" i="79"/>
  <c r="Z3287" i="79"/>
  <c r="Z1367" i="79"/>
  <c r="Z3213" i="79"/>
  <c r="Z2540" i="79"/>
  <c r="Z173" i="79"/>
  <c r="Z584" i="79"/>
  <c r="Z952" i="79"/>
  <c r="Z2356" i="79"/>
  <c r="Z771" i="79"/>
  <c r="Z3271" i="79"/>
  <c r="Z227" i="79"/>
  <c r="Z3030" i="79"/>
  <c r="Z296" i="79"/>
  <c r="Z2307" i="79"/>
  <c r="Z2497" i="79"/>
  <c r="Z2528" i="79"/>
  <c r="Z344" i="79"/>
  <c r="Z2936" i="79"/>
  <c r="Z1758" i="79"/>
  <c r="Z2309" i="79"/>
  <c r="Z2841" i="79"/>
  <c r="Z1412" i="79"/>
  <c r="Z1192" i="79"/>
  <c r="Z127" i="79"/>
  <c r="Z3486" i="79"/>
  <c r="Z2847" i="79"/>
  <c r="Z2069" i="79"/>
  <c r="Z1731" i="79"/>
  <c r="Z1964" i="79"/>
  <c r="Z72" i="79"/>
  <c r="Z398" i="79"/>
  <c r="Z105" i="79"/>
  <c r="Z838" i="79"/>
  <c r="Z2701" i="79"/>
  <c r="Z3104" i="79"/>
  <c r="Z902" i="79"/>
  <c r="Z2057" i="79"/>
  <c r="Z1316" i="79"/>
  <c r="Z386" i="79"/>
  <c r="Z1787" i="79"/>
  <c r="Z2570" i="79"/>
  <c r="Z1584" i="79"/>
  <c r="Z3476" i="79"/>
  <c r="Z556" i="79"/>
  <c r="Z2092" i="79"/>
  <c r="Z2891" i="79"/>
  <c r="Z3483" i="79"/>
  <c r="Z986" i="79"/>
  <c r="Z2507" i="79"/>
  <c r="Z2170" i="79"/>
  <c r="Z3206" i="79"/>
  <c r="Z3299" i="79"/>
  <c r="Z522" i="79"/>
  <c r="Z3170" i="79"/>
  <c r="Z2527" i="79"/>
  <c r="Z758" i="79"/>
  <c r="Z2630" i="79"/>
  <c r="Z263" i="79"/>
  <c r="Z2206" i="79"/>
  <c r="Z168" i="79"/>
  <c r="Z255" i="79"/>
  <c r="Z3427" i="79"/>
  <c r="Z3405" i="79"/>
  <c r="Z2743" i="79"/>
  <c r="Z3033" i="79"/>
  <c r="Z744" i="79"/>
  <c r="Z2814" i="79"/>
  <c r="Z1197" i="79"/>
  <c r="Z246" i="79"/>
  <c r="Z1207" i="79"/>
  <c r="Z1811" i="79"/>
  <c r="Z2105" i="79"/>
  <c r="Z1724" i="79"/>
  <c r="Z1721" i="79"/>
  <c r="Z1249" i="79"/>
  <c r="Z2343" i="79"/>
  <c r="Z1049" i="79"/>
  <c r="Z474" i="79"/>
  <c r="Z3379" i="79"/>
  <c r="Z1846" i="79"/>
  <c r="Z431" i="79"/>
  <c r="Z487" i="79"/>
  <c r="Z2622" i="79"/>
  <c r="Z1146" i="79"/>
  <c r="Z1776" i="79"/>
  <c r="Z2721" i="79"/>
  <c r="Z1771" i="79"/>
  <c r="Z826" i="79"/>
  <c r="Z1856" i="79"/>
  <c r="Z2118" i="79"/>
  <c r="Z1837" i="79"/>
  <c r="Z987" i="79"/>
  <c r="Z2670" i="79"/>
  <c r="Z2202" i="79"/>
  <c r="Z1975" i="79"/>
  <c r="Z748" i="79"/>
  <c r="Z3235" i="79"/>
  <c r="Z2900" i="79"/>
  <c r="Z1985" i="79"/>
  <c r="Z2958" i="79"/>
  <c r="Z756" i="79"/>
  <c r="Z777" i="79"/>
  <c r="Z3381" i="79"/>
  <c r="Z234" i="79"/>
  <c r="Z3417" i="79"/>
  <c r="Z601" i="79"/>
  <c r="Z2073" i="79"/>
  <c r="Z1876" i="79"/>
  <c r="Z2274" i="79"/>
  <c r="Z2572" i="79"/>
  <c r="Z1718" i="79"/>
  <c r="Z2826" i="79"/>
  <c r="Z1253" i="79"/>
  <c r="Z3317" i="79"/>
  <c r="Z2339" i="79"/>
  <c r="Z2990" i="79"/>
  <c r="Z2985" i="79"/>
  <c r="Z2964" i="79"/>
  <c r="Z1832" i="79"/>
  <c r="Z1121" i="79"/>
  <c r="Z325" i="79"/>
  <c r="Z1948" i="79"/>
  <c r="Z1764" i="79"/>
  <c r="Z1706" i="79"/>
  <c r="Z2734" i="79"/>
  <c r="Z1953" i="79"/>
  <c r="Z55" i="79"/>
  <c r="Z1057" i="79"/>
  <c r="Z3011" i="79"/>
  <c r="Z75" i="79"/>
  <c r="Z825" i="79"/>
  <c r="Z312" i="79"/>
  <c r="Z1270" i="79"/>
  <c r="Z1389" i="79"/>
  <c r="Z2346" i="79"/>
  <c r="Z1808" i="79"/>
  <c r="Z1941" i="79"/>
  <c r="Z1481" i="79"/>
  <c r="Z1594" i="79"/>
  <c r="Z339" i="79"/>
  <c r="Z2213" i="79"/>
  <c r="Z3504" i="79"/>
  <c r="Z3096" i="79"/>
  <c r="Z1369" i="79"/>
  <c r="Z46" i="79"/>
  <c r="Z531" i="79"/>
  <c r="Z1998" i="79"/>
  <c r="Z2181" i="79"/>
  <c r="Z1448" i="79"/>
  <c r="Z815" i="79"/>
  <c r="Z636" i="79"/>
  <c r="Z3487" i="79"/>
  <c r="Z2407" i="79"/>
  <c r="Z2934" i="79"/>
  <c r="Z3196" i="79"/>
  <c r="Z2641" i="79"/>
  <c r="Z1838" i="79"/>
  <c r="Z1877" i="79"/>
  <c r="Z2049" i="79"/>
  <c r="Z2006" i="79"/>
  <c r="Z1554" i="79"/>
  <c r="Z702" i="79"/>
  <c r="Z3152" i="79"/>
  <c r="Z2209" i="79"/>
  <c r="Z2416" i="79"/>
  <c r="Z2040" i="79"/>
  <c r="Z2122" i="79"/>
  <c r="Z1275" i="79"/>
  <c r="Z1505" i="79"/>
  <c r="Z2161" i="79"/>
  <c r="Z2987" i="79"/>
  <c r="Z1592" i="79"/>
  <c r="Z797" i="79"/>
  <c r="Z3238" i="79"/>
  <c r="Z3544" i="79"/>
  <c r="Z510" i="79"/>
  <c r="Z117" i="79"/>
  <c r="Z2790" i="79"/>
  <c r="Z3177" i="79"/>
  <c r="Z3331" i="79"/>
  <c r="Z506" i="79"/>
  <c r="Z1340" i="79"/>
  <c r="Z3490" i="79"/>
  <c r="Z3520" i="79"/>
  <c r="Z1416" i="79"/>
  <c r="Z3216" i="79"/>
  <c r="Z1171" i="79"/>
  <c r="Z1250" i="79"/>
  <c r="Z1255" i="79"/>
  <c r="Z3223" i="79"/>
  <c r="Z1482" i="79"/>
  <c r="Z3529" i="79"/>
  <c r="Z582" i="79"/>
  <c r="Z2850" i="79"/>
  <c r="Z2939" i="79"/>
  <c r="Z108" i="79"/>
  <c r="Z242" i="79"/>
  <c r="Z3156" i="79"/>
  <c r="Z1409" i="79"/>
  <c r="Z994" i="79"/>
  <c r="Z1815" i="79"/>
  <c r="Z1017" i="79"/>
  <c r="Z1349" i="79"/>
  <c r="Z1024" i="79"/>
  <c r="Z3016" i="79"/>
  <c r="Z898" i="79"/>
  <c r="Z1535" i="79"/>
  <c r="Z59" i="79"/>
  <c r="Z651" i="79"/>
  <c r="Z1201" i="79"/>
  <c r="Z2355" i="79"/>
  <c r="Z937" i="79"/>
  <c r="Z2433" i="79"/>
  <c r="Z1609" i="79"/>
  <c r="Z1521" i="79"/>
  <c r="Z2835" i="79"/>
  <c r="Z1500" i="79"/>
  <c r="Z1945" i="79"/>
  <c r="Z2786" i="79"/>
  <c r="Z2744" i="79"/>
  <c r="Z3107" i="79"/>
  <c r="Z3242" i="79"/>
  <c r="Z1806" i="79"/>
  <c r="Z2094" i="79"/>
  <c r="Z2047" i="79"/>
  <c r="Z3173" i="79"/>
  <c r="Z778" i="79"/>
  <c r="Z428" i="79"/>
  <c r="Z2566" i="79"/>
  <c r="Z2523" i="79"/>
  <c r="Z1345" i="79"/>
  <c r="Z1812" i="79"/>
  <c r="Z3054" i="79"/>
  <c r="Z2330" i="79"/>
  <c r="Z2284" i="79"/>
  <c r="Z2022" i="79"/>
  <c r="Z1213" i="79"/>
  <c r="Z1181" i="79"/>
  <c r="Z1327" i="79"/>
  <c r="Z2747" i="79"/>
  <c r="Z3176" i="79"/>
  <c r="Z1634" i="79"/>
  <c r="Z819" i="79"/>
  <c r="Z415" i="79"/>
  <c r="Z1790" i="79"/>
  <c r="Z2858" i="79"/>
  <c r="Z2045" i="79"/>
  <c r="Z1889" i="79"/>
  <c r="Z1214" i="79"/>
  <c r="Z1494" i="79"/>
  <c r="Z3384" i="79"/>
  <c r="Z272" i="79"/>
  <c r="Z208" i="79"/>
  <c r="Z2286" i="79"/>
  <c r="Z1344" i="79"/>
  <c r="Z2116" i="79"/>
  <c r="Z1147" i="79"/>
  <c r="Z163" i="79"/>
  <c r="Z840" i="79"/>
  <c r="Z3273" i="79"/>
  <c r="Z2064" i="79"/>
  <c r="Z1525" i="79"/>
  <c r="Z3153" i="79"/>
  <c r="Z351" i="79"/>
  <c r="Z2011" i="79"/>
  <c r="Z2215" i="79"/>
  <c r="Z1217" i="79"/>
  <c r="Z2095" i="79"/>
  <c r="Z3179" i="79"/>
  <c r="Z3326" i="79"/>
  <c r="Z2514" i="79"/>
  <c r="Z3272" i="79"/>
  <c r="Z687" i="79"/>
  <c r="Z3111" i="79"/>
  <c r="Z1602" i="79"/>
  <c r="Z143" i="79"/>
  <c r="Z402" i="79"/>
  <c r="Z2223" i="79"/>
  <c r="Z137" i="79"/>
  <c r="Z2198" i="79"/>
  <c r="Z553" i="79"/>
  <c r="Z2561" i="79"/>
  <c r="Z2746" i="79"/>
  <c r="Z1140" i="79"/>
  <c r="Z2585" i="79"/>
  <c r="Z60" i="79"/>
  <c r="Z2295" i="79"/>
  <c r="Z155" i="79"/>
  <c r="Z939" i="79"/>
  <c r="Z2033" i="79"/>
  <c r="Z1072" i="79"/>
  <c r="Z3414" i="79"/>
  <c r="Z229" i="79"/>
  <c r="Z2867" i="79"/>
  <c r="Z3191" i="79"/>
  <c r="Z1848" i="79"/>
  <c r="Z3234" i="79"/>
  <c r="Z1726" i="79"/>
  <c r="Z641" i="79"/>
  <c r="Z704" i="79"/>
  <c r="Z3440" i="79"/>
  <c r="Z3537" i="79"/>
  <c r="Z886" i="79"/>
  <c r="Z333" i="79"/>
  <c r="Z3364" i="79"/>
  <c r="Z1006" i="79"/>
  <c r="Z1329" i="79"/>
  <c r="Z3070" i="79"/>
  <c r="Z2120" i="79"/>
  <c r="Z20" i="79"/>
  <c r="Z327" i="79"/>
  <c r="Z2718" i="79"/>
  <c r="Z1268" i="79"/>
  <c r="Z690" i="79"/>
  <c r="Z1233" i="79"/>
  <c r="Z2290" i="79"/>
  <c r="Z1792" i="79"/>
  <c r="Z1689" i="79"/>
  <c r="Z1221" i="79"/>
  <c r="Z2318" i="79"/>
  <c r="Z628" i="79"/>
  <c r="Z1997" i="79"/>
  <c r="Z3307" i="79"/>
  <c r="Z3118" i="79"/>
  <c r="Z3393" i="79"/>
  <c r="Z3334" i="79"/>
  <c r="Z2686" i="79"/>
  <c r="Z1958" i="79"/>
  <c r="Z635" i="79"/>
  <c r="Z247" i="79"/>
  <c r="Z595" i="79"/>
  <c r="Z45" i="79"/>
  <c r="Z367" i="79"/>
  <c r="Z3341" i="79"/>
  <c r="Z737" i="79"/>
  <c r="Z103" i="79"/>
  <c r="Z770" i="79"/>
  <c r="Z2457" i="79"/>
  <c r="Z3411" i="79"/>
  <c r="Z3329" i="79"/>
  <c r="Z3241" i="79"/>
  <c r="Z483" i="79"/>
  <c r="Z2088" i="79"/>
  <c r="Z1768" i="79"/>
  <c r="Z1457" i="79"/>
  <c r="Z545" i="79"/>
  <c r="Z56" i="79"/>
  <c r="Z3511" i="79"/>
  <c r="Z2282" i="79"/>
  <c r="Z2354" i="79"/>
  <c r="Z978" i="79"/>
  <c r="Z405" i="79"/>
  <c r="Z951" i="79"/>
  <c r="Z3415" i="79"/>
  <c r="Z3456" i="79"/>
  <c r="Z2243" i="79"/>
  <c r="Z2328" i="79"/>
  <c r="Z1709" i="79"/>
  <c r="Z1135" i="79"/>
  <c r="Z2510" i="79"/>
  <c r="Z577" i="79"/>
  <c r="Z631" i="79"/>
  <c r="Z2616" i="79"/>
  <c r="Z3460" i="79"/>
  <c r="Z1231" i="79"/>
  <c r="Z2230" i="79"/>
  <c r="Z505" i="79"/>
  <c r="Z2750" i="79"/>
  <c r="Z181" i="79"/>
  <c r="Z2386" i="79"/>
  <c r="Z1163" i="79"/>
  <c r="Z423" i="79"/>
  <c r="Z455" i="79"/>
  <c r="Z1391" i="79"/>
  <c r="Z1995" i="79"/>
  <c r="Z1944" i="79"/>
  <c r="Z495" i="79"/>
  <c r="Z2189" i="79"/>
  <c r="Z2971" i="79"/>
  <c r="Z3346" i="79"/>
  <c r="Z2925" i="79"/>
  <c r="Z661" i="79"/>
  <c r="Z3174" i="79"/>
  <c r="Z1743" i="79"/>
  <c r="Z3385" i="79"/>
  <c r="Z2950" i="79"/>
  <c r="Z640" i="79"/>
  <c r="Z712" i="79"/>
  <c r="Z391" i="79"/>
  <c r="Z2869" i="79"/>
  <c r="Z3109" i="79"/>
  <c r="Z1752" i="79"/>
  <c r="Z3043" i="79"/>
  <c r="Z502" i="79"/>
  <c r="Z3073" i="79"/>
  <c r="Z243" i="79"/>
  <c r="Z1873" i="79"/>
  <c r="Z1115" i="79"/>
  <c r="Z3527" i="79"/>
  <c r="Z2957" i="79"/>
  <c r="Z525" i="79"/>
  <c r="Z200" i="79"/>
  <c r="Z1636" i="79"/>
  <c r="Z2654" i="79"/>
  <c r="Z1595" i="79"/>
  <c r="Z2214" i="79"/>
  <c r="Z1644" i="79"/>
  <c r="Z804" i="79"/>
  <c r="Z192" i="79"/>
  <c r="Z3413" i="79"/>
  <c r="Z1451" i="79"/>
  <c r="Z286" i="79"/>
  <c r="Z1679" i="79"/>
  <c r="Z491" i="79"/>
  <c r="Z2822" i="79"/>
  <c r="Z2546" i="79"/>
  <c r="Z216" i="79"/>
  <c r="Z579" i="79"/>
  <c r="Z715" i="79"/>
  <c r="Z1386" i="79"/>
  <c r="Z3065" i="79"/>
  <c r="Z2464" i="79"/>
  <c r="Z2322" i="79"/>
  <c r="Z276" i="79"/>
  <c r="Z873" i="79"/>
  <c r="Z3220" i="79"/>
  <c r="Z887" i="79"/>
  <c r="Z3301" i="79"/>
  <c r="Z1927" i="79"/>
  <c r="Z308" i="79"/>
  <c r="Z999" i="79"/>
  <c r="Z2797" i="79"/>
  <c r="Z2653" i="79"/>
  <c r="Z2738" i="79"/>
  <c r="Z500" i="79"/>
  <c r="Z1988" i="79"/>
  <c r="Z1488" i="79"/>
  <c r="Z1287" i="79"/>
  <c r="Z406" i="79"/>
  <c r="Z680" i="79"/>
  <c r="Z1524" i="79"/>
  <c r="Z542" i="79"/>
  <c r="Z349" i="79"/>
  <c r="Z3028" i="79"/>
  <c r="Z196" i="79"/>
  <c r="Z2920" i="79"/>
  <c r="Z1093" i="79"/>
  <c r="Z948" i="79"/>
  <c r="Z2023" i="79"/>
  <c r="Z66" i="79"/>
  <c r="Z1195" i="79"/>
  <c r="Z262" i="79"/>
  <c r="Z2432" i="79"/>
  <c r="Z106" i="79"/>
  <c r="Z1157" i="79"/>
  <c r="Z2763" i="79"/>
  <c r="Z496" i="79"/>
  <c r="Z285" i="79"/>
  <c r="Z1579" i="79"/>
  <c r="Z3046" i="79"/>
  <c r="Z697" i="79"/>
  <c r="Z274" i="79"/>
  <c r="Z1896" i="79"/>
  <c r="Z968" i="79"/>
  <c r="Z2197" i="79"/>
  <c r="Z213" i="79"/>
  <c r="Z1662" i="79"/>
  <c r="Z2984" i="79"/>
  <c r="Z2102" i="79"/>
  <c r="Z1667" i="79"/>
  <c r="Z2375" i="79"/>
  <c r="Z3304" i="79"/>
  <c r="Z1407" i="79"/>
  <c r="Z1881" i="79"/>
  <c r="Z2227" i="79"/>
  <c r="Z747" i="79"/>
  <c r="Z2296" i="79"/>
  <c r="Z1404" i="79"/>
  <c r="Z575" i="79"/>
  <c r="Z594" i="79"/>
  <c r="Z2515" i="79"/>
  <c r="Z832" i="79"/>
  <c r="Z44" i="79"/>
  <c r="Z3061" i="79"/>
  <c r="Z2044" i="79"/>
  <c r="Z362" i="79"/>
  <c r="Z395" i="79"/>
  <c r="Z1556" i="79"/>
  <c r="Z350" i="79"/>
  <c r="Z3469" i="79"/>
  <c r="Z1885" i="79"/>
  <c r="Z2241" i="79"/>
  <c r="Z498" i="79"/>
  <c r="Z965" i="79"/>
  <c r="Z1094" i="79"/>
  <c r="Z699" i="79"/>
  <c r="Z2319" i="79"/>
  <c r="Z2232" i="79"/>
  <c r="Z1101" i="79"/>
  <c r="Z2539" i="79"/>
  <c r="Z161" i="79"/>
  <c r="Z2905" i="79"/>
  <c r="Z3185" i="79"/>
  <c r="Q76" i="70"/>
  <c r="L8" i="47"/>
  <c r="M8" i="47" s="1"/>
  <c r="K11" i="46"/>
  <c r="L11" i="46" s="1"/>
  <c r="Q100" i="70"/>
  <c r="E12" i="79"/>
  <c r="E16" i="79"/>
  <c r="E9" i="79"/>
  <c r="E7" i="79"/>
  <c r="E3" i="79"/>
  <c r="E6" i="79"/>
  <c r="E14" i="79"/>
  <c r="E10" i="79"/>
  <c r="E15" i="79"/>
  <c r="E4" i="79"/>
  <c r="E13" i="79"/>
  <c r="E8" i="79"/>
  <c r="E5" i="79"/>
  <c r="E11" i="79"/>
  <c r="M17" i="53"/>
  <c r="M23" i="51"/>
  <c r="E9" i="47"/>
  <c r="M30" i="51"/>
  <c r="M17" i="52"/>
  <c r="M15" i="53"/>
  <c r="Q106" i="70"/>
  <c r="K10" i="45"/>
  <c r="M16" i="52"/>
  <c r="M22" i="52"/>
  <c r="M19" i="52"/>
  <c r="T29" i="63"/>
  <c r="M20" i="52"/>
  <c r="M18" i="51"/>
  <c r="I17" i="54"/>
  <c r="L4" i="47"/>
  <c r="M4" i="47" s="1"/>
  <c r="O4" i="52"/>
  <c r="M4" i="52"/>
  <c r="N4" i="52"/>
  <c r="I4" i="53"/>
  <c r="C11" i="70"/>
  <c r="M7" i="53"/>
  <c r="N7" i="53"/>
  <c r="O7" i="53"/>
  <c r="N5" i="51"/>
  <c r="M5" i="51"/>
  <c r="O5" i="51"/>
  <c r="N4" i="53"/>
  <c r="O4" i="53"/>
  <c r="M4" i="53"/>
  <c r="C10" i="63"/>
  <c r="J5" i="67"/>
  <c r="J93" i="67"/>
  <c r="J19" i="67"/>
  <c r="J109" i="67"/>
  <c r="J3" i="67"/>
  <c r="J8" i="67"/>
  <c r="J14" i="67"/>
  <c r="J9" i="67"/>
  <c r="J113" i="67"/>
  <c r="J33" i="67"/>
  <c r="J70" i="67"/>
  <c r="J16" i="67"/>
  <c r="J125" i="67"/>
  <c r="J48" i="67"/>
  <c r="J24" i="67"/>
  <c r="J100" i="67"/>
  <c r="J49" i="67"/>
  <c r="J68" i="67"/>
  <c r="J65" i="67"/>
  <c r="J39" i="67"/>
  <c r="J119" i="67"/>
  <c r="J64" i="67"/>
  <c r="J30" i="67"/>
  <c r="J115" i="67"/>
  <c r="J120" i="67"/>
  <c r="J96" i="67"/>
  <c r="J81" i="67"/>
  <c r="J97" i="67"/>
  <c r="J76" i="67"/>
  <c r="J87" i="67"/>
  <c r="J51" i="67"/>
  <c r="J34" i="67"/>
  <c r="J18" i="67"/>
  <c r="J108" i="67"/>
  <c r="J57" i="67"/>
  <c r="J98" i="67"/>
  <c r="J106" i="67"/>
  <c r="J73" i="67"/>
  <c r="J22" i="67"/>
  <c r="J78" i="67"/>
  <c r="J79" i="67"/>
  <c r="J117" i="67"/>
  <c r="J10" i="67"/>
  <c r="J20" i="67"/>
  <c r="J112" i="67"/>
  <c r="J89" i="67"/>
  <c r="J82" i="67"/>
  <c r="J7" i="67"/>
  <c r="J17" i="67"/>
  <c r="J121" i="67"/>
  <c r="J91" i="67"/>
  <c r="J122" i="67"/>
  <c r="J103" i="67"/>
  <c r="J63" i="67"/>
  <c r="J52" i="67"/>
  <c r="J59" i="67"/>
  <c r="J90" i="67"/>
  <c r="J80" i="67"/>
  <c r="J50" i="67"/>
  <c r="J85" i="67"/>
  <c r="J1" i="67"/>
  <c r="J99" i="67"/>
  <c r="J6" i="67"/>
  <c r="J110" i="67"/>
  <c r="J104" i="67"/>
  <c r="J94" i="67"/>
  <c r="J111" i="67"/>
  <c r="J124" i="67"/>
  <c r="J35" i="67"/>
  <c r="J54" i="67"/>
  <c r="J29" i="67"/>
  <c r="J11" i="67"/>
  <c r="J88" i="67"/>
  <c r="J95" i="67"/>
  <c r="J44" i="67"/>
  <c r="J77" i="67"/>
  <c r="J27" i="67"/>
  <c r="J15" i="67"/>
  <c r="J61" i="67"/>
  <c r="J13" i="67"/>
  <c r="J4" i="67"/>
  <c r="J40" i="67"/>
  <c r="J72" i="67"/>
  <c r="J92" i="67"/>
  <c r="J36" i="67"/>
  <c r="J46" i="67"/>
  <c r="J55" i="67"/>
  <c r="J25" i="67"/>
  <c r="J53" i="67"/>
  <c r="J28" i="67"/>
  <c r="J66" i="67"/>
  <c r="J114" i="67"/>
  <c r="J67" i="67"/>
  <c r="J126" i="67"/>
  <c r="J62" i="67"/>
  <c r="J102" i="67"/>
  <c r="J84" i="67"/>
  <c r="J105" i="67"/>
  <c r="J32" i="67"/>
  <c r="J21" i="67"/>
  <c r="J69" i="67"/>
  <c r="J38" i="67"/>
  <c r="J71" i="67"/>
  <c r="J2" i="67"/>
  <c r="J116" i="67"/>
  <c r="J118" i="67"/>
  <c r="J45" i="67"/>
  <c r="J56" i="67"/>
  <c r="J47" i="67"/>
  <c r="J101" i="67"/>
  <c r="J26" i="67"/>
  <c r="J107" i="67"/>
  <c r="J75" i="67"/>
  <c r="J86" i="67"/>
  <c r="J31" i="67"/>
  <c r="J123" i="67"/>
  <c r="J23" i="67"/>
  <c r="J58" i="67"/>
  <c r="J43" i="67"/>
  <c r="J37" i="67"/>
  <c r="J74" i="67"/>
  <c r="J12" i="67"/>
  <c r="J83" i="67"/>
  <c r="J42" i="67"/>
  <c r="J60" i="67"/>
  <c r="J41" i="67"/>
  <c r="U19" i="56"/>
  <c r="C10" i="79"/>
  <c r="N5" i="52"/>
  <c r="M5" i="52"/>
  <c r="O5" i="52"/>
  <c r="K6" i="54"/>
  <c r="J6" i="54"/>
  <c r="I6" i="54"/>
  <c r="M4" i="51"/>
  <c r="N4" i="51"/>
  <c r="O4" i="51"/>
  <c r="U29" i="48"/>
  <c r="N6" i="51"/>
  <c r="O6" i="51"/>
  <c r="M6" i="51"/>
  <c r="C12" i="63"/>
  <c r="C6" i="63"/>
  <c r="M7" i="52"/>
  <c r="O7" i="52"/>
  <c r="N7" i="52"/>
  <c r="N3" i="52"/>
  <c r="O3" i="52"/>
  <c r="M3" i="52"/>
  <c r="M64" i="70"/>
  <c r="M70" i="70"/>
  <c r="M63" i="70"/>
  <c r="M69" i="70"/>
  <c r="M66" i="70"/>
  <c r="M68" i="70"/>
  <c r="M65" i="70"/>
  <c r="M67" i="70"/>
  <c r="J5" i="54"/>
  <c r="K5" i="54"/>
  <c r="I5" i="54"/>
  <c r="O7" i="51"/>
  <c r="M7" i="51"/>
  <c r="N7" i="51"/>
  <c r="J4" i="54"/>
  <c r="I4" i="54"/>
  <c r="K4" i="54"/>
  <c r="U26" i="48"/>
  <c r="I4" i="52"/>
  <c r="C10" i="70"/>
  <c r="O6" i="53"/>
  <c r="M6" i="53"/>
  <c r="N6" i="53"/>
  <c r="O5" i="53"/>
  <c r="N5" i="53"/>
  <c r="M5" i="53"/>
  <c r="U27" i="48"/>
  <c r="C6" i="56"/>
  <c r="C12" i="56"/>
  <c r="C12" i="79"/>
  <c r="C6" i="79"/>
  <c r="N3" i="53"/>
  <c r="O3" i="53"/>
  <c r="M3" i="53"/>
  <c r="M6" i="52"/>
  <c r="O6" i="52"/>
  <c r="N6" i="52"/>
  <c r="C11" i="63"/>
  <c r="C10" i="56"/>
  <c r="C11" i="56"/>
  <c r="I4" i="51"/>
  <c r="K3" i="54"/>
  <c r="I3" i="54"/>
  <c r="J3" i="54"/>
  <c r="I7" i="54"/>
  <c r="J7" i="54"/>
  <c r="K7" i="54"/>
  <c r="C11" i="79"/>
  <c r="U28" i="48"/>
  <c r="C12" i="70"/>
  <c r="C6" i="70"/>
  <c r="M3" i="51"/>
  <c r="O3" i="51"/>
  <c r="N3" i="51"/>
  <c r="Q82" i="70"/>
  <c r="Q20" i="63"/>
  <c r="Z1658" i="70"/>
  <c r="Z2755" i="70"/>
  <c r="Z595" i="70"/>
  <c r="Z2369" i="70"/>
  <c r="Z1904" i="70"/>
  <c r="Z2261" i="70"/>
  <c r="Z1520" i="70"/>
  <c r="Z548" i="70"/>
  <c r="Z754" i="70"/>
  <c r="Z2028" i="70"/>
  <c r="Z3072" i="70"/>
  <c r="Z1522" i="70"/>
  <c r="Z2399" i="70"/>
  <c r="Z216" i="70"/>
  <c r="Z1873" i="70"/>
  <c r="Z2022" i="70"/>
  <c r="Z3036" i="70"/>
  <c r="Z1662" i="70"/>
  <c r="Z2530" i="70"/>
  <c r="Z3071" i="70"/>
  <c r="Z1607" i="70"/>
  <c r="Z3138" i="70"/>
  <c r="Z793" i="70"/>
  <c r="Z1865" i="70"/>
  <c r="Z1566" i="70"/>
  <c r="Z2455" i="70"/>
  <c r="Z471" i="70"/>
  <c r="Z1863" i="70"/>
  <c r="Z964" i="70"/>
  <c r="Z1251" i="70"/>
  <c r="Z492" i="70"/>
  <c r="Z1096" i="70"/>
  <c r="Z2027" i="70"/>
  <c r="Z1397" i="70"/>
  <c r="Z1993" i="70"/>
  <c r="Z1244" i="70"/>
  <c r="Z92" i="70"/>
  <c r="Z3088" i="70"/>
  <c r="Z2433" i="70"/>
  <c r="Z1588" i="70"/>
  <c r="Z1304" i="70"/>
  <c r="Z2770" i="70"/>
  <c r="Z1144" i="70"/>
  <c r="Z2284" i="70"/>
  <c r="Z3092" i="70"/>
  <c r="Z2665" i="70"/>
  <c r="Z2251" i="70"/>
  <c r="Z601" i="70"/>
  <c r="Z1438" i="70"/>
  <c r="Z1898" i="70"/>
  <c r="Z1039" i="70"/>
  <c r="Z2939" i="70"/>
  <c r="Z970" i="70"/>
  <c r="Z1628" i="70"/>
  <c r="Z271" i="70"/>
  <c r="Z2802" i="70"/>
  <c r="Z3135" i="70"/>
  <c r="Z416" i="70"/>
  <c r="Z760" i="70"/>
  <c r="Z1998" i="70"/>
  <c r="Z2269" i="70"/>
  <c r="Z650" i="70"/>
  <c r="Z1936" i="70"/>
  <c r="Z2155" i="70"/>
  <c r="Z1959" i="70"/>
  <c r="Z2325" i="70"/>
  <c r="Z3379" i="70"/>
  <c r="Z890" i="70"/>
  <c r="Z2024" i="70"/>
  <c r="Z1456" i="70"/>
  <c r="Z3292" i="70"/>
  <c r="Z2747" i="70"/>
  <c r="Z1838" i="70"/>
  <c r="Z2294" i="70"/>
  <c r="Z481" i="70"/>
  <c r="Z806" i="70"/>
  <c r="Z1216" i="70"/>
  <c r="Z2445" i="70"/>
  <c r="Z3222" i="70"/>
  <c r="Z40" i="70"/>
  <c r="Z1277" i="70"/>
  <c r="Z755" i="70"/>
  <c r="Z3473" i="70"/>
  <c r="Z2585" i="70"/>
  <c r="Z1860" i="70"/>
  <c r="Z3366" i="70"/>
  <c r="Z3140" i="70"/>
  <c r="Z326" i="70"/>
  <c r="Z579" i="70"/>
  <c r="Z148" i="70"/>
  <c r="Z363" i="70"/>
  <c r="Z998" i="70"/>
  <c r="Z1716" i="70"/>
  <c r="Z3439" i="70"/>
  <c r="Z3487" i="70"/>
  <c r="Z2333" i="70"/>
  <c r="Z2516" i="70"/>
  <c r="Z853" i="70"/>
  <c r="Z3327" i="70"/>
  <c r="Z3551" i="70"/>
  <c r="Z662" i="70"/>
  <c r="Z1097" i="70"/>
  <c r="Z1712" i="70"/>
  <c r="Z3031" i="70"/>
  <c r="Z1841" i="70"/>
  <c r="Z2617" i="70"/>
  <c r="Z3437" i="70"/>
  <c r="Z2710" i="70"/>
  <c r="Z2885" i="70"/>
  <c r="Z2725" i="70"/>
  <c r="Z483" i="70"/>
  <c r="Z1124" i="70"/>
  <c r="Z3258" i="70"/>
  <c r="Z429" i="70"/>
  <c r="Z2276" i="70"/>
  <c r="Z2969" i="70"/>
  <c r="Z1725" i="70"/>
  <c r="Z2579" i="70"/>
  <c r="Z75" i="70"/>
  <c r="Z2225" i="70"/>
  <c r="Z941" i="70"/>
  <c r="Z104" i="70"/>
  <c r="Z2919" i="70"/>
  <c r="Z2287" i="70"/>
  <c r="Z3295" i="70"/>
  <c r="Z1079" i="70"/>
  <c r="Z1462" i="70"/>
  <c r="Z536" i="70"/>
  <c r="Z184" i="70"/>
  <c r="Z1306" i="70"/>
  <c r="Z2886" i="70"/>
  <c r="Z3001" i="70"/>
  <c r="Z397" i="70"/>
  <c r="Z1739" i="70"/>
  <c r="Z3262" i="70"/>
  <c r="Z2292" i="70"/>
  <c r="Z2417" i="70"/>
  <c r="Z2367" i="70"/>
  <c r="Z428" i="70"/>
  <c r="Z632" i="70"/>
  <c r="Z1700" i="70"/>
  <c r="Z1970" i="70"/>
  <c r="Z2101" i="70"/>
  <c r="Z2812" i="70"/>
  <c r="Z3200" i="70"/>
  <c r="Z3325" i="70"/>
  <c r="Z649" i="70"/>
  <c r="Z3225" i="70"/>
  <c r="Z3079" i="70"/>
  <c r="Z1086" i="70"/>
  <c r="Z646" i="70"/>
  <c r="Z2416" i="70"/>
  <c r="Z1692" i="70"/>
  <c r="Z644" i="70"/>
  <c r="Z3472" i="70"/>
  <c r="Z1779" i="70"/>
  <c r="Z3148" i="70"/>
  <c r="Z3284" i="70"/>
  <c r="Z3534" i="70"/>
  <c r="Z804" i="70"/>
  <c r="Z600" i="70"/>
  <c r="Z656" i="70"/>
  <c r="Z1665" i="70"/>
  <c r="Z1313" i="70"/>
  <c r="Z3503" i="70"/>
  <c r="Z2880" i="70"/>
  <c r="Z2303" i="70"/>
  <c r="Z2674" i="70"/>
  <c r="Z316" i="70"/>
  <c r="Z3164" i="70"/>
  <c r="Z3002" i="70"/>
  <c r="Z1701" i="70"/>
  <c r="Z267" i="70"/>
  <c r="Z207" i="70"/>
  <c r="Z1241" i="70"/>
  <c r="Z802" i="70"/>
  <c r="Z3540" i="70"/>
  <c r="Z2081" i="70"/>
  <c r="Z1383" i="70"/>
  <c r="Z1562" i="70"/>
  <c r="Z2490" i="70"/>
  <c r="Z1553" i="70"/>
  <c r="Z414" i="70"/>
  <c r="Z476" i="70"/>
  <c r="Z2051" i="70"/>
  <c r="Z1065" i="70"/>
  <c r="Z690" i="70"/>
  <c r="Z1634" i="70"/>
  <c r="Z2565" i="70"/>
  <c r="Z3167" i="70"/>
  <c r="Z2446" i="70"/>
  <c r="Z1631" i="70"/>
  <c r="Z2149" i="70"/>
  <c r="Z1001" i="70"/>
  <c r="Z3219" i="70"/>
  <c r="Z1252" i="70"/>
  <c r="Z1066" i="70"/>
  <c r="Z1948" i="70"/>
  <c r="Z2523" i="70"/>
  <c r="Z1248" i="70"/>
  <c r="Z3227" i="70"/>
  <c r="Z1663" i="70"/>
  <c r="Z2052" i="70"/>
  <c r="Z3105" i="70"/>
  <c r="Z635" i="70"/>
  <c r="Z3521" i="70"/>
  <c r="Z1427" i="70"/>
  <c r="Z2836" i="70"/>
  <c r="Z2534" i="70"/>
  <c r="Z1191" i="70"/>
  <c r="Z2846" i="70"/>
  <c r="Z1356" i="70"/>
  <c r="Z3011" i="70"/>
  <c r="Z2048" i="70"/>
  <c r="Z236" i="70"/>
  <c r="Z2223" i="70"/>
  <c r="Z1068" i="70"/>
  <c r="Z2593" i="70"/>
  <c r="Z2036" i="70"/>
  <c r="Z3429" i="70"/>
  <c r="Z2615" i="70"/>
  <c r="Z823" i="70"/>
  <c r="Z2100" i="70"/>
  <c r="Z2872" i="70"/>
  <c r="Z1117" i="70"/>
  <c r="Z32" i="70"/>
  <c r="Z3443" i="70"/>
  <c r="Z1652" i="70"/>
  <c r="Z1361" i="70"/>
  <c r="Z1094" i="70"/>
  <c r="Z377" i="70"/>
  <c r="Z670" i="70"/>
  <c r="Z3217" i="70"/>
  <c r="Z787" i="70"/>
  <c r="Z3414" i="70"/>
  <c r="Z1505" i="70"/>
  <c r="Z1577" i="70"/>
  <c r="Z2990" i="70"/>
  <c r="Z459" i="70"/>
  <c r="Z1345" i="70"/>
  <c r="Z1696" i="70"/>
  <c r="Z1586" i="70"/>
  <c r="Z3493" i="70"/>
  <c r="Z1831" i="70"/>
  <c r="Z524" i="70"/>
  <c r="Z197" i="70"/>
  <c r="Z164" i="70"/>
  <c r="Z586" i="70"/>
  <c r="Z757" i="70"/>
  <c r="Z1034" i="70"/>
  <c r="Z1935" i="70"/>
  <c r="Z2268" i="70"/>
  <c r="Z2493" i="70"/>
  <c r="Z1623" i="70"/>
  <c r="Z3163" i="70"/>
  <c r="Z2286" i="70"/>
  <c r="Z2324" i="70"/>
  <c r="Z3389" i="70"/>
  <c r="Z77" i="70"/>
  <c r="Z324" i="70"/>
  <c r="Z3446" i="70"/>
  <c r="Z2212" i="70"/>
  <c r="Z3255" i="70"/>
  <c r="Z2331" i="70"/>
  <c r="Z3074" i="70"/>
  <c r="Z697" i="70"/>
  <c r="Z603" i="70"/>
  <c r="Z1072" i="70"/>
  <c r="Z2351" i="70"/>
  <c r="Z1567" i="70"/>
  <c r="Z2847" i="70"/>
  <c r="Z238" i="70"/>
  <c r="Z1622" i="70"/>
  <c r="Z1224" i="70"/>
  <c r="Z517" i="70"/>
  <c r="Z1145" i="70"/>
  <c r="Z3510" i="70"/>
  <c r="Z2927" i="70"/>
  <c r="Z761" i="70"/>
  <c r="Z2151" i="70"/>
  <c r="Z3375" i="70"/>
  <c r="Z2388" i="70"/>
  <c r="Z1054" i="70"/>
  <c r="Z732" i="70"/>
  <c r="Z2221" i="70"/>
  <c r="Z1043" i="70"/>
  <c r="Z1126" i="70"/>
  <c r="Z3328" i="70"/>
  <c r="Z263" i="70"/>
  <c r="Z850" i="70"/>
  <c r="Z3016" i="70"/>
  <c r="Z2184" i="70"/>
  <c r="Z2188" i="70"/>
  <c r="Z1324" i="70"/>
  <c r="Z648" i="70"/>
  <c r="Z1259" i="70"/>
  <c r="Z884" i="70"/>
  <c r="Z775" i="70"/>
  <c r="Z958" i="70"/>
  <c r="Z1336" i="70"/>
  <c r="Z2865" i="70"/>
  <c r="Z2955" i="70"/>
  <c r="Z717" i="70"/>
  <c r="Z1447" i="70"/>
  <c r="Z153" i="70"/>
  <c r="Z2778" i="70"/>
  <c r="Z1232" i="70"/>
  <c r="Z3338" i="70"/>
  <c r="Z2510" i="70"/>
  <c r="Z3243" i="70"/>
  <c r="Z306" i="70"/>
  <c r="Z2787" i="70"/>
  <c r="Z1894" i="70"/>
  <c r="Z1847" i="70"/>
  <c r="Z789" i="70"/>
  <c r="Z1131" i="70"/>
  <c r="Z3142" i="70"/>
  <c r="Z951" i="70"/>
  <c r="Z2742" i="70"/>
  <c r="Z3119" i="70"/>
  <c r="Z522" i="70"/>
  <c r="Z462" i="70"/>
  <c r="Z124" i="70"/>
  <c r="Z2699" i="70"/>
  <c r="Z1037" i="70"/>
  <c r="Z1637" i="70"/>
  <c r="Z2113" i="70"/>
  <c r="Z360" i="70"/>
  <c r="Z3352" i="70"/>
  <c r="Z151" i="70"/>
  <c r="Z3397" i="70"/>
  <c r="Z1710" i="70"/>
  <c r="Z2377" i="70"/>
  <c r="Z41" i="70"/>
  <c r="Z3413" i="70"/>
  <c r="Z2067" i="70"/>
  <c r="Z1966" i="70"/>
  <c r="Z2679" i="70"/>
  <c r="Z1541" i="70"/>
  <c r="Z3271" i="70"/>
  <c r="Z797" i="70"/>
  <c r="Z1112" i="70"/>
  <c r="Z3035" i="70"/>
  <c r="Z1256" i="70"/>
  <c r="Z2511" i="70"/>
  <c r="Z2937" i="70"/>
  <c r="Z2763" i="70"/>
  <c r="Z392" i="70"/>
  <c r="Z37" i="70"/>
  <c r="Z3039" i="70"/>
  <c r="Z2857" i="70"/>
  <c r="Z2891" i="70"/>
  <c r="Z1660" i="70"/>
  <c r="Z2533" i="70"/>
  <c r="Z3130" i="70"/>
  <c r="Z921" i="70"/>
  <c r="Z1343" i="70"/>
  <c r="Z1680" i="70"/>
  <c r="Z3480" i="70"/>
  <c r="Z3242" i="70"/>
  <c r="Z1937" i="70"/>
  <c r="Z1454" i="70"/>
  <c r="Z95" i="70"/>
  <c r="Z680" i="70"/>
  <c r="Z278" i="70"/>
  <c r="Z3033" i="70"/>
  <c r="Z426" i="70"/>
  <c r="Z2429" i="70"/>
  <c r="Z2911" i="70"/>
  <c r="Z948" i="70"/>
  <c r="Z854" i="70"/>
  <c r="Z1978" i="70"/>
  <c r="Z1920" i="70"/>
  <c r="Z587" i="70"/>
  <c r="Z584" i="70"/>
  <c r="Z1743" i="70"/>
  <c r="Z3075" i="70"/>
  <c r="Z2871" i="70"/>
  <c r="Z1220" i="70"/>
  <c r="Z2041" i="70"/>
  <c r="Z66" i="70"/>
  <c r="Z559" i="70"/>
  <c r="Z1195" i="70"/>
  <c r="Z1458" i="70"/>
  <c r="Z1810" i="70"/>
  <c r="Z1374" i="70"/>
  <c r="Z2620" i="70"/>
  <c r="Z2071" i="70"/>
  <c r="Z3422" i="70"/>
  <c r="Z2987" i="70"/>
  <c r="Z1264" i="70"/>
  <c r="Z2820" i="70"/>
  <c r="Z3166" i="70"/>
  <c r="Z3275" i="70"/>
  <c r="Z835" i="70"/>
  <c r="Z2538" i="70"/>
  <c r="Z2952" i="70"/>
  <c r="Z576" i="70"/>
  <c r="Z2133" i="70"/>
  <c r="Z939" i="70"/>
  <c r="Z2291" i="70"/>
  <c r="Z2390" i="70"/>
  <c r="Z553" i="70"/>
  <c r="Z83" i="70"/>
  <c r="Z625" i="70"/>
  <c r="Z3525" i="70"/>
  <c r="Z3029" i="70"/>
  <c r="Z3026" i="70"/>
  <c r="Z2730" i="70"/>
  <c r="Z1536" i="70"/>
  <c r="Z3006" i="70"/>
  <c r="Z1130" i="70"/>
  <c r="Z2572" i="70"/>
  <c r="Z2345" i="70"/>
  <c r="Z3160" i="70"/>
  <c r="Z3342" i="70"/>
  <c r="Z1245" i="70"/>
  <c r="Z1185" i="70"/>
  <c r="Z3357" i="70"/>
  <c r="Z1412" i="70"/>
  <c r="Z845" i="70"/>
  <c r="Z3408" i="70"/>
  <c r="Z2843" i="70"/>
  <c r="Z1227" i="70"/>
  <c r="Z1157" i="70"/>
  <c r="Z2163" i="70"/>
  <c r="Z2007" i="70"/>
  <c r="Z2817" i="70"/>
  <c r="Z3494" i="70"/>
  <c r="Z249" i="70"/>
  <c r="Z3481" i="70"/>
  <c r="Z875" i="70"/>
  <c r="Z1988" i="70"/>
  <c r="Z2938" i="70"/>
  <c r="Z291" i="70"/>
  <c r="Z880" i="70"/>
  <c r="Z2762" i="70"/>
  <c r="Z1611" i="70"/>
  <c r="Z2729" i="70"/>
  <c r="Z2304" i="70"/>
  <c r="Z1007" i="70"/>
  <c r="Z355" i="70"/>
  <c r="Z2591" i="70"/>
  <c r="Z1271" i="70"/>
  <c r="Z2595" i="70"/>
  <c r="Z813" i="70"/>
  <c r="Z2012" i="70"/>
  <c r="Z1584" i="70"/>
  <c r="Z2335" i="70"/>
  <c r="Z2616" i="70"/>
  <c r="Z174" i="70"/>
  <c r="Z935" i="70"/>
  <c r="Z1601" i="70"/>
  <c r="Z1669" i="70"/>
  <c r="Z34" i="70"/>
  <c r="Z2042" i="70"/>
  <c r="Z1396" i="70"/>
  <c r="Z3426" i="70"/>
  <c r="Z2104" i="70"/>
  <c r="Z3452" i="70"/>
  <c r="Z3507" i="70"/>
  <c r="Z367" i="70"/>
  <c r="Z3107" i="70"/>
  <c r="Z1310" i="70"/>
  <c r="Z810" i="70"/>
  <c r="Z91" i="70"/>
  <c r="Z3209" i="70"/>
  <c r="Z1544" i="70"/>
  <c r="Z2738" i="70"/>
  <c r="Z3174" i="70"/>
  <c r="Z2259" i="70"/>
  <c r="Z2213" i="70"/>
  <c r="Z2073" i="70"/>
  <c r="Z1475" i="70"/>
  <c r="Z2092" i="70"/>
  <c r="Z2054" i="70"/>
  <c r="Z999" i="70"/>
  <c r="Z825" i="70"/>
  <c r="Z336" i="70"/>
  <c r="Z1801" i="70"/>
  <c r="Z380" i="70"/>
  <c r="Z909" i="70"/>
  <c r="Z2970" i="70"/>
  <c r="Z3146" i="70"/>
  <c r="Z2717" i="70"/>
  <c r="Z129" i="70"/>
  <c r="Z3390" i="70"/>
  <c r="Z70" i="70"/>
  <c r="Z616" i="70"/>
  <c r="Z2253" i="70"/>
  <c r="Z1764" i="70"/>
  <c r="Z2160" i="70"/>
  <c r="Z2596" i="70"/>
  <c r="Z2986" i="70"/>
  <c r="Z487" i="70"/>
  <c r="Z60" i="70"/>
  <c r="Z691" i="70"/>
  <c r="Z2189" i="70"/>
  <c r="Z3378" i="70"/>
  <c r="Z2037" i="70"/>
  <c r="Z1372" i="70"/>
  <c r="Z581" i="70"/>
  <c r="Z3374" i="70"/>
  <c r="Z204" i="70"/>
  <c r="Z967" i="70"/>
  <c r="Z987" i="70"/>
  <c r="Z3400" i="70"/>
  <c r="Z2495" i="70"/>
  <c r="Z3460" i="70"/>
  <c r="Z273" i="70"/>
  <c r="Z430" i="70"/>
  <c r="Z1413" i="70"/>
  <c r="Z1285" i="70"/>
  <c r="Z2877" i="70"/>
  <c r="Z2165" i="70"/>
  <c r="Z1209" i="70"/>
  <c r="Z3215" i="70"/>
  <c r="Z1789" i="70"/>
  <c r="Z1574" i="70"/>
  <c r="Z2265" i="70"/>
  <c r="Z1486" i="70"/>
  <c r="Z1736" i="70"/>
  <c r="Z2626" i="70"/>
  <c r="Z1949" i="70"/>
  <c r="Z2093" i="70"/>
  <c r="Z1235" i="70"/>
  <c r="Z982" i="70"/>
  <c r="Z772" i="70"/>
  <c r="Z1214" i="70"/>
  <c r="Z1479" i="70"/>
  <c r="Z2637" i="70"/>
  <c r="Z2765" i="70"/>
  <c r="Z1845" i="70"/>
  <c r="Z1091" i="70"/>
  <c r="Z689" i="70"/>
  <c r="Z3183" i="70"/>
  <c r="Z1446" i="70"/>
  <c r="Z2604" i="70"/>
  <c r="Z1997" i="70"/>
  <c r="Z337" i="70"/>
  <c r="Z3048" i="70"/>
  <c r="Z113" i="70"/>
  <c r="Z3245" i="70"/>
  <c r="Z737" i="70"/>
  <c r="Z1572" i="70"/>
  <c r="Z2547" i="70"/>
  <c r="Z1385" i="70"/>
  <c r="Z2475" i="70"/>
  <c r="Z2781" i="70"/>
  <c r="Z1236" i="70"/>
  <c r="Z217" i="70"/>
  <c r="Z1110" i="70"/>
  <c r="Z294" i="70"/>
  <c r="Z229" i="70"/>
  <c r="Z494" i="70"/>
  <c r="Z2426" i="70"/>
  <c r="Z1855" i="70"/>
  <c r="Z1359" i="70"/>
  <c r="Z3171" i="70"/>
  <c r="Z3067" i="70"/>
  <c r="Z493" i="70"/>
  <c r="Z2950" i="70"/>
  <c r="Z3151" i="70"/>
  <c r="Z1986" i="70"/>
  <c r="Z2667" i="70"/>
  <c r="Z3363" i="70"/>
  <c r="Z1864" i="70"/>
  <c r="Z2909" i="70"/>
  <c r="Z1420" i="70"/>
  <c r="Z1451" i="70"/>
  <c r="Z1615" i="70"/>
  <c r="Z773" i="70"/>
  <c r="Z2496" i="70"/>
  <c r="Z1399" i="70"/>
  <c r="Z1618" i="70"/>
  <c r="Z173" i="70"/>
  <c r="Z1045" i="70"/>
  <c r="Z44" i="70"/>
  <c r="Z675" i="70"/>
  <c r="Z3388" i="70"/>
  <c r="Z1880" i="70"/>
  <c r="Z1842" i="70"/>
  <c r="Z1912" i="70"/>
  <c r="Z2537" i="70"/>
  <c r="Z1083" i="70"/>
  <c r="Z1250" i="70"/>
  <c r="Z1219" i="70"/>
  <c r="Z1348" i="70"/>
  <c r="Z637" i="70"/>
  <c r="Z1621" i="70"/>
  <c r="Z2893" i="70"/>
  <c r="Z1139" i="70"/>
  <c r="Z3513" i="70"/>
  <c r="Z2748" i="70"/>
  <c r="Z2120" i="70"/>
  <c r="Z1175" i="70"/>
  <c r="Z3097" i="70"/>
  <c r="Z906" i="70"/>
  <c r="Z3232" i="70"/>
  <c r="Z3377" i="70"/>
  <c r="Z362" i="70"/>
  <c r="Z2867" i="70"/>
  <c r="Z2979" i="70"/>
  <c r="Z3175" i="70"/>
  <c r="Z2061" i="70"/>
  <c r="Z565" i="70"/>
  <c r="Z885" i="70"/>
  <c r="Z944" i="70"/>
  <c r="Z1047" i="70"/>
  <c r="Z2228" i="70"/>
  <c r="Z3453" i="70"/>
  <c r="Z1668" i="70"/>
  <c r="Z2312" i="70"/>
  <c r="Z82" i="70"/>
  <c r="Z620" i="70"/>
  <c r="Z1276" i="70"/>
  <c r="Z978" i="70"/>
  <c r="Z1287" i="70"/>
  <c r="Z3457" i="70"/>
  <c r="Z3212" i="70"/>
  <c r="Z2744" i="70"/>
  <c r="Z3047" i="70"/>
  <c r="Z2930" i="70"/>
  <c r="Z3177" i="70"/>
  <c r="Z1792" i="70"/>
  <c r="Z378" i="70"/>
  <c r="Z2550" i="70"/>
  <c r="Z477" i="70"/>
  <c r="Z2277" i="70"/>
  <c r="Z1299" i="70"/>
  <c r="Z3083" i="70"/>
  <c r="Z2329" i="70"/>
  <c r="Z2722" i="70"/>
  <c r="Z1203" i="70"/>
  <c r="Z3060" i="70"/>
  <c r="Z2586" i="70"/>
  <c r="Z2672" i="70"/>
  <c r="Z642" i="70"/>
  <c r="Z2319" i="70"/>
  <c r="Z1911" i="70"/>
  <c r="Z794" i="70"/>
  <c r="Z1225" i="70"/>
  <c r="Z3515" i="70"/>
  <c r="Z574" i="70"/>
  <c r="Z3358" i="70"/>
  <c r="Z2531" i="70"/>
  <c r="Z2110" i="70"/>
  <c r="Z2449" i="70"/>
  <c r="Z69" i="70"/>
  <c r="Z739" i="70"/>
  <c r="Z3065" i="70"/>
  <c r="Z3189" i="70"/>
  <c r="Z2600" i="70"/>
  <c r="Z1393" i="70"/>
  <c r="Z1165" i="70"/>
  <c r="Z442" i="70"/>
  <c r="Z2848" i="70"/>
  <c r="Z780" i="70"/>
  <c r="Z2654" i="70"/>
  <c r="Z115" i="70"/>
  <c r="Z799" i="70"/>
  <c r="Z117" i="70"/>
  <c r="Z1402" i="70"/>
  <c r="Z3300" i="70"/>
  <c r="Z2896" i="70"/>
  <c r="Z314" i="70"/>
  <c r="Z2207" i="70"/>
  <c r="Z2181" i="70"/>
  <c r="Z2401" i="70"/>
  <c r="Z2339" i="70"/>
  <c r="Z2962" i="70"/>
  <c r="Z1296" i="70"/>
  <c r="Z1459" i="70"/>
  <c r="Z183" i="70"/>
  <c r="Z1147" i="70"/>
  <c r="Z198" i="70"/>
  <c r="Z2734" i="70"/>
  <c r="Z529" i="70"/>
  <c r="Z2241" i="70"/>
  <c r="Z3303" i="70"/>
  <c r="Z2327" i="70"/>
  <c r="Z2740" i="70"/>
  <c r="Z352" i="70"/>
  <c r="Z3535" i="70"/>
  <c r="Z1507" i="70"/>
  <c r="Z3213" i="70"/>
  <c r="Z889" i="70"/>
  <c r="Z3269" i="70"/>
  <c r="Z3237" i="70"/>
  <c r="Z1963" i="70"/>
  <c r="Z2441" i="70"/>
  <c r="Z1697" i="70"/>
  <c r="Z3514" i="70"/>
  <c r="Z996" i="70"/>
  <c r="Z1061" i="70"/>
  <c r="Z1875" i="70"/>
  <c r="Z347" i="70"/>
  <c r="Z2202" i="70"/>
  <c r="Z846" i="70"/>
  <c r="Z2961" i="70"/>
  <c r="Z3198" i="70"/>
  <c r="Z1839" i="70"/>
  <c r="Z816" i="70"/>
  <c r="Z765" i="70"/>
  <c r="Z961" i="70"/>
  <c r="Z1143" i="70"/>
  <c r="Z3221" i="70"/>
  <c r="Z2108" i="70"/>
  <c r="Z2874" i="70"/>
  <c r="Z2187" i="70"/>
  <c r="Z618" i="70"/>
  <c r="Z779" i="70"/>
  <c r="Z1120" i="70"/>
  <c r="Z612" i="70"/>
  <c r="Z1840" i="70"/>
  <c r="Z2559" i="70"/>
  <c r="Z501" i="70"/>
  <c r="Z1587" i="70"/>
  <c r="Z2107" i="70"/>
  <c r="Z2650" i="70"/>
  <c r="Z3372" i="70"/>
  <c r="Z2006" i="70"/>
  <c r="Z3451" i="70"/>
  <c r="Z2483" i="70"/>
  <c r="Z2904" i="70"/>
  <c r="Z131" i="70"/>
  <c r="Z2705" i="70"/>
  <c r="Z1731" i="70"/>
  <c r="Z1231" i="70"/>
  <c r="Z1008" i="70"/>
  <c r="Z201" i="70"/>
  <c r="Z1092" i="70"/>
  <c r="Z2427" i="70"/>
  <c r="Z436" i="70"/>
  <c r="Z865" i="70"/>
  <c r="Z188" i="70"/>
  <c r="Z2888" i="70"/>
  <c r="Z2772" i="70"/>
  <c r="Z3288" i="70"/>
  <c r="Z1490" i="70"/>
  <c r="Z1958" i="70"/>
  <c r="Z2055" i="70"/>
  <c r="Z1325" i="70"/>
  <c r="Z3228" i="70"/>
  <c r="Z2839" i="70"/>
  <c r="Z3511" i="70"/>
  <c r="Z1205" i="70"/>
  <c r="Z1289" i="70"/>
  <c r="Z219" i="70"/>
  <c r="Z2168" i="70"/>
  <c r="Z3224" i="70"/>
  <c r="Z3539" i="70"/>
  <c r="Z3497" i="70"/>
  <c r="Z932" i="70"/>
  <c r="Z3015" i="70"/>
  <c r="Z666" i="70"/>
  <c r="Z1426" i="70"/>
  <c r="Z246" i="70"/>
  <c r="Z1328" i="70"/>
  <c r="Z123" i="70"/>
  <c r="Z2195" i="70"/>
  <c r="Z3037" i="70"/>
  <c r="Z2532" i="70"/>
  <c r="Z3353" i="70"/>
  <c r="Z663" i="70"/>
  <c r="Z2941" i="70"/>
  <c r="Z3441" i="70"/>
  <c r="Z2910" i="70"/>
  <c r="Z2929" i="70"/>
  <c r="Z1237" i="70"/>
  <c r="Z712" i="70"/>
  <c r="Z542" i="70"/>
  <c r="Z496" i="70"/>
  <c r="Z1070" i="70"/>
  <c r="Z2918" i="70"/>
  <c r="Z3197" i="70"/>
  <c r="Z2147" i="70"/>
  <c r="Z1090" i="70"/>
  <c r="Z1834" i="70"/>
  <c r="Z2551" i="70"/>
  <c r="Z1682" i="70"/>
  <c r="Z774" i="70"/>
  <c r="Z2098" i="70"/>
  <c r="Z573" i="70"/>
  <c r="Z1641" i="70"/>
  <c r="Z3134" i="70"/>
  <c r="Z2715" i="70"/>
  <c r="Z3061" i="70"/>
  <c r="Z3059" i="70"/>
  <c r="Z2003" i="70"/>
  <c r="Z1531" i="70"/>
  <c r="Z1344" i="70"/>
  <c r="Z2570" i="70"/>
  <c r="Z959" i="70"/>
  <c r="Z2330" i="70"/>
  <c r="Z2948" i="70"/>
  <c r="Z3543" i="70"/>
  <c r="Z1052" i="70"/>
  <c r="Z3492" i="70"/>
  <c r="Z1381" i="70"/>
  <c r="Z1466" i="70"/>
  <c r="Z3086" i="70"/>
  <c r="Z3100" i="70"/>
  <c r="Z3185" i="70"/>
  <c r="Z1161" i="70"/>
  <c r="Z623" i="70"/>
  <c r="Z393" i="70"/>
  <c r="Z785" i="70"/>
  <c r="Z1837" i="70"/>
  <c r="Z2224" i="70"/>
  <c r="Z1653" i="70"/>
  <c r="Z3354" i="70"/>
  <c r="Z2295" i="70"/>
  <c r="Z3252" i="70"/>
  <c r="Z132" i="70"/>
  <c r="Z2773" i="70"/>
  <c r="Z724" i="70"/>
  <c r="Z3403" i="70"/>
  <c r="Z1197" i="70"/>
  <c r="Z781" i="70"/>
  <c r="Z2822" i="70"/>
  <c r="Z1333" i="70"/>
  <c r="Z791" i="70"/>
  <c r="Z2542" i="70"/>
  <c r="Z3299" i="70"/>
  <c r="Z348" i="70"/>
  <c r="Z3172" i="70"/>
  <c r="Z3023" i="70"/>
  <c r="Z3005" i="70"/>
  <c r="Z349" i="70"/>
  <c r="Z747" i="70"/>
  <c r="Z1733" i="70"/>
  <c r="Z592" i="70"/>
  <c r="Z1581" i="70"/>
  <c r="Z94" i="70"/>
  <c r="Z1726" i="70"/>
  <c r="Z550" i="70"/>
  <c r="Z141" i="70"/>
  <c r="Z1698" i="70"/>
  <c r="Z812" i="70"/>
  <c r="Z783" i="70"/>
  <c r="Z3161" i="70"/>
  <c r="Z31" i="70"/>
  <c r="Z2358" i="70"/>
  <c r="Z1781" i="70"/>
  <c r="Z1105" i="70"/>
  <c r="Z3196" i="70"/>
  <c r="Z931" i="70"/>
  <c r="Z3341" i="70"/>
  <c r="Z1362" i="70"/>
  <c r="Z354" i="70"/>
  <c r="Z152" i="70"/>
  <c r="Z2258" i="70"/>
  <c r="Z611" i="70"/>
  <c r="Z3226" i="70"/>
  <c r="Z301" i="70"/>
  <c r="Z2230" i="70"/>
  <c r="Z1194" i="70"/>
  <c r="Z368" i="70"/>
  <c r="Z2203" i="70"/>
  <c r="Z1208" i="70"/>
  <c r="Z1303" i="70"/>
  <c r="Z3486" i="70"/>
  <c r="Z2023" i="70"/>
  <c r="Z341" i="70"/>
  <c r="Z313" i="70"/>
  <c r="Z3254" i="70"/>
  <c r="Z3154" i="70"/>
  <c r="Z3159" i="70"/>
  <c r="Z1401" i="70"/>
  <c r="Z3216" i="70"/>
  <c r="Z3181" i="70"/>
  <c r="Z652" i="70"/>
  <c r="Z1033" i="70"/>
  <c r="Z1499" i="70"/>
  <c r="Z1173" i="70"/>
  <c r="Z2353" i="70"/>
  <c r="Z1212" i="70"/>
  <c r="Z1485" i="70"/>
  <c r="Z2706" i="70"/>
  <c r="Z3404" i="70"/>
  <c r="Z3359" i="70"/>
  <c r="Z589" i="70"/>
  <c r="Z2301" i="70"/>
  <c r="Z3523" i="70"/>
  <c r="Z1784" i="70"/>
  <c r="Z3289" i="70"/>
  <c r="Z67" i="70"/>
  <c r="Z2925" i="70"/>
  <c r="Z558" i="70"/>
  <c r="Z606" i="70"/>
  <c r="Z156" i="70"/>
  <c r="Z325" i="70"/>
  <c r="Z2875" i="70"/>
  <c r="Z2058" i="70"/>
  <c r="Z1404" i="70"/>
  <c r="Z107" i="70"/>
  <c r="Z792" i="70"/>
  <c r="Z2414" i="70"/>
  <c r="Z1077" i="70"/>
  <c r="Z1711" i="70"/>
  <c r="Z1635" i="70"/>
  <c r="Z1794" i="70"/>
  <c r="Z509" i="70"/>
  <c r="Z1527" i="70"/>
  <c r="Z715" i="70"/>
  <c r="Z2669" i="70"/>
  <c r="Z508" i="70"/>
  <c r="Z3450" i="70"/>
  <c r="Z1602" i="70"/>
  <c r="Z288" i="70"/>
  <c r="Z1073" i="70"/>
  <c r="Z1832" i="70"/>
  <c r="Z81" i="70"/>
  <c r="Z778" i="70"/>
  <c r="Z1703" i="70"/>
  <c r="Z2680" i="70"/>
  <c r="Z3120" i="70"/>
  <c r="Z1059" i="70"/>
  <c r="Z1678" i="70"/>
  <c r="Z3475" i="70"/>
  <c r="Z2993" i="70"/>
  <c r="Z1367" i="70"/>
  <c r="Z1331" i="70"/>
  <c r="Z1329" i="70"/>
  <c r="Z983" i="70"/>
  <c r="Z2866" i="70"/>
  <c r="Z2086" i="70"/>
  <c r="Z2555" i="70"/>
  <c r="Z2760" i="70"/>
  <c r="Z310" i="70"/>
  <c r="Z2460" i="70"/>
  <c r="Z682" i="70"/>
  <c r="Z2032" i="70"/>
  <c r="Z62" i="70"/>
  <c r="Z2898" i="70"/>
  <c r="Z1844" i="70"/>
  <c r="Z3333" i="70"/>
  <c r="Z2458" i="70"/>
  <c r="Z2852" i="70"/>
  <c r="Z2873" i="70"/>
  <c r="Z613" i="70"/>
  <c r="Z1540" i="70"/>
  <c r="Z1193" i="70"/>
  <c r="Z3007" i="70"/>
  <c r="Z1028" i="70"/>
  <c r="Z234" i="70"/>
  <c r="Z1013" i="70"/>
  <c r="Z2942" i="70"/>
  <c r="Z2430" i="70"/>
  <c r="Z482" i="70"/>
  <c r="Z159" i="70"/>
  <c r="Z1461" i="70"/>
  <c r="Z2712" i="70"/>
  <c r="Z284" i="70"/>
  <c r="Z746" i="70"/>
  <c r="Z2624" i="70"/>
  <c r="Z2138" i="70"/>
  <c r="Z1149" i="70"/>
  <c r="Z2088" i="70"/>
  <c r="Z1745" i="70"/>
  <c r="Z3081" i="70"/>
  <c r="Z2479" i="70"/>
  <c r="Z2666" i="70"/>
  <c r="Z647" i="70"/>
  <c r="Z161" i="70"/>
  <c r="Z3537" i="70"/>
  <c r="Z1797" i="70"/>
  <c r="Z2900" i="70"/>
  <c r="Z312" i="70"/>
  <c r="Z2197" i="70"/>
  <c r="Z1040" i="70"/>
  <c r="Z1022" i="70"/>
  <c r="Z2368" i="70"/>
  <c r="Z3080" i="70"/>
  <c r="Z3141" i="70"/>
  <c r="Z3542" i="70"/>
  <c r="Z2799" i="70"/>
  <c r="Z1141" i="70"/>
  <c r="Z3109" i="70"/>
  <c r="Z3274" i="70"/>
  <c r="Z2771" i="70"/>
  <c r="Z1042" i="70"/>
  <c r="Z706" i="70"/>
  <c r="Z499" i="70"/>
  <c r="Z3462" i="70"/>
  <c r="Z1169" i="70"/>
  <c r="Z2252" i="70"/>
  <c r="Z322" i="70"/>
  <c r="Z2582" i="70"/>
  <c r="Z3008" i="70"/>
  <c r="Z3256" i="70"/>
  <c r="Z258" i="70"/>
  <c r="Z1758" i="70"/>
  <c r="Z933" i="70"/>
  <c r="Z1821" i="70"/>
  <c r="Z864" i="70"/>
  <c r="Z1270" i="70"/>
  <c r="Z1605" i="70"/>
  <c r="Z3158" i="70"/>
  <c r="Z439" i="70"/>
  <c r="Z3250" i="70"/>
  <c r="Z1174" i="70"/>
  <c r="Z2102" i="70"/>
  <c r="Z2698" i="70"/>
  <c r="Z3116" i="70"/>
  <c r="Z1053" i="70"/>
  <c r="Z2477" i="70"/>
  <c r="Z282" i="70"/>
  <c r="Z3027" i="70"/>
  <c r="Z798" i="70"/>
  <c r="Z3028" i="70"/>
  <c r="Z2413" i="70"/>
  <c r="Z743" i="70"/>
  <c r="Z2457" i="70"/>
  <c r="Z1228" i="70"/>
  <c r="Z1442" i="70"/>
  <c r="Z1759" i="70"/>
  <c r="Z3248" i="70"/>
  <c r="Z2826" i="70"/>
  <c r="Z2468" i="70"/>
  <c r="Z599" i="70"/>
  <c r="Z2827" i="70"/>
  <c r="Z2603" i="70"/>
  <c r="Z3433" i="70"/>
  <c r="Z3246" i="70"/>
  <c r="Z2089" i="70"/>
  <c r="Z1341" i="70"/>
  <c r="Z3545" i="70"/>
  <c r="Z340" i="70"/>
  <c r="Z343" i="70"/>
  <c r="Z2423" i="70"/>
  <c r="Z2154" i="70"/>
  <c r="Z840" i="70"/>
  <c r="Z2984" i="70"/>
  <c r="Z3430" i="70"/>
  <c r="Z1291" i="70"/>
  <c r="Z1835" i="70"/>
  <c r="Z28" i="70"/>
  <c r="Z1957" i="70"/>
  <c r="Z2983" i="70"/>
  <c r="Z1820" i="70"/>
  <c r="Z829" i="70"/>
  <c r="Z585" i="70"/>
  <c r="Z768" i="70"/>
  <c r="Z3428" i="70"/>
  <c r="Z112" i="70"/>
  <c r="Z223" i="70"/>
  <c r="Z444" i="70"/>
  <c r="Z688" i="70"/>
  <c r="Z2132" i="70"/>
  <c r="Z2815" i="70"/>
  <c r="Z469" i="70"/>
  <c r="Z843" i="70"/>
  <c r="Z507" i="70"/>
  <c r="Z3463" i="70"/>
  <c r="Z1532" i="70"/>
  <c r="Z1263" i="70"/>
  <c r="Z2527" i="70"/>
  <c r="Z2922" i="70"/>
  <c r="Z3184" i="70"/>
  <c r="Z220" i="70"/>
  <c r="Z1445" i="70"/>
  <c r="Z1111" i="70"/>
  <c r="Z1525" i="70"/>
  <c r="Z596" i="70"/>
  <c r="Z3268" i="70"/>
  <c r="Z3139" i="70"/>
  <c r="Z1694" i="70"/>
  <c r="Z849" i="70"/>
  <c r="Z1273" i="70"/>
  <c r="Z766" i="70"/>
  <c r="Z2020" i="70"/>
  <c r="Z100" i="70"/>
  <c r="Z971" i="70"/>
  <c r="Z338" i="70"/>
  <c r="Z1881" i="70"/>
  <c r="Z1017" i="70"/>
  <c r="Z2976" i="70"/>
  <c r="Z176" i="70"/>
  <c r="Z2419" i="70"/>
  <c r="Z2569" i="70"/>
  <c r="Z51" i="70"/>
  <c r="Z1960" i="70"/>
  <c r="Z3194" i="70"/>
  <c r="Z2095" i="70"/>
  <c r="Z3496" i="70"/>
  <c r="Z143" i="70"/>
  <c r="Z1292" i="70"/>
  <c r="Z1630" i="70"/>
  <c r="Z160" i="70"/>
  <c r="Z3381" i="70"/>
  <c r="Z2049" i="70"/>
  <c r="Z1580" i="70"/>
  <c r="Z3111" i="70"/>
  <c r="Z1102" i="70"/>
  <c r="Z498" i="70"/>
  <c r="Z1687" i="70"/>
  <c r="Z1297" i="70"/>
  <c r="Z1500" i="70"/>
  <c r="Z65" i="70"/>
  <c r="Z1137" i="70"/>
  <c r="Z1803" i="70"/>
  <c r="Z1866" i="70"/>
  <c r="Z2349" i="70"/>
  <c r="Z1109" i="70"/>
  <c r="Z1903" i="70"/>
  <c r="Z1074" i="70"/>
  <c r="Z315" i="70"/>
  <c r="Z2607" i="70"/>
  <c r="Z950" i="70"/>
  <c r="Z2786" i="70"/>
  <c r="Z2231" i="70"/>
  <c r="Z1318" i="70"/>
  <c r="Z3054" i="70"/>
  <c r="Z2702" i="70"/>
  <c r="Z1514" i="70"/>
  <c r="Z503" i="70"/>
  <c r="Z1201" i="70"/>
  <c r="Z538" i="70"/>
  <c r="Z1746" i="70"/>
  <c r="Z2618" i="70"/>
  <c r="Z3125" i="70"/>
  <c r="Z696" i="70"/>
  <c r="Z1179" i="70"/>
  <c r="Z3094" i="70"/>
  <c r="Z3223" i="70"/>
  <c r="Z533" i="70"/>
  <c r="Z333" i="70"/>
  <c r="Z764" i="70"/>
  <c r="Z311" i="70"/>
  <c r="Z43" i="70"/>
  <c r="Z1793" i="70"/>
  <c r="Z2466" i="70"/>
  <c r="Z1409" i="70"/>
  <c r="Z432" i="70"/>
  <c r="Z3320" i="70"/>
  <c r="Z2587" i="70"/>
  <c r="Z2106" i="70"/>
  <c r="Z1108" i="70"/>
  <c r="Z883" i="70"/>
  <c r="Z3220" i="70"/>
  <c r="Z629" i="70"/>
  <c r="Z3096" i="70"/>
  <c r="Z1138" i="70"/>
  <c r="Z1756" i="70"/>
  <c r="Z679" i="70"/>
  <c r="Z1403" i="70"/>
  <c r="Z2482" i="70"/>
  <c r="Z185" i="70"/>
  <c r="Z3170" i="70"/>
  <c r="Z2398" i="70"/>
  <c r="Z1121" i="70"/>
  <c r="Z3458" i="70"/>
  <c r="Z1606" i="70"/>
  <c r="Z1366" i="70"/>
  <c r="Z744" i="70"/>
  <c r="Z1595" i="70"/>
  <c r="Z2967" i="70"/>
  <c r="Z1444" i="70"/>
  <c r="Z1278" i="70"/>
  <c r="Z1933" i="70"/>
  <c r="Z3231" i="70"/>
  <c r="Z1463" i="70"/>
  <c r="Z934" i="70"/>
  <c r="Z1353" i="70"/>
  <c r="Z630" i="70"/>
  <c r="Z192" i="70"/>
  <c r="Z544" i="70"/>
  <c r="Z1616" i="70"/>
  <c r="Z1717" i="70"/>
  <c r="Z2803" i="70"/>
  <c r="Z1014" i="70"/>
  <c r="Z1286" i="70"/>
  <c r="Z2894" i="70"/>
  <c r="Z172" i="70"/>
  <c r="Z2372" i="70"/>
  <c r="Z2546" i="70"/>
  <c r="Z388" i="70"/>
  <c r="Z660" i="70"/>
  <c r="Z2486" i="70"/>
  <c r="Z2129" i="70"/>
  <c r="Z1312" i="70"/>
  <c r="Z297" i="70"/>
  <c r="Z222" i="70"/>
  <c r="Z194" i="70"/>
  <c r="Z1909" i="70"/>
  <c r="Z1425" i="70"/>
  <c r="Z2513" i="70"/>
  <c r="Z2671" i="70"/>
  <c r="Z1742" i="70"/>
  <c r="Z2078" i="70"/>
  <c r="Z3126" i="70"/>
  <c r="Z541" i="70"/>
  <c r="Z1038" i="70"/>
  <c r="Z2647" i="70"/>
  <c r="Z453" i="70"/>
  <c r="Z896" i="70"/>
  <c r="Z230" i="70"/>
  <c r="Z2703" i="70"/>
  <c r="Z1992" i="70"/>
  <c r="Z762" i="70"/>
  <c r="Z898" i="70"/>
  <c r="Z569" i="70"/>
  <c r="Z384" i="70"/>
  <c r="Z180" i="70"/>
  <c r="Z2500" i="70"/>
  <c r="Z262" i="70"/>
  <c r="Z1895" i="70"/>
  <c r="Z1645" i="70"/>
  <c r="Z385" i="70"/>
  <c r="Z1667" i="70"/>
  <c r="Z2746" i="70"/>
  <c r="Z962" i="70"/>
  <c r="Z2646" i="70"/>
  <c r="Z1774" i="70"/>
  <c r="Z1030" i="70"/>
  <c r="Z2473" i="70"/>
  <c r="Z926" i="70"/>
  <c r="Z2177" i="70"/>
  <c r="Z2804" i="70"/>
  <c r="Z1729" i="70"/>
  <c r="Z556" i="70"/>
  <c r="Z916" i="70"/>
  <c r="Z640" i="70"/>
  <c r="Z3103" i="70"/>
  <c r="Z2359" i="70"/>
  <c r="Z2697" i="70"/>
  <c r="Z1554" i="70"/>
  <c r="Z2869" i="70"/>
  <c r="Z3323" i="70"/>
  <c r="Z1819" i="70"/>
  <c r="Z403" i="70"/>
  <c r="Z3491" i="70"/>
  <c r="Z2777" i="70"/>
  <c r="Z2792" i="70"/>
  <c r="Z2518" i="70"/>
  <c r="Z546" i="70"/>
  <c r="Z2211" i="70"/>
  <c r="Z3265" i="70"/>
  <c r="Z2464" i="70"/>
  <c r="Z1914" i="70"/>
  <c r="Z2655" i="70"/>
  <c r="Z607" i="70"/>
  <c r="Z3273" i="70"/>
  <c r="Z144" i="70"/>
  <c r="Z254" i="70"/>
  <c r="Z1282" i="70"/>
  <c r="Z3420" i="70"/>
  <c r="Z2709" i="70"/>
  <c r="Z1633" i="70"/>
  <c r="Z1050" i="70"/>
  <c r="Z974" i="70"/>
  <c r="Z3052" i="70"/>
  <c r="Z800" i="70"/>
  <c r="Z298" i="70"/>
  <c r="Z2801" i="70"/>
  <c r="Z2901" i="70"/>
  <c r="Z3532" i="70"/>
  <c r="Z2379" i="70"/>
  <c r="Z175" i="70"/>
  <c r="Z1625" i="70"/>
  <c r="Z2539" i="70"/>
  <c r="Z1115" i="70"/>
  <c r="Z25" i="70"/>
  <c r="Z2021" i="70"/>
  <c r="Z1215" i="70"/>
  <c r="Z2210" i="70"/>
  <c r="Z1954" i="70"/>
  <c r="Z2185" i="70"/>
  <c r="Z740" i="70"/>
  <c r="Z484" i="70"/>
  <c r="Z3544" i="70"/>
  <c r="Z2471" i="70"/>
  <c r="Z3447" i="70"/>
  <c r="Z1913" i="70"/>
  <c r="Z1078" i="70"/>
  <c r="Z936" i="70"/>
  <c r="Z1484" i="70"/>
  <c r="Z3517" i="70"/>
  <c r="Z2855" i="70"/>
  <c r="Z2017" i="70"/>
  <c r="Z2002" i="70"/>
  <c r="Z1142" i="70"/>
  <c r="Z1513" i="70"/>
  <c r="Z1906" i="70"/>
  <c r="Z943" i="70"/>
  <c r="Z1547" i="70"/>
  <c r="Z2833" i="70"/>
  <c r="Z506" i="70"/>
  <c r="Z634" i="70"/>
  <c r="Z96" i="70"/>
  <c r="Z512" i="70"/>
  <c r="Z411" i="70"/>
  <c r="Z2209" i="70"/>
  <c r="Z1010" i="70"/>
  <c r="Z928" i="70"/>
  <c r="Z1620" i="70"/>
  <c r="Z1808" i="70"/>
  <c r="Z2797" i="70"/>
  <c r="Z3501" i="70"/>
  <c r="Z2180" i="70"/>
  <c r="Z2879" i="70"/>
  <c r="Z2297" i="70"/>
  <c r="Z1985" i="70"/>
  <c r="Z3153" i="70"/>
  <c r="Z2552" i="70"/>
  <c r="Z2015" i="70"/>
  <c r="Z1530" i="70"/>
  <c r="Z2421" i="70"/>
  <c r="Z3038" i="70"/>
  <c r="Z2733" i="70"/>
  <c r="Z837" i="70"/>
  <c r="Z910" i="70"/>
  <c r="Z2994" i="70"/>
  <c r="Z1392" i="70"/>
  <c r="Z839" i="70"/>
  <c r="Z1391" i="70"/>
  <c r="Z3321" i="70"/>
  <c r="Z695" i="70"/>
  <c r="Z566" i="70"/>
  <c r="Z817" i="70"/>
  <c r="Z36" i="70"/>
  <c r="Z2465" i="70"/>
  <c r="Z2354" i="70"/>
  <c r="Z888" i="70"/>
  <c r="Z1418" i="70"/>
  <c r="Z224" i="70"/>
  <c r="Z521" i="70"/>
  <c r="Z3387" i="70"/>
  <c r="Z1171" i="70"/>
  <c r="Z2522" i="70"/>
  <c r="Z1423" i="70"/>
  <c r="Z3319" i="70"/>
  <c r="Z1382" i="70"/>
  <c r="Z1617" i="70"/>
  <c r="Z834" i="70"/>
  <c r="Z3518" i="70"/>
  <c r="Z1535" i="70"/>
  <c r="Z1651" i="70"/>
  <c r="Z1768" i="70"/>
  <c r="Z908" i="70"/>
  <c r="Z2424" i="70"/>
  <c r="Z2341" i="70"/>
  <c r="Z1947" i="70"/>
  <c r="Z2122" i="70"/>
  <c r="Z3500" i="70"/>
  <c r="Z664" i="70"/>
  <c r="Z3382" i="70"/>
  <c r="Z2352" i="70"/>
  <c r="Z763" i="70"/>
  <c r="Z2752" i="70"/>
  <c r="Z2932" i="70"/>
  <c r="Z1155" i="70"/>
  <c r="Z1129" i="70"/>
  <c r="Z2040" i="70"/>
  <c r="Z2517" i="70"/>
  <c r="Z2112" i="70"/>
  <c r="Z2859" i="70"/>
  <c r="Z280" i="70"/>
  <c r="Z1302" i="70"/>
  <c r="Z1590" i="70"/>
  <c r="Z784" i="70"/>
  <c r="Z1151" i="70"/>
  <c r="Z2505" i="70"/>
  <c r="Z2400" i="70"/>
  <c r="Z242" i="70"/>
  <c r="Z561" i="70"/>
  <c r="Z3395" i="70"/>
  <c r="Z2540" i="70"/>
  <c r="Z686" i="70"/>
  <c r="Z2726" i="70"/>
  <c r="Z3505" i="70"/>
  <c r="Z1272" i="70"/>
  <c r="Z1713" i="70"/>
  <c r="Z624" i="70"/>
  <c r="Z1058" i="70"/>
  <c r="Z287" i="70"/>
  <c r="Z2127" i="70"/>
  <c r="Z750" i="70"/>
  <c r="Z2474" i="70"/>
  <c r="Z1488" i="70"/>
  <c r="Z2452" i="70"/>
  <c r="Z1351" i="70"/>
  <c r="Z1568" i="70"/>
  <c r="Z3043" i="70"/>
  <c r="Z1249" i="70"/>
  <c r="Z3021" i="70"/>
  <c r="Z2208" i="70"/>
  <c r="Z293" i="70"/>
  <c r="Z990" i="70"/>
  <c r="Z475" i="70"/>
  <c r="Z1576" i="70"/>
  <c r="Z2974" i="70"/>
  <c r="Z1170" i="70"/>
  <c r="Z1309" i="70"/>
  <c r="Z597" i="70"/>
  <c r="Z966" i="70"/>
  <c r="Z2454" i="70"/>
  <c r="Z2670" i="70"/>
  <c r="Z3531" i="70"/>
  <c r="Z788" i="70"/>
  <c r="Z3530" i="70"/>
  <c r="Z713" i="70"/>
  <c r="Z424" i="70"/>
  <c r="Z390" i="70"/>
  <c r="Z3260" i="70"/>
  <c r="Z1972" i="70"/>
  <c r="Z2045" i="70"/>
  <c r="Z1747" i="70"/>
  <c r="Z2380" i="70"/>
  <c r="Z532" i="70"/>
  <c r="Z46" i="70"/>
  <c r="Z202" i="70"/>
  <c r="Z276" i="70"/>
  <c r="Z369" i="70"/>
  <c r="Z770" i="70"/>
  <c r="Z2660" i="70"/>
  <c r="Z3202" i="70"/>
  <c r="Z195" i="70"/>
  <c r="Z1319" i="70"/>
  <c r="Z2103" i="70"/>
  <c r="Z2347" i="70"/>
  <c r="Z3044" i="70"/>
  <c r="Z2727" i="70"/>
  <c r="Z1188" i="70"/>
  <c r="Z3293" i="70"/>
  <c r="Z2044" i="70"/>
  <c r="Z627" i="70"/>
  <c r="Z913" i="70"/>
  <c r="Z1853" i="70"/>
  <c r="Z3418" i="70"/>
  <c r="Z1405" i="70"/>
  <c r="Z2415" i="70"/>
  <c r="Z252" i="70"/>
  <c r="Z903" i="70"/>
  <c r="Z1075" i="70"/>
  <c r="Z3101" i="70"/>
  <c r="Z458" i="70"/>
  <c r="Z2386" i="70"/>
  <c r="Z318" i="70"/>
  <c r="Z2598" i="70"/>
  <c r="Z645" i="70"/>
  <c r="Z149" i="70"/>
  <c r="Z1777" i="70"/>
  <c r="Z3259" i="70"/>
  <c r="Z3470" i="70"/>
  <c r="Z2985" i="70"/>
  <c r="Z398" i="70"/>
  <c r="Z2673" i="70"/>
  <c r="Z250" i="70"/>
  <c r="Z1868" i="70"/>
  <c r="Z3176" i="70"/>
  <c r="Z2882" i="70"/>
  <c r="Z2356" i="70"/>
  <c r="Z748" i="70"/>
  <c r="Z1516" i="70"/>
  <c r="Z1327" i="70"/>
  <c r="Z2320" i="70"/>
  <c r="Z1952" i="70"/>
  <c r="Z2701" i="70"/>
  <c r="Z2623" i="70"/>
  <c r="Z924" i="70"/>
  <c r="Z2299" i="70"/>
  <c r="Z2933" i="70"/>
  <c r="Z1512" i="70"/>
  <c r="Z1555" i="70"/>
  <c r="Z2574" i="70"/>
  <c r="Z2289" i="70"/>
  <c r="Z2190" i="70"/>
  <c r="Z749" i="70"/>
  <c r="Z3344" i="70"/>
  <c r="Z2966" i="70"/>
  <c r="Z2128" i="70"/>
  <c r="Z2602" i="70"/>
  <c r="Z1482" i="70"/>
  <c r="Z3392" i="70"/>
  <c r="Z1376" i="70"/>
  <c r="Z3329" i="70"/>
  <c r="Z2842" i="70"/>
  <c r="Z455" i="70"/>
  <c r="Z575" i="70"/>
  <c r="Z2338" i="70"/>
  <c r="Z3313" i="70"/>
  <c r="Z672" i="70"/>
  <c r="Z1480" i="70"/>
  <c r="Z2378" i="70"/>
  <c r="Z3442" i="70"/>
  <c r="Z1274" i="70"/>
  <c r="Z2139" i="70"/>
  <c r="Z2825" i="70"/>
  <c r="Z3162" i="70"/>
  <c r="Z930" i="70"/>
  <c r="Z3318" i="70"/>
  <c r="Z1858" i="70"/>
  <c r="Z1893" i="70"/>
  <c r="Z2806" i="70"/>
  <c r="Z1786" i="70"/>
  <c r="Z373" i="70"/>
  <c r="Z1521" i="70"/>
  <c r="Z580" i="70"/>
  <c r="Z655" i="70"/>
  <c r="Z212" i="70"/>
  <c r="Z725" i="70"/>
  <c r="Z527" i="70"/>
  <c r="Z1127" i="70"/>
  <c r="Z877" i="70"/>
  <c r="Z1872" i="70"/>
  <c r="Z1493" i="70"/>
  <c r="Z1642" i="70"/>
  <c r="Z2693" i="70"/>
  <c r="Z2668" i="70"/>
  <c r="Z1796" i="70"/>
  <c r="Z2434" i="70"/>
  <c r="Z2016" i="70"/>
  <c r="Z1468" i="70"/>
  <c r="Z2365" i="70"/>
  <c r="Z821" i="70"/>
  <c r="Z1107" i="70"/>
  <c r="Z3482" i="70"/>
  <c r="Z1877" i="70"/>
  <c r="Z2031" i="70"/>
  <c r="Z2274" i="70"/>
  <c r="Z505" i="70"/>
  <c r="Z3459" i="70"/>
  <c r="Z2561" i="70"/>
  <c r="Z1778" i="70"/>
  <c r="Z1705" i="70"/>
  <c r="Z1800" i="70"/>
  <c r="Z955" i="70"/>
  <c r="Z406" i="70"/>
  <c r="Z1999" i="70"/>
  <c r="Z3019" i="70"/>
  <c r="Z2161" i="70"/>
  <c r="Z1917" i="70"/>
  <c r="Z1523" i="70"/>
  <c r="Z2849" i="70"/>
  <c r="Z1549" i="70"/>
  <c r="Z2968" i="70"/>
  <c r="Z3149" i="70"/>
  <c r="Z2443" i="70"/>
  <c r="Z942" i="70"/>
  <c r="Z2492" i="70"/>
  <c r="Z2791" i="70"/>
  <c r="Z203" i="70"/>
  <c r="Z2861" i="70"/>
  <c r="Z2489" i="70"/>
  <c r="Z2754" i="70"/>
  <c r="Z2250" i="70"/>
  <c r="Z1799" i="70"/>
  <c r="Z2892" i="70"/>
  <c r="Z1355" i="70"/>
  <c r="Z537" i="70"/>
  <c r="Z698" i="70"/>
  <c r="Z1049" i="70"/>
  <c r="Z356" i="70"/>
  <c r="Z200" i="70"/>
  <c r="Z3281" i="70"/>
  <c r="Z422" i="70"/>
  <c r="Z1323" i="70"/>
  <c r="Z2759" i="70"/>
  <c r="Z2824" i="70"/>
  <c r="Z443" i="70"/>
  <c r="Z2436" i="70"/>
  <c r="Z2459" i="70"/>
  <c r="Z2558" i="70"/>
  <c r="Z401" i="70"/>
  <c r="Z684" i="70"/>
  <c r="Z240" i="70"/>
  <c r="Z140" i="70"/>
  <c r="Z2629" i="70"/>
  <c r="Z3386" i="70"/>
  <c r="Z1688" i="70"/>
  <c r="Z1472" i="70"/>
  <c r="Z1657" i="70"/>
  <c r="Z90" i="70"/>
  <c r="Z3371" i="70"/>
  <c r="Z3173" i="70"/>
  <c r="Z2025" i="70"/>
  <c r="Z1931" i="70"/>
  <c r="Z2830" i="70"/>
  <c r="Z1991" i="70"/>
  <c r="Z170" i="70"/>
  <c r="Z1900" i="70"/>
  <c r="Z1095" i="70"/>
  <c r="Z2385" i="70"/>
  <c r="Z64" i="70"/>
  <c r="Z3049" i="70"/>
  <c r="Z3336" i="70"/>
  <c r="Z139" i="70"/>
  <c r="Z2346" i="70"/>
  <c r="Z1027" i="70"/>
  <c r="Z1433" i="70"/>
  <c r="Z728" i="70"/>
  <c r="Z2840" i="70"/>
  <c r="Z2563" i="70"/>
  <c r="Z179" i="70"/>
  <c r="Z1221" i="70"/>
  <c r="Z1056" i="70"/>
  <c r="Z2143" i="70"/>
  <c r="Z1280" i="70"/>
  <c r="Z1332" i="70"/>
  <c r="Z2876" i="70"/>
  <c r="Z3018" i="70"/>
  <c r="Z940" i="70"/>
  <c r="Z3286" i="70"/>
  <c r="Z1005" i="70"/>
  <c r="Z474" i="70"/>
  <c r="Z2503" i="70"/>
  <c r="Z88" i="70"/>
  <c r="Z1950" i="70"/>
  <c r="Z1340" i="70"/>
  <c r="Z3349" i="70"/>
  <c r="Z1928" i="70"/>
  <c r="Z2829" i="70"/>
  <c r="Z437" i="70"/>
  <c r="Z266" i="70"/>
  <c r="Z1390" i="70"/>
  <c r="Z1846" i="70"/>
  <c r="Z1612" i="70"/>
  <c r="Z1080" i="70"/>
  <c r="Z543" i="70"/>
  <c r="Z2038" i="70"/>
  <c r="Z150" i="70"/>
  <c r="Z1718" i="70"/>
  <c r="Z146" i="70"/>
  <c r="Z2597" i="70"/>
  <c r="Z977" i="70"/>
  <c r="Z1724" i="70"/>
  <c r="Z2630" i="70"/>
  <c r="Z2337" i="70"/>
  <c r="Z1543" i="70"/>
  <c r="Z2737" i="70"/>
  <c r="Z2256" i="70"/>
  <c r="Z1995" i="70"/>
  <c r="Z554" i="70"/>
  <c r="Z2627" i="70"/>
  <c r="Z2199" i="70"/>
  <c r="Z2719" i="70"/>
  <c r="Z3467" i="70"/>
  <c r="Z2588" i="70"/>
  <c r="Z1582" i="70"/>
  <c r="Z3469" i="70"/>
  <c r="Z519" i="70"/>
  <c r="Z1927" i="70"/>
  <c r="Z2115" i="70"/>
  <c r="Z308" i="70"/>
  <c r="Z1887" i="70"/>
  <c r="Z3264" i="70"/>
  <c r="Z947" i="70"/>
  <c r="Z2316" i="70"/>
  <c r="Z2405" i="70"/>
  <c r="Z2229" i="70"/>
  <c r="Z1735" i="70"/>
  <c r="Z1421" i="70"/>
  <c r="Z351" i="70"/>
  <c r="Z2992" i="70"/>
  <c r="Z3129" i="70"/>
  <c r="Z1207" i="70"/>
  <c r="Z2064" i="70"/>
  <c r="Z1268" i="70"/>
  <c r="Z221" i="70"/>
  <c r="Z667" i="70"/>
  <c r="Z3340" i="70"/>
  <c r="Z2267" i="70"/>
  <c r="Z2467" i="70"/>
  <c r="Z257" i="70"/>
  <c r="Z668" i="70"/>
  <c r="Z805" i="70"/>
  <c r="Z86" i="70"/>
  <c r="Z1176" i="70"/>
  <c r="Z2392" i="70"/>
  <c r="Z2640" i="70"/>
  <c r="Z2728" i="70"/>
  <c r="Z342" i="70"/>
  <c r="Z2838" i="70"/>
  <c r="Z3240" i="70"/>
  <c r="Z19" i="70"/>
  <c r="Z1183" i="70"/>
  <c r="Z842" i="70"/>
  <c r="Z1518" i="70"/>
  <c r="Z1452" i="70"/>
  <c r="Z1761" i="70"/>
  <c r="Z3527" i="70"/>
  <c r="Z1751" i="70"/>
  <c r="Z3208" i="70"/>
  <c r="Z1400" i="70"/>
  <c r="Z2201" i="70"/>
  <c r="Z2084" i="70"/>
  <c r="Z826" i="70"/>
  <c r="Z2714" i="70"/>
  <c r="Z1234" i="70"/>
  <c r="Z1719" i="70"/>
  <c r="Z654" i="70"/>
  <c r="Z110" i="70"/>
  <c r="Z213" i="70"/>
  <c r="Z2963" i="70"/>
  <c r="Z1510" i="70"/>
  <c r="Z2711" i="70"/>
  <c r="Z1816" i="70"/>
  <c r="Z1119" i="70"/>
  <c r="Z1125" i="70"/>
  <c r="Z1765" i="70"/>
  <c r="Z3436" i="70"/>
  <c r="Z570" i="70"/>
  <c r="Z1980" i="70"/>
  <c r="Z3062" i="70"/>
  <c r="Z1600" i="70"/>
  <c r="Z2567" i="70"/>
  <c r="Z3495" i="70"/>
  <c r="Z133" i="70"/>
  <c r="Z555" i="70"/>
  <c r="Z72" i="70"/>
  <c r="Z1851" i="70"/>
  <c r="Z1057" i="70"/>
  <c r="Z945" i="70"/>
  <c r="Z980" i="70"/>
  <c r="Z274" i="70"/>
  <c r="Z1453" i="70"/>
  <c r="Z2447" i="70"/>
  <c r="Z3332" i="70"/>
  <c r="Z2905" i="70"/>
  <c r="Z2114" i="70"/>
  <c r="Z2625" i="70"/>
  <c r="Z3257" i="70"/>
  <c r="Z3165" i="70"/>
  <c r="Z687" i="70"/>
  <c r="Z309" i="70"/>
  <c r="Z3347" i="70"/>
  <c r="Z1802" i="70"/>
  <c r="Z2793" i="70"/>
  <c r="Z2363" i="70"/>
  <c r="Z2913" i="70"/>
  <c r="Z614" i="70"/>
  <c r="Z1394" i="70"/>
  <c r="Z2560" i="70"/>
  <c r="Z2743" i="70"/>
  <c r="Z2218" i="70"/>
  <c r="Z2239" i="70"/>
  <c r="Z2821" i="70"/>
  <c r="Z3362" i="70"/>
  <c r="Z283" i="70"/>
  <c r="Z461" i="70"/>
  <c r="Z1973" i="70"/>
  <c r="Z1869" i="70"/>
  <c r="Z2959" i="70"/>
  <c r="Z1782" i="70"/>
  <c r="Z859" i="70"/>
  <c r="Z2863" i="70"/>
  <c r="Z2336" i="70"/>
  <c r="Z3519" i="70"/>
  <c r="Z2902" i="70"/>
  <c r="Z417" i="70"/>
  <c r="Z1104" i="70"/>
  <c r="Z3330" i="70"/>
  <c r="Z2958" i="70"/>
  <c r="Z1856" i="70"/>
  <c r="Z264" i="70"/>
  <c r="Z3025" i="70"/>
  <c r="Z3179" i="70"/>
  <c r="Z128" i="70"/>
  <c r="Z431" i="70"/>
  <c r="Z448" i="70"/>
  <c r="Z1041" i="70"/>
  <c r="Z3370" i="70"/>
  <c r="Z3122" i="70"/>
  <c r="Z1029" i="70"/>
  <c r="Z2176" i="70"/>
  <c r="Z2870" i="70"/>
  <c r="Z3498" i="70"/>
  <c r="Z3297" i="70"/>
  <c r="Z2622" i="70"/>
  <c r="Z3488" i="70"/>
  <c r="Z2310" i="70"/>
  <c r="Z3302" i="70"/>
  <c r="Z74" i="70"/>
  <c r="Z1859" i="70"/>
  <c r="Z3360" i="70"/>
  <c r="Z1481" i="70"/>
  <c r="Z457" i="70"/>
  <c r="Z571" i="70"/>
  <c r="Z2687" i="70"/>
  <c r="Z2917" i="70"/>
  <c r="Z2305" i="70"/>
  <c r="Z1982" i="70"/>
  <c r="Z2651" i="70"/>
  <c r="Z1876" i="70"/>
  <c r="Z710" i="70"/>
  <c r="Z2422" i="70"/>
  <c r="Z127" i="70"/>
  <c r="Z2186" i="70"/>
  <c r="Z1015" i="70"/>
  <c r="Z137" i="70"/>
  <c r="Z1984" i="70"/>
  <c r="Z3003" i="70"/>
  <c r="Z593" i="70"/>
  <c r="Z1062" i="70"/>
  <c r="Z358" i="70"/>
  <c r="Z1737" i="70"/>
  <c r="Z3504" i="70"/>
  <c r="Z3314" i="70"/>
  <c r="Z3522" i="70"/>
  <c r="Z3367" i="70"/>
  <c r="Z2056" i="70"/>
  <c r="Z2029" i="70"/>
  <c r="Z699" i="70"/>
  <c r="Z1783" i="70"/>
  <c r="Z1560" i="70"/>
  <c r="Z1626" i="70"/>
  <c r="Z2249" i="70"/>
  <c r="Z721" i="70"/>
  <c r="Z992" i="70"/>
  <c r="Z2741" i="70"/>
  <c r="Z468" i="70"/>
  <c r="Z3465" i="70"/>
  <c r="Z2611" i="70"/>
  <c r="Z1371" i="70"/>
  <c r="Z1734" i="70"/>
  <c r="Z210" i="70"/>
  <c r="Z1597" i="70"/>
  <c r="Z2077" i="70"/>
  <c r="Z1787" i="70"/>
  <c r="Z1116" i="70"/>
  <c r="Z1854" i="70"/>
  <c r="Z807" i="70"/>
  <c r="Z1346" i="70"/>
  <c r="Z2407" i="70"/>
  <c r="Z3490" i="70"/>
  <c r="Z3099" i="70"/>
  <c r="Z1044" i="70"/>
  <c r="Z407" i="70"/>
  <c r="Z1204" i="70"/>
  <c r="Z186" i="70"/>
  <c r="Z1357" i="70"/>
  <c r="Z296" i="70"/>
  <c r="Z2554" i="70"/>
  <c r="Z1533" i="70"/>
  <c r="Z2344" i="70"/>
  <c r="Z897" i="70"/>
  <c r="Z2519" i="70"/>
  <c r="Z1128" i="70"/>
  <c r="Z577" i="70"/>
  <c r="Z3082" i="70"/>
  <c r="Z2689" i="70"/>
  <c r="Z2844" i="70"/>
  <c r="Z929" i="70"/>
  <c r="Z1140" i="70"/>
  <c r="Z1164" i="70"/>
  <c r="Z2767" i="70"/>
  <c r="Z1666" i="70"/>
  <c r="Z907" i="70"/>
  <c r="Z3294" i="70"/>
  <c r="Z1026" i="70"/>
  <c r="Z101" i="70"/>
  <c r="Z3524" i="70"/>
  <c r="Z1614" i="70"/>
  <c r="Z1213" i="70"/>
  <c r="Z3244" i="70"/>
  <c r="Z988" i="70"/>
  <c r="Z233" i="70"/>
  <c r="Z196" i="70"/>
  <c r="Z1886" i="70"/>
  <c r="Z2216" i="70"/>
  <c r="Z366" i="70"/>
  <c r="Z3485" i="70"/>
  <c r="Z3210" i="70"/>
  <c r="Z350" i="70"/>
  <c r="Z2136" i="70"/>
  <c r="Z3393" i="70"/>
  <c r="Z742" i="70"/>
  <c r="Z2193" i="70"/>
  <c r="Z2512" i="70"/>
  <c r="Z2232" i="70"/>
  <c r="Z470" i="70"/>
  <c r="Z1534" i="70"/>
  <c r="Z1526" i="70"/>
  <c r="Z1690" i="70"/>
  <c r="Z2123" i="70"/>
  <c r="Z116" i="70"/>
  <c r="Z2916" i="70"/>
  <c r="Z189" i="70"/>
  <c r="Z2634" i="70"/>
  <c r="Z3478" i="70"/>
  <c r="Z1283" i="70"/>
  <c r="Z1509" i="70"/>
  <c r="Z3431" i="70"/>
  <c r="Z828" i="70"/>
  <c r="Z1349" i="70"/>
  <c r="Z1474" i="70"/>
  <c r="Z2809" i="70"/>
  <c r="Z3489" i="70"/>
  <c r="Z3104" i="70"/>
  <c r="Z1369" i="70"/>
  <c r="Z841" i="70"/>
  <c r="Z3361" i="70"/>
  <c r="Z3425" i="70"/>
  <c r="Z2328" i="70"/>
  <c r="Z1578" i="70"/>
  <c r="Z1495" i="70"/>
  <c r="Z1443" i="70"/>
  <c r="Z1772" i="70"/>
  <c r="Z2247" i="70"/>
  <c r="Z626" i="70"/>
  <c r="Z674" i="70"/>
  <c r="Z2472" i="70"/>
  <c r="Z3046" i="70"/>
  <c r="Z1974" i="70"/>
  <c r="Z2142" i="70"/>
  <c r="Z1852" i="70"/>
  <c r="Z1754" i="70"/>
  <c r="Z1563" i="70"/>
  <c r="Z1548" i="70"/>
  <c r="Z3238" i="70"/>
  <c r="Z467" i="70"/>
  <c r="Z2921" i="70"/>
  <c r="Z1168" i="70"/>
  <c r="Z2525" i="70"/>
  <c r="Z2374" i="70"/>
  <c r="Z683" i="70"/>
  <c r="Z1398" i="70"/>
  <c r="Z2074" i="70"/>
  <c r="Z1744" i="70"/>
  <c r="Z2355" i="70"/>
  <c r="Z3310" i="70"/>
  <c r="Z3444" i="70"/>
  <c r="Z2653" i="70"/>
  <c r="Z2404" i="70"/>
  <c r="Z2124" i="70"/>
  <c r="Z1021" i="70"/>
  <c r="Z3195" i="70"/>
  <c r="Z42" i="70"/>
  <c r="Z3434" i="70"/>
  <c r="Z711" i="70"/>
  <c r="Z466" i="70"/>
  <c r="Z68" i="70"/>
  <c r="Z922" i="70"/>
  <c r="Z1901" i="70"/>
  <c r="Z2381" i="70"/>
  <c r="Z344" i="70"/>
  <c r="Z39" i="70"/>
  <c r="Z2536" i="70"/>
  <c r="Z3014" i="70"/>
  <c r="Z3249" i="70"/>
  <c r="Z3087" i="70"/>
  <c r="Z2402" i="70"/>
  <c r="Z3032" i="70"/>
  <c r="Z1311" i="70"/>
  <c r="Z3069" i="70"/>
  <c r="Z2282" i="70"/>
  <c r="Z2951" i="70"/>
  <c r="Z1836" i="70"/>
  <c r="Z3085" i="70"/>
  <c r="Z2273" i="70"/>
  <c r="Z2548" i="70"/>
  <c r="Z446" i="70"/>
  <c r="Z2507" i="70"/>
  <c r="Z2019" i="70"/>
  <c r="Z965" i="70"/>
  <c r="Z989" i="70"/>
  <c r="Z1036" i="70"/>
  <c r="Z1469" i="70"/>
  <c r="Z307" i="70"/>
  <c r="Z1809" i="70"/>
  <c r="Z904" i="70"/>
  <c r="Z736" i="70"/>
  <c r="Z3193" i="70"/>
  <c r="Z976" i="70"/>
  <c r="Z2906" i="70"/>
  <c r="Z572" i="70"/>
  <c r="Z1491" i="70"/>
  <c r="Z1160" i="70"/>
  <c r="Z2788" i="70"/>
  <c r="Z285" i="70"/>
  <c r="Z1395" i="70"/>
  <c r="Z2009" i="70"/>
  <c r="Z1956" i="70"/>
  <c r="Z2924" i="70"/>
  <c r="Z659" i="70"/>
  <c r="Z1862" i="70"/>
  <c r="Z2864" i="70"/>
  <c r="Z2684" i="70"/>
  <c r="Z1571" i="70"/>
  <c r="Z3405" i="70"/>
  <c r="Z2753" i="70"/>
  <c r="Z1583" i="70"/>
  <c r="Z515" i="70"/>
  <c r="Z3267" i="70"/>
  <c r="Z1434" i="70"/>
  <c r="Z1154" i="70"/>
  <c r="Z531" i="70"/>
  <c r="Z408" i="70"/>
  <c r="Z265" i="70"/>
  <c r="Z1671" i="70"/>
  <c r="Z2194" i="70"/>
  <c r="Z55" i="70"/>
  <c r="Z2683" i="70"/>
  <c r="Z892" i="70"/>
  <c r="Z1640" i="70"/>
  <c r="Z2097" i="70"/>
  <c r="Z1661" i="70"/>
  <c r="Z1870" i="70"/>
  <c r="Z3143" i="70"/>
  <c r="Z1407" i="70"/>
  <c r="Z1780" i="70"/>
  <c r="Z80" i="70"/>
  <c r="Z1198" i="70"/>
  <c r="Z876" i="70"/>
  <c r="Z480" i="70"/>
  <c r="Z1811" i="70"/>
  <c r="Z1415" i="70"/>
  <c r="Z2217" i="70"/>
  <c r="Z361" i="70"/>
  <c r="Z1048" i="70"/>
  <c r="Z3348" i="70"/>
  <c r="Z2708" i="70"/>
  <c r="Z3084" i="70"/>
  <c r="Z1632" i="70"/>
  <c r="Z1515" i="70"/>
  <c r="Z2105" i="70"/>
  <c r="Z2271" i="70"/>
  <c r="Z513" i="70"/>
  <c r="Z2279" i="70"/>
  <c r="Z1850" i="70"/>
  <c r="Z2281" i="70"/>
  <c r="Z2275" i="70"/>
  <c r="Z2988" i="70"/>
  <c r="Z119" i="70"/>
  <c r="Z3296" i="70"/>
  <c r="Z900" i="70"/>
  <c r="Z2608" i="70"/>
  <c r="Z103" i="70"/>
  <c r="Z345" i="70"/>
  <c r="Z3068" i="70"/>
  <c r="Z3199" i="70"/>
  <c r="Z304" i="70"/>
  <c r="Z1487" i="70"/>
  <c r="Z396" i="70"/>
  <c r="Z3077" i="70"/>
  <c r="Z1181" i="70"/>
  <c r="Z2215" i="70"/>
  <c r="Z860" i="70"/>
  <c r="Z1650" i="70"/>
  <c r="Z1537" i="70"/>
  <c r="Z1071" i="70"/>
  <c r="Z2636" i="70"/>
  <c r="Z3402" i="70"/>
  <c r="Z2130" i="70"/>
  <c r="Z1134" i="70"/>
  <c r="Z3315" i="70"/>
  <c r="Z1679" i="70"/>
  <c r="Z2191" i="70"/>
  <c r="Z2764" i="70"/>
  <c r="Z2296" i="70"/>
  <c r="Z2758" i="70"/>
  <c r="Z2090" i="70"/>
  <c r="Z1902" i="70"/>
  <c r="Z3201" i="70"/>
  <c r="Z2935" i="70"/>
  <c r="Z286" i="70"/>
  <c r="Z2716" i="70"/>
  <c r="Z952" i="70"/>
  <c r="Z391" i="70"/>
  <c r="Z2375" i="70"/>
  <c r="Z1672" i="70"/>
  <c r="Z1148" i="70"/>
  <c r="Z516" i="70"/>
  <c r="Z1492" i="70"/>
  <c r="Z705" i="70"/>
  <c r="Z1435" i="70"/>
  <c r="Z2965" i="70"/>
  <c r="Z1979" i="70"/>
  <c r="Z2749" i="70"/>
  <c r="Z2914" i="70"/>
  <c r="Z1031" i="70"/>
  <c r="Z2361" i="70"/>
  <c r="Z2065" i="70"/>
  <c r="Z3350" i="70"/>
  <c r="Z2677" i="70"/>
  <c r="Z510" i="70"/>
  <c r="Z1592" i="70"/>
  <c r="Z3479" i="70"/>
  <c r="Z641" i="70"/>
  <c r="Z968" i="70"/>
  <c r="Z3114" i="70"/>
  <c r="Z3550" i="70"/>
  <c r="Z801" i="70"/>
  <c r="Z2395" i="70"/>
  <c r="Z2658" i="70"/>
  <c r="Z756" i="70"/>
  <c r="Z370" i="70"/>
  <c r="Z1762" i="70"/>
  <c r="Z281" i="70"/>
  <c r="Z2610" i="70"/>
  <c r="Z1023" i="70"/>
  <c r="Z3355" i="70"/>
  <c r="Z3145" i="70"/>
  <c r="Z247" i="70"/>
  <c r="Z126" i="70"/>
  <c r="Z1942" i="70"/>
  <c r="Z3108" i="70"/>
  <c r="Z1596" i="70"/>
  <c r="Z84" i="70"/>
  <c r="Z1498" i="70"/>
  <c r="Z1769" i="70"/>
  <c r="Z2768" i="70"/>
  <c r="Z973" i="70"/>
  <c r="Z451" i="70"/>
  <c r="Z327" i="70"/>
  <c r="Z3432" i="70"/>
  <c r="Z1890" i="70"/>
  <c r="Z3339" i="70"/>
  <c r="Z2280" i="70"/>
  <c r="Z479" i="70"/>
  <c r="Z879" i="70"/>
  <c r="Z905" i="70"/>
  <c r="Z2403" i="70"/>
  <c r="Z1035" i="70"/>
  <c r="Z2816" i="70"/>
  <c r="Z2004" i="70"/>
  <c r="Z1365" i="70"/>
  <c r="Z1511" i="70"/>
  <c r="Z1011" i="70"/>
  <c r="Z2982" i="70"/>
  <c r="Z1455" i="70"/>
  <c r="Z1892" i="70"/>
  <c r="Z1218" i="70"/>
  <c r="Z3322" i="70"/>
  <c r="Z215" i="70"/>
  <c r="Z1317" i="70"/>
  <c r="Z2977" i="70"/>
  <c r="Z382" i="70"/>
  <c r="Z769" i="70"/>
  <c r="Z1261" i="70"/>
  <c r="Z48" i="70"/>
  <c r="Z2949" i="70"/>
  <c r="Z2069" i="70"/>
  <c r="Z2578" i="70"/>
  <c r="Z1897" i="70"/>
  <c r="Z2841" i="70"/>
  <c r="Z2851" i="70"/>
  <c r="Z2931" i="70"/>
  <c r="Z3508" i="70"/>
  <c r="Z1823" i="70"/>
  <c r="Z1429" i="70"/>
  <c r="Z317" i="70"/>
  <c r="Z3013" i="70"/>
  <c r="Z1230" i="70"/>
  <c r="Z1338" i="70"/>
  <c r="Z3502" i="70"/>
  <c r="Z1721" i="70"/>
  <c r="Z795" i="70"/>
  <c r="Z1436" i="70"/>
  <c r="Z3178" i="70"/>
  <c r="Z454" i="70"/>
  <c r="Z861" i="70"/>
  <c r="Z604" i="70"/>
  <c r="Z2288" i="70"/>
  <c r="Z412" i="70"/>
  <c r="Z420" i="70"/>
  <c r="Z2761" i="70"/>
  <c r="Z2137" i="70"/>
  <c r="Z1517" i="70"/>
  <c r="Z2238" i="70"/>
  <c r="Z3211" i="70"/>
  <c r="Z2302" i="70"/>
  <c r="Z1684" i="70"/>
  <c r="Z379" i="70"/>
  <c r="Z463" i="70"/>
  <c r="Z2478" i="70"/>
  <c r="Z669" i="70"/>
  <c r="Z1923" i="70"/>
  <c r="Z460" i="70"/>
  <c r="Z2026" i="70"/>
  <c r="Z3456" i="70"/>
  <c r="Z796" i="70"/>
  <c r="Z815" i="70"/>
  <c r="Z633" i="70"/>
  <c r="Z214" i="70"/>
  <c r="Z1753" i="70"/>
  <c r="Z969" i="70"/>
  <c r="Z1158" i="70"/>
  <c r="Z2170" i="70"/>
  <c r="Z2757" i="70"/>
  <c r="Z676" i="70"/>
  <c r="Z2529" i="70"/>
  <c r="Z277" i="70"/>
  <c r="Z3117" i="70"/>
  <c r="Z464" i="70"/>
  <c r="Z1506" i="70"/>
  <c r="Z3190" i="70"/>
  <c r="Z319" i="70"/>
  <c r="Z2854" i="70"/>
  <c r="Z1150" i="70"/>
  <c r="Z1755" i="70"/>
  <c r="Z1791" i="70"/>
  <c r="Z365" i="70"/>
  <c r="Z449" i="70"/>
  <c r="Z1829" i="70"/>
  <c r="Z869" i="70"/>
  <c r="Z2659" i="70"/>
  <c r="Z1939" i="70"/>
  <c r="Z2125" i="70"/>
  <c r="Z261" i="70"/>
  <c r="Z2920" i="70"/>
  <c r="Z1200" i="70"/>
  <c r="Z2656" i="70"/>
  <c r="Z1378" i="70"/>
  <c r="Z2140" i="70"/>
  <c r="Z598" i="70"/>
  <c r="Z299" i="70"/>
  <c r="Z182" i="70"/>
  <c r="Z3239" i="70"/>
  <c r="Z1202" i="70"/>
  <c r="Z2082" i="70"/>
  <c r="Z1681" i="70"/>
  <c r="Z1683" i="70"/>
  <c r="Z2810" i="70"/>
  <c r="Z2099" i="70"/>
  <c r="Z1849" i="70"/>
  <c r="Z1629" i="70"/>
  <c r="Z2342" i="70"/>
  <c r="Z2883" i="70"/>
  <c r="Z2756" i="70"/>
  <c r="Z163" i="70"/>
  <c r="Z557" i="70"/>
  <c r="Z3150" i="70"/>
  <c r="Z2721" i="70"/>
  <c r="Z3509" i="70"/>
  <c r="Z2121" i="70"/>
  <c r="Z2313" i="70"/>
  <c r="Z2903" i="70"/>
  <c r="Z1243" i="70"/>
  <c r="Z3053" i="70"/>
  <c r="Z2348" i="70"/>
  <c r="Z334" i="70"/>
  <c r="Z321" i="70"/>
  <c r="Z3205" i="70"/>
  <c r="Z887" i="70"/>
  <c r="Z53" i="70"/>
  <c r="Z2690" i="70"/>
  <c r="Z270" i="70"/>
  <c r="Z568" i="70"/>
  <c r="Z3102" i="70"/>
  <c r="Z302" i="70"/>
  <c r="Z3373" i="70"/>
  <c r="Z1024" i="70"/>
  <c r="Z1708" i="70"/>
  <c r="Z2544" i="70"/>
  <c r="Z2476" i="70"/>
  <c r="Z3415" i="70"/>
  <c r="Z862" i="70"/>
  <c r="Z1187" i="70"/>
  <c r="Z3346" i="70"/>
  <c r="Z946" i="70"/>
  <c r="Z2382" i="70"/>
  <c r="Z899" i="70"/>
  <c r="Z2912" i="70"/>
  <c r="Z2243" i="70"/>
  <c r="Z1258" i="70"/>
  <c r="Z3445" i="70"/>
  <c r="Z2485" i="70"/>
  <c r="Z1828" i="70"/>
  <c r="Z395" i="70"/>
  <c r="Z472" i="70"/>
  <c r="Z135" i="70"/>
  <c r="Z723" i="70"/>
  <c r="Z3298" i="70"/>
  <c r="Z702" i="70"/>
  <c r="Z1502" i="70"/>
  <c r="Z1152" i="70"/>
  <c r="Z2568" i="70"/>
  <c r="Z3276" i="70"/>
  <c r="Z1969" i="70"/>
  <c r="Z1941" i="70"/>
  <c r="Z1882" i="70"/>
  <c r="Z2030" i="70"/>
  <c r="Z830" i="70"/>
  <c r="Z868" i="70"/>
  <c r="Z1944" i="70"/>
  <c r="Z2940" i="70"/>
  <c r="Z2868" i="70"/>
  <c r="Z819" i="70"/>
  <c r="Z2438" i="70"/>
  <c r="Z2409" i="70"/>
  <c r="Z1242" i="70"/>
  <c r="Z3337" i="70"/>
  <c r="Z2878" i="70"/>
  <c r="Z1538" i="70"/>
  <c r="Z3056" i="70"/>
  <c r="Z1253" i="70"/>
  <c r="Z808" i="70"/>
  <c r="Z2601" i="70"/>
  <c r="Z255" i="70"/>
  <c r="Z456" i="70"/>
  <c r="Z376" i="70"/>
  <c r="Z2718" i="70"/>
  <c r="Z413" i="70"/>
  <c r="Z504" i="70"/>
  <c r="Z1603" i="70"/>
  <c r="Z3316" i="70"/>
  <c r="Z2895" i="70"/>
  <c r="Z2580" i="70"/>
  <c r="Z2796" i="70"/>
  <c r="Z3516" i="70"/>
  <c r="Z1619" i="70"/>
  <c r="Z2524" i="70"/>
  <c r="Z1795" i="70"/>
  <c r="Z1460" i="70"/>
  <c r="Z3251" i="70"/>
  <c r="Z2723" i="70"/>
  <c r="Z1360" i="70"/>
  <c r="Z3106" i="70"/>
  <c r="Z279" i="70"/>
  <c r="Z1153" i="70"/>
  <c r="Z1647" i="70"/>
  <c r="Z2248" i="70"/>
  <c r="Z2794" i="70"/>
  <c r="Z3136" i="70"/>
  <c r="Z3040" i="70"/>
  <c r="Z3499" i="70"/>
  <c r="Z2308" i="70"/>
  <c r="Z2662" i="70"/>
  <c r="Z1757" i="70"/>
  <c r="Z3192" i="70"/>
  <c r="Z827" i="70"/>
  <c r="Z3000" i="70"/>
  <c r="Z394" i="70"/>
  <c r="Z578" i="70"/>
  <c r="Z2244" i="70"/>
  <c r="Z2307" i="70"/>
  <c r="Z2957" i="70"/>
  <c r="Z2696" i="70"/>
  <c r="Z1644" i="70"/>
  <c r="Z2300" i="70"/>
  <c r="Z2971" i="70"/>
  <c r="Z2589" i="70"/>
  <c r="Z622" i="70"/>
  <c r="Z2206" i="70"/>
  <c r="Z2383" i="70"/>
  <c r="Z1018" i="70"/>
  <c r="Z410" i="70"/>
  <c r="Z2997" i="70"/>
  <c r="Z2943" i="70"/>
  <c r="Z636" i="70"/>
  <c r="Z1938" i="70"/>
  <c r="Z2263" i="70"/>
  <c r="Z534" i="70"/>
  <c r="Z733" i="70"/>
  <c r="Z1874" i="70"/>
  <c r="Z2371" i="70"/>
  <c r="Z2428" i="70"/>
  <c r="Z2678" i="70"/>
  <c r="Z3095" i="70"/>
  <c r="Z2484" i="70"/>
  <c r="Z602" i="70"/>
  <c r="Z56" i="70"/>
  <c r="Z20" i="70"/>
  <c r="Z2946" i="70"/>
  <c r="Z2692" i="70"/>
  <c r="Z1320" i="70"/>
  <c r="Z2676" i="70"/>
  <c r="Z1254" i="70"/>
  <c r="Z1114" i="70"/>
  <c r="Z1465" i="70"/>
  <c r="Z2226" i="70"/>
  <c r="Z2663" i="70"/>
  <c r="Z1738" i="70"/>
  <c r="Z2514" i="70"/>
  <c r="Z78" i="70"/>
  <c r="Z1624" i="70"/>
  <c r="Z3012" i="70"/>
  <c r="Z292" i="70"/>
  <c r="Z2808" i="70"/>
  <c r="Z681" i="70"/>
  <c r="Z328" i="70"/>
  <c r="Z329" i="70"/>
  <c r="Z26" i="70"/>
  <c r="Z1233" i="70"/>
  <c r="Z1649" i="70"/>
  <c r="Z2889" i="70"/>
  <c r="Z3058" i="70"/>
  <c r="Z1298" i="70"/>
  <c r="Z2691" i="70"/>
  <c r="Z1552" i="70"/>
  <c r="Z847" i="70"/>
  <c r="Z528" i="70"/>
  <c r="Z3464" i="70"/>
  <c r="Z3312" i="70"/>
  <c r="Z3041" i="70"/>
  <c r="Z3247" i="70"/>
  <c r="Z1987" i="70"/>
  <c r="Z231" i="70"/>
  <c r="Z2769" i="70"/>
  <c r="Z2240" i="70"/>
  <c r="Z1741" i="70"/>
  <c r="Z2581" i="70"/>
  <c r="Z111" i="70"/>
  <c r="Z1293" i="70"/>
  <c r="Z957" i="70"/>
  <c r="Z551" i="70"/>
  <c r="Z1330" i="70"/>
  <c r="Z923" i="70"/>
  <c r="Z2635" i="70"/>
  <c r="Z1016" i="70"/>
  <c r="Z2440" i="70"/>
  <c r="Z786" i="70"/>
  <c r="Z1419" i="70"/>
  <c r="Z3066" i="70"/>
  <c r="Z2520" i="70"/>
  <c r="Z3045" i="70"/>
  <c r="Z3287" i="70"/>
  <c r="Z960" i="70"/>
  <c r="Z3017" i="70"/>
  <c r="Z836" i="70"/>
  <c r="Z239" i="70"/>
  <c r="Z1983" i="70"/>
  <c r="Z1989" i="70"/>
  <c r="Z1953" i="70"/>
  <c r="Z2366" i="70"/>
  <c r="Z1279" i="70"/>
  <c r="Z3191" i="70"/>
  <c r="Z2881" i="70"/>
  <c r="Z206" i="70"/>
  <c r="Z1643" i="70"/>
  <c r="Z339" i="70"/>
  <c r="Z1388" i="70"/>
  <c r="Z2571" i="70"/>
  <c r="Z3169" i="70"/>
  <c r="Z1156" i="70"/>
  <c r="Z3548" i="70"/>
  <c r="Z1916" i="70"/>
  <c r="Z374" i="70"/>
  <c r="Z1240" i="70"/>
  <c r="Z1685" i="70"/>
  <c r="Z1598" i="70"/>
  <c r="Z2720" i="70"/>
  <c r="Z3477" i="70"/>
  <c r="Z2257" i="70"/>
  <c r="Z2860" i="70"/>
  <c r="Z2972" i="70"/>
  <c r="Z2645" i="70"/>
  <c r="Z552" i="70"/>
  <c r="Z2072" i="70"/>
  <c r="Z3364" i="70"/>
  <c r="Z871" i="70"/>
  <c r="Z866" i="70"/>
  <c r="Z3064" i="70"/>
  <c r="Z1373" i="70"/>
  <c r="Z2543" i="70"/>
  <c r="Z2255" i="70"/>
  <c r="Z2059" i="70"/>
  <c r="Z3306" i="70"/>
  <c r="Z2311" i="70"/>
  <c r="Z1166" i="70"/>
  <c r="Z3188" i="70"/>
  <c r="Z1977" i="70"/>
  <c r="Z1300" i="70"/>
  <c r="Z3506" i="70"/>
  <c r="Z2350" i="70"/>
  <c r="Z2795" i="70"/>
  <c r="Z1189" i="70"/>
  <c r="Z2237" i="70"/>
  <c r="Z1132" i="70"/>
  <c r="Z1269" i="70"/>
  <c r="Z248" i="70"/>
  <c r="Z24" i="70"/>
  <c r="Z1088" i="70"/>
  <c r="Z3552" i="70"/>
  <c r="Z3301" i="70"/>
  <c r="Z486" i="70"/>
  <c r="Z1503" i="70"/>
  <c r="Z2172" i="70"/>
  <c r="Z2192" i="70"/>
  <c r="Z2183" i="70"/>
  <c r="Z1664" i="70"/>
  <c r="Z3368" i="70"/>
  <c r="Z2887" i="70"/>
  <c r="Z3396" i="70"/>
  <c r="Z1830" i="70"/>
  <c r="Z1267" i="70"/>
  <c r="Z2235" i="70"/>
  <c r="Z136" i="70"/>
  <c r="Z3461" i="70"/>
  <c r="Z2315" i="70"/>
  <c r="Z400" i="70"/>
  <c r="Z1316" i="70"/>
  <c r="Z3343" i="70"/>
  <c r="Z372" i="70"/>
  <c r="Z3206" i="70"/>
  <c r="Z2008" i="70"/>
  <c r="Z2835" i="70"/>
  <c r="Z707" i="70"/>
  <c r="Z2156" i="70"/>
  <c r="Z665" i="70"/>
  <c r="Z814" i="70"/>
  <c r="Z2033" i="70"/>
  <c r="Z2774" i="70"/>
  <c r="Z1915" i="70"/>
  <c r="Z3335" i="70"/>
  <c r="Z2509" i="70"/>
  <c r="Z857" i="70"/>
  <c r="Z1558" i="70"/>
  <c r="Z1099" i="70"/>
  <c r="Z894" i="70"/>
  <c r="Z2704" i="70"/>
  <c r="Z1364" i="70"/>
  <c r="Z2146" i="70"/>
  <c r="Z975" i="70"/>
  <c r="Z2116" i="70"/>
  <c r="Z2266" i="70"/>
  <c r="Z2497" i="70"/>
  <c r="Z243" i="70"/>
  <c r="Z3410" i="70"/>
  <c r="Z73" i="70"/>
  <c r="Z1003" i="70"/>
  <c r="Z2157" i="70"/>
  <c r="Z3009" i="70"/>
  <c r="Z1748" i="70"/>
  <c r="Z1408" i="70"/>
  <c r="Z490" i="70"/>
  <c r="Z445" i="70"/>
  <c r="Z1899" i="70"/>
  <c r="Z1339" i="70"/>
  <c r="Z3331" i="70"/>
  <c r="Z993" i="70"/>
  <c r="Z1471" i="70"/>
  <c r="Z979" i="70"/>
  <c r="Z1524" i="70"/>
  <c r="Z1573" i="70"/>
  <c r="Z1012" i="70"/>
  <c r="Z2164" i="70"/>
  <c r="Z1922" i="70"/>
  <c r="Z2075" i="70"/>
  <c r="Z3411" i="70"/>
  <c r="Z718" i="70"/>
  <c r="Z3266" i="70"/>
  <c r="Z2384" i="70"/>
  <c r="Z1589" i="70"/>
  <c r="Z2322" i="70"/>
  <c r="Z2245" i="70"/>
  <c r="Z3547" i="70"/>
  <c r="Z2039" i="70"/>
  <c r="Z260" i="70"/>
  <c r="Z549" i="70"/>
  <c r="Z1192" i="70"/>
  <c r="Z1501" i="70"/>
  <c r="Z914" i="70"/>
  <c r="Z2614" i="70"/>
  <c r="Z2944" i="70"/>
  <c r="Z166" i="70"/>
  <c r="Z1087" i="70"/>
  <c r="Z120" i="70"/>
  <c r="Z3063" i="70"/>
  <c r="Z2685" i="70"/>
  <c r="Z1265" i="70"/>
  <c r="Z3233" i="70"/>
  <c r="Z1994" i="70"/>
  <c r="Z335" i="70"/>
  <c r="Z2989" i="70"/>
  <c r="Z651" i="70"/>
  <c r="Z1063" i="70"/>
  <c r="Z211" i="70"/>
  <c r="Z330" i="70"/>
  <c r="Z3528" i="70"/>
  <c r="Z49" i="70"/>
  <c r="Z275" i="70"/>
  <c r="Z3234" i="70"/>
  <c r="Z1375" i="70"/>
  <c r="Z3369" i="70"/>
  <c r="Z1290" i="70"/>
  <c r="Z881" i="70"/>
  <c r="Z1314" i="70"/>
  <c r="Z2396" i="70"/>
  <c r="Z3512" i="70"/>
  <c r="Z2431" i="70"/>
  <c r="Z2639" i="70"/>
  <c r="Z1439" i="70"/>
  <c r="Z2394" i="70"/>
  <c r="Z1508" i="70"/>
  <c r="Z1347" i="70"/>
  <c r="Z2317" i="70"/>
  <c r="Z895" i="70"/>
  <c r="Z2410" i="70"/>
  <c r="Z3283" i="70"/>
  <c r="Z199" i="70"/>
  <c r="Z758" i="70"/>
  <c r="Z2481" i="70"/>
  <c r="Z3180" i="70"/>
  <c r="Z2179" i="70"/>
  <c r="Z3533" i="70"/>
  <c r="Z2171" i="70"/>
  <c r="Z109" i="70"/>
  <c r="Z2178" i="70"/>
  <c r="Z3309" i="70"/>
  <c r="Z1861" i="70"/>
  <c r="Z1089" i="70"/>
  <c r="Z782" i="70"/>
  <c r="Z2364" i="70"/>
  <c r="Z357" i="70"/>
  <c r="Z2487" i="70"/>
  <c r="Z1417" i="70"/>
  <c r="Z30" i="70"/>
  <c r="Z3055" i="70"/>
  <c r="Z1335" i="70"/>
  <c r="Z387" i="70"/>
  <c r="Z1770" i="70"/>
  <c r="Z1322" i="70"/>
  <c r="Z3253" i="70"/>
  <c r="Z1771" i="70"/>
  <c r="Z145" i="70"/>
  <c r="Z3132" i="70"/>
  <c r="Z2391" i="70"/>
  <c r="Z3152" i="70"/>
  <c r="Z1342" i="70"/>
  <c r="Z1826" i="70"/>
  <c r="Z2908" i="70"/>
  <c r="Z125" i="70"/>
  <c r="Z1190" i="70"/>
  <c r="Z251" i="70"/>
  <c r="Z38" i="70"/>
  <c r="Z2557" i="70"/>
  <c r="Z2504" i="70"/>
  <c r="Z419" i="70"/>
  <c r="Z605" i="70"/>
  <c r="Z3236" i="70"/>
  <c r="Z193" i="70"/>
  <c r="Z2775" i="70"/>
  <c r="Z3214" i="70"/>
  <c r="Z1477" i="70"/>
  <c r="Z927" i="70"/>
  <c r="Z2397" i="70"/>
  <c r="Z169" i="70"/>
  <c r="Z447" i="70"/>
  <c r="Z1545" i="70"/>
  <c r="Z638" i="70"/>
  <c r="Z2686" i="70"/>
  <c r="Z2751" i="70"/>
  <c r="Z3070" i="70"/>
  <c r="Z1934" i="70"/>
  <c r="Z523" i="70"/>
  <c r="Z59" i="70"/>
  <c r="Z2343" i="70"/>
  <c r="Z386" i="70"/>
  <c r="Z1064" i="70"/>
  <c r="Z1730" i="70"/>
  <c r="Z3277" i="70"/>
  <c r="Z409" i="70"/>
  <c r="Z1805" i="70"/>
  <c r="Z1410" i="70"/>
  <c r="Z2862" i="70"/>
  <c r="Z1467" i="70"/>
  <c r="Z1182" i="70"/>
  <c r="Z1260" i="70"/>
  <c r="Z2947" i="70"/>
  <c r="Z3291" i="70"/>
  <c r="Z2814" i="70"/>
  <c r="Z1496" i="70"/>
  <c r="Z2373" i="70"/>
  <c r="Z753" i="70"/>
  <c r="Z2960" i="70"/>
  <c r="Z2694" i="70"/>
  <c r="Z2502" i="70"/>
  <c r="Z2264" i="70"/>
  <c r="Z1945" i="70"/>
  <c r="Z3137" i="70"/>
  <c r="Z2566" i="70"/>
  <c r="Z719" i="70"/>
  <c r="Z954" i="70"/>
  <c r="Z2807" i="70"/>
  <c r="Z615" i="70"/>
  <c r="Z2035" i="70"/>
  <c r="Z2923" i="70"/>
  <c r="Z1118" i="70"/>
  <c r="Z1315" i="70"/>
  <c r="Z2649" i="70"/>
  <c r="Z738" i="70"/>
  <c r="Z47" i="70"/>
  <c r="Z2823" i="70"/>
  <c r="Z2800" i="70"/>
  <c r="Z639" i="70"/>
  <c r="Z1812" i="70"/>
  <c r="Z272" i="70"/>
  <c r="Z858" i="70"/>
  <c r="Z1773" i="70"/>
  <c r="Z2278" i="70"/>
  <c r="Z677" i="70"/>
  <c r="Z2798" i="70"/>
  <c r="Z2549" i="70"/>
  <c r="Z2819" i="70"/>
  <c r="Z734" i="70"/>
  <c r="Z818" i="70"/>
  <c r="Z1019" i="70"/>
  <c r="Z3326" i="70"/>
  <c r="Z2053" i="70"/>
  <c r="Z1946" i="70"/>
  <c r="Z1655" i="70"/>
  <c r="Z2469" i="70"/>
  <c r="Z1670" i="70"/>
  <c r="Z190" i="70"/>
  <c r="Z911" i="70"/>
  <c r="Z2612" i="70"/>
  <c r="Z106" i="70"/>
  <c r="Z2501" i="70"/>
  <c r="Z1610" i="70"/>
  <c r="Z2521" i="70"/>
  <c r="Z1591" i="70"/>
  <c r="Z2782" i="70"/>
  <c r="Z1519" i="70"/>
  <c r="Z1752" i="70"/>
  <c r="Z1788" i="70"/>
  <c r="Z2991" i="70"/>
  <c r="Z3093" i="70"/>
  <c r="Z3230" i="70"/>
  <c r="Z2463" i="70"/>
  <c r="Z2068" i="70"/>
  <c r="Z2408" i="70"/>
  <c r="Z1824" i="70"/>
  <c r="Z1217" i="70"/>
  <c r="Z643" i="70"/>
  <c r="Z1967" i="70"/>
  <c r="Z1386" i="70"/>
  <c r="Z21" i="70"/>
  <c r="Z1918" i="70"/>
  <c r="Z290" i="70"/>
  <c r="Z2899" i="70"/>
  <c r="Z1804" i="70"/>
  <c r="Z3057" i="70"/>
  <c r="Z33" i="70"/>
  <c r="Z2644" i="70"/>
  <c r="Z1100" i="70"/>
  <c r="Z450" i="70"/>
  <c r="Z165" i="70"/>
  <c r="Z364" i="70"/>
  <c r="Z1246" i="70"/>
  <c r="Z3471" i="70"/>
  <c r="Z1639" i="70"/>
  <c r="Z722" i="70"/>
  <c r="Z824" i="70"/>
  <c r="Z2005" i="70"/>
  <c r="Z1775" i="70"/>
  <c r="Z3345" i="70"/>
  <c r="Z2480" i="70"/>
  <c r="Z1815" i="70"/>
  <c r="Z1723" i="70"/>
  <c r="Z2376" i="70"/>
  <c r="Z2456" i="70"/>
  <c r="Z855" i="70"/>
  <c r="Z114" i="70"/>
  <c r="Z1162" i="70"/>
  <c r="Z3229" i="70"/>
  <c r="Z1857" i="70"/>
  <c r="Z2664" i="70"/>
  <c r="Z167" i="70"/>
  <c r="Z2432" i="70"/>
  <c r="Z1004" i="70"/>
  <c r="Z1848" i="70"/>
  <c r="Z1604" i="70"/>
  <c r="Z225" i="70"/>
  <c r="Z2050" i="70"/>
  <c r="Z874" i="70"/>
  <c r="Z3307" i="70"/>
  <c r="Z720" i="70"/>
  <c r="Z3484" i="70"/>
  <c r="Z1239" i="70"/>
  <c r="Z2964" i="70"/>
  <c r="Z2884" i="70"/>
  <c r="Z1307" i="70"/>
  <c r="Z981" i="70"/>
  <c r="Z1879" i="70"/>
  <c r="Z2499" i="70"/>
  <c r="Z918" i="70"/>
  <c r="Z2576" i="70"/>
  <c r="Z2494" i="70"/>
  <c r="Z3449" i="70"/>
  <c r="Z3022" i="70"/>
  <c r="Z1305" i="70"/>
  <c r="Z2034" i="70"/>
  <c r="Z1930" i="70"/>
  <c r="Z820" i="70"/>
  <c r="Z1432" i="70"/>
  <c r="Z1437" i="70"/>
  <c r="Z1806" i="70"/>
  <c r="Z3401" i="70"/>
  <c r="Z147" i="70"/>
  <c r="Z1691" i="70"/>
  <c r="Z1368" i="70"/>
  <c r="Z3407" i="70"/>
  <c r="Z2453" i="70"/>
  <c r="Z488" i="70"/>
  <c r="Z1686" i="70"/>
  <c r="Z1389" i="70"/>
  <c r="Z435" i="70"/>
  <c r="Z3305" i="70"/>
  <c r="Z1002" i="70"/>
  <c r="Z1919" i="70"/>
  <c r="Z1910" i="70"/>
  <c r="Z545" i="70"/>
  <c r="Z678" i="70"/>
  <c r="Z3380" i="70"/>
  <c r="Z1196" i="70"/>
  <c r="Z1613" i="70"/>
  <c r="Z956" i="70"/>
  <c r="Z1266" i="70"/>
  <c r="Z3235" i="70"/>
  <c r="Z2643" i="70"/>
  <c r="Z3308" i="70"/>
  <c r="Z2953" i="70"/>
  <c r="Z3263" i="70"/>
  <c r="Z1440" i="70"/>
  <c r="Z2556" i="70"/>
  <c r="Z2766" i="70"/>
  <c r="Z2897" i="70"/>
  <c r="Z673" i="70"/>
  <c r="Z187" i="70"/>
  <c r="Z237" i="70"/>
  <c r="Z2926" i="70"/>
  <c r="Z418" i="70"/>
  <c r="Z628" i="70"/>
  <c r="Z3261" i="70"/>
  <c r="Z701" i="70"/>
  <c r="Z2010" i="70"/>
  <c r="Z1720" i="70"/>
  <c r="Z540" i="70"/>
  <c r="Z3203" i="70"/>
  <c r="Z2584" i="70"/>
  <c r="Z3168" i="70"/>
  <c r="Z3423" i="70"/>
  <c r="Z208" i="70"/>
  <c r="Z404" i="70"/>
  <c r="Z1350" i="70"/>
  <c r="Z2198" i="70"/>
  <c r="Z2412" i="70"/>
  <c r="Z2182" i="70"/>
  <c r="Z526" i="70"/>
  <c r="Z2357" i="70"/>
  <c r="Z3455" i="70"/>
  <c r="Z427" i="70"/>
  <c r="Z986" i="70"/>
  <c r="Z1740" i="70"/>
  <c r="Z29" i="70"/>
  <c r="Z1377" i="70"/>
  <c r="Z745" i="70"/>
  <c r="Z608" i="70"/>
  <c r="Z2594" i="70"/>
  <c r="Z2393" i="70"/>
  <c r="Z771" i="70"/>
  <c r="Z320" i="70"/>
  <c r="Z2681" i="70"/>
  <c r="Z832" i="70"/>
  <c r="Z520" i="70"/>
  <c r="Z227" i="70"/>
  <c r="Z93" i="70"/>
  <c r="Z1677" i="70"/>
  <c r="Z2776" i="70"/>
  <c r="Z438" i="70"/>
  <c r="Z803" i="70"/>
  <c r="Z2981" i="70"/>
  <c r="Z1561" i="70"/>
  <c r="Z995" i="70"/>
  <c r="Z564" i="70"/>
  <c r="Z591" i="70"/>
  <c r="Z1210" i="70"/>
  <c r="Z915" i="70"/>
  <c r="Z1529" i="70"/>
  <c r="Z1646" i="70"/>
  <c r="Z1504" i="70"/>
  <c r="Z1358" i="70"/>
  <c r="Z1767" i="70"/>
  <c r="Z2162" i="70"/>
  <c r="Z2811" i="70"/>
  <c r="Z2166" i="70"/>
  <c r="Z3091" i="70"/>
  <c r="Z2498" i="70"/>
  <c r="Z609" i="70"/>
  <c r="Z57" i="70"/>
  <c r="Z2200" i="70"/>
  <c r="Z1907" i="70"/>
  <c r="Z1648" i="70"/>
  <c r="Z3123" i="70"/>
  <c r="Z582" i="70"/>
  <c r="Z3270" i="70"/>
  <c r="Z2083" i="70"/>
  <c r="Z886" i="70"/>
  <c r="Z790" i="70"/>
  <c r="Z1943" i="70"/>
  <c r="Z3416" i="70"/>
  <c r="Z873" i="70"/>
  <c r="Z700" i="70"/>
  <c r="Z79" i="70"/>
  <c r="Z3476" i="70"/>
  <c r="Z1275" i="70"/>
  <c r="Z3280" i="70"/>
  <c r="Z2577" i="70"/>
  <c r="Z2406" i="70"/>
  <c r="Z3538" i="70"/>
  <c r="Z1223" i="70"/>
  <c r="Z2845" i="70"/>
  <c r="Z949" i="70"/>
  <c r="Z87" i="70"/>
  <c r="Z2411" i="70"/>
  <c r="Z1656" i="70"/>
  <c r="Z2590" i="70"/>
  <c r="Z991" i="70"/>
  <c r="Z726" i="70"/>
  <c r="Z1483" i="70"/>
  <c r="Z85" i="70"/>
  <c r="Z2290" i="70"/>
  <c r="Z3157" i="70"/>
  <c r="Z539" i="70"/>
  <c r="Z1262" i="70"/>
  <c r="Z1896" i="70"/>
  <c r="Z3383" i="70"/>
  <c r="Z752" i="70"/>
  <c r="Z1827" i="70"/>
  <c r="Z1964" i="70"/>
  <c r="Z3115" i="70"/>
  <c r="Z3089" i="70"/>
  <c r="Z2360" i="70"/>
  <c r="Z2975" i="70"/>
  <c r="Z1159" i="70"/>
  <c r="Z3073" i="70"/>
  <c r="Z3282" i="70"/>
  <c r="Z2956" i="70"/>
  <c r="Z716" i="70"/>
  <c r="Z1695" i="70"/>
  <c r="Z2789" i="70"/>
  <c r="Z61" i="70"/>
  <c r="Z2528" i="70"/>
  <c r="Z2219" i="70"/>
  <c r="Z1294" i="70"/>
  <c r="Z2117" i="70"/>
  <c r="Z1785" i="70"/>
  <c r="Z2609" i="70"/>
  <c r="Z2780" i="70"/>
  <c r="Z268" i="70"/>
  <c r="Z1776" i="70"/>
  <c r="Z1608" i="70"/>
  <c r="Z235" i="70"/>
  <c r="Z2242" i="70"/>
  <c r="Z2462" i="70"/>
  <c r="Z658" i="70"/>
  <c r="Z2158" i="70"/>
  <c r="Z2575" i="70"/>
  <c r="Z3334" i="70"/>
  <c r="Z1476" i="70"/>
  <c r="Z76" i="70"/>
  <c r="Z1055" i="70"/>
  <c r="Z938" i="70"/>
  <c r="Z3365" i="70"/>
  <c r="Z2070" i="70"/>
  <c r="Z2573" i="70"/>
  <c r="Z708" i="70"/>
  <c r="Z2062" i="70"/>
  <c r="Z2150" i="70"/>
  <c r="Z759" i="70"/>
  <c r="Z2066" i="70"/>
  <c r="Z1699" i="70"/>
  <c r="Z23" i="70"/>
  <c r="Z1067" i="70"/>
  <c r="Z2613" i="70"/>
  <c r="Z50" i="70"/>
  <c r="Z1334" i="70"/>
  <c r="Z3127" i="70"/>
  <c r="Z2148" i="70"/>
  <c r="Z735" i="70"/>
  <c r="Z925" i="70"/>
  <c r="Z1422" i="70"/>
  <c r="Z912" i="70"/>
  <c r="Z2236" i="70"/>
  <c r="Z2314" i="70"/>
  <c r="Z1428" i="70"/>
  <c r="Z2437" i="70"/>
  <c r="Z2736" i="70"/>
  <c r="Z1728" i="70"/>
  <c r="Z2013" i="70"/>
  <c r="Z1424" i="70"/>
  <c r="Z1122" i="70"/>
  <c r="Z3438" i="70"/>
  <c r="Z3546" i="70"/>
  <c r="Z1046" i="70"/>
  <c r="Z1539" i="70"/>
  <c r="Z1689" i="70"/>
  <c r="Z1081" i="70"/>
  <c r="Z434" i="70"/>
  <c r="Z2387" i="70"/>
  <c r="Z2599" i="70"/>
  <c r="Z3131" i="70"/>
  <c r="Z3090" i="70"/>
  <c r="Z122" i="70"/>
  <c r="Z2541" i="70"/>
  <c r="Z1932" i="70"/>
  <c r="Z1379" i="70"/>
  <c r="Z2700" i="70"/>
  <c r="Z1546" i="70"/>
  <c r="Z848" i="70"/>
  <c r="Z2783" i="70"/>
  <c r="Z893" i="70"/>
  <c r="Z485" i="70"/>
  <c r="Z3317" i="70"/>
  <c r="Z2724" i="70"/>
  <c r="Z155" i="70"/>
  <c r="Z1084" i="70"/>
  <c r="Z1706" i="70"/>
  <c r="Z245" i="70"/>
  <c r="Z985" i="70"/>
  <c r="Z3474" i="70"/>
  <c r="Z71" i="70"/>
  <c r="Z425" i="70"/>
  <c r="Z518" i="70"/>
  <c r="Z2978" i="70"/>
  <c r="Z1009" i="70"/>
  <c r="Z97" i="70"/>
  <c r="Z440" i="70"/>
  <c r="Z563" i="70"/>
  <c r="Z2605" i="70"/>
  <c r="Z1693" i="70"/>
  <c r="Z1996" i="70"/>
  <c r="Z2805" i="70"/>
  <c r="Z617" i="70"/>
  <c r="Z1976" i="70"/>
  <c r="Z2731" i="70"/>
  <c r="Z2174" i="70"/>
  <c r="Z1123" i="70"/>
  <c r="Z2260" i="70"/>
  <c r="Z1387" i="70"/>
  <c r="Z171" i="70"/>
  <c r="Z2818" i="70"/>
  <c r="Z1676" i="70"/>
  <c r="Z882" i="70"/>
  <c r="Z902" i="70"/>
  <c r="Z2641" i="70"/>
  <c r="Z583" i="70"/>
  <c r="Z2169" i="70"/>
  <c r="Z1654" i="70"/>
  <c r="Z891" i="70"/>
  <c r="Z2713" i="70"/>
  <c r="Z2491" i="70"/>
  <c r="Z3468" i="70"/>
  <c r="Z1807" i="70"/>
  <c r="Z1885" i="70"/>
  <c r="Z3034" i="70"/>
  <c r="Z2628" i="70"/>
  <c r="Z1961" i="70"/>
  <c r="Z870" i="70"/>
  <c r="Z2834" i="70"/>
  <c r="Z2621" i="70"/>
  <c r="Z1593" i="70"/>
  <c r="Z1380" i="70"/>
  <c r="Z863" i="70"/>
  <c r="Z2362" i="70"/>
  <c r="Z685" i="70"/>
  <c r="Z1965" i="70"/>
  <c r="Z2790" i="70"/>
  <c r="Z2739" i="70"/>
  <c r="Z741" i="70"/>
  <c r="Z1308" i="70"/>
  <c r="Z259" i="70"/>
  <c r="Z1184" i="70"/>
  <c r="Z1448" i="70"/>
  <c r="Z121" i="70"/>
  <c r="Z1199" i="70"/>
  <c r="Z2642" i="70"/>
  <c r="Z653" i="70"/>
  <c r="Z402" i="70"/>
  <c r="Z2688" i="70"/>
  <c r="Z295" i="70"/>
  <c r="Z1585" i="70"/>
  <c r="Z1470" i="70"/>
  <c r="Z2831" i="70"/>
  <c r="Z3398" i="70"/>
  <c r="Z331" i="70"/>
  <c r="Z1704" i="70"/>
  <c r="Z2043" i="70"/>
  <c r="Z178" i="70"/>
  <c r="Z2270" i="70"/>
  <c r="Z2418" i="70"/>
  <c r="Z1749" i="70"/>
  <c r="Z269" i="70"/>
  <c r="Z1818" i="70"/>
  <c r="Z2326" i="70"/>
  <c r="Z2856" i="70"/>
  <c r="Z2011" i="70"/>
  <c r="Z52" i="70"/>
  <c r="Z3417" i="70"/>
  <c r="Z99" i="70"/>
  <c r="Z45" i="70"/>
  <c r="Z1594" i="70"/>
  <c r="Z1709" i="70"/>
  <c r="Z2234" i="70"/>
  <c r="Z421" i="70"/>
  <c r="Z3278" i="70"/>
  <c r="Z1135" i="70"/>
  <c r="Z303" i="70"/>
  <c r="Z751" i="70"/>
  <c r="Z3424" i="70"/>
  <c r="Z478" i="70"/>
  <c r="Z2144" i="70"/>
  <c r="Z997" i="70"/>
  <c r="Z562" i="70"/>
  <c r="Z130" i="70"/>
  <c r="Z2298" i="70"/>
  <c r="Z162" i="70"/>
  <c r="Z181" i="70"/>
  <c r="Z2309" i="70"/>
  <c r="Z994" i="70"/>
  <c r="Z937" i="70"/>
  <c r="Z1069" i="70"/>
  <c r="Z371" i="70"/>
  <c r="Z878" i="70"/>
  <c r="Z1384" i="70"/>
  <c r="Z1247" i="70"/>
  <c r="Z1113" i="70"/>
  <c r="Z1172" i="70"/>
  <c r="Z1464" i="70"/>
  <c r="Z1060" i="70"/>
  <c r="Z1981" i="70"/>
  <c r="Z1411" i="70"/>
  <c r="Z1766" i="70"/>
  <c r="Z2451" i="70"/>
  <c r="Z1798" i="70"/>
  <c r="Z375" i="70"/>
  <c r="Z1814" i="70"/>
  <c r="Z1750" i="70"/>
  <c r="Z2732" i="70"/>
  <c r="Z2450" i="70"/>
  <c r="Z1883" i="70"/>
  <c r="Z1929" i="70"/>
  <c r="Z2080" i="70"/>
  <c r="Z105" i="70"/>
  <c r="Z3536" i="70"/>
  <c r="Z3050" i="70"/>
  <c r="Z300" i="70"/>
  <c r="Z1337" i="70"/>
  <c r="Z3112" i="70"/>
  <c r="Z2318" i="70"/>
  <c r="Z1167" i="70"/>
  <c r="Z809" i="70"/>
  <c r="Z473" i="70"/>
  <c r="Z2076" i="70"/>
  <c r="Z901" i="70"/>
  <c r="Z2332" i="70"/>
  <c r="Z2094" i="70"/>
  <c r="Z3113" i="70"/>
  <c r="Z1732" i="70"/>
  <c r="Z514" i="70"/>
  <c r="Z27" i="70"/>
  <c r="Z2657" i="70"/>
  <c r="Z1133" i="70"/>
  <c r="Z2152" i="70"/>
  <c r="Z3121" i="70"/>
  <c r="Z3110" i="70"/>
  <c r="Z154" i="70"/>
  <c r="Z2167" i="70"/>
  <c r="Z631" i="70"/>
  <c r="Z3042" i="70"/>
  <c r="Z1326" i="70"/>
  <c r="Z1450" i="70"/>
  <c r="Z2996" i="70"/>
  <c r="Z359" i="70"/>
  <c r="Z872" i="70"/>
  <c r="Z1106" i="70"/>
  <c r="Z1430" i="70"/>
  <c r="Z3076" i="70"/>
  <c r="Z1702" i="70"/>
  <c r="Z2890" i="70"/>
  <c r="Z511" i="70"/>
  <c r="Z157" i="70"/>
  <c r="Z118" i="70"/>
  <c r="Z2173" i="70"/>
  <c r="Z3218" i="70"/>
  <c r="Z500" i="70"/>
  <c r="Z1136" i="70"/>
  <c r="Z2813" i="70"/>
  <c r="Z1760" i="70"/>
  <c r="Z1473" i="70"/>
  <c r="Z2323" i="70"/>
  <c r="Z1609" i="70"/>
  <c r="Z1924" i="70"/>
  <c r="Z2606" i="70"/>
  <c r="Z1659" i="70"/>
  <c r="Z2119" i="70"/>
  <c r="Z3004" i="70"/>
  <c r="Z2047" i="70"/>
  <c r="Z22" i="70"/>
  <c r="Z3272" i="70"/>
  <c r="Z671" i="70"/>
  <c r="Z1790" i="70"/>
  <c r="Z525" i="70"/>
  <c r="Z1908" i="70"/>
  <c r="Z2370" i="70"/>
  <c r="Z1255" i="70"/>
  <c r="Z2564" i="70"/>
  <c r="Z2832" i="70"/>
  <c r="Z1414" i="70"/>
  <c r="Z1955" i="70"/>
  <c r="Z2442" i="70"/>
  <c r="Z3483" i="70"/>
  <c r="Z1763" i="70"/>
  <c r="Z1813" i="70"/>
  <c r="Z2508" i="70"/>
  <c r="Z1238" i="70"/>
  <c r="Z1489" i="70"/>
  <c r="Z3182" i="70"/>
  <c r="Z1867" i="70"/>
  <c r="Z2619" i="70"/>
  <c r="Z1559" i="70"/>
  <c r="Z1569" i="70"/>
  <c r="Z2907" i="70"/>
  <c r="Z2159" i="70"/>
  <c r="Z1163" i="70"/>
  <c r="Z1226" i="70"/>
  <c r="Z1707" i="70"/>
  <c r="Z1990" i="70"/>
  <c r="Z2545" i="70"/>
  <c r="Z1103" i="70"/>
  <c r="Z35" i="70"/>
  <c r="Z1579" i="70"/>
  <c r="Z2661" i="70"/>
  <c r="Z704" i="70"/>
  <c r="Z2087" i="70"/>
  <c r="Z2060" i="70"/>
  <c r="Z851" i="70"/>
  <c r="Z253" i="70"/>
  <c r="Z2293" i="70"/>
  <c r="Z2145" i="70"/>
  <c r="Z502" i="70"/>
  <c r="Z2085" i="70"/>
  <c r="Z3406" i="70"/>
  <c r="Z730" i="70"/>
  <c r="Z244" i="70"/>
  <c r="Z2850" i="70"/>
  <c r="Z1891" i="70"/>
  <c r="Z1222" i="70"/>
  <c r="Z63" i="70"/>
  <c r="Z158" i="70"/>
  <c r="Z108" i="70"/>
  <c r="Z2079" i="70"/>
  <c r="Z2448" i="70"/>
  <c r="Z3207" i="70"/>
  <c r="Z2980" i="70"/>
  <c r="Z1722" i="70"/>
  <c r="Z168" i="70"/>
  <c r="Z415" i="70"/>
  <c r="Z703" i="70"/>
  <c r="Z1363" i="70"/>
  <c r="Z142" i="70"/>
  <c r="Z1926" i="70"/>
  <c r="Z2306" i="70"/>
  <c r="Z919" i="70"/>
  <c r="Z2018" i="70"/>
  <c r="Z2196" i="70"/>
  <c r="Z1714" i="70"/>
  <c r="Z1020" i="70"/>
  <c r="Z1497" i="70"/>
  <c r="Z2222" i="70"/>
  <c r="Z489" i="70"/>
  <c r="Z1638" i="70"/>
  <c r="Z2439" i="70"/>
  <c r="Z1478" i="70"/>
  <c r="Z2435" i="70"/>
  <c r="Z1006" i="70"/>
  <c r="Z191" i="70"/>
  <c r="Z729" i="70"/>
  <c r="Z3351" i="70"/>
  <c r="Z594" i="70"/>
  <c r="Z693" i="70"/>
  <c r="Z2784" i="70"/>
  <c r="Z1281" i="70"/>
  <c r="Z465" i="70"/>
  <c r="Z3356" i="70"/>
  <c r="Z1085" i="70"/>
  <c r="Z305" i="70"/>
  <c r="Z495" i="70"/>
  <c r="Z3118" i="70"/>
  <c r="Z2057" i="70"/>
  <c r="Z1673" i="70"/>
  <c r="Z2945" i="70"/>
  <c r="Z657" i="70"/>
  <c r="Z1025" i="70"/>
  <c r="Z2638" i="70"/>
  <c r="Z588" i="70"/>
  <c r="Z2205" i="70"/>
  <c r="Z54" i="70"/>
  <c r="Z2553" i="70"/>
  <c r="Z1229" i="70"/>
  <c r="Z621" i="70"/>
  <c r="Z1098" i="70"/>
  <c r="Z3187" i="70"/>
  <c r="Z2444" i="70"/>
  <c r="Z2506" i="70"/>
  <c r="Z2973" i="70"/>
  <c r="Z2999" i="70"/>
  <c r="Z1627" i="70"/>
  <c r="Z1284" i="70"/>
  <c r="Z389" i="70"/>
  <c r="Z692" i="70"/>
  <c r="Z2934" i="70"/>
  <c r="Z2954" i="70"/>
  <c r="Z134" i="70"/>
  <c r="Z2535" i="70"/>
  <c r="Z89" i="70"/>
  <c r="Z1457" i="70"/>
  <c r="Z856" i="70"/>
  <c r="Z953" i="70"/>
  <c r="Z3098" i="70"/>
  <c r="Z289" i="70"/>
  <c r="Z1551" i="70"/>
  <c r="Z1093" i="70"/>
  <c r="Z1888" i="70"/>
  <c r="Z1921" i="70"/>
  <c r="Z256" i="70"/>
  <c r="Z1295" i="70"/>
  <c r="Z2425" i="70"/>
  <c r="Z346" i="70"/>
  <c r="Z1817" i="70"/>
  <c r="Z1843" i="70"/>
  <c r="Z1878" i="70"/>
  <c r="Z833" i="70"/>
  <c r="Z694" i="70"/>
  <c r="Z58" i="70"/>
  <c r="Z2998" i="70"/>
  <c r="Z2214" i="70"/>
  <c r="Z497" i="70"/>
  <c r="Z530" i="70"/>
  <c r="Z177" i="70"/>
  <c r="Z1101" i="70"/>
  <c r="Z776" i="70"/>
  <c r="Z1570" i="70"/>
  <c r="Z2695" i="70"/>
  <c r="Z405" i="70"/>
  <c r="Z3448" i="70"/>
  <c r="Z2246" i="70"/>
  <c r="Z2001" i="70"/>
  <c r="Z3394" i="70"/>
  <c r="Z1321" i="70"/>
  <c r="Z2631" i="70"/>
  <c r="Z1951" i="70"/>
  <c r="Z714" i="70"/>
  <c r="Z1884" i="70"/>
  <c r="Z1416" i="70"/>
  <c r="Z1449" i="70"/>
  <c r="Z2285" i="70"/>
  <c r="Z218" i="70"/>
  <c r="Z1968" i="70"/>
  <c r="Z3078" i="70"/>
  <c r="Z3421" i="70"/>
  <c r="Z3454" i="70"/>
  <c r="Z2063" i="70"/>
  <c r="Z767" i="70"/>
  <c r="Z3304" i="70"/>
  <c r="Z984" i="70"/>
  <c r="Z383" i="70"/>
  <c r="Z560" i="70"/>
  <c r="Z1441" i="70"/>
  <c r="Z1727" i="70"/>
  <c r="Z1186" i="70"/>
  <c r="Z3409" i="70"/>
  <c r="Z2096" i="70"/>
  <c r="Z1575" i="70"/>
  <c r="Z2233" i="70"/>
  <c r="Z3020" i="70"/>
  <c r="Z2262" i="70"/>
  <c r="Z2220" i="70"/>
  <c r="Z3324" i="70"/>
  <c r="Z3279" i="70"/>
  <c r="Z610" i="70"/>
  <c r="Z491" i="70"/>
  <c r="Z838" i="70"/>
  <c r="Z1211" i="70"/>
  <c r="Z1871" i="70"/>
  <c r="Z441" i="70"/>
  <c r="Z1257" i="70"/>
  <c r="Z3526" i="70"/>
  <c r="Z811" i="70"/>
  <c r="Z590" i="70"/>
  <c r="Z2853" i="70"/>
  <c r="Z98" i="70"/>
  <c r="Z2592" i="70"/>
  <c r="Z1565" i="70"/>
  <c r="Z963" i="70"/>
  <c r="Z1032" i="70"/>
  <c r="Z1715" i="70"/>
  <c r="Z844" i="70"/>
  <c r="Z3549" i="70"/>
  <c r="Z2272" i="70"/>
  <c r="Z1564" i="70"/>
  <c r="Z1542" i="70"/>
  <c r="Z1962" i="70"/>
  <c r="Z2420" i="70"/>
  <c r="Z3541" i="70"/>
  <c r="Z1180" i="70"/>
  <c r="Z1082" i="70"/>
  <c r="Z2000" i="70"/>
  <c r="Z323" i="70"/>
  <c r="Z1206" i="70"/>
  <c r="Z3311" i="70"/>
  <c r="Z1971" i="70"/>
  <c r="Z2858" i="70"/>
  <c r="Z867" i="70"/>
  <c r="Z381" i="70"/>
  <c r="Z567" i="70"/>
  <c r="Z2652" i="70"/>
  <c r="Z2526" i="70"/>
  <c r="Z535" i="70"/>
  <c r="Z2321" i="70"/>
  <c r="Z2632" i="70"/>
  <c r="Z1550" i="70"/>
  <c r="Z3128" i="70"/>
  <c r="Z2014" i="70"/>
  <c r="Z3435" i="70"/>
  <c r="Z1975" i="70"/>
  <c r="Z3427" i="70"/>
  <c r="Z1288" i="70"/>
  <c r="Z920" i="70"/>
  <c r="Z3529" i="70"/>
  <c r="Z3440" i="70"/>
  <c r="Z3186" i="70"/>
  <c r="Z2135" i="70"/>
  <c r="Z2109" i="70"/>
  <c r="Z3412" i="70"/>
  <c r="Z1599" i="70"/>
  <c r="Z2334" i="70"/>
  <c r="Z831" i="70"/>
  <c r="Z2461" i="70"/>
  <c r="Z2111" i="70"/>
  <c r="Z3030" i="70"/>
  <c r="Z917" i="70"/>
  <c r="Z2779" i="70"/>
  <c r="Z2562" i="70"/>
  <c r="Z2648" i="70"/>
  <c r="Z1076" i="70"/>
  <c r="Z241" i="70"/>
  <c r="Z619" i="70"/>
  <c r="Z2583" i="70"/>
  <c r="Z3155" i="70"/>
  <c r="Z2915" i="70"/>
  <c r="Z2995" i="70"/>
  <c r="Z1822" i="70"/>
  <c r="Z2118" i="70"/>
  <c r="Z423" i="70"/>
  <c r="Z731" i="70"/>
  <c r="Z3144" i="70"/>
  <c r="Z1352" i="70"/>
  <c r="Z102" i="70"/>
  <c r="Z3385" i="70"/>
  <c r="Z661" i="70"/>
  <c r="Z3290" i="70"/>
  <c r="Z822" i="70"/>
  <c r="Z1301" i="70"/>
  <c r="Z3133" i="70"/>
  <c r="Z1833" i="70"/>
  <c r="Z3241" i="70"/>
  <c r="Z3124" i="70"/>
  <c r="Z3520" i="70"/>
  <c r="Z353" i="70"/>
  <c r="Z3399" i="70"/>
  <c r="Z2340" i="70"/>
  <c r="Z2389" i="70"/>
  <c r="Z399" i="70"/>
  <c r="Z2515" i="70"/>
  <c r="Z1431" i="70"/>
  <c r="Z3384" i="70"/>
  <c r="Z2283" i="70"/>
  <c r="Z3156" i="70"/>
  <c r="Z3419" i="70"/>
  <c r="Z3466" i="70"/>
  <c r="Z1406" i="70"/>
  <c r="Z228" i="70"/>
  <c r="Z2707" i="70"/>
  <c r="Z232" i="70"/>
  <c r="Z777" i="70"/>
  <c r="Z2153" i="70"/>
  <c r="Z2126" i="70"/>
  <c r="Z2633" i="70"/>
  <c r="Z1000" i="70"/>
  <c r="Z2254" i="70"/>
  <c r="Z1178" i="70"/>
  <c r="Z1556" i="70"/>
  <c r="Z2134" i="70"/>
  <c r="Z2091" i="70"/>
  <c r="Z332" i="70"/>
  <c r="Z1370" i="70"/>
  <c r="Z3285" i="70"/>
  <c r="Z2735" i="70"/>
  <c r="Z3024" i="70"/>
  <c r="Z1494" i="70"/>
  <c r="Z547" i="70"/>
  <c r="Z1940" i="70"/>
  <c r="Z1905" i="70"/>
  <c r="Z2682" i="70"/>
  <c r="Z3010" i="70"/>
  <c r="Z3204" i="70"/>
  <c r="Z2928" i="70"/>
  <c r="Z2046" i="70"/>
  <c r="Z1636" i="70"/>
  <c r="Z1925" i="70"/>
  <c r="Z2745" i="70"/>
  <c r="Z2227" i="70"/>
  <c r="Z2750" i="70"/>
  <c r="Z452" i="70"/>
  <c r="Z2204" i="70"/>
  <c r="Z2828" i="70"/>
  <c r="Z1051" i="70"/>
  <c r="Z972" i="70"/>
  <c r="Z3391" i="70"/>
  <c r="Z226" i="70"/>
  <c r="Z1177" i="70"/>
  <c r="Z2675" i="70"/>
  <c r="Z2785" i="70"/>
  <c r="Z138" i="70"/>
  <c r="Z2936" i="70"/>
  <c r="Z2837" i="70"/>
  <c r="Z1146" i="70"/>
  <c r="Z1675" i="70"/>
  <c r="Z205" i="70"/>
  <c r="Z1557" i="70"/>
  <c r="Z2131" i="70"/>
  <c r="Z1674" i="70"/>
  <c r="Z433" i="70"/>
  <c r="Z2470" i="70"/>
  <c r="Z2175" i="70"/>
  <c r="Z209" i="70"/>
  <c r="Z1354" i="70"/>
  <c r="Z709" i="70"/>
  <c r="Z3376" i="70"/>
  <c r="Z1889" i="70"/>
  <c r="Z1528" i="70"/>
  <c r="Z852" i="70"/>
  <c r="Z2141" i="70"/>
  <c r="Z727" i="70"/>
  <c r="Z1825" i="70"/>
  <c r="Z2488" i="70"/>
  <c r="Z3051" i="70"/>
  <c r="Z3147" i="70"/>
  <c r="Q27" i="63"/>
  <c r="E12" i="63"/>
  <c r="E7" i="63"/>
  <c r="E3" i="63"/>
  <c r="E13" i="63"/>
  <c r="E6" i="63"/>
  <c r="E14" i="63"/>
  <c r="E15" i="63"/>
  <c r="E4" i="63"/>
  <c r="E10" i="63"/>
  <c r="E5" i="63"/>
  <c r="E8" i="63"/>
  <c r="E9" i="63"/>
  <c r="E11" i="63"/>
  <c r="E16" i="63"/>
  <c r="Q22" i="63"/>
  <c r="Z696" i="56"/>
  <c r="Z2979" i="56"/>
  <c r="Z137" i="56"/>
  <c r="Z2185" i="56"/>
  <c r="Z1926" i="56"/>
  <c r="Z1724" i="56"/>
  <c r="Z2409" i="56"/>
  <c r="Z2637" i="56"/>
  <c r="Z2079" i="56"/>
  <c r="Z3242" i="56"/>
  <c r="Z3036" i="56"/>
  <c r="Z3349" i="56"/>
  <c r="Z3134" i="56"/>
  <c r="Z3413" i="56"/>
  <c r="Z705" i="56"/>
  <c r="Z715" i="56"/>
  <c r="Z3190" i="56"/>
  <c r="Z3330" i="56"/>
  <c r="Z171" i="56"/>
  <c r="Z3071" i="56"/>
  <c r="Z1606" i="56"/>
  <c r="Z138" i="56"/>
  <c r="Z1561" i="56"/>
  <c r="Z2392" i="56"/>
  <c r="Z676" i="56"/>
  <c r="Z2613" i="56"/>
  <c r="Z2751" i="56"/>
  <c r="Z1950" i="56"/>
  <c r="Z2089" i="56"/>
  <c r="Z2675" i="56"/>
  <c r="Z2917" i="56"/>
  <c r="Z3001" i="56"/>
  <c r="Z1026" i="56"/>
  <c r="Z1701" i="56"/>
  <c r="Z3400" i="56"/>
  <c r="Z1430" i="56"/>
  <c r="Z3371" i="56"/>
  <c r="Z3067" i="56"/>
  <c r="Z2049" i="56"/>
  <c r="Z658" i="56"/>
  <c r="Z181" i="56"/>
  <c r="Z3501" i="56"/>
  <c r="Z2504" i="56"/>
  <c r="Z75" i="56"/>
  <c r="Z1586" i="56"/>
  <c r="Z1060" i="56"/>
  <c r="Z1429" i="56"/>
  <c r="Z40" i="56"/>
  <c r="Z130" i="56"/>
  <c r="Z1845" i="56"/>
  <c r="Z659" i="56"/>
  <c r="Z3462" i="56"/>
  <c r="Z1126" i="56"/>
  <c r="Z1759" i="56"/>
  <c r="Z2239" i="56"/>
  <c r="Z537" i="56"/>
  <c r="Z186" i="56"/>
  <c r="Z2606" i="56"/>
  <c r="Z785" i="56"/>
  <c r="Z1235" i="56"/>
  <c r="Z1142" i="56"/>
  <c r="Z1000" i="56"/>
  <c r="Z2388" i="56"/>
  <c r="Z957" i="56"/>
  <c r="Z632" i="56"/>
  <c r="Z1230" i="56"/>
  <c r="Z3197" i="56"/>
  <c r="Z1147" i="56"/>
  <c r="Z2867" i="56"/>
  <c r="Z2369" i="56"/>
  <c r="Z978" i="56"/>
  <c r="Z1345" i="56"/>
  <c r="Z2973" i="56"/>
  <c r="Z1353" i="56"/>
  <c r="Z3302" i="56"/>
  <c r="Z1935" i="56"/>
  <c r="Z199" i="56"/>
  <c r="Z2214" i="56"/>
  <c r="Z3219" i="56"/>
  <c r="Z30" i="56"/>
  <c r="Z495" i="56"/>
  <c r="Z624" i="56"/>
  <c r="Z3418" i="56"/>
  <c r="Z734" i="56"/>
  <c r="Z2511" i="56"/>
  <c r="Z2895" i="56"/>
  <c r="Z2380" i="56"/>
  <c r="Z577" i="56"/>
  <c r="Z2310" i="56"/>
  <c r="Z189" i="56"/>
  <c r="Z930" i="56"/>
  <c r="Z2707" i="56"/>
  <c r="Z993" i="56"/>
  <c r="Z1545" i="56"/>
  <c r="Z1181" i="56"/>
  <c r="Z313" i="56"/>
  <c r="Z2686" i="56"/>
  <c r="Z2206" i="56"/>
  <c r="Z2618" i="56"/>
  <c r="Z239" i="56"/>
  <c r="Z2139" i="56"/>
  <c r="Z701" i="56"/>
  <c r="Z152" i="56"/>
  <c r="Z1584" i="56"/>
  <c r="Z2346" i="56"/>
  <c r="Z2209" i="56"/>
  <c r="Z1012" i="56"/>
  <c r="Z854" i="56"/>
  <c r="Z881" i="56"/>
  <c r="Z244" i="56"/>
  <c r="Z741" i="56"/>
  <c r="Z2493" i="56"/>
  <c r="Z3514" i="56"/>
  <c r="Z64" i="56"/>
  <c r="Z3426" i="56"/>
  <c r="Z361" i="56"/>
  <c r="Z743" i="56"/>
  <c r="Z1605" i="56"/>
  <c r="Z2775" i="56"/>
  <c r="Z1361" i="56"/>
  <c r="Z672" i="56"/>
  <c r="Z1811" i="56"/>
  <c r="Z1921" i="56"/>
  <c r="Z1396" i="56"/>
  <c r="Z1969" i="56"/>
  <c r="Z1440" i="56"/>
  <c r="Z1491" i="56"/>
  <c r="Z985" i="56"/>
  <c r="Z585" i="56"/>
  <c r="Z2140" i="56"/>
  <c r="Z440" i="56"/>
  <c r="Z926" i="56"/>
  <c r="Z2108" i="56"/>
  <c r="Z2061" i="56"/>
  <c r="Z1560" i="56"/>
  <c r="Z650" i="56"/>
  <c r="Z1683" i="56"/>
  <c r="Z1760" i="56"/>
  <c r="Z1554" i="56"/>
  <c r="Z1977" i="56"/>
  <c r="Z1423" i="56"/>
  <c r="Z33" i="56"/>
  <c r="Z2336" i="56"/>
  <c r="Z172" i="56"/>
  <c r="Z1972" i="56"/>
  <c r="Z662" i="56"/>
  <c r="Z1978" i="56"/>
  <c r="Z3339" i="56"/>
  <c r="Z3295" i="56"/>
  <c r="Z560" i="56"/>
  <c r="Z1858" i="56"/>
  <c r="Z1500" i="56"/>
  <c r="Z132" i="56"/>
  <c r="Z3156" i="56"/>
  <c r="Z3069" i="56"/>
  <c r="Z3384" i="56"/>
  <c r="Z311" i="56"/>
  <c r="Z376" i="56"/>
  <c r="Z2201" i="56"/>
  <c r="Z1029" i="56"/>
  <c r="Z3443" i="56"/>
  <c r="Z3085" i="56"/>
  <c r="Z1897" i="56"/>
  <c r="Z3064" i="56"/>
  <c r="Z2836" i="56"/>
  <c r="Z590" i="56"/>
  <c r="Z1900" i="56"/>
  <c r="Z95" i="56"/>
  <c r="Z133" i="56"/>
  <c r="Z283" i="56"/>
  <c r="Z50" i="56"/>
  <c r="Z631" i="56"/>
  <c r="Z981" i="56"/>
  <c r="Z1316" i="56"/>
  <c r="Z3368" i="56"/>
  <c r="Z808" i="56"/>
  <c r="Z2580" i="56"/>
  <c r="Z1512" i="56"/>
  <c r="Z2130" i="56"/>
  <c r="Z3456" i="56"/>
  <c r="Z1698" i="56"/>
  <c r="Z527" i="56"/>
  <c r="Z1460" i="56"/>
  <c r="Z3017" i="56"/>
  <c r="Z515" i="56"/>
  <c r="Z1273" i="56"/>
  <c r="Z79" i="56"/>
  <c r="Z1667" i="56"/>
  <c r="Z1188" i="56"/>
  <c r="Z2109" i="56"/>
  <c r="Z3119" i="56"/>
  <c r="Z2891" i="56"/>
  <c r="Z519" i="56"/>
  <c r="Z2391" i="56"/>
  <c r="Z3211" i="56"/>
  <c r="Z2813" i="56"/>
  <c r="Z3334" i="56"/>
  <c r="Z1053" i="56"/>
  <c r="Z1502" i="56"/>
  <c r="Z352" i="56"/>
  <c r="Z1822" i="56"/>
  <c r="Z1420" i="56"/>
  <c r="Z2131" i="56"/>
  <c r="Z1344" i="56"/>
  <c r="Z1848" i="56"/>
  <c r="Z1552" i="56"/>
  <c r="Z1452" i="56"/>
  <c r="Z1022" i="56"/>
  <c r="Z3457" i="56"/>
  <c r="Z67" i="56"/>
  <c r="Z2592" i="56"/>
  <c r="Z3244" i="56"/>
  <c r="Z3037" i="56"/>
  <c r="Z1867" i="56"/>
  <c r="Z3072" i="56"/>
  <c r="Z780" i="56"/>
  <c r="Z85" i="56"/>
  <c r="Z1363" i="56"/>
  <c r="Z2656" i="56"/>
  <c r="Z1601" i="56"/>
  <c r="Z2939" i="56"/>
  <c r="Z984" i="56"/>
  <c r="Z362" i="56"/>
  <c r="Z1068" i="56"/>
  <c r="Z2321" i="56"/>
  <c r="Z1925" i="56"/>
  <c r="Z2173" i="56"/>
  <c r="Z1758" i="56"/>
  <c r="Z747" i="56"/>
  <c r="Z909" i="56"/>
  <c r="Z969" i="56"/>
  <c r="Z983" i="56"/>
  <c r="Z3049" i="56"/>
  <c r="Z1049" i="56"/>
  <c r="Z1194" i="56"/>
  <c r="Z332" i="56"/>
  <c r="Z391" i="56"/>
  <c r="Z1050" i="56"/>
  <c r="Z2797" i="56"/>
  <c r="Z1289" i="56"/>
  <c r="Z2894" i="56"/>
  <c r="Z1218" i="56"/>
  <c r="Z1164" i="56"/>
  <c r="Z53" i="56"/>
  <c r="Z1435" i="56"/>
  <c r="Z318" i="56"/>
  <c r="Z1717" i="56"/>
  <c r="Z2859" i="56"/>
  <c r="Z1365" i="56"/>
  <c r="Z2969" i="56"/>
  <c r="Z1659" i="56"/>
  <c r="Z80" i="56"/>
  <c r="Z2275" i="56"/>
  <c r="Z32" i="56"/>
  <c r="Z2366" i="56"/>
  <c r="Z1830" i="56"/>
  <c r="Z2756" i="56"/>
  <c r="Z207" i="56"/>
  <c r="Z1706" i="56"/>
  <c r="Z1187" i="56"/>
  <c r="Z2122" i="56"/>
  <c r="Z2353" i="56"/>
  <c r="Z1934" i="56"/>
  <c r="Z2558" i="56"/>
  <c r="Z1864" i="56"/>
  <c r="Z1171" i="56"/>
  <c r="Z2585" i="56"/>
  <c r="Z1831" i="56"/>
  <c r="Z1082" i="56"/>
  <c r="Z762" i="56"/>
  <c r="Z1471" i="56"/>
  <c r="Z2302" i="56"/>
  <c r="Z979" i="56"/>
  <c r="Z266" i="56"/>
  <c r="Z2794" i="56"/>
  <c r="Z3540" i="56"/>
  <c r="Z489" i="56"/>
  <c r="Z2279" i="56"/>
  <c r="Z3108" i="56"/>
  <c r="Z795" i="56"/>
  <c r="Z1855" i="56"/>
  <c r="Z1328" i="56"/>
  <c r="Z948" i="56"/>
  <c r="Z2197" i="56"/>
  <c r="Z2827" i="56"/>
  <c r="Z2546" i="56"/>
  <c r="Z772" i="56"/>
  <c r="Z2772" i="56"/>
  <c r="Z2964" i="56"/>
  <c r="Z518" i="56"/>
  <c r="Z897" i="56"/>
  <c r="Z725" i="56"/>
  <c r="Z2282" i="56"/>
  <c r="Z1267" i="56"/>
  <c r="Z1796" i="56"/>
  <c r="Z1988" i="56"/>
  <c r="Z2223" i="56"/>
  <c r="Z1427" i="56"/>
  <c r="Z1715" i="56"/>
  <c r="Z3073" i="56"/>
  <c r="Z2701" i="56"/>
  <c r="Z833" i="56"/>
  <c r="Z1813" i="56"/>
  <c r="Z3509" i="56"/>
  <c r="Z1517" i="56"/>
  <c r="Z2473" i="56"/>
  <c r="Z1844" i="56"/>
  <c r="Z3326" i="56"/>
  <c r="Z1769" i="56"/>
  <c r="Z2832" i="56"/>
  <c r="Z2698" i="56"/>
  <c r="Z437" i="56"/>
  <c r="Z690" i="56"/>
  <c r="Z3474" i="56"/>
  <c r="Z2001" i="56"/>
  <c r="Z3382" i="56"/>
  <c r="Z2742" i="56"/>
  <c r="Z2105" i="56"/>
  <c r="Z1775" i="56"/>
  <c r="Z2044" i="56"/>
  <c r="Z2877" i="56"/>
  <c r="Z2035" i="56"/>
  <c r="Z2292" i="56"/>
  <c r="Z3502" i="56"/>
  <c r="Z1051" i="56"/>
  <c r="Z754" i="56"/>
  <c r="Z90" i="56"/>
  <c r="Z2387" i="56"/>
  <c r="Z890" i="56"/>
  <c r="Z2046" i="56"/>
  <c r="Z1031" i="56"/>
  <c r="Z2745" i="56"/>
  <c r="Z2926" i="56"/>
  <c r="Z2713" i="56"/>
  <c r="Z2572" i="56"/>
  <c r="Z2261" i="56"/>
  <c r="Z71" i="56"/>
  <c r="Z2934" i="56"/>
  <c r="Z1175" i="56"/>
  <c r="Z2458" i="56"/>
  <c r="Z1525" i="56"/>
  <c r="Z1214" i="56"/>
  <c r="Z3365" i="56"/>
  <c r="Z719" i="56"/>
  <c r="Z2960" i="56"/>
  <c r="Z2469" i="56"/>
  <c r="Z1966" i="56"/>
  <c r="Z3377" i="56"/>
  <c r="Z1163" i="56"/>
  <c r="Z2031" i="56"/>
  <c r="Z2428" i="56"/>
  <c r="Z987" i="56"/>
  <c r="Z718" i="56"/>
  <c r="Z990" i="56"/>
  <c r="Z2735" i="56"/>
  <c r="Z2440" i="56"/>
  <c r="Z1434" i="56"/>
  <c r="Z821" i="56"/>
  <c r="Z2535" i="56"/>
  <c r="Z918" i="56"/>
  <c r="Z3273" i="56"/>
  <c r="Z2494" i="56"/>
  <c r="Z2682" i="56"/>
  <c r="Z1495" i="56"/>
  <c r="Z3075" i="56"/>
  <c r="Z1619" i="56"/>
  <c r="Z1257" i="56"/>
  <c r="Z3450" i="56"/>
  <c r="Z2617" i="56"/>
  <c r="Z2385" i="56"/>
  <c r="Z965" i="56"/>
  <c r="Z2647" i="56"/>
  <c r="Z809" i="56"/>
  <c r="Z3208" i="56"/>
  <c r="Z1197" i="56"/>
  <c r="Z1071" i="56"/>
  <c r="Z2691" i="56"/>
  <c r="Z3121" i="56"/>
  <c r="Z1899" i="56"/>
  <c r="Z3548" i="56"/>
  <c r="Z458" i="56"/>
  <c r="Z1732" i="56"/>
  <c r="Z3004" i="56"/>
  <c r="Z2451" i="56"/>
  <c r="Z202" i="56"/>
  <c r="Z128" i="56"/>
  <c r="Z598" i="56"/>
  <c r="Z160" i="56"/>
  <c r="Z923" i="56"/>
  <c r="Z580" i="56"/>
  <c r="Z303" i="56"/>
  <c r="Z1001" i="56"/>
  <c r="Z408" i="56"/>
  <c r="Z739" i="56"/>
  <c r="Z3521" i="56"/>
  <c r="Z1007" i="56"/>
  <c r="Z1191" i="56"/>
  <c r="Z1386" i="56"/>
  <c r="Z2333" i="56"/>
  <c r="Z473" i="56"/>
  <c r="Z2051" i="56"/>
  <c r="Z561" i="56"/>
  <c r="Z3303" i="56"/>
  <c r="Z2780" i="56"/>
  <c r="Z1233" i="56"/>
  <c r="Z3487" i="56"/>
  <c r="Z2360" i="56"/>
  <c r="Z2549" i="56"/>
  <c r="Z225" i="56"/>
  <c r="Z97" i="56"/>
  <c r="Z1723" i="56"/>
  <c r="Z1828" i="56"/>
  <c r="Z616" i="56"/>
  <c r="Z2730" i="56"/>
  <c r="Z824" i="56"/>
  <c r="Z3429" i="56"/>
  <c r="Z3226" i="56"/>
  <c r="Z615" i="56"/>
  <c r="Z2208" i="56"/>
  <c r="Z370" i="56"/>
  <c r="Z2501" i="56"/>
  <c r="Z2097" i="56"/>
  <c r="Z2700" i="56"/>
  <c r="Z334" i="56"/>
  <c r="Z1566" i="56"/>
  <c r="Z2488" i="56"/>
  <c r="Z1917" i="56"/>
  <c r="Z3355" i="56"/>
  <c r="Z742" i="56"/>
  <c r="Z46" i="56"/>
  <c r="Z2212" i="56"/>
  <c r="Z1264" i="56"/>
  <c r="Z2563" i="56"/>
  <c r="Z1408" i="56"/>
  <c r="Z1557" i="56"/>
  <c r="Z2205" i="56"/>
  <c r="Z531" i="56"/>
  <c r="Z3148" i="56"/>
  <c r="Z3232" i="56"/>
  <c r="Z1280" i="56"/>
  <c r="Z2601" i="56"/>
  <c r="Z273" i="56"/>
  <c r="Z3022" i="56"/>
  <c r="Z1598" i="56"/>
  <c r="Z733" i="56"/>
  <c r="Z2014" i="56"/>
  <c r="Z2483" i="56"/>
  <c r="Z351" i="56"/>
  <c r="Z1203" i="56"/>
  <c r="Z746" i="56"/>
  <c r="Z1602" i="56"/>
  <c r="Z1043" i="56"/>
  <c r="Z448" i="56"/>
  <c r="Z344" i="56"/>
  <c r="Z522" i="56"/>
  <c r="Z413" i="56"/>
  <c r="Z1256" i="56"/>
  <c r="Z3549" i="56"/>
  <c r="Z2710" i="56"/>
  <c r="Z524" i="56"/>
  <c r="Z1419" i="56"/>
  <c r="Z484" i="56"/>
  <c r="Z2406" i="56"/>
  <c r="Z1156" i="56"/>
  <c r="Z2899" i="56"/>
  <c r="Z761" i="56"/>
  <c r="Z2522" i="56"/>
  <c r="Z2330" i="56"/>
  <c r="Z2579" i="56"/>
  <c r="Z1634" i="56"/>
  <c r="Z1838" i="56"/>
  <c r="Z2244" i="56"/>
  <c r="Z2103" i="56"/>
  <c r="Z1955" i="56"/>
  <c r="Z3251" i="56"/>
  <c r="Z1183" i="56"/>
  <c r="Z1121" i="56"/>
  <c r="Z1767" i="56"/>
  <c r="Z1154" i="56"/>
  <c r="Z1535" i="56"/>
  <c r="Z781" i="56"/>
  <c r="Z2497" i="56"/>
  <c r="Z315" i="56"/>
  <c r="Z3252" i="56"/>
  <c r="Z907" i="56"/>
  <c r="Z601" i="56"/>
  <c r="Z2679" i="56"/>
  <c r="Z398" i="56"/>
  <c r="Z1411" i="56"/>
  <c r="Z2389" i="56"/>
  <c r="Z2273" i="56"/>
  <c r="Z421" i="56"/>
  <c r="Z228" i="56"/>
  <c r="Z1615" i="56"/>
  <c r="Z3458" i="56"/>
  <c r="Z1662" i="56"/>
  <c r="Z1553" i="56"/>
  <c r="Z637" i="56"/>
  <c r="Z2732" i="56"/>
  <c r="Z1712" i="56"/>
  <c r="Z1130" i="56"/>
  <c r="Z1262" i="56"/>
  <c r="Z784" i="56"/>
  <c r="Z665" i="56"/>
  <c r="Z3276" i="56"/>
  <c r="Z2884" i="56"/>
  <c r="Z2446" i="56"/>
  <c r="Z2029" i="56"/>
  <c r="Z603" i="56"/>
  <c r="Z383" i="56"/>
  <c r="Z3120" i="56"/>
  <c r="Z3380" i="56"/>
  <c r="Z1541" i="56"/>
  <c r="Z3297" i="56"/>
  <c r="Z2962" i="56"/>
  <c r="Z2706" i="56"/>
  <c r="Z3390" i="56"/>
  <c r="Z2147" i="56"/>
  <c r="Z567" i="56"/>
  <c r="Z988" i="56"/>
  <c r="Z41" i="56"/>
  <c r="Z2028" i="56"/>
  <c r="Z3188" i="56"/>
  <c r="Z48" i="56"/>
  <c r="Z1330" i="56"/>
  <c r="Z3024" i="56"/>
  <c r="Z1120" i="56"/>
  <c r="Z2190" i="56"/>
  <c r="Z1824" i="56"/>
  <c r="Z1514" i="56"/>
  <c r="Z2431" i="56"/>
  <c r="Z3165" i="56"/>
  <c r="Z1832" i="56"/>
  <c r="Z2025" i="56"/>
  <c r="Z1208" i="56"/>
  <c r="Z2665" i="56"/>
  <c r="Z1721" i="56"/>
  <c r="Z610" i="56"/>
  <c r="Z3358" i="56"/>
  <c r="Z1905" i="56"/>
  <c r="Z2312" i="56"/>
  <c r="Z2951" i="56"/>
  <c r="Z275" i="56"/>
  <c r="Z2553" i="56"/>
  <c r="Z2989" i="56"/>
  <c r="Z2610" i="56"/>
  <c r="Z424" i="56"/>
  <c r="Z3538" i="56"/>
  <c r="Z2628" i="56"/>
  <c r="Z2470" i="56"/>
  <c r="Z1394" i="56"/>
  <c r="Z804" i="56"/>
  <c r="Z737" i="56"/>
  <c r="Z2299" i="56"/>
  <c r="Z2595" i="56"/>
  <c r="Z2825" i="56"/>
  <c r="Z3066" i="56"/>
  <c r="Z826" i="56"/>
  <c r="Z812" i="56"/>
  <c r="Z83" i="56"/>
  <c r="Z2296" i="56"/>
  <c r="Z848" i="56"/>
  <c r="Z380" i="56"/>
  <c r="Z3227" i="56"/>
  <c r="Z2520" i="56"/>
  <c r="Z3128" i="56"/>
  <c r="Z1079" i="56"/>
  <c r="Z329" i="56"/>
  <c r="Z1529" i="56"/>
  <c r="Z1094" i="56"/>
  <c r="Z3552" i="56"/>
  <c r="Z597" i="56"/>
  <c r="Z2670" i="56"/>
  <c r="Z816" i="56"/>
  <c r="Z36" i="56"/>
  <c r="Z1783" i="56"/>
  <c r="Z776" i="56"/>
  <c r="Z356" i="56"/>
  <c r="Z3086" i="56"/>
  <c r="Z2084" i="56"/>
  <c r="Z2085" i="56"/>
  <c r="Z2344" i="56"/>
  <c r="Z1192" i="56"/>
  <c r="Z2480" i="56"/>
  <c r="Z768" i="56"/>
  <c r="Z3095" i="56"/>
  <c r="Z2284" i="56"/>
  <c r="Z3137" i="56"/>
  <c r="Z2490" i="56"/>
  <c r="Z2752" i="56"/>
  <c r="Z581" i="56"/>
  <c r="Z192" i="56"/>
  <c r="Z2165" i="56"/>
  <c r="Z2761" i="56"/>
  <c r="Z1371" i="56"/>
  <c r="Z2561" i="56"/>
  <c r="Z2624" i="56"/>
  <c r="Z3288" i="56"/>
  <c r="Z1550" i="56"/>
  <c r="Z3300" i="56"/>
  <c r="Z853" i="56"/>
  <c r="Z146" i="56"/>
  <c r="Z557" i="56"/>
  <c r="Z201" i="56"/>
  <c r="Z3318" i="56"/>
  <c r="Z310" i="56"/>
  <c r="Z3259" i="56"/>
  <c r="Z972" i="56"/>
  <c r="Z3518" i="56"/>
  <c r="Z2631" i="56"/>
  <c r="Z1994" i="56"/>
  <c r="Z2921" i="56"/>
  <c r="Z2897" i="56"/>
  <c r="Z3201" i="56"/>
  <c r="Z1891" i="56"/>
  <c r="Z1612" i="56"/>
  <c r="Z886" i="56"/>
  <c r="Z2499" i="56"/>
  <c r="Z2077" i="56"/>
  <c r="Z1755" i="56"/>
  <c r="Z625" i="56"/>
  <c r="Z1718" i="56"/>
  <c r="Z415" i="56"/>
  <c r="Z570" i="56"/>
  <c r="Z1518" i="56"/>
  <c r="Z1444" i="56"/>
  <c r="Z1104" i="56"/>
  <c r="Z378" i="56"/>
  <c r="Z153" i="56"/>
  <c r="Z2781" i="56"/>
  <c r="Z124" i="56"/>
  <c r="Z2240" i="56"/>
  <c r="Z2776" i="56"/>
  <c r="Z3331" i="56"/>
  <c r="Z3399" i="56"/>
  <c r="Z1075" i="56"/>
  <c r="Z2255" i="56"/>
  <c r="Z1450" i="56"/>
  <c r="Z3040" i="56"/>
  <c r="Z2978" i="56"/>
  <c r="Z1446" i="56"/>
  <c r="Z648" i="56"/>
  <c r="Z1802" i="56"/>
  <c r="Z463" i="56"/>
  <c r="Z1551" i="56"/>
  <c r="Z1628" i="56"/>
  <c r="Z1324" i="56"/>
  <c r="Z477" i="56"/>
  <c r="Z511" i="56"/>
  <c r="Z1983" i="56"/>
  <c r="Z400" i="56"/>
  <c r="Z1311" i="56"/>
  <c r="Z1306" i="56"/>
  <c r="Z416" i="56"/>
  <c r="Z1428" i="56"/>
  <c r="Z3465" i="56"/>
  <c r="Z542" i="56"/>
  <c r="Z1962" i="56"/>
  <c r="Z3127" i="56"/>
  <c r="Z2043" i="56"/>
  <c r="Z646" i="56"/>
  <c r="Z2983" i="56"/>
  <c r="Z2687" i="56"/>
  <c r="Z2435" i="56"/>
  <c r="Z2248" i="56"/>
  <c r="Z2740" i="56"/>
  <c r="Z2931" i="56"/>
  <c r="Z2857" i="56"/>
  <c r="Z2217" i="56"/>
  <c r="Z1266" i="56"/>
  <c r="Z1589" i="56"/>
  <c r="Z3287" i="56"/>
  <c r="Z759" i="56"/>
  <c r="Z1854" i="56"/>
  <c r="Z599" i="56"/>
  <c r="Z1443" i="56"/>
  <c r="Z922" i="56"/>
  <c r="Z520" i="56"/>
  <c r="Z3515" i="56"/>
  <c r="Z457" i="56"/>
  <c r="Z2557" i="56"/>
  <c r="Z213" i="56"/>
  <c r="Z838" i="56"/>
  <c r="Z797" i="56"/>
  <c r="Z2729" i="56"/>
  <c r="Z2254" i="56"/>
  <c r="Z811" i="56"/>
  <c r="Z3161" i="56"/>
  <c r="Z1034" i="56"/>
  <c r="Z3016" i="56"/>
  <c r="Z2521" i="56"/>
  <c r="Z1959" i="56"/>
  <c r="Z1368" i="56"/>
  <c r="Z1173" i="56"/>
  <c r="Z433" i="56"/>
  <c r="Z1850" i="56"/>
  <c r="Z39" i="56"/>
  <c r="Z2266" i="56"/>
  <c r="Z2232" i="56"/>
  <c r="Z787" i="56"/>
  <c r="Z308" i="56"/>
  <c r="Z1058" i="56"/>
  <c r="Z2455" i="56"/>
  <c r="Z2944" i="56"/>
  <c r="Z1312" i="56"/>
  <c r="Z2048" i="56"/>
  <c r="Z3051" i="56"/>
  <c r="Z1269" i="56"/>
  <c r="Z3404" i="56"/>
  <c r="Z593" i="56"/>
  <c r="Z1901" i="56"/>
  <c r="Z274" i="56"/>
  <c r="Z2982" i="56"/>
  <c r="Z959" i="56"/>
  <c r="Z2148" i="56"/>
  <c r="Z1942" i="56"/>
  <c r="Z1177" i="56"/>
  <c r="Z377" i="56"/>
  <c r="Z3133" i="56"/>
  <c r="Z1475" i="56"/>
  <c r="Z1982" i="56"/>
  <c r="Z1707" i="56"/>
  <c r="Z2191" i="56"/>
  <c r="Z2888" i="56"/>
  <c r="Z1736" i="56"/>
  <c r="Z3312" i="56"/>
  <c r="Z1884" i="56"/>
  <c r="Z2253" i="56"/>
  <c r="Z1329" i="56"/>
  <c r="Z2824" i="56"/>
  <c r="Z3415" i="56"/>
  <c r="Z1596" i="56"/>
  <c r="Z419" i="56"/>
  <c r="Z647" i="56"/>
  <c r="Z2632" i="56"/>
  <c r="Z670" i="56"/>
  <c r="Z2195" i="56"/>
  <c r="Z3446" i="56"/>
  <c r="Z2663" i="56"/>
  <c r="Z1595" i="56"/>
  <c r="Z101" i="56"/>
  <c r="Z369" i="56"/>
  <c r="Z1314" i="56"/>
  <c r="Z2653" i="56"/>
  <c r="Z732" i="56"/>
  <c r="Z635" i="56"/>
  <c r="Z278" i="56"/>
  <c r="Z1421" i="56"/>
  <c r="Z1753" i="56"/>
  <c r="Z928" i="56"/>
  <c r="Z1384" i="56"/>
  <c r="Z1674" i="56"/>
  <c r="Z1565" i="56"/>
  <c r="Z1846" i="56"/>
  <c r="Z1632" i="56"/>
  <c r="Z1892" i="56"/>
  <c r="Z576" i="56"/>
  <c r="Z2932" i="56"/>
  <c r="Z254" i="56"/>
  <c r="Z2227" i="56"/>
  <c r="Z454" i="56"/>
  <c r="Z300" i="56"/>
  <c r="Z496" i="56"/>
  <c r="Z2759" i="56"/>
  <c r="Z257" i="56"/>
  <c r="Z1515" i="56"/>
  <c r="Z346" i="56"/>
  <c r="Z618" i="56"/>
  <c r="Z1668" i="56"/>
  <c r="Z371" i="56"/>
  <c r="Z331" i="56"/>
  <c r="Z360" i="56"/>
  <c r="Z1597" i="56"/>
  <c r="Z915" i="56"/>
  <c r="Z1943" i="56"/>
  <c r="Z1609" i="56"/>
  <c r="Z3519" i="56"/>
  <c r="Z2210" i="56"/>
  <c r="Z1477" i="56"/>
  <c r="Z1751" i="56"/>
  <c r="Z1045" i="56"/>
  <c r="Z2123" i="56"/>
  <c r="Z1170" i="56"/>
  <c r="Z2672" i="56"/>
  <c r="Z844" i="56"/>
  <c r="Z2334" i="56"/>
  <c r="Z767" i="56"/>
  <c r="Z1700" i="56"/>
  <c r="Z354" i="56"/>
  <c r="Z1064" i="56"/>
  <c r="Z538" i="56"/>
  <c r="Z1388" i="56"/>
  <c r="Z1689" i="56"/>
  <c r="Z1464" i="56"/>
  <c r="Z2747" i="56"/>
  <c r="Z1661" i="56"/>
  <c r="Z766" i="56"/>
  <c r="Z1351" i="56"/>
  <c r="Z680" i="56"/>
  <c r="Z1876" i="56"/>
  <c r="Z2430" i="56"/>
  <c r="Z3077" i="56"/>
  <c r="Z478" i="56"/>
  <c r="Z912" i="56"/>
  <c r="Z1817" i="56"/>
  <c r="Z2987" i="56"/>
  <c r="Z3250" i="56"/>
  <c r="Z1987" i="56"/>
  <c r="Z3497" i="56"/>
  <c r="Z3511" i="56"/>
  <c r="Z2427" i="56"/>
  <c r="Z3325" i="56"/>
  <c r="Z21" i="56"/>
  <c r="Z2910" i="56"/>
  <c r="Z1357" i="56"/>
  <c r="Z3512" i="56"/>
  <c r="Z1193" i="56"/>
  <c r="Z2671" i="56"/>
  <c r="Z2758" i="56"/>
  <c r="Z1879" i="56"/>
  <c r="Z1649" i="56"/>
  <c r="Z1158" i="56"/>
  <c r="Z1979" i="56"/>
  <c r="Z125" i="56"/>
  <c r="Z1023" i="56"/>
  <c r="Z2400" i="56"/>
  <c r="Z76" i="56"/>
  <c r="Z1072" i="56"/>
  <c r="Z309" i="56"/>
  <c r="Z656" i="56"/>
  <c r="Z2924" i="56"/>
  <c r="Z2408" i="56"/>
  <c r="Z1387" i="56"/>
  <c r="Z1416" i="56"/>
  <c r="Z267" i="56"/>
  <c r="Z126" i="56"/>
  <c r="Z825" i="56"/>
  <c r="Z602" i="56"/>
  <c r="Z241" i="56"/>
  <c r="Z3478" i="56"/>
  <c r="Z47" i="56"/>
  <c r="Z2331" i="56"/>
  <c r="Z1826" i="56"/>
  <c r="Z2456" i="56"/>
  <c r="Z1085" i="56"/>
  <c r="Z2768" i="56"/>
  <c r="Z294" i="56"/>
  <c r="Z469" i="56"/>
  <c r="Z1240" i="56"/>
  <c r="Z91" i="56"/>
  <c r="Z1263" i="56"/>
  <c r="Z1839" i="56"/>
  <c r="Z1887" i="56"/>
  <c r="Z453" i="56"/>
  <c r="Z3483" i="56"/>
  <c r="Z61" i="56"/>
  <c r="Z1213" i="56"/>
  <c r="Z2916" i="56"/>
  <c r="Z3513" i="56"/>
  <c r="Z1405" i="56"/>
  <c r="Z3007" i="56"/>
  <c r="Z1531" i="56"/>
  <c r="Z1814" i="56"/>
  <c r="Z3257" i="56"/>
  <c r="Z1178" i="56"/>
  <c r="Z3393" i="56"/>
  <c r="Z2525" i="56"/>
  <c r="Z516" i="56"/>
  <c r="Z927" i="56"/>
  <c r="Z2560" i="56"/>
  <c r="Z1898" i="56"/>
  <c r="Z1201" i="56"/>
  <c r="Z1860" i="56"/>
  <c r="Z1459" i="56"/>
  <c r="Z3173" i="56"/>
  <c r="Z3551" i="56"/>
  <c r="Z865" i="56"/>
  <c r="Z3362" i="56"/>
  <c r="Z1189" i="56"/>
  <c r="Z1856" i="56"/>
  <c r="Z1469" i="56"/>
  <c r="Z2826" i="56"/>
  <c r="Z3003" i="56"/>
  <c r="Z2534" i="56"/>
  <c r="Z3020" i="56"/>
  <c r="Z1279" i="56"/>
  <c r="Z1974" i="56"/>
  <c r="Z1872" i="56"/>
  <c r="Z3012" i="56"/>
  <c r="Z1981" i="56"/>
  <c r="Z3060" i="56"/>
  <c r="Z497" i="56"/>
  <c r="Z2956" i="56"/>
  <c r="Z3369" i="56"/>
  <c r="Z2911" i="56"/>
  <c r="Z817" i="56"/>
  <c r="Z612" i="56"/>
  <c r="Z3503" i="56"/>
  <c r="Z122" i="56"/>
  <c r="Z728" i="56"/>
  <c r="Z1913" i="56"/>
  <c r="Z3144" i="56"/>
  <c r="Z2893" i="56"/>
  <c r="Z184" i="56"/>
  <c r="Z2755" i="56"/>
  <c r="Z3499" i="56"/>
  <c r="Z2565" i="56"/>
  <c r="Z2694" i="56"/>
  <c r="Z2405" i="56"/>
  <c r="Z3087" i="56"/>
  <c r="Z2865" i="56"/>
  <c r="Z2503" i="56"/>
  <c r="Z3159" i="56"/>
  <c r="Z3151" i="56"/>
  <c r="Z3191" i="56"/>
  <c r="Z2662" i="56"/>
  <c r="Z2519" i="56"/>
  <c r="Z1694" i="56"/>
  <c r="Z3182" i="56"/>
  <c r="Z290" i="56"/>
  <c r="Z2091" i="56"/>
  <c r="Z2026" i="56"/>
  <c r="Z940" i="56"/>
  <c r="Z393" i="56"/>
  <c r="Z1556" i="56"/>
  <c r="Z2433" i="56"/>
  <c r="Z299" i="56"/>
  <c r="Z2189" i="56"/>
  <c r="Z1422" i="56"/>
  <c r="Z2599" i="56"/>
  <c r="Z2678" i="56"/>
  <c r="Z1636" i="56"/>
  <c r="Z208" i="56"/>
  <c r="Z401" i="56"/>
  <c r="Z2498" i="56"/>
  <c r="Z287" i="56"/>
  <c r="Z1682" i="56"/>
  <c r="Z2583" i="56"/>
  <c r="Z2199" i="56"/>
  <c r="Z1093" i="56"/>
  <c r="Z205" i="56"/>
  <c r="Z2965" i="56"/>
  <c r="Z1713" i="56"/>
  <c r="Z1774" i="56"/>
  <c r="Z1644" i="56"/>
  <c r="Z727" i="56"/>
  <c r="Z1886" i="56"/>
  <c r="Z2404" i="56"/>
  <c r="Z2277" i="56"/>
  <c r="Z2705" i="56"/>
  <c r="Z1107" i="56"/>
  <c r="Z2070" i="56"/>
  <c r="Z2552" i="56"/>
  <c r="Z3254" i="56"/>
  <c r="Z2170" i="56"/>
  <c r="Z1150" i="56"/>
  <c r="Z2559" i="56"/>
  <c r="Z3356" i="56"/>
  <c r="Z1933" i="56"/>
  <c r="Z2545" i="56"/>
  <c r="Z791" i="56"/>
  <c r="Z420" i="56"/>
  <c r="Z2967" i="56"/>
  <c r="Z396" i="56"/>
  <c r="Z2669" i="56"/>
  <c r="Z2112" i="56"/>
  <c r="Z1370" i="56"/>
  <c r="Z1474" i="56"/>
  <c r="Z502" i="56"/>
  <c r="Z1242" i="56"/>
  <c r="Z2695" i="56"/>
  <c r="Z1795" i="56"/>
  <c r="Z666" i="56"/>
  <c r="Z544" i="56"/>
  <c r="Z2868" i="56"/>
  <c r="Z475" i="56"/>
  <c r="Z485" i="56"/>
  <c r="Z2591" i="56"/>
  <c r="Z1970" i="56"/>
  <c r="Z2309" i="56"/>
  <c r="Z996" i="56"/>
  <c r="Z3204" i="56"/>
  <c r="Z42" i="56"/>
  <c r="Z3534" i="56"/>
  <c r="Z3431" i="56"/>
  <c r="Z1697" i="56"/>
  <c r="Z3433" i="56"/>
  <c r="Z166" i="56"/>
  <c r="Z3015" i="56"/>
  <c r="Z1255" i="56"/>
  <c r="Z974" i="56"/>
  <c r="Z3231" i="56"/>
  <c r="Z1099" i="56"/>
  <c r="Z2289" i="56"/>
  <c r="Z264" i="56"/>
  <c r="Z2172" i="56"/>
  <c r="Z2799" i="56"/>
  <c r="Z755" i="56"/>
  <c r="Z1588" i="56"/>
  <c r="Z2032" i="56"/>
  <c r="Z1300" i="56"/>
  <c r="Z1336" i="56"/>
  <c r="Z1973" i="56"/>
  <c r="Z1930" i="56"/>
  <c r="Z2906" i="56"/>
  <c r="Z2533" i="56"/>
  <c r="Z1180" i="56"/>
  <c r="Z1196" i="56"/>
  <c r="Z1378" i="56"/>
  <c r="Z1013" i="56"/>
  <c r="Z555" i="56"/>
  <c r="Z1731" i="56"/>
  <c r="Z306" i="56"/>
  <c r="Z2748" i="56"/>
  <c r="Z3131" i="56"/>
  <c r="Z2472" i="56"/>
  <c r="Z757" i="56"/>
  <c r="Z1984" i="56"/>
  <c r="Z268" i="56"/>
  <c r="Z2361" i="56"/>
  <c r="Z1091" i="56"/>
  <c r="Z1798" i="56"/>
  <c r="Z3476" i="56"/>
  <c r="Z2994" i="56"/>
  <c r="Z1078" i="56"/>
  <c r="Z623" i="56"/>
  <c r="Z1239" i="56"/>
  <c r="Z3271" i="56"/>
  <c r="Z3350" i="56"/>
  <c r="Z297" i="56"/>
  <c r="Z1399" i="56"/>
  <c r="Z2283" i="56"/>
  <c r="Z1829" i="56"/>
  <c r="Z379" i="56"/>
  <c r="Z3298" i="56"/>
  <c r="Z2021" i="56"/>
  <c r="Z2094" i="56"/>
  <c r="Z3310" i="56"/>
  <c r="Z1540" i="56"/>
  <c r="Z2158" i="56"/>
  <c r="Z3145" i="56"/>
  <c r="Z1268" i="56"/>
  <c r="Z229" i="56"/>
  <c r="Z2423" i="56"/>
  <c r="Z403" i="56"/>
  <c r="Z2849" i="56"/>
  <c r="Z1321" i="56"/>
  <c r="Z1327" i="56"/>
  <c r="Z2861" i="56"/>
  <c r="Z644" i="56"/>
  <c r="Z2892" i="56"/>
  <c r="Z1757" i="56"/>
  <c r="Z702" i="56"/>
  <c r="Z2828" i="56"/>
  <c r="Z2087" i="56"/>
  <c r="Z1902" i="56"/>
  <c r="Z818" i="56"/>
  <c r="Z2438" i="56"/>
  <c r="Z2439" i="56"/>
  <c r="Z1882" i="56"/>
  <c r="Z3451" i="56"/>
  <c r="Z3391" i="56"/>
  <c r="Z2219" i="56"/>
  <c r="Z540" i="56"/>
  <c r="Z253" i="56"/>
  <c r="Z2221" i="56"/>
  <c r="Z1616" i="56"/>
  <c r="Z916" i="56"/>
  <c r="Z3171" i="56"/>
  <c r="Z322" i="56"/>
  <c r="Z3306" i="56"/>
  <c r="Z387" i="56"/>
  <c r="Z694" i="56"/>
  <c r="Z3345" i="56"/>
  <c r="Z508" i="56"/>
  <c r="Z29" i="56"/>
  <c r="Z1441" i="56"/>
  <c r="Z206" i="56"/>
  <c r="Z1729" i="56"/>
  <c r="Z3103" i="56"/>
  <c r="Z889" i="56"/>
  <c r="Z2104" i="56"/>
  <c r="Z1885" i="56"/>
  <c r="Z422" i="56"/>
  <c r="Z1298" i="56"/>
  <c r="Z1027" i="56"/>
  <c r="Z1709" i="56"/>
  <c r="Z1145" i="56"/>
  <c r="Z1765" i="56"/>
  <c r="Z3021" i="56"/>
  <c r="Z982" i="56"/>
  <c r="Z3196" i="56"/>
  <c r="Z3315" i="56"/>
  <c r="Z1086" i="56"/>
  <c r="Z1581" i="56"/>
  <c r="Z2263" i="56"/>
  <c r="Z2489" i="56"/>
  <c r="Z3096" i="56"/>
  <c r="Z920" i="56"/>
  <c r="Z1733" i="56"/>
  <c r="Z3492" i="56"/>
  <c r="Z2258" i="56"/>
  <c r="Z2145" i="56"/>
  <c r="Z2057" i="56"/>
  <c r="Z2036" i="56"/>
  <c r="Z1960" i="56"/>
  <c r="Z2551" i="56"/>
  <c r="Z3422" i="56"/>
  <c r="Z3524" i="56"/>
  <c r="Z1862" i="56"/>
  <c r="Z3372" i="56"/>
  <c r="Z3093" i="56"/>
  <c r="Z2696" i="56"/>
  <c r="Z3403" i="56"/>
  <c r="Z2418" i="56"/>
  <c r="Z3048" i="56"/>
  <c r="Z1635" i="56"/>
  <c r="Z998" i="56"/>
  <c r="Z2075" i="56"/>
  <c r="Z2159" i="56"/>
  <c r="Z1762" i="56"/>
  <c r="Z1011" i="56"/>
  <c r="Z1577" i="56"/>
  <c r="Z2575" i="56"/>
  <c r="Z1445" i="56"/>
  <c r="Z211" i="56"/>
  <c r="Z1809" i="56"/>
  <c r="Z619" i="56"/>
  <c r="Z143" i="56"/>
  <c r="Z2506" i="56"/>
  <c r="Z2171" i="56"/>
  <c r="Z3370" i="56"/>
  <c r="Z1741" i="56"/>
  <c r="Z1077" i="56"/>
  <c r="Z2984" i="56"/>
  <c r="Z3541" i="56"/>
  <c r="Z55" i="56"/>
  <c r="Z2351" i="56"/>
  <c r="Z3034" i="56"/>
  <c r="Z3158" i="56"/>
  <c r="Z1976" i="56"/>
  <c r="Z106" i="56"/>
  <c r="Z2311" i="56"/>
  <c r="Z2281" i="56"/>
  <c r="Z1497" i="56"/>
  <c r="Z2379" i="56"/>
  <c r="Z3078" i="56"/>
  <c r="Z1626" i="56"/>
  <c r="Z2763" i="56"/>
  <c r="Z2992" i="56"/>
  <c r="Z296" i="56"/>
  <c r="Z668" i="56"/>
  <c r="Z2319" i="56"/>
  <c r="Z3019" i="56"/>
  <c r="Z1537" i="56"/>
  <c r="Z2874" i="56"/>
  <c r="Z3347" i="56"/>
  <c r="Z1097" i="56"/>
  <c r="Z503" i="56"/>
  <c r="Z3205" i="56"/>
  <c r="Z3054" i="56"/>
  <c r="Z1374" i="56"/>
  <c r="Z1837" i="56"/>
  <c r="Z793" i="56"/>
  <c r="Z1563" i="56"/>
  <c r="Z3081" i="56"/>
  <c r="Z1116" i="56"/>
  <c r="Z845" i="56"/>
  <c r="Z3167" i="56"/>
  <c r="Z3202" i="56"/>
  <c r="Z2762" i="56"/>
  <c r="Z689" i="56"/>
  <c r="Z1522" i="56"/>
  <c r="Z1946" i="56"/>
  <c r="Z1957" i="56"/>
  <c r="Z925" i="56"/>
  <c r="Z24" i="56"/>
  <c r="Z717" i="56"/>
  <c r="Z1487" i="56"/>
  <c r="Z1424" i="56"/>
  <c r="Z149" i="56"/>
  <c r="Z2590" i="56"/>
  <c r="Z131" i="56"/>
  <c r="Z850" i="56"/>
  <c r="Z900" i="56"/>
  <c r="Z1513" i="56"/>
  <c r="Z3008" i="56"/>
  <c r="Z3508" i="56"/>
  <c r="Z2814" i="56"/>
  <c r="Z2842" i="56"/>
  <c r="Z319" i="56"/>
  <c r="Z436" i="56"/>
  <c r="Z1473" i="56"/>
  <c r="Z1786" i="56"/>
  <c r="Z3097" i="56"/>
  <c r="Z96" i="56"/>
  <c r="Z2650" i="56"/>
  <c r="Z2447" i="56"/>
  <c r="Z1101" i="56"/>
  <c r="Z2720" i="56"/>
  <c r="Z2186" i="56"/>
  <c r="Z3307" i="56"/>
  <c r="Z1542" i="56"/>
  <c r="Z1968" i="56"/>
  <c r="Z2526" i="56"/>
  <c r="Z252" i="56"/>
  <c r="Z339" i="56"/>
  <c r="Z3247" i="56"/>
  <c r="Z129" i="56"/>
  <c r="Z1543" i="56"/>
  <c r="Z2528" i="56"/>
  <c r="Z1342" i="56"/>
  <c r="Z2320" i="56"/>
  <c r="Z2188" i="56"/>
  <c r="Z304" i="56"/>
  <c r="Z3405" i="56"/>
  <c r="Z1574" i="56"/>
  <c r="Z2782" i="56"/>
  <c r="Z771" i="56"/>
  <c r="Z688" i="56"/>
  <c r="Z3046" i="56"/>
  <c r="Z410" i="56"/>
  <c r="Z1655" i="56"/>
  <c r="Z2314" i="56"/>
  <c r="Z2040" i="56"/>
  <c r="Z2643" i="56"/>
  <c r="Z980" i="56"/>
  <c r="Z350" i="56"/>
  <c r="Z342" i="56"/>
  <c r="Z2376" i="56"/>
  <c r="Z880" i="56"/>
  <c r="Z1224" i="56"/>
  <c r="Z660" i="56"/>
  <c r="Z1102" i="56"/>
  <c r="Z2293" i="56"/>
  <c r="Z699" i="56"/>
  <c r="Z1111" i="56"/>
  <c r="Z2019" i="56"/>
  <c r="Z375" i="56"/>
  <c r="Z830" i="56"/>
  <c r="Z1870" i="56"/>
  <c r="Z1673" i="56"/>
  <c r="Z1506" i="56"/>
  <c r="Z1799" i="56"/>
  <c r="Z1745" i="56"/>
  <c r="Z1918" i="56"/>
  <c r="Z338" i="56"/>
  <c r="Z1373" i="56"/>
  <c r="Z2629" i="56"/>
  <c r="Z2769" i="56"/>
  <c r="Z1287" i="56"/>
  <c r="Z769" i="56"/>
  <c r="Z2866" i="56"/>
  <c r="Z874" i="56"/>
  <c r="Z2652" i="56"/>
  <c r="Z678" i="56"/>
  <c r="Z2839" i="56"/>
  <c r="Z1063" i="56"/>
  <c r="Z1338" i="56"/>
  <c r="Z745" i="56"/>
  <c r="Z651" i="56"/>
  <c r="Z2875" i="56"/>
  <c r="Z2072" i="56"/>
  <c r="Z2778" i="56"/>
  <c r="Z2106" i="56"/>
  <c r="Z700" i="56"/>
  <c r="Z1507" i="56"/>
  <c r="Z1249" i="56"/>
  <c r="Z1510" i="56"/>
  <c r="Z1036" i="56"/>
  <c r="Z1296" i="56"/>
  <c r="Z2808" i="56"/>
  <c r="Z2651" i="56"/>
  <c r="Z1583" i="56"/>
  <c r="Z961" i="56"/>
  <c r="Z2308" i="56"/>
  <c r="Z114" i="56"/>
  <c r="Z3449" i="56"/>
  <c r="Z589" i="56"/>
  <c r="Z704" i="56"/>
  <c r="Z2666" i="56"/>
  <c r="Z2835" i="56"/>
  <c r="Z3094" i="56"/>
  <c r="Z3139" i="56"/>
  <c r="Z1567" i="56"/>
  <c r="Z491" i="56"/>
  <c r="Z2711" i="56"/>
  <c r="Z1916" i="56"/>
  <c r="Z782" i="56"/>
  <c r="Z1623" i="56"/>
  <c r="Z2901" i="56"/>
  <c r="Z2619" i="56"/>
  <c r="Z1652" i="56"/>
  <c r="Z3316" i="56"/>
  <c r="Z1999" i="56"/>
  <c r="Z533" i="56"/>
  <c r="Z364" i="56"/>
  <c r="Z2974" i="56"/>
  <c r="Z1947" i="56"/>
  <c r="Z321" i="56"/>
  <c r="Z667" i="56"/>
  <c r="Z1587" i="56"/>
  <c r="Z355" i="56"/>
  <c r="Z295" i="56"/>
  <c r="Z2242" i="56"/>
  <c r="Z3414" i="56"/>
  <c r="Z764" i="56"/>
  <c r="Z288" i="56"/>
  <c r="Z3038" i="56"/>
  <c r="Z1696" i="56"/>
  <c r="Z1220" i="56"/>
  <c r="Z2540" i="56"/>
  <c r="Z1656" i="56"/>
  <c r="Z814" i="56"/>
  <c r="Z2774" i="56"/>
  <c r="Z3164" i="56"/>
  <c r="Z1868" i="56"/>
  <c r="Z372" i="56"/>
  <c r="Z600" i="56"/>
  <c r="Z490" i="56"/>
  <c r="Z2468" i="56"/>
  <c r="Z2920" i="56"/>
  <c r="Z3279" i="56"/>
  <c r="Z1439" i="56"/>
  <c r="Z558" i="56"/>
  <c r="Z480" i="56"/>
  <c r="Z2039" i="56"/>
  <c r="Z1124" i="56"/>
  <c r="Z3294" i="56"/>
  <c r="Z636" i="56"/>
  <c r="Z556" i="56"/>
  <c r="Z608" i="56"/>
  <c r="Z3332" i="56"/>
  <c r="Z44" i="56"/>
  <c r="Z879" i="56"/>
  <c r="Z1997" i="56"/>
  <c r="Z3225" i="56"/>
  <c r="Z2639" i="56"/>
  <c r="Z165" i="56"/>
  <c r="Z779" i="56"/>
  <c r="Z2896" i="56"/>
  <c r="Z842" i="56"/>
  <c r="Z878" i="56"/>
  <c r="Z2970" i="56"/>
  <c r="Z507" i="56"/>
  <c r="Z2977" i="56"/>
  <c r="Z1945" i="56"/>
  <c r="Z1996" i="56"/>
  <c r="Z1749" i="56"/>
  <c r="Z604" i="56"/>
  <c r="Z569" i="56"/>
  <c r="Z2471" i="56"/>
  <c r="Z1482" i="56"/>
  <c r="Z150" i="56"/>
  <c r="Z3396" i="56"/>
  <c r="Z546" i="56"/>
  <c r="Z1627" i="56"/>
  <c r="Z2115" i="56"/>
  <c r="Z1528" i="56"/>
  <c r="Z2734" i="56"/>
  <c r="Z3466" i="56"/>
  <c r="Z2564" i="56"/>
  <c r="Z2773" i="56"/>
  <c r="Z340" i="56"/>
  <c r="Z3098" i="56"/>
  <c r="Z2062" i="56"/>
  <c r="Z1326" i="56"/>
  <c r="Z1288" i="56"/>
  <c r="Z605" i="56"/>
  <c r="Z3157" i="56"/>
  <c r="Z2542" i="56"/>
  <c r="Z2718" i="56"/>
  <c r="Z3484" i="56"/>
  <c r="Z505" i="56"/>
  <c r="Z2625" i="56"/>
  <c r="Z121" i="56"/>
  <c r="Z1608" i="56"/>
  <c r="Z1380" i="56"/>
  <c r="Z2801" i="56"/>
  <c r="Z1610" i="56"/>
  <c r="Z1703" i="56"/>
  <c r="Z1665" i="56"/>
  <c r="Z432" i="56"/>
  <c r="Z794" i="56"/>
  <c r="Z813" i="56"/>
  <c r="Z1728" i="56"/>
  <c r="Z3113" i="56"/>
  <c r="Z504" i="56"/>
  <c r="Z3135" i="56"/>
  <c r="Z105" i="56"/>
  <c r="Z903" i="56"/>
  <c r="Z269" i="56"/>
  <c r="Z2485" i="56"/>
  <c r="Z1919" i="56"/>
  <c r="Z3488" i="56"/>
  <c r="Z2479" i="56"/>
  <c r="Z2295" i="56"/>
  <c r="Z3253" i="56"/>
  <c r="Z2056" i="56"/>
  <c r="Z1297" i="56"/>
  <c r="Z2721" i="56"/>
  <c r="Z2005" i="56"/>
  <c r="Z1347" i="56"/>
  <c r="Z3100" i="56"/>
  <c r="Z2531" i="56"/>
  <c r="Z901" i="56"/>
  <c r="Z2249" i="56"/>
  <c r="Z326" i="56"/>
  <c r="Z964" i="56"/>
  <c r="Z2303" i="56"/>
  <c r="Z73" i="56"/>
  <c r="Z1251" i="56"/>
  <c r="Z2067" i="56"/>
  <c r="Z3163" i="56"/>
  <c r="Z2142" i="56"/>
  <c r="Z182" i="56"/>
  <c r="Z2224" i="56"/>
  <c r="Z2012" i="56"/>
  <c r="Z2481" i="56"/>
  <c r="Z1355" i="56"/>
  <c r="Z786" i="56"/>
  <c r="Z3309" i="56"/>
  <c r="Z3296" i="56"/>
  <c r="Z3479" i="56"/>
  <c r="Z3421" i="56"/>
  <c r="Z1083" i="56"/>
  <c r="Z3029" i="56"/>
  <c r="Z1362" i="56"/>
  <c r="Z3535" i="56"/>
  <c r="Z272" i="56"/>
  <c r="Z3286" i="56"/>
  <c r="Z1372" i="56"/>
  <c r="Z1376" i="56"/>
  <c r="Z1277" i="56"/>
  <c r="Z429" i="56"/>
  <c r="Z1052" i="56"/>
  <c r="Z3376" i="56"/>
  <c r="Z1708" i="56"/>
  <c r="Z2597" i="56"/>
  <c r="Z2823" i="56"/>
  <c r="Z406" i="56"/>
  <c r="Z1533" i="56"/>
  <c r="Z374" i="56"/>
  <c r="Z1857" i="56"/>
  <c r="Z3532" i="56"/>
  <c r="Z2731" i="56"/>
  <c r="Z2578" i="56"/>
  <c r="Z2955" i="56"/>
  <c r="Z863" i="56"/>
  <c r="Z3136" i="56"/>
  <c r="Z3366" i="56"/>
  <c r="Z1449" i="56"/>
  <c r="Z3160" i="56"/>
  <c r="Z1304" i="56"/>
  <c r="Z1492" i="56"/>
  <c r="Z2256" i="56"/>
  <c r="Z3209" i="56"/>
  <c r="Z1569" i="56"/>
  <c r="Z1524" i="56"/>
  <c r="Z2976" i="56"/>
  <c r="Z2181" i="56"/>
  <c r="Z2368" i="56"/>
  <c r="Z1301" i="56"/>
  <c r="Z760" i="56"/>
  <c r="Z455" i="56"/>
  <c r="Z282" i="56"/>
  <c r="Z226" i="56"/>
  <c r="Z654" i="56"/>
  <c r="Z1009" i="56"/>
  <c r="Z1106" i="56"/>
  <c r="Z1231" i="56"/>
  <c r="Z1040" i="56"/>
  <c r="Z1963" i="56"/>
  <c r="Z2459" i="56"/>
  <c r="Z1807" i="56"/>
  <c r="Z1375" i="56"/>
  <c r="Z3500" i="56"/>
  <c r="Z466" i="56"/>
  <c r="Z2250" i="56"/>
  <c r="Z2090" i="56"/>
  <c r="Z3140" i="56"/>
  <c r="Z1777" i="56"/>
  <c r="Z1924" i="56"/>
  <c r="Z3494" i="56"/>
  <c r="Z1066" i="56"/>
  <c r="Z2475" i="56"/>
  <c r="Z1883" i="56"/>
  <c r="Z1727" i="56"/>
  <c r="Z51" i="56"/>
  <c r="Z2095" i="56"/>
  <c r="Z1303" i="56"/>
  <c r="Z349" i="56"/>
  <c r="Z1155" i="56"/>
  <c r="Z3026" i="56"/>
  <c r="Z3076" i="56"/>
  <c r="Z1940" i="56"/>
  <c r="Z2668" i="56"/>
  <c r="Z2681" i="56"/>
  <c r="Z3420" i="56"/>
  <c r="Z2136" i="56"/>
  <c r="Z37" i="56"/>
  <c r="Z1833" i="56"/>
  <c r="Z756" i="56"/>
  <c r="Z1642" i="56"/>
  <c r="Z2640" i="56"/>
  <c r="Z3223" i="56"/>
  <c r="Z3241" i="56"/>
  <c r="Z3333" i="56"/>
  <c r="Z2821" i="56"/>
  <c r="Z2538" i="56"/>
  <c r="Z3014" i="56"/>
  <c r="Z3124" i="56"/>
  <c r="Z1432" i="56"/>
  <c r="Z3490" i="56"/>
  <c r="Z1290" i="56"/>
  <c r="Z203" i="56"/>
  <c r="Z2641" i="56"/>
  <c r="Z991" i="56"/>
  <c r="Z2068" i="56"/>
  <c r="Z2697" i="56"/>
  <c r="Z758" i="56"/>
  <c r="Z1206" i="56"/>
  <c r="Z1651" i="56"/>
  <c r="Z1084" i="56"/>
  <c r="Z3550" i="56"/>
  <c r="Z1127" i="56"/>
  <c r="Z120" i="56"/>
  <c r="Z1670" i="56"/>
  <c r="Z3264" i="56"/>
  <c r="Z418" i="56"/>
  <c r="Z2714" i="56"/>
  <c r="Z3063" i="56"/>
  <c r="Z2607" i="56"/>
  <c r="Z3206" i="56"/>
  <c r="Z82" i="56"/>
  <c r="Z1699" i="56"/>
  <c r="Z936" i="56"/>
  <c r="Z3203" i="56"/>
  <c r="Z1599" i="56"/>
  <c r="Z2102" i="56"/>
  <c r="Z3444" i="56"/>
  <c r="Z2449" i="56"/>
  <c r="Z2539" i="56"/>
  <c r="Z548" i="56"/>
  <c r="Z2463" i="56"/>
  <c r="Z2719" i="56"/>
  <c r="Z753" i="56"/>
  <c r="Z2237" i="56"/>
  <c r="Z2724" i="56"/>
  <c r="Z3354" i="56"/>
  <c r="Z2153" i="56"/>
  <c r="Z2241" i="56"/>
  <c r="Z72" i="56"/>
  <c r="Z2345" i="56"/>
  <c r="Z3233" i="56"/>
  <c r="Z3105" i="56"/>
  <c r="Z2616" i="56"/>
  <c r="Z2954" i="56"/>
  <c r="Z819" i="56"/>
  <c r="Z799" i="56"/>
  <c r="Z1404" i="56"/>
  <c r="Z2086" i="56"/>
  <c r="Z2556" i="56"/>
  <c r="Z3052" i="56"/>
  <c r="Z1110" i="56"/>
  <c r="Z2328" i="56"/>
  <c r="Z470" i="56"/>
  <c r="Z3472" i="56"/>
  <c r="Z1530" i="56"/>
  <c r="Z1639" i="56"/>
  <c r="Z1248" i="56"/>
  <c r="Z1952" i="56"/>
  <c r="Z2508" i="56"/>
  <c r="Z2460" i="56"/>
  <c r="Z720" i="56"/>
  <c r="Z2863" i="56"/>
  <c r="Z191" i="56"/>
  <c r="Z1645" i="56"/>
  <c r="Z3516" i="56"/>
  <c r="Z510" i="56"/>
  <c r="Z2858" i="56"/>
  <c r="Z2259" i="56"/>
  <c r="Z1123" i="56"/>
  <c r="Z2958" i="56"/>
  <c r="Z2448" i="56"/>
  <c r="Z217" i="56"/>
  <c r="Z552" i="56"/>
  <c r="Z3485" i="56"/>
  <c r="Z140" i="56"/>
  <c r="Z2838" i="56"/>
  <c r="Z973" i="56"/>
  <c r="Z1780" i="56"/>
  <c r="Z2024" i="56"/>
  <c r="Z1990" i="56"/>
  <c r="Z843" i="56"/>
  <c r="Z2963" i="56"/>
  <c r="Z197" i="56"/>
  <c r="Z3411" i="56"/>
  <c r="Z773" i="56"/>
  <c r="Z2919" i="56"/>
  <c r="Z2968" i="56"/>
  <c r="Z949" i="56"/>
  <c r="Z2150" i="56"/>
  <c r="Z265" i="56"/>
  <c r="Z669" i="56"/>
  <c r="Z1037" i="56"/>
  <c r="Z1237" i="56"/>
  <c r="Z788" i="56"/>
  <c r="Z1631" i="56"/>
  <c r="Z790" i="56"/>
  <c r="Z2952" i="56"/>
  <c r="Z939" i="56"/>
  <c r="Z3448" i="56"/>
  <c r="Z1095" i="56"/>
  <c r="Z894" i="56"/>
  <c r="Z3162" i="56"/>
  <c r="Z1504" i="56"/>
  <c r="Z2083" i="56"/>
  <c r="Z1778" i="56"/>
  <c r="Z2011" i="56"/>
  <c r="Z2870" i="56"/>
  <c r="Z3090" i="56"/>
  <c r="Z45" i="56"/>
  <c r="Z697" i="56"/>
  <c r="Z1890" i="56"/>
  <c r="Z1065" i="56"/>
  <c r="Z66" i="56"/>
  <c r="Z1861" i="56"/>
  <c r="Z3455" i="56"/>
  <c r="Z3183" i="56"/>
  <c r="Z1250" i="56"/>
  <c r="Z214" i="56"/>
  <c r="Z1880" i="56"/>
  <c r="Z2587" i="56"/>
  <c r="Z3050" i="56"/>
  <c r="Z169" i="56"/>
  <c r="Z2226" i="56"/>
  <c r="Z2547" i="56"/>
  <c r="Z3028" i="56"/>
  <c r="Z1337" i="56"/>
  <c r="Z954" i="56"/>
  <c r="Z2121" i="56"/>
  <c r="Z386" i="56"/>
  <c r="Z3277" i="56"/>
  <c r="Z3469" i="56"/>
  <c r="Z1812" i="56"/>
  <c r="Z565" i="56"/>
  <c r="Z144" i="56"/>
  <c r="Z3102" i="56"/>
  <c r="Z3329" i="56"/>
  <c r="Z2749" i="56"/>
  <c r="Z1238" i="56"/>
  <c r="Z1076" i="56"/>
  <c r="Z2487" i="56"/>
  <c r="Z148" i="56"/>
  <c r="Z281" i="56"/>
  <c r="Z1714" i="56"/>
  <c r="Z99" i="56"/>
  <c r="Z2125" i="56"/>
  <c r="Z1889" i="56"/>
  <c r="Z1726" i="56"/>
  <c r="Z2513" i="56"/>
  <c r="Z1062" i="56"/>
  <c r="Z2900" i="56"/>
  <c r="Z1159" i="56"/>
  <c r="Z962" i="56"/>
  <c r="Z3218" i="56"/>
  <c r="Z394" i="56"/>
  <c r="Z1951" i="56"/>
  <c r="Z147" i="56"/>
  <c r="Z3089" i="56"/>
  <c r="Z1113" i="56"/>
  <c r="Z975" i="56"/>
  <c r="Z414" i="56"/>
  <c r="Z2335" i="56"/>
  <c r="Z2941" i="56"/>
  <c r="Z1476" i="56"/>
  <c r="Z439" i="56"/>
  <c r="Z3423" i="56"/>
  <c r="Z1562" i="56"/>
  <c r="Z2648" i="56"/>
  <c r="Z1382" i="56"/>
  <c r="Z3058" i="56"/>
  <c r="Z1591" i="56"/>
  <c r="Z1390" i="56"/>
  <c r="Z1466" i="56"/>
  <c r="Z103" i="56"/>
  <c r="Z1182" i="56"/>
  <c r="Z1302" i="56"/>
  <c r="Z28" i="56"/>
  <c r="Z2816" i="56"/>
  <c r="Z135" i="56"/>
  <c r="Z2441" i="56"/>
  <c r="Z1664" i="56"/>
  <c r="Z2803" i="56"/>
  <c r="Z1766" i="56"/>
  <c r="Z337" i="56"/>
  <c r="Z586" i="56"/>
  <c r="Z2078" i="56"/>
  <c r="Z2726" i="56"/>
  <c r="Z685" i="56"/>
  <c r="Z3194" i="56"/>
  <c r="Z2264" i="56"/>
  <c r="Z549" i="56"/>
  <c r="Z2659" i="56"/>
  <c r="Z1954" i="56"/>
  <c r="Z328" i="56"/>
  <c r="Z2655" i="56"/>
  <c r="Z2807" i="56"/>
  <c r="Z673" i="56"/>
  <c r="Z2922" i="56"/>
  <c r="Z2658" i="56"/>
  <c r="Z1015" i="56"/>
  <c r="Z2058" i="56"/>
  <c r="Z2991" i="56"/>
  <c r="Z1953" i="56"/>
  <c r="Z193" i="56"/>
  <c r="Z3363" i="56"/>
  <c r="Z2657" i="56"/>
  <c r="Z2644" i="56"/>
  <c r="Z3083" i="56"/>
  <c r="Z3258" i="56"/>
  <c r="Z2234" i="56"/>
  <c r="Z291" i="56"/>
  <c r="Z532" i="56"/>
  <c r="Z1690" i="56"/>
  <c r="Z3285" i="56"/>
  <c r="Z1295" i="56"/>
  <c r="Z1770" i="56"/>
  <c r="Z1785" i="56"/>
  <c r="Z2198" i="56"/>
  <c r="Z2192" i="56"/>
  <c r="Z1119" i="56"/>
  <c r="Z675" i="56"/>
  <c r="Z1863" i="56"/>
  <c r="Z606" i="56"/>
  <c r="Z1874" i="56"/>
  <c r="Z2042" i="56"/>
  <c r="Z2450" i="56"/>
  <c r="Z2175" i="56"/>
  <c r="Z2233" i="56"/>
  <c r="Z3039" i="56"/>
  <c r="Z3346" i="56"/>
  <c r="Z888" i="56"/>
  <c r="Z3142" i="56"/>
  <c r="Z1640" i="56"/>
  <c r="Z3428" i="56"/>
  <c r="Z411" i="56"/>
  <c r="Z1827" i="56"/>
  <c r="Z1580" i="56"/>
  <c r="Z3373" i="56"/>
  <c r="Z233" i="56"/>
  <c r="Z2169" i="56"/>
  <c r="Z798" i="56"/>
  <c r="Z956" i="56"/>
  <c r="Z2110" i="56"/>
  <c r="Z2582" i="56"/>
  <c r="Z1343" i="56"/>
  <c r="Z3530" i="56"/>
  <c r="Z3220" i="56"/>
  <c r="Z1318" i="56"/>
  <c r="Z2364" i="56"/>
  <c r="Z3510" i="56"/>
  <c r="Z2466" i="56"/>
  <c r="Z1908" i="56"/>
  <c r="Z3308" i="56"/>
  <c r="Z534" i="56"/>
  <c r="Z49" i="56"/>
  <c r="Z562" i="56"/>
  <c r="Z2728" i="56"/>
  <c r="Z1993" i="56"/>
  <c r="Z2959" i="56"/>
  <c r="Z3122" i="56"/>
  <c r="Z2947" i="56"/>
  <c r="Z1217" i="56"/>
  <c r="Z1125" i="56"/>
  <c r="Z3419" i="56"/>
  <c r="Z2132" i="56"/>
  <c r="Z2704" i="56"/>
  <c r="Z2119" i="56"/>
  <c r="Z3398" i="56"/>
  <c r="Z3468" i="56"/>
  <c r="Z1041" i="56"/>
  <c r="Z1400" i="56"/>
  <c r="Z2661" i="56"/>
  <c r="Z2111" i="56"/>
  <c r="Z2834" i="56"/>
  <c r="Z1241" i="56"/>
  <c r="Z1692" i="56"/>
  <c r="Z2127" i="56"/>
  <c r="Z875" i="56"/>
  <c r="Z3224" i="56"/>
  <c r="Z1032" i="56"/>
  <c r="Z2676" i="56"/>
  <c r="Z2018" i="56"/>
  <c r="Z187" i="56"/>
  <c r="Z2864" i="56"/>
  <c r="Z3212" i="56"/>
  <c r="Z553" i="56"/>
  <c r="Z953" i="56"/>
  <c r="Z1493" i="56"/>
  <c r="Z3262" i="56"/>
  <c r="Z3464" i="56"/>
  <c r="Z279" i="56"/>
  <c r="Z2798" i="56"/>
  <c r="Z2220" i="56"/>
  <c r="Z3410" i="56"/>
  <c r="Z3320" i="56"/>
  <c r="Z3351" i="56"/>
  <c r="Z2840" i="56"/>
  <c r="Z3236" i="56"/>
  <c r="Z2027" i="56"/>
  <c r="Z2194" i="56"/>
  <c r="Z3452" i="56"/>
  <c r="Z3249" i="56"/>
  <c r="Z1245" i="56"/>
  <c r="Z2235" i="56"/>
  <c r="Z2880" i="56"/>
  <c r="Z571" i="56"/>
  <c r="Z3255" i="56"/>
  <c r="Z1354" i="56"/>
  <c r="Z2238" i="56"/>
  <c r="Z506" i="56"/>
  <c r="Z2680" i="56"/>
  <c r="Z1881" i="56"/>
  <c r="Z2325" i="56"/>
  <c r="Z2164" i="56"/>
  <c r="Z1105" i="56"/>
  <c r="Z2633" i="56"/>
  <c r="Z1283" i="56"/>
  <c r="Z595" i="56"/>
  <c r="Z917" i="56"/>
  <c r="Z2030" i="56"/>
  <c r="Z2630" i="56"/>
  <c r="Z652" i="56"/>
  <c r="Z1080" i="56"/>
  <c r="Z2243" i="56"/>
  <c r="Z1115" i="56"/>
  <c r="Z347" i="56"/>
  <c r="Z3360" i="56"/>
  <c r="Z263" i="56"/>
  <c r="Z1004" i="56"/>
  <c r="Z1305" i="56"/>
  <c r="Z2149" i="56"/>
  <c r="Z1725" i="56"/>
  <c r="Z2844" i="56"/>
  <c r="Z1629" i="56"/>
  <c r="Z1592" i="56"/>
  <c r="Z706" i="56"/>
  <c r="Z638" i="56"/>
  <c r="Z293" i="56"/>
  <c r="Z2074" i="56"/>
  <c r="Z932" i="56"/>
  <c r="Z2574" i="56"/>
  <c r="Z583" i="56"/>
  <c r="Z627" i="56"/>
  <c r="Z3130" i="56"/>
  <c r="Z554" i="56"/>
  <c r="Z1313" i="56"/>
  <c r="Z1737" i="56"/>
  <c r="Z102" i="56"/>
  <c r="Z381" i="56"/>
  <c r="Z2203" i="56"/>
  <c r="Z3395" i="56"/>
  <c r="Z621" i="56"/>
  <c r="Z1135" i="56"/>
  <c r="Z2017" i="56"/>
  <c r="Z2291" i="56"/>
  <c r="Z2846" i="56"/>
  <c r="Z2332" i="56"/>
  <c r="Z2890" i="56"/>
  <c r="Z220" i="56"/>
  <c r="Z2117" i="56"/>
  <c r="Z2654" i="56"/>
  <c r="Z109" i="56"/>
  <c r="Z409" i="56"/>
  <c r="Z778" i="56"/>
  <c r="Z1018" i="56"/>
  <c r="Z1836" i="56"/>
  <c r="Z2453" i="56"/>
  <c r="Z3340" i="56"/>
  <c r="Z1806" i="56"/>
  <c r="Z698" i="56"/>
  <c r="Z3436" i="56"/>
  <c r="Z84" i="56"/>
  <c r="Z1687" i="56"/>
  <c r="Z2461" i="56"/>
  <c r="Z2516" i="56"/>
  <c r="Z3274" i="56"/>
  <c r="Z2124" i="56"/>
  <c r="Z2766" i="56"/>
  <c r="Z2337" i="56"/>
  <c r="Z2326" i="56"/>
  <c r="Z2615" i="56"/>
  <c r="Z461" i="56"/>
  <c r="Z2324" i="56"/>
  <c r="Z2757" i="56"/>
  <c r="Z1457" i="56"/>
  <c r="Z2584" i="56"/>
  <c r="Z2390" i="56"/>
  <c r="Z3352" i="56"/>
  <c r="Z2567" i="56"/>
  <c r="Z639" i="56"/>
  <c r="Z1547" i="56"/>
  <c r="Z1624" i="56"/>
  <c r="Z1253" i="56"/>
  <c r="Z1401" i="56"/>
  <c r="Z1578" i="56"/>
  <c r="Z2664" i="56"/>
  <c r="Z3045" i="56"/>
  <c r="Z1447" i="56"/>
  <c r="Z3104" i="56"/>
  <c r="Z1677" i="56"/>
  <c r="Z1869" i="56"/>
  <c r="Z2478" i="56"/>
  <c r="Z1350" i="56"/>
  <c r="Z1096" i="56"/>
  <c r="Z2476" i="56"/>
  <c r="Z2933" i="56"/>
  <c r="Z840" i="56"/>
  <c r="Z1735" i="56"/>
  <c r="Z2413" i="56"/>
  <c r="Z1481" i="56"/>
  <c r="Z427" i="56"/>
  <c r="Z69" i="56"/>
  <c r="Z2635" i="56"/>
  <c r="Z971" i="56"/>
  <c r="Z3278" i="56"/>
  <c r="Z2007" i="56"/>
  <c r="Z3189" i="56"/>
  <c r="Z3402" i="56"/>
  <c r="Z1660" i="56"/>
  <c r="Z3229" i="56"/>
  <c r="Z653" i="56"/>
  <c r="Z1454" i="56"/>
  <c r="Z262" i="56"/>
  <c r="Z2744" i="56"/>
  <c r="Z3228" i="56"/>
  <c r="Z3313" i="56"/>
  <c r="Z1895" i="56"/>
  <c r="Z2352" i="56"/>
  <c r="Z1980" i="56"/>
  <c r="Z1564" i="56"/>
  <c r="Z62" i="56"/>
  <c r="Z1746" i="56"/>
  <c r="Z382" i="56"/>
  <c r="Z2034" i="56"/>
  <c r="Z1281" i="56"/>
  <c r="Z1995" i="56"/>
  <c r="Z1008" i="56"/>
  <c r="Z2746" i="56"/>
  <c r="Z885" i="56"/>
  <c r="Z3061" i="56"/>
  <c r="Z2066" i="56"/>
  <c r="Z2474" i="56"/>
  <c r="Z2806" i="56"/>
  <c r="Z2852" i="56"/>
  <c r="Z3434" i="56"/>
  <c r="Z2416" i="56"/>
  <c r="Z2454" i="56"/>
  <c r="Z1308" i="56"/>
  <c r="Z2384" i="56"/>
  <c r="Z3301" i="56"/>
  <c r="Z579" i="56"/>
  <c r="Z521" i="56"/>
  <c r="Z655" i="56"/>
  <c r="Z2907" i="56"/>
  <c r="Z1944" i="56"/>
  <c r="Z1823" i="56"/>
  <c r="Z992" i="56"/>
  <c r="Z1282" i="56"/>
  <c r="Z1593" i="56"/>
  <c r="Z3440" i="56"/>
  <c r="Z3065" i="56"/>
  <c r="Z426" i="56"/>
  <c r="Z3239" i="56"/>
  <c r="Z3042" i="56"/>
  <c r="Z157" i="56"/>
  <c r="Z2741" i="56"/>
  <c r="Z3543" i="56"/>
  <c r="Z945" i="56"/>
  <c r="Z3169" i="56"/>
  <c r="Z2268" i="56"/>
  <c r="Z111" i="56"/>
  <c r="Z2395" i="56"/>
  <c r="Z38" i="56"/>
  <c r="Z88" i="56"/>
  <c r="Z1679" i="56"/>
  <c r="Z1843" i="56"/>
  <c r="Z1573" i="56"/>
  <c r="Z2464" i="56"/>
  <c r="Z190" i="56"/>
  <c r="Z3193" i="56"/>
  <c r="Z2634" i="56"/>
  <c r="Z1234" i="56"/>
  <c r="Z3143" i="56"/>
  <c r="Z2410" i="56"/>
  <c r="Z3166" i="56"/>
  <c r="Z2022" i="56"/>
  <c r="Z204" i="56"/>
  <c r="Z2851" i="56"/>
  <c r="Z1278" i="56"/>
  <c r="Z2168" i="56"/>
  <c r="Z2995" i="56"/>
  <c r="Z3006" i="56"/>
  <c r="Z98" i="56"/>
  <c r="Z1017" i="56"/>
  <c r="Z748" i="56"/>
  <c r="Z357" i="56"/>
  <c r="Z3141" i="56"/>
  <c r="Z2402" i="56"/>
  <c r="Z1663" i="56"/>
  <c r="Z2783" i="56"/>
  <c r="Z1519" i="56"/>
  <c r="Z1340" i="56"/>
  <c r="Z2297" i="56"/>
  <c r="Z2120" i="56"/>
  <c r="Z1356" i="56"/>
  <c r="Z2817" i="56"/>
  <c r="Z240" i="56"/>
  <c r="Z348" i="56"/>
  <c r="Z3153" i="56"/>
  <c r="Z301" i="56"/>
  <c r="Z1805" i="56"/>
  <c r="Z2767" i="56"/>
  <c r="Z3437" i="56"/>
  <c r="Z3031" i="56"/>
  <c r="Z1129" i="56"/>
  <c r="Z459" i="56"/>
  <c r="Z774" i="56"/>
  <c r="Z3091" i="56"/>
  <c r="Z136" i="56"/>
  <c r="Z2417" i="56"/>
  <c r="Z1516" i="56"/>
  <c r="Z1028" i="56"/>
  <c r="Z1948" i="56"/>
  <c r="Z2693" i="56"/>
  <c r="Z2913" i="56"/>
  <c r="Z395" i="56"/>
  <c r="Z1048" i="56"/>
  <c r="Z587" i="56"/>
  <c r="Z2174" i="56"/>
  <c r="Z1294" i="56"/>
  <c r="Z2218" i="56"/>
  <c r="Z417" i="56"/>
  <c r="Z832" i="56"/>
  <c r="Z3292" i="56"/>
  <c r="Z3146" i="56"/>
  <c r="Z1928" i="56"/>
  <c r="Z2370" i="56"/>
  <c r="Z2180" i="56"/>
  <c r="Z1576" i="56"/>
  <c r="Z298" i="56"/>
  <c r="Z1911" i="56"/>
  <c r="Z2790" i="56"/>
  <c r="Z2737" i="56"/>
  <c r="Z232" i="56"/>
  <c r="Z1310" i="56"/>
  <c r="Z1162" i="56"/>
  <c r="Z3545" i="56"/>
  <c r="Z1991" i="56"/>
  <c r="Z1359" i="56"/>
  <c r="Z1810" i="56"/>
  <c r="Z2649" i="56"/>
  <c r="Z3109" i="56"/>
  <c r="Z896" i="56"/>
  <c r="Z864" i="56"/>
  <c r="Z2213" i="56"/>
  <c r="Z2548" i="56"/>
  <c r="Z1906" i="56"/>
  <c r="Z1820" i="56"/>
  <c r="Z1030" i="56"/>
  <c r="Z2570" i="56"/>
  <c r="Z3088" i="56"/>
  <c r="Z2715" i="56"/>
  <c r="Z2016" i="56"/>
  <c r="Z1092" i="56"/>
  <c r="Z3439" i="56"/>
  <c r="Z2500" i="56"/>
  <c r="Z3023" i="56"/>
  <c r="Z2809" i="56"/>
  <c r="Z2764" i="56"/>
  <c r="Z829" i="56"/>
  <c r="Z1781" i="56"/>
  <c r="Z2523" i="56"/>
  <c r="Z1939" i="56"/>
  <c r="Z1174" i="56"/>
  <c r="Z1803" i="56"/>
  <c r="Z2177" i="56"/>
  <c r="Z2573" i="56"/>
  <c r="Z1265" i="56"/>
  <c r="Z3293" i="56"/>
  <c r="Z509" i="56"/>
  <c r="Z2060" i="56"/>
  <c r="Z3454" i="56"/>
  <c r="Z3522" i="56"/>
  <c r="Z2736" i="56"/>
  <c r="Z2568" i="56"/>
  <c r="Z249" i="56"/>
  <c r="Z955" i="56"/>
  <c r="Z1776" i="56"/>
  <c r="Z2363" i="56"/>
  <c r="Z292" i="56"/>
  <c r="Z1825" i="56"/>
  <c r="Z119" i="56"/>
  <c r="Z709" i="56"/>
  <c r="Z1744" i="56"/>
  <c r="Z345" i="56"/>
  <c r="Z1695" i="56"/>
  <c r="Z3412" i="56"/>
  <c r="Z2000" i="56"/>
  <c r="Z2355" i="56"/>
  <c r="Z2738" i="56"/>
  <c r="Z2187" i="56"/>
  <c r="Z2784" i="56"/>
  <c r="Z316" i="56"/>
  <c r="Z1114" i="56"/>
  <c r="Z3184" i="56"/>
  <c r="Z1325" i="56"/>
  <c r="Z1332" i="56"/>
  <c r="Z1784" i="56"/>
  <c r="Z3059" i="56"/>
  <c r="Z1317" i="56"/>
  <c r="Z2265" i="56"/>
  <c r="Z629" i="56"/>
  <c r="Z2054" i="56"/>
  <c r="Z695" i="56"/>
  <c r="Z609" i="56"/>
  <c r="Z2925" i="56"/>
  <c r="Z65" i="56"/>
  <c r="Z2876" i="56"/>
  <c r="Z3480" i="56"/>
  <c r="Z620" i="56"/>
  <c r="Z25" i="56"/>
  <c r="Z2543" i="56"/>
  <c r="Z2262" i="56"/>
  <c r="Z2306" i="56"/>
  <c r="Z3035" i="56"/>
  <c r="Z176" i="56"/>
  <c r="Z218" i="56"/>
  <c r="Z389" i="56"/>
  <c r="Z2407" i="56"/>
  <c r="Z882" i="56"/>
  <c r="Z2787" i="56"/>
  <c r="Z1056" i="56"/>
  <c r="Z3498" i="56"/>
  <c r="Z2692" i="56"/>
  <c r="Z476" i="56"/>
  <c r="Z607" i="56"/>
  <c r="Z3126" i="56"/>
  <c r="Z2230" i="56"/>
  <c r="Z2100" i="56"/>
  <c r="Z314" i="56"/>
  <c r="Z3397" i="56"/>
  <c r="Z2928" i="56"/>
  <c r="Z691" i="56"/>
  <c r="Z1804" i="56"/>
  <c r="Z3265" i="56"/>
  <c r="Z3489" i="56"/>
  <c r="Z1620" i="56"/>
  <c r="Z2437" i="56"/>
  <c r="Z2685" i="56"/>
  <c r="Z1716" i="56"/>
  <c r="Z1666" i="56"/>
  <c r="Z3256" i="56"/>
  <c r="Z22" i="56"/>
  <c r="Z358" i="56"/>
  <c r="Z1532" i="56"/>
  <c r="Z404" i="56"/>
  <c r="Z2841" i="56"/>
  <c r="Z905" i="56"/>
  <c r="Z3425" i="56"/>
  <c r="Z474" i="56"/>
  <c r="Z1801" i="56"/>
  <c r="Z2399" i="56"/>
  <c r="Z1100" i="56"/>
  <c r="Z1198" i="56"/>
  <c r="Z2998" i="56"/>
  <c r="Z1285" i="56"/>
  <c r="Z1366" i="56"/>
  <c r="Z1669" i="56"/>
  <c r="Z914" i="56"/>
  <c r="Z2605" i="56"/>
  <c r="Z2338" i="56"/>
  <c r="Z2037" i="56"/>
  <c r="Z1433" i="56"/>
  <c r="Z2301" i="56"/>
  <c r="Z3112" i="56"/>
  <c r="Z2938" i="56"/>
  <c r="Z3388" i="56"/>
  <c r="Z2577" i="56"/>
  <c r="Z494" i="56"/>
  <c r="Z392" i="56"/>
  <c r="Z1835" i="56"/>
  <c r="Z1087" i="56"/>
  <c r="Z3343" i="56"/>
  <c r="Z56" i="56"/>
  <c r="Z1486" i="56"/>
  <c r="Z3394" i="56"/>
  <c r="Z910" i="56"/>
  <c r="Z1089" i="56"/>
  <c r="Z1672" i="56"/>
  <c r="Z1985" i="56"/>
  <c r="Z789" i="56"/>
  <c r="Z3237" i="56"/>
  <c r="Z679" i="56"/>
  <c r="Z2636" i="56"/>
  <c r="Z2733" i="56"/>
  <c r="Z1442" i="56"/>
  <c r="Z3284" i="56"/>
  <c r="Z2569" i="56"/>
  <c r="Z2381" i="56"/>
  <c r="Z1614" i="56"/>
  <c r="Z1585" i="56"/>
  <c r="Z2550" i="56"/>
  <c r="Z2923" i="56"/>
  <c r="Z681" i="56"/>
  <c r="Z1657" i="56"/>
  <c r="Z2425" i="56"/>
  <c r="Z1499" i="56"/>
  <c r="Z116" i="56"/>
  <c r="Z2076" i="56"/>
  <c r="Z744" i="56"/>
  <c r="Z2674" i="56"/>
  <c r="Z1035" i="56"/>
  <c r="Z1136" i="56"/>
  <c r="Z898" i="56"/>
  <c r="Z1133" i="56"/>
  <c r="Z1369" i="56"/>
  <c r="Z2905" i="56"/>
  <c r="Z2889" i="56"/>
  <c r="Z70" i="56"/>
  <c r="Z3168" i="56"/>
  <c r="Z2596" i="56"/>
  <c r="Z280" i="56"/>
  <c r="Z2785" i="56"/>
  <c r="Z277" i="56"/>
  <c r="Z94" i="56"/>
  <c r="Z802" i="56"/>
  <c r="Z59" i="56"/>
  <c r="Z2699" i="56"/>
  <c r="Z2881" i="56"/>
  <c r="Z2845" i="56"/>
  <c r="Z236" i="56"/>
  <c r="Z1225" i="56"/>
  <c r="Z1417" i="56"/>
  <c r="Z657" i="56"/>
  <c r="Z1865" i="56"/>
  <c r="Z443" i="56"/>
  <c r="Z2383" i="56"/>
  <c r="Z2750" i="56"/>
  <c r="Z2770" i="56"/>
  <c r="Z430" i="56"/>
  <c r="Z855" i="56"/>
  <c r="Z731" i="56"/>
  <c r="Z1568" i="56"/>
  <c r="Z2082" i="56"/>
  <c r="Z2286" i="56"/>
  <c r="Z563" i="56"/>
  <c r="Z1186" i="56"/>
  <c r="Z60" i="56"/>
  <c r="Z54" i="56"/>
  <c r="Z2486" i="56"/>
  <c r="Z1021" i="56"/>
  <c r="Z2101" i="56"/>
  <c r="Z35" i="56"/>
  <c r="Z1853" i="56"/>
  <c r="Z3174" i="56"/>
  <c r="Z1074" i="56"/>
  <c r="Z1138" i="56"/>
  <c r="Z1630" i="56"/>
  <c r="Z2509" i="56"/>
  <c r="Z3407" i="56"/>
  <c r="Z307" i="56"/>
  <c r="Z2008" i="56"/>
  <c r="Z3435" i="56"/>
  <c r="Z2371" i="56"/>
  <c r="Z2154" i="56"/>
  <c r="Z2993" i="56"/>
  <c r="Z2133" i="56"/>
  <c r="Z1335" i="56"/>
  <c r="Z1367" i="56"/>
  <c r="Z3335" i="56"/>
  <c r="Z1964" i="56"/>
  <c r="Z1391" i="56"/>
  <c r="Z1866" i="56"/>
  <c r="Z330" i="56"/>
  <c r="Z1190" i="56"/>
  <c r="Z1219" i="56"/>
  <c r="Z289" i="56"/>
  <c r="Z3267" i="56"/>
  <c r="Z626" i="56"/>
  <c r="Z2251" i="56"/>
  <c r="Z2421" i="56"/>
  <c r="Z2382" i="56"/>
  <c r="Z1643" i="56"/>
  <c r="Z708" i="56"/>
  <c r="Z1286" i="56"/>
  <c r="Z1315" i="56"/>
  <c r="Z2477" i="56"/>
  <c r="Z3235" i="56"/>
  <c r="Z423" i="56"/>
  <c r="Z1431" i="56"/>
  <c r="Z3044" i="56"/>
  <c r="Z887" i="56"/>
  <c r="Z3507" i="56"/>
  <c r="Z1039" i="56"/>
  <c r="Z1455" i="56"/>
  <c r="Z611" i="56"/>
  <c r="Z3528" i="56"/>
  <c r="Z2436" i="56"/>
  <c r="Z1559" i="56"/>
  <c r="Z2833" i="56"/>
  <c r="Z1081" i="56"/>
  <c r="Z2050" i="56"/>
  <c r="Z3323" i="56"/>
  <c r="Z1381" i="56"/>
  <c r="Z1067" i="56"/>
  <c r="Z877" i="56"/>
  <c r="Z373" i="56"/>
  <c r="Z2313" i="56"/>
  <c r="Z2988" i="56"/>
  <c r="Z3068" i="56"/>
  <c r="Z1483" i="56"/>
  <c r="Z3381" i="56"/>
  <c r="Z765" i="56"/>
  <c r="Z3275" i="56"/>
  <c r="Z3138" i="56"/>
  <c r="Z989" i="56"/>
  <c r="Z2129" i="56"/>
  <c r="Z512" i="56"/>
  <c r="Z2047" i="56"/>
  <c r="Z677" i="56"/>
  <c r="Z248" i="56"/>
  <c r="Z1339" i="56"/>
  <c r="Z3367" i="56"/>
  <c r="Z2811" i="56"/>
  <c r="Z1788" i="56"/>
  <c r="Z596" i="56"/>
  <c r="Z1779" i="56"/>
  <c r="Z3299" i="56"/>
  <c r="Z2712" i="56"/>
  <c r="Z535" i="56"/>
  <c r="Z1118" i="56"/>
  <c r="Z2260" i="56"/>
  <c r="Z1909" i="56"/>
  <c r="Z1160" i="56"/>
  <c r="Z641" i="56"/>
  <c r="Z3030" i="56"/>
  <c r="Z77" i="56"/>
  <c r="Z2771" i="56"/>
  <c r="Z1259" i="56"/>
  <c r="Z683" i="56"/>
  <c r="Z2356" i="56"/>
  <c r="Z1842" i="56"/>
  <c r="Z707" i="56"/>
  <c r="Z1546" i="56"/>
  <c r="Z736" i="56"/>
  <c r="Z145" i="56"/>
  <c r="Z1910" i="56"/>
  <c r="Z3353" i="56"/>
  <c r="Z2231" i="56"/>
  <c r="Z2586" i="56"/>
  <c r="Z860" i="56"/>
  <c r="Z270" i="56"/>
  <c r="Z63" i="56"/>
  <c r="Z93" i="56"/>
  <c r="Z3180" i="56"/>
  <c r="Z806" i="56"/>
  <c r="Z640" i="56"/>
  <c r="Z1859" i="56"/>
  <c r="Z740" i="56"/>
  <c r="Z425" i="56"/>
  <c r="Z807" i="56"/>
  <c r="Z3213" i="56"/>
  <c r="Z285" i="56"/>
  <c r="Z2611" i="56"/>
  <c r="Z1871" i="56"/>
  <c r="Z1637" i="56"/>
  <c r="Z3536" i="56"/>
  <c r="Z117" i="56"/>
  <c r="Z1425" i="56"/>
  <c r="Z1054" i="56"/>
  <c r="Z1055" i="56"/>
  <c r="Z3506" i="56"/>
  <c r="Z1932" i="56"/>
  <c r="Z951" i="56"/>
  <c r="Z384" i="56"/>
  <c r="Z1719" i="56"/>
  <c r="Z2512" i="56"/>
  <c r="Z3207" i="56"/>
  <c r="Z1172" i="56"/>
  <c r="Z1676" i="56"/>
  <c r="Z3342" i="56"/>
  <c r="Z1472" i="56"/>
  <c r="Z2245" i="56"/>
  <c r="Z664" i="56"/>
  <c r="Z2690" i="56"/>
  <c r="Z1841" i="56"/>
  <c r="Z3053" i="56"/>
  <c r="Z796" i="56"/>
  <c r="Z155" i="56"/>
  <c r="Z1923" i="56"/>
  <c r="Z1956" i="56"/>
  <c r="Z2709" i="56"/>
  <c r="Z286" i="56"/>
  <c r="Z2810" i="56"/>
  <c r="Z1137" i="56"/>
  <c r="Z2135" i="56"/>
  <c r="Z721" i="56"/>
  <c r="Z141" i="56"/>
  <c r="Z963" i="56"/>
  <c r="Z1006" i="56"/>
  <c r="Z995" i="56"/>
  <c r="Z513" i="56"/>
  <c r="Z2914" i="56"/>
  <c r="Z584" i="56"/>
  <c r="Z1992" i="56"/>
  <c r="Z2950" i="56"/>
  <c r="Z1688" i="56"/>
  <c r="Z2496" i="56"/>
  <c r="Z2722" i="56"/>
  <c r="Z3263" i="56"/>
  <c r="Z2642" i="56"/>
  <c r="Z2725" i="56"/>
  <c r="Z1134" i="56"/>
  <c r="Z2903" i="56"/>
  <c r="Z1207" i="56"/>
  <c r="Z1509" i="56"/>
  <c r="Z1927" i="56"/>
  <c r="Z2372" i="56"/>
  <c r="Z2182" i="56"/>
  <c r="Z3486" i="56"/>
  <c r="Z1223" i="56"/>
  <c r="Z212" i="56"/>
  <c r="Z2394" i="56"/>
  <c r="Z2997" i="56"/>
  <c r="Z198" i="56"/>
  <c r="Z929" i="56"/>
  <c r="Z2216" i="56"/>
  <c r="Z3525" i="56"/>
  <c r="Z2204" i="56"/>
  <c r="Z134" i="56"/>
  <c r="Z1243" i="56"/>
  <c r="Z1756" i="56"/>
  <c r="Z81" i="56"/>
  <c r="Z230" i="56"/>
  <c r="Z471" i="56"/>
  <c r="Z1161" i="56"/>
  <c r="Z2831" i="56"/>
  <c r="Z222" i="56"/>
  <c r="Z1791" i="56"/>
  <c r="Z1358" i="56"/>
  <c r="Z1467" i="56"/>
  <c r="Z2688" i="56"/>
  <c r="Z2373" i="56"/>
  <c r="Z1971" i="56"/>
  <c r="Z2791" i="56"/>
  <c r="Z2990" i="56"/>
  <c r="Z195" i="56"/>
  <c r="Z3505" i="56"/>
  <c r="Z628" i="56"/>
  <c r="Z2126" i="56"/>
  <c r="Z2236" i="56"/>
  <c r="Z1463" i="56"/>
  <c r="Z1720" i="56"/>
  <c r="Z2818" i="56"/>
  <c r="Z1003" i="56"/>
  <c r="Z2986" i="56"/>
  <c r="Z1675" i="56"/>
  <c r="Z2581" i="56"/>
  <c r="Z1851" i="56"/>
  <c r="Z446" i="56"/>
  <c r="Z3057" i="56"/>
  <c r="Z2128" i="56"/>
  <c r="Z3234" i="56"/>
  <c r="Z1210" i="56"/>
  <c r="Z435" i="56"/>
  <c r="Z2830" i="56"/>
  <c r="Z2193" i="56"/>
  <c r="Z2638" i="56"/>
  <c r="Z1989" i="56"/>
  <c r="Z1222" i="56"/>
  <c r="Z3230" i="56"/>
  <c r="Z2739" i="56"/>
  <c r="Z2609" i="56"/>
  <c r="Z271" i="56"/>
  <c r="Z822" i="56"/>
  <c r="Z594" i="56"/>
  <c r="Z467" i="56"/>
  <c r="Z2052" i="56"/>
  <c r="Z336" i="56"/>
  <c r="Z935" i="56"/>
  <c r="Z2183" i="56"/>
  <c r="Z3467" i="56"/>
  <c r="Z1149" i="56"/>
  <c r="Z2683" i="56"/>
  <c r="Z977" i="56"/>
  <c r="Z2073" i="56"/>
  <c r="Z1402" i="56"/>
  <c r="Z3002" i="56"/>
  <c r="Z2885" i="56"/>
  <c r="Z1740" i="56"/>
  <c r="Z1607" i="56"/>
  <c r="Z2514" i="56"/>
  <c r="Z3270" i="56"/>
  <c r="Z2386" i="56"/>
  <c r="Z367" i="56"/>
  <c r="Z162" i="56"/>
  <c r="Z800" i="56"/>
  <c r="Z3374" i="56"/>
  <c r="Z836" i="56"/>
  <c r="Z1678" i="56"/>
  <c r="Z3491" i="56"/>
  <c r="Z3496" i="56"/>
  <c r="Z943" i="56"/>
  <c r="Z1773" i="56"/>
  <c r="Z1103" i="56"/>
  <c r="Z1168" i="56"/>
  <c r="Z183" i="56"/>
  <c r="Z1658" i="56"/>
  <c r="Z1247" i="56"/>
  <c r="Z1456" i="56"/>
  <c r="Z2347" i="56"/>
  <c r="Z107" i="56"/>
  <c r="Z3110" i="56"/>
  <c r="Z2788" i="56"/>
  <c r="Z968" i="56"/>
  <c r="Z3084" i="56"/>
  <c r="Z937" i="56"/>
  <c r="Z550" i="56"/>
  <c r="Z2805" i="56"/>
  <c r="Z3222" i="56"/>
  <c r="Z1958" i="56"/>
  <c r="Z302" i="56"/>
  <c r="Z3324" i="56"/>
  <c r="Z1406" i="56"/>
  <c r="Z3527" i="56"/>
  <c r="Z209" i="56"/>
  <c r="Z582" i="56"/>
  <c r="Z2063" i="56"/>
  <c r="Z2536" i="56"/>
  <c r="Z2554" i="56"/>
  <c r="Z139" i="56"/>
  <c r="Z2854" i="56"/>
  <c r="Z2918" i="56"/>
  <c r="Z3459" i="56"/>
  <c r="Z723" i="56"/>
  <c r="Z320" i="56"/>
  <c r="Z1768" i="56"/>
  <c r="Z1226" i="56"/>
  <c r="Z482" i="56"/>
  <c r="Z857" i="56"/>
  <c r="Z1686" i="56"/>
  <c r="Z1647" i="56"/>
  <c r="Z359" i="56"/>
  <c r="Z442" i="56"/>
  <c r="Z1453" i="56"/>
  <c r="Z1143" i="56"/>
  <c r="Z1331" i="56"/>
  <c r="Z613" i="56"/>
  <c r="Z674" i="56"/>
  <c r="Z3408" i="56"/>
  <c r="Z450" i="56"/>
  <c r="Z1379" i="56"/>
  <c r="Z873" i="56"/>
  <c r="Z243" i="56"/>
  <c r="Z2544" i="56"/>
  <c r="Z3210" i="56"/>
  <c r="Z3481" i="56"/>
  <c r="Z1002" i="56"/>
  <c r="Z335" i="56"/>
  <c r="Z1438" i="56"/>
  <c r="Z724" i="56"/>
  <c r="Z179" i="56"/>
  <c r="Z911" i="56"/>
  <c r="Z591" i="56"/>
  <c r="Z942" i="56"/>
  <c r="Z1458" i="56"/>
  <c r="Z1185" i="56"/>
  <c r="Z317" i="56"/>
  <c r="Z1484" i="56"/>
  <c r="Z1383" i="56"/>
  <c r="Z862" i="56"/>
  <c r="Z2673" i="56"/>
  <c r="Z2935" i="56"/>
  <c r="Z2953" i="56"/>
  <c r="Z163" i="56"/>
  <c r="Z3392" i="56"/>
  <c r="Z2006" i="56"/>
  <c r="Z2424" i="56"/>
  <c r="Z1815" i="56"/>
  <c r="Z1534" i="56"/>
  <c r="Z2829" i="56"/>
  <c r="Z3438" i="56"/>
  <c r="Z3111" i="56"/>
  <c r="Z2879" i="56"/>
  <c r="Z1818" i="56"/>
  <c r="Z1693" i="56"/>
  <c r="Z1633" i="56"/>
  <c r="Z2412" i="56"/>
  <c r="Z2600" i="56"/>
  <c r="Z2981" i="56"/>
  <c r="Z1931" i="56"/>
  <c r="Z2604" i="56"/>
  <c r="Z566" i="56"/>
  <c r="Z2162" i="56"/>
  <c r="Z1047" i="56"/>
  <c r="Z2055" i="56"/>
  <c r="Z3018" i="56"/>
  <c r="Z1470" i="56"/>
  <c r="Z52" i="56"/>
  <c r="Z74" i="56"/>
  <c r="Z3198" i="56"/>
  <c r="Z3129" i="56"/>
  <c r="Z1151" i="56"/>
  <c r="Z1771" i="56"/>
  <c r="Z1109" i="56"/>
  <c r="Z2184" i="56"/>
  <c r="Z642" i="56"/>
  <c r="Z2966" i="56"/>
  <c r="Z2945" i="56"/>
  <c r="Z841" i="56"/>
  <c r="Z1204" i="56"/>
  <c r="Z2247" i="56"/>
  <c r="Z2571" i="56"/>
  <c r="Z1710" i="56"/>
  <c r="Z3106" i="56"/>
  <c r="Z227" i="56"/>
  <c r="Z2157" i="56"/>
  <c r="Z1044" i="56"/>
  <c r="Z353" i="56"/>
  <c r="Z2445" i="56"/>
  <c r="Z2429" i="56"/>
  <c r="Z2623" i="56"/>
  <c r="Z2626" i="56"/>
  <c r="Z2393" i="56"/>
  <c r="Z2151" i="56"/>
  <c r="Z2396" i="56"/>
  <c r="Z3114" i="56"/>
  <c r="Z1272" i="56"/>
  <c r="Z1195" i="56"/>
  <c r="Z3424" i="56"/>
  <c r="Z3359" i="56"/>
  <c r="Z1348" i="56"/>
  <c r="Z3070" i="56"/>
  <c r="Z1448" i="56"/>
  <c r="Z2502" i="56"/>
  <c r="Z3033" i="56"/>
  <c r="Z2107" i="56"/>
  <c r="Z1538" i="56"/>
  <c r="Z578" i="56"/>
  <c r="Z1625" i="56"/>
  <c r="Z777" i="56"/>
  <c r="Z3216" i="56"/>
  <c r="Z2375" i="56"/>
  <c r="Z1986" i="56"/>
  <c r="Z884" i="56"/>
  <c r="Z3385" i="56"/>
  <c r="Z1975" i="56"/>
  <c r="Z634" i="56"/>
  <c r="Z1571" i="56"/>
  <c r="Z3357" i="56"/>
  <c r="Z2362" i="56"/>
  <c r="Z2116" i="56"/>
  <c r="Z2137" i="56"/>
  <c r="Z2156" i="56"/>
  <c r="Z622" i="56"/>
  <c r="Z31" i="56"/>
  <c r="Z465" i="56"/>
  <c r="Z1501" i="56"/>
  <c r="Z946" i="56"/>
  <c r="Z2432" i="56"/>
  <c r="Z2365" i="56"/>
  <c r="Z1739" i="56"/>
  <c r="Z931" i="56"/>
  <c r="Z431" i="56"/>
  <c r="Z1228" i="56"/>
  <c r="Z2887" i="56"/>
  <c r="Z27" i="56"/>
  <c r="Z1397" i="56"/>
  <c r="Z235" i="56"/>
  <c r="Z2163" i="56"/>
  <c r="Z2602" i="56"/>
  <c r="Z3155" i="56"/>
  <c r="Z2527" i="56"/>
  <c r="Z156" i="56"/>
  <c r="Z1478" i="56"/>
  <c r="Z2272" i="56"/>
  <c r="Z1157" i="56"/>
  <c r="Z78" i="56"/>
  <c r="Z3314" i="56"/>
  <c r="Z738" i="56"/>
  <c r="Z2166" i="56"/>
  <c r="Z2902" i="56"/>
  <c r="Z2211" i="56"/>
  <c r="Z2065" i="56"/>
  <c r="Z2215" i="56"/>
  <c r="Z1654" i="56"/>
  <c r="Z3319" i="56"/>
  <c r="Z256" i="56"/>
  <c r="Z828" i="56"/>
  <c r="Z142" i="56"/>
  <c r="Z1730" i="56"/>
  <c r="Z1377" i="56"/>
  <c r="Z770" i="56"/>
  <c r="Z2093" i="56"/>
  <c r="Z2207" i="56"/>
  <c r="Z2677" i="56"/>
  <c r="Z970" i="56"/>
  <c r="Z1555" i="56"/>
  <c r="Z1752" i="56"/>
  <c r="Z1252" i="56"/>
  <c r="Z1274" i="56"/>
  <c r="Z2518" i="56"/>
  <c r="Z2702" i="56"/>
  <c r="Z1140" i="56"/>
  <c r="Z2537" i="56"/>
  <c r="Z1364" i="56"/>
  <c r="Z906" i="56"/>
  <c r="Z692" i="56"/>
  <c r="Z2013" i="56"/>
  <c r="Z1494" i="56"/>
  <c r="Z1618" i="56"/>
  <c r="Z859" i="56"/>
  <c r="Z671" i="56"/>
  <c r="Z827" i="56"/>
  <c r="Z3115" i="56"/>
  <c r="Z2753" i="56"/>
  <c r="Z2152" i="56"/>
  <c r="Z2873" i="56"/>
  <c r="Z127" i="56"/>
  <c r="Z514" i="56"/>
  <c r="Z3321" i="56"/>
  <c r="Z385" i="56"/>
  <c r="Z2723" i="56"/>
  <c r="Z572" i="56"/>
  <c r="Z2793" i="56"/>
  <c r="Z633" i="56"/>
  <c r="Z3178" i="56"/>
  <c r="Z2576" i="56"/>
  <c r="Z730" i="56"/>
  <c r="Z575" i="56"/>
  <c r="Z2343" i="56"/>
  <c r="Z2004" i="56"/>
  <c r="Z3025" i="56"/>
  <c r="Z3099" i="56"/>
  <c r="Z3272" i="56"/>
  <c r="Z1600" i="56"/>
  <c r="Z1793" i="56"/>
  <c r="Z3442" i="56"/>
  <c r="Z390" i="56"/>
  <c r="Z3123" i="56"/>
  <c r="Z245" i="56"/>
  <c r="Z3195" i="56"/>
  <c r="Z1680" i="56"/>
  <c r="Z902" i="56"/>
  <c r="Z2002" i="56"/>
  <c r="Z663" i="56"/>
  <c r="Z1929" i="56"/>
  <c r="Z388" i="56"/>
  <c r="Z445" i="56"/>
  <c r="Z1903" i="56"/>
  <c r="Z1840" i="56"/>
  <c r="Z1246" i="56"/>
  <c r="Z1165" i="56"/>
  <c r="Z1747" i="56"/>
  <c r="Z3107" i="56"/>
  <c r="Z1341" i="56"/>
  <c r="Z3187" i="56"/>
  <c r="Z1790" i="56"/>
  <c r="Z3032" i="56"/>
  <c r="Z2593" i="56"/>
  <c r="Z2530" i="56"/>
  <c r="Z1468" i="56"/>
  <c r="Z247" i="56"/>
  <c r="Z2627" i="56"/>
  <c r="Z170" i="56"/>
  <c r="Z2274" i="56"/>
  <c r="Z2357" i="56"/>
  <c r="Z2862" i="56"/>
  <c r="Z2270" i="56"/>
  <c r="Z529" i="56"/>
  <c r="Z2278" i="56"/>
  <c r="Z161" i="56"/>
  <c r="Z237" i="56"/>
  <c r="Z284" i="56"/>
  <c r="Z1128" i="56"/>
  <c r="Z1849" i="56"/>
  <c r="Z196" i="56"/>
  <c r="Z250" i="56"/>
  <c r="Z614" i="56"/>
  <c r="Z823" i="56"/>
  <c r="Z2349" i="56"/>
  <c r="Z763" i="56"/>
  <c r="Z1270" i="56"/>
  <c r="Z231" i="56"/>
  <c r="Z3011" i="56"/>
  <c r="Z2743" i="56"/>
  <c r="Z1141" i="56"/>
  <c r="Z3348" i="56"/>
  <c r="Z1461" i="56"/>
  <c r="Z2847" i="56"/>
  <c r="Z1792" i="56"/>
  <c r="Z3238" i="56"/>
  <c r="Z259" i="56"/>
  <c r="Z2869" i="56"/>
  <c r="Z1292" i="56"/>
  <c r="Z1603" i="56"/>
  <c r="Z2484" i="56"/>
  <c r="Z1199" i="56"/>
  <c r="Z1209" i="56"/>
  <c r="Z402" i="56"/>
  <c r="Z3460" i="56"/>
  <c r="Z492" i="56"/>
  <c r="Z1922" i="56"/>
  <c r="Z1526" i="56"/>
  <c r="Z397" i="56"/>
  <c r="Z1260" i="56"/>
  <c r="Z26" i="56"/>
  <c r="Z958" i="56"/>
  <c r="Z2225" i="56"/>
  <c r="Z194" i="56"/>
  <c r="Z3055" i="56"/>
  <c r="Z3281" i="56"/>
  <c r="Z92" i="56"/>
  <c r="Z530" i="56"/>
  <c r="Z1819" i="56"/>
  <c r="Z159" i="56"/>
  <c r="Z574" i="56"/>
  <c r="Z834" i="56"/>
  <c r="Z1284" i="56"/>
  <c r="Z551" i="56"/>
  <c r="Z1761" i="56"/>
  <c r="Z158" i="56"/>
  <c r="Z944" i="56"/>
  <c r="Z493" i="56"/>
  <c r="Z1937" i="56"/>
  <c r="Z2804" i="56"/>
  <c r="Z645" i="56"/>
  <c r="Z123" i="56"/>
  <c r="Z2510" i="56"/>
  <c r="Z34" i="56"/>
  <c r="Z2646" i="56"/>
  <c r="Z3544" i="56"/>
  <c r="Z3336" i="56"/>
  <c r="Z2800" i="56"/>
  <c r="Z630" i="56"/>
  <c r="Z2374" i="56"/>
  <c r="Z1558" i="56"/>
  <c r="Z108" i="56"/>
  <c r="Z967" i="56"/>
  <c r="Z1152" i="56"/>
  <c r="Z2612" i="56"/>
  <c r="Z1414" i="56"/>
  <c r="Z1322" i="56"/>
  <c r="Z2940" i="56"/>
  <c r="Z2541" i="56"/>
  <c r="Z305" i="56"/>
  <c r="Z1763" i="56"/>
  <c r="Z536" i="56"/>
  <c r="Z2179" i="56"/>
  <c r="Z43" i="56"/>
  <c r="Z1112" i="56"/>
  <c r="Z1307" i="56"/>
  <c r="Z1070" i="56"/>
  <c r="Z1479" i="56"/>
  <c r="Z3470" i="56"/>
  <c r="Z447" i="56"/>
  <c r="Z1941" i="56"/>
  <c r="Z1743" i="56"/>
  <c r="Z2422" i="56"/>
  <c r="Z2777" i="56"/>
  <c r="Z2377" i="56"/>
  <c r="Z3027" i="56"/>
  <c r="Z2856" i="56"/>
  <c r="Z3475" i="56"/>
  <c r="Z333" i="56"/>
  <c r="Z1069" i="56"/>
  <c r="Z2196" i="56"/>
  <c r="Z1711" i="56"/>
  <c r="Z188" i="56"/>
  <c r="Z481" i="56"/>
  <c r="Z1403" i="56"/>
  <c r="Z255" i="56"/>
  <c r="Z966" i="56"/>
  <c r="Z876" i="56"/>
  <c r="Z2397" i="56"/>
  <c r="Z3533" i="56"/>
  <c r="Z3181" i="56"/>
  <c r="Z2754" i="56"/>
  <c r="Z2820" i="56"/>
  <c r="Z104" i="56"/>
  <c r="Z1750" i="56"/>
  <c r="Z1915" i="56"/>
  <c r="Z3082" i="56"/>
  <c r="Z2300" i="56"/>
  <c r="Z177" i="56"/>
  <c r="Z223" i="56"/>
  <c r="Z3322" i="56"/>
  <c r="Z2200" i="56"/>
  <c r="Z2269" i="56"/>
  <c r="Z2023" i="56"/>
  <c r="Z846" i="56"/>
  <c r="Z2378" i="56"/>
  <c r="Z2322" i="56"/>
  <c r="Z2843" i="56"/>
  <c r="Z1346" i="56"/>
  <c r="Z224" i="56"/>
  <c r="Z1409" i="56"/>
  <c r="Z1539" i="56"/>
  <c r="Z703" i="56"/>
  <c r="Z751" i="56"/>
  <c r="Z1166" i="56"/>
  <c r="Z343" i="56"/>
  <c r="Z1888" i="56"/>
  <c r="Z221" i="56"/>
  <c r="Z2645" i="56"/>
  <c r="Z2304" i="56"/>
  <c r="Z2760" i="56"/>
  <c r="Z3214" i="56"/>
  <c r="Z251" i="56"/>
  <c r="Z2608" i="56"/>
  <c r="Z3005" i="56"/>
  <c r="Z1520" i="56"/>
  <c r="Z3246" i="56"/>
  <c r="Z1153" i="56"/>
  <c r="Z452" i="56"/>
  <c r="Z1488" i="56"/>
  <c r="Z2038" i="56"/>
  <c r="Z1650" i="56"/>
  <c r="Z444" i="56"/>
  <c r="Z716" i="56"/>
  <c r="Z2401" i="56"/>
  <c r="Z2972" i="56"/>
  <c r="Z3337" i="56"/>
  <c r="Z883" i="56"/>
  <c r="Z2155" i="56"/>
  <c r="Z1754" i="56"/>
  <c r="Z3282" i="56"/>
  <c r="Z3269" i="56"/>
  <c r="Z2622" i="56"/>
  <c r="Z1617" i="56"/>
  <c r="Z1575" i="56"/>
  <c r="Z2975" i="56"/>
  <c r="Z523" i="56"/>
  <c r="Z3240" i="56"/>
  <c r="Z1291" i="56"/>
  <c r="Z947" i="56"/>
  <c r="Z1211" i="56"/>
  <c r="Z2871" i="56"/>
  <c r="Z2727" i="56"/>
  <c r="Z1582" i="56"/>
  <c r="Z1254" i="56"/>
  <c r="Z1144" i="56"/>
  <c r="Z3116" i="56"/>
  <c r="Z2465" i="56"/>
  <c r="Z994" i="56"/>
  <c r="Z3056" i="56"/>
  <c r="Z2689" i="56"/>
  <c r="Z2144" i="56"/>
  <c r="Z1621" i="56"/>
  <c r="Z405" i="56"/>
  <c r="Z2815" i="56"/>
  <c r="Z1200" i="56"/>
  <c r="Z327" i="56"/>
  <c r="Z3013" i="56"/>
  <c r="Z3387" i="56"/>
  <c r="Z2878" i="56"/>
  <c r="Z729" i="56"/>
  <c r="Z2850" i="56"/>
  <c r="Z1485" i="56"/>
  <c r="Z693" i="56"/>
  <c r="Z2491" i="56"/>
  <c r="Z2318" i="56"/>
  <c r="Z2996" i="56"/>
  <c r="Z805" i="56"/>
  <c r="Z2096" i="56"/>
  <c r="Z1787" i="56"/>
  <c r="Z2141" i="56"/>
  <c r="Z2176" i="56"/>
  <c r="Z2588" i="56"/>
  <c r="Z486" i="56"/>
  <c r="Z242" i="56"/>
  <c r="Z2099" i="56"/>
  <c r="Z856" i="56"/>
  <c r="Z713" i="56"/>
  <c r="Z3417" i="56"/>
  <c r="Z3154" i="56"/>
  <c r="Z1704" i="56"/>
  <c r="Z3542" i="56"/>
  <c r="Z1244" i="56"/>
  <c r="Z1215" i="56"/>
  <c r="Z3495" i="56"/>
  <c r="Z456" i="56"/>
  <c r="Z1681" i="56"/>
  <c r="Z368" i="56"/>
  <c r="Z89" i="56"/>
  <c r="Z2529" i="56"/>
  <c r="Z2937" i="56"/>
  <c r="Z3504" i="56"/>
  <c r="Z895" i="56"/>
  <c r="Z2908" i="56"/>
  <c r="Z2059" i="56"/>
  <c r="Z1852" i="56"/>
  <c r="Z941" i="56"/>
  <c r="Z1139" i="56"/>
  <c r="Z1671" i="56"/>
  <c r="Z617" i="56"/>
  <c r="Z1024" i="56"/>
  <c r="Z2307" i="56"/>
  <c r="Z1646" i="56"/>
  <c r="Z3150" i="56"/>
  <c r="Z2033" i="56"/>
  <c r="Z1594" i="56"/>
  <c r="Z2315" i="56"/>
  <c r="Z110" i="56"/>
  <c r="Z2452" i="56"/>
  <c r="Z1734" i="56"/>
  <c r="Z2222" i="56"/>
  <c r="Z1437" i="56"/>
  <c r="Z2143" i="56"/>
  <c r="Z592" i="56"/>
  <c r="Z1333" i="56"/>
  <c r="Z3430" i="56"/>
  <c r="Z2426" i="56"/>
  <c r="Z1179" i="56"/>
  <c r="Z260" i="56"/>
  <c r="Z3441" i="56"/>
  <c r="Z1936" i="56"/>
  <c r="Z19" i="56"/>
  <c r="Z1904" i="56"/>
  <c r="Z488" i="56"/>
  <c r="Z1061" i="56"/>
  <c r="Z2505" i="56"/>
  <c r="Z2927" i="56"/>
  <c r="Z1319" i="56"/>
  <c r="Z1613" i="56"/>
  <c r="Z3341" i="56"/>
  <c r="Z924" i="56"/>
  <c r="Z86" i="56"/>
  <c r="Z1893" i="56"/>
  <c r="Z1877" i="56"/>
  <c r="Z893" i="56"/>
  <c r="Z1038" i="56"/>
  <c r="Z858" i="56"/>
  <c r="Z2961" i="56"/>
  <c r="Z2819" i="56"/>
  <c r="Z3041" i="56"/>
  <c r="Z1789" i="56"/>
  <c r="Z167" i="56"/>
  <c r="Z792" i="56"/>
  <c r="Z366" i="56"/>
  <c r="Z216" i="56"/>
  <c r="Z3092" i="56"/>
  <c r="Z3047" i="56"/>
  <c r="Z499" i="56"/>
  <c r="Z1349" i="56"/>
  <c r="Z870" i="56"/>
  <c r="Z3280" i="56"/>
  <c r="Z2915" i="56"/>
  <c r="Z2555" i="56"/>
  <c r="Z539" i="56"/>
  <c r="Z643" i="56"/>
  <c r="Z464" i="56"/>
  <c r="Z815" i="56"/>
  <c r="Z151" i="56"/>
  <c r="Z3177" i="56"/>
  <c r="Z3529" i="56"/>
  <c r="Z2020" i="56"/>
  <c r="Z3311" i="56"/>
  <c r="Z3149" i="56"/>
  <c r="Z2252" i="56"/>
  <c r="Z2930" i="56"/>
  <c r="Z1169" i="56"/>
  <c r="Z1025" i="56"/>
  <c r="Z3537" i="56"/>
  <c r="Z1148" i="56"/>
  <c r="Z869" i="56"/>
  <c r="Z1480" i="56"/>
  <c r="Z1490" i="56"/>
  <c r="Z2792" i="56"/>
  <c r="Z1184" i="56"/>
  <c r="Z2620" i="56"/>
  <c r="Z3389" i="56"/>
  <c r="Z2621" i="56"/>
  <c r="Z3463" i="56"/>
  <c r="Z2114" i="56"/>
  <c r="Z3317" i="56"/>
  <c r="Z479" i="56"/>
  <c r="Z2971" i="56"/>
  <c r="Z528" i="56"/>
  <c r="Z2598" i="56"/>
  <c r="Z1912" i="56"/>
  <c r="Z276" i="56"/>
  <c r="Z2348" i="56"/>
  <c r="Z3118" i="56"/>
  <c r="Z1648" i="56"/>
  <c r="Z2872" i="56"/>
  <c r="Z3493" i="56"/>
  <c r="Z1965" i="56"/>
  <c r="Z2041" i="56"/>
  <c r="Z258" i="56"/>
  <c r="Z1465" i="56"/>
  <c r="Z219" i="56"/>
  <c r="Z3520" i="56"/>
  <c r="Z1638" i="56"/>
  <c r="Z2957" i="56"/>
  <c r="Z164" i="56"/>
  <c r="Z2943" i="56"/>
  <c r="Z3338" i="56"/>
  <c r="Z2812" i="56"/>
  <c r="Z831" i="56"/>
  <c r="Z2285" i="56"/>
  <c r="Z517" i="56"/>
  <c r="Z1875" i="56"/>
  <c r="Z2287" i="56"/>
  <c r="Z3471" i="56"/>
  <c r="Z837" i="56"/>
  <c r="Z1229" i="56"/>
  <c r="Z1275" i="56"/>
  <c r="Z2589" i="56"/>
  <c r="Z1489" i="56"/>
  <c r="Z2495" i="56"/>
  <c r="Z934" i="56"/>
  <c r="Z3200" i="56"/>
  <c r="Z1010" i="56"/>
  <c r="Z2288" i="56"/>
  <c r="Z3379" i="56"/>
  <c r="Z735" i="56"/>
  <c r="Z3327" i="56"/>
  <c r="Z1122" i="56"/>
  <c r="Z238" i="56"/>
  <c r="Z412" i="56"/>
  <c r="Z154" i="56"/>
  <c r="Z871" i="56"/>
  <c r="Z3217" i="56"/>
  <c r="Z3461" i="56"/>
  <c r="Z3305" i="56"/>
  <c r="Z1722" i="56"/>
  <c r="Z543" i="56"/>
  <c r="Z1702" i="56"/>
  <c r="Z2071" i="56"/>
  <c r="Z112" i="56"/>
  <c r="Z3043" i="56"/>
  <c r="Z1167" i="56"/>
  <c r="Z1258" i="56"/>
  <c r="Z2088" i="56"/>
  <c r="Z2985" i="56"/>
  <c r="Z113" i="56"/>
  <c r="Z498" i="56"/>
  <c r="Z1462" i="56"/>
  <c r="Z472" i="56"/>
  <c r="Z976" i="56"/>
  <c r="Z1544" i="56"/>
  <c r="Z1896" i="56"/>
  <c r="Z1967" i="56"/>
  <c r="Z1498" i="56"/>
  <c r="Z2684" i="56"/>
  <c r="Z2003" i="56"/>
  <c r="Z1212" i="56"/>
  <c r="Z3523" i="56"/>
  <c r="Z234" i="56"/>
  <c r="Z2358" i="56"/>
  <c r="Z1764" i="56"/>
  <c r="Z57" i="56"/>
  <c r="Z1834" i="56"/>
  <c r="Z3192" i="56"/>
  <c r="Z1738" i="56"/>
  <c r="Z246" i="56"/>
  <c r="Z2716" i="56"/>
  <c r="Z1451" i="56"/>
  <c r="Z3248" i="56"/>
  <c r="Z810" i="56"/>
  <c r="Z3445" i="56"/>
  <c r="Z714" i="56"/>
  <c r="Z2444" i="56"/>
  <c r="Z1413" i="56"/>
  <c r="Z986" i="56"/>
  <c r="Z588" i="56"/>
  <c r="Z1352" i="56"/>
  <c r="Z1205" i="56"/>
  <c r="Z2860" i="56"/>
  <c r="Z559" i="56"/>
  <c r="Z1508" i="56"/>
  <c r="Z933" i="56"/>
  <c r="Z2837" i="56"/>
  <c r="Z2228" i="56"/>
  <c r="Z2316" i="56"/>
  <c r="Z23" i="56"/>
  <c r="Z2789" i="56"/>
  <c r="Z1334" i="56"/>
  <c r="Z3079" i="56"/>
  <c r="Z1604" i="56"/>
  <c r="Z1894" i="56"/>
  <c r="Z175" i="56"/>
  <c r="Z441" i="56"/>
  <c r="Z2883" i="56"/>
  <c r="Z1653" i="56"/>
  <c r="Z1059" i="56"/>
  <c r="Z1046" i="56"/>
  <c r="Z1782" i="56"/>
  <c r="Z3291" i="56"/>
  <c r="Z783" i="56"/>
  <c r="Z3526" i="56"/>
  <c r="Z1320" i="56"/>
  <c r="Z3101" i="56"/>
  <c r="Z1961" i="56"/>
  <c r="Z2271" i="56"/>
  <c r="Z1496" i="56"/>
  <c r="Z1412" i="56"/>
  <c r="Z1691" i="56"/>
  <c r="Z1938" i="56"/>
  <c r="Z3546" i="56"/>
  <c r="Z3328" i="56"/>
  <c r="Z1395" i="56"/>
  <c r="Z3062" i="56"/>
  <c r="Z960" i="56"/>
  <c r="Z3152" i="56"/>
  <c r="Z750" i="56"/>
  <c r="Z1407" i="56"/>
  <c r="Z3199" i="56"/>
  <c r="Z2317" i="56"/>
  <c r="Z1821" i="56"/>
  <c r="Z1527" i="56"/>
  <c r="Z3260" i="56"/>
  <c r="Z215" i="56"/>
  <c r="Z3261" i="56"/>
  <c r="Z3243" i="56"/>
  <c r="Z3172" i="56"/>
  <c r="Z3531" i="56"/>
  <c r="Z1016" i="56"/>
  <c r="Z847" i="56"/>
  <c r="Z1907" i="56"/>
  <c r="Z3215" i="56"/>
  <c r="Z2045" i="56"/>
  <c r="Z950" i="56"/>
  <c r="Z2257" i="56"/>
  <c r="Z2341" i="56"/>
  <c r="Z3375" i="56"/>
  <c r="Z438" i="56"/>
  <c r="Z1131" i="56"/>
  <c r="Z1797" i="56"/>
  <c r="Z661" i="56"/>
  <c r="Z2229" i="56"/>
  <c r="Z1949" i="56"/>
  <c r="Z3344" i="56"/>
  <c r="Z407" i="56"/>
  <c r="Z3304" i="56"/>
  <c r="Z3447" i="56"/>
  <c r="Z952" i="56"/>
  <c r="Z1098" i="56"/>
  <c r="Z1090" i="56"/>
  <c r="Z3473" i="56"/>
  <c r="Z2848" i="56"/>
  <c r="Z1523" i="56"/>
  <c r="Z1393" i="56"/>
  <c r="Z1536" i="56"/>
  <c r="Z2765" i="56"/>
  <c r="Z2415" i="56"/>
  <c r="Z1590" i="56"/>
  <c r="Z118" i="56"/>
  <c r="Z449" i="56"/>
  <c r="Z1511" i="56"/>
  <c r="Z3185" i="56"/>
  <c r="Z3383" i="56"/>
  <c r="Z3547" i="56"/>
  <c r="Z168" i="56"/>
  <c r="Z1014" i="56"/>
  <c r="Z2327" i="56"/>
  <c r="Z1808" i="56"/>
  <c r="Z2329" i="56"/>
  <c r="Z2980" i="56"/>
  <c r="Z2614" i="56"/>
  <c r="Z1742" i="56"/>
  <c r="Z1641" i="56"/>
  <c r="Z1202" i="56"/>
  <c r="Z2603" i="56"/>
  <c r="Z682" i="56"/>
  <c r="Z835" i="56"/>
  <c r="Z500" i="56"/>
  <c r="Z2161" i="56"/>
  <c r="Z899" i="56"/>
  <c r="Z483" i="56"/>
  <c r="Z891" i="56"/>
  <c r="Z2946" i="56"/>
  <c r="Z3147" i="56"/>
  <c r="Z3427" i="56"/>
  <c r="Z2069" i="56"/>
  <c r="Z2092" i="56"/>
  <c r="Z1398" i="56"/>
  <c r="Z428" i="56"/>
  <c r="Z1436" i="56"/>
  <c r="Z341" i="56"/>
  <c r="Z3432" i="56"/>
  <c r="Z1705" i="56"/>
  <c r="Z3117" i="56"/>
  <c r="Z2796" i="56"/>
  <c r="Z820" i="56"/>
  <c r="Z1503" i="56"/>
  <c r="Z868" i="56"/>
  <c r="Z2290" i="56"/>
  <c r="Z174" i="56"/>
  <c r="Z2009" i="56"/>
  <c r="Z3386" i="56"/>
  <c r="Z2280" i="56"/>
  <c r="Z2202" i="56"/>
  <c r="Z3283" i="56"/>
  <c r="Z775" i="56"/>
  <c r="Z851" i="56"/>
  <c r="Z58" i="56"/>
  <c r="Z2053" i="56"/>
  <c r="Z1360" i="56"/>
  <c r="Z573" i="56"/>
  <c r="Z1426" i="56"/>
  <c r="Z2167" i="56"/>
  <c r="Z2398" i="56"/>
  <c r="Z2942" i="56"/>
  <c r="Z1549" i="56"/>
  <c r="Z210" i="56"/>
  <c r="Z87" i="56"/>
  <c r="Z938" i="56"/>
  <c r="Z2909" i="56"/>
  <c r="Z2323" i="56"/>
  <c r="Z1415" i="56"/>
  <c r="Z1847" i="56"/>
  <c r="Z2515" i="56"/>
  <c r="Z2113" i="56"/>
  <c r="Z1878" i="56"/>
  <c r="Z2443" i="56"/>
  <c r="Z711" i="56"/>
  <c r="Z2419" i="56"/>
  <c r="Z2403" i="56"/>
  <c r="Z1146" i="56"/>
  <c r="Z1914" i="56"/>
  <c r="Z2339" i="56"/>
  <c r="Z1873" i="56"/>
  <c r="Z2717" i="56"/>
  <c r="Z2912" i="56"/>
  <c r="Z684" i="56"/>
  <c r="Z312" i="56"/>
  <c r="Z1216" i="56"/>
  <c r="Z1057" i="56"/>
  <c r="Z2081" i="56"/>
  <c r="Z541" i="56"/>
  <c r="Z999" i="56"/>
  <c r="Z687" i="56"/>
  <c r="Z3245" i="56"/>
  <c r="Z3266" i="56"/>
  <c r="Z712" i="56"/>
  <c r="Z2305" i="56"/>
  <c r="Z1418" i="56"/>
  <c r="Z3289" i="56"/>
  <c r="Z2434" i="56"/>
  <c r="Z1684" i="56"/>
  <c r="Z2853" i="56"/>
  <c r="Z1227" i="56"/>
  <c r="Z1088" i="56"/>
  <c r="Z2492" i="56"/>
  <c r="Z1521" i="56"/>
  <c r="Z1685" i="56"/>
  <c r="Z185" i="56"/>
  <c r="Z2562" i="56"/>
  <c r="Z451" i="56"/>
  <c r="Z913" i="56"/>
  <c r="Z434" i="56"/>
  <c r="Z1005" i="56"/>
  <c r="Z3010" i="56"/>
  <c r="Z2948" i="56"/>
  <c r="Z2342" i="56"/>
  <c r="Z1176" i="56"/>
  <c r="Z1385" i="56"/>
  <c r="Z749" i="56"/>
  <c r="Z1548" i="56"/>
  <c r="Z3000" i="56"/>
  <c r="Z872" i="56"/>
  <c r="Z2660" i="56"/>
  <c r="Z3406" i="56"/>
  <c r="Z1816" i="56"/>
  <c r="Z3175" i="56"/>
  <c r="Z2467" i="56"/>
  <c r="Z1261" i="56"/>
  <c r="Z2999" i="56"/>
  <c r="Z1232" i="56"/>
  <c r="Z2482" i="56"/>
  <c r="Z2779" i="56"/>
  <c r="Z801" i="56"/>
  <c r="Z325" i="56"/>
  <c r="Z2524" i="56"/>
  <c r="Z115" i="56"/>
  <c r="Z861" i="56"/>
  <c r="Z2882" i="56"/>
  <c r="Z3482" i="56"/>
  <c r="Z323" i="56"/>
  <c r="Z2462" i="56"/>
  <c r="Z1392" i="56"/>
  <c r="Z649" i="56"/>
  <c r="Z3080" i="56"/>
  <c r="Z365" i="56"/>
  <c r="Z180" i="56"/>
  <c r="Z2160" i="56"/>
  <c r="Z2276" i="56"/>
  <c r="Z399" i="56"/>
  <c r="Z2294" i="56"/>
  <c r="Z2886" i="56"/>
  <c r="Z2298" i="56"/>
  <c r="Z20" i="56"/>
  <c r="Z2898" i="56"/>
  <c r="Z568" i="56"/>
  <c r="Z919" i="56"/>
  <c r="Z3268" i="56"/>
  <c r="Z1299" i="56"/>
  <c r="Z2178" i="56"/>
  <c r="Z1117" i="56"/>
  <c r="Z2146" i="56"/>
  <c r="Z2457" i="56"/>
  <c r="Z2134" i="56"/>
  <c r="Z1611" i="56"/>
  <c r="Z1236" i="56"/>
  <c r="Z892" i="56"/>
  <c r="Z904" i="56"/>
  <c r="Z2359" i="56"/>
  <c r="Z2929" i="56"/>
  <c r="Z2566" i="56"/>
  <c r="Z501" i="56"/>
  <c r="Z2080" i="56"/>
  <c r="Z3125" i="56"/>
  <c r="Z803" i="56"/>
  <c r="Z3074" i="56"/>
  <c r="Z363" i="56"/>
  <c r="Z2350" i="56"/>
  <c r="Z849" i="56"/>
  <c r="Z2098" i="56"/>
  <c r="Z1042" i="56"/>
  <c r="Z3009" i="56"/>
  <c r="Z1998" i="56"/>
  <c r="Z686" i="56"/>
  <c r="Z525" i="56"/>
  <c r="Z2795" i="56"/>
  <c r="Z2354" i="56"/>
  <c r="Z545" i="56"/>
  <c r="Z468" i="56"/>
  <c r="Z2010" i="56"/>
  <c r="Z1019" i="56"/>
  <c r="Z2118" i="56"/>
  <c r="Z68" i="56"/>
  <c r="Z2411" i="56"/>
  <c r="Z2507" i="56"/>
  <c r="Z1271" i="56"/>
  <c r="Z2703" i="56"/>
  <c r="Z921" i="56"/>
  <c r="Z726" i="56"/>
  <c r="Z1309" i="56"/>
  <c r="Z1132" i="56"/>
  <c r="Z1323" i="56"/>
  <c r="Z2420" i="56"/>
  <c r="Z2246" i="56"/>
  <c r="Z2064" i="56"/>
  <c r="Z1748" i="56"/>
  <c r="Z3378" i="56"/>
  <c r="Z547" i="56"/>
  <c r="Z3409" i="56"/>
  <c r="Z3517" i="56"/>
  <c r="Z2267" i="56"/>
  <c r="Z564" i="56"/>
  <c r="Z3132" i="56"/>
  <c r="Z2708" i="56"/>
  <c r="Z3179" i="56"/>
  <c r="Z3170" i="56"/>
  <c r="Z173" i="56"/>
  <c r="Z2904" i="56"/>
  <c r="Z1389" i="56"/>
  <c r="Z2414" i="56"/>
  <c r="Z3290" i="56"/>
  <c r="Z3364" i="56"/>
  <c r="Z1033" i="56"/>
  <c r="Z2855" i="56"/>
  <c r="Z997" i="56"/>
  <c r="Z2517" i="56"/>
  <c r="Z2936" i="56"/>
  <c r="Z2802" i="56"/>
  <c r="Z3176" i="56"/>
  <c r="Z2667" i="56"/>
  <c r="Z1221" i="56"/>
  <c r="Z1579" i="56"/>
  <c r="Z908" i="56"/>
  <c r="Z1108" i="56"/>
  <c r="Z3477" i="56"/>
  <c r="Z462" i="56"/>
  <c r="Z3186" i="56"/>
  <c r="Z2594" i="56"/>
  <c r="Z1276" i="56"/>
  <c r="Z100" i="56"/>
  <c r="Z3221" i="56"/>
  <c r="Z178" i="56"/>
  <c r="Z3361" i="56"/>
  <c r="Z1073" i="56"/>
  <c r="Z2367" i="56"/>
  <c r="Z710" i="56"/>
  <c r="Z460" i="56"/>
  <c r="Z752" i="56"/>
  <c r="Z526" i="56"/>
  <c r="Z2822" i="56"/>
  <c r="Z1570" i="56"/>
  <c r="Z852" i="56"/>
  <c r="Z2532" i="56"/>
  <c r="Z3401" i="56"/>
  <c r="Z2015" i="56"/>
  <c r="Z1572" i="56"/>
  <c r="Z1505" i="56"/>
  <c r="Z1772" i="56"/>
  <c r="Z1920" i="56"/>
  <c r="Z1020" i="56"/>
  <c r="Z261" i="56"/>
  <c r="Z324" i="56"/>
  <c r="Z487" i="56"/>
  <c r="Z3416" i="56"/>
  <c r="Z3453" i="56"/>
  <c r="Z2442" i="56"/>
  <c r="Z1794" i="56"/>
  <c r="Z1293" i="56"/>
  <c r="Z2340" i="56"/>
  <c r="Z1622" i="56"/>
  <c r="Z839" i="56"/>
  <c r="Z1800" i="56"/>
  <c r="Z200" i="56"/>
  <c r="Z2786" i="56"/>
  <c r="Z1410" i="56"/>
  <c r="Z2949" i="56"/>
  <c r="Z2138" i="56"/>
  <c r="Z722" i="56"/>
  <c r="Z867" i="56"/>
  <c r="Z866" i="56"/>
  <c r="Z3539" i="56"/>
  <c r="E6" i="56"/>
  <c r="E3" i="56"/>
  <c r="E12" i="56"/>
  <c r="E16" i="56"/>
  <c r="E13" i="56"/>
  <c r="E4" i="56"/>
  <c r="E5" i="56"/>
  <c r="E9" i="56"/>
  <c r="E10" i="56"/>
  <c r="E14" i="56"/>
  <c r="E11" i="56"/>
  <c r="E7" i="56"/>
  <c r="E8" i="56"/>
  <c r="E15" i="56"/>
  <c r="Z1175" i="63"/>
  <c r="Z3171" i="63"/>
  <c r="Z275" i="63"/>
  <c r="Z1936" i="63"/>
  <c r="Z3257" i="63"/>
  <c r="Z2841" i="63"/>
  <c r="Z177" i="63"/>
  <c r="Z1050" i="63"/>
  <c r="Z1272" i="63"/>
  <c r="Z1658" i="63"/>
  <c r="Z1189" i="63"/>
  <c r="Z374" i="63"/>
  <c r="Z880" i="63"/>
  <c r="Z1726" i="63"/>
  <c r="Z345" i="63"/>
  <c r="Z2974" i="63"/>
  <c r="Z1752" i="63"/>
  <c r="Z2462" i="63"/>
  <c r="Z1390" i="63"/>
  <c r="Z1763" i="63"/>
  <c r="Z881" i="63"/>
  <c r="Z2966" i="63"/>
  <c r="Z3031" i="63"/>
  <c r="Z1384" i="63"/>
  <c r="Z1846" i="63"/>
  <c r="Z2538" i="63"/>
  <c r="Z2654" i="63"/>
  <c r="Z1428" i="63"/>
  <c r="Z2369" i="63"/>
  <c r="Z1239" i="63"/>
  <c r="Z2945" i="63"/>
  <c r="Z188" i="63"/>
  <c r="Z901" i="63"/>
  <c r="Z199" i="63"/>
  <c r="Z2293" i="63"/>
  <c r="Z174" i="63"/>
  <c r="Z1622" i="63"/>
  <c r="Z2756" i="63"/>
  <c r="Z476" i="63"/>
  <c r="Z828" i="63"/>
  <c r="Z3086" i="63"/>
  <c r="Z1644" i="63"/>
  <c r="Z1416" i="63"/>
  <c r="Z376" i="63"/>
  <c r="Z986" i="63"/>
  <c r="Z2212" i="63"/>
  <c r="Z183" i="63"/>
  <c r="Z2161" i="63"/>
  <c r="Z1964" i="63"/>
  <c r="Z1986" i="63"/>
  <c r="Z2316" i="63"/>
  <c r="Z1578" i="63"/>
  <c r="Z2695" i="63"/>
  <c r="Z3343" i="63"/>
  <c r="Z3066" i="63"/>
  <c r="Z451" i="63"/>
  <c r="Z1636" i="63"/>
  <c r="Z3437" i="63"/>
  <c r="Z294" i="63"/>
  <c r="Z3422" i="63"/>
  <c r="Z3142" i="63"/>
  <c r="Z2043" i="63"/>
  <c r="Z516" i="63"/>
  <c r="Z1088" i="63"/>
  <c r="Z3185" i="63"/>
  <c r="Z3322" i="63"/>
  <c r="Z3059" i="63"/>
  <c r="Z3243" i="63"/>
  <c r="Z3538" i="63"/>
  <c r="Z524" i="63"/>
  <c r="Z3253" i="63"/>
  <c r="Z2250" i="63"/>
  <c r="Z3011" i="63"/>
  <c r="Z2231" i="63"/>
  <c r="Z1583" i="63"/>
  <c r="Z3526" i="63"/>
  <c r="Z2839" i="63"/>
  <c r="Z162" i="63"/>
  <c r="Z3091" i="63"/>
  <c r="Z1252" i="63"/>
  <c r="Z2373" i="63"/>
  <c r="Z1225" i="63"/>
  <c r="Z407" i="63"/>
  <c r="Z578" i="63"/>
  <c r="Z1021" i="63"/>
  <c r="Z412" i="63"/>
  <c r="Z1609" i="63"/>
  <c r="Z1551" i="63"/>
  <c r="Z1975" i="63"/>
  <c r="Z2209" i="63"/>
  <c r="Z2481" i="63"/>
  <c r="Z1637" i="63"/>
  <c r="Z2635" i="63"/>
  <c r="Z3473" i="63"/>
  <c r="Z544" i="63"/>
  <c r="Z324" i="63"/>
  <c r="Z3453" i="63"/>
  <c r="Z1292" i="63"/>
  <c r="Z2168" i="63"/>
  <c r="Z166" i="63"/>
  <c r="Z54" i="63"/>
  <c r="Z1977" i="63"/>
  <c r="Z2197" i="63"/>
  <c r="Z94" i="63"/>
  <c r="Z1917" i="63"/>
  <c r="Z405" i="63"/>
  <c r="Z1090" i="63"/>
  <c r="Z282" i="63"/>
  <c r="Z822" i="63"/>
  <c r="Z1124" i="63"/>
  <c r="Z2343" i="63"/>
  <c r="Z1396" i="63"/>
  <c r="Z1109" i="63"/>
  <c r="Z2379" i="63"/>
  <c r="Z1030" i="63"/>
  <c r="Z957" i="63"/>
  <c r="Z3205" i="63"/>
  <c r="Z391" i="63"/>
  <c r="Z1981" i="63"/>
  <c r="Z1919" i="63"/>
  <c r="Z1482" i="63"/>
  <c r="Z1505" i="63"/>
  <c r="Z1524" i="63"/>
  <c r="Z2486" i="63"/>
  <c r="Z1797" i="63"/>
  <c r="Z1377" i="63"/>
  <c r="Z263" i="63"/>
  <c r="Z99" i="63"/>
  <c r="Z2535" i="63"/>
  <c r="Z2967" i="63"/>
  <c r="Z2202" i="63"/>
  <c r="Z3196" i="63"/>
  <c r="Z2276" i="63"/>
  <c r="Z2425" i="63"/>
  <c r="Z627" i="63"/>
  <c r="Z686" i="63"/>
  <c r="Z2631" i="63"/>
  <c r="Z3432" i="63"/>
  <c r="Z1984" i="63"/>
  <c r="Z2126" i="63"/>
  <c r="Z2527" i="63"/>
  <c r="Z1849" i="63"/>
  <c r="Z2483" i="63"/>
  <c r="Z417" i="63"/>
  <c r="Z1443" i="63"/>
  <c r="Z193" i="63"/>
  <c r="Z3199" i="63"/>
  <c r="Z866" i="63"/>
  <c r="Z546" i="63"/>
  <c r="Z2785" i="63"/>
  <c r="Z620" i="63"/>
  <c r="Z2646" i="63"/>
  <c r="Z1284" i="63"/>
  <c r="Z1423" i="63"/>
  <c r="Z3103" i="63"/>
  <c r="Z47" i="63"/>
  <c r="Z3186" i="63"/>
  <c r="Z2896" i="63"/>
  <c r="Z3433" i="63"/>
  <c r="Z1943" i="63"/>
  <c r="Z3436" i="63"/>
  <c r="Z869" i="63"/>
  <c r="Z2648" i="63"/>
  <c r="Z2215" i="63"/>
  <c r="Z564" i="63"/>
  <c r="Z2990" i="63"/>
  <c r="Z3472" i="63"/>
  <c r="Z1661" i="63"/>
  <c r="Z1549" i="63"/>
  <c r="Z3295" i="63"/>
  <c r="Z3088" i="63"/>
  <c r="Z3515" i="63"/>
  <c r="Z1356" i="63"/>
  <c r="Z2914" i="63"/>
  <c r="Z3049" i="63"/>
  <c r="Z2543" i="63"/>
  <c r="Z3025" i="63"/>
  <c r="Z381" i="63"/>
  <c r="Z2709" i="63"/>
  <c r="Z2773" i="63"/>
  <c r="Z2946" i="63"/>
  <c r="Z2387" i="63"/>
  <c r="Z1935" i="63"/>
  <c r="Z694" i="63"/>
  <c r="Z1802" i="63"/>
  <c r="Z1996" i="63"/>
  <c r="Z1775" i="63"/>
  <c r="Z2760" i="63"/>
  <c r="Z2810" i="63"/>
  <c r="Z1628" i="63"/>
  <c r="Z1144" i="63"/>
  <c r="Z362" i="63"/>
  <c r="Z2601" i="63"/>
  <c r="Z1413" i="63"/>
  <c r="Z1714" i="63"/>
  <c r="Z2577" i="63"/>
  <c r="Z2579" i="63"/>
  <c r="Z210" i="63"/>
  <c r="Z3087" i="63"/>
  <c r="Z466" i="63"/>
  <c r="Z89" i="63"/>
  <c r="Z2165" i="63"/>
  <c r="Z2553" i="63"/>
  <c r="Z23" i="63"/>
  <c r="Z2328" i="63"/>
  <c r="Z2076" i="63"/>
  <c r="Z2113" i="63"/>
  <c r="Z2028" i="63"/>
  <c r="Z2430" i="63"/>
  <c r="Z192" i="63"/>
  <c r="Z1301" i="63"/>
  <c r="Z3069" i="63"/>
  <c r="Z659" i="63"/>
  <c r="Z2965" i="63"/>
  <c r="Z1366" i="63"/>
  <c r="Z1057" i="63"/>
  <c r="Z1168" i="63"/>
  <c r="Z452" i="63"/>
  <c r="Z184" i="63"/>
  <c r="Z3414" i="63"/>
  <c r="Z3125" i="63"/>
  <c r="Z264" i="63"/>
  <c r="Z1260" i="63"/>
  <c r="Z2019" i="63"/>
  <c r="Z3080" i="63"/>
  <c r="Z582" i="63"/>
  <c r="Z903" i="63"/>
  <c r="Z568" i="63"/>
  <c r="Z106" i="63"/>
  <c r="Z1607" i="63"/>
  <c r="Z1711" i="63"/>
  <c r="Z1329" i="63"/>
  <c r="Z653" i="63"/>
  <c r="Z1603" i="63"/>
  <c r="Z1744" i="63"/>
  <c r="Z1826" i="63"/>
  <c r="Z673" i="63"/>
  <c r="Z271" i="63"/>
  <c r="Z3318" i="63"/>
  <c r="Z685" i="63"/>
  <c r="Z123" i="63"/>
  <c r="Z2461" i="63"/>
  <c r="Z2225" i="63"/>
  <c r="Z335" i="63"/>
  <c r="Z1363" i="63"/>
  <c r="Z2439" i="63"/>
  <c r="Z985" i="63"/>
  <c r="Z666" i="63"/>
  <c r="Z3026" i="63"/>
  <c r="Z716" i="63"/>
  <c r="Z963" i="63"/>
  <c r="Z2954" i="63"/>
  <c r="Z2949" i="63"/>
  <c r="Z3126" i="63"/>
  <c r="Z2296" i="63"/>
  <c r="Z3296" i="63"/>
  <c r="Z954" i="63"/>
  <c r="Z1194" i="63"/>
  <c r="Z1250" i="63"/>
  <c r="Z586" i="63"/>
  <c r="Z157" i="63"/>
  <c r="Z1626" i="63"/>
  <c r="Z2545" i="63"/>
  <c r="Z86" i="63"/>
  <c r="Z305" i="63"/>
  <c r="Z856" i="63"/>
  <c r="Z277" i="63"/>
  <c r="Z344" i="63"/>
  <c r="Z670" i="63"/>
  <c r="Z2541" i="63"/>
  <c r="Z1049" i="63"/>
  <c r="Z1305" i="63"/>
  <c r="Z3092" i="63"/>
  <c r="Z2473" i="63"/>
  <c r="Z326" i="63"/>
  <c r="Z484" i="63"/>
  <c r="Z3208" i="63"/>
  <c r="Z3403" i="63"/>
  <c r="Z1114" i="63"/>
  <c r="Z1910" i="63"/>
  <c r="Z1955" i="63"/>
  <c r="Z2288" i="63"/>
  <c r="Z3294" i="63"/>
  <c r="Z2394" i="63"/>
  <c r="Z1939" i="63"/>
  <c r="Z790" i="63"/>
  <c r="Z428" i="63"/>
  <c r="Z2721" i="63"/>
  <c r="Z637" i="63"/>
  <c r="Z1338" i="63"/>
  <c r="Z1459" i="63"/>
  <c r="Z1017" i="63"/>
  <c r="Z2422" i="63"/>
  <c r="Z1342" i="63"/>
  <c r="Z1319" i="63"/>
  <c r="Z3357" i="63"/>
  <c r="Z1938" i="63"/>
  <c r="Z341" i="63"/>
  <c r="Z328" i="63"/>
  <c r="Z150" i="63"/>
  <c r="Z231" i="63"/>
  <c r="Z2396" i="63"/>
  <c r="Z2605" i="63"/>
  <c r="Z3324" i="63"/>
  <c r="Z1407" i="63"/>
  <c r="Z3551" i="63"/>
  <c r="Z825" i="63"/>
  <c r="Z3219" i="63"/>
  <c r="Z108" i="63"/>
  <c r="Z2584" i="63"/>
  <c r="Z1044" i="63"/>
  <c r="Z1460" i="63"/>
  <c r="Z1550" i="63"/>
  <c r="Z504" i="63"/>
  <c r="Z2315" i="63"/>
  <c r="Z1758" i="63"/>
  <c r="Z3276" i="63"/>
  <c r="Z2549" i="63"/>
  <c r="Z1361" i="63"/>
  <c r="Z124" i="63"/>
  <c r="Z2035" i="63"/>
  <c r="Z2435" i="63"/>
  <c r="Z1573" i="63"/>
  <c r="Z2891" i="63"/>
  <c r="Z671" i="63"/>
  <c r="Z2117" i="63"/>
  <c r="Z1581" i="63"/>
  <c r="Z1908" i="63"/>
  <c r="Z1685" i="63"/>
  <c r="Z1045" i="63"/>
  <c r="Z1755" i="63"/>
  <c r="Z1873" i="63"/>
  <c r="Z1042" i="63"/>
  <c r="Z3293" i="63"/>
  <c r="Z2871" i="63"/>
  <c r="Z1203" i="63"/>
  <c r="Z2193" i="63"/>
  <c r="Z2529" i="63"/>
  <c r="Z1725" i="63"/>
  <c r="Z1349" i="63"/>
  <c r="Z1490" i="63"/>
  <c r="Z1561" i="63"/>
  <c r="Z2793" i="63"/>
  <c r="Z1161" i="63"/>
  <c r="Z268" i="63"/>
  <c r="Z3006" i="63"/>
  <c r="Z3309" i="63"/>
  <c r="Z1779" i="63"/>
  <c r="Z2489" i="63"/>
  <c r="Z2176" i="63"/>
  <c r="Z1989" i="63"/>
  <c r="Z1140" i="63"/>
  <c r="Z2140" i="63"/>
  <c r="Z1053" i="63"/>
  <c r="Z1961" i="63"/>
  <c r="Z3217" i="63"/>
  <c r="Z375" i="63"/>
  <c r="Z3191" i="63"/>
  <c r="Z40" i="63"/>
  <c r="Z1012" i="63"/>
  <c r="Z2669" i="63"/>
  <c r="Z780" i="63"/>
  <c r="Z646" i="63"/>
  <c r="Z371" i="63"/>
  <c r="Z3539" i="63"/>
  <c r="Z3048" i="63"/>
  <c r="Z2089" i="63"/>
  <c r="Z2772" i="63"/>
  <c r="Z2616" i="63"/>
  <c r="Z622" i="63"/>
  <c r="Z3443" i="63"/>
  <c r="Z2087" i="63"/>
  <c r="Z2376" i="63"/>
  <c r="Z2972" i="63"/>
  <c r="Z3098" i="63"/>
  <c r="Z576" i="63"/>
  <c r="Z52" i="63"/>
  <c r="Z1179" i="63"/>
  <c r="Z378" i="63"/>
  <c r="Z2137" i="63"/>
  <c r="Z3202" i="63"/>
  <c r="Z3516" i="63"/>
  <c r="Z2623" i="63"/>
  <c r="Z1513" i="63"/>
  <c r="Z1545" i="63"/>
  <c r="Z1647" i="63"/>
  <c r="Z1733" i="63"/>
  <c r="Z2416" i="63"/>
  <c r="Z1176" i="63"/>
  <c r="Z1689" i="63"/>
  <c r="Z3207" i="63"/>
  <c r="Z1952" i="63"/>
  <c r="Z202" i="63"/>
  <c r="Z1897" i="63"/>
  <c r="Z3193" i="63"/>
  <c r="Z2046" i="63"/>
  <c r="Z98" i="63"/>
  <c r="Z2374" i="63"/>
  <c r="Z1784" i="63"/>
  <c r="Z1501" i="63"/>
  <c r="Z1163" i="63"/>
  <c r="Z1039" i="63"/>
  <c r="Z1450" i="63"/>
  <c r="Z3528" i="63"/>
  <c r="Z1655" i="63"/>
  <c r="Z2524" i="63"/>
  <c r="Z3492" i="63"/>
  <c r="Z3278" i="63"/>
  <c r="Z2633" i="63"/>
  <c r="Z2997" i="63"/>
  <c r="Z3132" i="63"/>
  <c r="Z3244" i="63"/>
  <c r="Z2062" i="63"/>
  <c r="Z2469" i="63"/>
  <c r="Z318" i="63"/>
  <c r="Z859" i="63"/>
  <c r="Z3441" i="63"/>
  <c r="Z2254" i="63"/>
  <c r="Z1769" i="63"/>
  <c r="Z2664" i="63"/>
  <c r="Z693" i="63"/>
  <c r="Z2730" i="63"/>
  <c r="Z2132" i="63"/>
  <c r="Z481" i="63"/>
  <c r="Z3228" i="63"/>
  <c r="Z763" i="63"/>
  <c r="Z1232" i="63"/>
  <c r="Z611" i="63"/>
  <c r="Z1590" i="63"/>
  <c r="Z3311" i="63"/>
  <c r="Z408" i="63"/>
  <c r="Z3268" i="63"/>
  <c r="Z3211" i="63"/>
  <c r="Z3426" i="63"/>
  <c r="Z846" i="63"/>
  <c r="Z907" i="63"/>
  <c r="Z3480" i="63"/>
  <c r="Z180" i="63"/>
  <c r="Z211" i="63"/>
  <c r="Z791" i="63"/>
  <c r="Z792" i="63"/>
  <c r="Z3446" i="63"/>
  <c r="Z1855" i="63"/>
  <c r="Z141" i="63"/>
  <c r="Z2719" i="63"/>
  <c r="Z2658" i="63"/>
  <c r="Z2994" i="63"/>
  <c r="Z862" i="63"/>
  <c r="Z2156" i="63"/>
  <c r="Z1098" i="63"/>
  <c r="Z2680" i="63"/>
  <c r="Z1845" i="63"/>
  <c r="Z2985" i="63"/>
  <c r="Z2898" i="63"/>
  <c r="Z2852" i="63"/>
  <c r="Z779" i="63"/>
  <c r="Z1128" i="63"/>
  <c r="Z2427" i="63"/>
  <c r="Z1127" i="63"/>
  <c r="Z3261" i="63"/>
  <c r="Z1560" i="63"/>
  <c r="Z3482" i="63"/>
  <c r="Z420" i="63"/>
  <c r="Z65" i="63"/>
  <c r="Z2230" i="63"/>
  <c r="Z2213" i="63"/>
  <c r="Z395" i="63"/>
  <c r="Z171" i="63"/>
  <c r="Z1956" i="63"/>
  <c r="Z3005" i="63"/>
  <c r="Z44" i="63"/>
  <c r="Z556" i="63"/>
  <c r="Z442" i="63"/>
  <c r="Z1807" i="63"/>
  <c r="Z205" i="63"/>
  <c r="Z397" i="63"/>
  <c r="Z1056" i="63"/>
  <c r="Z2103" i="63"/>
  <c r="Z842" i="63"/>
  <c r="Z3340" i="63"/>
  <c r="Z1247" i="63"/>
  <c r="Z1354" i="63"/>
  <c r="Z630" i="63"/>
  <c r="Z765" i="63"/>
  <c r="Z343" i="63"/>
  <c r="Z2796" i="63"/>
  <c r="Z2920" i="63"/>
  <c r="Z1730" i="63"/>
  <c r="Z1991" i="63"/>
  <c r="Z61" i="63"/>
  <c r="Z1987" i="63"/>
  <c r="Z2638" i="63"/>
  <c r="Z980" i="63"/>
  <c r="Z400" i="63"/>
  <c r="Z1773" i="63"/>
  <c r="Z363" i="63"/>
  <c r="Z1963" i="63"/>
  <c r="Z3128" i="63"/>
  <c r="Z2119" i="63"/>
  <c r="Z2453" i="63"/>
  <c r="Z947" i="63"/>
  <c r="Z3270" i="63"/>
  <c r="Z2732" i="63"/>
  <c r="Z2731" i="63"/>
  <c r="Z445" i="63"/>
  <c r="Z3174" i="63"/>
  <c r="Z181" i="63"/>
  <c r="Z3073" i="63"/>
  <c r="Z1562" i="63"/>
  <c r="Z1672" i="63"/>
  <c r="Z3034" i="63"/>
  <c r="Z2574" i="63"/>
  <c r="Z1216" i="63"/>
  <c r="Z549" i="63"/>
  <c r="Z2851" i="63"/>
  <c r="Z2143" i="63"/>
  <c r="Z2304" i="63"/>
  <c r="Z196" i="63"/>
  <c r="Z2916" i="63"/>
  <c r="Z2575" i="63"/>
  <c r="Z287" i="63"/>
  <c r="Z1254" i="63"/>
  <c r="Z1405" i="63"/>
  <c r="Z45" i="63"/>
  <c r="Z1930" i="63"/>
  <c r="Z2513" i="63"/>
  <c r="Z1503" i="63"/>
  <c r="Z3172" i="63"/>
  <c r="Z469" i="63"/>
  <c r="Z115" i="63"/>
  <c r="Z462" i="63"/>
  <c r="Z938" i="63"/>
  <c r="Z2955" i="63"/>
  <c r="Z839" i="63"/>
  <c r="Z1184" i="63"/>
  <c r="Z3537" i="63"/>
  <c r="Z1311" i="63"/>
  <c r="Z796" i="63"/>
  <c r="Z39" i="63"/>
  <c r="Z952" i="63"/>
  <c r="Z1427" i="63"/>
  <c r="Z2752" i="63"/>
  <c r="Z2859" i="63"/>
  <c r="Z1278" i="63"/>
  <c r="Z1182" i="63"/>
  <c r="Z3359" i="63"/>
  <c r="Z692" i="63"/>
  <c r="Z3239" i="63"/>
  <c r="Z1242" i="63"/>
  <c r="Z3306" i="63"/>
  <c r="Z1154" i="63"/>
  <c r="Z3141" i="63"/>
  <c r="Z2754" i="63"/>
  <c r="Z80" i="63"/>
  <c r="Z2592" i="63"/>
  <c r="Z444" i="63"/>
  <c r="Z899" i="63"/>
  <c r="Z2673" i="63"/>
  <c r="Z2620" i="63"/>
  <c r="Z1241" i="63"/>
  <c r="Z3117" i="63"/>
  <c r="Z3023" i="63"/>
  <c r="Z2645" i="63"/>
  <c r="Z2762" i="63"/>
  <c r="Z1160" i="63"/>
  <c r="Z3175" i="63"/>
  <c r="Z1370" i="63"/>
  <c r="Z2525" i="63"/>
  <c r="Z596" i="63"/>
  <c r="Z1589" i="63"/>
  <c r="Z3067" i="63"/>
  <c r="Z1707" i="63"/>
  <c r="Z1485" i="63"/>
  <c r="Z2546" i="63"/>
  <c r="Z3291" i="63"/>
  <c r="Z1840" i="63"/>
  <c r="Z233" i="63"/>
  <c r="Z2860" i="63"/>
  <c r="Z517" i="63"/>
  <c r="Z2064" i="63"/>
  <c r="Z249" i="63"/>
  <c r="Z926" i="63"/>
  <c r="Z2421" i="63"/>
  <c r="Z2881" i="63"/>
  <c r="Z3409" i="63"/>
  <c r="Z1976" i="63"/>
  <c r="Z2829" i="63"/>
  <c r="Z1151" i="63"/>
  <c r="Z2855" i="63"/>
  <c r="Z1483" i="63"/>
  <c r="Z1882" i="63"/>
  <c r="Z2164" i="63"/>
  <c r="Z3181" i="63"/>
  <c r="Z2029" i="63"/>
  <c r="Z2332" i="63"/>
  <c r="Z3550" i="63"/>
  <c r="Z3486" i="63"/>
  <c r="Z2214" i="63"/>
  <c r="Z2441" i="63"/>
  <c r="Z3163" i="63"/>
  <c r="Z1909" i="63"/>
  <c r="Z43" i="63"/>
  <c r="Z1830" i="63"/>
  <c r="Z1900" i="63"/>
  <c r="Z743" i="63"/>
  <c r="Z2245" i="63"/>
  <c r="Z552" i="63"/>
  <c r="Z2477" i="63"/>
  <c r="Z814" i="63"/>
  <c r="Z213" i="63"/>
  <c r="Z2911" i="63"/>
  <c r="Z1469" i="63"/>
  <c r="Z566" i="63"/>
  <c r="Z1877" i="63"/>
  <c r="Z1448" i="63"/>
  <c r="Z1944" i="63"/>
  <c r="Z2380" i="63"/>
  <c r="Z742" i="63"/>
  <c r="Z3379" i="63"/>
  <c r="Z2081" i="63"/>
  <c r="Z2242" i="63"/>
  <c r="Z569" i="63"/>
  <c r="Z488" i="63"/>
  <c r="Z1267" i="63"/>
  <c r="Z234" i="63"/>
  <c r="Z1104" i="63"/>
  <c r="Z1148" i="63"/>
  <c r="Z3043" i="63"/>
  <c r="Z2218" i="63"/>
  <c r="Z1928" i="63"/>
  <c r="Z1411" i="63"/>
  <c r="Z540" i="63"/>
  <c r="Z893" i="63"/>
  <c r="Z1177" i="63"/>
  <c r="Z389" i="63"/>
  <c r="Z2607" i="63"/>
  <c r="Z3065" i="63"/>
  <c r="Z3527" i="63"/>
  <c r="Z187" i="63"/>
  <c r="Z3285" i="63"/>
  <c r="Z2031" i="63"/>
  <c r="Z1508" i="63"/>
  <c r="Z923" i="63"/>
  <c r="Z662" i="63"/>
  <c r="Z1496" i="63"/>
  <c r="Z3135" i="63"/>
  <c r="Z1307" i="63"/>
  <c r="Z128" i="63"/>
  <c r="Z2921" i="63"/>
  <c r="Z3107" i="63"/>
  <c r="Z2194" i="63"/>
  <c r="Z3405" i="63"/>
  <c r="Z24" i="63"/>
  <c r="Z541" i="63"/>
  <c r="Z2084" i="63"/>
  <c r="Z1764" i="63"/>
  <c r="Z1112" i="63"/>
  <c r="Z555" i="63"/>
  <c r="Z507" i="63"/>
  <c r="Z1819" i="63"/>
  <c r="Z3354" i="63"/>
  <c r="Z1421" i="63"/>
  <c r="Z1298" i="63"/>
  <c r="Z1888" i="63"/>
  <c r="Z2348" i="63"/>
  <c r="Z2203" i="63"/>
  <c r="Z1674" i="63"/>
  <c r="Z2365" i="63"/>
  <c r="Z775" i="63"/>
  <c r="Z752" i="63"/>
  <c r="Z3194" i="63"/>
  <c r="Z2067" i="63"/>
  <c r="Z939" i="63"/>
  <c r="Z2941" i="63"/>
  <c r="Z432" i="63"/>
  <c r="Z3099" i="63"/>
  <c r="Z3417" i="63"/>
  <c r="Z3541" i="63"/>
  <c r="Z3503" i="63"/>
  <c r="Z2742" i="63"/>
  <c r="Z1659" i="63"/>
  <c r="Z3215" i="63"/>
  <c r="Z3001" i="63"/>
  <c r="Z3338" i="63"/>
  <c r="Z3159" i="63"/>
  <c r="Z2687" i="63"/>
  <c r="Z1997" i="63"/>
  <c r="Z1212" i="63"/>
  <c r="Z364" i="63"/>
  <c r="Z3314" i="63"/>
  <c r="Z53" i="63"/>
  <c r="Z613" i="63"/>
  <c r="Z773" i="63"/>
  <c r="Z933" i="63"/>
  <c r="Z1718" i="63"/>
  <c r="Z1425" i="63"/>
  <c r="Z1408" i="63"/>
  <c r="Z2803" i="63"/>
  <c r="Z579" i="63"/>
  <c r="Z1333" i="63"/>
  <c r="Z1196" i="63"/>
  <c r="Z817" i="63"/>
  <c r="Z3345" i="63"/>
  <c r="Z140" i="63"/>
  <c r="Z2191" i="63"/>
  <c r="Z1850" i="63"/>
  <c r="Z2105" i="63"/>
  <c r="Z1446" i="63"/>
  <c r="Z537" i="63"/>
  <c r="Z2556" i="63"/>
  <c r="Z2907" i="63"/>
  <c r="Z1191" i="63"/>
  <c r="Z201" i="63"/>
  <c r="Z844" i="63"/>
  <c r="Z1848" i="63"/>
  <c r="Z547" i="63"/>
  <c r="Z2006" i="63"/>
  <c r="Z3265" i="63"/>
  <c r="Z2340" i="63"/>
  <c r="Z3267" i="63"/>
  <c r="Z1949" i="63"/>
  <c r="Z3450" i="63"/>
  <c r="Z66" i="63"/>
  <c r="Z1947" i="63"/>
  <c r="Z2183" i="63"/>
  <c r="Z1052" i="63"/>
  <c r="Z226" i="63"/>
  <c r="Z2460" i="63"/>
  <c r="Z3510" i="63"/>
  <c r="Z1136" i="63"/>
  <c r="Z97" i="63"/>
  <c r="Z1829" i="63"/>
  <c r="Z982" i="63"/>
  <c r="Z1790" i="63"/>
  <c r="Z1357" i="63"/>
  <c r="Z2414" i="63"/>
  <c r="Z1793" i="63"/>
  <c r="Z3130" i="63"/>
  <c r="Z2610" i="63"/>
  <c r="Z2002" i="63"/>
  <c r="Z1948" i="63"/>
  <c r="Z2069" i="63"/>
  <c r="Z248" i="63"/>
  <c r="Z1270" i="63"/>
  <c r="Z1456" i="63"/>
  <c r="Z650" i="63"/>
  <c r="Z243" i="63"/>
  <c r="Z2025" i="63"/>
  <c r="Z1992" i="63"/>
  <c r="Z2808" i="63"/>
  <c r="Z1582" i="63"/>
  <c r="Z129" i="63"/>
  <c r="Z1424" i="63"/>
  <c r="Z2765" i="63"/>
  <c r="Z307" i="63"/>
  <c r="Z421" i="63"/>
  <c r="Z1805" i="63"/>
  <c r="Z1304" i="63"/>
  <c r="Z1034" i="63"/>
  <c r="Z3286" i="63"/>
  <c r="Z3313" i="63"/>
  <c r="Z3507" i="63"/>
  <c r="Z726" i="63"/>
  <c r="Z414" i="63"/>
  <c r="Z1907" i="63"/>
  <c r="Z1584" i="63"/>
  <c r="Z3418" i="63"/>
  <c r="Z2378" i="63"/>
  <c r="Z76" i="63"/>
  <c r="Z534" i="63"/>
  <c r="Z1185" i="63"/>
  <c r="Z1498" i="63"/>
  <c r="Z523" i="63"/>
  <c r="Z1916" i="63"/>
  <c r="Z1430" i="63"/>
  <c r="Z1809" i="63"/>
  <c r="Z2465" i="63"/>
  <c r="Z1706" i="63"/>
  <c r="Z3529" i="63"/>
  <c r="Z713" i="63"/>
  <c r="Z2205" i="63"/>
  <c r="Z2833" i="63"/>
  <c r="Z538" i="63"/>
  <c r="Z392" i="63"/>
  <c r="Z2129" i="63"/>
  <c r="Z776" i="63"/>
  <c r="Z2503" i="63"/>
  <c r="Z884" i="63"/>
  <c r="Z3093" i="63"/>
  <c r="Z208" i="63"/>
  <c r="Z2498" i="63"/>
  <c r="Z1927" i="63"/>
  <c r="Z894" i="63"/>
  <c r="Z2766" i="63"/>
  <c r="Z430" i="63"/>
  <c r="Z262" i="63"/>
  <c r="Z182" i="63"/>
  <c r="Z1406" i="63"/>
  <c r="Z2639" i="63"/>
  <c r="Z1914" i="63"/>
  <c r="Z754" i="63"/>
  <c r="Z1808" i="63"/>
  <c r="Z2155" i="63"/>
  <c r="Z2464" i="63"/>
  <c r="Z1648" i="63"/>
  <c r="Z2109" i="63"/>
  <c r="Z3249" i="63"/>
  <c r="Z1312" i="63"/>
  <c r="Z3246" i="63"/>
  <c r="Z2159" i="63"/>
  <c r="Z2478" i="63"/>
  <c r="Z1962" i="63"/>
  <c r="Z714" i="63"/>
  <c r="Z2291" i="63"/>
  <c r="Z2027" i="63"/>
  <c r="Z1061" i="63"/>
  <c r="Z473" i="63"/>
  <c r="Z3425" i="63"/>
  <c r="Z3415" i="63"/>
  <c r="Z3101" i="63"/>
  <c r="Z2637" i="63"/>
  <c r="Z994" i="63"/>
  <c r="Z2969" i="63"/>
  <c r="Z3134" i="63"/>
  <c r="Z2272" i="63"/>
  <c r="Z3536" i="63"/>
  <c r="Z3252" i="63"/>
  <c r="Z1864" i="63"/>
  <c r="Z2411" i="63"/>
  <c r="Z1468" i="63"/>
  <c r="Z505" i="63"/>
  <c r="Z2493" i="63"/>
  <c r="Z3333" i="63"/>
  <c r="Z2314" i="63"/>
  <c r="Z497" i="63"/>
  <c r="Z3320" i="63"/>
  <c r="Z1639" i="63"/>
  <c r="Z2557" i="63"/>
  <c r="Z1585" i="63"/>
  <c r="Z3162" i="63"/>
  <c r="Z2797" i="63"/>
  <c r="Z750" i="63"/>
  <c r="Z900" i="63"/>
  <c r="Z1617" i="63"/>
  <c r="Z3112" i="63"/>
  <c r="Z2065" i="63"/>
  <c r="Z2944" i="63"/>
  <c r="Z113" i="63"/>
  <c r="Z704" i="63"/>
  <c r="Z359" i="63"/>
  <c r="Z1507" i="63"/>
  <c r="Z1089" i="63"/>
  <c r="Z709" i="63"/>
  <c r="Z2133" i="63"/>
  <c r="Z3302" i="63"/>
  <c r="Z3421" i="63"/>
  <c r="Z1514" i="63"/>
  <c r="Z3190" i="63"/>
  <c r="Z2764" i="63"/>
  <c r="Z409" i="63"/>
  <c r="Z3200" i="63"/>
  <c r="Z2306" i="63"/>
  <c r="Z958" i="63"/>
  <c r="Z2321" i="63"/>
  <c r="Z575" i="63"/>
  <c r="Z2385" i="63"/>
  <c r="Z2123" i="63"/>
  <c r="Z1371" i="63"/>
  <c r="Z781" i="63"/>
  <c r="Z1237" i="63"/>
  <c r="Z1046" i="63"/>
  <c r="Z41" i="63"/>
  <c r="Z3497" i="63"/>
  <c r="Z354" i="63"/>
  <c r="Z2597" i="63"/>
  <c r="Z1141" i="63"/>
  <c r="Z2445" i="63"/>
  <c r="Z3458" i="63"/>
  <c r="Z1343" i="63"/>
  <c r="Z1381" i="63"/>
  <c r="Z37" i="63"/>
  <c r="Z3429" i="63"/>
  <c r="Z2054" i="63"/>
  <c r="Z1885" i="63"/>
  <c r="Z3079" i="63"/>
  <c r="Z2204" i="63"/>
  <c r="Z3256" i="63"/>
  <c r="Z2884" i="63"/>
  <c r="Z3317" i="63"/>
  <c r="Z491" i="63"/>
  <c r="Z2358" i="63"/>
  <c r="Z1835" i="63"/>
  <c r="Z988" i="63"/>
  <c r="Z2846" i="63"/>
  <c r="Z506" i="63"/>
  <c r="Z2001" i="63"/>
  <c r="Z1920" i="63"/>
  <c r="Z2510" i="63"/>
  <c r="Z1091" i="63"/>
  <c r="Z1412" i="63"/>
  <c r="Z3307" i="63"/>
  <c r="Z1556" i="63"/>
  <c r="Z3094" i="63"/>
  <c r="Z235" i="63"/>
  <c r="Z1018" i="63"/>
  <c r="Z974" i="63"/>
  <c r="Z1709" i="63"/>
  <c r="Z2284" i="63"/>
  <c r="Z2502" i="63"/>
  <c r="Z1318" i="63"/>
  <c r="Z518" i="63"/>
  <c r="Z3115" i="63"/>
  <c r="Z1035" i="63"/>
  <c r="Z2277" i="63"/>
  <c r="Z1337" i="63"/>
  <c r="Z2539" i="63"/>
  <c r="Z672" i="63"/>
  <c r="Z2910" i="63"/>
  <c r="Z618" i="63"/>
  <c r="Z1756" i="63"/>
  <c r="Z1766" i="63"/>
  <c r="Z2641" i="63"/>
  <c r="Z2393" i="63"/>
  <c r="Z2346" i="63"/>
  <c r="Z1860" i="63"/>
  <c r="Z2909" i="63"/>
  <c r="Z1632" i="63"/>
  <c r="Z561" i="63"/>
  <c r="Z1352" i="63"/>
  <c r="Z2243" i="63"/>
  <c r="Z2665" i="63"/>
  <c r="Z522" i="63"/>
  <c r="Z1702" i="63"/>
  <c r="Z79" i="63"/>
  <c r="Z2869" i="63"/>
  <c r="Z2391" i="63"/>
  <c r="Z3119" i="63"/>
  <c r="Z1785" i="63"/>
  <c r="Z3188" i="63"/>
  <c r="Z2095" i="63"/>
  <c r="Z1868" i="63"/>
  <c r="Z1130" i="63"/>
  <c r="Z2877" i="63"/>
  <c r="Z808" i="63"/>
  <c r="Z1665" i="63"/>
  <c r="Z3512" i="63"/>
  <c r="Z956" i="63"/>
  <c r="Z3525" i="63"/>
  <c r="Z342" i="63"/>
  <c r="Z1839" i="63"/>
  <c r="Z1322" i="63"/>
  <c r="Z3346" i="63"/>
  <c r="Z1149" i="63"/>
  <c r="Z2878" i="63"/>
  <c r="Z2870" i="63"/>
  <c r="Z1170" i="63"/>
  <c r="Z829" i="63"/>
  <c r="Z461" i="63"/>
  <c r="Z865" i="63"/>
  <c r="Z2437" i="63"/>
  <c r="Z1729" i="63"/>
  <c r="Z3152" i="63"/>
  <c r="Z834" i="63"/>
  <c r="Z3146" i="63"/>
  <c r="Z667" i="63"/>
  <c r="Z917" i="63"/>
  <c r="Z1032" i="63"/>
  <c r="Z649" i="63"/>
  <c r="Z437" i="63"/>
  <c r="Z2370" i="63"/>
  <c r="Z2630" i="63"/>
  <c r="Z2757" i="63"/>
  <c r="Z942" i="63"/>
  <c r="Z1385" i="63"/>
  <c r="Z1145" i="63"/>
  <c r="Z2325" i="63"/>
  <c r="Z2260" i="63"/>
  <c r="Z2689" i="63"/>
  <c r="Z2854" i="63"/>
  <c r="Z1967" i="63"/>
  <c r="Z3198" i="63"/>
  <c r="Z1374" i="63"/>
  <c r="Z2951" i="63"/>
  <c r="Z1066" i="63"/>
  <c r="Z347" i="63"/>
  <c r="Z3085" i="63"/>
  <c r="Z2771" i="63"/>
  <c r="Z2551" i="63"/>
  <c r="Z2813" i="63"/>
  <c r="Z1009" i="63"/>
  <c r="Z2154" i="63"/>
  <c r="Z472" i="63"/>
  <c r="Z2274" i="63"/>
  <c r="Z91" i="63"/>
  <c r="Z3545" i="63"/>
  <c r="Z156" i="63"/>
  <c r="Z3348" i="63"/>
  <c r="Z3000" i="63"/>
  <c r="Z3144" i="63"/>
  <c r="Z2428" i="63"/>
  <c r="Z818" i="63"/>
  <c r="Z3145" i="63"/>
  <c r="Z2626" i="63"/>
  <c r="Z674" i="63"/>
  <c r="Z1031" i="63"/>
  <c r="Z2715" i="63"/>
  <c r="Z470" i="63"/>
  <c r="Z3301" i="63"/>
  <c r="Z882" i="63"/>
  <c r="Z1552" i="63"/>
  <c r="Z2724" i="63"/>
  <c r="Z212" i="63"/>
  <c r="Z2384" i="63"/>
  <c r="Z216" i="63"/>
  <c r="Z483" i="63"/>
  <c r="Z760" i="63"/>
  <c r="Z1147" i="63"/>
  <c r="Z2528" i="63"/>
  <c r="Z1300" i="63"/>
  <c r="Z3546" i="63"/>
  <c r="Z1788" i="63"/>
  <c r="Z2586" i="63"/>
  <c r="Z2979" i="63"/>
  <c r="Z867" i="63"/>
  <c r="Z2185" i="63"/>
  <c r="Z2045" i="63"/>
  <c r="Z293" i="63"/>
  <c r="Z2532" i="63"/>
  <c r="Z1320" i="63"/>
  <c r="Z3020" i="63"/>
  <c r="Z2820" i="63"/>
  <c r="Z1264" i="63"/>
  <c r="Z221" i="63"/>
  <c r="Z3230" i="63"/>
  <c r="Z2206" i="63"/>
  <c r="Z3394" i="63"/>
  <c r="Z1575" i="63"/>
  <c r="Z349" i="63"/>
  <c r="Z2812" i="63"/>
  <c r="Z849" i="63"/>
  <c r="Z1025" i="63"/>
  <c r="Z2457" i="63"/>
  <c r="Z2289" i="63"/>
  <c r="Z2247" i="63"/>
  <c r="Z132" i="63"/>
  <c r="Z1605" i="63"/>
  <c r="Z125" i="63"/>
  <c r="Z1801" i="63"/>
  <c r="Z167" i="63"/>
  <c r="Z3337" i="63"/>
  <c r="Z1353" i="63"/>
  <c r="Z1796" i="63"/>
  <c r="Z3424" i="63"/>
  <c r="Z411" i="63"/>
  <c r="Z1119" i="63"/>
  <c r="Z2407" i="63"/>
  <c r="Z1932" i="63"/>
  <c r="Z719" i="63"/>
  <c r="Z1593" i="63"/>
  <c r="Z2542" i="63"/>
  <c r="Z1771" i="63"/>
  <c r="Z207" i="63"/>
  <c r="Z1414" i="63"/>
  <c r="Z532" i="63"/>
  <c r="Z860" i="63"/>
  <c r="Z3411" i="63"/>
  <c r="Z2656" i="63"/>
  <c r="Z2853" i="63"/>
  <c r="Z2595" i="63"/>
  <c r="Z396" i="63"/>
  <c r="Z1754" i="63"/>
  <c r="Z2013" i="63"/>
  <c r="Z961" i="63"/>
  <c r="Z3140" i="63"/>
  <c r="Z1616" i="63"/>
  <c r="Z2302" i="63"/>
  <c r="Z795" i="63"/>
  <c r="Z2585" i="63"/>
  <c r="Z2000" i="63"/>
  <c r="Z668" i="63"/>
  <c r="Z112" i="63"/>
  <c r="Z280" i="63"/>
  <c r="Z1213" i="63"/>
  <c r="Z3074" i="63"/>
  <c r="Z838" i="63"/>
  <c r="Z1653" i="63"/>
  <c r="Z551" i="63"/>
  <c r="Z2948" i="63"/>
  <c r="Z681" i="63"/>
  <c r="Z836" i="63"/>
  <c r="Z1164" i="63"/>
  <c r="Z1526" i="63"/>
  <c r="Z1576" i="63"/>
  <c r="Z1105" i="63"/>
  <c r="Z487" i="63"/>
  <c r="Z753" i="63"/>
  <c r="Z2219" i="63"/>
  <c r="Z2957" i="63"/>
  <c r="Z2201" i="63"/>
  <c r="Z1708" i="63"/>
  <c r="Z1266" i="63"/>
  <c r="Z1092" i="63"/>
  <c r="Z633" i="63"/>
  <c r="Z133" i="63"/>
  <c r="Z1457" i="63"/>
  <c r="Z2651" i="63"/>
  <c r="Z449" i="63"/>
  <c r="Z3455" i="63"/>
  <c r="Z720" i="63"/>
  <c r="Z2770" i="63"/>
  <c r="Z2386" i="63"/>
  <c r="Z3235" i="63"/>
  <c r="Z1473" i="63"/>
  <c r="Z1382" i="63"/>
  <c r="Z799" i="63"/>
  <c r="Z170" i="63"/>
  <c r="Z351" i="63"/>
  <c r="Z2426" i="63"/>
  <c r="Z31" i="63"/>
  <c r="Z3076" i="63"/>
  <c r="Z3289" i="63"/>
  <c r="Z2566" i="63"/>
  <c r="Z1268" i="63"/>
  <c r="Z1038" i="63"/>
  <c r="Z3122" i="63"/>
  <c r="Z759" i="63"/>
  <c r="Z186" i="63"/>
  <c r="Z778" i="63"/>
  <c r="Z1055" i="63"/>
  <c r="Z644" i="63"/>
  <c r="Z1336" i="63"/>
  <c r="Z274" i="63"/>
  <c r="Z1474" i="63"/>
  <c r="Z1870" i="63"/>
  <c r="Z2053" i="63"/>
  <c r="Z255" i="63"/>
  <c r="Z477" i="63"/>
  <c r="Z1903" i="63"/>
  <c r="Z615" i="63"/>
  <c r="Z1512" i="63"/>
  <c r="Z1843" i="63"/>
  <c r="Z1911" i="63"/>
  <c r="Z93" i="63"/>
  <c r="Z3524" i="63"/>
  <c r="Z2558" i="63"/>
  <c r="Z3255" i="63"/>
  <c r="Z2077" i="63"/>
  <c r="Z2408" i="63"/>
  <c r="Z513" i="63"/>
  <c r="Z77" i="63"/>
  <c r="Z422" i="63"/>
  <c r="Z617" i="63"/>
  <c r="Z3214" i="63"/>
  <c r="Z3170" i="63"/>
  <c r="Z3381" i="63"/>
  <c r="Z2468" i="63"/>
  <c r="Z2923" i="63"/>
  <c r="Z2487" i="63"/>
  <c r="Z807" i="63"/>
  <c r="Z3390" i="63"/>
  <c r="Z2229" i="63"/>
  <c r="Z2983" i="63"/>
  <c r="Z270" i="63"/>
  <c r="Z48" i="63"/>
  <c r="Z1690" i="63"/>
  <c r="Z1142" i="63"/>
  <c r="Z2573" i="63"/>
  <c r="Z2749" i="63"/>
  <c r="Z1295" i="63"/>
  <c r="Z2748" i="63"/>
  <c r="Z2283" i="63"/>
  <c r="Z1116" i="63"/>
  <c r="Z3054" i="63"/>
  <c r="Z2725" i="63"/>
  <c r="Z1667" i="63"/>
  <c r="Z2399" i="63"/>
  <c r="Z3457" i="63"/>
  <c r="Z638" i="63"/>
  <c r="Z1178" i="63"/>
  <c r="Z1761" i="63"/>
  <c r="Z109" i="63"/>
  <c r="Z2485" i="63"/>
  <c r="Z2989" i="63"/>
  <c r="Z1222" i="63"/>
  <c r="Z2778" i="63"/>
  <c r="Z2936" i="63"/>
  <c r="Z2980" i="63"/>
  <c r="Z2509" i="63"/>
  <c r="Z95" i="63"/>
  <c r="Z2372" i="63"/>
  <c r="Z2996" i="63"/>
  <c r="Z1484" i="63"/>
  <c r="Z1495" i="63"/>
  <c r="Z3273" i="63"/>
  <c r="Z482" i="63"/>
  <c r="Z1633" i="63"/>
  <c r="Z915" i="63"/>
  <c r="Z3332" i="63"/>
  <c r="Z3109" i="63"/>
  <c r="Z1572" i="63"/>
  <c r="Z930" i="63"/>
  <c r="Z380" i="63"/>
  <c r="Z1645" i="63"/>
  <c r="Z2041" i="63"/>
  <c r="Z494" i="63"/>
  <c r="Z2856" i="63"/>
  <c r="Z1362" i="63"/>
  <c r="Z1037" i="63"/>
  <c r="Z1029" i="63"/>
  <c r="Z239" i="63"/>
  <c r="Z1951" i="63"/>
  <c r="Z2932" i="63"/>
  <c r="Z1720" i="63"/>
  <c r="Z542" i="63"/>
  <c r="Z3275" i="63"/>
  <c r="Z2177" i="63"/>
  <c r="Z2235" i="63"/>
  <c r="Z2211" i="63"/>
  <c r="Z1815" i="63"/>
  <c r="Z1492" i="63"/>
  <c r="Z992" i="63"/>
  <c r="Z2063" i="63"/>
  <c r="Z3223" i="63"/>
  <c r="Z2265" i="63"/>
  <c r="Z3467" i="63"/>
  <c r="Z1226" i="63"/>
  <c r="Z1375" i="63"/>
  <c r="Z398" i="63"/>
  <c r="Z2888" i="63"/>
  <c r="Z382" i="63"/>
  <c r="Z1881" i="63"/>
  <c r="Z2826" i="63"/>
  <c r="Z2850" i="63"/>
  <c r="Z2210" i="63"/>
  <c r="Z2807" i="63"/>
  <c r="Z1201" i="63"/>
  <c r="Z1899" i="63"/>
  <c r="Z1568" i="63"/>
  <c r="Z612" i="63"/>
  <c r="Z2733" i="63"/>
  <c r="Z1477" i="63"/>
  <c r="Z120" i="63"/>
  <c r="Z2033" i="63"/>
  <c r="Z3449" i="63"/>
  <c r="Z999" i="63"/>
  <c r="Z443" i="63"/>
  <c r="Z1132" i="63"/>
  <c r="Z3084" i="63"/>
  <c r="Z1827" i="63"/>
  <c r="Z768" i="63"/>
  <c r="Z2562" i="63"/>
  <c r="Z1372" i="63"/>
  <c r="Z1258" i="63"/>
  <c r="Z21" i="63"/>
  <c r="Z816" i="63"/>
  <c r="Z959" i="63"/>
  <c r="Z703" i="63"/>
  <c r="Z1529" i="63"/>
  <c r="Z1906" i="63"/>
  <c r="Z1528" i="63"/>
  <c r="Z997" i="63"/>
  <c r="Z2475" i="63"/>
  <c r="Z3454" i="63"/>
  <c r="Z3412" i="63"/>
  <c r="Z1643" i="63"/>
  <c r="Z1774" i="63"/>
  <c r="Z2148" i="63"/>
  <c r="Z688" i="63"/>
  <c r="Z1207" i="63"/>
  <c r="Z3360" i="63"/>
  <c r="Z1776" i="63"/>
  <c r="Z2518" i="63"/>
  <c r="Z2160" i="63"/>
  <c r="Z3511" i="63"/>
  <c r="Z910" i="63"/>
  <c r="Z978" i="63"/>
  <c r="Z1040" i="63"/>
  <c r="Z306" i="63"/>
  <c r="Z1558" i="63"/>
  <c r="Z1276" i="63"/>
  <c r="Z1096" i="63"/>
  <c r="Z2644" i="63"/>
  <c r="Z2899" i="63"/>
  <c r="Z1656" i="63"/>
  <c r="Z887" i="63"/>
  <c r="Z966" i="63"/>
  <c r="Z2872" i="63"/>
  <c r="Z1983" i="63"/>
  <c r="Z1080" i="63"/>
  <c r="Z161" i="63"/>
  <c r="Z738" i="63"/>
  <c r="Z2857" i="63"/>
  <c r="Z635" i="63"/>
  <c r="Z1146" i="63"/>
  <c r="Z34" i="63"/>
  <c r="Z1139" i="63"/>
  <c r="Z2718" i="63"/>
  <c r="Z1399" i="63"/>
  <c r="Z2818" i="63"/>
  <c r="Z2943" i="63"/>
  <c r="Z1152" i="63"/>
  <c r="Z2703" i="63"/>
  <c r="Z1339" i="63"/>
  <c r="Z3331" i="63"/>
  <c r="Z2395" i="63"/>
  <c r="Z2124" i="63"/>
  <c r="Z1591" i="63"/>
  <c r="Z1452" i="63"/>
  <c r="Z643" i="63"/>
  <c r="Z348" i="63"/>
  <c r="Z2953" i="63"/>
  <c r="Z2090" i="63"/>
  <c r="Z2355" i="63"/>
  <c r="Z20" i="63"/>
  <c r="Z1275" i="63"/>
  <c r="Z852" i="63"/>
  <c r="Z2858" i="63"/>
  <c r="Z2572" i="63"/>
  <c r="Z366" i="63"/>
  <c r="Z2568" i="63"/>
  <c r="Z2403" i="63"/>
  <c r="Z3154" i="63"/>
  <c r="Z2905" i="63"/>
  <c r="Z322" i="63"/>
  <c r="Z1608" i="63"/>
  <c r="Z1539" i="63"/>
  <c r="Z1841" i="63"/>
  <c r="Z1005" i="63"/>
  <c r="Z327" i="63"/>
  <c r="Z945" i="63"/>
  <c r="Z301" i="63"/>
  <c r="Z2982" i="63"/>
  <c r="Z1823" i="63"/>
  <c r="Z1493" i="63"/>
  <c r="Z941" i="63"/>
  <c r="Z3071" i="63"/>
  <c r="Z72" i="63"/>
  <c r="Z1073" i="63"/>
  <c r="Z1218" i="63"/>
  <c r="Z1804" i="63"/>
  <c r="Z847" i="63"/>
  <c r="Z2671" i="63"/>
  <c r="Z794" i="63"/>
  <c r="Z729" i="63"/>
  <c r="Z2492" i="63"/>
  <c r="Z3514" i="63"/>
  <c r="Z2333" i="63"/>
  <c r="Z1510" i="63"/>
  <c r="Z2681" i="63"/>
  <c r="Z687" i="63"/>
  <c r="Z1157" i="63"/>
  <c r="Z725" i="63"/>
  <c r="Z266" i="63"/>
  <c r="Z2166" i="63"/>
  <c r="Z602" i="63"/>
  <c r="Z3019" i="63"/>
  <c r="Z416" i="63"/>
  <c r="Z2350" i="63"/>
  <c r="Z2199" i="63"/>
  <c r="Z350" i="63"/>
  <c r="Z2908" i="63"/>
  <c r="Z1169" i="63"/>
  <c r="Z1722" i="63"/>
  <c r="Z2956" i="63"/>
  <c r="Z1444" i="63"/>
  <c r="Z2102" i="63"/>
  <c r="Z1106" i="63"/>
  <c r="Z368" i="63"/>
  <c r="Z3063" i="63"/>
  <c r="Z1998" i="63"/>
  <c r="Z2071" i="63"/>
  <c r="Z245" i="63"/>
  <c r="Z85" i="63"/>
  <c r="Z2600" i="63"/>
  <c r="Z2180" i="63"/>
  <c r="Z218" i="63"/>
  <c r="Z3350" i="63"/>
  <c r="Z419" i="63"/>
  <c r="Z1673" i="63"/>
  <c r="Z3476" i="63"/>
  <c r="Z1569" i="63"/>
  <c r="Z1751" i="63"/>
  <c r="Z1220" i="63"/>
  <c r="Z2034" i="63"/>
  <c r="Z1205" i="63"/>
  <c r="Z2814" i="63"/>
  <c r="Z1857" i="63"/>
  <c r="Z3279" i="63"/>
  <c r="Z1480" i="63"/>
  <c r="Z1697" i="63"/>
  <c r="Z2361" i="63"/>
  <c r="Z2104" i="63"/>
  <c r="Z1293" i="63"/>
  <c r="Z1285" i="63"/>
  <c r="Z1759" i="63"/>
  <c r="Z2903" i="63"/>
  <c r="Z3469" i="63"/>
  <c r="Z977" i="63"/>
  <c r="Z1625" i="63"/>
  <c r="Z3428" i="63"/>
  <c r="Z2906" i="63"/>
  <c r="Z1737" i="63"/>
  <c r="Z2928" i="63"/>
  <c r="Z2517" i="63"/>
  <c r="Z353" i="63"/>
  <c r="Z929" i="63"/>
  <c r="Z1162" i="63"/>
  <c r="Z710" i="63"/>
  <c r="Z545" i="63"/>
  <c r="Z2136" i="63"/>
  <c r="Z38" i="63"/>
  <c r="Z2676" i="63"/>
  <c r="Z1243" i="63"/>
  <c r="Z2683" i="63"/>
  <c r="Z1695" i="63"/>
  <c r="Z1466" i="63"/>
  <c r="Z1084" i="63"/>
  <c r="Z2629" i="63"/>
  <c r="Z1417" i="63"/>
  <c r="Z2569" i="63"/>
  <c r="Z3014" i="63"/>
  <c r="Z403" i="63"/>
  <c r="Z641" i="63"/>
  <c r="Z2930" i="63"/>
  <c r="Z1684" i="63"/>
  <c r="Z3015" i="63"/>
  <c r="Z3292" i="63"/>
  <c r="Z1323" i="63"/>
  <c r="Z2627" i="63"/>
  <c r="Z35" i="63"/>
  <c r="Z1326" i="63"/>
  <c r="Z2868" i="63"/>
  <c r="Z1341" i="63"/>
  <c r="Z993" i="63"/>
  <c r="Z3212" i="63"/>
  <c r="Z3389" i="63"/>
  <c r="Z312" i="63"/>
  <c r="Z1271" i="63"/>
  <c r="Z2200" i="63"/>
  <c r="Z2431" i="63"/>
  <c r="Z3238" i="63"/>
  <c r="Z1745" i="63"/>
  <c r="Z722" i="63"/>
  <c r="Z96" i="63"/>
  <c r="Z2927" i="63"/>
  <c r="Z1246" i="63"/>
  <c r="Z2039" i="63"/>
  <c r="Z1324" i="63"/>
  <c r="Z3408" i="63"/>
  <c r="Z1683" i="63"/>
  <c r="Z730" i="63"/>
  <c r="Z1129" i="63"/>
  <c r="Z1251" i="63"/>
  <c r="Z2988" i="63"/>
  <c r="Z3090" i="63"/>
  <c r="Z2734" i="63"/>
  <c r="Z299" i="63"/>
  <c r="Z1613" i="63"/>
  <c r="Z2848" i="63"/>
  <c r="Z3535" i="63"/>
  <c r="Z3483" i="63"/>
  <c r="Z448" i="63"/>
  <c r="Z797" i="63"/>
  <c r="Z1715" i="63"/>
  <c r="Z1818" i="63"/>
  <c r="Z1749" i="63"/>
  <c r="Z1959" i="63"/>
  <c r="Z383" i="63"/>
  <c r="Z2174" i="63"/>
  <c r="Z2246" i="63"/>
  <c r="Z3033" i="63"/>
  <c r="Z885" i="63"/>
  <c r="Z3327" i="63"/>
  <c r="Z2239" i="63"/>
  <c r="Z1615" i="63"/>
  <c r="Z1048" i="63"/>
  <c r="Z1941" i="63"/>
  <c r="Z1373" i="63"/>
  <c r="Z2366" i="63"/>
  <c r="Z2267" i="63"/>
  <c r="Z2958" i="63"/>
  <c r="Z242" i="63"/>
  <c r="Z244" i="63"/>
  <c r="Z2791" i="63"/>
  <c r="Z2801" i="63"/>
  <c r="Z1287" i="63"/>
  <c r="Z74" i="63"/>
  <c r="Z1924" i="63"/>
  <c r="Z515" i="63"/>
  <c r="Z2257" i="63"/>
  <c r="Z3040" i="63"/>
  <c r="Z3518" i="63"/>
  <c r="Z2402" i="63"/>
  <c r="Z236" i="63"/>
  <c r="Z2195" i="63"/>
  <c r="Z1102" i="63"/>
  <c r="Z589" i="63"/>
  <c r="Z3157" i="63"/>
  <c r="Z905" i="63"/>
  <c r="Z767" i="63"/>
  <c r="Z889" i="63"/>
  <c r="Z1383" i="63"/>
  <c r="Z1249" i="63"/>
  <c r="Z1892" i="63"/>
  <c r="Z2269" i="63"/>
  <c r="Z1449" i="63"/>
  <c r="Z1601" i="63"/>
  <c r="Z1223" i="63"/>
  <c r="Z2583" i="63"/>
  <c r="Z492" i="63"/>
  <c r="Z460" i="63"/>
  <c r="Z747" i="63"/>
  <c r="Z2861" i="63"/>
  <c r="Z1122" i="63"/>
  <c r="Z1547" i="63"/>
  <c r="Z1125" i="63"/>
  <c r="Z2788" i="63"/>
  <c r="Z426" i="63"/>
  <c r="Z3203" i="63"/>
  <c r="Z2560" i="63"/>
  <c r="Z3506" i="63"/>
  <c r="Z964" i="63"/>
  <c r="Z1837" i="63"/>
  <c r="Z3236" i="63"/>
  <c r="Z1101" i="63"/>
  <c r="Z2086" i="63"/>
  <c r="Z2389" i="63"/>
  <c r="Z3029" i="63"/>
  <c r="Z2828" i="63"/>
  <c r="Z1024" i="63"/>
  <c r="Z1263" i="63"/>
  <c r="Z2598" i="63"/>
  <c r="Z654" i="63"/>
  <c r="Z976" i="63"/>
  <c r="Z737" i="63"/>
  <c r="Z1519" i="63"/>
  <c r="Z1682" i="63"/>
  <c r="Z3439" i="63"/>
  <c r="Z3161" i="63"/>
  <c r="Z2228" i="63"/>
  <c r="Z387" i="63"/>
  <c r="Z2253" i="63"/>
  <c r="Z1174" i="63"/>
  <c r="Z2611" i="63"/>
  <c r="Z652" i="63"/>
  <c r="Z172" i="63"/>
  <c r="Z2311" i="63"/>
  <c r="Z3517" i="63"/>
  <c r="Z105" i="63"/>
  <c r="Z2078" i="63"/>
  <c r="Z404" i="63"/>
  <c r="Z3502" i="63"/>
  <c r="Z1624" i="63"/>
  <c r="Z695" i="63"/>
  <c r="Z940" i="63"/>
  <c r="Z1047" i="63"/>
  <c r="Z2817" i="63"/>
  <c r="Z465" i="63"/>
  <c r="Z441" i="63"/>
  <c r="Z508" i="63"/>
  <c r="Z1479" i="63"/>
  <c r="Z2787" i="63"/>
  <c r="Z1799" i="63"/>
  <c r="Z2875" i="63"/>
  <c r="Z2444" i="63"/>
  <c r="Z1926" i="63"/>
  <c r="Z2157" i="63"/>
  <c r="Z393" i="63"/>
  <c r="Z626" i="63"/>
  <c r="Z2220" i="63"/>
  <c r="Z853" i="63"/>
  <c r="Z1471" i="63"/>
  <c r="Z1971" i="63"/>
  <c r="Z1538" i="63"/>
  <c r="Z2186" i="63"/>
  <c r="Z3396" i="63"/>
  <c r="Z879" i="63"/>
  <c r="Z2080" i="63"/>
  <c r="Z2018" i="63"/>
  <c r="Z934" i="63"/>
  <c r="Z1995" i="63"/>
  <c r="Z3082" i="63"/>
  <c r="Z3395" i="63"/>
  <c r="Z222" i="63"/>
  <c r="Z2708" i="63"/>
  <c r="Z2802" i="63"/>
  <c r="Z496" i="63"/>
  <c r="Z2534" i="63"/>
  <c r="Z1778" i="63"/>
  <c r="Z1604" i="63"/>
  <c r="Z3173" i="63"/>
  <c r="Z2016" i="63"/>
  <c r="Z721" i="63"/>
  <c r="Z217" i="63"/>
  <c r="Z3242" i="63"/>
  <c r="Z3035" i="63"/>
  <c r="Z3533" i="63"/>
  <c r="Z2593" i="63"/>
  <c r="Z1475" i="63"/>
  <c r="Z2093" i="63"/>
  <c r="Z1020" i="63"/>
  <c r="Z330" i="63"/>
  <c r="Z2933" i="63"/>
  <c r="Z1016" i="63"/>
  <c r="Z3240" i="63"/>
  <c r="Z3371" i="63"/>
  <c r="Z872" i="63"/>
  <c r="Z3147" i="63"/>
  <c r="Z972" i="63"/>
  <c r="Z2491" i="63"/>
  <c r="Z2146" i="63"/>
  <c r="Z1978" i="63"/>
  <c r="Z3064" i="63"/>
  <c r="Z1393" i="63"/>
  <c r="Z2364" i="63"/>
  <c r="Z1865" i="63"/>
  <c r="Z1262" i="63"/>
  <c r="Z2805" i="63"/>
  <c r="Z346" i="63"/>
  <c r="Z922" i="63"/>
  <c r="Z2653" i="63"/>
  <c r="Z2981" i="63"/>
  <c r="Z2390" i="63"/>
  <c r="Z1703" i="63"/>
  <c r="Z3044" i="63"/>
  <c r="Z1810" i="63"/>
  <c r="Z2700" i="63"/>
  <c r="Z2409" i="63"/>
  <c r="Z2582" i="63"/>
  <c r="Z2594" i="63"/>
  <c r="Z3017" i="63"/>
  <c r="Z298" i="63"/>
  <c r="Z562" i="63"/>
  <c r="Z1867" i="63"/>
  <c r="Z3490" i="63"/>
  <c r="Z68" i="63"/>
  <c r="Z3485" i="63"/>
  <c r="Z2799" i="63"/>
  <c r="Z1781" i="63"/>
  <c r="Z2005" i="63"/>
  <c r="Z843" i="63"/>
  <c r="Z605" i="63"/>
  <c r="Z425" i="63"/>
  <c r="Z2313" i="63"/>
  <c r="Z3466" i="63"/>
  <c r="Z786" i="63"/>
  <c r="Z2244" i="63"/>
  <c r="Z2216" i="63"/>
  <c r="Z682" i="63"/>
  <c r="Z2107" i="63"/>
  <c r="Z2098" i="63"/>
  <c r="Z833" i="63"/>
  <c r="Z3474" i="63"/>
  <c r="Z2769" i="63"/>
  <c r="Z2381" i="63"/>
  <c r="Z131" i="63"/>
  <c r="Z2301" i="63"/>
  <c r="Z1422" i="63"/>
  <c r="Z1646" i="63"/>
  <c r="Z3400" i="63"/>
  <c r="Z3442" i="63"/>
  <c r="Z2935" i="63"/>
  <c r="Z3316" i="63"/>
  <c r="Z3495" i="63"/>
  <c r="Z1742" i="63"/>
  <c r="Z1033" i="63"/>
  <c r="Z1060" i="63"/>
  <c r="Z1918" i="63"/>
  <c r="Z2603" i="63"/>
  <c r="Z2401" i="63"/>
  <c r="Z2947" i="63"/>
  <c r="Z143" i="63"/>
  <c r="Z2169" i="63"/>
  <c r="Z2472" i="63"/>
  <c r="Z2442" i="63"/>
  <c r="Z2714" i="63"/>
  <c r="Z1436" i="63"/>
  <c r="Z835" i="63"/>
  <c r="Z1895" i="63"/>
  <c r="Z684" i="63"/>
  <c r="Z3463" i="63"/>
  <c r="Z1614" i="63"/>
  <c r="Z2058" i="63"/>
  <c r="Z2479" i="63"/>
  <c r="Z2471" i="63"/>
  <c r="Z691" i="63"/>
  <c r="Z1433" i="63"/>
  <c r="Z1599" i="63"/>
  <c r="Z303" i="63"/>
  <c r="Z1844" i="63"/>
  <c r="Z2777" i="63"/>
  <c r="Z965" i="63"/>
  <c r="Z33" i="63"/>
  <c r="Z3477" i="63"/>
  <c r="Z2784" i="63"/>
  <c r="Z995" i="63"/>
  <c r="Z42" i="63"/>
  <c r="Z439" i="63"/>
  <c r="Z1410" i="63"/>
  <c r="Z2707" i="63"/>
  <c r="Z147" i="63"/>
  <c r="Z1913" i="63"/>
  <c r="Z3177" i="63"/>
  <c r="Z3220" i="63"/>
  <c r="Z3108" i="63"/>
  <c r="Z591" i="63"/>
  <c r="Z1432" i="63"/>
  <c r="Z1534" i="63"/>
  <c r="Z92" i="63"/>
  <c r="Z2360" i="63"/>
  <c r="Z3508" i="63"/>
  <c r="Z151" i="63"/>
  <c r="Z385" i="63"/>
  <c r="Z1398" i="63"/>
  <c r="Z51" i="63"/>
  <c r="Z2931" i="63"/>
  <c r="Z1699" i="63"/>
  <c r="Z2723" i="63"/>
  <c r="Z3232" i="63"/>
  <c r="Z2452" i="63"/>
  <c r="Z1772" i="63"/>
  <c r="Z2397" i="63"/>
  <c r="Z2938" i="63"/>
  <c r="Z3030" i="63"/>
  <c r="Z973" i="63"/>
  <c r="Z1896" i="63"/>
  <c r="Z1680" i="63"/>
  <c r="Z2640" i="63"/>
  <c r="Z3347" i="63"/>
  <c r="Z2775" i="63"/>
  <c r="Z285" i="63"/>
  <c r="Z2864" i="63"/>
  <c r="Z1629" i="63"/>
  <c r="Z2312" i="63"/>
  <c r="Z783" i="63"/>
  <c r="Z2111" i="63"/>
  <c r="Z577" i="63"/>
  <c r="Z2643" i="63"/>
  <c r="Z2660" i="63"/>
  <c r="Z2179" i="63"/>
  <c r="Z203" i="63"/>
  <c r="Z2127" i="63"/>
  <c r="Z356" i="63"/>
  <c r="Z2017" i="63"/>
  <c r="Z144" i="63"/>
  <c r="Z623" i="63"/>
  <c r="Z325" i="63"/>
  <c r="Z902" i="63"/>
  <c r="Z845" i="63"/>
  <c r="Z2004" i="63"/>
  <c r="Z3447" i="63"/>
  <c r="Z1086" i="63"/>
  <c r="Z55" i="63"/>
  <c r="Z2755" i="63"/>
  <c r="Z772" i="63"/>
  <c r="Z3326" i="63"/>
  <c r="Z1820" i="63"/>
  <c r="Z2973" i="63"/>
  <c r="Z1217" i="63"/>
  <c r="Z1676" i="63"/>
  <c r="Z3352" i="63"/>
  <c r="Z110" i="63"/>
  <c r="Z1635" i="63"/>
  <c r="Z1627" i="63"/>
  <c r="Z2798" i="63"/>
  <c r="Z3237" i="63"/>
  <c r="Z1435" i="63"/>
  <c r="Z204" i="63"/>
  <c r="Z498" i="63"/>
  <c r="Z2655" i="63"/>
  <c r="Z261" i="63"/>
  <c r="Z3060" i="63"/>
  <c r="Z554" i="63"/>
  <c r="Z2937" i="63"/>
  <c r="Z536" i="63"/>
  <c r="Z2455" i="63"/>
  <c r="Z3184" i="63"/>
  <c r="Z989" i="63"/>
  <c r="Z134" i="63"/>
  <c r="Z3002" i="63"/>
  <c r="Z1736" i="63"/>
  <c r="Z2964" i="63"/>
  <c r="Z2970" i="63"/>
  <c r="Z1113" i="63"/>
  <c r="Z152" i="63"/>
  <c r="Z2628" i="63"/>
  <c r="Z960" i="63"/>
  <c r="Z32" i="63"/>
  <c r="Z2925" i="63"/>
  <c r="Z372" i="63"/>
  <c r="Z3121" i="63"/>
  <c r="Z574" i="63"/>
  <c r="Z57" i="63"/>
  <c r="Z800" i="63"/>
  <c r="Z1898" i="63"/>
  <c r="Z3106" i="63"/>
  <c r="Z1541" i="63"/>
  <c r="Z1394" i="63"/>
  <c r="Z1719" i="63"/>
  <c r="Z36" i="63"/>
  <c r="Z1886" i="63"/>
  <c r="Z493" i="63"/>
  <c r="Z1277" i="63"/>
  <c r="Z1051" i="63"/>
  <c r="Z1531" i="63"/>
  <c r="Z2705" i="63"/>
  <c r="Z70" i="63"/>
  <c r="Z2057" i="63"/>
  <c r="Z1746" i="63"/>
  <c r="Z2125" i="63"/>
  <c r="Z2020" i="63"/>
  <c r="Z531" i="63"/>
  <c r="Z1567" i="63"/>
  <c r="Z2342" i="63"/>
  <c r="Z447" i="63"/>
  <c r="Z2636" i="63"/>
  <c r="Z2976" i="63"/>
  <c r="Z2697" i="63"/>
  <c r="Z823" i="63"/>
  <c r="Z2816" i="63"/>
  <c r="Z2747" i="63"/>
  <c r="Z1210" i="63"/>
  <c r="Z2789" i="63"/>
  <c r="Z2845" i="63"/>
  <c r="Z2882" i="63"/>
  <c r="Z2831" i="63"/>
  <c r="Z173" i="63"/>
  <c r="Z3402" i="63"/>
  <c r="Z1692" i="63"/>
  <c r="Z281" i="63"/>
  <c r="Z1564" i="63"/>
  <c r="Z1397" i="63"/>
  <c r="Z1195" i="63"/>
  <c r="Z1803" i="63"/>
  <c r="Z2454" i="63"/>
  <c r="Z501" i="63"/>
  <c r="Z2030" i="63"/>
  <c r="Z3431" i="63"/>
  <c r="Z925" i="63"/>
  <c r="Z127" i="63"/>
  <c r="Z1438" i="63"/>
  <c r="Z914" i="63"/>
  <c r="Z1379" i="63"/>
  <c r="Z2207" i="63"/>
  <c r="Z647" i="63"/>
  <c r="Z1058" i="63"/>
  <c r="Z2726" i="63"/>
  <c r="Z1378" i="63"/>
  <c r="Z798" i="63"/>
  <c r="Z1753" i="63"/>
  <c r="Z608" i="63"/>
  <c r="Z2940" i="63"/>
  <c r="Z1854" i="63"/>
  <c r="Z3007" i="63"/>
  <c r="Z1671" i="63"/>
  <c r="Z1727" i="63"/>
  <c r="Z2649" i="63"/>
  <c r="Z229" i="63"/>
  <c r="Z3209" i="63"/>
  <c r="Z1391" i="63"/>
  <c r="Z2227" i="63"/>
  <c r="Z2072" i="63"/>
  <c r="Z1825" i="63"/>
  <c r="Z3481" i="63"/>
  <c r="Z1570" i="63"/>
  <c r="Z3521" i="63"/>
  <c r="Z3377" i="63"/>
  <c r="Z565" i="63"/>
  <c r="Z2662" i="63"/>
  <c r="Z895" i="63"/>
  <c r="Z2885" i="63"/>
  <c r="Z636" i="63"/>
  <c r="Z1542" i="63"/>
  <c r="Z2128" i="63"/>
  <c r="Z3272" i="63"/>
  <c r="Z103" i="63"/>
  <c r="Z168" i="63"/>
  <c r="Z715" i="63"/>
  <c r="Z1094" i="63"/>
  <c r="Z1767" i="63"/>
  <c r="Z521" i="63"/>
  <c r="Z1933" i="63"/>
  <c r="Z139" i="63"/>
  <c r="Z3032" i="63"/>
  <c r="Z1117" i="63"/>
  <c r="Z2531" i="63"/>
  <c r="Z3225" i="63"/>
  <c r="Z1211" i="63"/>
  <c r="Z2112" i="63"/>
  <c r="Z587" i="63"/>
  <c r="Z896" i="63"/>
  <c r="Z2750" i="63"/>
  <c r="Z2234" i="63"/>
  <c r="Z3501" i="63"/>
  <c r="Z2590" i="63"/>
  <c r="Z2175" i="63"/>
  <c r="Z2835" i="63"/>
  <c r="Z2038" i="63"/>
  <c r="Z855" i="63"/>
  <c r="Z599" i="63"/>
  <c r="Z2021" i="63"/>
  <c r="Z2135" i="63"/>
  <c r="Z858" i="63"/>
  <c r="Z209" i="63"/>
  <c r="Z2876" i="63"/>
  <c r="Z2484" i="63"/>
  <c r="Z169" i="63"/>
  <c r="Z912" i="63"/>
  <c r="Z1303" i="63"/>
  <c r="Z3258" i="63"/>
  <c r="Z2767" i="63"/>
  <c r="Z224" i="63"/>
  <c r="Z690" i="63"/>
  <c r="Z315" i="63"/>
  <c r="Z1328" i="63"/>
  <c r="Z3206" i="63"/>
  <c r="Z2520" i="63"/>
  <c r="Z2693" i="63"/>
  <c r="Z1462" i="63"/>
  <c r="Z88" i="63"/>
  <c r="Z937" i="63"/>
  <c r="Z3376" i="63"/>
  <c r="Z1548" i="63"/>
  <c r="Z3009" i="63"/>
  <c r="Z3164" i="63"/>
  <c r="Z1023" i="63"/>
  <c r="Z2619" i="63"/>
  <c r="Z1574" i="63"/>
  <c r="Z810" i="63"/>
  <c r="Z3036" i="63"/>
  <c r="Z970" i="63"/>
  <c r="Z511" i="63"/>
  <c r="Z2501" i="63"/>
  <c r="Z706" i="63"/>
  <c r="Z279" i="63"/>
  <c r="Z1953" i="63"/>
  <c r="Z1489" i="63"/>
  <c r="Z906" i="63"/>
  <c r="Z1310" i="63"/>
  <c r="Z1454" i="63"/>
  <c r="Z1942" i="63"/>
  <c r="Z665" i="63"/>
  <c r="Z1878" i="63"/>
  <c r="Z1206" i="63"/>
  <c r="Z1515" i="63"/>
  <c r="Z3475" i="63"/>
  <c r="Z2094" i="63"/>
  <c r="Z1400" i="63"/>
  <c r="Z62" i="63"/>
  <c r="Z308" i="63"/>
  <c r="Z2182" i="63"/>
  <c r="Z2459" i="63"/>
  <c r="Z2507" i="63"/>
  <c r="Z269" i="63"/>
  <c r="Z557" i="63"/>
  <c r="Z195" i="63"/>
  <c r="Z1121" i="63"/>
  <c r="Z1638" i="63"/>
  <c r="Z1500" i="63"/>
  <c r="Z1904" i="63"/>
  <c r="Z3391" i="63"/>
  <c r="Z642" i="63"/>
  <c r="Z2998" i="63"/>
  <c r="Z361" i="63"/>
  <c r="Z3241" i="63"/>
  <c r="Z3325" i="63"/>
  <c r="Z3113" i="63"/>
  <c r="Z2114" i="63"/>
  <c r="Z3251" i="63"/>
  <c r="Z424" i="63"/>
  <c r="Z3460" i="63"/>
  <c r="Z475" i="63"/>
  <c r="Z1828" i="63"/>
  <c r="Z2602" i="63"/>
  <c r="Z3051" i="63"/>
  <c r="Z135" i="63"/>
  <c r="Z3393" i="63"/>
  <c r="Z332" i="63"/>
  <c r="Z2305" i="63"/>
  <c r="Z3263" i="63"/>
  <c r="Z1135" i="63"/>
  <c r="Z868" i="63"/>
  <c r="Z769" i="63"/>
  <c r="Z1950" i="63"/>
  <c r="Z625" i="63"/>
  <c r="Z1208" i="63"/>
  <c r="Z1403" i="63"/>
  <c r="Z1740" i="63"/>
  <c r="Z2357" i="63"/>
  <c r="Z2692" i="63"/>
  <c r="Z197" i="63"/>
  <c r="Z2450" i="63"/>
  <c r="Z1283" i="63"/>
  <c r="Z3363" i="63"/>
  <c r="Z3547" i="63"/>
  <c r="Z3478" i="63"/>
  <c r="Z734" i="63"/>
  <c r="Z3178" i="63"/>
  <c r="Z257" i="63"/>
  <c r="Z471" i="63"/>
  <c r="Z464" i="63"/>
  <c r="Z2500" i="63"/>
  <c r="Z1380" i="63"/>
  <c r="Z1387" i="63"/>
  <c r="Z1768" i="63"/>
  <c r="Z2824" i="63"/>
  <c r="Z2405" i="63"/>
  <c r="Z987" i="63"/>
  <c r="Z3464" i="63"/>
  <c r="Z3522" i="63"/>
  <c r="Z2440" i="63"/>
  <c r="Z601" i="63"/>
  <c r="Z1165" i="63"/>
  <c r="Z1000" i="63"/>
  <c r="Z2144" i="63"/>
  <c r="Z1215" i="63"/>
  <c r="Z2326" i="63"/>
  <c r="Z117" i="63"/>
  <c r="Z983" i="63"/>
  <c r="Z2995" i="63"/>
  <c r="Z3151" i="63"/>
  <c r="Z761" i="63"/>
  <c r="Z2993" i="63"/>
  <c r="Z365" i="63"/>
  <c r="Z1395" i="63"/>
  <c r="Z1014" i="63"/>
  <c r="Z3335" i="63"/>
  <c r="Z164" i="63"/>
  <c r="Z2783" i="63"/>
  <c r="Z3110" i="63"/>
  <c r="Z1074" i="63"/>
  <c r="Z3260" i="63"/>
  <c r="Z1085" i="63"/>
  <c r="Z1620" i="63"/>
  <c r="Z2522" i="63"/>
  <c r="Z1792" i="63"/>
  <c r="Z71" i="63"/>
  <c r="Z309" i="63"/>
  <c r="Z2413" i="63"/>
  <c r="Z3018" i="63"/>
  <c r="Z1610" i="63"/>
  <c r="Z584" i="63"/>
  <c r="Z755" i="63"/>
  <c r="Z950" i="63"/>
  <c r="Z479" i="63"/>
  <c r="Z1472" i="63"/>
  <c r="Z2448" i="63"/>
  <c r="Z916" i="63"/>
  <c r="Z2458" i="63"/>
  <c r="Z3500" i="63"/>
  <c r="Z3321" i="63"/>
  <c r="Z1966" i="63"/>
  <c r="Z1081" i="63"/>
  <c r="Z1360" i="63"/>
  <c r="Z891" i="63"/>
  <c r="Z1871" i="63"/>
  <c r="Z1557" i="63"/>
  <c r="Z2684" i="63"/>
  <c r="Z919" i="63"/>
  <c r="Z3028" i="63"/>
  <c r="Z2122" i="63"/>
  <c r="Z179" i="63"/>
  <c r="Z3468" i="63"/>
  <c r="Z571" i="63"/>
  <c r="Z2184" i="63"/>
  <c r="Z616" i="63"/>
  <c r="Z2792" i="63"/>
  <c r="Z949" i="63"/>
  <c r="Z777" i="63"/>
  <c r="Z1499" i="63"/>
  <c r="Z3231" i="63"/>
  <c r="Z3358" i="63"/>
  <c r="Z669" i="63"/>
  <c r="Z1155" i="63"/>
  <c r="Z237" i="63"/>
  <c r="Z771" i="63"/>
  <c r="Z121" i="63"/>
  <c r="Z3489" i="63"/>
  <c r="Z2647" i="63"/>
  <c r="Z1076" i="63"/>
  <c r="Z2837" i="63"/>
  <c r="Z1543" i="63"/>
  <c r="Z2329" i="63"/>
  <c r="Z283" i="63"/>
  <c r="Z583" i="63"/>
  <c r="Z1794" i="63"/>
  <c r="Z3382" i="63"/>
  <c r="Z148" i="63"/>
  <c r="Z1517" i="63"/>
  <c r="Z815" i="63"/>
  <c r="Z3548" i="63"/>
  <c r="Z2338" i="63"/>
  <c r="Z2417" i="63"/>
  <c r="Z2696" i="63"/>
  <c r="Z3383" i="63"/>
  <c r="Z3386" i="63"/>
  <c r="Z3388" i="63"/>
  <c r="Z2895" i="63"/>
  <c r="Z272" i="63"/>
  <c r="Z3308" i="63"/>
  <c r="Z1852" i="63"/>
  <c r="Z185" i="63"/>
  <c r="Z1812" i="63"/>
  <c r="Z1741" i="63"/>
  <c r="Z898" i="63"/>
  <c r="Z2419" i="63"/>
  <c r="Z302" i="63"/>
  <c r="Z698" i="63"/>
  <c r="Z2533" i="63"/>
  <c r="Z2415" i="63"/>
  <c r="Z1156" i="63"/>
  <c r="Z418" i="63"/>
  <c r="Z2171" i="63"/>
  <c r="Z3342" i="63"/>
  <c r="Z3124" i="63"/>
  <c r="Z3201" i="63"/>
  <c r="Z1869" i="63"/>
  <c r="Z2476" i="63"/>
  <c r="Z2443" i="63"/>
  <c r="Z1478" i="63"/>
  <c r="Z2173" i="63"/>
  <c r="Z402" i="63"/>
  <c r="Z3461" i="63"/>
  <c r="Z3549" i="63"/>
  <c r="Z614" i="63"/>
  <c r="Z165" i="63"/>
  <c r="Z1555" i="63"/>
  <c r="Z1598" i="63"/>
  <c r="Z1856" i="63"/>
  <c r="Z2615" i="63"/>
  <c r="Z1330" i="63"/>
  <c r="Z813" i="63"/>
  <c r="Z1224" i="63"/>
  <c r="Z333" i="63"/>
  <c r="Z2840" i="63"/>
  <c r="Z19" i="63"/>
  <c r="Z971" i="63"/>
  <c r="Z592" i="63"/>
  <c r="Z1982" i="63"/>
  <c r="Z2412" i="63"/>
  <c r="Z3430" i="63"/>
  <c r="Z495" i="63"/>
  <c r="Z676" i="63"/>
  <c r="Z1248" i="63"/>
  <c r="Z621" i="63"/>
  <c r="Z2456" i="63"/>
  <c r="Z2874" i="63"/>
  <c r="Z1001" i="63"/>
  <c r="Z3045" i="63"/>
  <c r="Z83" i="63"/>
  <c r="Z854" i="63"/>
  <c r="Z454" i="63"/>
  <c r="Z756" i="63"/>
  <c r="Z118" i="63"/>
  <c r="Z2418" i="63"/>
  <c r="Z2061" i="63"/>
  <c r="Z60" i="63"/>
  <c r="Z744" i="63"/>
  <c r="Z2963" i="63"/>
  <c r="Z3129" i="63"/>
  <c r="Z840" i="63"/>
  <c r="Z946" i="63"/>
  <c r="Z2606" i="63"/>
  <c r="Z830" i="63"/>
  <c r="Z2794" i="63"/>
  <c r="Z1364" i="63"/>
  <c r="Z296" i="63"/>
  <c r="Z1786" i="63"/>
  <c r="Z3488" i="63"/>
  <c r="Z3392" i="63"/>
  <c r="Z3062" i="63"/>
  <c r="Z553" i="63"/>
  <c r="Z2337" i="63"/>
  <c r="Z892" i="63"/>
  <c r="Z2690" i="63"/>
  <c r="Z1002" i="63"/>
  <c r="Z3369" i="63"/>
  <c r="Z619" i="63"/>
  <c r="Z2320" i="63"/>
  <c r="Z1143" i="63"/>
  <c r="Z663" i="63"/>
  <c r="Z2059" i="63"/>
  <c r="Z1314" i="63"/>
  <c r="Z2496" i="63"/>
  <c r="Z3248" i="63"/>
  <c r="Z2298" i="63"/>
  <c r="Z789" i="63"/>
  <c r="Z1969" i="63"/>
  <c r="Z406" i="63"/>
  <c r="Z3222" i="63"/>
  <c r="Z1158" i="63"/>
  <c r="Z645" i="63"/>
  <c r="Z2273" i="63"/>
  <c r="Z3544" i="63"/>
  <c r="Z2842" i="63"/>
  <c r="Z2512" i="63"/>
  <c r="Z1580" i="63"/>
  <c r="Z273" i="63"/>
  <c r="Z3523" i="63"/>
  <c r="Z240" i="63"/>
  <c r="Z1979" i="63"/>
  <c r="Z2040" i="63"/>
  <c r="Z1743" i="63"/>
  <c r="Z337" i="63"/>
  <c r="Z2691" i="63"/>
  <c r="Z1595" i="63"/>
  <c r="Z1348" i="63"/>
  <c r="Z851" i="63"/>
  <c r="Z1269" i="63"/>
  <c r="Z2318" i="63"/>
  <c r="Z111" i="63"/>
  <c r="Z2621" i="63"/>
  <c r="Z1880" i="63"/>
  <c r="Z2026" i="63"/>
  <c r="Z1994" i="63"/>
  <c r="Z304" i="63"/>
  <c r="Z468" i="63"/>
  <c r="Z2552" i="63"/>
  <c r="Z2580" i="63"/>
  <c r="Z1069" i="63"/>
  <c r="Z2862" i="63"/>
  <c r="Z1504" i="63"/>
  <c r="Z1677" i="63"/>
  <c r="Z3083" i="63"/>
  <c r="Z3104" i="63"/>
  <c r="Z1675" i="63"/>
  <c r="Z740" i="63"/>
  <c r="Z258" i="63"/>
  <c r="Z401" i="63"/>
  <c r="Z878" i="63"/>
  <c r="Z2939" i="63"/>
  <c r="Z290" i="63"/>
  <c r="Z2499" i="63"/>
  <c r="Z2825" i="63"/>
  <c r="Z1013" i="63"/>
  <c r="Z1392" i="63"/>
  <c r="Z951" i="63"/>
  <c r="Z1316" i="63"/>
  <c r="Z2339" i="63"/>
  <c r="Z2559" i="63"/>
  <c r="Z1571" i="63"/>
  <c r="Z2495" i="63"/>
  <c r="Z3037" i="63"/>
  <c r="Z2960" i="63"/>
  <c r="Z1289" i="63"/>
  <c r="Z1651" i="63"/>
  <c r="Z1530" i="63"/>
  <c r="Z639" i="63"/>
  <c r="Z1940" i="63"/>
  <c r="Z450" i="63"/>
  <c r="Z2131" i="63"/>
  <c r="Z1467" i="63"/>
  <c r="Z286" i="63"/>
  <c r="Z679" i="63"/>
  <c r="Z357" i="63"/>
  <c r="Z2716" i="63"/>
  <c r="Z3046" i="63"/>
  <c r="Z2968" i="63"/>
  <c r="Z153" i="63"/>
  <c r="Z130" i="63"/>
  <c r="Z563" i="63"/>
  <c r="Z1806" i="63"/>
  <c r="Z1597" i="63"/>
  <c r="Z1332" i="63"/>
  <c r="Z489" i="63"/>
  <c r="Z2240" i="63"/>
  <c r="Z3434" i="63"/>
  <c r="Z2929" i="63"/>
  <c r="Z1777" i="63"/>
  <c r="Z2010" i="63"/>
  <c r="Z1279" i="63"/>
  <c r="Z2634" i="63"/>
  <c r="Z990" i="63"/>
  <c r="Z116" i="63"/>
  <c r="Z1476" i="63"/>
  <c r="Z3479" i="63"/>
  <c r="Z1099" i="63"/>
  <c r="Z1698" i="63"/>
  <c r="Z3530" i="63"/>
  <c r="Z3055" i="63"/>
  <c r="Z543" i="63"/>
  <c r="Z2622" i="63"/>
  <c r="Z503" i="63"/>
  <c r="Z2900" i="63"/>
  <c r="Z1612" i="63"/>
  <c r="Z3058" i="63"/>
  <c r="Z459" i="63"/>
  <c r="Z3319" i="63"/>
  <c r="Z2162" i="63"/>
  <c r="Z3056" i="63"/>
  <c r="Z2986" i="63"/>
  <c r="Z764" i="63"/>
  <c r="Z1905" i="63"/>
  <c r="Z3465" i="63"/>
  <c r="Z1915" i="63"/>
  <c r="Z215" i="63"/>
  <c r="Z1007" i="63"/>
  <c r="Z2271" i="63"/>
  <c r="Z2249" i="63"/>
  <c r="Z1780" i="63"/>
  <c r="Z1447" i="63"/>
  <c r="Z386" i="63"/>
  <c r="Z651" i="63"/>
  <c r="Z1236" i="63"/>
  <c r="Z631" i="63"/>
  <c r="Z292" i="63"/>
  <c r="Z2926" i="63"/>
  <c r="Z1631" i="63"/>
  <c r="Z2432" i="63"/>
  <c r="Z2847" i="63"/>
  <c r="Z59" i="63"/>
  <c r="Z2237" i="63"/>
  <c r="Z394" i="63"/>
  <c r="Z1832" i="63"/>
  <c r="Z1401" i="63"/>
  <c r="Z3008" i="63"/>
  <c r="Z313" i="63"/>
  <c r="Z3452" i="63"/>
  <c r="Z1386" i="63"/>
  <c r="Z3111" i="63"/>
  <c r="Z2363" i="63"/>
  <c r="Z3504" i="63"/>
  <c r="Z2917" i="63"/>
  <c r="Z1894" i="63"/>
  <c r="Z429" i="63"/>
  <c r="Z1922" i="63"/>
  <c r="Z2096" i="63"/>
  <c r="Z2704" i="63"/>
  <c r="Z1190" i="63"/>
  <c r="Z413" i="63"/>
  <c r="Z2275" i="63"/>
  <c r="Z3047" i="63"/>
  <c r="Z811" i="63"/>
  <c r="Z1344" i="63"/>
  <c r="Z2780" i="63"/>
  <c r="Z2279" i="63"/>
  <c r="Z3218" i="63"/>
  <c r="Z3102" i="63"/>
  <c r="Z510" i="63"/>
  <c r="Z29" i="63"/>
  <c r="Z1253" i="63"/>
  <c r="Z1291" i="63"/>
  <c r="Z2336" i="63"/>
  <c r="Z2075" i="63"/>
  <c r="Z3166" i="63"/>
  <c r="Z2420" i="63"/>
  <c r="Z1334" i="63"/>
  <c r="Z3356" i="63"/>
  <c r="Z1234" i="63"/>
  <c r="Z1402" i="63"/>
  <c r="Z259" i="63"/>
  <c r="Z2832" i="63"/>
  <c r="Z2327" i="63"/>
  <c r="Z319" i="63"/>
  <c r="Z512" i="63"/>
  <c r="Z2223" i="63"/>
  <c r="Z3419" i="63"/>
  <c r="Z2222" i="63"/>
  <c r="Z2521" i="63"/>
  <c r="Z3204" i="63"/>
  <c r="Z2918" i="63"/>
  <c r="Z2433" i="63"/>
  <c r="Z1678" i="63"/>
  <c r="Z2913" i="63"/>
  <c r="Z3077" i="63"/>
  <c r="Z3534" i="63"/>
  <c r="Z1687" i="63"/>
  <c r="Z2463" i="63"/>
  <c r="Z1461" i="63"/>
  <c r="Z1988" i="63"/>
  <c r="Z2912" i="63"/>
  <c r="Z3365" i="63"/>
  <c r="Z935" i="63"/>
  <c r="Z1192" i="63"/>
  <c r="Z1240" i="63"/>
  <c r="Z377" i="63"/>
  <c r="Z73" i="63"/>
  <c r="Z3445" i="63"/>
  <c r="Z2085" i="63"/>
  <c r="Z1735" i="63"/>
  <c r="Z2349" i="63"/>
  <c r="Z223" i="63"/>
  <c r="Z655" i="63"/>
  <c r="Z712" i="63"/>
  <c r="Z3370" i="63"/>
  <c r="Z1642" i="63"/>
  <c r="Z219" i="63"/>
  <c r="Z338" i="63"/>
  <c r="Z1404" i="63"/>
  <c r="Z628" i="63"/>
  <c r="Z2924" i="63"/>
  <c r="Z2264" i="63"/>
  <c r="Z2367" i="63"/>
  <c r="Z3451" i="63"/>
  <c r="Z2563" i="63"/>
  <c r="Z373" i="63"/>
  <c r="Z702" i="63"/>
  <c r="Z323" i="63"/>
  <c r="Z748" i="63"/>
  <c r="Z423" i="63"/>
  <c r="Z246" i="63"/>
  <c r="Z787" i="63"/>
  <c r="Z2663" i="63"/>
  <c r="Z3328" i="63"/>
  <c r="Z2915" i="63"/>
  <c r="Z2317" i="63"/>
  <c r="Z2652" i="63"/>
  <c r="Z3165" i="63"/>
  <c r="Z3374" i="63"/>
  <c r="Z2116" i="63"/>
  <c r="Z2867" i="63"/>
  <c r="Z3224" i="63"/>
  <c r="Z953" i="63"/>
  <c r="Z658" i="63"/>
  <c r="Z826" i="63"/>
  <c r="Z2561" i="63"/>
  <c r="Z984" i="63"/>
  <c r="Z251" i="63"/>
  <c r="Z3061" i="63"/>
  <c r="Z107" i="63"/>
  <c r="Z1451" i="63"/>
  <c r="Z206" i="63"/>
  <c r="Z1579" i="63"/>
  <c r="Z2252" i="63"/>
  <c r="Z1442" i="63"/>
  <c r="Z3283" i="63"/>
  <c r="Z1544" i="63"/>
  <c r="Z145" i="63"/>
  <c r="Z585" i="63"/>
  <c r="Z1650" i="63"/>
  <c r="Z1960" i="63"/>
  <c r="Z2618" i="63"/>
  <c r="Z2097" i="63"/>
  <c r="Z3353" i="63"/>
  <c r="Z1054" i="63"/>
  <c r="Z2934" i="63"/>
  <c r="Z969" i="63"/>
  <c r="Z1596" i="63"/>
  <c r="Z886" i="63"/>
  <c r="Z3444" i="63"/>
  <c r="Z3282" i="63"/>
  <c r="Z2746" i="63"/>
  <c r="Z2570" i="63"/>
  <c r="Z1523" i="63"/>
  <c r="Z1760" i="63"/>
  <c r="Z2073" i="63"/>
  <c r="Z724" i="63"/>
  <c r="Z1426" i="63"/>
  <c r="Z1980" i="63"/>
  <c r="Z1455" i="63"/>
  <c r="Z1134" i="63"/>
  <c r="Z2506" i="63"/>
  <c r="Z2530" i="63"/>
  <c r="Z873" i="63"/>
  <c r="Z1441" i="63"/>
  <c r="Z664" i="63"/>
  <c r="Z632" i="63"/>
  <c r="Z751" i="63"/>
  <c r="Z1851" i="63"/>
  <c r="Z871" i="63"/>
  <c r="Z2661" i="63"/>
  <c r="Z232" i="63"/>
  <c r="Z3300" i="63"/>
  <c r="Z2821" i="63"/>
  <c r="Z289" i="63"/>
  <c r="Z1765" i="63"/>
  <c r="Z390" i="63"/>
  <c r="Z3096" i="63"/>
  <c r="Z194" i="63"/>
  <c r="Z529" i="63"/>
  <c r="Z2547" i="63"/>
  <c r="Z3160" i="63"/>
  <c r="Z1321" i="63"/>
  <c r="Z2811" i="63"/>
  <c r="Z1747" i="63"/>
  <c r="Z1533" i="63"/>
  <c r="Z3131" i="63"/>
  <c r="Z2003" i="63"/>
  <c r="Z2670" i="63"/>
  <c r="Z2977" i="63"/>
  <c r="Z1923" i="63"/>
  <c r="Z63" i="63"/>
  <c r="Z1525" i="63"/>
  <c r="Z2786" i="63"/>
  <c r="Z1787" i="63"/>
  <c r="Z2307" i="63"/>
  <c r="Z3254" i="63"/>
  <c r="Z1369" i="63"/>
  <c r="Z3168" i="63"/>
  <c r="Z3361" i="63"/>
  <c r="Z1347" i="63"/>
  <c r="Z1494" i="63"/>
  <c r="Z2511" i="63"/>
  <c r="Z805" i="63"/>
  <c r="Z1965" i="63"/>
  <c r="Z593" i="63"/>
  <c r="Z3462" i="63"/>
  <c r="Z2642" i="63"/>
  <c r="Z998" i="63"/>
  <c r="Z1990" i="63"/>
  <c r="Z331" i="63"/>
  <c r="Z1853" i="63"/>
  <c r="Z438" i="63"/>
  <c r="Z1968" i="63"/>
  <c r="Z3351" i="63"/>
  <c r="Z1286" i="63"/>
  <c r="Z189" i="63"/>
  <c r="Z2591" i="63"/>
  <c r="Z3519" i="63"/>
  <c r="Z736" i="63"/>
  <c r="Z1233" i="63"/>
  <c r="Z2781" i="63"/>
  <c r="Z3027" i="63"/>
  <c r="Z1259" i="63"/>
  <c r="Z1957" i="63"/>
  <c r="Z49" i="63"/>
  <c r="Z2565" i="63"/>
  <c r="Z1491" i="63"/>
  <c r="Z2987" i="63"/>
  <c r="Z1064" i="63"/>
  <c r="Z2823" i="63"/>
  <c r="Z3041" i="63"/>
  <c r="Z1657" i="63"/>
  <c r="Z2323" i="63"/>
  <c r="Z2822" i="63"/>
  <c r="Z2139" i="63"/>
  <c r="Z2971" i="63"/>
  <c r="Z320" i="63"/>
  <c r="Z1946" i="63"/>
  <c r="Z2809" i="63"/>
  <c r="Z870" i="63"/>
  <c r="Z2612" i="63"/>
  <c r="Z598" i="63"/>
  <c r="Z2737" i="63"/>
  <c r="Z1335" i="63"/>
  <c r="Z1789" i="63"/>
  <c r="Z2467" i="63"/>
  <c r="Z1197" i="63"/>
  <c r="Z1861" i="63"/>
  <c r="Z2082" i="63"/>
  <c r="Z1945" i="63"/>
  <c r="Z680" i="63"/>
  <c r="Z758" i="63"/>
  <c r="Z1027" i="63"/>
  <c r="Z1619" i="63"/>
  <c r="Z1173" i="63"/>
  <c r="Z1497" i="63"/>
  <c r="Z962" i="63"/>
  <c r="Z1434" i="63"/>
  <c r="Z2042" i="63"/>
  <c r="Z2763" i="63"/>
  <c r="Z1836" i="63"/>
  <c r="Z2578" i="63"/>
  <c r="Z1306" i="63"/>
  <c r="Z519" i="63"/>
  <c r="Z3487" i="63"/>
  <c r="Z2009" i="63"/>
  <c r="Z2554" i="63"/>
  <c r="Z2334" i="63"/>
  <c r="Z2261" i="63"/>
  <c r="Z2672" i="63"/>
  <c r="Z1893" i="63"/>
  <c r="Z3305" i="63"/>
  <c r="Z1728" i="63"/>
  <c r="Z142" i="63"/>
  <c r="Z3105" i="63"/>
  <c r="Z2819" i="63"/>
  <c r="Z1181" i="63"/>
  <c r="Z3153" i="63"/>
  <c r="Z2922" i="63"/>
  <c r="Z2383" i="63"/>
  <c r="Z848" i="63"/>
  <c r="Z3089" i="63"/>
  <c r="Z3189" i="63"/>
  <c r="Z3127" i="63"/>
  <c r="Z3233" i="63"/>
  <c r="Z2736" i="63"/>
  <c r="Z1666" i="63"/>
  <c r="Z1368" i="63"/>
  <c r="Z1077" i="63"/>
  <c r="Z250" i="63"/>
  <c r="Z499" i="63"/>
  <c r="Z1879" i="63"/>
  <c r="Z3227" i="63"/>
  <c r="Z749" i="63"/>
  <c r="Z1036" i="63"/>
  <c r="Z1563" i="63"/>
  <c r="Z3221" i="63"/>
  <c r="Z2624" i="63"/>
  <c r="Z1388" i="63"/>
  <c r="Z1041" i="63"/>
  <c r="Z793" i="63"/>
  <c r="Z2806" i="63"/>
  <c r="Z3078" i="63"/>
  <c r="Z1137" i="63"/>
  <c r="Z340" i="63"/>
  <c r="Z2745" i="63"/>
  <c r="Z2150" i="63"/>
  <c r="Z1028" i="63"/>
  <c r="Z3384" i="63"/>
  <c r="Z434" i="63"/>
  <c r="Z502" i="63"/>
  <c r="Z2711" i="63"/>
  <c r="Z801" i="63"/>
  <c r="Z924" i="63"/>
  <c r="Z1309" i="63"/>
  <c r="Z3042" i="63"/>
  <c r="Z2056" i="63"/>
  <c r="Z1003" i="63"/>
  <c r="Z955" i="63"/>
  <c r="Z2504" i="63"/>
  <c r="Z3274" i="63"/>
  <c r="Z2192" i="63"/>
  <c r="Z1817" i="63"/>
  <c r="Z1863" i="63"/>
  <c r="Z526" i="63"/>
  <c r="Z2251" i="63"/>
  <c r="Z2519" i="63"/>
  <c r="Z3366" i="63"/>
  <c r="Z1238" i="63"/>
  <c r="Z3158" i="63"/>
  <c r="Z254" i="63"/>
  <c r="Z1070" i="63"/>
  <c r="Z370" i="63"/>
  <c r="Z2024" i="63"/>
  <c r="Z2295" i="63"/>
  <c r="Z3010" i="63"/>
  <c r="Z3493" i="63"/>
  <c r="Z2198" i="63"/>
  <c r="Z2706" i="63"/>
  <c r="Z321" i="63"/>
  <c r="Z832" i="63"/>
  <c r="Z2308" i="63"/>
  <c r="Z1131" i="63"/>
  <c r="Z2190" i="63"/>
  <c r="Z1437" i="63"/>
  <c r="Z3440" i="63"/>
  <c r="Z2051" i="63"/>
  <c r="Z2865" i="63"/>
  <c r="Z1350" i="63"/>
  <c r="Z67" i="63"/>
  <c r="Z2163" i="63"/>
  <c r="Z1083" i="63"/>
  <c r="Z1811" i="63"/>
  <c r="Z3416" i="63"/>
  <c r="Z2447" i="63"/>
  <c r="Z2815" i="63"/>
  <c r="Z3277" i="63"/>
  <c r="Z267" i="63"/>
  <c r="Z3269" i="63"/>
  <c r="Z2688" i="63"/>
  <c r="Z2952" i="63"/>
  <c r="Z1710" i="63"/>
  <c r="Z1816" i="63"/>
  <c r="Z87" i="63"/>
  <c r="Z3312" i="63"/>
  <c r="Z913" i="63"/>
  <c r="Z2599" i="63"/>
  <c r="Z2091" i="63"/>
  <c r="Z3287" i="63"/>
  <c r="Z1439" i="63"/>
  <c r="Z677" i="63"/>
  <c r="Z975" i="63"/>
  <c r="Z1325" i="63"/>
  <c r="Z2588" i="63"/>
  <c r="Z1365" i="63"/>
  <c r="Z3210" i="63"/>
  <c r="Z3420" i="63"/>
  <c r="Z329" i="63"/>
  <c r="Z1273" i="63"/>
  <c r="Z241" i="63"/>
  <c r="Z1838" i="63"/>
  <c r="Z2682" i="63"/>
  <c r="Z520" i="63"/>
  <c r="Z1731" i="63"/>
  <c r="Z2804" i="63"/>
  <c r="Z440" i="63"/>
  <c r="Z2451" i="63"/>
  <c r="Z146" i="63"/>
  <c r="Z1290" i="63"/>
  <c r="Z102" i="63"/>
  <c r="Z28" i="63"/>
  <c r="Z2256" i="63"/>
  <c r="Z2446" i="63"/>
  <c r="Z675" i="63"/>
  <c r="Z2873" i="63"/>
  <c r="Z2515" i="63"/>
  <c r="Z3344" i="63"/>
  <c r="Z3192" i="63"/>
  <c r="Z3234" i="63"/>
  <c r="Z1107" i="63"/>
  <c r="Z2106" i="63"/>
  <c r="Z276" i="63"/>
  <c r="Z766" i="63"/>
  <c r="Z78" i="63"/>
  <c r="Z1470" i="63"/>
  <c r="Z1546" i="63"/>
  <c r="Z2740" i="63"/>
  <c r="Z3399" i="63"/>
  <c r="Z1831" i="63"/>
  <c r="Z2178" i="63"/>
  <c r="Z2052" i="63"/>
  <c r="Z399" i="63"/>
  <c r="Z2550" i="63"/>
  <c r="Z3315" i="63"/>
  <c r="Z1993" i="63"/>
  <c r="Z806" i="63"/>
  <c r="Z572" i="63"/>
  <c r="Z3375" i="63"/>
  <c r="Z1537" i="63"/>
  <c r="Z2151" i="63"/>
  <c r="Z2843" i="63"/>
  <c r="Z2300" i="63"/>
  <c r="Z2092" i="63"/>
  <c r="Z316" i="63"/>
  <c r="Z22" i="63"/>
  <c r="Z2768" i="63"/>
  <c r="Z2961" i="63"/>
  <c r="Z2701" i="63"/>
  <c r="Z230" i="63"/>
  <c r="Z154" i="63"/>
  <c r="Z2233" i="63"/>
  <c r="Z3310" i="63"/>
  <c r="Z979" i="63"/>
  <c r="Z931" i="63"/>
  <c r="Z26" i="63"/>
  <c r="Z535" i="63"/>
  <c r="Z2991" i="63"/>
  <c r="Z841" i="63"/>
  <c r="Z1282" i="63"/>
  <c r="Z1228" i="63"/>
  <c r="Z2121" i="63"/>
  <c r="Z3226" i="63"/>
  <c r="Z1221" i="63"/>
  <c r="Z2883" i="63"/>
  <c r="Z2844" i="63"/>
  <c r="Z198" i="63"/>
  <c r="Z3197" i="63"/>
  <c r="Z3448" i="63"/>
  <c r="Z2262" i="63"/>
  <c r="Z1440" i="63"/>
  <c r="Z3288" i="63"/>
  <c r="Z1723" i="63"/>
  <c r="Z2713" i="63"/>
  <c r="Z3404" i="63"/>
  <c r="Z640" i="63"/>
  <c r="Z629" i="63"/>
  <c r="Z943" i="63"/>
  <c r="Z2120" i="63"/>
  <c r="Z3397" i="63"/>
  <c r="Z567" i="63"/>
  <c r="Z1511" i="63"/>
  <c r="Z745" i="63"/>
  <c r="Z2049" i="63"/>
  <c r="Z1313" i="63"/>
  <c r="Z480" i="63"/>
  <c r="Z3250" i="63"/>
  <c r="Z1465" i="63"/>
  <c r="Z456" i="63"/>
  <c r="Z948" i="63"/>
  <c r="Z3118" i="63"/>
  <c r="Z2278" i="63"/>
  <c r="Z220" i="63"/>
  <c r="Z1652" i="63"/>
  <c r="Z3229" i="63"/>
  <c r="Z2604" i="63"/>
  <c r="Z770" i="63"/>
  <c r="Z1688" i="63"/>
  <c r="Z3075" i="63"/>
  <c r="Z1327" i="63"/>
  <c r="Z1559" i="63"/>
  <c r="Z1594" i="63"/>
  <c r="Z1587" i="63"/>
  <c r="Z732" i="63"/>
  <c r="Z883" i="63"/>
  <c r="Z3459" i="63"/>
  <c r="Z1862" i="63"/>
  <c r="Z379" i="63"/>
  <c r="Z3423" i="63"/>
  <c r="Z1209" i="63"/>
  <c r="Z701" i="63"/>
  <c r="Z3499" i="63"/>
  <c r="Z3139" i="63"/>
  <c r="Z1103" i="63"/>
  <c r="Z1171" i="63"/>
  <c r="Z1721" i="63"/>
  <c r="Z3072" i="63"/>
  <c r="Z1999" i="63"/>
  <c r="Z785" i="63"/>
  <c r="Z3149" i="63"/>
  <c r="Z2147" i="63"/>
  <c r="Z467" i="63"/>
  <c r="Z3264" i="63"/>
  <c r="Z1345" i="63"/>
  <c r="Z2377" i="63"/>
  <c r="Z2266" i="63"/>
  <c r="Z2023" i="63"/>
  <c r="Z160" i="63"/>
  <c r="Z888" i="63"/>
  <c r="Z802" i="63"/>
  <c r="Z607" i="63"/>
  <c r="Z1834" i="63"/>
  <c r="Z126" i="63"/>
  <c r="Z746" i="63"/>
  <c r="Z2992" i="63"/>
  <c r="Z936" i="63"/>
  <c r="Z2388" i="63"/>
  <c r="Z588" i="63"/>
  <c r="Z1227" i="63"/>
  <c r="Z84" i="63"/>
  <c r="Z1770" i="63"/>
  <c r="Z1231" i="63"/>
  <c r="Z3284" i="63"/>
  <c r="Z1274" i="63"/>
  <c r="Z2890" i="63"/>
  <c r="Z559" i="63"/>
  <c r="Z904" i="63"/>
  <c r="Z1874" i="63"/>
  <c r="Z295" i="63"/>
  <c r="Z1280" i="63"/>
  <c r="Z514" i="63"/>
  <c r="Z1062" i="63"/>
  <c r="Z3471" i="63"/>
  <c r="Z1409" i="63"/>
  <c r="Z2181" i="63"/>
  <c r="Z2015" i="63"/>
  <c r="Z178" i="63"/>
  <c r="Z122" i="63"/>
  <c r="Z463" i="63"/>
  <c r="Z1748" i="63"/>
  <c r="Z2727" i="63"/>
  <c r="Z3187" i="63"/>
  <c r="Z2776" i="63"/>
  <c r="Z812" i="63"/>
  <c r="Z1008" i="63"/>
  <c r="Z2368" i="63"/>
  <c r="Z1602" i="63"/>
  <c r="Z1072" i="63"/>
  <c r="Z1931" i="63"/>
  <c r="Z1315" i="63"/>
  <c r="Z3456" i="63"/>
  <c r="Z2576" i="63"/>
  <c r="Z573" i="63"/>
  <c r="Z3372" i="63"/>
  <c r="Z1166" i="63"/>
  <c r="Z1739" i="63"/>
  <c r="Z1554" i="63"/>
  <c r="Z436" i="63"/>
  <c r="Z2074" i="63"/>
  <c r="Z874" i="63"/>
  <c r="Z1486" i="63"/>
  <c r="Z2581" i="63"/>
  <c r="Z624" i="63"/>
  <c r="Z1431" i="63"/>
  <c r="Z1970" i="63"/>
  <c r="Z310" i="63"/>
  <c r="Z1623" i="63"/>
  <c r="Z1876" i="63"/>
  <c r="Z3496" i="63"/>
  <c r="Z367" i="63"/>
  <c r="Z3024" i="63"/>
  <c r="Z1199" i="63"/>
  <c r="Z1506" i="63"/>
  <c r="Z1872" i="63"/>
  <c r="Z2613" i="63"/>
  <c r="Z2134" i="63"/>
  <c r="Z3053" i="63"/>
  <c r="Z2866" i="63"/>
  <c r="Z1078" i="63"/>
  <c r="Z2505" i="63"/>
  <c r="Z100" i="63"/>
  <c r="Z3038" i="63"/>
  <c r="Z1890" i="63"/>
  <c r="Z3057" i="63"/>
  <c r="Z3123" i="63"/>
  <c r="Z2470" i="63"/>
  <c r="Z3247" i="63"/>
  <c r="Z2544" i="63"/>
  <c r="Z3406" i="63"/>
  <c r="Z3407" i="63"/>
  <c r="Z1453" i="63"/>
  <c r="Z634" i="63"/>
  <c r="Z3216" i="63"/>
  <c r="Z525" i="63"/>
  <c r="Z2012" i="63"/>
  <c r="Z3148" i="63"/>
  <c r="Z1068" i="63"/>
  <c r="Z1183" i="63"/>
  <c r="Z1663" i="63"/>
  <c r="Z1299" i="63"/>
  <c r="Z705" i="63"/>
  <c r="Z1701" i="63"/>
  <c r="Z2617" i="63"/>
  <c r="Z3323" i="63"/>
  <c r="Z2299" i="63"/>
  <c r="Z81" i="63"/>
  <c r="Z762" i="63"/>
  <c r="Z2978" i="63"/>
  <c r="Z739" i="63"/>
  <c r="Z1389" i="63"/>
  <c r="Z2226" i="63"/>
  <c r="Z550" i="63"/>
  <c r="Z1858" i="63"/>
  <c r="Z2400" i="63"/>
  <c r="Z1954" i="63"/>
  <c r="Z530" i="63"/>
  <c r="Z968" i="63"/>
  <c r="Z90" i="63"/>
  <c r="Z788" i="63"/>
  <c r="Z2722" i="63"/>
  <c r="Z2838" i="63"/>
  <c r="Z3378" i="63"/>
  <c r="Z2351" i="63"/>
  <c r="Z1553" i="63"/>
  <c r="Z861" i="63"/>
  <c r="Z2975" i="63"/>
  <c r="Z1265" i="63"/>
  <c r="Z1670" i="63"/>
  <c r="Z2429" i="63"/>
  <c r="Z3068" i="63"/>
  <c r="Z3509" i="63"/>
  <c r="Z2152" i="63"/>
  <c r="Z1762" i="63"/>
  <c r="Z1694" i="63"/>
  <c r="Z1019" i="63"/>
  <c r="Z457" i="63"/>
  <c r="Z3182" i="63"/>
  <c r="Z1791" i="63"/>
  <c r="Z1118" i="63"/>
  <c r="Z558" i="63"/>
  <c r="Z1180" i="63"/>
  <c r="Z660" i="63"/>
  <c r="Z3303" i="63"/>
  <c r="Z2779" i="63"/>
  <c r="Z1187" i="63"/>
  <c r="Z2739" i="63"/>
  <c r="Z227" i="63"/>
  <c r="Z3380" i="63"/>
  <c r="Z1813" i="63"/>
  <c r="Z1256" i="63"/>
  <c r="Z1123" i="63"/>
  <c r="Z1302" i="63"/>
  <c r="Z533" i="63"/>
  <c r="Z2438" i="63"/>
  <c r="Z2589" i="63"/>
  <c r="Z2666" i="63"/>
  <c r="Z2398" i="63"/>
  <c r="Z1901" i="63"/>
  <c r="Z2712" i="63"/>
  <c r="Z3297" i="63"/>
  <c r="Z2889" i="63"/>
  <c r="Z809" i="63"/>
  <c r="Z2099" i="63"/>
  <c r="Z265" i="63"/>
  <c r="Z717" i="63"/>
  <c r="Z1004" i="63"/>
  <c r="Z1921" i="63"/>
  <c r="Z490" i="63"/>
  <c r="Z2341" i="63"/>
  <c r="Z2677" i="63"/>
  <c r="Z3259" i="63"/>
  <c r="Z819" i="63"/>
  <c r="Z1255" i="63"/>
  <c r="Z2238" i="63"/>
  <c r="Z2032" i="63"/>
  <c r="Z996" i="63"/>
  <c r="Z2353" i="63"/>
  <c r="Z2743" i="63"/>
  <c r="Z2167" i="63"/>
  <c r="Z1340" i="63"/>
  <c r="Z2497" i="63"/>
  <c r="Z431" i="63"/>
  <c r="Z1649" i="63"/>
  <c r="Z474" i="63"/>
  <c r="Z2236" i="63"/>
  <c r="Z597" i="63"/>
  <c r="Z909" i="63"/>
  <c r="Z3136" i="63"/>
  <c r="Z2523" i="63"/>
  <c r="Z827" i="63"/>
  <c r="Z158" i="63"/>
  <c r="Z3156" i="63"/>
  <c r="Z3494" i="63"/>
  <c r="Z176" i="63"/>
  <c r="Z774" i="63"/>
  <c r="Z2567" i="63"/>
  <c r="Z2382" i="63"/>
  <c r="Z352" i="63"/>
  <c r="Z1630" i="63"/>
  <c r="Z1577" i="63"/>
  <c r="Z2055" i="63"/>
  <c r="Z137" i="63"/>
  <c r="Z2319" i="63"/>
  <c r="Z3050" i="63"/>
  <c r="Z831" i="63"/>
  <c r="Z2011" i="63"/>
  <c r="Z2609" i="63"/>
  <c r="Z1662" i="63"/>
  <c r="Z2434" i="63"/>
  <c r="Z2650" i="63"/>
  <c r="Z1202" i="63"/>
  <c r="Z864" i="63"/>
  <c r="Z3213" i="63"/>
  <c r="Z2685" i="63"/>
  <c r="Z2172" i="63"/>
  <c r="Z3004" i="63"/>
  <c r="Z1015" i="63"/>
  <c r="Z1419" i="63"/>
  <c r="Z1814" i="63"/>
  <c r="Z2036" i="63"/>
  <c r="Z1188" i="63"/>
  <c r="Z3155" i="63"/>
  <c r="Z609" i="63"/>
  <c r="Z1592" i="63"/>
  <c r="Z700" i="63"/>
  <c r="Z2863" i="63"/>
  <c r="Z2158" i="63"/>
  <c r="Z1654" i="63"/>
  <c r="Z2608" i="63"/>
  <c r="Z453" i="63"/>
  <c r="Z1011" i="63"/>
  <c r="Z336" i="63"/>
  <c r="Z2345" i="63"/>
  <c r="Z2241" i="63"/>
  <c r="Z3271" i="63"/>
  <c r="Z3100" i="63"/>
  <c r="Z1075" i="63"/>
  <c r="Z2774" i="63"/>
  <c r="Z1565" i="63"/>
  <c r="Z3150" i="63"/>
  <c r="Z2632" i="63"/>
  <c r="Z2686" i="63"/>
  <c r="Z3341" i="63"/>
  <c r="Z2303" i="63"/>
  <c r="Z1640" i="63"/>
  <c r="Z1235" i="63"/>
  <c r="Z2268" i="63"/>
  <c r="Z1664" i="63"/>
  <c r="Z1925" i="63"/>
  <c r="Z1079" i="63"/>
  <c r="Z2738" i="63"/>
  <c r="Z3355" i="63"/>
  <c r="Z3022" i="63"/>
  <c r="Z458" i="63"/>
  <c r="Z1588" i="63"/>
  <c r="Z2758" i="63"/>
  <c r="Z1696" i="63"/>
  <c r="Z1782" i="63"/>
  <c r="Z1891" i="63"/>
  <c r="Z1669" i="63"/>
  <c r="Z2406" i="63"/>
  <c r="Z1783" i="63"/>
  <c r="Z3133" i="63"/>
  <c r="Z3138" i="63"/>
  <c r="Z1822" i="63"/>
  <c r="Z2897" i="63"/>
  <c r="Z728" i="63"/>
  <c r="Z2555" i="63"/>
  <c r="Z2894" i="63"/>
  <c r="Z2309" i="63"/>
  <c r="Z159" i="63"/>
  <c r="Z2285" i="63"/>
  <c r="Z2410" i="63"/>
  <c r="Z415" i="63"/>
  <c r="Z1887" i="63"/>
  <c r="Z2356" i="63"/>
  <c r="Z1261" i="63"/>
  <c r="Z2508" i="63"/>
  <c r="Z1458" i="63"/>
  <c r="Z2834" i="63"/>
  <c r="Z2068" i="63"/>
  <c r="Z1734" i="63"/>
  <c r="Z3095" i="63"/>
  <c r="Z360" i="63"/>
  <c r="Z2694" i="63"/>
  <c r="Z1691" i="63"/>
  <c r="Z757" i="63"/>
  <c r="Z2893" i="63"/>
  <c r="Z3176" i="63"/>
  <c r="Z1800" i="63"/>
  <c r="Z1351" i="63"/>
  <c r="Z119" i="63"/>
  <c r="Z317" i="63"/>
  <c r="Z3180" i="63"/>
  <c r="Z580" i="63"/>
  <c r="Z657" i="63"/>
  <c r="Z297" i="63"/>
  <c r="Z339" i="63"/>
  <c r="Z1376" i="63"/>
  <c r="Z2282" i="63"/>
  <c r="Z570" i="63"/>
  <c r="Z2657" i="63"/>
  <c r="Z2331" i="63"/>
  <c r="Z1757" i="63"/>
  <c r="Z2255" i="63"/>
  <c r="Z2614" i="63"/>
  <c r="Z2490" i="63"/>
  <c r="Z2887" i="63"/>
  <c r="Z711" i="63"/>
  <c r="Z2849" i="63"/>
  <c r="Z2060" i="63"/>
  <c r="Z1167" i="63"/>
  <c r="Z3435" i="63"/>
  <c r="Z600" i="63"/>
  <c r="Z2292" i="63"/>
  <c r="Z2044" i="63"/>
  <c r="Z581" i="63"/>
  <c r="Z2118" i="63"/>
  <c r="Z595" i="63"/>
  <c r="Z1308" i="63"/>
  <c r="Z2741" i="63"/>
  <c r="Z1296" i="63"/>
  <c r="Z1463" i="63"/>
  <c r="Z2564" i="63"/>
  <c r="Z920" i="63"/>
  <c r="Z1521" i="63"/>
  <c r="Z824" i="63"/>
  <c r="Z1738" i="63"/>
  <c r="Z2259" i="63"/>
  <c r="Z678" i="63"/>
  <c r="Z253" i="63"/>
  <c r="Z82" i="63"/>
  <c r="Z1059" i="63"/>
  <c r="Z2699" i="63"/>
  <c r="Z1355" i="63"/>
  <c r="Z1108" i="63"/>
  <c r="Z3266" i="63"/>
  <c r="Z2100" i="63"/>
  <c r="Z1198" i="63"/>
  <c r="Z1244" i="63"/>
  <c r="Z2880" i="63"/>
  <c r="Z2679" i="63"/>
  <c r="Z3542" i="63"/>
  <c r="Z1520" i="63"/>
  <c r="Z837" i="63"/>
  <c r="Z3531" i="63"/>
  <c r="Z3543" i="63"/>
  <c r="Z1126" i="63"/>
  <c r="Z369" i="63"/>
  <c r="Z3401" i="63"/>
  <c r="Z2537" i="63"/>
  <c r="Z723" i="63"/>
  <c r="Z3398" i="63"/>
  <c r="Z1026" i="63"/>
  <c r="Z478" i="63"/>
  <c r="Z58" i="63"/>
  <c r="Z358" i="63"/>
  <c r="Z3262" i="63"/>
  <c r="Z2050" i="63"/>
  <c r="Z2480" i="63"/>
  <c r="Z2596" i="63"/>
  <c r="Z2950" i="63"/>
  <c r="Z3498" i="63"/>
  <c r="Z539" i="63"/>
  <c r="Z527" i="63"/>
  <c r="Z2371" i="63"/>
  <c r="Z3438" i="63"/>
  <c r="Z3520" i="63"/>
  <c r="Z1281" i="63"/>
  <c r="Z2142" i="63"/>
  <c r="Z2110" i="63"/>
  <c r="Z1586" i="63"/>
  <c r="Z1606" i="63"/>
  <c r="Z2668" i="63"/>
  <c r="Z1186" i="63"/>
  <c r="Z1420" i="63"/>
  <c r="Z278" i="63"/>
  <c r="Z876" i="63"/>
  <c r="Z1204" i="63"/>
  <c r="Z3334" i="63"/>
  <c r="Z1686" i="63"/>
  <c r="Z1679" i="63"/>
  <c r="Z944" i="63"/>
  <c r="Z3116" i="63"/>
  <c r="Z1111" i="63"/>
  <c r="Z2548" i="63"/>
  <c r="Z1120" i="63"/>
  <c r="Z2088" i="63"/>
  <c r="Z3003" i="63"/>
  <c r="Z2436" i="63"/>
  <c r="Z1153" i="63"/>
  <c r="Z1502" i="63"/>
  <c r="Z2587" i="63"/>
  <c r="Z1681" i="63"/>
  <c r="Z683" i="63"/>
  <c r="Z163" i="63"/>
  <c r="Z2083" i="63"/>
  <c r="Z300" i="63"/>
  <c r="Z388" i="63"/>
  <c r="Z782" i="63"/>
  <c r="Z3195" i="63"/>
  <c r="Z1214" i="63"/>
  <c r="Z2729" i="63"/>
  <c r="Z2149" i="63"/>
  <c r="Z1297" i="63"/>
  <c r="Z427" i="63"/>
  <c r="Z2281" i="63"/>
  <c r="Z1193" i="63"/>
  <c r="Z877" i="63"/>
  <c r="Z2294" i="63"/>
  <c r="Z1821" i="63"/>
  <c r="Z2800" i="63"/>
  <c r="Z2901" i="63"/>
  <c r="Z1937" i="63"/>
  <c r="Z803" i="63"/>
  <c r="Z1833" i="63"/>
  <c r="Z3245" i="63"/>
  <c r="Z175" i="63"/>
  <c r="Z2208" i="63"/>
  <c r="Z1065" i="63"/>
  <c r="Z821" i="63"/>
  <c r="Z3304" i="63"/>
  <c r="Z486" i="63"/>
  <c r="Z2138" i="63"/>
  <c r="Z1445" i="63"/>
  <c r="Z908" i="63"/>
  <c r="Z238" i="63"/>
  <c r="Z1317" i="63"/>
  <c r="Z2717" i="63"/>
  <c r="Z606" i="63"/>
  <c r="Z3368" i="63"/>
  <c r="Z1010" i="63"/>
  <c r="Z446" i="63"/>
  <c r="Z247" i="63"/>
  <c r="Z155" i="63"/>
  <c r="Z500" i="63"/>
  <c r="Z560" i="63"/>
  <c r="Z2759" i="63"/>
  <c r="Z1138" i="63"/>
  <c r="Z1540" i="63"/>
  <c r="Z2007" i="63"/>
  <c r="Z707" i="63"/>
  <c r="Z2744" i="63"/>
  <c r="Z3097" i="63"/>
  <c r="Z214" i="63"/>
  <c r="Z3013" i="63"/>
  <c r="Z1875" i="63"/>
  <c r="Z735" i="63"/>
  <c r="Z1115" i="63"/>
  <c r="Z2879" i="63"/>
  <c r="Z897" i="63"/>
  <c r="Z2984" i="63"/>
  <c r="Z69" i="63"/>
  <c r="Z3143" i="63"/>
  <c r="Z1600" i="63"/>
  <c r="Z1418" i="63"/>
  <c r="Z1006" i="63"/>
  <c r="Z2514" i="63"/>
  <c r="Z1866" i="63"/>
  <c r="Z927" i="63"/>
  <c r="Z2330" i="63"/>
  <c r="Z101" i="63"/>
  <c r="Z1093" i="63"/>
  <c r="Z2048" i="63"/>
  <c r="Z1972" i="63"/>
  <c r="Z3329" i="63"/>
  <c r="Z2335" i="63"/>
  <c r="Z820" i="63"/>
  <c r="Z1067" i="63"/>
  <c r="Z2344" i="63"/>
  <c r="Z509" i="63"/>
  <c r="Z1110" i="63"/>
  <c r="Z46" i="63"/>
  <c r="Z2675" i="63"/>
  <c r="Z548" i="63"/>
  <c r="Z2008" i="63"/>
  <c r="Z733" i="63"/>
  <c r="Z2751" i="63"/>
  <c r="Z2170" i="63"/>
  <c r="Z1367" i="63"/>
  <c r="Z485" i="63"/>
  <c r="Z228" i="63"/>
  <c r="Z1641" i="63"/>
  <c r="Z1359" i="63"/>
  <c r="Z1481" i="63"/>
  <c r="Z3114" i="63"/>
  <c r="Z2902" i="63"/>
  <c r="Z1346" i="63"/>
  <c r="Z1929" i="63"/>
  <c r="Z2070" i="63"/>
  <c r="Z1700" i="63"/>
  <c r="Z2287" i="63"/>
  <c r="Z928" i="63"/>
  <c r="Z727" i="63"/>
  <c r="Z2375" i="63"/>
  <c r="Z1704" i="63"/>
  <c r="Z2322" i="63"/>
  <c r="Z2999" i="63"/>
  <c r="Z1712" i="63"/>
  <c r="Z1516" i="63"/>
  <c r="Z1847" i="63"/>
  <c r="Z3484" i="63"/>
  <c r="Z1487" i="63"/>
  <c r="Z252" i="63"/>
  <c r="Z3120" i="63"/>
  <c r="Z1159" i="63"/>
  <c r="Z2324" i="63"/>
  <c r="Z1611" i="63"/>
  <c r="Z3299" i="63"/>
  <c r="Z2892" i="63"/>
  <c r="Z3427" i="63"/>
  <c r="Z3183" i="63"/>
  <c r="Z1415" i="63"/>
  <c r="Z3039" i="63"/>
  <c r="Z2354" i="63"/>
  <c r="Z3179" i="63"/>
  <c r="Z314" i="63"/>
  <c r="Z3362" i="63"/>
  <c r="Z3339" i="63"/>
  <c r="Z2392" i="63"/>
  <c r="Z1889" i="63"/>
  <c r="Z1795" i="63"/>
  <c r="Z2536" i="63"/>
  <c r="Z696" i="63"/>
  <c r="Z918" i="63"/>
  <c r="Z1288" i="63"/>
  <c r="Z190" i="63"/>
  <c r="Z1973" i="63"/>
  <c r="Z656" i="63"/>
  <c r="Z2571" i="63"/>
  <c r="Z594" i="63"/>
  <c r="Z2153" i="63"/>
  <c r="Z1257" i="63"/>
  <c r="Z3513" i="63"/>
  <c r="Z2066" i="63"/>
  <c r="Z1331" i="63"/>
  <c r="Z2836" i="63"/>
  <c r="Z384" i="63"/>
  <c r="Z661" i="63"/>
  <c r="Z2526" i="63"/>
  <c r="Z2189" i="63"/>
  <c r="Z2790" i="63"/>
  <c r="Z528" i="63"/>
  <c r="Z697" i="63"/>
  <c r="Z1912" i="63"/>
  <c r="Z114" i="63"/>
  <c r="Z104" i="63"/>
  <c r="Z2795" i="63"/>
  <c r="Z3413" i="63"/>
  <c r="Z2196" i="63"/>
  <c r="Z225" i="63"/>
  <c r="Z1705" i="63"/>
  <c r="Z1219" i="63"/>
  <c r="Z2217" i="63"/>
  <c r="Z2698" i="63"/>
  <c r="Z2625" i="63"/>
  <c r="Z863" i="63"/>
  <c r="Z2258" i="63"/>
  <c r="Z857" i="63"/>
  <c r="Z911" i="63"/>
  <c r="Z2037" i="63"/>
  <c r="Z718" i="63"/>
  <c r="Z1429" i="63"/>
  <c r="Z56" i="63"/>
  <c r="Z149" i="63"/>
  <c r="Z3280" i="63"/>
  <c r="Z30" i="63"/>
  <c r="Z1200" i="63"/>
  <c r="Z1532" i="63"/>
  <c r="Z2270" i="63"/>
  <c r="Z1100" i="63"/>
  <c r="Z2141" i="63"/>
  <c r="Z1071" i="63"/>
  <c r="Z1043" i="63"/>
  <c r="Z455" i="63"/>
  <c r="Z890" i="63"/>
  <c r="Z2466" i="63"/>
  <c r="Z1230" i="63"/>
  <c r="Z136" i="63"/>
  <c r="Z25" i="63"/>
  <c r="Z3364" i="63"/>
  <c r="Z1883" i="63"/>
  <c r="Z2962" i="63"/>
  <c r="Z1509" i="63"/>
  <c r="Z3012" i="63"/>
  <c r="Z3021" i="63"/>
  <c r="Z2728" i="63"/>
  <c r="Z3052" i="63"/>
  <c r="Z1713" i="63"/>
  <c r="Z2286" i="63"/>
  <c r="Z1668" i="63"/>
  <c r="Z1358" i="63"/>
  <c r="Z731" i="63"/>
  <c r="Z2297" i="63"/>
  <c r="Z256" i="63"/>
  <c r="Z2753" i="63"/>
  <c r="Z1824" i="63"/>
  <c r="Z1294" i="63"/>
  <c r="Z590" i="63"/>
  <c r="Z284" i="63"/>
  <c r="Z260" i="63"/>
  <c r="Z1798" i="63"/>
  <c r="Z2347" i="63"/>
  <c r="Z2359" i="63"/>
  <c r="Z3349" i="63"/>
  <c r="Z981" i="63"/>
  <c r="Z2221" i="63"/>
  <c r="Z3373" i="63"/>
  <c r="Z3540" i="63"/>
  <c r="Z2702" i="63"/>
  <c r="Z648" i="63"/>
  <c r="Z1229" i="63"/>
  <c r="Z2474" i="63"/>
  <c r="Z2540" i="63"/>
  <c r="Z2022" i="63"/>
  <c r="Z1842" i="63"/>
  <c r="Z932" i="63"/>
  <c r="Z3491" i="63"/>
  <c r="Z2280" i="63"/>
  <c r="Z3385" i="63"/>
  <c r="Z2014" i="63"/>
  <c r="Z1660" i="63"/>
  <c r="Z1884" i="63"/>
  <c r="Z1535" i="63"/>
  <c r="Z1172" i="63"/>
  <c r="Z921" i="63"/>
  <c r="Z3016" i="63"/>
  <c r="Z603" i="63"/>
  <c r="Z1150" i="63"/>
  <c r="Z2263" i="63"/>
  <c r="Z1618" i="63"/>
  <c r="Z2494" i="63"/>
  <c r="Z689" i="63"/>
  <c r="Z741" i="63"/>
  <c r="Z2248" i="63"/>
  <c r="Z1750" i="63"/>
  <c r="Z2130" i="63"/>
  <c r="Z1133" i="63"/>
  <c r="Z2079" i="63"/>
  <c r="Z3070" i="63"/>
  <c r="Z2115" i="63"/>
  <c r="Z2188" i="63"/>
  <c r="Z2678" i="63"/>
  <c r="Z875" i="63"/>
  <c r="Z1958" i="63"/>
  <c r="Z2108" i="63"/>
  <c r="Z3290" i="63"/>
  <c r="Z1732" i="63"/>
  <c r="Z2919" i="63"/>
  <c r="Z708" i="63"/>
  <c r="Z2710" i="63"/>
  <c r="Z1634" i="63"/>
  <c r="Z1974" i="63"/>
  <c r="Z1717" i="63"/>
  <c r="Z2659" i="63"/>
  <c r="Z3167" i="63"/>
  <c r="Z311" i="63"/>
  <c r="Z1522" i="63"/>
  <c r="Z1527" i="63"/>
  <c r="Z1934" i="63"/>
  <c r="Z3330" i="63"/>
  <c r="Z3298" i="63"/>
  <c r="Z2830" i="63"/>
  <c r="Z850" i="63"/>
  <c r="Z1985" i="63"/>
  <c r="Z435" i="63"/>
  <c r="Z2290" i="63"/>
  <c r="Z784" i="63"/>
  <c r="Z1693" i="63"/>
  <c r="Z3410" i="63"/>
  <c r="Z2482" i="63"/>
  <c r="Z3470" i="63"/>
  <c r="Z291" i="63"/>
  <c r="Z2735" i="63"/>
  <c r="Z2782" i="63"/>
  <c r="Z200" i="63"/>
  <c r="Z1724" i="63"/>
  <c r="Z1566" i="63"/>
  <c r="Z355" i="63"/>
  <c r="Z2516" i="63"/>
  <c r="Z2959" i="63"/>
  <c r="Z2674" i="63"/>
  <c r="Z1902" i="63"/>
  <c r="Z610" i="63"/>
  <c r="Z138" i="63"/>
  <c r="Z2362" i="63"/>
  <c r="Z2449" i="63"/>
  <c r="Z3169" i="63"/>
  <c r="Z433" i="63"/>
  <c r="Z75" i="63"/>
  <c r="Z1082" i="63"/>
  <c r="Z1716" i="63"/>
  <c r="Z1518" i="63"/>
  <c r="Z410" i="63"/>
  <c r="Z2761" i="63"/>
  <c r="Z604" i="63"/>
  <c r="Z3387" i="63"/>
  <c r="Z2488" i="63"/>
  <c r="Z1464" i="63"/>
  <c r="Z2667" i="63"/>
  <c r="Z1095" i="63"/>
  <c r="Z2047" i="63"/>
  <c r="Z3336" i="63"/>
  <c r="Z191" i="63"/>
  <c r="Z2827" i="63"/>
  <c r="Z2424" i="63"/>
  <c r="Z2423" i="63"/>
  <c r="Z1087" i="63"/>
  <c r="Z1859" i="63"/>
  <c r="Z288" i="63"/>
  <c r="Z334" i="63"/>
  <c r="Z2224" i="63"/>
  <c r="Z2886" i="63"/>
  <c r="Z2187" i="63"/>
  <c r="Z2352" i="63"/>
  <c r="Z2101" i="63"/>
  <c r="Z3367" i="63"/>
  <c r="Z1245" i="63"/>
  <c r="Z3281" i="63"/>
  <c r="Z64" i="63"/>
  <c r="Z967" i="63"/>
  <c r="Z2942" i="63"/>
  <c r="Z804" i="63"/>
  <c r="Z1097" i="63"/>
  <c r="Z1536" i="63"/>
  <c r="Z3552" i="63"/>
  <c r="Z3532" i="63"/>
  <c r="Z3137" i="63"/>
  <c r="Z50" i="63"/>
  <c r="Z2404" i="63"/>
  <c r="Z1488" i="63"/>
  <c r="Z699" i="63"/>
  <c r="Z2310" i="63"/>
  <c r="Z1022" i="63"/>
  <c r="Z3081" i="63"/>
  <c r="Z2232" i="63"/>
  <c r="Z1063" i="63"/>
  <c r="Z991" i="63"/>
  <c r="Z2720" i="63"/>
  <c r="Z2904" i="63"/>
  <c r="Z1621" i="63"/>
  <c r="Z27" i="63"/>
  <c r="Z3505" i="63"/>
  <c r="Z2145" i="63"/>
  <c r="Q26" i="63"/>
  <c r="Q19" i="63"/>
  <c r="Q25" i="63"/>
  <c r="Q21" i="63"/>
  <c r="Q23" i="63"/>
  <c r="J93" i="76"/>
  <c r="J24" i="76"/>
  <c r="J70" i="76"/>
  <c r="J115" i="76"/>
  <c r="J105" i="76"/>
  <c r="J2" i="76"/>
  <c r="J8" i="76"/>
  <c r="J113" i="76"/>
  <c r="J10" i="76"/>
  <c r="J120" i="76"/>
  <c r="J101" i="76"/>
  <c r="J91" i="76"/>
  <c r="J77" i="76"/>
  <c r="J72" i="76"/>
  <c r="J80" i="76"/>
  <c r="J106" i="76"/>
  <c r="J73" i="76"/>
  <c r="J47" i="76"/>
  <c r="J118" i="76"/>
  <c r="J100" i="76"/>
  <c r="J15" i="76"/>
  <c r="J14" i="76"/>
  <c r="J34" i="76"/>
  <c r="J41" i="76"/>
  <c r="J37" i="76"/>
  <c r="J64" i="76"/>
  <c r="J74" i="76"/>
  <c r="J104" i="76"/>
  <c r="J28" i="76"/>
  <c r="J4" i="76"/>
  <c r="J71" i="76"/>
  <c r="J90" i="76"/>
  <c r="J13" i="76"/>
  <c r="J76" i="76"/>
  <c r="J102" i="76"/>
  <c r="J111" i="76"/>
  <c r="J109" i="76"/>
  <c r="J3" i="76"/>
  <c r="J122" i="76"/>
  <c r="J35" i="76"/>
  <c r="J81" i="76"/>
  <c r="J57" i="76"/>
  <c r="J95" i="76"/>
  <c r="J82" i="76"/>
  <c r="J5" i="76"/>
  <c r="J30" i="76"/>
  <c r="J18" i="76"/>
  <c r="J50" i="76"/>
  <c r="J124" i="76"/>
  <c r="J33" i="76"/>
  <c r="J19" i="76"/>
  <c r="J84" i="76"/>
  <c r="J29" i="76"/>
  <c r="J58" i="76"/>
  <c r="J110" i="76"/>
  <c r="J116" i="76"/>
  <c r="J60" i="76"/>
  <c r="J87" i="76"/>
  <c r="J68" i="76"/>
  <c r="J36" i="76"/>
  <c r="J108" i="76"/>
  <c r="J98" i="76"/>
  <c r="J94" i="76"/>
  <c r="J117" i="76"/>
  <c r="J125" i="76"/>
  <c r="J25" i="76"/>
  <c r="J114" i="76"/>
  <c r="J121" i="76"/>
  <c r="J54" i="76"/>
  <c r="J112" i="76"/>
  <c r="J123" i="76"/>
  <c r="J79" i="76"/>
  <c r="J86" i="76"/>
  <c r="J1" i="76"/>
  <c r="J55" i="76"/>
  <c r="J89" i="76"/>
  <c r="J31" i="76"/>
  <c r="J27" i="76"/>
  <c r="J11" i="76"/>
  <c r="J119" i="76"/>
  <c r="J85" i="76"/>
  <c r="J7" i="76"/>
  <c r="J21" i="76"/>
  <c r="J56" i="76"/>
  <c r="J22" i="76"/>
  <c r="J16" i="76"/>
  <c r="J12" i="76"/>
  <c r="J48" i="76"/>
  <c r="J49" i="76"/>
  <c r="J96" i="76"/>
  <c r="J40" i="76"/>
  <c r="J66" i="76"/>
  <c r="J83" i="76"/>
  <c r="J17" i="76"/>
  <c r="J23" i="76"/>
  <c r="J69" i="76"/>
  <c r="J59" i="76"/>
  <c r="J63" i="76"/>
  <c r="J126" i="76"/>
  <c r="J97" i="76"/>
  <c r="J20" i="76"/>
  <c r="J61" i="76"/>
  <c r="J51" i="76"/>
  <c r="J78" i="76"/>
  <c r="J75" i="76"/>
  <c r="J42" i="76"/>
  <c r="J46" i="76"/>
  <c r="J53" i="76"/>
  <c r="J103" i="76"/>
  <c r="J39" i="76"/>
  <c r="J43" i="76"/>
  <c r="J65" i="76"/>
  <c r="J9" i="76"/>
  <c r="J52" i="76"/>
  <c r="J107" i="76"/>
  <c r="J6" i="76"/>
  <c r="J44" i="76"/>
  <c r="J88" i="76"/>
  <c r="J26" i="76"/>
  <c r="J67" i="76"/>
  <c r="J45" i="76"/>
  <c r="J32" i="76"/>
  <c r="J62" i="76"/>
  <c r="J38" i="76"/>
  <c r="J92" i="76"/>
  <c r="J99" i="76"/>
  <c r="Q28" i="63"/>
  <c r="Q24" i="63"/>
  <c r="D46" i="60"/>
  <c r="D56" i="60"/>
  <c r="D7" i="60"/>
  <c r="D92" i="60"/>
  <c r="D50" i="60"/>
  <c r="D65" i="60"/>
  <c r="D107" i="60"/>
  <c r="D17" i="60"/>
  <c r="D57" i="60"/>
  <c r="D124" i="60"/>
  <c r="D40" i="60"/>
  <c r="D11" i="60"/>
  <c r="D38" i="60"/>
  <c r="D15" i="60"/>
  <c r="D64" i="60"/>
  <c r="D117" i="60"/>
  <c r="D42" i="60"/>
  <c r="D88" i="60"/>
  <c r="D116" i="60"/>
  <c r="D100" i="60"/>
  <c r="D2" i="60"/>
  <c r="D118" i="60"/>
  <c r="D23" i="60"/>
  <c r="D26" i="60"/>
  <c r="D106" i="60"/>
  <c r="D10" i="60"/>
  <c r="D74" i="60"/>
  <c r="D31" i="60"/>
  <c r="D16" i="60"/>
  <c r="D91" i="60"/>
  <c r="D68" i="60"/>
  <c r="D87" i="60"/>
  <c r="D49" i="60"/>
  <c r="D95" i="60"/>
  <c r="D71" i="60"/>
  <c r="D48" i="60"/>
  <c r="D37" i="60"/>
  <c r="D41" i="60"/>
  <c r="D84" i="60"/>
  <c r="D9" i="60"/>
  <c r="D94" i="60"/>
  <c r="D33" i="60"/>
  <c r="D115" i="60"/>
  <c r="D61" i="60"/>
  <c r="D35" i="60"/>
  <c r="D43" i="60"/>
  <c r="D62" i="60"/>
  <c r="D63" i="60"/>
  <c r="D51" i="60"/>
  <c r="D89" i="60"/>
  <c r="D114" i="60"/>
  <c r="D80" i="60"/>
  <c r="D39" i="60"/>
  <c r="D54" i="60"/>
  <c r="D36" i="60"/>
  <c r="D22" i="60"/>
  <c r="D77" i="60"/>
  <c r="D58" i="60"/>
  <c r="D73" i="60"/>
  <c r="D4" i="60"/>
  <c r="D112" i="60"/>
  <c r="D6" i="60"/>
  <c r="D108" i="60"/>
  <c r="D93" i="60"/>
  <c r="D113" i="60"/>
  <c r="D52" i="60"/>
  <c r="D60" i="60"/>
  <c r="D14" i="60"/>
  <c r="D53" i="60"/>
  <c r="D76" i="60"/>
  <c r="D27" i="60"/>
  <c r="D34" i="60"/>
  <c r="D103" i="60"/>
  <c r="D123" i="60"/>
  <c r="D86" i="60"/>
  <c r="D18" i="60"/>
  <c r="D3" i="60"/>
  <c r="D97" i="60"/>
  <c r="D102" i="60"/>
  <c r="D67" i="60"/>
  <c r="D66" i="60"/>
  <c r="D72" i="60"/>
  <c r="D28" i="60"/>
  <c r="D30" i="60"/>
  <c r="D13" i="60"/>
  <c r="D110" i="60"/>
  <c r="D12" i="60"/>
  <c r="D20" i="60"/>
  <c r="D104" i="60"/>
  <c r="D47" i="60"/>
  <c r="D8" i="60"/>
  <c r="D70" i="60"/>
  <c r="D98" i="60"/>
  <c r="D75" i="60"/>
  <c r="D121" i="60"/>
  <c r="D32" i="60"/>
  <c r="D85" i="60"/>
  <c r="D25" i="60"/>
  <c r="D101" i="60"/>
  <c r="D119" i="60"/>
  <c r="D81" i="60"/>
  <c r="D125" i="60"/>
  <c r="D120" i="60"/>
  <c r="D29" i="60"/>
  <c r="D44" i="60"/>
  <c r="D82" i="60"/>
  <c r="D111" i="60"/>
  <c r="D55" i="60"/>
  <c r="D96" i="60"/>
  <c r="D59" i="60"/>
  <c r="D45" i="60"/>
  <c r="D5" i="60"/>
  <c r="D122" i="60"/>
  <c r="D24" i="60"/>
  <c r="D21" i="60"/>
  <c r="D90" i="60"/>
  <c r="D69" i="60"/>
  <c r="D126" i="60"/>
  <c r="D19" i="60"/>
  <c r="D105" i="60"/>
  <c r="D83" i="60"/>
  <c r="D99" i="60"/>
  <c r="D109" i="60"/>
  <c r="D78" i="60"/>
  <c r="D79" i="60"/>
  <c r="T25" i="79"/>
  <c r="T126" i="46"/>
  <c r="T96" i="46"/>
  <c r="T71" i="45"/>
  <c r="J29" i="51"/>
  <c r="U31" i="47"/>
  <c r="T32" i="45"/>
  <c r="T26" i="46"/>
  <c r="T216" i="45"/>
  <c r="T159" i="45"/>
  <c r="T114" i="46"/>
  <c r="U115" i="47"/>
  <c r="F14" i="46"/>
  <c r="J26" i="51"/>
  <c r="T21" i="46"/>
  <c r="T261" i="45"/>
  <c r="U86" i="47"/>
  <c r="T167" i="45"/>
  <c r="U176" i="47"/>
  <c r="U240" i="47"/>
  <c r="I18" i="45"/>
  <c r="T3" i="46"/>
  <c r="T202" i="46"/>
  <c r="T262" i="45"/>
  <c r="J21" i="51"/>
  <c r="J28" i="51"/>
  <c r="I6" i="45"/>
  <c r="T93" i="46"/>
  <c r="T22" i="45"/>
  <c r="T123" i="46"/>
  <c r="T21" i="45"/>
  <c r="T35" i="46"/>
  <c r="E88" i="60"/>
  <c r="U189" i="47"/>
  <c r="U80" i="47"/>
  <c r="H9" i="60"/>
  <c r="G14" i="46"/>
  <c r="F5" i="60"/>
  <c r="E110" i="60"/>
  <c r="H66" i="60"/>
  <c r="U7" i="47"/>
  <c r="I70" i="60"/>
  <c r="I102" i="60"/>
  <c r="F60" i="60"/>
  <c r="I8" i="60"/>
  <c r="I72" i="60"/>
  <c r="T137" i="46"/>
  <c r="T83" i="45"/>
  <c r="F31" i="60"/>
  <c r="U123" i="47"/>
  <c r="E102" i="60"/>
  <c r="U129" i="47"/>
  <c r="T143" i="46"/>
  <c r="T190" i="45"/>
  <c r="I117" i="60"/>
  <c r="J20" i="53"/>
  <c r="T109" i="46"/>
  <c r="I49" i="60"/>
  <c r="T210" i="45"/>
  <c r="T104" i="45"/>
  <c r="F41" i="60"/>
  <c r="H59" i="60"/>
  <c r="T51" i="45"/>
  <c r="H27" i="60"/>
  <c r="I62" i="60"/>
  <c r="H24" i="60"/>
  <c r="F79" i="60"/>
  <c r="H90" i="60"/>
  <c r="I40" i="60"/>
  <c r="F113" i="60"/>
  <c r="I24" i="60"/>
  <c r="T53" i="46"/>
  <c r="T213" i="46"/>
  <c r="I57" i="60"/>
  <c r="I56" i="60"/>
  <c r="T44" i="46"/>
  <c r="H117" i="60"/>
  <c r="F63" i="60"/>
  <c r="E84" i="60"/>
  <c r="F115" i="60"/>
  <c r="F61" i="60"/>
  <c r="F43" i="60"/>
  <c r="I54" i="60"/>
  <c r="U32" i="47"/>
  <c r="I88" i="60"/>
  <c r="N97" i="70"/>
  <c r="E13" i="60"/>
  <c r="T221" i="45"/>
  <c r="T52" i="45"/>
  <c r="F77" i="60"/>
  <c r="X22" i="63"/>
  <c r="H4" i="60"/>
  <c r="H68" i="60"/>
  <c r="H57" i="60"/>
  <c r="U216" i="47"/>
  <c r="T109" i="45"/>
  <c r="G20" i="45"/>
  <c r="F81" i="60"/>
  <c r="T18" i="46"/>
  <c r="G4" i="46"/>
  <c r="U49" i="47"/>
  <c r="U143" i="47"/>
  <c r="F46" i="60"/>
  <c r="I69" i="60"/>
  <c r="H91" i="60"/>
  <c r="H79" i="60"/>
  <c r="E72" i="60"/>
  <c r="I63" i="60"/>
  <c r="U150" i="47"/>
  <c r="T243" i="46"/>
  <c r="F10" i="60"/>
  <c r="H20" i="60"/>
  <c r="I22" i="60"/>
  <c r="E19" i="60"/>
  <c r="AF5" i="53"/>
  <c r="T210" i="46"/>
  <c r="U114" i="47"/>
  <c r="E35" i="60"/>
  <c r="E43" i="60"/>
  <c r="T111" i="46"/>
  <c r="F87" i="60"/>
  <c r="H124" i="60"/>
  <c r="T119" i="45"/>
  <c r="H116" i="60"/>
  <c r="T196" i="45"/>
  <c r="G16" i="46"/>
  <c r="E22" i="60"/>
  <c r="F91" i="60"/>
  <c r="F39" i="60"/>
  <c r="T130" i="45"/>
  <c r="U223" i="47"/>
  <c r="T199" i="46"/>
  <c r="T5" i="46"/>
  <c r="F68" i="60"/>
  <c r="H63" i="60"/>
  <c r="N101" i="70"/>
  <c r="E58" i="60"/>
  <c r="T215" i="46"/>
  <c r="T47" i="46"/>
  <c r="T209" i="45"/>
  <c r="T89" i="45"/>
  <c r="I98" i="60"/>
  <c r="T237" i="46"/>
  <c r="G15" i="46"/>
  <c r="I119" i="60"/>
  <c r="T187" i="45"/>
  <c r="M77" i="70"/>
  <c r="U254" i="47"/>
  <c r="T248" i="46"/>
  <c r="E87" i="60"/>
  <c r="I19" i="60"/>
  <c r="F98" i="60"/>
  <c r="H55" i="60"/>
  <c r="E65" i="60"/>
  <c r="E79" i="60"/>
  <c r="I16" i="60"/>
  <c r="E119" i="60"/>
  <c r="E57" i="60"/>
  <c r="I47" i="60"/>
  <c r="E91" i="60"/>
  <c r="E37" i="60"/>
  <c r="O74" i="70"/>
  <c r="F8" i="60"/>
  <c r="F99" i="60"/>
  <c r="F78" i="60"/>
  <c r="H31" i="60"/>
  <c r="M104" i="70"/>
  <c r="T187" i="46"/>
  <c r="O108" i="70"/>
  <c r="N85" i="70"/>
  <c r="N110" i="70"/>
  <c r="O90" i="70"/>
  <c r="N96" i="70"/>
  <c r="X21" i="79"/>
  <c r="N92" i="70"/>
  <c r="O77" i="70"/>
  <c r="K21" i="44"/>
  <c r="K12" i="44"/>
  <c r="K34" i="44"/>
  <c r="K19" i="44"/>
  <c r="O102" i="70"/>
  <c r="X26" i="63"/>
  <c r="G10" i="47"/>
  <c r="L4" i="44"/>
  <c r="F11" i="47"/>
  <c r="L23" i="80"/>
  <c r="L32" i="80"/>
  <c r="L12" i="80"/>
  <c r="L25" i="80"/>
  <c r="AB11" i="54"/>
  <c r="AF11" i="51"/>
  <c r="X27" i="56"/>
  <c r="Y27" i="70"/>
  <c r="AC12" i="54"/>
  <c r="AG12" i="51"/>
  <c r="X31" i="63"/>
  <c r="Y29" i="56"/>
  <c r="X31" i="70"/>
  <c r="AB16" i="54"/>
  <c r="AF16" i="51"/>
  <c r="X34" i="63"/>
  <c r="X30" i="79"/>
  <c r="X34" i="70"/>
  <c r="AB19" i="54"/>
  <c r="AG18" i="51"/>
  <c r="Y36" i="63"/>
  <c r="X33" i="79"/>
  <c r="X37" i="70"/>
  <c r="AB22" i="54"/>
  <c r="Y34" i="79"/>
  <c r="Y38" i="70"/>
  <c r="AB24" i="54"/>
  <c r="X37" i="79"/>
  <c r="Y40" i="70"/>
  <c r="AB26" i="54"/>
  <c r="X39" i="79"/>
  <c r="AF27" i="51"/>
  <c r="Y43" i="70"/>
  <c r="Y45" i="63"/>
  <c r="Y44" i="56"/>
  <c r="Y42" i="79"/>
  <c r="AF31" i="51"/>
  <c r="X48" i="70"/>
  <c r="X50" i="63"/>
  <c r="Y48" i="56"/>
  <c r="Y46" i="79"/>
  <c r="AF35" i="51"/>
  <c r="X52" i="70"/>
  <c r="Y53" i="63"/>
  <c r="X53" i="56"/>
  <c r="Y50" i="79"/>
  <c r="AG38" i="51"/>
  <c r="Y55" i="70"/>
  <c r="X58" i="63"/>
  <c r="X57" i="56"/>
  <c r="X55" i="79"/>
  <c r="AF43" i="51"/>
  <c r="X60" i="70"/>
  <c r="Y61" i="63"/>
  <c r="Y60" i="56"/>
  <c r="X59" i="79"/>
  <c r="AG46" i="51"/>
  <c r="Y63" i="70"/>
  <c r="Y65" i="63"/>
  <c r="X65" i="56"/>
  <c r="X63" i="79"/>
  <c r="AG50" i="51"/>
  <c r="X68" i="70"/>
  <c r="Y69" i="63"/>
  <c r="Y68" i="56"/>
  <c r="X67" i="79"/>
  <c r="AG54" i="51"/>
  <c r="Y71" i="70"/>
  <c r="X74" i="63"/>
  <c r="X73" i="56"/>
  <c r="X71" i="79"/>
  <c r="AG58" i="51"/>
  <c r="X76" i="70"/>
  <c r="X78" i="63"/>
  <c r="X77" i="56"/>
  <c r="Y74" i="79"/>
  <c r="AF63" i="51"/>
  <c r="Y79" i="70"/>
  <c r="X82" i="63"/>
  <c r="Y80" i="56"/>
  <c r="X79" i="79"/>
  <c r="AF67" i="51"/>
  <c r="Y83" i="70"/>
  <c r="X86" i="63"/>
  <c r="X85" i="56"/>
  <c r="X83" i="79"/>
  <c r="AF71" i="51"/>
  <c r="X88" i="70"/>
  <c r="Y89" i="63"/>
  <c r="X89" i="56"/>
  <c r="Y86" i="79"/>
  <c r="AF75" i="51"/>
  <c r="X92" i="70"/>
  <c r="Y93" i="63"/>
  <c r="Y92" i="56"/>
  <c r="Y90" i="79"/>
  <c r="AG78" i="51"/>
  <c r="X96" i="70"/>
  <c r="Y97" i="63"/>
  <c r="X97" i="56"/>
  <c r="X95" i="79"/>
  <c r="AF83" i="51"/>
  <c r="Y99" i="70"/>
  <c r="X102" i="63"/>
  <c r="Y100" i="56"/>
  <c r="Y98" i="79"/>
  <c r="AF87" i="51"/>
  <c r="Y103" i="70"/>
  <c r="Y105" i="63"/>
  <c r="Y104" i="56"/>
  <c r="Y102" i="79"/>
  <c r="AF91" i="51"/>
  <c r="X108" i="70"/>
  <c r="Y109" i="63"/>
  <c r="Y108" i="56"/>
  <c r="Y106" i="79"/>
  <c r="AG94" i="51"/>
  <c r="X112" i="70"/>
  <c r="X114" i="63"/>
  <c r="X113" i="56"/>
  <c r="X111" i="79"/>
  <c r="AG98" i="51"/>
  <c r="Y115" i="70"/>
  <c r="Y117" i="63"/>
  <c r="Y116" i="56"/>
  <c r="Y114" i="79"/>
  <c r="AF103" i="51"/>
  <c r="X120" i="70"/>
  <c r="Y121" i="63"/>
  <c r="X121" i="56"/>
  <c r="X119" i="79"/>
  <c r="AG106" i="51"/>
  <c r="X124" i="70"/>
  <c r="X126" i="63"/>
  <c r="X125" i="56"/>
  <c r="Y122" i="79"/>
  <c r="AF111" i="51"/>
  <c r="Y127" i="70"/>
  <c r="Y129" i="63"/>
  <c r="X129" i="56"/>
  <c r="X127" i="79"/>
  <c r="AG114" i="51"/>
  <c r="Y131" i="70"/>
  <c r="X134" i="63"/>
  <c r="Y132" i="56"/>
  <c r="Y130" i="79"/>
  <c r="AF119" i="51"/>
  <c r="Y135" i="70"/>
  <c r="Y137" i="63"/>
  <c r="X137" i="56"/>
  <c r="X135" i="79"/>
  <c r="AG122" i="51"/>
  <c r="X140" i="70"/>
  <c r="X142" i="63"/>
  <c r="X141" i="56"/>
  <c r="X139" i="79"/>
  <c r="AF127" i="51"/>
  <c r="X144" i="70"/>
  <c r="Y145" i="63"/>
  <c r="Y144" i="56"/>
  <c r="Y142" i="79"/>
  <c r="AF131" i="51"/>
  <c r="X148" i="70"/>
  <c r="Y149" i="63"/>
  <c r="Y148" i="56"/>
  <c r="X147" i="79"/>
  <c r="AF135" i="51"/>
  <c r="Y151" i="70"/>
  <c r="X154" i="63"/>
  <c r="Y152" i="56"/>
  <c r="X151" i="79"/>
  <c r="AG138" i="51"/>
  <c r="X156" i="70"/>
  <c r="X158" i="63"/>
  <c r="X157" i="56"/>
  <c r="Y154" i="79"/>
  <c r="AG142" i="51"/>
  <c r="Y159" i="70"/>
  <c r="Y161" i="63"/>
  <c r="X161" i="56"/>
  <c r="Y158" i="79"/>
  <c r="AG146" i="51"/>
  <c r="X164" i="70"/>
  <c r="X166" i="63"/>
  <c r="X165" i="56"/>
  <c r="X163" i="79"/>
  <c r="AF151" i="51"/>
  <c r="X168" i="70"/>
  <c r="Y169" i="63"/>
  <c r="X169" i="56"/>
  <c r="X167" i="79"/>
  <c r="AF155" i="51"/>
  <c r="X172" i="70"/>
  <c r="Y173" i="63"/>
  <c r="Y172" i="56"/>
  <c r="Y170" i="79"/>
  <c r="AF159" i="51"/>
  <c r="X176" i="70"/>
  <c r="Y177" i="63"/>
  <c r="X177" i="56"/>
  <c r="X175" i="79"/>
  <c r="AG162" i="51"/>
  <c r="X180" i="70"/>
  <c r="X182" i="63"/>
  <c r="X181" i="56"/>
  <c r="Y178" i="79"/>
  <c r="AG166" i="51"/>
  <c r="X184" i="70"/>
  <c r="Y185" i="63"/>
  <c r="X185" i="56"/>
  <c r="X183" i="79"/>
  <c r="AG170" i="51"/>
  <c r="Y187" i="70"/>
  <c r="Y189" i="63"/>
  <c r="X189" i="56"/>
  <c r="Y186" i="79"/>
  <c r="AG174" i="51"/>
  <c r="Y191" i="70"/>
  <c r="X194" i="63"/>
  <c r="X193" i="56"/>
  <c r="Y190" i="79"/>
  <c r="AF179" i="51"/>
  <c r="Y195" i="70"/>
  <c r="Y197" i="63"/>
  <c r="Y196" i="56"/>
  <c r="X195" i="79"/>
  <c r="AG182" i="51"/>
  <c r="X200" i="70"/>
  <c r="X202" i="63"/>
  <c r="Y200" i="56"/>
  <c r="X199" i="79"/>
  <c r="AG186" i="51"/>
  <c r="Y203" i="70"/>
  <c r="Y205" i="63"/>
  <c r="X205" i="56"/>
  <c r="X203" i="79"/>
  <c r="AF191" i="51"/>
  <c r="Y207" i="70"/>
  <c r="X210" i="63"/>
  <c r="X209" i="56"/>
  <c r="Y206" i="79"/>
  <c r="AG194" i="51"/>
  <c r="Y211" i="70"/>
  <c r="Y213" i="63"/>
  <c r="X213" i="56"/>
  <c r="X211" i="79"/>
  <c r="AG198" i="51"/>
  <c r="Y215" i="70"/>
  <c r="Y217" i="63"/>
  <c r="X217" i="56"/>
  <c r="X215" i="79"/>
  <c r="AF203" i="51"/>
  <c r="T254" i="45"/>
  <c r="U208" i="47"/>
  <c r="S65" i="56"/>
  <c r="T73" i="46"/>
  <c r="T151" i="46"/>
  <c r="U166" i="47"/>
  <c r="T170" i="46"/>
  <c r="U58" i="47"/>
  <c r="G7" i="45"/>
  <c r="T242" i="46"/>
  <c r="T96" i="45"/>
  <c r="T257" i="46"/>
  <c r="T87" i="46"/>
  <c r="U222" i="47"/>
  <c r="T27" i="45"/>
  <c r="I14" i="45"/>
  <c r="T134" i="45"/>
  <c r="T47" i="45"/>
  <c r="U159" i="47"/>
  <c r="U137" i="47"/>
  <c r="T259" i="46"/>
  <c r="T113" i="45"/>
  <c r="T173" i="46"/>
  <c r="T13" i="46"/>
  <c r="T171" i="45"/>
  <c r="U171" i="47"/>
  <c r="T231" i="46"/>
  <c r="T50" i="45"/>
  <c r="J20" i="51"/>
  <c r="T50" i="46"/>
  <c r="F16" i="60"/>
  <c r="T145" i="45"/>
  <c r="T103" i="45"/>
  <c r="E104" i="60"/>
  <c r="J18" i="52"/>
  <c r="F49" i="60"/>
  <c r="R55" i="56"/>
  <c r="T62" i="45"/>
  <c r="H109" i="60"/>
  <c r="R62" i="56"/>
  <c r="J23" i="52"/>
  <c r="H46" i="60"/>
  <c r="S58" i="56"/>
  <c r="U237" i="47"/>
  <c r="T247" i="45"/>
  <c r="U191" i="47"/>
  <c r="E120" i="60"/>
  <c r="T241" i="45"/>
  <c r="T75" i="46"/>
  <c r="T43" i="45"/>
  <c r="U210" i="47"/>
  <c r="F75" i="60"/>
  <c r="M105" i="70"/>
  <c r="H107" i="60"/>
  <c r="H15" i="60"/>
  <c r="R25" i="63"/>
  <c r="J24" i="51"/>
  <c r="T137" i="45"/>
  <c r="T217" i="45"/>
  <c r="I118" i="60"/>
  <c r="G18" i="45"/>
  <c r="I55" i="60"/>
  <c r="F56" i="60"/>
  <c r="U122" i="47"/>
  <c r="H121" i="60"/>
  <c r="I79" i="60"/>
  <c r="F120" i="60"/>
  <c r="F15" i="54"/>
  <c r="I107" i="60"/>
  <c r="P97" i="70"/>
  <c r="T247" i="46"/>
  <c r="T219" i="46"/>
  <c r="F105" i="60"/>
  <c r="T28" i="45"/>
  <c r="T175" i="46"/>
  <c r="U230" i="47"/>
  <c r="H77" i="60"/>
  <c r="T256" i="45"/>
  <c r="S52" i="56"/>
  <c r="H48" i="60"/>
  <c r="T172" i="45"/>
  <c r="M78" i="70"/>
  <c r="S50" i="56"/>
  <c r="T75" i="45"/>
  <c r="T120" i="45"/>
  <c r="F17" i="60"/>
  <c r="F72" i="60"/>
  <c r="F62" i="60"/>
  <c r="U47" i="47"/>
  <c r="T175" i="45"/>
  <c r="T125" i="45"/>
  <c r="U25" i="47"/>
  <c r="T12" i="46"/>
  <c r="T171" i="46"/>
  <c r="U34" i="47"/>
  <c r="U207" i="47"/>
  <c r="H125" i="60"/>
  <c r="U120" i="47"/>
  <c r="R21" i="63"/>
  <c r="E112" i="60"/>
  <c r="Y21" i="56"/>
  <c r="U8" i="47"/>
  <c r="F26" i="60"/>
  <c r="D29" i="36"/>
  <c r="I124" i="60"/>
  <c r="T202" i="45"/>
  <c r="T200" i="45"/>
  <c r="U194" i="47"/>
  <c r="E31" i="60"/>
  <c r="R24" i="63"/>
  <c r="H13" i="60"/>
  <c r="E101" i="60"/>
  <c r="E21" i="60"/>
  <c r="E55" i="60"/>
  <c r="E41" i="60"/>
  <c r="M73" i="70"/>
  <c r="T182" i="45"/>
  <c r="M74" i="70"/>
  <c r="F119" i="60"/>
  <c r="I122" i="60"/>
  <c r="H120" i="60"/>
  <c r="M93" i="70"/>
  <c r="T166" i="46"/>
  <c r="I59" i="60"/>
  <c r="T88" i="46"/>
  <c r="T246" i="45"/>
  <c r="G22" i="46"/>
  <c r="F83" i="60"/>
  <c r="AC5" i="54"/>
  <c r="I52" i="60"/>
  <c r="F42" i="60"/>
  <c r="E8" i="60"/>
  <c r="I10" i="60"/>
  <c r="N91" i="70"/>
  <c r="G22" i="45"/>
  <c r="G17" i="45"/>
  <c r="I113" i="60"/>
  <c r="G6" i="47"/>
  <c r="T58" i="45"/>
  <c r="E76" i="60"/>
  <c r="T42" i="46"/>
  <c r="I74" i="60"/>
  <c r="R26" i="63"/>
  <c r="H71" i="60"/>
  <c r="F32" i="60"/>
  <c r="U68" i="47"/>
  <c r="H94" i="60"/>
  <c r="F82" i="60"/>
  <c r="O3" i="44"/>
  <c r="F54" i="60"/>
  <c r="E15" i="60"/>
  <c r="H123" i="60"/>
  <c r="I90" i="60"/>
  <c r="I43" i="60"/>
  <c r="U125" i="47"/>
  <c r="F122" i="60"/>
  <c r="I36" i="60"/>
  <c r="U245" i="47"/>
  <c r="P84" i="70"/>
  <c r="H41" i="60"/>
  <c r="T174" i="46"/>
  <c r="F34" i="60"/>
  <c r="E14" i="60"/>
  <c r="I67" i="60"/>
  <c r="T199" i="45"/>
  <c r="T204" i="45"/>
  <c r="P80" i="70"/>
  <c r="O105" i="70"/>
  <c r="O107" i="70"/>
  <c r="N83" i="70"/>
  <c r="O91" i="70"/>
  <c r="N73" i="70"/>
  <c r="N98" i="70"/>
  <c r="N111" i="70"/>
  <c r="K26" i="44"/>
  <c r="K36" i="44"/>
  <c r="K23" i="44"/>
  <c r="K30" i="44"/>
  <c r="N102" i="70"/>
  <c r="O88" i="70"/>
  <c r="Y24" i="70"/>
  <c r="X25" i="56"/>
  <c r="Y25" i="70"/>
  <c r="L15" i="80"/>
  <c r="L10" i="80"/>
  <c r="L24" i="80"/>
  <c r="L21" i="80"/>
  <c r="Y27" i="63"/>
  <c r="X24" i="79"/>
  <c r="AB12" i="54"/>
  <c r="AF12" i="51"/>
  <c r="X30" i="63"/>
  <c r="Y25" i="79"/>
  <c r="X30" i="70"/>
  <c r="AB15" i="54"/>
  <c r="AF15" i="51"/>
  <c r="Y32" i="63"/>
  <c r="Y28" i="79"/>
  <c r="G14" i="47"/>
  <c r="X33" i="56"/>
  <c r="AG17" i="51"/>
  <c r="Y35" i="63"/>
  <c r="X32" i="79"/>
  <c r="F16" i="47"/>
  <c r="X36" i="56"/>
  <c r="AF21" i="51"/>
  <c r="X39" i="63"/>
  <c r="Y37" i="56"/>
  <c r="AG22" i="51"/>
  <c r="X41" i="63"/>
  <c r="X40" i="56"/>
  <c r="AF25" i="51"/>
  <c r="X43" i="63"/>
  <c r="Y41" i="56"/>
  <c r="Y39" i="79"/>
  <c r="AG27" i="51"/>
  <c r="X45" i="70"/>
  <c r="Y46" i="63"/>
  <c r="Y45" i="56"/>
  <c r="Y43" i="79"/>
  <c r="AF32" i="51"/>
  <c r="Y48" i="70"/>
  <c r="Y50" i="63"/>
  <c r="Y49" i="56"/>
  <c r="X48" i="79"/>
  <c r="AG35" i="51"/>
  <c r="Y52" i="70"/>
  <c r="Y54" i="63"/>
  <c r="Y53" i="56"/>
  <c r="Y51" i="79"/>
  <c r="AF40" i="51"/>
  <c r="Y56" i="70"/>
  <c r="X59" i="63"/>
  <c r="X58" i="56"/>
  <c r="X56" i="79"/>
  <c r="AG43" i="51"/>
  <c r="X61" i="70"/>
  <c r="X63" i="63"/>
  <c r="X62" i="56"/>
  <c r="Y59" i="79"/>
  <c r="AF48" i="51"/>
  <c r="X65" i="70"/>
  <c r="X67" i="63"/>
  <c r="X66" i="56"/>
  <c r="Y63" i="79"/>
  <c r="AF52" i="51"/>
  <c r="X69" i="70"/>
  <c r="Y70" i="63"/>
  <c r="Y69" i="56"/>
  <c r="Y67" i="79"/>
  <c r="AF56" i="51"/>
  <c r="Y72" i="70"/>
  <c r="X75" i="63"/>
  <c r="Y73" i="56"/>
  <c r="X72" i="79"/>
  <c r="AG59" i="51"/>
  <c r="Y76" i="70"/>
  <c r="X79" i="63"/>
  <c r="X78" i="56"/>
  <c r="X76" i="79"/>
  <c r="AF64" i="51"/>
  <c r="X81" i="70"/>
  <c r="Y82" i="63"/>
  <c r="Y81" i="56"/>
  <c r="X80" i="79"/>
  <c r="AG67" i="51"/>
  <c r="Y84" i="70"/>
  <c r="Y86" i="63"/>
  <c r="Y85" i="56"/>
  <c r="Y83" i="79"/>
  <c r="AG71" i="51"/>
  <c r="Y88" i="70"/>
  <c r="Y90" i="63"/>
  <c r="X90" i="56"/>
  <c r="Y87" i="79"/>
  <c r="AF76" i="51"/>
  <c r="Y92" i="70"/>
  <c r="X95" i="63"/>
  <c r="Y93" i="56"/>
  <c r="Y91" i="79"/>
  <c r="AG79" i="51"/>
  <c r="X97" i="70"/>
  <c r="Y98" i="63"/>
  <c r="Y97" i="56"/>
  <c r="Y95" i="79"/>
  <c r="AG83" i="51"/>
  <c r="Y100" i="70"/>
  <c r="T61" i="45"/>
  <c r="T80" i="45"/>
  <c r="U196" i="47"/>
  <c r="T56" i="46"/>
  <c r="T16" i="46"/>
  <c r="AG4" i="53"/>
  <c r="U39" i="47"/>
  <c r="U146" i="47"/>
  <c r="J16" i="51"/>
  <c r="T211" i="45"/>
  <c r="T5" i="45"/>
  <c r="T165" i="45"/>
  <c r="T259" i="45"/>
  <c r="U79" i="47"/>
  <c r="T188" i="45"/>
  <c r="T34" i="45"/>
  <c r="I21" i="45"/>
  <c r="T24" i="46"/>
  <c r="U197" i="47"/>
  <c r="U59" i="47"/>
  <c r="T14" i="45"/>
  <c r="F17" i="45"/>
  <c r="F21" i="46"/>
  <c r="T17" i="46"/>
  <c r="AG5" i="52"/>
  <c r="T157" i="46"/>
  <c r="T205" i="45"/>
  <c r="U64" i="47"/>
  <c r="U82" i="47"/>
  <c r="U40" i="47"/>
  <c r="T181" i="45"/>
  <c r="I75" i="60"/>
  <c r="T45" i="46"/>
  <c r="U70" i="47"/>
  <c r="T20" i="45"/>
  <c r="H26" i="60"/>
  <c r="M80" i="70"/>
  <c r="U90" i="47"/>
  <c r="U92" i="47"/>
  <c r="T225" i="45"/>
  <c r="F90" i="60"/>
  <c r="I77" i="60"/>
  <c r="F125" i="60"/>
  <c r="T153" i="46"/>
  <c r="F57" i="60"/>
  <c r="G11" i="45"/>
  <c r="U88" i="47"/>
  <c r="T243" i="45"/>
  <c r="E106" i="60"/>
  <c r="H75" i="60"/>
  <c r="I73" i="60"/>
  <c r="F18" i="46"/>
  <c r="T64" i="46"/>
  <c r="R27" i="63"/>
  <c r="H42" i="60"/>
  <c r="F48" i="60"/>
  <c r="T104" i="46"/>
  <c r="E56" i="60"/>
  <c r="T89" i="46"/>
  <c r="T228" i="45"/>
  <c r="E51" i="60"/>
  <c r="T162" i="45"/>
  <c r="U43" i="47"/>
  <c r="U65" i="47"/>
  <c r="T225" i="46"/>
  <c r="U104" i="47"/>
  <c r="S59" i="56"/>
  <c r="U66" i="47"/>
  <c r="E113" i="60"/>
  <c r="T177" i="45"/>
  <c r="T3" i="45"/>
  <c r="F64" i="60"/>
  <c r="J21" i="52"/>
  <c r="I48" i="60"/>
  <c r="T168" i="46"/>
  <c r="E5" i="60"/>
  <c r="E54" i="60"/>
  <c r="J24" i="52"/>
  <c r="U50" i="47"/>
  <c r="T192" i="45"/>
  <c r="F116" i="60"/>
  <c r="U153" i="47"/>
  <c r="AB6" i="54"/>
  <c r="T233" i="46"/>
  <c r="H35" i="60"/>
  <c r="T7" i="46"/>
  <c r="F70" i="60"/>
  <c r="H122" i="60"/>
  <c r="J21" i="53"/>
  <c r="E90" i="60"/>
  <c r="T204" i="46"/>
  <c r="M84" i="70"/>
  <c r="G6" i="45"/>
  <c r="I25" i="60"/>
  <c r="I95" i="60"/>
  <c r="U108" i="47"/>
  <c r="H52" i="60"/>
  <c r="T68" i="46"/>
  <c r="H3" i="60"/>
  <c r="H49" i="60"/>
  <c r="T208" i="45"/>
  <c r="U162" i="47"/>
  <c r="S33" i="56"/>
  <c r="I14" i="60"/>
  <c r="T84" i="45"/>
  <c r="T240" i="45"/>
  <c r="E74" i="60"/>
  <c r="I99" i="60"/>
  <c r="T69" i="45"/>
  <c r="I103" i="60"/>
  <c r="U44" i="47"/>
  <c r="T41" i="45"/>
  <c r="U96" i="47"/>
  <c r="AB7" i="54"/>
  <c r="Y22" i="70"/>
  <c r="E62" i="60"/>
  <c r="Y21" i="70"/>
  <c r="T112" i="45"/>
  <c r="F25" i="60"/>
  <c r="H60" i="60"/>
  <c r="U30" i="47"/>
  <c r="F89" i="60"/>
  <c r="T39" i="45"/>
  <c r="I83" i="60"/>
  <c r="F50" i="60"/>
  <c r="T214" i="46"/>
  <c r="T173" i="45"/>
  <c r="E75" i="60"/>
  <c r="H30" i="60"/>
  <c r="T25" i="46"/>
  <c r="F97" i="60"/>
  <c r="R19" i="63"/>
  <c r="T145" i="46"/>
  <c r="U99" i="47"/>
  <c r="T80" i="46"/>
  <c r="N84" i="70"/>
  <c r="T146" i="45"/>
  <c r="F66" i="60"/>
  <c r="T159" i="46"/>
  <c r="M81" i="70"/>
  <c r="T236" i="46"/>
  <c r="E121" i="60"/>
  <c r="T160" i="46"/>
  <c r="I78" i="60"/>
  <c r="I37" i="60"/>
  <c r="E32" i="60"/>
  <c r="I53" i="60"/>
  <c r="I28" i="60"/>
  <c r="I68" i="60"/>
  <c r="H118" i="60"/>
  <c r="E50" i="60"/>
  <c r="X23" i="56"/>
  <c r="T98" i="45"/>
  <c r="U110" i="47"/>
  <c r="I110" i="60"/>
  <c r="E63" i="60"/>
  <c r="H113" i="60"/>
  <c r="T102" i="46"/>
  <c r="AB8" i="54"/>
  <c r="F14" i="45"/>
  <c r="H70" i="60"/>
  <c r="T55" i="46"/>
  <c r="I30" i="60"/>
  <c r="E33" i="60"/>
  <c r="O97" i="70"/>
  <c r="T168" i="45"/>
  <c r="H11" i="60"/>
  <c r="N87" i="70"/>
  <c r="Y23" i="70"/>
  <c r="N78" i="70"/>
  <c r="O86" i="70"/>
  <c r="P94" i="70"/>
  <c r="O93" i="70"/>
  <c r="P75" i="70"/>
  <c r="K6" i="44"/>
  <c r="K32" i="44"/>
  <c r="K7" i="44"/>
  <c r="K18" i="44"/>
  <c r="K8" i="44"/>
  <c r="P99" i="70"/>
  <c r="N104" i="70"/>
  <c r="AF9" i="51"/>
  <c r="AB10" i="54"/>
  <c r="Y22" i="79"/>
  <c r="L36" i="80"/>
  <c r="L8" i="80"/>
  <c r="L11" i="80"/>
  <c r="Y25" i="56"/>
  <c r="X27" i="70"/>
  <c r="L19" i="80"/>
  <c r="X29" i="63"/>
  <c r="Y27" i="56"/>
  <c r="X29" i="70"/>
  <c r="AB14" i="54"/>
  <c r="AG13" i="51"/>
  <c r="Y31" i="63"/>
  <c r="X28" i="79"/>
  <c r="Y31" i="70"/>
  <c r="AB17" i="54"/>
  <c r="AG16" i="51"/>
  <c r="Y34" i="63"/>
  <c r="X31" i="79"/>
  <c r="G15" i="47"/>
  <c r="Y34" i="56"/>
  <c r="AF20" i="51"/>
  <c r="X38" i="63"/>
  <c r="Y33" i="79"/>
  <c r="Y37" i="70"/>
  <c r="AB23" i="54"/>
  <c r="Y35" i="79"/>
  <c r="X40" i="70"/>
  <c r="AB25" i="54"/>
  <c r="X38" i="79"/>
  <c r="Y41" i="70"/>
  <c r="Y43" i="63"/>
  <c r="X43" i="56"/>
  <c r="X41" i="79"/>
  <c r="AG28" i="51"/>
  <c r="X46" i="70"/>
  <c r="X48" i="63"/>
  <c r="X47" i="56"/>
  <c r="Y44" i="79"/>
  <c r="AG32" i="51"/>
  <c r="X50" i="70"/>
  <c r="X52" i="63"/>
  <c r="X51" i="56"/>
  <c r="Y48" i="79"/>
  <c r="AF37" i="51"/>
  <c r="Y53" i="70"/>
  <c r="Y55" i="63"/>
  <c r="Y54" i="56"/>
  <c r="Y52" i="79"/>
  <c r="AG40" i="51"/>
  <c r="X58" i="70"/>
  <c r="Y59" i="63"/>
  <c r="Y58" i="56"/>
  <c r="Y56" i="79"/>
  <c r="AG44" i="51"/>
  <c r="Y61" i="70"/>
  <c r="Y63" i="63"/>
  <c r="Y62" i="56"/>
  <c r="Y60" i="79"/>
  <c r="AG48" i="51"/>
  <c r="Y65" i="70"/>
  <c r="Y67" i="63"/>
  <c r="Y66" i="56"/>
  <c r="X65" i="79"/>
  <c r="AG52" i="51"/>
  <c r="Y69" i="70"/>
  <c r="X72" i="63"/>
  <c r="X71" i="56"/>
  <c r="X69" i="79"/>
  <c r="AG56" i="51"/>
  <c r="X74" i="70"/>
  <c r="X76" i="63"/>
  <c r="Y74" i="56"/>
  <c r="Y72" i="79"/>
  <c r="AF61" i="51"/>
  <c r="X78" i="70"/>
  <c r="Y79" i="63"/>
  <c r="X79" i="56"/>
  <c r="X77" i="79"/>
  <c r="AF65" i="51"/>
  <c r="Y81" i="70"/>
  <c r="Y83" i="63"/>
  <c r="X83" i="56"/>
  <c r="Y80" i="79"/>
  <c r="AF69" i="51"/>
  <c r="Y85" i="70"/>
  <c r="Y87" i="63"/>
  <c r="Y86" i="56"/>
  <c r="Y84" i="79"/>
  <c r="AF73" i="51"/>
  <c r="Y89" i="70"/>
  <c r="Y91" i="63"/>
  <c r="Y90" i="56"/>
  <c r="X89" i="79"/>
  <c r="AF77" i="51"/>
  <c r="Y93" i="70"/>
  <c r="X96" i="63"/>
  <c r="Y94" i="56"/>
  <c r="X93" i="79"/>
  <c r="AF81" i="51"/>
  <c r="X98" i="70"/>
  <c r="X100" i="63"/>
  <c r="Y98" i="56"/>
  <c r="Y96" i="79"/>
  <c r="AG84" i="51"/>
  <c r="X102" i="70"/>
  <c r="Y103" i="63"/>
  <c r="Y102" i="56"/>
  <c r="Y100" i="79"/>
  <c r="AG88" i="51"/>
  <c r="Y105" i="70"/>
  <c r="Y107" i="63"/>
  <c r="Y106" i="56"/>
  <c r="X105" i="79"/>
  <c r="AG92" i="51"/>
  <c r="X110" i="70"/>
  <c r="Y111" i="63"/>
  <c r="X111" i="56"/>
  <c r="Y108" i="79"/>
  <c r="AF97" i="51"/>
  <c r="X114" i="70"/>
  <c r="X116" i="63"/>
  <c r="X115" i="56"/>
  <c r="Y112" i="79"/>
  <c r="AF101" i="51"/>
  <c r="X118" i="70"/>
  <c r="X120" i="63"/>
  <c r="X119" i="56"/>
  <c r="Y116" i="79"/>
  <c r="AF105" i="51"/>
  <c r="X122" i="70"/>
  <c r="X124" i="63"/>
  <c r="Y122" i="56"/>
  <c r="X121" i="79"/>
  <c r="AF109" i="51"/>
  <c r="Y125" i="70"/>
  <c r="X128" i="63"/>
  <c r="X127" i="56"/>
  <c r="Y124" i="79"/>
  <c r="AG112" i="51"/>
  <c r="X130" i="70"/>
  <c r="Y131" i="63"/>
  <c r="X131" i="56"/>
  <c r="Y128" i="79"/>
  <c r="AG116" i="51"/>
  <c r="X134" i="70"/>
  <c r="Y135" i="63"/>
  <c r="Y134" i="56"/>
  <c r="X133" i="79"/>
  <c r="AG120" i="51"/>
  <c r="Y137" i="70"/>
  <c r="Y139" i="63"/>
  <c r="X139" i="56"/>
  <c r="X137" i="79"/>
  <c r="AF125" i="51"/>
  <c r="Y141" i="70"/>
  <c r="X144" i="63"/>
  <c r="X143" i="56"/>
  <c r="X141" i="79"/>
  <c r="AG128" i="51"/>
  <c r="Y145" i="70"/>
  <c r="Y147" i="63"/>
  <c r="Y146" i="56"/>
  <c r="Y144" i="79"/>
  <c r="AG132" i="51"/>
  <c r="X150" i="70"/>
  <c r="X152" i="63"/>
  <c r="X151" i="56"/>
  <c r="Y148" i="79"/>
  <c r="AG136" i="51"/>
  <c r="Y153" i="70"/>
  <c r="Y155" i="63"/>
  <c r="Y154" i="56"/>
  <c r="Y152" i="79"/>
  <c r="AF141" i="51"/>
  <c r="X158" i="70"/>
  <c r="Y159" i="63"/>
  <c r="X159" i="56"/>
  <c r="Y156" i="79"/>
  <c r="AF145" i="51"/>
  <c r="Y161" i="70"/>
  <c r="Y163" i="63"/>
  <c r="Y162" i="56"/>
  <c r="Y160" i="79"/>
  <c r="AF149" i="51"/>
  <c r="Y165" i="70"/>
  <c r="Y167" i="63"/>
  <c r="Y166" i="56"/>
  <c r="Y164" i="79"/>
  <c r="AF153" i="51"/>
  <c r="Y169" i="70"/>
  <c r="Y171" i="63"/>
  <c r="Y170" i="56"/>
  <c r="Y168" i="79"/>
  <c r="AF157" i="51"/>
  <c r="X174" i="70"/>
  <c r="Y175" i="63"/>
  <c r="Y174" i="56"/>
  <c r="Y172" i="79"/>
  <c r="AG160" i="51"/>
  <c r="X178" i="70"/>
  <c r="X180" i="63"/>
  <c r="X179" i="56"/>
  <c r="Y176" i="79"/>
  <c r="AF165" i="51"/>
  <c r="Y181" i="70"/>
  <c r="X184" i="63"/>
  <c r="X183" i="56"/>
  <c r="X181" i="79"/>
  <c r="AG168" i="51"/>
  <c r="X186" i="70"/>
  <c r="X188" i="63"/>
  <c r="Y186" i="56"/>
  <c r="X185" i="79"/>
  <c r="AG172" i="51"/>
  <c r="X190" i="70"/>
  <c r="Y191" i="63"/>
  <c r="X191" i="56"/>
  <c r="X189" i="79"/>
  <c r="AF177" i="51"/>
  <c r="Y193" i="70"/>
  <c r="Y195" i="63"/>
  <c r="X195" i="56"/>
  <c r="X193" i="79"/>
  <c r="AF181" i="51"/>
  <c r="Y197" i="70"/>
  <c r="Y199" i="63"/>
  <c r="X199" i="56"/>
  <c r="X197" i="79"/>
  <c r="AG184" i="51"/>
  <c r="Y201" i="70"/>
  <c r="Y203" i="63"/>
  <c r="X203" i="56"/>
  <c r="Y200" i="79"/>
  <c r="AF189" i="51"/>
  <c r="X206" i="70"/>
  <c r="Y207" i="63"/>
  <c r="X207" i="56"/>
  <c r="Y204" i="79"/>
  <c r="AF193" i="51"/>
  <c r="X210" i="70"/>
  <c r="X212" i="63"/>
  <c r="Y210" i="56"/>
  <c r="X209" i="79"/>
  <c r="AF197" i="51"/>
  <c r="Y213" i="70"/>
  <c r="X216" i="63"/>
  <c r="X215" i="56"/>
  <c r="X213" i="79"/>
  <c r="AG200" i="51"/>
  <c r="Y217" i="70"/>
  <c r="X220" i="63"/>
  <c r="X219" i="56"/>
  <c r="X217" i="79"/>
  <c r="AF205" i="51"/>
  <c r="Y221" i="70"/>
  <c r="Y223" i="63"/>
  <c r="Y222" i="56"/>
  <c r="X221" i="79"/>
  <c r="AF209" i="51"/>
  <c r="Y225" i="70"/>
  <c r="X228" i="63"/>
  <c r="Y226" i="56"/>
  <c r="X225" i="79"/>
  <c r="AG212" i="51"/>
  <c r="Y229" i="70"/>
  <c r="Y231" i="63"/>
  <c r="X231" i="56"/>
  <c r="X229" i="79"/>
  <c r="AG216" i="51"/>
  <c r="X234" i="70"/>
  <c r="Y235" i="63"/>
  <c r="X235" i="56"/>
  <c r="X233" i="79"/>
  <c r="AF221" i="51"/>
  <c r="X238" i="70"/>
  <c r="Y239" i="63"/>
  <c r="Y238" i="56"/>
  <c r="X237" i="79"/>
  <c r="AG224" i="51"/>
  <c r="Y241" i="70"/>
  <c r="Y243" i="63"/>
  <c r="Y242" i="56"/>
  <c r="Y240" i="79"/>
  <c r="AG228" i="51"/>
  <c r="X246" i="70"/>
  <c r="Y247" i="63"/>
  <c r="X247" i="56"/>
  <c r="Y244" i="79"/>
  <c r="AF233" i="51"/>
  <c r="X250" i="70"/>
  <c r="Y251" i="63"/>
  <c r="Y250" i="56"/>
  <c r="X249" i="79"/>
  <c r="AF237" i="51"/>
  <c r="X254" i="70"/>
  <c r="Y255" i="63"/>
  <c r="Y254" i="56"/>
  <c r="Y252" i="79"/>
  <c r="AG240" i="51"/>
  <c r="X258" i="70"/>
  <c r="X260" i="63"/>
  <c r="Y258" i="56"/>
  <c r="X257" i="79"/>
  <c r="AF245" i="51"/>
  <c r="X262" i="70"/>
  <c r="Y263" i="63"/>
  <c r="X263" i="56"/>
  <c r="Y260" i="79"/>
  <c r="AG248" i="51"/>
  <c r="Y265" i="70"/>
  <c r="X268" i="63"/>
  <c r="Y266" i="56"/>
  <c r="Y264" i="79"/>
  <c r="AF253" i="51"/>
  <c r="Y269" i="70"/>
  <c r="Y271" i="63"/>
  <c r="X271" i="56"/>
  <c r="Y268" i="79"/>
  <c r="AG256" i="51"/>
  <c r="X274" i="70"/>
  <c r="Y274" i="70"/>
  <c r="X276" i="70"/>
  <c r="Y276" i="70"/>
  <c r="X278" i="70"/>
  <c r="U224" i="47"/>
  <c r="T66" i="46"/>
  <c r="T17" i="45"/>
  <c r="U164" i="47"/>
  <c r="U168" i="47"/>
  <c r="U42" i="47"/>
  <c r="T120" i="46"/>
  <c r="T122" i="45"/>
  <c r="U6" i="47"/>
  <c r="U62" i="47"/>
  <c r="U233" i="47"/>
  <c r="U111" i="47"/>
  <c r="U135" i="47"/>
  <c r="U61" i="47"/>
  <c r="T54" i="45"/>
  <c r="F15" i="46"/>
  <c r="U152" i="47"/>
  <c r="T71" i="46"/>
  <c r="T180" i="46"/>
  <c r="T181" i="46"/>
  <c r="T40" i="45"/>
  <c r="J19" i="53"/>
  <c r="T212" i="46"/>
  <c r="G4" i="45"/>
  <c r="T73" i="45"/>
  <c r="T41" i="46"/>
  <c r="T129" i="45"/>
  <c r="G5" i="45"/>
  <c r="T92" i="45"/>
  <c r="I12" i="45"/>
  <c r="T77" i="45"/>
  <c r="T61" i="46"/>
  <c r="T46" i="46"/>
  <c r="H67" i="60"/>
  <c r="T155" i="45"/>
  <c r="M108" i="70"/>
  <c r="T13" i="45"/>
  <c r="T246" i="46"/>
  <c r="F55" i="60"/>
  <c r="T46" i="45"/>
  <c r="T208" i="46"/>
  <c r="U165" i="47"/>
  <c r="H53" i="60"/>
  <c r="T153" i="45"/>
  <c r="T235" i="45"/>
  <c r="T94" i="46"/>
  <c r="T139" i="46"/>
  <c r="T121" i="46"/>
  <c r="I27" i="60"/>
  <c r="I101" i="60"/>
  <c r="U173" i="47"/>
  <c r="T195" i="45"/>
  <c r="U170" i="47"/>
  <c r="F76" i="60"/>
  <c r="E24" i="60"/>
  <c r="E96" i="60"/>
  <c r="X20" i="63"/>
  <c r="U27" i="47"/>
  <c r="S43" i="56"/>
  <c r="U242" i="47"/>
  <c r="F93" i="60"/>
  <c r="E64" i="60"/>
  <c r="T234" i="46"/>
  <c r="T261" i="46"/>
  <c r="U119" i="47"/>
  <c r="E111" i="60"/>
  <c r="M89" i="70"/>
  <c r="I91" i="60"/>
  <c r="I120" i="60"/>
  <c r="T139" i="45"/>
  <c r="H115" i="60"/>
  <c r="R53" i="56"/>
  <c r="T74" i="45"/>
  <c r="T184" i="45"/>
  <c r="H64" i="60"/>
  <c r="E30" i="60"/>
  <c r="I51" i="60"/>
  <c r="T118" i="45"/>
  <c r="T212" i="45"/>
  <c r="U133" i="47"/>
  <c r="T191" i="45"/>
  <c r="U46" i="47"/>
  <c r="F27" i="60"/>
  <c r="T99" i="45"/>
  <c r="U105" i="47"/>
  <c r="G9" i="47"/>
  <c r="F36" i="60"/>
  <c r="T51" i="46"/>
  <c r="E47" i="60"/>
  <c r="H89" i="60"/>
  <c r="F65" i="60"/>
  <c r="J16" i="53"/>
  <c r="E81" i="60"/>
  <c r="F126" i="60"/>
  <c r="H85" i="60"/>
  <c r="H47" i="60"/>
  <c r="I44" i="60"/>
  <c r="M96" i="70"/>
  <c r="R79" i="70"/>
  <c r="U60" i="47"/>
  <c r="T224" i="45"/>
  <c r="I20" i="60"/>
  <c r="E82" i="60"/>
  <c r="F114" i="60"/>
  <c r="T244" i="45"/>
  <c r="S66" i="56"/>
  <c r="E125" i="60"/>
  <c r="T149" i="45"/>
  <c r="O101" i="70"/>
  <c r="I12" i="60"/>
  <c r="T226" i="46"/>
  <c r="E68" i="60"/>
  <c r="Y21" i="63"/>
  <c r="T239" i="45"/>
  <c r="E36" i="60"/>
  <c r="T64" i="45"/>
  <c r="F47" i="60"/>
  <c r="F21" i="60"/>
  <c r="H65" i="60"/>
  <c r="M95" i="70"/>
  <c r="T226" i="45"/>
  <c r="H58" i="60"/>
  <c r="H36" i="60"/>
  <c r="U241" i="47"/>
  <c r="E114" i="60"/>
  <c r="F85" i="60"/>
  <c r="F52" i="60"/>
  <c r="I29" i="60"/>
  <c r="T141" i="46"/>
  <c r="H111" i="60"/>
  <c r="H104" i="60"/>
  <c r="E126" i="60"/>
  <c r="E78" i="60"/>
  <c r="E61" i="60"/>
  <c r="F103" i="60"/>
  <c r="H103" i="60"/>
  <c r="E38" i="60"/>
  <c r="R34" i="56"/>
  <c r="U161" i="47"/>
  <c r="H2" i="60"/>
  <c r="O84" i="70"/>
  <c r="C28" i="78"/>
  <c r="U174" i="47"/>
  <c r="U205" i="47"/>
  <c r="E97" i="60"/>
  <c r="U56" i="47"/>
  <c r="T95" i="46"/>
  <c r="U36" i="47"/>
  <c r="E4" i="60"/>
  <c r="H88" i="60"/>
  <c r="R36" i="56"/>
  <c r="Y23" i="63"/>
  <c r="I4" i="60"/>
  <c r="U155" i="47"/>
  <c r="F12" i="60"/>
  <c r="S13" i="48" a="1"/>
  <c r="T155" i="46"/>
  <c r="T141" i="45"/>
  <c r="U19" i="47"/>
  <c r="T79" i="46"/>
  <c r="T102" i="45"/>
  <c r="U102" i="47"/>
  <c r="T232" i="46"/>
  <c r="I39" i="60"/>
  <c r="T150" i="46"/>
  <c r="E99" i="60"/>
  <c r="N108" i="70"/>
  <c r="O85" i="70"/>
  <c r="X24" i="70"/>
  <c r="P78" i="70"/>
  <c r="N86" i="70"/>
  <c r="N94" i="70"/>
  <c r="P93" i="70"/>
  <c r="O75" i="70"/>
  <c r="K27" i="44"/>
  <c r="K24" i="44"/>
  <c r="K11" i="44"/>
  <c r="K29" i="44"/>
  <c r="Y23" i="56"/>
  <c r="N99" i="70"/>
  <c r="O104" i="70"/>
  <c r="Y21" i="79"/>
  <c r="Y26" i="63"/>
  <c r="X23" i="79"/>
  <c r="L6" i="80"/>
  <c r="L26" i="80"/>
  <c r="L31" i="80"/>
  <c r="X26" i="56"/>
  <c r="Y26" i="70"/>
  <c r="L29" i="80"/>
  <c r="F12" i="47"/>
  <c r="X28" i="56"/>
  <c r="Y28" i="70"/>
  <c r="AC13" i="54"/>
  <c r="X27" i="79"/>
  <c r="D14" i="47"/>
  <c r="Y30" i="56"/>
  <c r="X32" i="70"/>
  <c r="AC16" i="54"/>
  <c r="AF17" i="51"/>
  <c r="X35" i="63"/>
  <c r="Y33" i="56"/>
  <c r="Y34" i="70"/>
  <c r="AC19" i="54"/>
  <c r="AG19" i="51"/>
  <c r="Y37" i="63"/>
  <c r="Y36" i="56"/>
  <c r="AG21" i="51"/>
  <c r="Y39" i="63"/>
  <c r="Y38" i="56"/>
  <c r="AG23" i="51"/>
  <c r="X42" i="63"/>
  <c r="X41" i="56"/>
  <c r="AF26" i="51"/>
  <c r="X43" i="70"/>
  <c r="X45" i="63"/>
  <c r="Y43" i="56"/>
  <c r="X42" i="79"/>
  <c r="AF30" i="51"/>
  <c r="X47" i="70"/>
  <c r="X49" i="63"/>
  <c r="X48" i="56"/>
  <c r="Y45" i="79"/>
  <c r="AF34" i="51"/>
  <c r="Y50" i="70"/>
  <c r="Y52" i="63"/>
  <c r="X52" i="56"/>
  <c r="X50" i="79"/>
  <c r="AF38" i="51"/>
  <c r="X55" i="70"/>
  <c r="Y56" i="63"/>
  <c r="X56" i="56"/>
  <c r="Y53" i="79"/>
  <c r="AF42" i="51"/>
  <c r="Y58" i="70"/>
  <c r="Y60" i="63"/>
  <c r="Y59" i="56"/>
  <c r="Y57" i="79"/>
  <c r="AF46" i="51"/>
  <c r="Y62" i="70"/>
  <c r="X65" i="63"/>
  <c r="X64" i="56"/>
  <c r="X62" i="79"/>
  <c r="AF50" i="51"/>
  <c r="X67" i="70"/>
  <c r="X69" i="63"/>
  <c r="Y67" i="56"/>
  <c r="X66" i="79"/>
  <c r="AF54" i="51"/>
  <c r="X71" i="70"/>
  <c r="Y72" i="63"/>
  <c r="Y71" i="56"/>
  <c r="Y69" i="79"/>
  <c r="AF58" i="51"/>
  <c r="X75" i="70"/>
  <c r="X77" i="63"/>
  <c r="X76" i="56"/>
  <c r="Y73" i="79"/>
  <c r="AF62" i="51"/>
  <c r="Y78" i="70"/>
  <c r="X81" i="63"/>
  <c r="X80" i="56"/>
  <c r="Y77" i="79"/>
  <c r="AF66" i="51"/>
  <c r="X83" i="70"/>
  <c r="X85" i="63"/>
  <c r="Y83" i="56"/>
  <c r="Y81" i="79"/>
  <c r="AG69" i="51"/>
  <c r="X87" i="70"/>
  <c r="Y88" i="63"/>
  <c r="Y87" i="56"/>
  <c r="Y85" i="79"/>
  <c r="AF74" i="51"/>
  <c r="Y90" i="70"/>
  <c r="Y92" i="63"/>
  <c r="Y91" i="56"/>
  <c r="X90" i="79"/>
  <c r="AG77" i="51"/>
  <c r="Y94" i="70"/>
  <c r="X97" i="63"/>
  <c r="Y95" i="56"/>
  <c r="X94" i="79"/>
  <c r="AG81" i="51"/>
  <c r="Y98" i="70"/>
  <c r="Y100" i="63"/>
  <c r="Y99" i="56"/>
  <c r="X98" i="79"/>
  <c r="AF86" i="51"/>
  <c r="Y102" i="70"/>
  <c r="Y104" i="63"/>
  <c r="X104" i="56"/>
  <c r="X102" i="79"/>
  <c r="AF90" i="51"/>
  <c r="Y106" i="70"/>
  <c r="Y108" i="63"/>
  <c r="Y107" i="56"/>
  <c r="X106" i="79"/>
  <c r="AG93" i="51"/>
  <c r="X111" i="70"/>
  <c r="X113" i="63"/>
  <c r="Y111" i="56"/>
  <c r="X110" i="79"/>
  <c r="AF98" i="51"/>
  <c r="Y114" i="70"/>
  <c r="X117" i="63"/>
  <c r="X116" i="56"/>
  <c r="Y113" i="79"/>
  <c r="AG101" i="51"/>
  <c r="X119" i="70"/>
  <c r="X121" i="63"/>
  <c r="X120" i="56"/>
  <c r="Y117" i="79"/>
  <c r="AG105" i="51"/>
  <c r="X123" i="70"/>
  <c r="Y124" i="63"/>
  <c r="X124" i="56"/>
  <c r="X122" i="79"/>
  <c r="AF110" i="51"/>
  <c r="X127" i="70"/>
  <c r="X129" i="63"/>
  <c r="Y127" i="56"/>
  <c r="Y125" i="79"/>
  <c r="AG113" i="51"/>
  <c r="Y130" i="70"/>
  <c r="X133" i="63"/>
  <c r="X132" i="56"/>
  <c r="Y129" i="79"/>
  <c r="AG117" i="51"/>
  <c r="Y134" i="70"/>
  <c r="X137" i="63"/>
  <c r="X136" i="56"/>
  <c r="Y133" i="79"/>
  <c r="AG121" i="51"/>
  <c r="Y138" i="70"/>
  <c r="Y140" i="63"/>
  <c r="Y139" i="56"/>
  <c r="X138" i="79"/>
  <c r="AF126" i="51"/>
  <c r="Y142" i="70"/>
  <c r="X145" i="63"/>
  <c r="Y143" i="56"/>
  <c r="Y141" i="79"/>
  <c r="AG129" i="51"/>
  <c r="Y146" i="70"/>
  <c r="X149" i="63"/>
  <c r="Y147" i="56"/>
  <c r="Y145" i="79"/>
  <c r="AG133" i="51"/>
  <c r="Y150" i="70"/>
  <c r="Y152" i="63"/>
  <c r="Y151" i="56"/>
  <c r="X150" i="79"/>
  <c r="AG137" i="51"/>
  <c r="X155" i="70"/>
  <c r="X157" i="63"/>
  <c r="X156" i="56"/>
  <c r="X154" i="79"/>
  <c r="AF142" i="51"/>
  <c r="X159" i="70"/>
  <c r="Y160" i="63"/>
  <c r="X160" i="56"/>
  <c r="Y157" i="79"/>
  <c r="AF146" i="51"/>
  <c r="X163" i="70"/>
  <c r="X165" i="63"/>
  <c r="Y163" i="56"/>
  <c r="X162" i="79"/>
  <c r="AG149" i="51"/>
  <c r="X167" i="70"/>
  <c r="X169" i="63"/>
  <c r="X168" i="56"/>
  <c r="Y165" i="79"/>
  <c r="AF154" i="51"/>
  <c r="Y170" i="70"/>
  <c r="X173" i="63"/>
  <c r="Y171" i="56"/>
  <c r="X170" i="79"/>
  <c r="AG157" i="51"/>
  <c r="X175" i="70"/>
  <c r="X177" i="63"/>
  <c r="Y175" i="56"/>
  <c r="X174" i="79"/>
  <c r="AF162" i="51"/>
  <c r="X179" i="70"/>
  <c r="X181" i="63"/>
  <c r="Y179" i="56"/>
  <c r="X178" i="79"/>
  <c r="AF166" i="51"/>
  <c r="X183" i="70"/>
  <c r="Y184" i="63"/>
  <c r="X184" i="56"/>
  <c r="Y181" i="79"/>
  <c r="AF170" i="51"/>
  <c r="Y186" i="70"/>
  <c r="Y188" i="63"/>
  <c r="X188" i="56"/>
  <c r="X186" i="79"/>
  <c r="AF174" i="51"/>
  <c r="X191" i="70"/>
  <c r="X193" i="63"/>
  <c r="Y191" i="56"/>
  <c r="Y189" i="79"/>
  <c r="AG177" i="51"/>
  <c r="X195" i="70"/>
  <c r="X197" i="63"/>
  <c r="Y195" i="56"/>
  <c r="X194" i="79"/>
  <c r="AG181" i="51"/>
  <c r="X199" i="70"/>
  <c r="X201" i="63"/>
  <c r="Y199" i="56"/>
  <c r="Y197" i="79"/>
  <c r="AG185" i="51"/>
  <c r="X203" i="70"/>
  <c r="X205" i="63"/>
  <c r="X204" i="56"/>
  <c r="Y201" i="79"/>
  <c r="T132" i="45"/>
  <c r="T69" i="46"/>
  <c r="T63" i="45"/>
  <c r="U201" i="47"/>
  <c r="U109" i="47"/>
  <c r="U148" i="47"/>
  <c r="U72" i="47"/>
  <c r="T78" i="46"/>
  <c r="U238" i="47"/>
  <c r="T215" i="45"/>
  <c r="T124" i="45"/>
  <c r="T113" i="46"/>
  <c r="T256" i="46"/>
  <c r="T250" i="45"/>
  <c r="U117" i="47"/>
  <c r="U101" i="47"/>
  <c r="T211" i="46"/>
  <c r="F80" i="60"/>
  <c r="U15" i="47"/>
  <c r="T82" i="46"/>
  <c r="T110" i="46"/>
  <c r="M87" i="70"/>
  <c r="F118" i="60"/>
  <c r="T262" i="46"/>
  <c r="M97" i="70"/>
  <c r="E7" i="60"/>
  <c r="U113" i="47"/>
  <c r="E10" i="60"/>
  <c r="G21" i="46"/>
  <c r="C35" i="78"/>
  <c r="F107" i="60"/>
  <c r="G15" i="45"/>
  <c r="F9" i="47"/>
  <c r="R20" i="63"/>
  <c r="H81" i="60"/>
  <c r="E67" i="60"/>
  <c r="H95" i="60"/>
  <c r="G19" i="45"/>
  <c r="M110" i="70"/>
  <c r="H7" i="47"/>
  <c r="M107" i="70"/>
  <c r="R106" i="70"/>
  <c r="M90" i="70"/>
  <c r="U130" i="47"/>
  <c r="J15" i="52"/>
  <c r="M83" i="70"/>
  <c r="I31" i="60"/>
  <c r="I58" i="60"/>
  <c r="F6" i="46"/>
  <c r="Y22" i="63"/>
  <c r="R82" i="70"/>
  <c r="F51" i="60"/>
  <c r="AF6" i="51"/>
  <c r="U185" i="47"/>
  <c r="E94" i="60"/>
  <c r="T122" i="46"/>
  <c r="H17" i="60"/>
  <c r="T231" i="45"/>
  <c r="U227" i="47"/>
  <c r="T146" i="46"/>
  <c r="F33" i="60"/>
  <c r="I105" i="60"/>
  <c r="I108" i="60"/>
  <c r="T205" i="46"/>
  <c r="H110" i="60"/>
  <c r="E107" i="60"/>
  <c r="F95" i="60"/>
  <c r="E6" i="60"/>
  <c r="U134" i="47"/>
  <c r="T14" i="46"/>
  <c r="U138" i="47"/>
  <c r="S40" i="56"/>
  <c r="T91" i="45"/>
  <c r="U228" i="47"/>
  <c r="T258" i="46"/>
  <c r="U221" i="47"/>
  <c r="U5" i="47"/>
  <c r="T23" i="45"/>
  <c r="T219" i="45"/>
  <c r="T8" i="45"/>
  <c r="T216" i="46"/>
  <c r="J25" i="51"/>
  <c r="T154" i="46"/>
  <c r="T140" i="45"/>
  <c r="U57" i="47"/>
  <c r="E80" i="60"/>
  <c r="T30" i="45"/>
  <c r="E92" i="60"/>
  <c r="E73" i="60"/>
  <c r="F9" i="60"/>
  <c r="E9" i="60"/>
  <c r="R31" i="56"/>
  <c r="T128" i="46"/>
  <c r="U67" i="47"/>
  <c r="J19" i="51"/>
  <c r="E23" i="60"/>
  <c r="U172" i="47"/>
  <c r="E108" i="60"/>
  <c r="F20" i="60"/>
  <c r="T253" i="46"/>
  <c r="S56" i="56"/>
  <c r="T33" i="45"/>
  <c r="X21" i="63"/>
  <c r="F30" i="60"/>
  <c r="H108" i="60"/>
  <c r="U217" i="47"/>
  <c r="H7" i="60"/>
  <c r="U218" i="47"/>
  <c r="H19" i="60"/>
  <c r="F106" i="60"/>
  <c r="X22" i="56"/>
  <c r="F124" i="60"/>
  <c r="I38" i="60"/>
  <c r="E86" i="60"/>
  <c r="F86" i="60"/>
  <c r="U200" i="47"/>
  <c r="T154" i="45"/>
  <c r="T18" i="45"/>
  <c r="F23" i="60"/>
  <c r="T130" i="46"/>
  <c r="M91" i="70"/>
  <c r="S32" i="56"/>
  <c r="F71" i="60"/>
  <c r="T40" i="46"/>
  <c r="F117" i="60"/>
  <c r="T165" i="46"/>
  <c r="H18" i="60"/>
  <c r="I60" i="60"/>
  <c r="F111" i="60"/>
  <c r="T115" i="46"/>
  <c r="H80" i="60"/>
  <c r="E98" i="60"/>
  <c r="H62" i="60"/>
  <c r="I96" i="60"/>
  <c r="T82" i="45"/>
  <c r="T38" i="46"/>
  <c r="E117" i="60"/>
  <c r="F16" i="54"/>
  <c r="F11" i="60"/>
  <c r="I125" i="60"/>
  <c r="H44" i="60"/>
  <c r="T44" i="45"/>
  <c r="I7" i="60"/>
  <c r="F19" i="60"/>
  <c r="M111" i="70"/>
  <c r="I33" i="60"/>
  <c r="Y22" i="56"/>
  <c r="U33" i="47"/>
  <c r="T48" i="45"/>
  <c r="I9" i="47"/>
  <c r="T164" i="46"/>
  <c r="F18" i="60"/>
  <c r="T28" i="46"/>
  <c r="O80" i="70"/>
  <c r="P110" i="70"/>
  <c r="P91" i="70"/>
  <c r="P92" i="70"/>
  <c r="K9" i="44"/>
  <c r="K16" i="44"/>
  <c r="P102" i="70"/>
  <c r="D11" i="47"/>
  <c r="X26" i="70"/>
  <c r="L13" i="80"/>
  <c r="L17" i="80"/>
  <c r="Y23" i="79"/>
  <c r="AG11" i="51"/>
  <c r="X26" i="79"/>
  <c r="X30" i="56"/>
  <c r="AC15" i="54"/>
  <c r="D15" i="47"/>
  <c r="Y33" i="70"/>
  <c r="AF19" i="51"/>
  <c r="Y35" i="56"/>
  <c r="AC21" i="54"/>
  <c r="X39" i="70"/>
  <c r="Y36" i="79"/>
  <c r="AC25" i="54"/>
  <c r="AG26" i="51"/>
  <c r="X46" i="63"/>
  <c r="X43" i="79"/>
  <c r="Y47" i="70"/>
  <c r="X49" i="56"/>
  <c r="AG34" i="51"/>
  <c r="X54" i="63"/>
  <c r="X51" i="79"/>
  <c r="X56" i="70"/>
  <c r="Y56" i="56"/>
  <c r="AG42" i="51"/>
  <c r="X62" i="63"/>
  <c r="Y58" i="79"/>
  <c r="X64" i="70"/>
  <c r="Y64" i="56"/>
  <c r="I16" i="45"/>
  <c r="J22" i="51"/>
  <c r="T167" i="46"/>
  <c r="T105" i="46"/>
  <c r="U48" i="47"/>
  <c r="F19" i="54"/>
  <c r="T6" i="46"/>
  <c r="T103" i="46"/>
  <c r="I7" i="45"/>
  <c r="T65" i="45"/>
  <c r="U126" i="47"/>
  <c r="T15" i="45"/>
  <c r="U252" i="47"/>
  <c r="T245" i="45"/>
  <c r="U116" i="47"/>
  <c r="U175" i="47"/>
  <c r="T74" i="46"/>
  <c r="T36" i="46"/>
  <c r="H74" i="60"/>
  <c r="E93" i="60"/>
  <c r="AF5" i="51"/>
  <c r="E17" i="60"/>
  <c r="U167" i="47"/>
  <c r="T229" i="46"/>
  <c r="I35" i="60"/>
  <c r="P103" i="70"/>
  <c r="D29" i="78"/>
  <c r="E116" i="60"/>
  <c r="H86" i="60"/>
  <c r="F101" i="60"/>
  <c r="T147" i="46"/>
  <c r="T200" i="46"/>
  <c r="U187" i="47"/>
  <c r="I23" i="60"/>
  <c r="H73" i="60"/>
  <c r="G19" i="46"/>
  <c r="T190" i="46"/>
  <c r="T131" i="46"/>
  <c r="F24" i="60"/>
  <c r="H21" i="60"/>
  <c r="S42" i="56"/>
  <c r="U234" i="47"/>
  <c r="F53" i="60"/>
  <c r="T217" i="46"/>
  <c r="E118" i="60"/>
  <c r="E109" i="60"/>
  <c r="T9" i="46"/>
  <c r="F2" i="60"/>
  <c r="AG4" i="51"/>
  <c r="N109" i="70"/>
  <c r="F14" i="60"/>
  <c r="H14" i="60"/>
  <c r="M94" i="70"/>
  <c r="H56" i="60"/>
  <c r="E12" i="60"/>
  <c r="T11" i="46"/>
  <c r="E124" i="60"/>
  <c r="R100" i="70"/>
  <c r="H10" i="60"/>
  <c r="R37" i="56"/>
  <c r="E18" i="60"/>
  <c r="E29" i="60"/>
  <c r="T55" i="45"/>
  <c r="T136" i="46"/>
  <c r="AA19" i="70" a="1"/>
  <c r="I17" i="60"/>
  <c r="I109" i="60"/>
  <c r="G7" i="46"/>
  <c r="S44" i="56"/>
  <c r="H6" i="60"/>
  <c r="T15" i="46"/>
  <c r="T252" i="46"/>
  <c r="T10" i="45"/>
  <c r="U203" i="47"/>
  <c r="I121" i="60"/>
  <c r="F69" i="60"/>
  <c r="N81" i="70"/>
  <c r="M102" i="70"/>
  <c r="F15" i="60"/>
  <c r="T49" i="46"/>
  <c r="O94" i="70"/>
  <c r="T115" i="45"/>
  <c r="T8" i="46"/>
  <c r="T172" i="46"/>
  <c r="O87" i="70"/>
  <c r="P107" i="70"/>
  <c r="AF8" i="51"/>
  <c r="P98" i="70"/>
  <c r="K5" i="44"/>
  <c r="K14" i="44"/>
  <c r="AB9" i="54"/>
  <c r="X25" i="70"/>
  <c r="AF10" i="51"/>
  <c r="L35" i="80"/>
  <c r="L28" i="80"/>
  <c r="L20" i="80"/>
  <c r="Y24" i="79"/>
  <c r="Y28" i="56"/>
  <c r="AC14" i="54"/>
  <c r="X33" i="63"/>
  <c r="X33" i="70"/>
  <c r="AF18" i="51"/>
  <c r="Y31" i="79"/>
  <c r="AB21" i="54"/>
  <c r="Y38" i="63"/>
  <c r="AF23" i="51"/>
  <c r="Y39" i="56"/>
  <c r="Y42" i="63"/>
  <c r="X40" i="79"/>
  <c r="Y44" i="70"/>
  <c r="X46" i="56"/>
  <c r="AG31" i="51"/>
  <c r="X51" i="63"/>
  <c r="Y47" i="79"/>
  <c r="X53" i="70"/>
  <c r="X54" i="56"/>
  <c r="AG39" i="51"/>
  <c r="Y58" i="63"/>
  <c r="Y55" i="79"/>
  <c r="Y60" i="70"/>
  <c r="Y61" i="56"/>
  <c r="AG47" i="51"/>
  <c r="T19" i="46"/>
  <c r="U118" i="47"/>
  <c r="T186" i="46"/>
  <c r="U69" i="47"/>
  <c r="T218" i="45"/>
  <c r="T86" i="45"/>
  <c r="U95" i="47"/>
  <c r="T206" i="45"/>
  <c r="U229" i="47"/>
  <c r="T255" i="45"/>
  <c r="T37" i="46"/>
  <c r="U77" i="47"/>
  <c r="T84" i="46"/>
  <c r="T48" i="46"/>
  <c r="U23" i="47"/>
  <c r="R33" i="56"/>
  <c r="U244" i="47"/>
  <c r="U141" i="47"/>
  <c r="H33" i="60"/>
  <c r="E46" i="60"/>
  <c r="T197" i="46"/>
  <c r="H98" i="60"/>
  <c r="F40" i="60"/>
  <c r="F29" i="60"/>
  <c r="T117" i="45"/>
  <c r="T238" i="45"/>
  <c r="I123" i="60"/>
  <c r="I100" i="60"/>
  <c r="I82" i="60"/>
  <c r="U9" i="47"/>
  <c r="T230" i="46"/>
  <c r="I104" i="60"/>
  <c r="R54" i="56"/>
  <c r="H105" i="60"/>
  <c r="T179" i="46"/>
  <c r="H5" i="60"/>
  <c r="P13" i="48" a="1"/>
  <c r="T235" i="46"/>
  <c r="F121" i="60"/>
  <c r="H12" i="60"/>
  <c r="U53" i="47"/>
  <c r="E100" i="60"/>
  <c r="H34" i="60"/>
  <c r="U186" i="47"/>
  <c r="H39" i="60"/>
  <c r="I32" i="60"/>
  <c r="F13" i="46"/>
  <c r="M86" i="70"/>
  <c r="H83" i="60"/>
  <c r="T251" i="46"/>
  <c r="I9" i="60"/>
  <c r="F59" i="60"/>
  <c r="X20" i="79"/>
  <c r="E27" i="60"/>
  <c r="S38" i="56"/>
  <c r="F35" i="60"/>
  <c r="T56" i="45"/>
  <c r="I97" i="60"/>
  <c r="I5" i="60"/>
  <c r="E123" i="60"/>
  <c r="T144" i="45"/>
  <c r="AG6" i="51"/>
  <c r="F44" i="60"/>
  <c r="F45" i="60"/>
  <c r="M92" i="70"/>
  <c r="H92" i="60"/>
  <c r="E122" i="60"/>
  <c r="J15" i="51"/>
  <c r="E28" i="60"/>
  <c r="T87" i="45"/>
  <c r="U21" i="47"/>
  <c r="I85" i="60"/>
  <c r="T196" i="46"/>
  <c r="E115" i="60"/>
  <c r="P101" i="70"/>
  <c r="I86" i="60"/>
  <c r="F7" i="60"/>
  <c r="O98" i="70"/>
  <c r="F102" i="60"/>
  <c r="T49" i="45"/>
  <c r="O89" i="70"/>
  <c r="H23" i="60"/>
  <c r="S41" i="56"/>
  <c r="E69" i="60"/>
  <c r="P105" i="70"/>
  <c r="O83" i="70"/>
  <c r="P73" i="70"/>
  <c r="N77" i="70"/>
  <c r="K28" i="44"/>
  <c r="K35" i="44"/>
  <c r="Y25" i="63"/>
  <c r="O4" i="44"/>
  <c r="L7" i="80"/>
  <c r="L33" i="80"/>
  <c r="X28" i="63"/>
  <c r="Y26" i="56"/>
  <c r="Y29" i="63"/>
  <c r="F13" i="47"/>
  <c r="Y30" i="70"/>
  <c r="X29" i="79"/>
  <c r="Y32" i="56"/>
  <c r="AC18" i="54"/>
  <c r="X37" i="63"/>
  <c r="Y36" i="70"/>
  <c r="X35" i="79"/>
  <c r="AC23" i="54"/>
  <c r="X41" i="70"/>
  <c r="Y38" i="79"/>
  <c r="X44" i="70"/>
  <c r="X45" i="56"/>
  <c r="AG30" i="51"/>
  <c r="Y49" i="63"/>
  <c r="X47" i="79"/>
  <c r="Y51" i="70"/>
  <c r="Y52" i="56"/>
  <c r="AF39" i="51"/>
  <c r="Y57" i="63"/>
  <c r="Y54" i="79"/>
  <c r="Y59" i="70"/>
  <c r="X61" i="56"/>
  <c r="AF47" i="51"/>
  <c r="X66" i="63"/>
  <c r="Y62" i="79"/>
  <c r="Y67" i="70"/>
  <c r="X69" i="56"/>
  <c r="AF55" i="51"/>
  <c r="Y73" i="63"/>
  <c r="Y70" i="79"/>
  <c r="Y75" i="70"/>
  <c r="Y76" i="56"/>
  <c r="AG62" i="51"/>
  <c r="Y81" i="63"/>
  <c r="Y78" i="79"/>
  <c r="X84" i="70"/>
  <c r="Y84" i="56"/>
  <c r="AG70" i="51"/>
  <c r="X90" i="63"/>
  <c r="X87" i="79"/>
  <c r="Y91" i="70"/>
  <c r="X93" i="56"/>
  <c r="AF79" i="51"/>
  <c r="X98" i="63"/>
  <c r="Y94" i="79"/>
  <c r="X100" i="70"/>
  <c r="X101" i="56"/>
  <c r="X104" i="63"/>
  <c r="AF88" i="51"/>
  <c r="Y101" i="79"/>
  <c r="X106" i="56"/>
  <c r="Y107" i="70"/>
  <c r="AF93" i="51"/>
  <c r="X110" i="56"/>
  <c r="Y112" i="63"/>
  <c r="X113" i="70"/>
  <c r="Y110" i="79"/>
  <c r="Y114" i="56"/>
  <c r="Y116" i="70"/>
  <c r="AF102" i="51"/>
  <c r="Y115" i="79"/>
  <c r="X122" i="63"/>
  <c r="Y121" i="70"/>
  <c r="Y119" i="79"/>
  <c r="Y123" i="56"/>
  <c r="X127" i="63"/>
  <c r="AG110" i="51"/>
  <c r="X125" i="79"/>
  <c r="Y130" i="63"/>
  <c r="X131" i="70"/>
  <c r="AF116" i="51"/>
  <c r="X133" i="56"/>
  <c r="X136" i="63"/>
  <c r="AG119" i="51"/>
  <c r="X134" i="79"/>
  <c r="Y137" i="56"/>
  <c r="Y139" i="70"/>
  <c r="AG124" i="51"/>
  <c r="Y141" i="56"/>
  <c r="Y144" i="63"/>
  <c r="Y144" i="70"/>
  <c r="X143" i="79"/>
  <c r="X147" i="56"/>
  <c r="Y148" i="70"/>
  <c r="AF134" i="51"/>
  <c r="X148" i="79"/>
  <c r="Y153" i="63"/>
  <c r="X154" i="70"/>
  <c r="Y151" i="79"/>
  <c r="Y155" i="56"/>
  <c r="Y158" i="63"/>
  <c r="AF143" i="51"/>
  <c r="X157" i="79"/>
  <c r="X163" i="63"/>
  <c r="Y162" i="70"/>
  <c r="AG147" i="51"/>
  <c r="Y164" i="56"/>
  <c r="X168" i="63"/>
  <c r="AF152" i="51"/>
  <c r="X166" i="79"/>
  <c r="Y169" i="56"/>
  <c r="Y171" i="70"/>
  <c r="AG156" i="51"/>
  <c r="Y173" i="56"/>
  <c r="Y176" i="63"/>
  <c r="X177" i="70"/>
  <c r="Y174" i="79"/>
  <c r="Y178" i="56"/>
  <c r="Y180" i="70"/>
  <c r="AG165" i="51"/>
  <c r="X180" i="79"/>
  <c r="X186" i="63"/>
  <c r="Y185" i="70"/>
  <c r="X184" i="79"/>
  <c r="Y187" i="56"/>
  <c r="Y190" i="63"/>
  <c r="AF175" i="51"/>
  <c r="Y188" i="79"/>
  <c r="Y194" i="63"/>
  <c r="Y194" i="70"/>
  <c r="AG179" i="51"/>
  <c r="X197" i="56"/>
  <c r="X200" i="63"/>
  <c r="AG183" i="51"/>
  <c r="X198" i="79"/>
  <c r="Y201" i="56"/>
  <c r="X204" i="70"/>
  <c r="AG188" i="51"/>
  <c r="Y202" i="79"/>
  <c r="T107" i="45"/>
  <c r="U106" i="47"/>
  <c r="T81" i="45"/>
  <c r="T16" i="45"/>
  <c r="U259" i="47"/>
  <c r="U144" i="47"/>
  <c r="T57" i="46"/>
  <c r="Z11" i="31" a="1"/>
  <c r="T35" i="45"/>
  <c r="E83" i="60"/>
  <c r="T203" i="46"/>
  <c r="F22" i="46"/>
  <c r="F20" i="46"/>
  <c r="H93" i="60"/>
  <c r="U12" i="47"/>
  <c r="S48" i="56"/>
  <c r="H51" i="60"/>
  <c r="F13" i="60"/>
  <c r="M101" i="70"/>
  <c r="H16" i="60"/>
  <c r="G8" i="45"/>
  <c r="F3" i="60"/>
  <c r="U22" i="47"/>
  <c r="H29" i="60"/>
  <c r="F22" i="60"/>
  <c r="F12" i="45"/>
  <c r="T31" i="45"/>
  <c r="F123" i="60"/>
  <c r="U128" i="47"/>
  <c r="F74" i="60"/>
  <c r="AA19" i="63" a="1"/>
  <c r="T111" i="45"/>
  <c r="H61" i="60"/>
  <c r="T127" i="46"/>
  <c r="M98" i="70"/>
  <c r="N90" i="70"/>
  <c r="I80" i="60"/>
  <c r="T260" i="46"/>
  <c r="H72" i="60"/>
  <c r="O95" i="70"/>
  <c r="R76" i="70"/>
  <c r="F112" i="60"/>
  <c r="U214" i="47"/>
  <c r="U163" i="47"/>
  <c r="P90" i="70"/>
  <c r="O92" i="70"/>
  <c r="K4" i="44"/>
  <c r="AC8" i="54"/>
  <c r="AC9" i="54"/>
  <c r="L9" i="80"/>
  <c r="AG10" i="51"/>
  <c r="D13" i="47"/>
  <c r="X32" i="63"/>
  <c r="X32" i="56"/>
  <c r="X34" i="56"/>
  <c r="Y32" i="79"/>
  <c r="X38" i="56"/>
  <c r="AC24" i="54"/>
  <c r="X44" i="63"/>
  <c r="Y41" i="79"/>
  <c r="Y48" i="63"/>
  <c r="X50" i="56"/>
  <c r="AG36" i="51"/>
  <c r="X55" i="56"/>
  <c r="AG41" i="51"/>
  <c r="X60" i="56"/>
  <c r="X60" i="79"/>
  <c r="Y66" i="63"/>
  <c r="X67" i="56"/>
  <c r="Y65" i="79"/>
  <c r="X68" i="79"/>
  <c r="AF57" i="51"/>
  <c r="Y74" i="70"/>
  <c r="Y77" i="63"/>
  <c r="Y77" i="56"/>
  <c r="Y76" i="79"/>
  <c r="AG65" i="51"/>
  <c r="AF68" i="51"/>
  <c r="X86" i="70"/>
  <c r="X89" i="63"/>
  <c r="Y88" i="56"/>
  <c r="X88" i="79"/>
  <c r="AG76" i="51"/>
  <c r="X95" i="70"/>
  <c r="Y96" i="70"/>
  <c r="Y99" i="63"/>
  <c r="X100" i="56"/>
  <c r="AG85" i="51"/>
  <c r="X103" i="56"/>
  <c r="X105" i="70"/>
  <c r="Y105" i="56"/>
  <c r="AG91" i="51"/>
  <c r="X109" i="56"/>
  <c r="Y110" i="70"/>
  <c r="X109" i="79"/>
  <c r="Y114" i="63"/>
  <c r="X112" i="79"/>
  <c r="X118" i="63"/>
  <c r="X115" i="79"/>
  <c r="Y120" i="63"/>
  <c r="AG104" i="51"/>
  <c r="X122" i="56"/>
  <c r="AG107" i="51"/>
  <c r="Y124" i="56"/>
  <c r="Y126" i="70"/>
  <c r="X128" i="56"/>
  <c r="Y129" i="70"/>
  <c r="X128" i="79"/>
  <c r="Y132" i="70"/>
  <c r="X131" i="79"/>
  <c r="Y136" i="63"/>
  <c r="AF121" i="51"/>
  <c r="X140" i="63"/>
  <c r="AG123" i="51"/>
  <c r="X143" i="63"/>
  <c r="AG126" i="51"/>
  <c r="X144" i="56"/>
  <c r="X146" i="70"/>
  <c r="Y143" i="79"/>
  <c r="X149" i="70"/>
  <c r="X150" i="56"/>
  <c r="X152" i="70"/>
  <c r="Y149" i="79"/>
  <c r="X156" i="63"/>
  <c r="AG139" i="51"/>
  <c r="X159" i="63"/>
  <c r="X156" i="79"/>
  <c r="X162" i="63"/>
  <c r="AG145" i="51"/>
  <c r="X163" i="56"/>
  <c r="X165" i="70"/>
  <c r="Y165" i="56"/>
  <c r="Y167" i="70"/>
  <c r="Y168" i="56"/>
  <c r="X171" i="70"/>
  <c r="X169" i="79"/>
  <c r="X175" i="63"/>
  <c r="X172" i="79"/>
  <c r="X178" i="63"/>
  <c r="AG161" i="51"/>
  <c r="Y180" i="63"/>
  <c r="AG164" i="51"/>
  <c r="Y181" i="56"/>
  <c r="AF168" i="51"/>
  <c r="Y184" i="56"/>
  <c r="X187" i="70"/>
  <c r="Y184" i="79"/>
  <c r="Y189" i="70"/>
  <c r="Y187" i="79"/>
  <c r="Y192" i="70"/>
  <c r="X191" i="79"/>
  <c r="Y196" i="63"/>
  <c r="AG180" i="51"/>
  <c r="Y197" i="56"/>
  <c r="AF184" i="51"/>
  <c r="Y202" i="63"/>
  <c r="AF187" i="51"/>
  <c r="Y203" i="56"/>
  <c r="Y205" i="70"/>
  <c r="AG190" i="51"/>
  <c r="AG191" i="51"/>
  <c r="Y205" i="79"/>
  <c r="X207" i="79"/>
  <c r="Y207" i="79"/>
  <c r="Y211" i="56"/>
  <c r="Y212" i="56"/>
  <c r="X214" i="56"/>
  <c r="Y216" i="63"/>
  <c r="X218" i="63"/>
  <c r="X219" i="63"/>
  <c r="X219" i="70"/>
  <c r="Y219" i="70"/>
  <c r="Y221" i="63"/>
  <c r="Y222" i="63"/>
  <c r="Y221" i="56"/>
  <c r="X223" i="56"/>
  <c r="X224" i="56"/>
  <c r="X222" i="79"/>
  <c r="Y222" i="79"/>
  <c r="AG210" i="51"/>
  <c r="AF212" i="51"/>
  <c r="Y228" i="70"/>
  <c r="X230" i="70"/>
  <c r="Y230" i="70"/>
  <c r="X233" i="63"/>
  <c r="X234" i="63"/>
  <c r="Y232" i="56"/>
  <c r="X234" i="56"/>
  <c r="X232" i="79"/>
  <c r="Y232" i="79"/>
  <c r="Y233" i="79"/>
  <c r="AF222" i="51"/>
  <c r="AF223" i="51"/>
  <c r="Y239" i="70"/>
  <c r="X241" i="70"/>
  <c r="X243" i="63"/>
  <c r="X244" i="63"/>
  <c r="X245" i="63"/>
  <c r="X244" i="56"/>
  <c r="Y244" i="56"/>
  <c r="X243" i="79"/>
  <c r="X244" i="79"/>
  <c r="AF232" i="51"/>
  <c r="AG232" i="51"/>
  <c r="AG233" i="51"/>
  <c r="X251" i="70"/>
  <c r="Y251" i="70"/>
  <c r="X254" i="63"/>
  <c r="X255" i="63"/>
  <c r="Y253" i="56"/>
  <c r="X255" i="56"/>
  <c r="Y255" i="56"/>
  <c r="Y253" i="79"/>
  <c r="Y254" i="79"/>
  <c r="AG242" i="51"/>
  <c r="AG243" i="51"/>
  <c r="Y260" i="70"/>
  <c r="Y261" i="70"/>
  <c r="X263" i="70"/>
  <c r="X265" i="63"/>
  <c r="X266" i="63"/>
  <c r="X265" i="56"/>
  <c r="Y265" i="56"/>
  <c r="Y263" i="79"/>
  <c r="X265" i="79"/>
  <c r="X266" i="79"/>
  <c r="AF254" i="51"/>
  <c r="AG254" i="51"/>
  <c r="X272" i="70"/>
  <c r="Y272" i="70"/>
  <c r="Y274" i="63"/>
  <c r="X275" i="70"/>
  <c r="X273" i="79"/>
  <c r="Y273" i="79"/>
  <c r="Y277" i="56"/>
  <c r="Y278" i="56"/>
  <c r="Y279" i="56"/>
  <c r="X281" i="56"/>
  <c r="Y281" i="56"/>
  <c r="Y282" i="56"/>
  <c r="Y283" i="56"/>
  <c r="Y284" i="56"/>
  <c r="Y285" i="56"/>
  <c r="X287" i="56"/>
  <c r="Y287" i="56"/>
  <c r="X289" i="56"/>
  <c r="Y289" i="56"/>
  <c r="Y290" i="56"/>
  <c r="X292" i="56"/>
  <c r="Y292" i="56"/>
  <c r="Y293" i="56"/>
  <c r="Y294" i="56"/>
  <c r="G12" i="46"/>
  <c r="U249" i="47"/>
  <c r="F11" i="45"/>
  <c r="F18" i="54"/>
  <c r="T105" i="45"/>
  <c r="T114" i="45"/>
  <c r="T70" i="46"/>
  <c r="T62" i="46"/>
  <c r="F108" i="60"/>
  <c r="I34" i="60"/>
  <c r="H87" i="60"/>
  <c r="T123" i="45"/>
  <c r="I81" i="60"/>
  <c r="U139" i="47"/>
  <c r="G13" i="45"/>
  <c r="T258" i="45"/>
  <c r="U206" i="47"/>
  <c r="X20" i="70"/>
  <c r="T254" i="46"/>
  <c r="H112" i="60"/>
  <c r="E39" i="60"/>
  <c r="T83" i="46"/>
  <c r="E40" i="60"/>
  <c r="F8" i="46"/>
  <c r="T183" i="46"/>
  <c r="E16" i="60"/>
  <c r="I76" i="60"/>
  <c r="H37" i="60"/>
  <c r="H106" i="60"/>
  <c r="T238" i="46"/>
  <c r="U180" i="47"/>
  <c r="F94" i="60"/>
  <c r="D27" i="36"/>
  <c r="T228" i="46"/>
  <c r="T32" i="46"/>
  <c r="T236" i="45"/>
  <c r="H99" i="60"/>
  <c r="I18" i="60"/>
  <c r="T184" i="46"/>
  <c r="E26" i="60"/>
  <c r="H54" i="60"/>
  <c r="F6" i="60"/>
  <c r="T253" i="45"/>
  <c r="M88" i="70"/>
  <c r="P108" i="70"/>
  <c r="P83" i="70"/>
  <c r="N75" i="70"/>
  <c r="K17" i="44"/>
  <c r="O99" i="70"/>
  <c r="X27" i="63"/>
  <c r="L16" i="80"/>
  <c r="L30" i="80"/>
  <c r="G12" i="47"/>
  <c r="G13" i="47"/>
  <c r="Y33" i="63"/>
  <c r="X36" i="63"/>
  <c r="AC20" i="54"/>
  <c r="AC22" i="54"/>
  <c r="Y41" i="63"/>
  <c r="Y42" i="70"/>
  <c r="X47" i="63"/>
  <c r="X45" i="79"/>
  <c r="Y51" i="63"/>
  <c r="Y49" i="79"/>
  <c r="X57" i="63"/>
  <c r="Y57" i="56"/>
  <c r="AF45" i="51"/>
  <c r="X63" i="56"/>
  <c r="X66" i="70"/>
  <c r="Y68" i="63"/>
  <c r="X71" i="63"/>
  <c r="Y70" i="56"/>
  <c r="X70" i="79"/>
  <c r="AF59" i="51"/>
  <c r="X77" i="70"/>
  <c r="X80" i="63"/>
  <c r="Y79" i="56"/>
  <c r="X82" i="56"/>
  <c r="X81" i="79"/>
  <c r="AF70" i="51"/>
  <c r="Y87" i="70"/>
  <c r="X91" i="63"/>
  <c r="X91" i="56"/>
  <c r="Y89" i="79"/>
  <c r="X92" i="79"/>
  <c r="AG80" i="51"/>
  <c r="X99" i="70"/>
  <c r="Y101" i="63"/>
  <c r="X99" i="79"/>
  <c r="X105" i="63"/>
  <c r="AF89" i="51"/>
  <c r="X108" i="63"/>
  <c r="AF92" i="51"/>
  <c r="X111" i="63"/>
  <c r="AF95" i="51"/>
  <c r="X112" i="56"/>
  <c r="Y113" i="70"/>
  <c r="Y111" i="79"/>
  <c r="X117" i="70"/>
  <c r="X118" i="56"/>
  <c r="Y119" i="70"/>
  <c r="X118" i="79"/>
  <c r="Y123" i="63"/>
  <c r="AF108" i="51"/>
  <c r="Y126" i="63"/>
  <c r="X124" i="79"/>
  <c r="X130" i="63"/>
  <c r="AF114" i="51"/>
  <c r="Y130" i="56"/>
  <c r="X133" i="70"/>
  <c r="Y133" i="56"/>
  <c r="X136" i="70"/>
  <c r="Y136" i="56"/>
  <c r="X139" i="70"/>
  <c r="Y136" i="79"/>
  <c r="Y142" i="63"/>
  <c r="X140" i="79"/>
  <c r="X146" i="63"/>
  <c r="AF130" i="51"/>
  <c r="Y148" i="63"/>
  <c r="AF133" i="51"/>
  <c r="Y149" i="56"/>
  <c r="AG135" i="51"/>
  <c r="X153" i="56"/>
  <c r="Y154" i="70"/>
  <c r="X153" i="79"/>
  <c r="Y157" i="70"/>
  <c r="Y155" i="79"/>
  <c r="Y160" i="70"/>
  <c r="X159" i="79"/>
  <c r="Y164" i="63"/>
  <c r="AG148" i="51"/>
  <c r="X166" i="56"/>
  <c r="AG151" i="51"/>
  <c r="Y170" i="63"/>
  <c r="AG154" i="51"/>
  <c r="X172" i="56"/>
  <c r="Y173" i="70"/>
  <c r="Y171" i="79"/>
  <c r="Y176" i="70"/>
  <c r="X178" i="56"/>
  <c r="Y179" i="70"/>
  <c r="Y177" i="79"/>
  <c r="Y183" i="63"/>
  <c r="AG167" i="51"/>
  <c r="Y186" i="63"/>
  <c r="AF171" i="51"/>
  <c r="X190" i="63"/>
  <c r="AG173" i="51"/>
  <c r="Y190" i="56"/>
  <c r="X193" i="70"/>
  <c r="X194" i="56"/>
  <c r="X196" i="70"/>
  <c r="Y193" i="79"/>
  <c r="Y198" i="70"/>
  <c r="Y196" i="79"/>
  <c r="X203" i="63"/>
  <c r="Y199" i="79"/>
  <c r="X206" i="63"/>
  <c r="AF190" i="51"/>
  <c r="X204" i="79"/>
  <c r="X205" i="79"/>
  <c r="X206" i="79"/>
  <c r="X210" i="56"/>
  <c r="X211" i="56"/>
  <c r="X212" i="56"/>
  <c r="Y214" i="63"/>
  <c r="Y215" i="63"/>
  <c r="X217" i="63"/>
  <c r="X217" i="70"/>
  <c r="X218" i="70"/>
  <c r="Y218" i="70"/>
  <c r="X220" i="70"/>
  <c r="Y220" i="70"/>
  <c r="X223" i="63"/>
  <c r="X224" i="63"/>
  <c r="Y224" i="63"/>
  <c r="Y223" i="56"/>
  <c r="Y224" i="56"/>
  <c r="X223" i="79"/>
  <c r="X224" i="79"/>
  <c r="AG211" i="51"/>
  <c r="AF213" i="51"/>
  <c r="AG213" i="51"/>
  <c r="X231" i="70"/>
  <c r="X232" i="70"/>
  <c r="Y233" i="63"/>
  <c r="Y234" i="63"/>
  <c r="Y233" i="56"/>
  <c r="Y234" i="56"/>
  <c r="X236" i="56"/>
  <c r="X234" i="79"/>
  <c r="Y234" i="79"/>
  <c r="AG222" i="51"/>
  <c r="AF224" i="51"/>
  <c r="Y240" i="70"/>
  <c r="X242" i="70"/>
  <c r="X243" i="70"/>
  <c r="Y244" i="63"/>
  <c r="Y245" i="63"/>
  <c r="X245" i="56"/>
  <c r="Y245" i="56"/>
  <c r="Y243" i="79"/>
  <c r="X245" i="79"/>
  <c r="X246" i="79"/>
  <c r="AF234" i="51"/>
  <c r="AG234" i="51"/>
  <c r="X252" i="70"/>
  <c r="X253" i="70"/>
  <c r="Y254" i="63"/>
  <c r="X256" i="63"/>
  <c r="Y256" i="63"/>
  <c r="X256" i="56"/>
  <c r="X257" i="56"/>
  <c r="X255" i="79"/>
  <c r="X256" i="79"/>
  <c r="AF244" i="51"/>
  <c r="AG244" i="51"/>
  <c r="AG245" i="51"/>
  <c r="Y262" i="70"/>
  <c r="Y263" i="70"/>
  <c r="Y265" i="63"/>
  <c r="Y266" i="63"/>
  <c r="X266" i="56"/>
  <c r="X267" i="56"/>
  <c r="Y267" i="56"/>
  <c r="Y265" i="79"/>
  <c r="X267" i="79"/>
  <c r="AF255" i="51"/>
  <c r="AG255" i="51"/>
  <c r="X273" i="70"/>
  <c r="Y273" i="70"/>
  <c r="X272" i="79"/>
  <c r="Y272" i="79"/>
  <c r="Y276" i="56"/>
  <c r="X278" i="56"/>
  <c r="X279" i="56"/>
  <c r="X280" i="56"/>
  <c r="Y280" i="56"/>
  <c r="X282" i="56"/>
  <c r="X283" i="56"/>
  <c r="X284" i="56"/>
  <c r="X285" i="56"/>
  <c r="X286" i="56"/>
  <c r="Y286" i="56"/>
  <c r="X288" i="56"/>
  <c r="Y288" i="56"/>
  <c r="X290" i="56"/>
  <c r="X291" i="56"/>
  <c r="Y291" i="56"/>
  <c r="X293" i="56"/>
  <c r="X294" i="56"/>
  <c r="X295" i="56"/>
  <c r="X296" i="56"/>
  <c r="Y296" i="56"/>
  <c r="U87" i="47"/>
  <c r="T177" i="46"/>
  <c r="U10" i="47"/>
  <c r="T19" i="45"/>
  <c r="T58" i="46"/>
  <c r="T42" i="45"/>
  <c r="S60" i="56"/>
  <c r="T95" i="45"/>
  <c r="T250" i="46"/>
  <c r="O79" i="70"/>
  <c r="U151" i="47"/>
  <c r="U78" i="47"/>
  <c r="T101" i="45"/>
  <c r="T209" i="46"/>
  <c r="T85" i="45"/>
  <c r="F10" i="46"/>
  <c r="N89" i="70"/>
  <c r="T119" i="46"/>
  <c r="U195" i="47"/>
  <c r="H5" i="47"/>
  <c r="I26" i="60"/>
  <c r="F16" i="46"/>
  <c r="H25" i="60"/>
  <c r="U97" i="47"/>
  <c r="U211" i="47"/>
  <c r="I3" i="60"/>
  <c r="E70" i="60"/>
  <c r="G6" i="46"/>
  <c r="E59" i="60"/>
  <c r="T121" i="45"/>
  <c r="T65" i="46"/>
  <c r="U184" i="47"/>
  <c r="T241" i="46"/>
  <c r="E105" i="60"/>
  <c r="M75" i="70"/>
  <c r="I94" i="60"/>
  <c r="F73" i="60"/>
  <c r="E34" i="60"/>
  <c r="I41" i="60"/>
  <c r="O73" i="70"/>
  <c r="G8" i="46"/>
  <c r="R22" i="63"/>
  <c r="G16" i="45"/>
  <c r="P87" i="70"/>
  <c r="P86" i="70"/>
  <c r="P77" i="70"/>
  <c r="K25" i="44"/>
  <c r="P88" i="70"/>
  <c r="AG9" i="51"/>
  <c r="L27" i="80"/>
  <c r="M3" i="80"/>
  <c r="AF13" i="51"/>
  <c r="AG14" i="51"/>
  <c r="Y32" i="70"/>
  <c r="D16" i="47"/>
  <c r="G16" i="47"/>
  <c r="X40" i="63"/>
  <c r="AG24" i="51"/>
  <c r="Y42" i="56"/>
  <c r="Y45" i="70"/>
  <c r="Y47" i="56"/>
  <c r="X51" i="70"/>
  <c r="X55" i="63"/>
  <c r="X53" i="79"/>
  <c r="X60" i="63"/>
  <c r="X58" i="79"/>
  <c r="Y64" i="63"/>
  <c r="AG49" i="51"/>
  <c r="AG51" i="51"/>
  <c r="X70" i="70"/>
  <c r="X73" i="63"/>
  <c r="Y72" i="56"/>
  <c r="Y71" i="79"/>
  <c r="AG60" i="51"/>
  <c r="X79" i="70"/>
  <c r="Y80" i="70"/>
  <c r="X84" i="63"/>
  <c r="X84" i="56"/>
  <c r="Y82" i="79"/>
  <c r="AF72" i="51"/>
  <c r="X90" i="70"/>
  <c r="X93" i="63"/>
  <c r="Y94" i="63"/>
  <c r="X95" i="56"/>
  <c r="Y93" i="79"/>
  <c r="AG82" i="51"/>
  <c r="X101" i="70"/>
  <c r="X102" i="56"/>
  <c r="X104" i="70"/>
  <c r="X105" i="56"/>
  <c r="X107" i="70"/>
  <c r="Y104" i="79"/>
  <c r="Y110" i="63"/>
  <c r="X108" i="79"/>
  <c r="Y113" i="63"/>
  <c r="AG97" i="51"/>
  <c r="Y116" i="63"/>
  <c r="AG100" i="51"/>
  <c r="Y117" i="56"/>
  <c r="AG103" i="51"/>
  <c r="Y120" i="56"/>
  <c r="Y122" i="70"/>
  <c r="Y120" i="79"/>
  <c r="X126" i="70"/>
  <c r="Y123" i="79"/>
  <c r="Y128" i="70"/>
  <c r="Y126" i="79"/>
  <c r="Y132" i="63"/>
  <c r="AF117" i="51"/>
  <c r="X134" i="56"/>
  <c r="AF120" i="51"/>
  <c r="X139" i="63"/>
  <c r="AF123" i="51"/>
  <c r="X140" i="56"/>
  <c r="X142" i="70"/>
  <c r="Y139" i="79"/>
  <c r="X145" i="70"/>
  <c r="Y145" i="56"/>
  <c r="Y147" i="70"/>
  <c r="X146" i="79"/>
  <c r="Y151" i="63"/>
  <c r="AF136" i="51"/>
  <c r="Y154" i="63"/>
  <c r="AF139" i="51"/>
  <c r="Y157" i="63"/>
  <c r="AG141" i="51"/>
  <c r="Y158" i="56"/>
  <c r="X161" i="70"/>
  <c r="Y161" i="56"/>
  <c r="Y163" i="70"/>
  <c r="Y161" i="79"/>
  <c r="Y166" i="70"/>
  <c r="X165" i="79"/>
  <c r="X171" i="63"/>
  <c r="Y167" i="79"/>
  <c r="X174" i="63"/>
  <c r="AF158" i="51"/>
  <c r="X175" i="56"/>
  <c r="AF161" i="51"/>
  <c r="Y177" i="56"/>
  <c r="AG163" i="51"/>
  <c r="Y180" i="56"/>
  <c r="Y182" i="70"/>
  <c r="Y180" i="79"/>
  <c r="X187" i="63"/>
  <c r="Y183" i="79"/>
  <c r="X189" i="70"/>
  <c r="X187" i="79"/>
  <c r="Y192" i="63"/>
  <c r="AG176" i="51"/>
  <c r="Y193" i="56"/>
  <c r="AF180" i="51"/>
  <c r="X199" i="63"/>
  <c r="AF183" i="51"/>
  <c r="X200" i="56"/>
  <c r="X202" i="70"/>
  <c r="X200" i="79"/>
  <c r="Y204" i="70"/>
  <c r="AG189" i="51"/>
  <c r="Y203" i="79"/>
  <c r="Y207" i="56"/>
  <c r="Y208" i="56"/>
  <c r="Y209" i="56"/>
  <c r="X213" i="63"/>
  <c r="X214" i="63"/>
  <c r="X215" i="63"/>
  <c r="Y214" i="70"/>
  <c r="X216" i="70"/>
  <c r="Y216" i="70"/>
  <c r="AG201" i="51"/>
  <c r="AG202" i="51"/>
  <c r="AF204" i="51"/>
  <c r="X221" i="70"/>
  <c r="X222" i="70"/>
  <c r="Y222" i="70"/>
  <c r="X225" i="63"/>
  <c r="Y225" i="63"/>
  <c r="X225" i="56"/>
  <c r="X226" i="56"/>
  <c r="Y223" i="79"/>
  <c r="Y224" i="79"/>
  <c r="Y225" i="79"/>
  <c r="AF214" i="51"/>
  <c r="AG214" i="51"/>
  <c r="Y231" i="70"/>
  <c r="X233" i="70"/>
  <c r="X235" i="63"/>
  <c r="X236" i="63"/>
  <c r="Y236" i="63"/>
  <c r="Y235" i="56"/>
  <c r="Y236" i="56"/>
  <c r="X235" i="79"/>
  <c r="X236" i="79"/>
  <c r="AG223" i="51"/>
  <c r="AF225" i="51"/>
  <c r="AF226" i="51"/>
  <c r="Y242" i="70"/>
  <c r="Y243" i="70"/>
  <c r="X246" i="63"/>
  <c r="X247" i="63"/>
  <c r="X246" i="56"/>
  <c r="Y246" i="56"/>
  <c r="Y247" i="56"/>
  <c r="Y245" i="79"/>
  <c r="Y246" i="79"/>
  <c r="AF235" i="51"/>
  <c r="AG235" i="51"/>
  <c r="Y252" i="70"/>
  <c r="Y253" i="70"/>
  <c r="Y254" i="70"/>
  <c r="X257" i="63"/>
  <c r="Y257" i="63"/>
  <c r="Y256" i="56"/>
  <c r="Y257" i="56"/>
  <c r="Y255" i="79"/>
  <c r="Y256" i="79"/>
  <c r="Y257" i="79"/>
  <c r="AF246" i="51"/>
  <c r="AG246" i="51"/>
  <c r="X264" i="70"/>
  <c r="Y264" i="70"/>
  <c r="X267" i="63"/>
  <c r="Y267" i="63"/>
  <c r="X269" i="63"/>
  <c r="X268" i="56"/>
  <c r="Y268" i="56"/>
  <c r="Y266" i="79"/>
  <c r="Y267" i="79"/>
  <c r="AF256" i="51"/>
  <c r="AF257" i="51"/>
  <c r="Y270" i="79"/>
  <c r="Y271" i="79"/>
  <c r="X276" i="56"/>
  <c r="X277" i="56"/>
  <c r="X280" i="63"/>
  <c r="X281" i="63"/>
  <c r="Y281" i="63"/>
  <c r="X283" i="63"/>
  <c r="X284" i="63"/>
  <c r="Y284" i="63"/>
  <c r="X286" i="63"/>
  <c r="X287" i="63"/>
  <c r="Y287" i="63"/>
  <c r="X289" i="63"/>
  <c r="X290" i="63"/>
  <c r="Y290" i="63"/>
  <c r="Y291" i="63"/>
  <c r="Y292" i="63"/>
  <c r="Y293" i="63"/>
  <c r="X295" i="63"/>
  <c r="Y295" i="63"/>
  <c r="Y296" i="63"/>
  <c r="T252" i="45"/>
  <c r="T91" i="46"/>
  <c r="T206" i="46"/>
  <c r="T22" i="46"/>
  <c r="U154" i="47"/>
  <c r="T72" i="46"/>
  <c r="T198" i="46"/>
  <c r="F7" i="46"/>
  <c r="U183" i="47"/>
  <c r="AG132" i="52"/>
  <c r="T157" i="45"/>
  <c r="H45" i="60"/>
  <c r="U107" i="47"/>
  <c r="E2" i="60"/>
  <c r="U132" i="47"/>
  <c r="T100" i="45"/>
  <c r="T227" i="46"/>
  <c r="U20" i="47"/>
  <c r="I45" i="60"/>
  <c r="E60" i="60"/>
  <c r="U75" i="47"/>
  <c r="U253" i="47"/>
  <c r="T197" i="45"/>
  <c r="I66" i="60"/>
  <c r="I65" i="60"/>
  <c r="E103" i="60"/>
  <c r="T148" i="45"/>
  <c r="H69" i="60"/>
  <c r="F37" i="60"/>
  <c r="F100" i="60"/>
  <c r="T170" i="45"/>
  <c r="I87" i="60"/>
  <c r="F17" i="46"/>
  <c r="F58" i="60"/>
  <c r="T11" i="45"/>
  <c r="R64" i="56"/>
  <c r="U147" i="47"/>
  <c r="E95" i="60"/>
  <c r="R63" i="56"/>
  <c r="P89" i="70"/>
  <c r="U190" i="47"/>
  <c r="E52" i="60"/>
  <c r="F110" i="60"/>
  <c r="F5" i="46"/>
  <c r="F10" i="47"/>
  <c r="Y20" i="79"/>
  <c r="K10" i="44"/>
  <c r="K31" i="44"/>
  <c r="AG8" i="51"/>
  <c r="L22" i="80"/>
  <c r="AC10" i="54"/>
  <c r="X28" i="70"/>
  <c r="Y29" i="70"/>
  <c r="F14" i="47"/>
  <c r="AB18" i="54"/>
  <c r="AB20" i="54"/>
  <c r="X37" i="56"/>
  <c r="Y40" i="63"/>
  <c r="X42" i="70"/>
  <c r="Y40" i="79"/>
  <c r="Y46" i="70"/>
  <c r="X46" i="79"/>
  <c r="AF36" i="51"/>
  <c r="X56" i="63"/>
  <c r="AF41" i="51"/>
  <c r="X61" i="63"/>
  <c r="AG45" i="51"/>
  <c r="Y64" i="70"/>
  <c r="Y66" i="70"/>
  <c r="X70" i="63"/>
  <c r="X70" i="56"/>
  <c r="Y68" i="79"/>
  <c r="AG57" i="51"/>
  <c r="AF60" i="51"/>
  <c r="Y77" i="70"/>
  <c r="Y80" i="63"/>
  <c r="X81" i="56"/>
  <c r="Y79" i="79"/>
  <c r="AG68" i="51"/>
  <c r="Y86" i="70"/>
  <c r="X89" i="70"/>
  <c r="X92" i="63"/>
  <c r="X92" i="56"/>
  <c r="X91" i="79"/>
  <c r="AF80" i="51"/>
  <c r="Y97" i="70"/>
  <c r="X101" i="63"/>
  <c r="X103" i="63"/>
  <c r="AG86" i="51"/>
  <c r="Y103" i="56"/>
  <c r="X106" i="70"/>
  <c r="X104" i="79"/>
  <c r="X109" i="70"/>
  <c r="X107" i="79"/>
  <c r="Y111" i="70"/>
  <c r="Y109" i="79"/>
  <c r="Y115" i="63"/>
  <c r="AF100" i="51"/>
  <c r="Y118" i="63"/>
  <c r="AG102" i="51"/>
  <c r="Y119" i="56"/>
  <c r="AF106" i="51"/>
  <c r="X123" i="56"/>
  <c r="X125" i="70"/>
  <c r="Y125" i="56"/>
  <c r="X128" i="70"/>
  <c r="X126" i="79"/>
  <c r="X132" i="63"/>
  <c r="X129" i="79"/>
  <c r="Y134" i="63"/>
  <c r="Y131" i="79"/>
  <c r="X138" i="63"/>
  <c r="AF122" i="51"/>
  <c r="Y138" i="56"/>
  <c r="Y140" i="70"/>
  <c r="X142" i="56"/>
  <c r="AF128" i="51"/>
  <c r="X145" i="56"/>
  <c r="X147" i="70"/>
  <c r="X145" i="79"/>
  <c r="X151" i="63"/>
  <c r="Y147" i="79"/>
  <c r="Y152" i="70"/>
  <c r="Y150" i="79"/>
  <c r="Y156" i="63"/>
  <c r="AG140" i="51"/>
  <c r="X158" i="56"/>
  <c r="AF144" i="51"/>
  <c r="Y160" i="56"/>
  <c r="AF147" i="51"/>
  <c r="X164" i="56"/>
  <c r="X166" i="70"/>
  <c r="X164" i="79"/>
  <c r="X169" i="70"/>
  <c r="Y166" i="79"/>
  <c r="Y172" i="63"/>
  <c r="Y169" i="79"/>
  <c r="X176" i="63"/>
  <c r="AF160" i="51"/>
  <c r="X179" i="63"/>
  <c r="AF163" i="51"/>
  <c r="X180" i="56"/>
  <c r="X182" i="70"/>
  <c r="Y182" i="56"/>
  <c r="Y184" i="70"/>
  <c r="Y185" i="56"/>
  <c r="X188" i="70"/>
  <c r="Y185" i="79"/>
  <c r="X192" i="63"/>
  <c r="AF176" i="51"/>
  <c r="X195" i="63"/>
  <c r="Y191" i="79"/>
  <c r="X198" i="63"/>
  <c r="AF182" i="51"/>
  <c r="Y198" i="56"/>
  <c r="X201" i="70"/>
  <c r="X202" i="56"/>
  <c r="AF188" i="51"/>
  <c r="Y204" i="56"/>
  <c r="X208" i="63"/>
  <c r="Y208" i="63"/>
  <c r="X209" i="70"/>
  <c r="Y209" i="70"/>
  <c r="Y210" i="70"/>
  <c r="AG195" i="51"/>
  <c r="AG196" i="51"/>
  <c r="AG197" i="51"/>
  <c r="X212" i="79"/>
  <c r="Y212" i="79"/>
  <c r="Y213" i="79"/>
  <c r="Y217" i="56"/>
  <c r="Y218" i="56"/>
  <c r="X220" i="56"/>
  <c r="X218" i="79"/>
  <c r="X219" i="79"/>
  <c r="AG206" i="51"/>
  <c r="AG207" i="51"/>
  <c r="Y224" i="70"/>
  <c r="X226" i="70"/>
  <c r="X227" i="70"/>
  <c r="X229" i="63"/>
  <c r="Y229" i="63"/>
  <c r="X229" i="56"/>
  <c r="X230" i="56"/>
  <c r="X228" i="79"/>
  <c r="Y228" i="79"/>
  <c r="X230" i="79"/>
  <c r="AF218" i="51"/>
  <c r="AG218" i="51"/>
  <c r="Y235" i="70"/>
  <c r="Y236" i="70"/>
  <c r="X239" i="63"/>
  <c r="X240" i="63"/>
  <c r="Y240" i="63"/>
  <c r="Y239" i="56"/>
  <c r="X241" i="56"/>
  <c r="Y238" i="79"/>
  <c r="Y239" i="79"/>
  <c r="AG227" i="51"/>
  <c r="AF229" i="51"/>
  <c r="AF230" i="51"/>
  <c r="X247" i="70"/>
  <c r="Y247" i="70"/>
  <c r="Y249" i="63"/>
  <c r="X251" i="63"/>
  <c r="X250" i="56"/>
  <c r="X251" i="56"/>
  <c r="Y251" i="56"/>
  <c r="Y249" i="79"/>
  <c r="X251" i="79"/>
  <c r="AG238" i="51"/>
  <c r="AF240" i="51"/>
  <c r="Y256" i="70"/>
  <c r="Y257" i="70"/>
  <c r="X259" i="70"/>
  <c r="Y260" i="63"/>
  <c r="Y261" i="63"/>
  <c r="X261" i="56"/>
  <c r="X262" i="56"/>
  <c r="Y259" i="79"/>
  <c r="X261" i="79"/>
  <c r="X262" i="79"/>
  <c r="AF250" i="51"/>
  <c r="AG250" i="51"/>
  <c r="X268" i="70"/>
  <c r="X269" i="70"/>
  <c r="X271" i="63"/>
  <c r="X272" i="63"/>
  <c r="X273" i="63"/>
  <c r="Y271" i="56"/>
  <c r="Y272" i="56"/>
  <c r="X274" i="56"/>
  <c r="X277" i="63"/>
  <c r="Y277" i="63"/>
  <c r="Y277" i="70"/>
  <c r="X279" i="70"/>
  <c r="Y279" i="70"/>
  <c r="X281" i="70"/>
  <c r="X282" i="70"/>
  <c r="Y282" i="70"/>
  <c r="Y283" i="70"/>
  <c r="X285" i="70"/>
  <c r="X286" i="70"/>
  <c r="X287" i="70"/>
  <c r="X288" i="70"/>
  <c r="X289" i="70"/>
  <c r="X290" i="70"/>
  <c r="Y290" i="70"/>
  <c r="X292" i="70"/>
  <c r="X293" i="70"/>
  <c r="X294" i="70"/>
  <c r="X295" i="70"/>
  <c r="X296" i="70"/>
  <c r="X297" i="70"/>
  <c r="Y297" i="70"/>
  <c r="X299" i="70"/>
  <c r="X300" i="70"/>
  <c r="X301" i="70"/>
  <c r="Y301" i="70"/>
  <c r="X303" i="70"/>
  <c r="X304" i="70"/>
  <c r="Y304" i="70"/>
  <c r="Y305" i="70"/>
  <c r="Y306" i="70"/>
  <c r="Y307" i="70"/>
  <c r="Y308" i="70"/>
  <c r="Y309" i="70"/>
  <c r="X311" i="70"/>
  <c r="X312" i="70"/>
  <c r="X313" i="70"/>
  <c r="Y313" i="70"/>
  <c r="X315" i="70"/>
  <c r="X316" i="70"/>
  <c r="X317" i="70"/>
  <c r="X318" i="70"/>
  <c r="X319" i="70"/>
  <c r="X320" i="70"/>
  <c r="X321" i="70"/>
  <c r="Y321" i="70"/>
  <c r="Y322" i="70"/>
  <c r="X324" i="70"/>
  <c r="Y324" i="70"/>
  <c r="X326" i="70"/>
  <c r="X327" i="70"/>
  <c r="X328" i="70"/>
  <c r="Y328" i="70"/>
  <c r="Y329" i="70"/>
  <c r="Y330" i="70"/>
  <c r="Y331" i="70"/>
  <c r="X333" i="70"/>
  <c r="X334" i="70"/>
  <c r="Y334" i="70"/>
  <c r="Y335" i="70"/>
  <c r="X337" i="70"/>
  <c r="X338" i="70"/>
  <c r="Y338" i="70"/>
  <c r="Y339" i="70"/>
  <c r="X341" i="70"/>
  <c r="X342" i="70"/>
  <c r="X343" i="70"/>
  <c r="Y343" i="70"/>
  <c r="Y344" i="70"/>
  <c r="X346" i="70"/>
  <c r="X347" i="70"/>
  <c r="Y347" i="70"/>
  <c r="Y348" i="70"/>
  <c r="Y349" i="70"/>
  <c r="Y350" i="70"/>
  <c r="Y351" i="70"/>
  <c r="Y352" i="70"/>
  <c r="Y353" i="70"/>
  <c r="Y354" i="70"/>
  <c r="Y355" i="70"/>
  <c r="X357" i="70"/>
  <c r="Y357" i="70"/>
  <c r="Y358" i="70"/>
  <c r="X360" i="70"/>
  <c r="X361" i="70"/>
  <c r="Y361" i="70"/>
  <c r="X363" i="70"/>
  <c r="X364" i="70"/>
  <c r="X365" i="70"/>
  <c r="Y365" i="70"/>
  <c r="X367" i="70"/>
  <c r="Y367" i="70"/>
  <c r="X369" i="70"/>
  <c r="X370" i="70"/>
  <c r="Y370" i="70"/>
  <c r="X372" i="70"/>
  <c r="X373" i="70"/>
  <c r="X374" i="70"/>
  <c r="X375" i="70"/>
  <c r="X376" i="70"/>
  <c r="X377" i="70"/>
  <c r="Y377" i="70"/>
  <c r="Y378" i="70"/>
  <c r="X380" i="70"/>
  <c r="Y380" i="70"/>
  <c r="Y381" i="70"/>
  <c r="Y382" i="70"/>
  <c r="X384" i="70"/>
  <c r="X385" i="70"/>
  <c r="X386" i="70"/>
  <c r="Y386" i="70"/>
  <c r="Y387" i="70"/>
  <c r="Y388" i="70"/>
  <c r="X390" i="70"/>
  <c r="Y390" i="70"/>
  <c r="X392" i="70"/>
  <c r="X393" i="70"/>
  <c r="Y393" i="70"/>
  <c r="Y394" i="70"/>
  <c r="X396" i="70"/>
  <c r="X397" i="70"/>
  <c r="X398" i="70"/>
  <c r="Y398" i="70"/>
  <c r="X400" i="70"/>
  <c r="Y400" i="70"/>
  <c r="Y401" i="70"/>
  <c r="X403" i="70"/>
  <c r="X404" i="70"/>
  <c r="X405" i="70"/>
  <c r="Y405" i="70"/>
  <c r="X407" i="70"/>
  <c r="X408" i="70"/>
  <c r="X409" i="70"/>
  <c r="X410" i="70"/>
  <c r="Y410" i="70"/>
  <c r="X412" i="70"/>
  <c r="Y412" i="70"/>
  <c r="X414" i="70"/>
  <c r="X415" i="70"/>
  <c r="X416" i="70"/>
  <c r="X417" i="70"/>
  <c r="X418" i="70"/>
  <c r="Y418" i="70"/>
  <c r="X420" i="70"/>
  <c r="Y420" i="70"/>
  <c r="Y421" i="70"/>
  <c r="Y422" i="70"/>
  <c r="X424" i="70"/>
  <c r="Y424" i="70"/>
  <c r="Y425" i="70"/>
  <c r="Y426" i="70"/>
  <c r="X428" i="70"/>
  <c r="X429" i="70"/>
  <c r="Y429" i="70"/>
  <c r="Y430" i="70"/>
  <c r="X432" i="70"/>
  <c r="Y432" i="70"/>
  <c r="Y433" i="70"/>
  <c r="X435" i="70"/>
  <c r="X436" i="70"/>
  <c r="X437" i="70"/>
  <c r="Y437" i="70"/>
  <c r="X439" i="70"/>
  <c r="Y439" i="70"/>
  <c r="X441" i="70"/>
  <c r="X442" i="70"/>
  <c r="X443" i="70"/>
  <c r="X444" i="70"/>
  <c r="X445" i="70"/>
  <c r="Y445" i="70"/>
  <c r="X447" i="70"/>
  <c r="Y447" i="70"/>
  <c r="X449" i="70"/>
  <c r="X450" i="70"/>
  <c r="X451" i="70"/>
  <c r="Y451" i="70"/>
  <c r="Y452" i="70"/>
  <c r="Y453" i="70"/>
  <c r="X455" i="70"/>
  <c r="Y455" i="70"/>
  <c r="X457" i="70"/>
  <c r="X458" i="70"/>
  <c r="Y458" i="70"/>
  <c r="Y459" i="70"/>
  <c r="Y460" i="70"/>
  <c r="Y461" i="70"/>
  <c r="Y462" i="70"/>
  <c r="Y463" i="70"/>
  <c r="Y464" i="70"/>
  <c r="X466" i="70"/>
  <c r="X467" i="70"/>
  <c r="Y467" i="70"/>
  <c r="Y468" i="70"/>
  <c r="X470" i="70"/>
  <c r="X471" i="70"/>
  <c r="X472" i="70"/>
  <c r="Y472" i="70"/>
  <c r="Y473" i="70"/>
  <c r="X475" i="70"/>
  <c r="X476" i="70"/>
  <c r="Y476" i="70"/>
  <c r="Y477" i="70"/>
  <c r="X479" i="70"/>
  <c r="X480" i="70"/>
  <c r="Y480" i="70"/>
  <c r="X482" i="70"/>
  <c r="X483" i="70"/>
  <c r="Y483" i="70"/>
  <c r="X485" i="70"/>
  <c r="X486" i="70"/>
  <c r="X487" i="70"/>
  <c r="X488" i="70"/>
  <c r="X489" i="70"/>
  <c r="X490" i="70"/>
  <c r="Y490" i="70"/>
  <c r="Y491" i="70"/>
  <c r="X493" i="70"/>
  <c r="X494" i="70"/>
  <c r="X495" i="70"/>
  <c r="Y495" i="70"/>
  <c r="X497" i="70"/>
  <c r="X498" i="70"/>
  <c r="X499" i="70"/>
  <c r="Y499" i="70"/>
  <c r="Y500" i="70"/>
  <c r="Y501" i="70"/>
  <c r="X503" i="70"/>
  <c r="X504" i="70"/>
  <c r="Y504" i="70"/>
  <c r="X506" i="70"/>
  <c r="X507" i="70"/>
  <c r="Y507" i="70"/>
  <c r="Y508" i="70"/>
  <c r="Y509" i="70"/>
  <c r="Y510" i="70"/>
  <c r="Y511" i="70"/>
  <c r="X513" i="70"/>
  <c r="X514" i="70"/>
  <c r="Y514" i="70"/>
  <c r="X516" i="70"/>
  <c r="Y516" i="70"/>
  <c r="Y517" i="70"/>
  <c r="Y518" i="70"/>
  <c r="X520" i="70"/>
  <c r="Y520" i="70"/>
  <c r="X522" i="70"/>
  <c r="Y522" i="70"/>
  <c r="T251" i="45"/>
  <c r="I15" i="45"/>
  <c r="T110" i="45"/>
  <c r="U84" i="47"/>
  <c r="H32" i="60"/>
  <c r="G7" i="47"/>
  <c r="H126" i="60"/>
  <c r="T38" i="45"/>
  <c r="U260" i="47"/>
  <c r="U94" i="47"/>
  <c r="H97" i="60"/>
  <c r="E85" i="60"/>
  <c r="F67" i="60"/>
  <c r="H8" i="60"/>
  <c r="T57" i="45"/>
  <c r="T52" i="46"/>
  <c r="E48" i="60"/>
  <c r="U204" i="47"/>
  <c r="H38" i="60"/>
  <c r="N95" i="70"/>
  <c r="F88" i="60"/>
  <c r="N74" i="70"/>
  <c r="K33" i="44"/>
  <c r="L14" i="80"/>
  <c r="X25" i="79"/>
  <c r="AG15" i="51"/>
  <c r="X36" i="70"/>
  <c r="Y39" i="70"/>
  <c r="X44" i="56"/>
  <c r="Y49" i="70"/>
  <c r="Y54" i="70"/>
  <c r="AF44" i="51"/>
  <c r="AF49" i="51"/>
  <c r="Y68" i="70"/>
  <c r="X72" i="56"/>
  <c r="X73" i="79"/>
  <c r="X80" i="70"/>
  <c r="Y82" i="56"/>
  <c r="X84" i="79"/>
  <c r="X91" i="70"/>
  <c r="X94" i="56"/>
  <c r="AF82" i="51"/>
  <c r="Y102" i="63"/>
  <c r="X106" i="63"/>
  <c r="X107" i="56"/>
  <c r="Y109" i="56"/>
  <c r="Y112" i="56"/>
  <c r="X113" i="79"/>
  <c r="X116" i="79"/>
  <c r="Y118" i="79"/>
  <c r="AG108" i="51"/>
  <c r="AG111" i="51"/>
  <c r="AF115" i="51"/>
  <c r="Y133" i="70"/>
  <c r="Y136" i="70"/>
  <c r="X141" i="63"/>
  <c r="Y143" i="63"/>
  <c r="Y146" i="63"/>
  <c r="X148" i="56"/>
  <c r="Y150" i="56"/>
  <c r="Y153" i="56"/>
  <c r="Y153" i="79"/>
  <c r="AG143" i="51"/>
  <c r="Y159" i="79"/>
  <c r="AF150" i="51"/>
  <c r="Y168" i="70"/>
  <c r="AF156" i="51"/>
  <c r="Y174" i="70"/>
  <c r="Y178" i="63"/>
  <c r="Y181" i="63"/>
  <c r="X185" i="63"/>
  <c r="X186" i="56"/>
  <c r="Y188" i="56"/>
  <c r="X192" i="56"/>
  <c r="X192" i="79"/>
  <c r="Y194" i="79"/>
  <c r="AF185" i="51"/>
  <c r="AG187" i="51"/>
  <c r="Y206" i="70"/>
  <c r="Y208" i="70"/>
  <c r="AF195" i="51"/>
  <c r="Y209" i="79"/>
  <c r="Y211" i="79"/>
  <c r="Y216" i="56"/>
  <c r="X221" i="63"/>
  <c r="X221" i="56"/>
  <c r="Y219" i="79"/>
  <c r="AG208" i="51"/>
  <c r="Y226" i="70"/>
  <c r="X230" i="63"/>
  <c r="Y229" i="56"/>
  <c r="Y231" i="56"/>
  <c r="Y230" i="79"/>
  <c r="AG219" i="51"/>
  <c r="Y237" i="70"/>
  <c r="X241" i="63"/>
  <c r="Y240" i="56"/>
  <c r="X240" i="79"/>
  <c r="Y241" i="79"/>
  <c r="AG230" i="51"/>
  <c r="X249" i="70"/>
  <c r="X252" i="63"/>
  <c r="X252" i="56"/>
  <c r="Y250" i="79"/>
  <c r="AG239" i="51"/>
  <c r="AG241" i="51"/>
  <c r="Y259" i="70"/>
  <c r="X263" i="63"/>
  <c r="Y262" i="56"/>
  <c r="Y261" i="79"/>
  <c r="AF251" i="51"/>
  <c r="Y268" i="70"/>
  <c r="X271" i="70"/>
  <c r="Y273" i="63"/>
  <c r="X276" i="63"/>
  <c r="X277" i="70"/>
  <c r="X276" i="79"/>
  <c r="Y277" i="79"/>
  <c r="Y279" i="79"/>
  <c r="Y281" i="79"/>
  <c r="X284" i="79"/>
  <c r="X286" i="79"/>
  <c r="X288" i="79"/>
  <c r="Y289" i="79"/>
  <c r="Y291" i="79"/>
  <c r="X298" i="63"/>
  <c r="Y294" i="79"/>
  <c r="Y295" i="79"/>
  <c r="X300" i="56"/>
  <c r="Y300" i="56"/>
  <c r="X304" i="63"/>
  <c r="X305" i="63"/>
  <c r="X305" i="70"/>
  <c r="X303" i="79"/>
  <c r="X304" i="79"/>
  <c r="Y307" i="56"/>
  <c r="Y308" i="56"/>
  <c r="X312" i="63"/>
  <c r="X313" i="63"/>
  <c r="Y312" i="70"/>
  <c r="Y310" i="79"/>
  <c r="X312" i="79"/>
  <c r="Y315" i="56"/>
  <c r="Y316" i="56"/>
  <c r="Y319" i="63"/>
  <c r="Y320" i="63"/>
  <c r="Y320" i="70"/>
  <c r="Y318" i="79"/>
  <c r="Y319" i="79"/>
  <c r="X324" i="56"/>
  <c r="Y324" i="56"/>
  <c r="Y327" i="63"/>
  <c r="Y328" i="63"/>
  <c r="X329" i="70"/>
  <c r="X327" i="79"/>
  <c r="Y327" i="79"/>
  <c r="Y331" i="56"/>
  <c r="Y332" i="56"/>
  <c r="Y335" i="63"/>
  <c r="X337" i="63"/>
  <c r="Y336" i="70"/>
  <c r="X335" i="79"/>
  <c r="Y335" i="79"/>
  <c r="X340" i="56"/>
  <c r="X341" i="56"/>
  <c r="X344" i="63"/>
  <c r="X345" i="63"/>
  <c r="X345" i="70"/>
  <c r="Y342" i="79"/>
  <c r="X344" i="79"/>
  <c r="Y347" i="56"/>
  <c r="X349" i="56"/>
  <c r="X352" i="63"/>
  <c r="Y352" i="63"/>
  <c r="X353" i="70"/>
  <c r="Y350" i="79"/>
  <c r="Y351" i="79"/>
  <c r="Y355" i="56"/>
  <c r="Y356" i="56"/>
  <c r="Y359" i="63"/>
  <c r="Y360" i="63"/>
  <c r="Y360" i="70"/>
  <c r="Y358" i="79"/>
  <c r="X360" i="79"/>
  <c r="Y363" i="56"/>
  <c r="Y364" i="56"/>
  <c r="X368" i="63"/>
  <c r="Y368" i="63"/>
  <c r="Y368" i="70"/>
  <c r="Y366" i="79"/>
  <c r="Y367" i="79"/>
  <c r="X372" i="56"/>
  <c r="Y372" i="56"/>
  <c r="X376" i="63"/>
  <c r="Y376" i="63"/>
  <c r="Y376" i="70"/>
  <c r="X375" i="79"/>
  <c r="Y375" i="79"/>
  <c r="Y379" i="56"/>
  <c r="Y380" i="56"/>
  <c r="X384" i="63"/>
  <c r="Y384" i="63"/>
  <c r="Y384" i="70"/>
  <c r="Y382" i="79"/>
  <c r="X384" i="79"/>
  <c r="Y387" i="56"/>
  <c r="X389" i="56"/>
  <c r="X392" i="63"/>
  <c r="Y392" i="63"/>
  <c r="Y392" i="70"/>
  <c r="X391" i="79"/>
  <c r="X392" i="79"/>
  <c r="Y395" i="56"/>
  <c r="X397" i="56"/>
  <c r="Y399" i="63"/>
  <c r="Y400" i="63"/>
  <c r="X401" i="70"/>
  <c r="Y398" i="79"/>
  <c r="Y399" i="79"/>
  <c r="Y403" i="56"/>
  <c r="X405" i="56"/>
  <c r="X408" i="63"/>
  <c r="X409" i="63"/>
  <c r="Y408" i="70"/>
  <c r="X407" i="79"/>
  <c r="Y407" i="79"/>
  <c r="Y411" i="56"/>
  <c r="Y412" i="56"/>
  <c r="Y415" i="63"/>
  <c r="Y416" i="63"/>
  <c r="Y416" i="70"/>
  <c r="X415" i="79"/>
  <c r="X416" i="79"/>
  <c r="X420" i="56"/>
  <c r="X421" i="56"/>
  <c r="X424" i="63"/>
  <c r="X425" i="63"/>
  <c r="X425" i="70"/>
  <c r="Y422" i="79"/>
  <c r="Y423" i="79"/>
  <c r="Y427" i="56"/>
  <c r="Y428" i="56"/>
  <c r="X432" i="63"/>
  <c r="Y432" i="63"/>
  <c r="X433" i="70"/>
  <c r="Y430" i="79"/>
  <c r="Y431" i="79"/>
  <c r="X436" i="56"/>
  <c r="Y436" i="56"/>
  <c r="Y439" i="63"/>
  <c r="X441" i="63"/>
  <c r="Y440" i="70"/>
  <c r="X439" i="79"/>
  <c r="Y439" i="79"/>
  <c r="X444" i="56"/>
  <c r="Y444" i="56"/>
  <c r="Y447" i="63"/>
  <c r="Y448" i="63"/>
  <c r="Y448" i="70"/>
  <c r="X447" i="79"/>
  <c r="Y447" i="79"/>
  <c r="X452" i="56"/>
  <c r="X453" i="56"/>
  <c r="Y455" i="63"/>
  <c r="X457" i="63"/>
  <c r="Y456" i="70"/>
  <c r="X455" i="79"/>
  <c r="Y455" i="79"/>
  <c r="Y459" i="56"/>
  <c r="X461" i="56"/>
  <c r="Y463" i="63"/>
  <c r="X465" i="63"/>
  <c r="X465" i="70"/>
  <c r="X463" i="79"/>
  <c r="Y463" i="79"/>
  <c r="X468" i="56"/>
  <c r="Y468" i="56"/>
  <c r="Y471" i="63"/>
  <c r="Y472" i="63"/>
  <c r="X473" i="70"/>
  <c r="X471" i="79"/>
  <c r="X472" i="79"/>
  <c r="Y475" i="56"/>
  <c r="Y476" i="56"/>
  <c r="X480" i="63"/>
  <c r="Y480" i="63"/>
  <c r="X481" i="70"/>
  <c r="X479" i="79"/>
  <c r="Y479" i="79"/>
  <c r="X484" i="56"/>
  <c r="Y484" i="56"/>
  <c r="X488" i="63"/>
  <c r="X489" i="63"/>
  <c r="Y488" i="70"/>
  <c r="X487" i="79"/>
  <c r="X488" i="79"/>
  <c r="Y491" i="56"/>
  <c r="Y492" i="56"/>
  <c r="Y495" i="63"/>
  <c r="Y496" i="63"/>
  <c r="Y496" i="70"/>
  <c r="Y494" i="79"/>
  <c r="X496" i="79"/>
  <c r="X500" i="56"/>
  <c r="X501" i="56"/>
  <c r="Y503" i="63"/>
  <c r="X505" i="63"/>
  <c r="X505" i="70"/>
  <c r="Y502" i="79"/>
  <c r="X504" i="79"/>
  <c r="X508" i="56"/>
  <c r="Y508" i="56"/>
  <c r="X512" i="63"/>
  <c r="X513" i="63"/>
  <c r="Y512" i="70"/>
  <c r="Y510" i="79"/>
  <c r="Y511" i="79"/>
  <c r="X516" i="56"/>
  <c r="Y516" i="56"/>
  <c r="Y519" i="63"/>
  <c r="Y520" i="63"/>
  <c r="X521" i="70"/>
  <c r="Y518" i="79"/>
  <c r="X520" i="79"/>
  <c r="Y520" i="79"/>
  <c r="X522" i="79"/>
  <c r="Y522" i="79"/>
  <c r="Y523" i="79"/>
  <c r="X525" i="79"/>
  <c r="Y525" i="79"/>
  <c r="X527" i="79"/>
  <c r="Y527" i="79"/>
  <c r="Y528" i="79"/>
  <c r="X530" i="79"/>
  <c r="Y530" i="79"/>
  <c r="Y531" i="79"/>
  <c r="Y532" i="79"/>
  <c r="X534" i="79"/>
  <c r="X535" i="79"/>
  <c r="X536" i="79"/>
  <c r="X537" i="79"/>
  <c r="Y537" i="79"/>
  <c r="X539" i="79"/>
  <c r="X540" i="79"/>
  <c r="Y540" i="79"/>
  <c r="X542" i="79"/>
  <c r="Y542" i="79"/>
  <c r="X544" i="79"/>
  <c r="X545" i="79"/>
  <c r="X546" i="79"/>
  <c r="X547" i="79"/>
  <c r="X548" i="79"/>
  <c r="X549" i="79"/>
  <c r="Y549" i="79"/>
  <c r="X551" i="79"/>
  <c r="X552" i="79"/>
  <c r="Y552" i="79"/>
  <c r="Y553" i="79"/>
  <c r="Y554" i="79"/>
  <c r="X556" i="79"/>
  <c r="X557" i="79"/>
  <c r="Y557" i="79"/>
  <c r="X559" i="79"/>
  <c r="X560" i="79"/>
  <c r="X561" i="79"/>
  <c r="Y561" i="79"/>
  <c r="X563" i="79"/>
  <c r="X564" i="79"/>
  <c r="X565" i="79"/>
  <c r="Y565" i="79"/>
  <c r="X567" i="79"/>
  <c r="Y567" i="79"/>
  <c r="X569" i="79"/>
  <c r="X570" i="79"/>
  <c r="X571" i="79"/>
  <c r="X572" i="79"/>
  <c r="Y572" i="79"/>
  <c r="X574" i="79"/>
  <c r="Y574" i="79"/>
  <c r="X576" i="79"/>
  <c r="X577" i="79"/>
  <c r="Y577" i="79"/>
  <c r="Y578" i="79"/>
  <c r="Y579" i="79"/>
  <c r="Y580" i="79"/>
  <c r="X582" i="79"/>
  <c r="Y582" i="79"/>
  <c r="X584" i="79"/>
  <c r="X585" i="79"/>
  <c r="Y585" i="79"/>
  <c r="Y586" i="79"/>
  <c r="X588" i="79"/>
  <c r="Y588" i="79"/>
  <c r="X590" i="79"/>
  <c r="X591" i="79"/>
  <c r="X592" i="79"/>
  <c r="Y592" i="79"/>
  <c r="Y593" i="79"/>
  <c r="X595" i="79"/>
  <c r="Y595" i="79"/>
  <c r="X597" i="79"/>
  <c r="Y597" i="79"/>
  <c r="Y598" i="79"/>
  <c r="X600" i="79"/>
  <c r="X601" i="79"/>
  <c r="Y601" i="79"/>
  <c r="X603" i="79"/>
  <c r="X604" i="79"/>
  <c r="Y604" i="79"/>
  <c r="Y605" i="79"/>
  <c r="Y606" i="79"/>
  <c r="X608" i="79"/>
  <c r="Y608" i="79"/>
  <c r="Y609" i="79"/>
  <c r="Y610" i="79"/>
  <c r="X612" i="79"/>
  <c r="Y612" i="79"/>
  <c r="Y613" i="79"/>
  <c r="Y614" i="79"/>
  <c r="Y615" i="79"/>
  <c r="Y616" i="79"/>
  <c r="X618" i="79"/>
  <c r="Y618" i="79"/>
  <c r="X620" i="79"/>
  <c r="X621" i="79"/>
  <c r="X622" i="79"/>
  <c r="Y622" i="79"/>
  <c r="X624" i="79"/>
  <c r="Y624" i="79"/>
  <c r="X626" i="79"/>
  <c r="X627" i="79"/>
  <c r="Y627" i="79"/>
  <c r="X629" i="79"/>
  <c r="Y629" i="79"/>
  <c r="X631" i="79"/>
  <c r="Y631" i="79"/>
  <c r="X633" i="79"/>
  <c r="X634" i="79"/>
  <c r="Y634" i="79"/>
  <c r="X636" i="79"/>
  <c r="X637" i="79"/>
  <c r="X638" i="79"/>
  <c r="Y638" i="79"/>
  <c r="Y639" i="79"/>
  <c r="X641" i="79"/>
  <c r="X642" i="79"/>
  <c r="X643" i="79"/>
  <c r="X644" i="79"/>
  <c r="Y644" i="79"/>
  <c r="X646" i="79"/>
  <c r="X647" i="79"/>
  <c r="X648" i="79"/>
  <c r="X649" i="79"/>
  <c r="Y649" i="79"/>
  <c r="X651" i="79"/>
  <c r="Y651" i="79"/>
  <c r="Y652" i="79"/>
  <c r="Y653" i="79"/>
  <c r="Y654" i="79"/>
  <c r="Y655" i="79"/>
  <c r="Y656" i="79"/>
  <c r="X658" i="79"/>
  <c r="X659" i="79"/>
  <c r="Y659" i="79"/>
  <c r="X661" i="79"/>
  <c r="X662" i="79"/>
  <c r="X663" i="79"/>
  <c r="Y663" i="79"/>
  <c r="X665" i="79"/>
  <c r="X666" i="79"/>
  <c r="Y666" i="79"/>
  <c r="X668" i="79"/>
  <c r="Y668" i="79"/>
  <c r="Y669" i="79"/>
  <c r="X671" i="79"/>
  <c r="X672" i="79"/>
  <c r="Y672" i="79"/>
  <c r="Y673" i="79"/>
  <c r="X675" i="79"/>
  <c r="Y675" i="79"/>
  <c r="X677" i="79"/>
  <c r="X678" i="79"/>
  <c r="X679" i="79"/>
  <c r="X680" i="79"/>
  <c r="X681" i="79"/>
  <c r="Y681" i="79"/>
  <c r="Y682" i="79"/>
  <c r="Y683" i="79"/>
  <c r="Y684" i="79"/>
  <c r="Y685" i="79"/>
  <c r="Y686" i="79"/>
  <c r="X688" i="79"/>
  <c r="X689" i="79"/>
  <c r="X690" i="79"/>
  <c r="Y690" i="79"/>
  <c r="X692" i="79"/>
  <c r="Y692" i="79"/>
  <c r="Y693" i="79"/>
  <c r="Y694" i="79"/>
  <c r="Y695" i="79"/>
  <c r="Y696" i="79"/>
  <c r="Y697" i="79"/>
  <c r="X699" i="79"/>
  <c r="X700" i="79"/>
  <c r="Y700" i="79"/>
  <c r="Y701" i="79"/>
  <c r="X703" i="79"/>
  <c r="X704" i="79"/>
  <c r="Y704" i="79"/>
  <c r="Y705" i="79"/>
  <c r="N103" i="70"/>
  <c r="T94" i="45"/>
  <c r="T218" i="46"/>
  <c r="U157" i="47"/>
  <c r="T128" i="45"/>
  <c r="U63" i="47"/>
  <c r="T29" i="45"/>
  <c r="H28" i="60"/>
  <c r="H50" i="60"/>
  <c r="I2" i="60"/>
  <c r="E11" i="60"/>
  <c r="I126" i="60"/>
  <c r="H100" i="60"/>
  <c r="H22" i="60"/>
  <c r="E44" i="60"/>
  <c r="F9" i="45"/>
  <c r="U178" i="47"/>
  <c r="I115" i="60"/>
  <c r="J27" i="51"/>
  <c r="I61" i="60"/>
  <c r="E53" i="60"/>
  <c r="I21" i="60"/>
  <c r="P74" i="70"/>
  <c r="X24" i="56"/>
  <c r="L37" i="80"/>
  <c r="AB13" i="54"/>
  <c r="Y31" i="56"/>
  <c r="Y35" i="70"/>
  <c r="AF24" i="51"/>
  <c r="AF29" i="51"/>
  <c r="AG33" i="51"/>
  <c r="X52" i="79"/>
  <c r="X57" i="79"/>
  <c r="Y61" i="79"/>
  <c r="AF53" i="51"/>
  <c r="X73" i="70"/>
  <c r="Y75" i="56"/>
  <c r="AG63" i="51"/>
  <c r="Y84" i="63"/>
  <c r="X87" i="56"/>
  <c r="AG74" i="51"/>
  <c r="Y95" i="63"/>
  <c r="X98" i="56"/>
  <c r="Y101" i="70"/>
  <c r="Y104" i="70"/>
  <c r="X109" i="63"/>
  <c r="X112" i="63"/>
  <c r="X115" i="63"/>
  <c r="Y115" i="56"/>
  <c r="Y118" i="56"/>
  <c r="Y121" i="56"/>
  <c r="Y121" i="79"/>
  <c r="AF112" i="51"/>
  <c r="Y127" i="79"/>
  <c r="AF118" i="51"/>
  <c r="X137" i="70"/>
  <c r="AF124" i="51"/>
  <c r="X143" i="70"/>
  <c r="X147" i="63"/>
  <c r="X150" i="63"/>
  <c r="X153" i="63"/>
  <c r="X154" i="56"/>
  <c r="Y156" i="56"/>
  <c r="Y159" i="56"/>
  <c r="X160" i="79"/>
  <c r="Y162" i="79"/>
  <c r="AG152" i="51"/>
  <c r="AG155" i="51"/>
  <c r="AG158" i="51"/>
  <c r="Y177" i="70"/>
  <c r="X181" i="70"/>
  <c r="Y183" i="70"/>
  <c r="Y187" i="63"/>
  <c r="X191" i="63"/>
  <c r="Y193" i="63"/>
  <c r="Y194" i="56"/>
  <c r="X198" i="56"/>
  <c r="X201" i="56"/>
  <c r="X201" i="79"/>
  <c r="X207" i="70"/>
  <c r="AG192" i="51"/>
  <c r="X208" i="79"/>
  <c r="X210" i="79"/>
  <c r="Y214" i="56"/>
  <c r="Y218" i="63"/>
  <c r="Y220" i="63"/>
  <c r="Y220" i="56"/>
  <c r="X220" i="79"/>
  <c r="Y221" i="79"/>
  <c r="AF211" i="51"/>
  <c r="X229" i="70"/>
  <c r="X232" i="63"/>
  <c r="X232" i="56"/>
  <c r="X231" i="79"/>
  <c r="AF220" i="51"/>
  <c r="AG221" i="51"/>
  <c r="X240" i="70"/>
  <c r="Y242" i="63"/>
  <c r="X243" i="56"/>
  <c r="X242" i="79"/>
  <c r="AF231" i="51"/>
  <c r="Y248" i="70"/>
  <c r="Y250" i="70"/>
  <c r="Y253" i="63"/>
  <c r="X254" i="56"/>
  <c r="X253" i="79"/>
  <c r="AF242" i="51"/>
  <c r="X260" i="70"/>
  <c r="Y262" i="63"/>
  <c r="Y264" i="63"/>
  <c r="Y264" i="56"/>
  <c r="X264" i="79"/>
  <c r="AG252" i="51"/>
  <c r="Y270" i="70"/>
  <c r="X274" i="63"/>
  <c r="Y275" i="63"/>
  <c r="X274" i="79"/>
  <c r="Y275" i="79"/>
  <c r="X278" i="79"/>
  <c r="X280" i="79"/>
  <c r="X282" i="79"/>
  <c r="Y283" i="79"/>
  <c r="Y285" i="79"/>
  <c r="Y287" i="79"/>
  <c r="X290" i="79"/>
  <c r="X292" i="79"/>
  <c r="Y296" i="70"/>
  <c r="X295" i="79"/>
  <c r="X299" i="56"/>
  <c r="Y299" i="56"/>
  <c r="X303" i="63"/>
  <c r="Y303" i="63"/>
  <c r="Y303" i="70"/>
  <c r="X302" i="79"/>
  <c r="Y302" i="79"/>
  <c r="X307" i="56"/>
  <c r="X308" i="56"/>
  <c r="X311" i="63"/>
  <c r="Y311" i="63"/>
  <c r="Y311" i="70"/>
  <c r="Y309" i="79"/>
  <c r="X311" i="79"/>
  <c r="Y314" i="56"/>
  <c r="X316" i="56"/>
  <c r="Y318" i="63"/>
  <c r="X320" i="63"/>
  <c r="Y319" i="70"/>
  <c r="X318" i="79"/>
  <c r="X319" i="79"/>
  <c r="X323" i="56"/>
  <c r="Y323" i="56"/>
  <c r="Y326" i="63"/>
  <c r="X328" i="63"/>
  <c r="Y327" i="70"/>
  <c r="Y325" i="79"/>
  <c r="Y326" i="79"/>
  <c r="Y330" i="56"/>
  <c r="X332" i="56"/>
  <c r="Y334" i="63"/>
  <c r="X336" i="63"/>
  <c r="X336" i="70"/>
  <c r="X334" i="79"/>
  <c r="Y334" i="79"/>
  <c r="Y338" i="56"/>
  <c r="Y339" i="56"/>
  <c r="Y342" i="63"/>
  <c r="Y343" i="63"/>
  <c r="X344" i="70"/>
  <c r="Y341" i="79"/>
  <c r="X343" i="79"/>
  <c r="X347" i="56"/>
  <c r="X348" i="56"/>
  <c r="Y350" i="63"/>
  <c r="Y351" i="63"/>
  <c r="X352" i="70"/>
  <c r="X350" i="79"/>
  <c r="X351" i="79"/>
  <c r="X355" i="56"/>
  <c r="X356" i="56"/>
  <c r="Y358" i="63"/>
  <c r="X360" i="63"/>
  <c r="Y359" i="70"/>
  <c r="Y357" i="79"/>
  <c r="X359" i="79"/>
  <c r="Y362" i="56"/>
  <c r="X364" i="56"/>
  <c r="X367" i="63"/>
  <c r="Y367" i="63"/>
  <c r="X368" i="70"/>
  <c r="X366" i="79"/>
  <c r="X367" i="79"/>
  <c r="Y370" i="56"/>
  <c r="Y371" i="56"/>
  <c r="Y374" i="63"/>
  <c r="Y375" i="63"/>
  <c r="Y375" i="70"/>
  <c r="X374" i="79"/>
  <c r="Y374" i="79"/>
  <c r="Y378" i="56"/>
  <c r="X380" i="56"/>
  <c r="X383" i="63"/>
  <c r="Y383" i="63"/>
  <c r="Y383" i="70"/>
  <c r="Y381" i="79"/>
  <c r="X383" i="79"/>
  <c r="X387" i="56"/>
  <c r="X388" i="56"/>
  <c r="Y390" i="63"/>
  <c r="Y391" i="63"/>
  <c r="Y391" i="70"/>
  <c r="X390" i="79"/>
  <c r="Y390" i="79"/>
  <c r="Y394" i="56"/>
  <c r="X396" i="56"/>
  <c r="X399" i="63"/>
  <c r="X400" i="63"/>
  <c r="Y399" i="70"/>
  <c r="X398" i="79"/>
  <c r="X399" i="79"/>
  <c r="X403" i="56"/>
  <c r="X404" i="56"/>
  <c r="Y406" i="63"/>
  <c r="Y407" i="63"/>
  <c r="Y407" i="70"/>
  <c r="X406" i="79"/>
  <c r="Y406" i="79"/>
  <c r="X411" i="56"/>
  <c r="X412" i="56"/>
  <c r="Y414" i="63"/>
  <c r="X416" i="63"/>
  <c r="Y415" i="70"/>
  <c r="X414" i="79"/>
  <c r="Y414" i="79"/>
  <c r="X419" i="56"/>
  <c r="Y419" i="56"/>
  <c r="Y422" i="63"/>
  <c r="Y423" i="63"/>
  <c r="Y423" i="70"/>
  <c r="X422" i="79"/>
  <c r="X423" i="79"/>
  <c r="Y426" i="56"/>
  <c r="X428" i="56"/>
  <c r="Y430" i="63"/>
  <c r="Y431" i="63"/>
  <c r="Y431" i="70"/>
  <c r="X430" i="79"/>
  <c r="X431" i="79"/>
  <c r="X435" i="56"/>
  <c r="Y435" i="56"/>
  <c r="Y438" i="63"/>
  <c r="X440" i="63"/>
  <c r="X440" i="70"/>
  <c r="X438" i="79"/>
  <c r="Y438" i="79"/>
  <c r="X443" i="56"/>
  <c r="Y443" i="56"/>
  <c r="Y446" i="63"/>
  <c r="X448" i="63"/>
  <c r="X448" i="70"/>
  <c r="Y445" i="79"/>
  <c r="Y446" i="79"/>
  <c r="X451" i="56"/>
  <c r="Y451" i="56"/>
  <c r="Y454" i="63"/>
  <c r="X456" i="63"/>
  <c r="X456" i="70"/>
  <c r="Y453" i="79"/>
  <c r="Y454" i="79"/>
  <c r="Y458" i="56"/>
  <c r="X460" i="56"/>
  <c r="X463" i="63"/>
  <c r="X464" i="63"/>
  <c r="X464" i="70"/>
  <c r="Y461" i="79"/>
  <c r="Y462" i="79"/>
  <c r="Y466" i="56"/>
  <c r="Y467" i="56"/>
  <c r="Y470" i="63"/>
  <c r="X472" i="63"/>
  <c r="Y471" i="70"/>
  <c r="Y469" i="79"/>
  <c r="Y470" i="79"/>
  <c r="X475" i="56"/>
  <c r="X476" i="56"/>
  <c r="Y478" i="63"/>
  <c r="Y479" i="63"/>
  <c r="Y479" i="70"/>
  <c r="X478" i="79"/>
  <c r="Y478" i="79"/>
  <c r="Y482" i="56"/>
  <c r="Y483" i="56"/>
  <c r="X487" i="63"/>
  <c r="Y487" i="63"/>
  <c r="Y487" i="70"/>
  <c r="X486" i="79"/>
  <c r="Y486" i="79"/>
  <c r="X491" i="56"/>
  <c r="X492" i="56"/>
  <c r="X495" i="63"/>
  <c r="X496" i="63"/>
  <c r="X496" i="70"/>
  <c r="Y493" i="79"/>
  <c r="X495" i="79"/>
  <c r="Y498" i="56"/>
  <c r="Y499" i="56"/>
  <c r="X503" i="63"/>
  <c r="X504" i="63"/>
  <c r="Y503" i="70"/>
  <c r="Y501" i="79"/>
  <c r="X503" i="79"/>
  <c r="Y506" i="56"/>
  <c r="Y507" i="56"/>
  <c r="X511" i="63"/>
  <c r="Y511" i="63"/>
  <c r="X512" i="70"/>
  <c r="X510" i="79"/>
  <c r="X511" i="79"/>
  <c r="X515" i="56"/>
  <c r="Y515" i="56"/>
  <c r="Y518" i="63"/>
  <c r="X520" i="63"/>
  <c r="Y519" i="70"/>
  <c r="Y517" i="79"/>
  <c r="X519" i="79"/>
  <c r="Y522" i="56"/>
  <c r="X524" i="56"/>
  <c r="Y524" i="56"/>
  <c r="X526" i="56"/>
  <c r="Y526" i="56"/>
  <c r="X528" i="56"/>
  <c r="Y528" i="56"/>
  <c r="X530" i="56"/>
  <c r="Y530" i="56"/>
  <c r="X532" i="56"/>
  <c r="Y532" i="56"/>
  <c r="Y533" i="56"/>
  <c r="Y534" i="56"/>
  <c r="X536" i="56"/>
  <c r="X537" i="56"/>
  <c r="Y537" i="56"/>
  <c r="Y538" i="56"/>
  <c r="X540" i="56"/>
  <c r="X541" i="56"/>
  <c r="Y541" i="56"/>
  <c r="Y542" i="56"/>
  <c r="X544" i="56"/>
  <c r="Y544" i="56"/>
  <c r="X546" i="56"/>
  <c r="X547" i="56"/>
  <c r="Y547" i="56"/>
  <c r="X549" i="56"/>
  <c r="Y549" i="56"/>
  <c r="X551" i="56"/>
  <c r="Y551" i="56"/>
  <c r="Y552" i="56"/>
  <c r="X554" i="56"/>
  <c r="X555" i="56"/>
  <c r="Y555" i="56"/>
  <c r="X557" i="56"/>
  <c r="X558" i="56"/>
  <c r="Y558" i="56"/>
  <c r="X560" i="56"/>
  <c r="X561" i="56"/>
  <c r="X562" i="56"/>
  <c r="Y562" i="56"/>
  <c r="X564" i="56"/>
  <c r="X565" i="56"/>
  <c r="X566" i="56"/>
  <c r="Y566" i="56"/>
  <c r="Y567" i="56"/>
  <c r="Y568" i="56"/>
  <c r="Y569" i="56"/>
  <c r="Y570" i="56"/>
  <c r="Y571" i="56"/>
  <c r="X573" i="56"/>
  <c r="X574" i="56"/>
  <c r="Y574" i="56"/>
  <c r="Y575" i="56"/>
  <c r="X577" i="56"/>
  <c r="Y577" i="56"/>
  <c r="X579" i="56"/>
  <c r="Y579" i="56"/>
  <c r="X581" i="56"/>
  <c r="Y581" i="56"/>
  <c r="X583" i="56"/>
  <c r="X584" i="56"/>
  <c r="X585" i="56"/>
  <c r="X586" i="56"/>
  <c r="X587" i="56"/>
  <c r="Y587" i="56"/>
  <c r="Y588" i="56"/>
  <c r="X590" i="56"/>
  <c r="X591" i="56"/>
  <c r="X592" i="56"/>
  <c r="Y592" i="56"/>
  <c r="X594" i="56"/>
  <c r="X595" i="56"/>
  <c r="Y595" i="56"/>
  <c r="X597" i="56"/>
  <c r="X598" i="56"/>
  <c r="X599" i="56"/>
  <c r="Y599" i="56"/>
  <c r="X601" i="56"/>
  <c r="X602" i="56"/>
  <c r="X603" i="56"/>
  <c r="Y603" i="56"/>
  <c r="X605" i="56"/>
  <c r="X606" i="56"/>
  <c r="X607" i="56"/>
  <c r="Y607" i="56"/>
  <c r="X609" i="56"/>
  <c r="Y609" i="56"/>
  <c r="Y610" i="56"/>
  <c r="X612" i="56"/>
  <c r="X613" i="56"/>
  <c r="X614" i="56"/>
  <c r="X615" i="56"/>
  <c r="Y615" i="56"/>
  <c r="X617" i="56"/>
  <c r="X618" i="56"/>
  <c r="Y618" i="56"/>
  <c r="X620" i="56"/>
  <c r="Y620" i="56"/>
  <c r="X622" i="56"/>
  <c r="Y622" i="56"/>
  <c r="X624" i="56"/>
  <c r="X625" i="56"/>
  <c r="Y625" i="56"/>
  <c r="Y626" i="56"/>
  <c r="X628" i="56"/>
  <c r="X629" i="56"/>
  <c r="X630" i="56"/>
  <c r="X631" i="56"/>
  <c r="X632" i="56"/>
  <c r="X633" i="56"/>
  <c r="Y633" i="56"/>
  <c r="Y634" i="56"/>
  <c r="X636" i="56"/>
  <c r="X637" i="56"/>
  <c r="Y637" i="56"/>
  <c r="X639" i="56"/>
  <c r="Y639" i="56"/>
  <c r="X641" i="56"/>
  <c r="X642" i="56"/>
  <c r="X643" i="56"/>
  <c r="X644" i="56"/>
  <c r="X645" i="56"/>
  <c r="X646" i="56"/>
  <c r="Y646" i="56"/>
  <c r="X648" i="56"/>
  <c r="X649" i="56"/>
  <c r="Y649" i="56"/>
  <c r="Y650" i="56"/>
  <c r="X652" i="56"/>
  <c r="X653" i="56"/>
  <c r="Y653" i="56"/>
  <c r="Y654" i="56"/>
  <c r="X656" i="56"/>
  <c r="X657" i="56"/>
  <c r="Y657" i="56"/>
  <c r="X659" i="56"/>
  <c r="X660" i="56"/>
  <c r="X661" i="56"/>
  <c r="X662" i="56"/>
  <c r="X663" i="56"/>
  <c r="X664" i="56"/>
  <c r="Y664" i="56"/>
  <c r="Y665" i="56"/>
  <c r="X667" i="56"/>
  <c r="X668" i="56"/>
  <c r="X669" i="56"/>
  <c r="X670" i="56"/>
  <c r="Y670" i="56"/>
  <c r="X672" i="56"/>
  <c r="Y672" i="56"/>
  <c r="Y673" i="56"/>
  <c r="Y674" i="56"/>
  <c r="X676" i="56"/>
  <c r="Y676" i="56"/>
  <c r="X678" i="56"/>
  <c r="Y678" i="56"/>
  <c r="X680" i="56"/>
  <c r="X681" i="56"/>
  <c r="Y681" i="56"/>
  <c r="X683" i="56"/>
  <c r="X684" i="56"/>
  <c r="Y684" i="56"/>
  <c r="X686" i="56"/>
  <c r="Y686" i="56"/>
  <c r="T112" i="46"/>
  <c r="T24" i="45"/>
  <c r="T185" i="45"/>
  <c r="T129" i="46"/>
  <c r="I92" i="60"/>
  <c r="R28" i="63"/>
  <c r="H40" i="60"/>
  <c r="U231" i="47"/>
  <c r="U243" i="47"/>
  <c r="T7" i="45"/>
  <c r="I11" i="60"/>
  <c r="E3" i="60"/>
  <c r="I116" i="60"/>
  <c r="I64" i="60"/>
  <c r="D29" i="69"/>
  <c r="T108" i="46"/>
  <c r="X24" i="63"/>
  <c r="I50" i="60"/>
  <c r="T133" i="46"/>
  <c r="E20" i="60"/>
  <c r="I6" i="60"/>
  <c r="M99" i="70"/>
  <c r="P85" i="70"/>
  <c r="P111" i="70"/>
  <c r="N88" i="70"/>
  <c r="L18" i="80"/>
  <c r="X29" i="56"/>
  <c r="Y29" i="79"/>
  <c r="AG20" i="51"/>
  <c r="Y37" i="79"/>
  <c r="AG29" i="51"/>
  <c r="Y50" i="56"/>
  <c r="Y55" i="56"/>
  <c r="Y62" i="63"/>
  <c r="Y65" i="56"/>
  <c r="AG53" i="51"/>
  <c r="Y74" i="63"/>
  <c r="X74" i="79"/>
  <c r="AG64" i="51"/>
  <c r="Y85" i="63"/>
  <c r="X85" i="79"/>
  <c r="AG75" i="51"/>
  <c r="Y96" i="63"/>
  <c r="X96" i="79"/>
  <c r="Y101" i="56"/>
  <c r="Y106" i="63"/>
  <c r="X108" i="56"/>
  <c r="Y107" i="79"/>
  <c r="Y113" i="56"/>
  <c r="X114" i="79"/>
  <c r="AF104" i="51"/>
  <c r="AF107" i="51"/>
  <c r="AG109" i="51"/>
  <c r="X129" i="70"/>
  <c r="X132" i="70"/>
  <c r="X135" i="70"/>
  <c r="Y138" i="63"/>
  <c r="Y141" i="63"/>
  <c r="Y142" i="56"/>
  <c r="X146" i="56"/>
  <c r="X149" i="56"/>
  <c r="X149" i="79"/>
  <c r="X152" i="79"/>
  <c r="X155" i="79"/>
  <c r="AG144" i="51"/>
  <c r="AF148" i="51"/>
  <c r="AG150" i="51"/>
  <c r="X170" i="70"/>
  <c r="X173" i="70"/>
  <c r="Y175" i="70"/>
  <c r="Y179" i="63"/>
  <c r="Y182" i="63"/>
  <c r="Y183" i="56"/>
  <c r="X187" i="56"/>
  <c r="X190" i="56"/>
  <c r="X190" i="79"/>
  <c r="Y192" i="79"/>
  <c r="Y195" i="79"/>
  <c r="AF186" i="51"/>
  <c r="X205" i="70"/>
  <c r="Y206" i="56"/>
  <c r="X211" i="63"/>
  <c r="Y212" i="63"/>
  <c r="X214" i="70"/>
  <c r="AG199" i="51"/>
  <c r="AF202" i="51"/>
  <c r="AG203" i="51"/>
  <c r="AG205" i="51"/>
  <c r="X224" i="70"/>
  <c r="X227" i="63"/>
  <c r="X227" i="56"/>
  <c r="X226" i="79"/>
  <c r="AF215" i="51"/>
  <c r="Y232" i="70"/>
  <c r="Y234" i="70"/>
  <c r="Y237" i="63"/>
  <c r="X238" i="56"/>
  <c r="Y236" i="79"/>
  <c r="AG225" i="51"/>
  <c r="X244" i="70"/>
  <c r="Y246" i="63"/>
  <c r="X249" i="63"/>
  <c r="Y248" i="56"/>
  <c r="Y247" i="79"/>
  <c r="AG236" i="51"/>
  <c r="X255" i="70"/>
  <c r="X258" i="63"/>
  <c r="X258" i="56"/>
  <c r="Y259" i="56"/>
  <c r="Y258" i="79"/>
  <c r="AF248" i="51"/>
  <c r="X266" i="70"/>
  <c r="Y268" i="63"/>
  <c r="X269" i="56"/>
  <c r="X268" i="79"/>
  <c r="X270" i="79"/>
  <c r="Y274" i="56"/>
  <c r="X279" i="63"/>
  <c r="Y280" i="63"/>
  <c r="Y282" i="63"/>
  <c r="X285" i="63"/>
  <c r="Y286" i="63"/>
  <c r="Y288" i="63"/>
  <c r="X291" i="63"/>
  <c r="X293" i="63"/>
  <c r="Y294" i="63"/>
  <c r="X297" i="63"/>
  <c r="Y293" i="79"/>
  <c r="X298" i="56"/>
  <c r="Y298" i="56"/>
  <c r="X302" i="63"/>
  <c r="Y302" i="63"/>
  <c r="Y302" i="70"/>
  <c r="X301" i="79"/>
  <c r="Y301" i="79"/>
  <c r="X306" i="56"/>
  <c r="Y306" i="56"/>
  <c r="X310" i="63"/>
  <c r="Y310" i="63"/>
  <c r="Y310" i="70"/>
  <c r="X309" i="79"/>
  <c r="X310" i="79"/>
  <c r="X314" i="56"/>
  <c r="X315" i="56"/>
  <c r="Y317" i="63"/>
  <c r="X319" i="63"/>
  <c r="Y318" i="70"/>
  <c r="Y316" i="79"/>
  <c r="Y317" i="79"/>
  <c r="Y321" i="56"/>
  <c r="Y322" i="56"/>
  <c r="X326" i="63"/>
  <c r="X327" i="63"/>
  <c r="Y326" i="70"/>
  <c r="Y324" i="79"/>
  <c r="X326" i="79"/>
  <c r="X330" i="56"/>
  <c r="X331" i="56"/>
  <c r="Y333" i="63"/>
  <c r="X335" i="63"/>
  <c r="X335" i="70"/>
  <c r="Y332" i="79"/>
  <c r="Y333" i="79"/>
  <c r="X338" i="56"/>
  <c r="X339" i="56"/>
  <c r="X342" i="63"/>
  <c r="X343" i="63"/>
  <c r="Y342" i="70"/>
  <c r="Y340" i="79"/>
  <c r="X342" i="79"/>
  <c r="X346" i="56"/>
  <c r="Y346" i="56"/>
  <c r="X350" i="63"/>
  <c r="X351" i="63"/>
  <c r="X351" i="70"/>
  <c r="X349" i="79"/>
  <c r="Y349" i="79"/>
  <c r="Y353" i="56"/>
  <c r="Y354" i="56"/>
  <c r="Y357" i="63"/>
  <c r="X359" i="63"/>
  <c r="X359" i="70"/>
  <c r="X357" i="79"/>
  <c r="X358" i="79"/>
  <c r="X362" i="56"/>
  <c r="X363" i="56"/>
  <c r="X366" i="63"/>
  <c r="Y366" i="63"/>
  <c r="Y366" i="70"/>
  <c r="X365" i="79"/>
  <c r="Y365" i="79"/>
  <c r="Y369" i="56"/>
  <c r="X371" i="56"/>
  <c r="Y373" i="63"/>
  <c r="X375" i="63"/>
  <c r="Y374" i="70"/>
  <c r="X373" i="79"/>
  <c r="Y373" i="79"/>
  <c r="Y377" i="56"/>
  <c r="X379" i="56"/>
  <c r="Y381" i="63"/>
  <c r="Y382" i="63"/>
  <c r="X383" i="70"/>
  <c r="Y380" i="79"/>
  <c r="X382" i="79"/>
  <c r="X386" i="56"/>
  <c r="Y386" i="56"/>
  <c r="Y389" i="63"/>
  <c r="X391" i="63"/>
  <c r="X391" i="70"/>
  <c r="X389" i="79"/>
  <c r="Y389" i="79"/>
  <c r="Y393" i="56"/>
  <c r="X395" i="56"/>
  <c r="Y397" i="63"/>
  <c r="Y398" i="63"/>
  <c r="X399" i="70"/>
  <c r="X397" i="79"/>
  <c r="Y397" i="79"/>
  <c r="X402" i="56"/>
  <c r="Y402" i="56"/>
  <c r="X406" i="63"/>
  <c r="X407" i="63"/>
  <c r="Y406" i="70"/>
  <c r="Y404" i="79"/>
  <c r="Y405" i="79"/>
  <c r="Y409" i="56"/>
  <c r="Y410" i="56"/>
  <c r="X414" i="63"/>
  <c r="X415" i="63"/>
  <c r="Y414" i="70"/>
  <c r="Y412" i="79"/>
  <c r="Y413" i="79"/>
  <c r="Y417" i="56"/>
  <c r="Y418" i="56"/>
  <c r="X422" i="63"/>
  <c r="X423" i="63"/>
  <c r="X423" i="70"/>
  <c r="Y420" i="79"/>
  <c r="Y421" i="79"/>
  <c r="X426" i="56"/>
  <c r="X427" i="56"/>
  <c r="X430" i="63"/>
  <c r="X431" i="63"/>
  <c r="X431" i="70"/>
  <c r="X429" i="79"/>
  <c r="Y429" i="79"/>
  <c r="Y433" i="56"/>
  <c r="Y434" i="56"/>
  <c r="X438" i="63"/>
  <c r="X439" i="63"/>
  <c r="Y438" i="70"/>
  <c r="Y436" i="79"/>
  <c r="Y437" i="79"/>
  <c r="X442" i="56"/>
  <c r="Y442" i="56"/>
  <c r="X446" i="63"/>
  <c r="X447" i="63"/>
  <c r="Y446" i="70"/>
  <c r="X445" i="79"/>
  <c r="X446" i="79"/>
  <c r="X450" i="56"/>
  <c r="Y450" i="56"/>
  <c r="X454" i="63"/>
  <c r="X455" i="63"/>
  <c r="Y454" i="70"/>
  <c r="X453" i="79"/>
  <c r="X454" i="79"/>
  <c r="Y457" i="56"/>
  <c r="X459" i="56"/>
  <c r="X462" i="63"/>
  <c r="Y462" i="63"/>
  <c r="X463" i="70"/>
  <c r="X461" i="79"/>
  <c r="X462" i="79"/>
  <c r="Y465" i="56"/>
  <c r="X467" i="56"/>
  <c r="Y469" i="63"/>
  <c r="X471" i="63"/>
  <c r="Y470" i="70"/>
  <c r="Y468" i="79"/>
  <c r="X470" i="79"/>
  <c r="Y473" i="56"/>
  <c r="Y474" i="56"/>
  <c r="X478" i="63"/>
  <c r="X479" i="63"/>
  <c r="Y478" i="70"/>
  <c r="X477" i="79"/>
  <c r="Y477" i="79"/>
  <c r="Y481" i="56"/>
  <c r="X483" i="56"/>
  <c r="X486" i="63"/>
  <c r="Y486" i="63"/>
  <c r="Y486" i="70"/>
  <c r="X485" i="79"/>
  <c r="Y485" i="79"/>
  <c r="X490" i="56"/>
  <c r="Y490" i="56"/>
  <c r="Y493" i="63"/>
  <c r="Y494" i="63"/>
  <c r="Y494" i="70"/>
  <c r="X493" i="79"/>
  <c r="X494" i="79"/>
  <c r="Y497" i="56"/>
  <c r="X499" i="56"/>
  <c r="Y501" i="63"/>
  <c r="Y502" i="63"/>
  <c r="Y502" i="70"/>
  <c r="X501" i="79"/>
  <c r="X502" i="79"/>
  <c r="Y505" i="56"/>
  <c r="X507" i="56"/>
  <c r="X510" i="63"/>
  <c r="Y510" i="63"/>
  <c r="X511" i="70"/>
  <c r="X509" i="79"/>
  <c r="Y509" i="79"/>
  <c r="Y513" i="56"/>
  <c r="Y514" i="56"/>
  <c r="Y517" i="63"/>
  <c r="X519" i="63"/>
  <c r="X519" i="70"/>
  <c r="Y516" i="79"/>
  <c r="X518" i="79"/>
  <c r="Y521" i="56"/>
  <c r="X523" i="56"/>
  <c r="Y523" i="56"/>
  <c r="X525" i="56"/>
  <c r="Y525" i="56"/>
  <c r="X527" i="56"/>
  <c r="Y527" i="56"/>
  <c r="X529" i="56"/>
  <c r="Y529" i="56"/>
  <c r="X531" i="56"/>
  <c r="Y531" i="56"/>
  <c r="X533" i="56"/>
  <c r="X534" i="56"/>
  <c r="X535" i="56"/>
  <c r="Y535" i="56"/>
  <c r="Y536" i="56"/>
  <c r="X538" i="56"/>
  <c r="X539" i="56"/>
  <c r="Y539" i="56"/>
  <c r="Y540" i="56"/>
  <c r="X542" i="56"/>
  <c r="X543" i="56"/>
  <c r="Y543" i="56"/>
  <c r="X545" i="56"/>
  <c r="Y545" i="56"/>
  <c r="Y546" i="56"/>
  <c r="X548" i="56"/>
  <c r="Y548" i="56"/>
  <c r="X550" i="56"/>
  <c r="Y550" i="56"/>
  <c r="X552" i="56"/>
  <c r="X553" i="56"/>
  <c r="Y553" i="56"/>
  <c r="Y554" i="56"/>
  <c r="X556" i="56"/>
  <c r="Y556" i="56"/>
  <c r="Y557" i="56"/>
  <c r="X559" i="56"/>
  <c r="Y559" i="56"/>
  <c r="Y560" i="56"/>
  <c r="Y561" i="56"/>
  <c r="X563" i="56"/>
  <c r="Y563" i="56"/>
  <c r="Y564" i="56"/>
  <c r="Y565" i="56"/>
  <c r="X567" i="56"/>
  <c r="X568" i="56"/>
  <c r="X569" i="56"/>
  <c r="X570" i="56"/>
  <c r="X571" i="56"/>
  <c r="X572" i="56"/>
  <c r="Y572" i="56"/>
  <c r="Y573" i="56"/>
  <c r="X575" i="56"/>
  <c r="X576" i="56"/>
  <c r="Y576" i="56"/>
  <c r="X578" i="56"/>
  <c r="Y578" i="56"/>
  <c r="X580" i="56"/>
  <c r="Y580" i="56"/>
  <c r="X582" i="56"/>
  <c r="Y582" i="56"/>
  <c r="Y583" i="56"/>
  <c r="Y584" i="56"/>
  <c r="Y585" i="56"/>
  <c r="Y586" i="56"/>
  <c r="X588" i="56"/>
  <c r="X589" i="56"/>
  <c r="Y589" i="56"/>
  <c r="Y590" i="56"/>
  <c r="Y591" i="56"/>
  <c r="X593" i="56"/>
  <c r="Y593" i="56"/>
  <c r="Y594" i="56"/>
  <c r="X596" i="56"/>
  <c r="Y596" i="56"/>
  <c r="Y597" i="56"/>
  <c r="Y598" i="56"/>
  <c r="X600" i="56"/>
  <c r="Y600" i="56"/>
  <c r="Y601" i="56"/>
  <c r="Y602" i="56"/>
  <c r="X604" i="56"/>
  <c r="Y604" i="56"/>
  <c r="Y605" i="56"/>
  <c r="Y606" i="56"/>
  <c r="X608" i="56"/>
  <c r="Y608" i="56"/>
  <c r="X610" i="56"/>
  <c r="X611" i="56"/>
  <c r="Y611" i="56"/>
  <c r="Y612" i="56"/>
  <c r="Y613" i="56"/>
  <c r="Y614" i="56"/>
  <c r="X616" i="56"/>
  <c r="Y616" i="56"/>
  <c r="Y617" i="56"/>
  <c r="X619" i="56"/>
  <c r="Y619" i="56"/>
  <c r="X621" i="56"/>
  <c r="Y621" i="56"/>
  <c r="X623" i="56"/>
  <c r="Y623" i="56"/>
  <c r="Y624" i="56"/>
  <c r="X626" i="56"/>
  <c r="X627" i="56"/>
  <c r="Y627" i="56"/>
  <c r="Y628" i="56"/>
  <c r="Y629" i="56"/>
  <c r="Y630" i="56"/>
  <c r="Y631" i="56"/>
  <c r="Y632" i="56"/>
  <c r="X634" i="56"/>
  <c r="X635" i="56"/>
  <c r="Y635" i="56"/>
  <c r="Y636" i="56"/>
  <c r="X638" i="56"/>
  <c r="Y638" i="56"/>
  <c r="T4" i="46"/>
  <c r="T126" i="45"/>
  <c r="J18" i="53"/>
  <c r="T156" i="46"/>
  <c r="T67" i="46"/>
  <c r="T189" i="45"/>
  <c r="I111" i="60"/>
  <c r="T150" i="45"/>
  <c r="F109" i="60"/>
  <c r="U251" i="47"/>
  <c r="H119" i="60"/>
  <c r="H102" i="60"/>
  <c r="I15" i="60"/>
  <c r="T45" i="45"/>
  <c r="G21" i="45"/>
  <c r="E45" i="60"/>
  <c r="I89" i="60"/>
  <c r="T232" i="45"/>
  <c r="H76" i="60"/>
  <c r="S51" i="56"/>
  <c r="O96" i="70"/>
  <c r="X25" i="63"/>
  <c r="O78" i="70"/>
  <c r="K20" i="44"/>
  <c r="Y24" i="56"/>
  <c r="D12" i="47"/>
  <c r="Y26" i="79"/>
  <c r="Y30" i="79"/>
  <c r="AF22" i="51"/>
  <c r="X42" i="56"/>
  <c r="Y46" i="56"/>
  <c r="Y51" i="56"/>
  <c r="Y57" i="70"/>
  <c r="X63" i="70"/>
  <c r="X64" i="79"/>
  <c r="Y70" i="70"/>
  <c r="Y75" i="63"/>
  <c r="X75" i="79"/>
  <c r="X82" i="70"/>
  <c r="X87" i="63"/>
  <c r="X86" i="79"/>
  <c r="X93" i="70"/>
  <c r="X96" i="56"/>
  <c r="X97" i="79"/>
  <c r="Y99" i="79"/>
  <c r="X103" i="79"/>
  <c r="Y105" i="79"/>
  <c r="AF96" i="51"/>
  <c r="AF99" i="51"/>
  <c r="Y117" i="70"/>
  <c r="Y120" i="70"/>
  <c r="Y123" i="70"/>
  <c r="Y127" i="63"/>
  <c r="X131" i="63"/>
  <c r="Y133" i="63"/>
  <c r="X135" i="56"/>
  <c r="X138" i="56"/>
  <c r="Y140" i="56"/>
  <c r="Y140" i="79"/>
  <c r="X144" i="79"/>
  <c r="Y146" i="79"/>
  <c r="AF137" i="51"/>
  <c r="AF140" i="51"/>
  <c r="Y158" i="70"/>
  <c r="X162" i="70"/>
  <c r="Y164" i="70"/>
  <c r="Y168" i="63"/>
  <c r="X172" i="63"/>
  <c r="Y174" i="63"/>
  <c r="X176" i="56"/>
  <c r="Y175" i="79"/>
  <c r="X182" i="56"/>
  <c r="X182" i="79"/>
  <c r="AG171" i="51"/>
  <c r="X188" i="79"/>
  <c r="AF178" i="51"/>
  <c r="Y196" i="70"/>
  <c r="Y199" i="70"/>
  <c r="Y202" i="70"/>
  <c r="X207" i="63"/>
  <c r="AF192" i="51"/>
  <c r="AG193" i="51"/>
  <c r="Y208" i="79"/>
  <c r="Y213" i="56"/>
  <c r="Y215" i="56"/>
  <c r="Y219" i="63"/>
  <c r="X222" i="63"/>
  <c r="X222" i="56"/>
  <c r="Y220" i="79"/>
  <c r="AG209" i="51"/>
  <c r="X228" i="70"/>
  <c r="X231" i="63"/>
  <c r="Y232" i="63"/>
  <c r="X233" i="56"/>
  <c r="Y231" i="79"/>
  <c r="AG220" i="51"/>
  <c r="X239" i="70"/>
  <c r="Y241" i="63"/>
  <c r="X242" i="56"/>
  <c r="Y243" i="56"/>
  <c r="Y242" i="79"/>
  <c r="AG231" i="51"/>
  <c r="Y249" i="70"/>
  <c r="X253" i="63"/>
  <c r="Y252" i="56"/>
  <c r="Y251" i="79"/>
  <c r="X254" i="79"/>
  <c r="AF243" i="51"/>
  <c r="X261" i="70"/>
  <c r="X264" i="63"/>
  <c r="Y263" i="56"/>
  <c r="Y262" i="79"/>
  <c r="AG251" i="51"/>
  <c r="AG253" i="51"/>
  <c r="Y271" i="70"/>
  <c r="X275" i="63"/>
  <c r="Y275" i="70"/>
  <c r="X275" i="79"/>
  <c r="Y276" i="79"/>
  <c r="X279" i="79"/>
  <c r="X281" i="79"/>
  <c r="Y282" i="79"/>
  <c r="X285" i="79"/>
  <c r="Y286" i="79"/>
  <c r="Y288" i="79"/>
  <c r="Y290" i="79"/>
  <c r="X293" i="79"/>
  <c r="Y298" i="63"/>
  <c r="X300" i="63"/>
  <c r="Y299" i="70"/>
  <c r="Y297" i="79"/>
  <c r="Y298" i="79"/>
  <c r="X303" i="56"/>
  <c r="X304" i="56"/>
  <c r="X307" i="63"/>
  <c r="X308" i="63"/>
  <c r="X308" i="70"/>
  <c r="Y305" i="79"/>
  <c r="Y306" i="79"/>
  <c r="Y310" i="56"/>
  <c r="X312" i="56"/>
  <c r="X315" i="63"/>
  <c r="X316" i="63"/>
  <c r="Y315" i="70"/>
  <c r="X314" i="79"/>
  <c r="Y314" i="79"/>
  <c r="Y318" i="56"/>
  <c r="Y319" i="56"/>
  <c r="X323" i="63"/>
  <c r="Y323" i="63"/>
  <c r="Y323" i="70"/>
  <c r="Y321" i="79"/>
  <c r="Y322" i="79"/>
  <c r="X327" i="56"/>
  <c r="X328" i="56"/>
  <c r="X331" i="63"/>
  <c r="X332" i="63"/>
  <c r="X332" i="70"/>
  <c r="Y329" i="79"/>
  <c r="Y330" i="79"/>
  <c r="X335" i="56"/>
  <c r="Y335" i="56"/>
  <c r="Y338" i="63"/>
  <c r="Y339" i="63"/>
  <c r="X340" i="70"/>
  <c r="X338" i="79"/>
  <c r="Y338" i="79"/>
  <c r="X343" i="56"/>
  <c r="Y343" i="56"/>
  <c r="Y346" i="63"/>
  <c r="X348" i="63"/>
  <c r="X348" i="70"/>
  <c r="Y345" i="79"/>
  <c r="Y346" i="79"/>
  <c r="Y350" i="56"/>
  <c r="Y351" i="56"/>
  <c r="X355" i="63"/>
  <c r="Y355" i="63"/>
  <c r="X356" i="70"/>
  <c r="X354" i="79"/>
  <c r="Y354" i="79"/>
  <c r="X359" i="56"/>
  <c r="Y359" i="56"/>
  <c r="X363" i="63"/>
  <c r="X364" i="63"/>
  <c r="Y363" i="70"/>
  <c r="X362" i="79"/>
  <c r="X363" i="79"/>
  <c r="X367" i="56"/>
  <c r="X368" i="56"/>
  <c r="X371" i="63"/>
  <c r="Y371" i="63"/>
  <c r="Y371" i="70"/>
  <c r="X370" i="79"/>
  <c r="X371" i="79"/>
  <c r="X375" i="56"/>
  <c r="X376" i="56"/>
  <c r="Y378" i="63"/>
  <c r="Y379" i="63"/>
  <c r="Y379" i="70"/>
  <c r="X378" i="79"/>
  <c r="X379" i="79"/>
  <c r="X383" i="56"/>
  <c r="Y383" i="56"/>
  <c r="Y386" i="63"/>
  <c r="X388" i="63"/>
  <c r="X388" i="70"/>
  <c r="X386" i="79"/>
  <c r="X387" i="79"/>
  <c r="X391" i="56"/>
  <c r="X392" i="56"/>
  <c r="Y394" i="63"/>
  <c r="X396" i="63"/>
  <c r="Y395" i="70"/>
  <c r="Y393" i="79"/>
  <c r="X395" i="79"/>
  <c r="Y398" i="56"/>
  <c r="Y399" i="56"/>
  <c r="X403" i="63"/>
  <c r="Y403" i="63"/>
  <c r="Y403" i="70"/>
  <c r="X402" i="79"/>
  <c r="Y402" i="79"/>
  <c r="X407" i="56"/>
  <c r="Y407" i="56"/>
  <c r="Y410" i="63"/>
  <c r="Y411" i="63"/>
  <c r="Y411" i="70"/>
  <c r="X410" i="79"/>
  <c r="X411" i="79"/>
  <c r="X415" i="56"/>
  <c r="X416" i="56"/>
  <c r="Y418" i="63"/>
  <c r="Y419" i="63"/>
  <c r="Y419" i="70"/>
  <c r="X418" i="79"/>
  <c r="Y418" i="79"/>
  <c r="X423" i="56"/>
  <c r="X424" i="56"/>
  <c r="Y426" i="63"/>
  <c r="Y427" i="63"/>
  <c r="Y427" i="70"/>
  <c r="Y425" i="79"/>
  <c r="X427" i="79"/>
  <c r="Y430" i="56"/>
  <c r="Y431" i="56"/>
  <c r="Y434" i="63"/>
  <c r="Y435" i="63"/>
  <c r="Y435" i="70"/>
  <c r="Y433" i="79"/>
  <c r="Y434" i="79"/>
  <c r="Y438" i="56"/>
  <c r="Y439" i="56"/>
  <c r="Y442" i="63"/>
  <c r="Y443" i="63"/>
  <c r="Y443" i="70"/>
  <c r="Y441" i="79"/>
  <c r="X443" i="79"/>
  <c r="Y446" i="56"/>
  <c r="X448" i="56"/>
  <c r="X451" i="63"/>
  <c r="Y451" i="63"/>
  <c r="X452" i="70"/>
  <c r="X450" i="79"/>
  <c r="Y450" i="79"/>
  <c r="X455" i="56"/>
  <c r="Y455" i="56"/>
  <c r="X459" i="63"/>
  <c r="Y459" i="63"/>
  <c r="X460" i="70"/>
  <c r="X458" i="79"/>
  <c r="Y458" i="79"/>
  <c r="X463" i="56"/>
  <c r="Y463" i="56"/>
  <c r="Y466" i="63"/>
  <c r="Y467" i="63"/>
  <c r="X468" i="70"/>
  <c r="X466" i="79"/>
  <c r="X467" i="79"/>
  <c r="Y470" i="56"/>
  <c r="Y471" i="56"/>
  <c r="Y474" i="63"/>
  <c r="Y475" i="63"/>
  <c r="Y475" i="70"/>
  <c r="X474" i="79"/>
  <c r="Y474" i="79"/>
  <c r="Y478" i="56"/>
  <c r="Y479" i="56"/>
  <c r="Y482" i="63"/>
  <c r="Y483" i="63"/>
  <c r="X484" i="70"/>
  <c r="Y481" i="79"/>
  <c r="Y482" i="79"/>
  <c r="X487" i="56"/>
  <c r="Y487" i="56"/>
  <c r="Y490" i="63"/>
  <c r="X492" i="63"/>
  <c r="X492" i="70"/>
  <c r="Y489" i="79"/>
  <c r="X491" i="79"/>
  <c r="Y494" i="56"/>
  <c r="Y495" i="56"/>
  <c r="X499" i="63"/>
  <c r="Y499" i="63"/>
  <c r="X500" i="70"/>
  <c r="X498" i="79"/>
  <c r="X499" i="79"/>
  <c r="Y502" i="56"/>
  <c r="X504" i="56"/>
  <c r="X507" i="63"/>
  <c r="Y507" i="63"/>
  <c r="X508" i="70"/>
  <c r="X506" i="79"/>
  <c r="X507" i="79"/>
  <c r="X511" i="56"/>
  <c r="Y511" i="56"/>
  <c r="Y514" i="63"/>
  <c r="Y515" i="63"/>
  <c r="Y515" i="70"/>
  <c r="X514" i="79"/>
  <c r="Y514" i="79"/>
  <c r="X519" i="56"/>
  <c r="X520" i="56"/>
  <c r="X523" i="63"/>
  <c r="Y523" i="63"/>
  <c r="Y523" i="70"/>
  <c r="Y524" i="70"/>
  <c r="Y525" i="70"/>
  <c r="Y526" i="70"/>
  <c r="Y527" i="70"/>
  <c r="X529" i="70"/>
  <c r="Y529" i="70"/>
  <c r="Y530" i="70"/>
  <c r="Y531" i="70"/>
  <c r="X533" i="70"/>
  <c r="X534" i="70"/>
  <c r="X535" i="70"/>
  <c r="X536" i="70"/>
  <c r="Y536" i="70"/>
  <c r="Y537" i="70"/>
  <c r="X539" i="70"/>
  <c r="Y539" i="70"/>
  <c r="Y540" i="70"/>
  <c r="Y541" i="70"/>
  <c r="X543" i="70"/>
  <c r="Y543" i="70"/>
  <c r="Y544" i="70"/>
  <c r="X546" i="70"/>
  <c r="Y546" i="70"/>
  <c r="X548" i="70"/>
  <c r="X549" i="70"/>
  <c r="Y549" i="70"/>
  <c r="Y550" i="70"/>
  <c r="X552" i="70"/>
  <c r="X553" i="70"/>
  <c r="Y553" i="70"/>
  <c r="Y554" i="70"/>
  <c r="X556" i="70"/>
  <c r="Y556" i="70"/>
  <c r="Y557" i="70"/>
  <c r="Y558" i="70"/>
  <c r="X560" i="70"/>
  <c r="X561" i="70"/>
  <c r="Y561" i="70"/>
  <c r="X563" i="70"/>
  <c r="Y563" i="70"/>
  <c r="X565" i="70"/>
  <c r="Y565" i="70"/>
  <c r="X567" i="70"/>
  <c r="X568" i="70"/>
  <c r="X569" i="70"/>
  <c r="Y569" i="70"/>
  <c r="X571" i="70"/>
  <c r="X572" i="70"/>
  <c r="Y572" i="70"/>
  <c r="Y573" i="70"/>
  <c r="X575" i="70"/>
  <c r="Y575" i="70"/>
  <c r="Y576" i="70"/>
  <c r="Y577" i="70"/>
  <c r="Y578" i="70"/>
  <c r="Y579" i="70"/>
  <c r="X581" i="70"/>
  <c r="X582" i="70"/>
  <c r="X583" i="70"/>
  <c r="Y583" i="70"/>
  <c r="X585" i="70"/>
  <c r="Y585" i="70"/>
  <c r="Y586" i="70"/>
  <c r="Y587" i="70"/>
  <c r="Y588" i="70"/>
  <c r="X590" i="70"/>
  <c r="Y590" i="70"/>
  <c r="Y591" i="70"/>
  <c r="X593" i="70"/>
  <c r="X594" i="70"/>
  <c r="Y594" i="70"/>
  <c r="X596" i="70"/>
  <c r="Y596" i="70"/>
  <c r="X598" i="70"/>
  <c r="X599" i="70"/>
  <c r="X600" i="70"/>
  <c r="X601" i="70"/>
  <c r="Y601" i="70"/>
  <c r="Y602" i="70"/>
  <c r="X604" i="70"/>
  <c r="Y604" i="70"/>
  <c r="Y605" i="70"/>
  <c r="Y606" i="70"/>
  <c r="X608" i="70"/>
  <c r="X609" i="70"/>
  <c r="Y609" i="70"/>
  <c r="Y610" i="70"/>
  <c r="Y611" i="70"/>
  <c r="Y612" i="70"/>
  <c r="X614" i="70"/>
  <c r="X615" i="70"/>
  <c r="Y615" i="70"/>
  <c r="X617" i="70"/>
  <c r="Y617" i="70"/>
  <c r="Y618" i="70"/>
  <c r="Y619" i="70"/>
  <c r="X621" i="70"/>
  <c r="Y621" i="70"/>
  <c r="Y622" i="70"/>
  <c r="X624" i="70"/>
  <c r="X625" i="70"/>
  <c r="X626" i="70"/>
  <c r="Y626" i="70"/>
  <c r="X628" i="70"/>
  <c r="Y628" i="70"/>
  <c r="Y629" i="70"/>
  <c r="X631" i="70"/>
  <c r="X632" i="70"/>
  <c r="X633" i="70"/>
  <c r="Y633" i="70"/>
  <c r="Y634" i="70"/>
  <c r="Y635" i="70"/>
  <c r="Y636" i="70"/>
  <c r="X638" i="70"/>
  <c r="Y638" i="70"/>
  <c r="Y639" i="70"/>
  <c r="Y640" i="70"/>
  <c r="Y641" i="70"/>
  <c r="Y642" i="70"/>
  <c r="Y643" i="70"/>
  <c r="Y644" i="70"/>
  <c r="X646" i="70"/>
  <c r="X647" i="70"/>
  <c r="Y647" i="70"/>
  <c r="Y648" i="70"/>
  <c r="Y649" i="70"/>
  <c r="X651" i="70"/>
  <c r="Y651" i="70"/>
  <c r="Y652" i="70"/>
  <c r="X654" i="70"/>
  <c r="Y654" i="70"/>
  <c r="X656" i="70"/>
  <c r="Y656" i="70"/>
  <c r="X658" i="70"/>
  <c r="X659" i="70"/>
  <c r="X660" i="70"/>
  <c r="Y660" i="70"/>
  <c r="X662" i="70"/>
  <c r="X663" i="70"/>
  <c r="X664" i="70"/>
  <c r="X665" i="70"/>
  <c r="Y665" i="70"/>
  <c r="Y666" i="70"/>
  <c r="Y667" i="70"/>
  <c r="X669" i="70"/>
  <c r="Y669" i="70"/>
  <c r="Y670" i="70"/>
  <c r="X672" i="70"/>
  <c r="Y672" i="70"/>
  <c r="Y673" i="70"/>
  <c r="Y674" i="70"/>
  <c r="Y675" i="70"/>
  <c r="X677" i="70"/>
  <c r="X678" i="70"/>
  <c r="Y678" i="70"/>
  <c r="Y679" i="70"/>
  <c r="X681" i="70"/>
  <c r="X682" i="70"/>
  <c r="X683" i="70"/>
  <c r="X684" i="70"/>
  <c r="Y684" i="70"/>
  <c r="X686" i="70"/>
  <c r="X687" i="70"/>
  <c r="X688" i="70"/>
  <c r="X689" i="70"/>
  <c r="Y689" i="70"/>
  <c r="Y690" i="70"/>
  <c r="Y691" i="70"/>
  <c r="X693" i="70"/>
  <c r="X694" i="70"/>
  <c r="Y694" i="70"/>
  <c r="Y695" i="70"/>
  <c r="Y696" i="70"/>
  <c r="Y697" i="70"/>
  <c r="Y698" i="70"/>
  <c r="Y699" i="70"/>
  <c r="Y700" i="70"/>
  <c r="Y701" i="70"/>
  <c r="Y702" i="70"/>
  <c r="X704" i="70"/>
  <c r="Y704" i="70"/>
  <c r="Y705" i="70"/>
  <c r="Y706" i="70"/>
  <c r="Y707" i="70"/>
  <c r="Y708" i="70"/>
  <c r="Y709" i="70"/>
  <c r="Y710" i="70"/>
  <c r="Y711" i="70"/>
  <c r="X713" i="70"/>
  <c r="X714" i="70"/>
  <c r="X715" i="70"/>
  <c r="X716" i="70"/>
  <c r="X717" i="70"/>
  <c r="X718" i="70"/>
  <c r="Y718" i="70"/>
  <c r="X720" i="70"/>
  <c r="Y720" i="70"/>
  <c r="Y721" i="70"/>
  <c r="Y722" i="70"/>
  <c r="Y723" i="70"/>
  <c r="X725" i="70"/>
  <c r="X726" i="70"/>
  <c r="X727" i="70"/>
  <c r="X728" i="70"/>
  <c r="X729" i="70"/>
  <c r="Y729" i="70"/>
  <c r="X731" i="70"/>
  <c r="Y731" i="70"/>
  <c r="Y732" i="70"/>
  <c r="X734" i="70"/>
  <c r="X735" i="70"/>
  <c r="Y735" i="70"/>
  <c r="X737" i="70"/>
  <c r="X738" i="70"/>
  <c r="X739" i="70"/>
  <c r="X740" i="70"/>
  <c r="X741" i="70"/>
  <c r="X742" i="70"/>
  <c r="X743" i="70"/>
  <c r="X744" i="70"/>
  <c r="X745" i="70"/>
  <c r="Y745" i="70"/>
  <c r="Y746" i="70"/>
  <c r="Y747" i="70"/>
  <c r="X749" i="70"/>
  <c r="X750" i="70"/>
  <c r="Y750" i="70"/>
  <c r="X752" i="70"/>
  <c r="X753" i="70"/>
  <c r="X754" i="70"/>
  <c r="X755" i="70"/>
  <c r="Y755" i="70"/>
  <c r="X757" i="70"/>
  <c r="X758" i="70"/>
  <c r="Y758" i="70"/>
  <c r="X760" i="70"/>
  <c r="Y760" i="70"/>
  <c r="Y761" i="70"/>
  <c r="X763" i="70"/>
  <c r="Y763" i="70"/>
  <c r="Y764" i="70"/>
  <c r="X766" i="70"/>
  <c r="Y766" i="70"/>
  <c r="X768" i="70"/>
  <c r="Y768" i="70"/>
  <c r="Y769" i="70"/>
  <c r="X771" i="70"/>
  <c r="Y771" i="70"/>
  <c r="X773" i="70"/>
  <c r="Y773" i="70"/>
  <c r="Y774" i="70"/>
  <c r="Y775" i="70"/>
  <c r="Y776" i="70"/>
  <c r="Y777" i="70"/>
  <c r="X779" i="70"/>
  <c r="Y779" i="70"/>
  <c r="X781" i="70"/>
  <c r="Y781" i="70"/>
  <c r="X783" i="70"/>
  <c r="Y783" i="70"/>
  <c r="Y784" i="70"/>
  <c r="X786" i="70"/>
  <c r="Y786" i="70"/>
  <c r="Y787" i="70"/>
  <c r="Y788" i="70"/>
  <c r="Y789" i="70"/>
  <c r="X791" i="70"/>
  <c r="X792" i="70"/>
  <c r="X793" i="70"/>
  <c r="Y793" i="70"/>
  <c r="X795" i="70"/>
  <c r="X796" i="70"/>
  <c r="Y796" i="70"/>
  <c r="Y797" i="70"/>
  <c r="Y798" i="70"/>
  <c r="X800" i="70"/>
  <c r="X801" i="70"/>
  <c r="X802" i="70"/>
  <c r="Y802" i="70"/>
  <c r="X804" i="70"/>
  <c r="Y804" i="70"/>
  <c r="X806" i="70"/>
  <c r="X807" i="70"/>
  <c r="X808" i="70"/>
  <c r="Y808" i="70"/>
  <c r="X810" i="70"/>
  <c r="Y810" i="70"/>
  <c r="X812" i="70"/>
  <c r="X813" i="70"/>
  <c r="X814" i="70"/>
  <c r="X815" i="70"/>
  <c r="Y815" i="70"/>
  <c r="Y816" i="70"/>
  <c r="Y817" i="70"/>
  <c r="Y818" i="70"/>
  <c r="X820" i="70"/>
  <c r="Y820" i="70"/>
  <c r="X822" i="70"/>
  <c r="X823" i="70"/>
  <c r="X824" i="70"/>
  <c r="X825" i="70"/>
  <c r="X826" i="70"/>
  <c r="X827" i="70"/>
  <c r="X828" i="70"/>
  <c r="Y828" i="70"/>
  <c r="Y829" i="70"/>
  <c r="X831" i="70"/>
  <c r="X832" i="70"/>
  <c r="X833" i="70"/>
  <c r="Y833" i="70"/>
  <c r="Y834" i="70"/>
  <c r="Y835" i="70"/>
  <c r="X837" i="70"/>
  <c r="Y837" i="70"/>
  <c r="X839" i="70"/>
  <c r="X840" i="70"/>
  <c r="X841" i="70"/>
  <c r="X842" i="70"/>
  <c r="Y842" i="70"/>
  <c r="Y843" i="70"/>
  <c r="Y844" i="70"/>
  <c r="Y845" i="70"/>
  <c r="X847" i="70"/>
  <c r="X848" i="70"/>
  <c r="X849" i="70"/>
  <c r="Y849" i="70"/>
  <c r="X851" i="70"/>
  <c r="X852" i="70"/>
  <c r="X853" i="70"/>
  <c r="X854" i="70"/>
  <c r="X855" i="70"/>
  <c r="Y855" i="70"/>
  <c r="Y856" i="70"/>
  <c r="Y857" i="70"/>
  <c r="X859" i="70"/>
  <c r="Y859" i="70"/>
  <c r="Y860" i="70"/>
  <c r="Y861" i="70"/>
  <c r="Y862" i="70"/>
  <c r="X864" i="70"/>
  <c r="X865" i="70"/>
  <c r="X866" i="70"/>
  <c r="X867" i="70"/>
  <c r="Y867" i="70"/>
  <c r="Y868" i="70"/>
  <c r="Y869" i="70"/>
  <c r="X871" i="70"/>
  <c r="X872" i="70"/>
  <c r="Y872" i="70"/>
  <c r="Y873" i="70"/>
  <c r="X875" i="70"/>
  <c r="X876" i="70"/>
  <c r="X877" i="70"/>
  <c r="X878" i="70"/>
  <c r="Y878" i="70"/>
  <c r="X880" i="70"/>
  <c r="X881" i="70"/>
  <c r="Y881" i="70"/>
  <c r="Y882" i="70"/>
  <c r="X884" i="70"/>
  <c r="X885" i="70"/>
  <c r="Y885" i="70"/>
  <c r="Y886" i="70"/>
  <c r="X888" i="70"/>
  <c r="Y888" i="70"/>
  <c r="Y889" i="70"/>
  <c r="Y890" i="70"/>
  <c r="Y891" i="70"/>
  <c r="X893" i="70"/>
  <c r="X894" i="70"/>
  <c r="X895" i="70"/>
  <c r="X896" i="70"/>
  <c r="X897" i="70"/>
  <c r="X898" i="70"/>
  <c r="Y898" i="70"/>
  <c r="X900" i="70"/>
  <c r="Y900" i="70"/>
  <c r="Y901" i="70"/>
  <c r="Y902" i="70"/>
  <c r="X904" i="70"/>
  <c r="Y904" i="70"/>
  <c r="X906" i="70"/>
  <c r="Y906" i="70"/>
  <c r="Y907" i="70"/>
  <c r="Y908" i="70"/>
  <c r="X910" i="70"/>
  <c r="T192" i="46"/>
  <c r="F19" i="46"/>
  <c r="E49" i="60"/>
  <c r="H82" i="60"/>
  <c r="T222" i="46"/>
  <c r="U81" i="47"/>
  <c r="I13" i="60"/>
  <c r="H43" i="60"/>
  <c r="U136" i="47"/>
  <c r="E66" i="60"/>
  <c r="U212" i="47"/>
  <c r="K13" i="44"/>
  <c r="AC11" i="54"/>
  <c r="X35" i="70"/>
  <c r="Y44" i="63"/>
  <c r="X54" i="70"/>
  <c r="X61" i="79"/>
  <c r="X72" i="70"/>
  <c r="Y75" i="79"/>
  <c r="X86" i="56"/>
  <c r="X94" i="70"/>
  <c r="AF85" i="51"/>
  <c r="AG90" i="51"/>
  <c r="Y112" i="70"/>
  <c r="Y119" i="63"/>
  <c r="Y125" i="63"/>
  <c r="Y129" i="56"/>
  <c r="Y132" i="79"/>
  <c r="AG125" i="51"/>
  <c r="AG131" i="51"/>
  <c r="X155" i="63"/>
  <c r="X161" i="63"/>
  <c r="Y166" i="63"/>
  <c r="X168" i="79"/>
  <c r="Y173" i="79"/>
  <c r="AF167" i="51"/>
  <c r="Y188" i="70"/>
  <c r="X196" i="63"/>
  <c r="Y201" i="63"/>
  <c r="X206" i="56"/>
  <c r="Y211" i="63"/>
  <c r="X215" i="70"/>
  <c r="X216" i="79"/>
  <c r="X223" i="70"/>
  <c r="Y225" i="56"/>
  <c r="X227" i="79"/>
  <c r="Y233" i="70"/>
  <c r="X237" i="56"/>
  <c r="Y237" i="79"/>
  <c r="Y244" i="70"/>
  <c r="X248" i="56"/>
  <c r="AF236" i="51"/>
  <c r="Y255" i="70"/>
  <c r="X259" i="56"/>
  <c r="AF247" i="51"/>
  <c r="Y266" i="70"/>
  <c r="X270" i="56"/>
  <c r="X271" i="79"/>
  <c r="Y279" i="63"/>
  <c r="Y283" i="63"/>
  <c r="X288" i="63"/>
  <c r="X292" i="63"/>
  <c r="X296" i="63"/>
  <c r="X299" i="63"/>
  <c r="Y296" i="79"/>
  <c r="Y301" i="56"/>
  <c r="Y305" i="63"/>
  <c r="X307" i="70"/>
  <c r="X306" i="79"/>
  <c r="X311" i="56"/>
  <c r="Y314" i="63"/>
  <c r="Y312" i="79"/>
  <c r="X318" i="56"/>
  <c r="X322" i="63"/>
  <c r="X323" i="70"/>
  <c r="X322" i="79"/>
  <c r="Y326" i="56"/>
  <c r="Y330" i="63"/>
  <c r="X329" i="79"/>
  <c r="X334" i="56"/>
  <c r="X338" i="63"/>
  <c r="X339" i="70"/>
  <c r="Y337" i="79"/>
  <c r="Y342" i="56"/>
  <c r="X347" i="63"/>
  <c r="Y344" i="79"/>
  <c r="Y349" i="56"/>
  <c r="Y353" i="63"/>
  <c r="X355" i="70"/>
  <c r="Y353" i="79"/>
  <c r="Y358" i="56"/>
  <c r="Y362" i="63"/>
  <c r="X361" i="79"/>
  <c r="Y365" i="56"/>
  <c r="X370" i="63"/>
  <c r="X371" i="70"/>
  <c r="Y369" i="79"/>
  <c r="Y374" i="56"/>
  <c r="X379" i="63"/>
  <c r="Y376" i="79"/>
  <c r="X382" i="56"/>
  <c r="Y385" i="63"/>
  <c r="X387" i="70"/>
  <c r="Y385" i="79"/>
  <c r="Y390" i="56"/>
  <c r="X395" i="63"/>
  <c r="X393" i="79"/>
  <c r="X398" i="56"/>
  <c r="X402" i="63"/>
  <c r="Y402" i="70"/>
  <c r="Y401" i="79"/>
  <c r="Y406" i="56"/>
  <c r="X411" i="63"/>
  <c r="Y408" i="79"/>
  <c r="X414" i="56"/>
  <c r="X418" i="63"/>
  <c r="X419" i="70"/>
  <c r="Y417" i="79"/>
  <c r="Y422" i="56"/>
  <c r="X427" i="63"/>
  <c r="X425" i="79"/>
  <c r="Y429" i="56"/>
  <c r="X434" i="63"/>
  <c r="Y434" i="70"/>
  <c r="X434" i="79"/>
  <c r="X439" i="56"/>
  <c r="X443" i="63"/>
  <c r="Y440" i="79"/>
  <c r="Y445" i="56"/>
  <c r="X450" i="63"/>
  <c r="Y450" i="70"/>
  <c r="Y449" i="79"/>
  <c r="Y454" i="56"/>
  <c r="Y458" i="63"/>
  <c r="X457" i="79"/>
  <c r="X462" i="56"/>
  <c r="Y465" i="63"/>
  <c r="Y466" i="70"/>
  <c r="Y465" i="79"/>
  <c r="X471" i="56"/>
  <c r="X475" i="63"/>
  <c r="Y472" i="79"/>
  <c r="X478" i="56"/>
  <c r="X482" i="63"/>
  <c r="Y482" i="70"/>
  <c r="X482" i="79"/>
  <c r="Y486" i="56"/>
  <c r="X491" i="63"/>
  <c r="X489" i="79"/>
  <c r="Y493" i="56"/>
  <c r="Y497" i="63"/>
  <c r="Y498" i="70"/>
  <c r="Y497" i="79"/>
  <c r="X503" i="56"/>
  <c r="Y506" i="63"/>
  <c r="X505" i="79"/>
  <c r="Y509" i="56"/>
  <c r="X514" i="63"/>
  <c r="X515" i="70"/>
  <c r="Y513" i="79"/>
  <c r="Y518" i="56"/>
  <c r="Y522" i="63"/>
  <c r="X524" i="70"/>
  <c r="X526" i="70"/>
  <c r="X528" i="70"/>
  <c r="X530" i="70"/>
  <c r="X532" i="70"/>
  <c r="Y533" i="70"/>
  <c r="Y535" i="70"/>
  <c r="X538" i="70"/>
  <c r="X540" i="70"/>
  <c r="X542" i="70"/>
  <c r="X544" i="70"/>
  <c r="Y545" i="70"/>
  <c r="Y547" i="70"/>
  <c r="X550" i="70"/>
  <c r="Y551" i="70"/>
  <c r="X554" i="70"/>
  <c r="Y555" i="70"/>
  <c r="X558" i="70"/>
  <c r="Y559" i="70"/>
  <c r="X562" i="70"/>
  <c r="X564" i="70"/>
  <c r="X566" i="70"/>
  <c r="Y567" i="70"/>
  <c r="X570" i="70"/>
  <c r="Y571" i="70"/>
  <c r="X574" i="70"/>
  <c r="X576" i="70"/>
  <c r="X578" i="70"/>
  <c r="X580" i="70"/>
  <c r="Y581" i="70"/>
  <c r="X584" i="70"/>
  <c r="X586" i="70"/>
  <c r="X588" i="70"/>
  <c r="Y589" i="70"/>
  <c r="X592" i="70"/>
  <c r="Y593" i="70"/>
  <c r="Y595" i="70"/>
  <c r="Y597" i="70"/>
  <c r="Y599" i="70"/>
  <c r="X602" i="70"/>
  <c r="Y603" i="70"/>
  <c r="X606" i="70"/>
  <c r="Y607" i="70"/>
  <c r="X610" i="70"/>
  <c r="X612" i="70"/>
  <c r="Y613" i="70"/>
  <c r="X616" i="70"/>
  <c r="X618" i="70"/>
  <c r="X620" i="70"/>
  <c r="X622" i="70"/>
  <c r="Y623" i="70"/>
  <c r="Y625" i="70"/>
  <c r="Y627" i="70"/>
  <c r="X630" i="70"/>
  <c r="Y631" i="70"/>
  <c r="X634" i="70"/>
  <c r="X636" i="70"/>
  <c r="Y637" i="70"/>
  <c r="X640" i="70"/>
  <c r="X643" i="63"/>
  <c r="X640" i="79"/>
  <c r="X646" i="63"/>
  <c r="Y645" i="56"/>
  <c r="X648" i="70"/>
  <c r="Y650" i="63"/>
  <c r="Y647" i="79"/>
  <c r="X654" i="63"/>
  <c r="X654" i="56"/>
  <c r="Y655" i="70"/>
  <c r="X659" i="63"/>
  <c r="X656" i="79"/>
  <c r="X662" i="63"/>
  <c r="Y661" i="56"/>
  <c r="Y663" i="70"/>
  <c r="X667" i="63"/>
  <c r="X664" i="79"/>
  <c r="Y669" i="63"/>
  <c r="Y669" i="56"/>
  <c r="Y671" i="70"/>
  <c r="X675" i="63"/>
  <c r="Y671" i="79"/>
  <c r="Y677" i="63"/>
  <c r="Y677" i="56"/>
  <c r="X680" i="70"/>
  <c r="Y682" i="63"/>
  <c r="Y679" i="79"/>
  <c r="X686" i="63"/>
  <c r="Y685" i="56"/>
  <c r="Y687" i="70"/>
  <c r="Y688" i="56"/>
  <c r="Y691" i="63"/>
  <c r="X692" i="70"/>
  <c r="Y692" i="56"/>
  <c r="X696" i="63"/>
  <c r="X696" i="70"/>
  <c r="Y696" i="56"/>
  <c r="X700" i="63"/>
  <c r="X700" i="70"/>
  <c r="Y700" i="56"/>
  <c r="X704" i="63"/>
  <c r="Y703" i="70"/>
  <c r="Y704" i="56"/>
  <c r="Y707" i="63"/>
  <c r="X708" i="70"/>
  <c r="X709" i="56"/>
  <c r="X710" i="56"/>
  <c r="Y712" i="63"/>
  <c r="X714" i="63"/>
  <c r="Y713" i="70"/>
  <c r="X712" i="79"/>
  <c r="Y712" i="79"/>
  <c r="X717" i="56"/>
  <c r="X718" i="56"/>
  <c r="X721" i="63"/>
  <c r="Y721" i="63"/>
  <c r="X722" i="70"/>
  <c r="X720" i="79"/>
  <c r="X721" i="79"/>
  <c r="X725" i="56"/>
  <c r="X726" i="56"/>
  <c r="Y728" i="63"/>
  <c r="X730" i="63"/>
  <c r="X730" i="70"/>
  <c r="Y727" i="79"/>
  <c r="Y728" i="79"/>
  <c r="Y732" i="56"/>
  <c r="X734" i="56"/>
  <c r="X737" i="63"/>
  <c r="X738" i="63"/>
  <c r="Y737" i="70"/>
  <c r="Y735" i="79"/>
  <c r="Y736" i="79"/>
  <c r="Y740" i="56"/>
  <c r="X742" i="56"/>
  <c r="Y744" i="63"/>
  <c r="Y745" i="63"/>
  <c r="X746" i="70"/>
  <c r="X744" i="79"/>
  <c r="Y744" i="79"/>
  <c r="X749" i="56"/>
  <c r="X750" i="56"/>
  <c r="X753" i="63"/>
  <c r="Y753" i="63"/>
  <c r="Y753" i="70"/>
  <c r="X752" i="79"/>
  <c r="X753" i="79"/>
  <c r="X757" i="56"/>
  <c r="X758" i="56"/>
  <c r="Y760" i="63"/>
  <c r="Y761" i="63"/>
  <c r="X762" i="70"/>
  <c r="Y759" i="79"/>
  <c r="X761" i="79"/>
  <c r="X765" i="56"/>
  <c r="X766" i="56"/>
  <c r="X769" i="63"/>
  <c r="X770" i="63"/>
  <c r="X770" i="70"/>
  <c r="Y767" i="79"/>
  <c r="X769" i="79"/>
  <c r="Y772" i="56"/>
  <c r="X774" i="56"/>
  <c r="X777" i="63"/>
  <c r="X778" i="63"/>
  <c r="X778" i="70"/>
  <c r="Y775" i="79"/>
  <c r="Y776" i="79"/>
  <c r="Y780" i="56"/>
  <c r="Y781" i="56"/>
  <c r="X785" i="63"/>
  <c r="X786" i="63"/>
  <c r="Y785" i="70"/>
  <c r="Y783" i="79"/>
  <c r="X785" i="79"/>
  <c r="Y788" i="56"/>
  <c r="Y789" i="56"/>
  <c r="X793" i="63"/>
  <c r="Y793" i="63"/>
  <c r="X794" i="70"/>
  <c r="Y791" i="79"/>
  <c r="Y792" i="79"/>
  <c r="X797" i="56"/>
  <c r="Y797" i="56"/>
  <c r="X801" i="63"/>
  <c r="X802" i="63"/>
  <c r="Y801" i="70"/>
  <c r="Y799" i="79"/>
  <c r="Y800" i="79"/>
  <c r="X805" i="56"/>
  <c r="X806" i="56"/>
  <c r="X809" i="63"/>
  <c r="X810" i="63"/>
  <c r="Y809" i="70"/>
  <c r="X808" i="79"/>
  <c r="Y808" i="79"/>
  <c r="Y812" i="56"/>
  <c r="Y813" i="56"/>
  <c r="Y816" i="63"/>
  <c r="X818" i="63"/>
  <c r="X818" i="70"/>
  <c r="Y815" i="79"/>
  <c r="X817" i="79"/>
  <c r="Y820" i="56"/>
  <c r="X822" i="56"/>
  <c r="Y824" i="63"/>
  <c r="Y825" i="63"/>
  <c r="Y825" i="70"/>
  <c r="X824" i="79"/>
  <c r="X825" i="79"/>
  <c r="X829" i="56"/>
  <c r="Y829" i="56"/>
  <c r="Y832" i="63"/>
  <c r="Y833" i="63"/>
  <c r="X834" i="70"/>
  <c r="X832" i="79"/>
  <c r="Y832" i="79"/>
  <c r="X837" i="56"/>
  <c r="Y837" i="56"/>
  <c r="Y840" i="63"/>
  <c r="X842" i="63"/>
  <c r="Y841" i="70"/>
  <c r="Y839" i="79"/>
  <c r="Y840" i="79"/>
  <c r="X845" i="56"/>
  <c r="X846" i="56"/>
  <c r="X849" i="63"/>
  <c r="X850" i="63"/>
  <c r="X850" i="70"/>
  <c r="Y847" i="79"/>
  <c r="Y848" i="79"/>
  <c r="X853" i="56"/>
  <c r="X854" i="56"/>
  <c r="Y856" i="63"/>
  <c r="X858" i="63"/>
  <c r="X858" i="70"/>
  <c r="Y855" i="79"/>
  <c r="X857" i="79"/>
  <c r="X861" i="56"/>
  <c r="X862" i="56"/>
  <c r="Y864" i="63"/>
  <c r="X866" i="63"/>
  <c r="Y865" i="70"/>
  <c r="X864" i="79"/>
  <c r="Y864" i="79"/>
  <c r="X869" i="56"/>
  <c r="X870" i="56"/>
  <c r="X873" i="63"/>
  <c r="Y873" i="63"/>
  <c r="X874" i="70"/>
  <c r="Y871" i="79"/>
  <c r="X873" i="79"/>
  <c r="Y876" i="56"/>
  <c r="X878" i="56"/>
  <c r="Y880" i="63"/>
  <c r="Y881" i="63"/>
  <c r="X882" i="70"/>
  <c r="X880" i="79"/>
  <c r="X881" i="79"/>
  <c r="X885" i="56"/>
  <c r="X886" i="56"/>
  <c r="Y888" i="63"/>
  <c r="X890" i="63"/>
  <c r="X890" i="70"/>
  <c r="Y887" i="79"/>
  <c r="Y888" i="79"/>
  <c r="X893" i="56"/>
  <c r="Y893" i="56"/>
  <c r="X897" i="63"/>
  <c r="Y897" i="63"/>
  <c r="Y897" i="70"/>
  <c r="X896" i="79"/>
  <c r="X897" i="79"/>
  <c r="Y900" i="56"/>
  <c r="X902" i="56"/>
  <c r="Y904" i="63"/>
  <c r="X906" i="63"/>
  <c r="Y905" i="70"/>
  <c r="Y903" i="79"/>
  <c r="X905" i="79"/>
  <c r="X909" i="56"/>
  <c r="X910" i="56"/>
  <c r="X911" i="56"/>
  <c r="Y911" i="56"/>
  <c r="X913" i="56"/>
  <c r="X914" i="56"/>
  <c r="Y914" i="56"/>
  <c r="Y915" i="56"/>
  <c r="Y916" i="56"/>
  <c r="Y917" i="56"/>
  <c r="X919" i="56"/>
  <c r="X920" i="56"/>
  <c r="Y920" i="56"/>
  <c r="Y921" i="56"/>
  <c r="X923" i="56"/>
  <c r="X924" i="56"/>
  <c r="Y924" i="56"/>
  <c r="X926" i="56"/>
  <c r="X927" i="56"/>
  <c r="Y927" i="56"/>
  <c r="X929" i="56"/>
  <c r="Y929" i="56"/>
  <c r="X931" i="56"/>
  <c r="Y931" i="56"/>
  <c r="X933" i="56"/>
  <c r="Y933" i="56"/>
  <c r="Y934" i="56"/>
  <c r="Y935" i="56"/>
  <c r="X937" i="56"/>
  <c r="X938" i="56"/>
  <c r="Y938" i="56"/>
  <c r="Y939" i="56"/>
  <c r="Y940" i="56"/>
  <c r="X942" i="56"/>
  <c r="Y942" i="56"/>
  <c r="Y943" i="56"/>
  <c r="X945" i="56"/>
  <c r="X946" i="56"/>
  <c r="Y946" i="56"/>
  <c r="X948" i="56"/>
  <c r="Y948" i="56"/>
  <c r="X950" i="56"/>
  <c r="X951" i="56"/>
  <c r="X952" i="56"/>
  <c r="Y952" i="56"/>
  <c r="X954" i="56"/>
  <c r="X955" i="56"/>
  <c r="X956" i="56"/>
  <c r="X957" i="56"/>
  <c r="Y957" i="56"/>
  <c r="Y958" i="56"/>
  <c r="Y959" i="56"/>
  <c r="Y960" i="56"/>
  <c r="X962" i="56"/>
  <c r="X963" i="56"/>
  <c r="Y963" i="56"/>
  <c r="X965" i="56"/>
  <c r="X966" i="56"/>
  <c r="Y966" i="56"/>
  <c r="Y967" i="56"/>
  <c r="X969" i="56"/>
  <c r="Y969" i="56"/>
  <c r="Y970" i="56"/>
  <c r="X972" i="56"/>
  <c r="X973" i="56"/>
  <c r="X974" i="56"/>
  <c r="Y974" i="56"/>
  <c r="X976" i="56"/>
  <c r="X977" i="56"/>
  <c r="X978" i="56"/>
  <c r="X979" i="56"/>
  <c r="Y979" i="56"/>
  <c r="Y980" i="56"/>
  <c r="X982" i="56"/>
  <c r="Y982" i="56"/>
  <c r="Y983" i="56"/>
  <c r="X985" i="56"/>
  <c r="X986" i="56"/>
  <c r="X987" i="56"/>
  <c r="Y987" i="56"/>
  <c r="Y988" i="56"/>
  <c r="Y989" i="56"/>
  <c r="X991" i="56"/>
  <c r="Y991" i="56"/>
  <c r="Y992" i="56"/>
  <c r="X994" i="56"/>
  <c r="X995" i="56"/>
  <c r="X996" i="56"/>
  <c r="X997" i="56"/>
  <c r="X998" i="56"/>
  <c r="Y998" i="56"/>
  <c r="Y999" i="56"/>
  <c r="Y1000" i="56"/>
  <c r="X1002" i="56"/>
  <c r="X1003" i="56"/>
  <c r="X1004" i="56"/>
  <c r="Y1004" i="56"/>
  <c r="X1006" i="56"/>
  <c r="X1007" i="56"/>
  <c r="Y1007" i="56"/>
  <c r="U220" i="47"/>
  <c r="H96" i="60"/>
  <c r="E77" i="60"/>
  <c r="U100" i="47"/>
  <c r="P82" i="70"/>
  <c r="Y19" i="70"/>
  <c r="T135" i="45"/>
  <c r="I106" i="60"/>
  <c r="H101" i="60"/>
  <c r="T76" i="46"/>
  <c r="K15" i="44"/>
  <c r="Y28" i="63"/>
  <c r="X35" i="56"/>
  <c r="AF28" i="51"/>
  <c r="AG37" i="51"/>
  <c r="Y63" i="56"/>
  <c r="AG55" i="51"/>
  <c r="Y78" i="56"/>
  <c r="X88" i="63"/>
  <c r="AF78" i="51"/>
  <c r="Y97" i="79"/>
  <c r="Y103" i="79"/>
  <c r="AG96" i="51"/>
  <c r="Y118" i="70"/>
  <c r="Y124" i="70"/>
  <c r="X130" i="56"/>
  <c r="Y135" i="56"/>
  <c r="Y138" i="79"/>
  <c r="AF132" i="51"/>
  <c r="AF138" i="51"/>
  <c r="X160" i="70"/>
  <c r="X167" i="63"/>
  <c r="X171" i="56"/>
  <c r="Y176" i="56"/>
  <c r="Y179" i="79"/>
  <c r="AF173" i="51"/>
  <c r="AG178" i="51"/>
  <c r="Y200" i="70"/>
  <c r="Y205" i="56"/>
  <c r="X211" i="70"/>
  <c r="AF199" i="51"/>
  <c r="Y215" i="79"/>
  <c r="AF207" i="51"/>
  <c r="Y227" i="63"/>
  <c r="Y226" i="79"/>
  <c r="AG217" i="51"/>
  <c r="Y238" i="63"/>
  <c r="X238" i="79"/>
  <c r="X245" i="70"/>
  <c r="X250" i="63"/>
  <c r="Y248" i="79"/>
  <c r="X256" i="70"/>
  <c r="X261" i="63"/>
  <c r="X260" i="79"/>
  <c r="X267" i="70"/>
  <c r="Y269" i="56"/>
  <c r="Y273" i="56"/>
  <c r="Y278" i="70"/>
  <c r="X283" i="70"/>
  <c r="Y286" i="70"/>
  <c r="X291" i="70"/>
  <c r="Y294" i="70"/>
  <c r="X298" i="70"/>
  <c r="X297" i="79"/>
  <c r="X302" i="56"/>
  <c r="X306" i="63"/>
  <c r="Y303" i="79"/>
  <c r="X309" i="56"/>
  <c r="Y312" i="63"/>
  <c r="X314" i="70"/>
  <c r="X313" i="79"/>
  <c r="Y317" i="56"/>
  <c r="Y321" i="63"/>
  <c r="X320" i="79"/>
  <c r="X325" i="56"/>
  <c r="X329" i="63"/>
  <c r="X330" i="70"/>
  <c r="Y328" i="79"/>
  <c r="Y333" i="56"/>
  <c r="Y337" i="63"/>
  <c r="X336" i="79"/>
  <c r="Y340" i="56"/>
  <c r="Y344" i="63"/>
  <c r="Y345" i="70"/>
  <c r="X345" i="79"/>
  <c r="X350" i="56"/>
  <c r="X354" i="63"/>
  <c r="X352" i="79"/>
  <c r="X357" i="56"/>
  <c r="X361" i="63"/>
  <c r="X362" i="70"/>
  <c r="Y360" i="79"/>
  <c r="X366" i="56"/>
  <c r="Y369" i="63"/>
  <c r="X368" i="79"/>
  <c r="X373" i="56"/>
  <c r="X377" i="63"/>
  <c r="X378" i="70"/>
  <c r="X377" i="79"/>
  <c r="Y381" i="56"/>
  <c r="X386" i="63"/>
  <c r="Y383" i="79"/>
  <c r="Y388" i="56"/>
  <c r="X393" i="63"/>
  <c r="X394" i="70"/>
  <c r="Y392" i="79"/>
  <c r="Y397" i="56"/>
  <c r="Y401" i="63"/>
  <c r="X400" i="79"/>
  <c r="Y404" i="56"/>
  <c r="Y408" i="63"/>
  <c r="Y409" i="70"/>
  <c r="X409" i="79"/>
  <c r="Y413" i="56"/>
  <c r="Y417" i="63"/>
  <c r="Y415" i="79"/>
  <c r="Y420" i="56"/>
  <c r="Y424" i="63"/>
  <c r="X426" i="70"/>
  <c r="Y424" i="79"/>
  <c r="X430" i="56"/>
  <c r="Y433" i="63"/>
  <c r="X432" i="79"/>
  <c r="X437" i="56"/>
  <c r="Y440" i="63"/>
  <c r="Y441" i="70"/>
  <c r="X441" i="79"/>
  <c r="X446" i="56"/>
  <c r="Y449" i="63"/>
  <c r="X448" i="79"/>
  <c r="Y452" i="56"/>
  <c r="Y456" i="63"/>
  <c r="Y457" i="70"/>
  <c r="Y456" i="79"/>
  <c r="Y461" i="56"/>
  <c r="X466" i="63"/>
  <c r="X464" i="79"/>
  <c r="X469" i="56"/>
  <c r="X473" i="63"/>
  <c r="X474" i="70"/>
  <c r="X473" i="79"/>
  <c r="Y477" i="56"/>
  <c r="Y481" i="63"/>
  <c r="X480" i="79"/>
  <c r="X485" i="56"/>
  <c r="Y488" i="63"/>
  <c r="Y489" i="70"/>
  <c r="Y488" i="79"/>
  <c r="X494" i="56"/>
  <c r="X498" i="63"/>
  <c r="Y495" i="79"/>
  <c r="Y500" i="56"/>
  <c r="Y504" i="63"/>
  <c r="Y505" i="70"/>
  <c r="Y504" i="79"/>
  <c r="X510" i="56"/>
  <c r="Y513" i="63"/>
  <c r="X512" i="79"/>
  <c r="X517" i="56"/>
  <c r="X521" i="63"/>
  <c r="Y521" i="70"/>
  <c r="X521" i="79"/>
  <c r="X523" i="79"/>
  <c r="Y524" i="79"/>
  <c r="Y526" i="79"/>
  <c r="X529" i="79"/>
  <c r="X531" i="79"/>
  <c r="X533" i="79"/>
  <c r="Y534" i="79"/>
  <c r="Y536" i="79"/>
  <c r="Y538" i="79"/>
  <c r="X541" i="79"/>
  <c r="X543" i="79"/>
  <c r="Y544" i="79"/>
  <c r="Y546" i="79"/>
  <c r="Y548" i="79"/>
  <c r="Y550" i="79"/>
  <c r="X553" i="79"/>
  <c r="X555" i="79"/>
  <c r="Y556" i="79"/>
  <c r="Y558" i="79"/>
  <c r="Y560" i="79"/>
  <c r="Y562" i="79"/>
  <c r="Y564" i="79"/>
  <c r="Y566" i="79"/>
  <c r="Y568" i="79"/>
  <c r="Y570" i="79"/>
  <c r="X573" i="79"/>
  <c r="X575" i="79"/>
  <c r="Y576" i="79"/>
  <c r="X579" i="79"/>
  <c r="X581" i="79"/>
  <c r="X583" i="79"/>
  <c r="Y584" i="79"/>
  <c r="X587" i="79"/>
  <c r="X589" i="79"/>
  <c r="Y590" i="79"/>
  <c r="X593" i="79"/>
  <c r="Y594" i="79"/>
  <c r="Y596" i="79"/>
  <c r="X599" i="79"/>
  <c r="Y600" i="79"/>
  <c r="Y602" i="79"/>
  <c r="X605" i="79"/>
  <c r="X607" i="79"/>
  <c r="X609" i="79"/>
  <c r="X611" i="79"/>
  <c r="X613" i="79"/>
  <c r="X615" i="79"/>
  <c r="X617" i="79"/>
  <c r="X619" i="79"/>
  <c r="Y620" i="79"/>
  <c r="X623" i="79"/>
  <c r="X625" i="79"/>
  <c r="Y626" i="79"/>
  <c r="Y628" i="79"/>
  <c r="Y630" i="79"/>
  <c r="Y632" i="79"/>
  <c r="X635" i="79"/>
  <c r="Y636" i="79"/>
  <c r="Y642" i="63"/>
  <c r="Y642" i="56"/>
  <c r="X645" i="70"/>
  <c r="Y647" i="63"/>
  <c r="X645" i="79"/>
  <c r="X651" i="63"/>
  <c r="X651" i="56"/>
  <c r="X653" i="70"/>
  <c r="X656" i="63"/>
  <c r="X653" i="79"/>
  <c r="Y658" i="63"/>
  <c r="Y658" i="56"/>
  <c r="X661" i="70"/>
  <c r="X664" i="63"/>
  <c r="Y660" i="79"/>
  <c r="Y666" i="63"/>
  <c r="Y666" i="56"/>
  <c r="Y668" i="70"/>
  <c r="Y671" i="63"/>
  <c r="X669" i="79"/>
  <c r="Y674" i="63"/>
  <c r="X675" i="56"/>
  <c r="Y676" i="70"/>
  <c r="X680" i="63"/>
  <c r="Y676" i="79"/>
  <c r="X683" i="63"/>
  <c r="Y682" i="56"/>
  <c r="X685" i="70"/>
  <c r="Y687" i="63"/>
  <c r="X685" i="79"/>
  <c r="X689" i="56"/>
  <c r="X692" i="63"/>
  <c r="Y688" i="79"/>
  <c r="X693" i="56"/>
  <c r="Y695" i="63"/>
  <c r="X693" i="79"/>
  <c r="X697" i="56"/>
  <c r="Y699" i="63"/>
  <c r="X697" i="79"/>
  <c r="X701" i="56"/>
  <c r="Y703" i="63"/>
  <c r="X701" i="79"/>
  <c r="X705" i="56"/>
  <c r="X708" i="63"/>
  <c r="X705" i="79"/>
  <c r="Y708" i="56"/>
  <c r="X712" i="63"/>
  <c r="X713" i="63"/>
  <c r="Y712" i="70"/>
  <c r="X711" i="79"/>
  <c r="Y711" i="79"/>
  <c r="X716" i="56"/>
  <c r="Y716" i="56"/>
  <c r="Y719" i="63"/>
  <c r="Y720" i="63"/>
  <c r="X721" i="70"/>
  <c r="X719" i="79"/>
  <c r="Y719" i="79"/>
  <c r="X724" i="56"/>
  <c r="Y724" i="56"/>
  <c r="X728" i="63"/>
  <c r="X729" i="63"/>
  <c r="Y728" i="70"/>
  <c r="X727" i="79"/>
  <c r="X728" i="79"/>
  <c r="X732" i="56"/>
  <c r="X733" i="56"/>
  <c r="X736" i="63"/>
  <c r="Y736" i="63"/>
  <c r="Y736" i="70"/>
  <c r="X735" i="79"/>
  <c r="X736" i="79"/>
  <c r="X740" i="56"/>
  <c r="X741" i="56"/>
  <c r="X744" i="63"/>
  <c r="X745" i="63"/>
  <c r="Y744" i="70"/>
  <c r="Y742" i="79"/>
  <c r="Y743" i="79"/>
  <c r="Y747" i="56"/>
  <c r="Y748" i="56"/>
  <c r="Y751" i="63"/>
  <c r="Y752" i="63"/>
  <c r="Y752" i="70"/>
  <c r="X751" i="79"/>
  <c r="Y751" i="79"/>
  <c r="Y755" i="56"/>
  <c r="Y756" i="56"/>
  <c r="Y759" i="63"/>
  <c r="X761" i="63"/>
  <c r="X761" i="70"/>
  <c r="Y758" i="79"/>
  <c r="X760" i="79"/>
  <c r="X764" i="56"/>
  <c r="Y764" i="56"/>
  <c r="Y767" i="63"/>
  <c r="Y768" i="63"/>
  <c r="X769" i="70"/>
  <c r="X767" i="79"/>
  <c r="X768" i="79"/>
  <c r="Y771" i="56"/>
  <c r="X773" i="56"/>
  <c r="X776" i="63"/>
  <c r="Y776" i="63"/>
  <c r="X777" i="70"/>
  <c r="Y774" i="79"/>
  <c r="X776" i="79"/>
  <c r="Y779" i="56"/>
  <c r="X781" i="56"/>
  <c r="X784" i="63"/>
  <c r="Y784" i="63"/>
  <c r="X785" i="70"/>
  <c r="X783" i="79"/>
  <c r="X784" i="79"/>
  <c r="Y787" i="56"/>
  <c r="X789" i="56"/>
  <c r="X792" i="63"/>
  <c r="Y792" i="63"/>
  <c r="Y792" i="70"/>
  <c r="Y790" i="79"/>
  <c r="X792" i="79"/>
  <c r="X796" i="56"/>
  <c r="Y796" i="56"/>
  <c r="X800" i="63"/>
  <c r="Y800" i="63"/>
  <c r="Y800" i="70"/>
  <c r="Y798" i="79"/>
  <c r="X800" i="79"/>
  <c r="Y803" i="56"/>
  <c r="Y804" i="56"/>
  <c r="Y807" i="63"/>
  <c r="Y808" i="63"/>
  <c r="X809" i="70"/>
  <c r="X807" i="79"/>
  <c r="Y807" i="79"/>
  <c r="Y811" i="56"/>
  <c r="X813" i="56"/>
  <c r="Y815" i="63"/>
  <c r="X817" i="63"/>
  <c r="X817" i="70"/>
  <c r="X815" i="79"/>
  <c r="X816" i="79"/>
  <c r="X820" i="56"/>
  <c r="X821" i="56"/>
  <c r="Y823" i="63"/>
  <c r="X825" i="63"/>
  <c r="Y824" i="70"/>
  <c r="X823" i="79"/>
  <c r="Y823" i="79"/>
  <c r="X828" i="56"/>
  <c r="Y828" i="56"/>
  <c r="X832" i="63"/>
  <c r="X833" i="63"/>
  <c r="Y832" i="70"/>
  <c r="Y830" i="79"/>
  <c r="Y831" i="79"/>
  <c r="X836" i="56"/>
  <c r="Y836" i="56"/>
  <c r="Y839" i="63"/>
  <c r="X841" i="63"/>
  <c r="Y840" i="70"/>
  <c r="X839" i="79"/>
  <c r="X840" i="79"/>
  <c r="Y843" i="56"/>
  <c r="Y844" i="56"/>
  <c r="Y847" i="63"/>
  <c r="Y848" i="63"/>
  <c r="Y848" i="70"/>
  <c r="Y846" i="79"/>
  <c r="X848" i="79"/>
  <c r="X852" i="56"/>
  <c r="Y852" i="56"/>
  <c r="Y855" i="63"/>
  <c r="X857" i="63"/>
  <c r="X857" i="70"/>
  <c r="Y854" i="79"/>
  <c r="X856" i="79"/>
  <c r="Y859" i="56"/>
  <c r="Y860" i="56"/>
  <c r="X864" i="63"/>
  <c r="X865" i="63"/>
  <c r="Y864" i="70"/>
  <c r="Y862" i="79"/>
  <c r="Y863" i="79"/>
  <c r="X868" i="56"/>
  <c r="Y868" i="56"/>
  <c r="Y871" i="63"/>
  <c r="Y872" i="63"/>
  <c r="X873" i="70"/>
  <c r="X871" i="79"/>
  <c r="X872" i="79"/>
  <c r="Y875" i="56"/>
  <c r="X877" i="56"/>
  <c r="X880" i="63"/>
  <c r="X881" i="63"/>
  <c r="Y880" i="70"/>
  <c r="X879" i="79"/>
  <c r="Y879" i="79"/>
  <c r="Y883" i="56"/>
  <c r="Y884" i="56"/>
  <c r="X888" i="63"/>
  <c r="X889" i="63"/>
  <c r="X889" i="70"/>
  <c r="X887" i="79"/>
  <c r="X888" i="79"/>
  <c r="Y891" i="56"/>
  <c r="Y892" i="56"/>
  <c r="X896" i="63"/>
  <c r="Y896" i="63"/>
  <c r="Y896" i="70"/>
  <c r="Y894" i="79"/>
  <c r="Y895" i="79"/>
  <c r="X900" i="56"/>
  <c r="X901" i="56"/>
  <c r="Y903" i="63"/>
  <c r="X905" i="63"/>
  <c r="X905" i="70"/>
  <c r="X903" i="79"/>
  <c r="X904" i="79"/>
  <c r="Y907" i="56"/>
  <c r="Y908" i="56"/>
  <c r="Y911" i="63"/>
  <c r="X913" i="63"/>
  <c r="Y913" i="63"/>
  <c r="X915" i="63"/>
  <c r="X916" i="63"/>
  <c r="Y916" i="63"/>
  <c r="X918" i="63"/>
  <c r="Y918" i="63"/>
  <c r="X920" i="63"/>
  <c r="X921" i="63"/>
  <c r="X922" i="63"/>
  <c r="X923" i="63"/>
  <c r="Y923" i="63"/>
  <c r="X925" i="63"/>
  <c r="Y925" i="63"/>
  <c r="X927" i="63"/>
  <c r="X928" i="63"/>
  <c r="Y928" i="63"/>
  <c r="Y929" i="63"/>
  <c r="X931" i="63"/>
  <c r="Y931" i="63"/>
  <c r="Y932" i="63"/>
  <c r="X934" i="63"/>
  <c r="X935" i="63"/>
  <c r="X936" i="63"/>
  <c r="X937" i="63"/>
  <c r="X938" i="63"/>
  <c r="Y938" i="63"/>
  <c r="X940" i="63"/>
  <c r="X941" i="63"/>
  <c r="Y941" i="63"/>
  <c r="X943" i="63"/>
  <c r="Y943" i="63"/>
  <c r="Y944" i="63"/>
  <c r="Y945" i="63"/>
  <c r="X947" i="63"/>
  <c r="Y947" i="63"/>
  <c r="X949" i="63"/>
  <c r="X950" i="63"/>
  <c r="X951" i="63"/>
  <c r="Y951" i="63"/>
  <c r="X953" i="63"/>
  <c r="X954" i="63"/>
  <c r="Y954" i="63"/>
  <c r="Y955" i="63"/>
  <c r="Y956" i="63"/>
  <c r="X958" i="63"/>
  <c r="Y958" i="63"/>
  <c r="X960" i="63"/>
  <c r="Y960" i="63"/>
  <c r="Y961" i="63"/>
  <c r="X963" i="63"/>
  <c r="Y963" i="63"/>
  <c r="Y964" i="63"/>
  <c r="Y965" i="63"/>
  <c r="X967" i="63"/>
  <c r="X968" i="63"/>
  <c r="X969" i="63"/>
  <c r="Y969" i="63"/>
  <c r="Y970" i="63"/>
  <c r="Y971" i="63"/>
  <c r="Y972" i="63"/>
  <c r="X974" i="63"/>
  <c r="X975" i="63"/>
  <c r="X976" i="63"/>
  <c r="X977" i="63"/>
  <c r="Y977" i="63"/>
  <c r="X979" i="63"/>
  <c r="X980" i="63"/>
  <c r="X981" i="63"/>
  <c r="T255" i="46"/>
  <c r="T77" i="46"/>
  <c r="I112" i="60"/>
  <c r="T92" i="46"/>
  <c r="T63" i="46"/>
  <c r="T193" i="46"/>
  <c r="T227" i="45"/>
  <c r="I42" i="60"/>
  <c r="T142" i="46"/>
  <c r="S61" i="56"/>
  <c r="T13" i="48" a="1"/>
  <c r="N105" i="70"/>
  <c r="P104" i="70"/>
  <c r="Y30" i="63"/>
  <c r="X34" i="79"/>
  <c r="Y47" i="63"/>
  <c r="X57" i="70"/>
  <c r="X68" i="63"/>
  <c r="Y73" i="70"/>
  <c r="X78" i="79"/>
  <c r="X88" i="56"/>
  <c r="Y95" i="70"/>
  <c r="X103" i="70"/>
  <c r="X110" i="63"/>
  <c r="X114" i="56"/>
  <c r="X117" i="79"/>
  <c r="X123" i="79"/>
  <c r="AG115" i="51"/>
  <c r="X138" i="70"/>
  <c r="Y143" i="70"/>
  <c r="Y150" i="63"/>
  <c r="X155" i="56"/>
  <c r="X158" i="79"/>
  <c r="Y163" i="79"/>
  <c r="Y172" i="70"/>
  <c r="Y178" i="70"/>
  <c r="X185" i="70"/>
  <c r="Y189" i="56"/>
  <c r="X196" i="56"/>
  <c r="Y198" i="79"/>
  <c r="X209" i="63"/>
  <c r="X212" i="70"/>
  <c r="AF200" i="51"/>
  <c r="Y216" i="79"/>
  <c r="Y223" i="70"/>
  <c r="Y228" i="63"/>
  <c r="Y227" i="79"/>
  <c r="X235" i="70"/>
  <c r="Y237" i="56"/>
  <c r="X239" i="79"/>
  <c r="Y245" i="70"/>
  <c r="X249" i="56"/>
  <c r="X250" i="79"/>
  <c r="X257" i="70"/>
  <c r="X260" i="56"/>
  <c r="AG247" i="51"/>
  <c r="Y267" i="70"/>
  <c r="Y270" i="56"/>
  <c r="X275" i="56"/>
  <c r="X280" i="70"/>
  <c r="X284" i="70"/>
  <c r="Y287" i="70"/>
  <c r="Y291" i="70"/>
  <c r="Y295" i="70"/>
  <c r="Y297" i="56"/>
  <c r="Y301" i="63"/>
  <c r="X300" i="79"/>
  <c r="Y304" i="56"/>
  <c r="Y308" i="63"/>
  <c r="X310" i="70"/>
  <c r="Y308" i="79"/>
  <c r="Y313" i="56"/>
  <c r="X318" i="63"/>
  <c r="Y315" i="79"/>
  <c r="Y320" i="56"/>
  <c r="X325" i="63"/>
  <c r="Y325" i="70"/>
  <c r="X325" i="79"/>
  <c r="Y329" i="56"/>
  <c r="X334" i="63"/>
  <c r="Y331" i="79"/>
  <c r="X337" i="56"/>
  <c r="Y340" i="63"/>
  <c r="Y341" i="70"/>
  <c r="X341" i="79"/>
  <c r="Y345" i="56"/>
  <c r="Y349" i="63"/>
  <c r="X348" i="79"/>
  <c r="Y352" i="56"/>
  <c r="Y356" i="63"/>
  <c r="X358" i="70"/>
  <c r="Y356" i="79"/>
  <c r="Y361" i="56"/>
  <c r="Y365" i="63"/>
  <c r="Y363" i="79"/>
  <c r="Y368" i="56"/>
  <c r="X373" i="63"/>
  <c r="Y373" i="70"/>
  <c r="Y372" i="79"/>
  <c r="X378" i="56"/>
  <c r="X382" i="63"/>
  <c r="Y379" i="79"/>
  <c r="Y384" i="56"/>
  <c r="X389" i="63"/>
  <c r="Y389" i="70"/>
  <c r="Y388" i="79"/>
  <c r="X394" i="56"/>
  <c r="X398" i="63"/>
  <c r="Y395" i="79"/>
  <c r="X401" i="56"/>
  <c r="X405" i="63"/>
  <c r="X406" i="70"/>
  <c r="X405" i="79"/>
  <c r="X410" i="56"/>
  <c r="Y413" i="63"/>
  <c r="Y411" i="79"/>
  <c r="Y416" i="56"/>
  <c r="Y420" i="63"/>
  <c r="X422" i="70"/>
  <c r="X421" i="79"/>
  <c r="Y425" i="56"/>
  <c r="Y429" i="63"/>
  <c r="X428" i="79"/>
  <c r="X433" i="56"/>
  <c r="Y436" i="63"/>
  <c r="X438" i="70"/>
  <c r="X437" i="79"/>
  <c r="Y441" i="56"/>
  <c r="Y445" i="63"/>
  <c r="Y443" i="79"/>
  <c r="X449" i="56"/>
  <c r="Y452" i="63"/>
  <c r="X454" i="70"/>
  <c r="Y452" i="79"/>
  <c r="X458" i="56"/>
  <c r="Y461" i="63"/>
  <c r="Y459" i="79"/>
  <c r="X465" i="56"/>
  <c r="Y468" i="63"/>
  <c r="Y469" i="70"/>
  <c r="X469" i="79"/>
  <c r="X474" i="56"/>
  <c r="Y477" i="63"/>
  <c r="X476" i="79"/>
  <c r="Y480" i="56"/>
  <c r="Y484" i="63"/>
  <c r="Y485" i="70"/>
  <c r="Y484" i="79"/>
  <c r="Y489" i="56"/>
  <c r="X494" i="63"/>
  <c r="X492" i="79"/>
  <c r="Y496" i="56"/>
  <c r="X501" i="63"/>
  <c r="X502" i="70"/>
  <c r="Y500" i="79"/>
  <c r="X506" i="56"/>
  <c r="Y509" i="63"/>
  <c r="X508" i="79"/>
  <c r="X513" i="56"/>
  <c r="X517" i="63"/>
  <c r="X518" i="70"/>
  <c r="X517" i="79"/>
  <c r="X522" i="56"/>
  <c r="X526" i="63"/>
  <c r="Y527" i="63"/>
  <c r="X530" i="63"/>
  <c r="X532" i="63"/>
  <c r="Y533" i="63"/>
  <c r="X536" i="63"/>
  <c r="X538" i="63"/>
  <c r="Y539" i="63"/>
  <c r="X542" i="63"/>
  <c r="X544" i="63"/>
  <c r="X546" i="63"/>
  <c r="Y547" i="63"/>
  <c r="Y549" i="63"/>
  <c r="X552" i="63"/>
  <c r="X554" i="63"/>
  <c r="X556" i="63"/>
  <c r="X558" i="63"/>
  <c r="X560" i="63"/>
  <c r="Y561" i="63"/>
  <c r="X564" i="63"/>
  <c r="Y565" i="63"/>
  <c r="Y567" i="63"/>
  <c r="X570" i="63"/>
  <c r="Y571" i="63"/>
  <c r="Y573" i="63"/>
  <c r="X576" i="63"/>
  <c r="Y577" i="63"/>
  <c r="Y579" i="63"/>
  <c r="Y581" i="63"/>
  <c r="Y583" i="63"/>
  <c r="Y585" i="63"/>
  <c r="X588" i="63"/>
  <c r="Y589" i="63"/>
  <c r="Y591" i="63"/>
  <c r="X594" i="63"/>
  <c r="X596" i="63"/>
  <c r="X598" i="63"/>
  <c r="Y599" i="63"/>
  <c r="Y601" i="63"/>
  <c r="Y603" i="63"/>
  <c r="X606" i="63"/>
  <c r="X608" i="63"/>
  <c r="Y609" i="63"/>
  <c r="Y611" i="63"/>
  <c r="X614" i="63"/>
  <c r="Y615" i="63"/>
  <c r="X618" i="63"/>
  <c r="Y619" i="63"/>
  <c r="X622" i="63"/>
  <c r="Y623" i="63"/>
  <c r="X626" i="63"/>
  <c r="Y627" i="63"/>
  <c r="Y629" i="63"/>
  <c r="X632" i="63"/>
  <c r="Y633" i="63"/>
  <c r="X636" i="63"/>
  <c r="X638" i="63"/>
  <c r="X640" i="63"/>
  <c r="X640" i="56"/>
  <c r="X642" i="70"/>
  <c r="Y644" i="63"/>
  <c r="Y641" i="79"/>
  <c r="X648" i="63"/>
  <c r="Y647" i="56"/>
  <c r="X650" i="70"/>
  <c r="X653" i="63"/>
  <c r="X650" i="79"/>
  <c r="Y655" i="63"/>
  <c r="Y655" i="56"/>
  <c r="Y657" i="70"/>
  <c r="Y660" i="63"/>
  <c r="Y657" i="79"/>
  <c r="Y663" i="63"/>
  <c r="Y663" i="56"/>
  <c r="X666" i="70"/>
  <c r="Y668" i="63"/>
  <c r="Y665" i="79"/>
  <c r="X672" i="63"/>
  <c r="Y671" i="56"/>
  <c r="X674" i="70"/>
  <c r="X677" i="63"/>
  <c r="X674" i="79"/>
  <c r="Y679" i="63"/>
  <c r="Y679" i="56"/>
  <c r="Y681" i="70"/>
  <c r="X685" i="63"/>
  <c r="X682" i="79"/>
  <c r="X688" i="63"/>
  <c r="X688" i="56"/>
  <c r="Y690" i="63"/>
  <c r="X691" i="70"/>
  <c r="X692" i="56"/>
  <c r="Y694" i="63"/>
  <c r="X695" i="70"/>
  <c r="Y695" i="56"/>
  <c r="Y698" i="63"/>
  <c r="X699" i="70"/>
  <c r="X700" i="56"/>
  <c r="Y702" i="63"/>
  <c r="X703" i="70"/>
  <c r="X704" i="56"/>
  <c r="Y706" i="63"/>
  <c r="X707" i="70"/>
  <c r="X708" i="56"/>
  <c r="X711" i="63"/>
  <c r="Y711" i="63"/>
  <c r="X712" i="70"/>
  <c r="Y709" i="79"/>
  <c r="Y710" i="79"/>
  <c r="Y714" i="56"/>
  <c r="Y715" i="56"/>
  <c r="Y718" i="63"/>
  <c r="X720" i="63"/>
  <c r="Y719" i="70"/>
  <c r="X718" i="79"/>
  <c r="Y718" i="79"/>
  <c r="X723" i="56"/>
  <c r="Y723" i="56"/>
  <c r="X727" i="63"/>
  <c r="Y727" i="63"/>
  <c r="Y727" i="70"/>
  <c r="Y725" i="79"/>
  <c r="Y726" i="79"/>
  <c r="Y730" i="56"/>
  <c r="Y731" i="56"/>
  <c r="X735" i="63"/>
  <c r="Y735" i="63"/>
  <c r="X736" i="70"/>
  <c r="Y733" i="79"/>
  <c r="Y734" i="79"/>
  <c r="Y738" i="56"/>
  <c r="Y739" i="56"/>
  <c r="Y742" i="63"/>
  <c r="Y743" i="63"/>
  <c r="Y743" i="70"/>
  <c r="X742" i="79"/>
  <c r="X743" i="79"/>
  <c r="X747" i="56"/>
  <c r="X748" i="56"/>
  <c r="Y750" i="63"/>
  <c r="X752" i="63"/>
  <c r="Y751" i="70"/>
  <c r="Y749" i="79"/>
  <c r="Y750" i="79"/>
  <c r="Y754" i="56"/>
  <c r="X756" i="56"/>
  <c r="X759" i="63"/>
  <c r="X760" i="63"/>
  <c r="Y759" i="70"/>
  <c r="X758" i="79"/>
  <c r="X759" i="79"/>
  <c r="X763" i="56"/>
  <c r="Y763" i="56"/>
  <c r="Y766" i="63"/>
  <c r="X768" i="63"/>
  <c r="Y767" i="70"/>
  <c r="X766" i="79"/>
  <c r="Y766" i="79"/>
  <c r="X771" i="56"/>
  <c r="X772" i="56"/>
  <c r="X775" i="63"/>
  <c r="Y775" i="63"/>
  <c r="X776" i="70"/>
  <c r="X774" i="79"/>
  <c r="X775" i="79"/>
  <c r="X779" i="56"/>
  <c r="X780" i="56"/>
  <c r="Y782" i="63"/>
  <c r="Y783" i="63"/>
  <c r="X784" i="70"/>
  <c r="Y781" i="79"/>
  <c r="Y782" i="79"/>
  <c r="X787" i="56"/>
  <c r="X788" i="56"/>
  <c r="Y790" i="63"/>
  <c r="Y791" i="63"/>
  <c r="Y791" i="70"/>
  <c r="Y789" i="79"/>
  <c r="X791" i="79"/>
  <c r="Y794" i="56"/>
  <c r="Y795" i="56"/>
  <c r="X799" i="63"/>
  <c r="Y799" i="63"/>
  <c r="Y799" i="70"/>
  <c r="Y797" i="79"/>
  <c r="X799" i="79"/>
  <c r="Y802" i="56"/>
  <c r="X804" i="56"/>
  <c r="X807" i="63"/>
  <c r="X808" i="63"/>
  <c r="Y807" i="70"/>
  <c r="X806" i="79"/>
  <c r="Y806" i="79"/>
  <c r="X811" i="56"/>
  <c r="X812" i="56"/>
  <c r="Y814" i="63"/>
  <c r="X816" i="63"/>
  <c r="X816" i="70"/>
  <c r="Y813" i="79"/>
  <c r="Y814" i="79"/>
  <c r="X819" i="56"/>
  <c r="Y819" i="56"/>
  <c r="Y822" i="63"/>
  <c r="X824" i="63"/>
  <c r="Y823" i="70"/>
  <c r="Y821" i="79"/>
  <c r="Y822" i="79"/>
  <c r="X827" i="56"/>
  <c r="Y827" i="56"/>
  <c r="X831" i="63"/>
  <c r="Y831" i="63"/>
  <c r="Y831" i="70"/>
  <c r="Y829" i="79"/>
  <c r="X831" i="79"/>
  <c r="X835" i="56"/>
  <c r="Y835" i="56"/>
  <c r="X839" i="63"/>
  <c r="X840" i="63"/>
  <c r="Y839" i="70"/>
  <c r="X838" i="79"/>
  <c r="Y838" i="79"/>
  <c r="X843" i="56"/>
  <c r="X844" i="56"/>
  <c r="Y846" i="63"/>
  <c r="X848" i="63"/>
  <c r="Y847" i="70"/>
  <c r="Y845" i="79"/>
  <c r="X847" i="79"/>
  <c r="X851" i="56"/>
  <c r="Y851" i="56"/>
  <c r="Y854" i="63"/>
  <c r="X856" i="63"/>
  <c r="X856" i="70"/>
  <c r="X854" i="79"/>
  <c r="X855" i="79"/>
  <c r="Y858" i="56"/>
  <c r="X860" i="56"/>
  <c r="Y862" i="63"/>
  <c r="Y863" i="63"/>
  <c r="Y863" i="70"/>
  <c r="X862" i="79"/>
  <c r="X863" i="79"/>
  <c r="Y866" i="56"/>
  <c r="Y867" i="56"/>
  <c r="X871" i="63"/>
  <c r="X872" i="63"/>
  <c r="Y871" i="70"/>
  <c r="X870" i="79"/>
  <c r="Y870" i="79"/>
  <c r="X875" i="56"/>
  <c r="X876" i="56"/>
  <c r="X879" i="63"/>
  <c r="Y879" i="63"/>
  <c r="Y879" i="70"/>
  <c r="Y877" i="79"/>
  <c r="Y878" i="79"/>
  <c r="X883" i="56"/>
  <c r="X884" i="56"/>
  <c r="Y886" i="63"/>
  <c r="Y887" i="63"/>
  <c r="Y887" i="70"/>
  <c r="Y885" i="79"/>
  <c r="Y886" i="79"/>
  <c r="X891" i="56"/>
  <c r="X892" i="56"/>
  <c r="Y894" i="63"/>
  <c r="Y895" i="63"/>
  <c r="Y895" i="70"/>
  <c r="X894" i="79"/>
  <c r="X895" i="79"/>
  <c r="X899" i="56"/>
  <c r="Y899" i="56"/>
  <c r="X903" i="63"/>
  <c r="X904" i="63"/>
  <c r="Y903" i="70"/>
  <c r="Y901" i="79"/>
  <c r="Y902" i="79"/>
  <c r="X907" i="56"/>
  <c r="X908" i="56"/>
  <c r="Y910" i="63"/>
  <c r="X912" i="63"/>
  <c r="Y912" i="63"/>
  <c r="X914" i="63"/>
  <c r="Y914" i="63"/>
  <c r="Y915" i="63"/>
  <c r="X917" i="63"/>
  <c r="Y917" i="63"/>
  <c r="X919" i="63"/>
  <c r="Y919" i="63"/>
  <c r="Y920" i="63"/>
  <c r="Y921" i="63"/>
  <c r="Y922" i="63"/>
  <c r="X924" i="63"/>
  <c r="Y924" i="63"/>
  <c r="X926" i="63"/>
  <c r="Y926" i="63"/>
  <c r="Y927" i="63"/>
  <c r="X929" i="63"/>
  <c r="X930" i="63"/>
  <c r="Y930" i="63"/>
  <c r="X932" i="63"/>
  <c r="X933" i="63"/>
  <c r="Y933" i="63"/>
  <c r="Y934" i="63"/>
  <c r="Y935" i="63"/>
  <c r="Y936" i="63"/>
  <c r="Y937" i="63"/>
  <c r="X939" i="63"/>
  <c r="Y939" i="63"/>
  <c r="Y940" i="63"/>
  <c r="X942" i="63"/>
  <c r="Y942" i="63"/>
  <c r="X944" i="63"/>
  <c r="X945" i="63"/>
  <c r="X946" i="63"/>
  <c r="Y946" i="63"/>
  <c r="X948" i="63"/>
  <c r="Y948" i="63"/>
  <c r="Y949" i="63"/>
  <c r="Y950" i="63"/>
  <c r="X952" i="63"/>
  <c r="Y952" i="63"/>
  <c r="Y953" i="63"/>
  <c r="X955" i="63"/>
  <c r="X956" i="63"/>
  <c r="X957" i="63"/>
  <c r="Y957" i="63"/>
  <c r="X959" i="63"/>
  <c r="Y959" i="63"/>
  <c r="X961" i="63"/>
  <c r="X962" i="63"/>
  <c r="Y962" i="63"/>
  <c r="X964" i="63"/>
  <c r="X965" i="63"/>
  <c r="X966" i="63"/>
  <c r="Y966" i="63"/>
  <c r="Y967" i="63"/>
  <c r="Y968" i="63"/>
  <c r="X970" i="63"/>
  <c r="X971" i="63"/>
  <c r="X972" i="63"/>
  <c r="X973" i="63"/>
  <c r="Y973" i="63"/>
  <c r="Y974" i="63"/>
  <c r="Y975" i="63"/>
  <c r="Y976" i="63"/>
  <c r="X978" i="63"/>
  <c r="Y978" i="63"/>
  <c r="Y979" i="63"/>
  <c r="Y980" i="63"/>
  <c r="X982" i="63"/>
  <c r="Y982" i="63"/>
  <c r="X984" i="63"/>
  <c r="X985" i="63"/>
  <c r="X986" i="63"/>
  <c r="X987" i="63"/>
  <c r="Y987" i="63"/>
  <c r="Y988" i="63"/>
  <c r="Y989" i="63"/>
  <c r="Y990" i="63"/>
  <c r="Y991" i="63"/>
  <c r="Y992" i="63"/>
  <c r="Y993" i="63"/>
  <c r="Y994" i="63"/>
  <c r="Y995" i="63"/>
  <c r="X997" i="63"/>
  <c r="X998" i="63"/>
  <c r="X999" i="63"/>
  <c r="Y999" i="63"/>
  <c r="X1001" i="63"/>
  <c r="X1002" i="63"/>
  <c r="X1003" i="63"/>
  <c r="N79" i="70"/>
  <c r="T78" i="45"/>
  <c r="R103" i="70"/>
  <c r="F4" i="60"/>
  <c r="F84" i="60"/>
  <c r="E25" i="60"/>
  <c r="U131" i="47"/>
  <c r="T34" i="46"/>
  <c r="C35" i="69"/>
  <c r="F28" i="60"/>
  <c r="R39" i="56"/>
  <c r="AG7" i="51"/>
  <c r="L38" i="80"/>
  <c r="X31" i="56"/>
  <c r="X39" i="56"/>
  <c r="AF33" i="51"/>
  <c r="X59" i="56"/>
  <c r="X68" i="56"/>
  <c r="Y76" i="63"/>
  <c r="AG66" i="51"/>
  <c r="Y89" i="56"/>
  <c r="X99" i="63"/>
  <c r="X101" i="79"/>
  <c r="AF94" i="51"/>
  <c r="AG99" i="51"/>
  <c r="X123" i="63"/>
  <c r="Y128" i="63"/>
  <c r="X135" i="63"/>
  <c r="Y135" i="79"/>
  <c r="X142" i="79"/>
  <c r="AG134" i="51"/>
  <c r="X157" i="70"/>
  <c r="X164" i="63"/>
  <c r="X170" i="63"/>
  <c r="X174" i="56"/>
  <c r="X177" i="79"/>
  <c r="Y182" i="79"/>
  <c r="AG175" i="51"/>
  <c r="X198" i="70"/>
  <c r="Y204" i="63"/>
  <c r="Y209" i="63"/>
  <c r="Y212" i="70"/>
  <c r="X214" i="79"/>
  <c r="Y217" i="79"/>
  <c r="X225" i="70"/>
  <c r="X228" i="56"/>
  <c r="AF216" i="51"/>
  <c r="X236" i="70"/>
  <c r="X239" i="56"/>
  <c r="AF227" i="51"/>
  <c r="Y246" i="70"/>
  <c r="Y249" i="56"/>
  <c r="AF238" i="51"/>
  <c r="Y258" i="63"/>
  <c r="Y260" i="56"/>
  <c r="AF249" i="51"/>
  <c r="X270" i="63"/>
  <c r="X272" i="56"/>
  <c r="X278" i="63"/>
  <c r="Y280" i="70"/>
  <c r="Y284" i="70"/>
  <c r="Y288" i="70"/>
  <c r="Y292" i="70"/>
  <c r="Y297" i="63"/>
  <c r="X296" i="79"/>
  <c r="X301" i="56"/>
  <c r="Y304" i="63"/>
  <c r="X306" i="70"/>
  <c r="X305" i="79"/>
  <c r="X310" i="56"/>
  <c r="X314" i="63"/>
  <c r="Y311" i="79"/>
  <c r="X317" i="56"/>
  <c r="X321" i="63"/>
  <c r="X322" i="70"/>
  <c r="Y320" i="79"/>
  <c r="X326" i="56"/>
  <c r="Y329" i="63"/>
  <c r="X328" i="79"/>
  <c r="X333" i="56"/>
  <c r="Y336" i="63"/>
  <c r="Y337" i="70"/>
  <c r="X337" i="79"/>
  <c r="Y341" i="56"/>
  <c r="X346" i="63"/>
  <c r="Y343" i="79"/>
  <c r="Y348" i="56"/>
  <c r="X353" i="63"/>
  <c r="X354" i="70"/>
  <c r="Y352" i="79"/>
  <c r="X358" i="56"/>
  <c r="Y361" i="63"/>
  <c r="Y359" i="79"/>
  <c r="X365" i="56"/>
  <c r="X369" i="63"/>
  <c r="Y369" i="70"/>
  <c r="Y368" i="79"/>
  <c r="Y373" i="56"/>
  <c r="Y377" i="63"/>
  <c r="X376" i="79"/>
  <c r="X381" i="56"/>
  <c r="X385" i="63"/>
  <c r="Y385" i="70"/>
  <c r="Y384" i="79"/>
  <c r="Y389" i="56"/>
  <c r="X394" i="63"/>
  <c r="Y391" i="79"/>
  <c r="Y396" i="56"/>
  <c r="X401" i="63"/>
  <c r="X402" i="70"/>
  <c r="Y400" i="79"/>
  <c r="X406" i="56"/>
  <c r="X410" i="63"/>
  <c r="X408" i="79"/>
  <c r="X413" i="56"/>
  <c r="X417" i="63"/>
  <c r="Y417" i="70"/>
  <c r="X417" i="79"/>
  <c r="X422" i="56"/>
  <c r="X426" i="63"/>
  <c r="X424" i="79"/>
  <c r="X429" i="56"/>
  <c r="X433" i="63"/>
  <c r="X434" i="70"/>
  <c r="X433" i="79"/>
  <c r="Y437" i="56"/>
  <c r="Y441" i="63"/>
  <c r="X440" i="79"/>
  <c r="X445" i="56"/>
  <c r="X449" i="63"/>
  <c r="Y449" i="70"/>
  <c r="X449" i="79"/>
  <c r="Y453" i="56"/>
  <c r="X458" i="63"/>
  <c r="X456" i="79"/>
  <c r="Y460" i="56"/>
  <c r="Y464" i="63"/>
  <c r="Y465" i="70"/>
  <c r="Y464" i="79"/>
  <c r="X470" i="56"/>
  <c r="Y473" i="63"/>
  <c r="Y471" i="79"/>
  <c r="X477" i="56"/>
  <c r="X481" i="63"/>
  <c r="Y481" i="70"/>
  <c r="Y480" i="79"/>
  <c r="X486" i="56"/>
  <c r="X490" i="63"/>
  <c r="Y487" i="79"/>
  <c r="X493" i="56"/>
  <c r="X497" i="63"/>
  <c r="Y497" i="70"/>
  <c r="X497" i="79"/>
  <c r="Y501" i="56"/>
  <c r="X506" i="63"/>
  <c r="Y503" i="79"/>
  <c r="X509" i="56"/>
  <c r="Y512" i="63"/>
  <c r="Y513" i="70"/>
  <c r="X513" i="79"/>
  <c r="X518" i="56"/>
  <c r="X522" i="63"/>
  <c r="Y519" i="79"/>
  <c r="Y521" i="79"/>
  <c r="X524" i="79"/>
  <c r="X526" i="79"/>
  <c r="X528" i="79"/>
  <c r="Y529" i="79"/>
  <c r="X532" i="79"/>
  <c r="Y533" i="79"/>
  <c r="Y535" i="79"/>
  <c r="X538" i="79"/>
  <c r="Y539" i="79"/>
  <c r="Y541" i="79"/>
  <c r="Y543" i="79"/>
  <c r="Y545" i="79"/>
  <c r="Y547" i="79"/>
  <c r="X550" i="79"/>
  <c r="Y551" i="79"/>
  <c r="X554" i="79"/>
  <c r="Y555" i="79"/>
  <c r="X558" i="79"/>
  <c r="Y559" i="79"/>
  <c r="X562" i="79"/>
  <c r="Y563" i="79"/>
  <c r="X566" i="79"/>
  <c r="X568" i="79"/>
  <c r="Y569" i="79"/>
  <c r="Y571" i="79"/>
  <c r="Y573" i="79"/>
  <c r="Y575" i="79"/>
  <c r="X578" i="79"/>
  <c r="X580" i="79"/>
  <c r="Y581" i="79"/>
  <c r="Y583" i="79"/>
  <c r="X586" i="79"/>
  <c r="Y587" i="79"/>
  <c r="Y589" i="79"/>
  <c r="Y591" i="79"/>
  <c r="X594" i="79"/>
  <c r="X596" i="79"/>
  <c r="X598" i="79"/>
  <c r="Y599" i="79"/>
  <c r="X602" i="79"/>
  <c r="Y603" i="79"/>
  <c r="X606" i="79"/>
  <c r="Y607" i="79"/>
  <c r="X610" i="79"/>
  <c r="Y611" i="79"/>
  <c r="X614" i="79"/>
  <c r="X616" i="79"/>
  <c r="Y617" i="79"/>
  <c r="Y619" i="79"/>
  <c r="Y621" i="79"/>
  <c r="Y623" i="79"/>
  <c r="Y625" i="79"/>
  <c r="X628" i="79"/>
  <c r="X630" i="79"/>
  <c r="X632" i="79"/>
  <c r="Y633" i="79"/>
  <c r="Y635" i="79"/>
  <c r="X641" i="70"/>
  <c r="Y643" i="63"/>
  <c r="Y640" i="79"/>
  <c r="X647" i="63"/>
  <c r="X647" i="56"/>
  <c r="X649" i="70"/>
  <c r="Y651" i="63"/>
  <c r="Y648" i="79"/>
  <c r="X655" i="63"/>
  <c r="X655" i="56"/>
  <c r="X657" i="70"/>
  <c r="X660" i="63"/>
  <c r="X657" i="79"/>
  <c r="Y662" i="63"/>
  <c r="Y662" i="56"/>
  <c r="Y664" i="70"/>
  <c r="Y667" i="63"/>
  <c r="Y664" i="79"/>
  <c r="X671" i="63"/>
  <c r="X671" i="56"/>
  <c r="X673" i="70"/>
  <c r="X676" i="63"/>
  <c r="X673" i="79"/>
  <c r="X679" i="63"/>
  <c r="X679" i="56"/>
  <c r="Y680" i="70"/>
  <c r="Y683" i="63"/>
  <c r="Y680" i="79"/>
  <c r="Y686" i="63"/>
  <c r="X687" i="56"/>
  <c r="Y689" i="63"/>
  <c r="X687" i="79"/>
  <c r="X691" i="56"/>
  <c r="X694" i="63"/>
  <c r="X691" i="79"/>
  <c r="Y694" i="56"/>
  <c r="Y697" i="63"/>
  <c r="X695" i="79"/>
  <c r="Y698" i="56"/>
  <c r="X702" i="63"/>
  <c r="Y698" i="79"/>
  <c r="X703" i="56"/>
  <c r="X706" i="63"/>
  <c r="Y702" i="79"/>
  <c r="X707" i="56"/>
  <c r="X710" i="63"/>
  <c r="Y706" i="79"/>
  <c r="Y707" i="79"/>
  <c r="X712" i="56"/>
  <c r="X713" i="56"/>
  <c r="X716" i="63"/>
  <c r="Y716" i="63"/>
  <c r="Y716" i="70"/>
  <c r="X715" i="79"/>
  <c r="X716" i="79"/>
  <c r="Y719" i="56"/>
  <c r="Y720" i="56"/>
  <c r="Y723" i="63"/>
  <c r="X725" i="63"/>
  <c r="Y724" i="70"/>
  <c r="X723" i="79"/>
  <c r="X724" i="79"/>
  <c r="X728" i="56"/>
  <c r="X729" i="56"/>
  <c r="X732" i="63"/>
  <c r="Y732" i="63"/>
  <c r="X733" i="70"/>
  <c r="Y730" i="79"/>
  <c r="Y731" i="79"/>
  <c r="Y735" i="56"/>
  <c r="X737" i="56"/>
  <c r="X740" i="63"/>
  <c r="Y740" i="63"/>
  <c r="Y740" i="70"/>
  <c r="Y738" i="79"/>
  <c r="X740" i="79"/>
  <c r="X744" i="56"/>
  <c r="Y744" i="56"/>
  <c r="X748" i="63"/>
  <c r="X749" i="63"/>
  <c r="Y748" i="70"/>
  <c r="Y746" i="79"/>
  <c r="Y747" i="79"/>
  <c r="X752" i="56"/>
  <c r="X753" i="56"/>
  <c r="Y755" i="63"/>
  <c r="Y756" i="63"/>
  <c r="Y756" i="70"/>
  <c r="X755" i="79"/>
  <c r="Y755" i="79"/>
  <c r="Y759" i="56"/>
  <c r="X761" i="56"/>
  <c r="X764" i="63"/>
  <c r="X765" i="63"/>
  <c r="X765" i="70"/>
  <c r="X763" i="79"/>
  <c r="X764" i="79"/>
  <c r="X768" i="56"/>
  <c r="X769" i="56"/>
  <c r="Y771" i="63"/>
  <c r="X773" i="63"/>
  <c r="Y772" i="70"/>
  <c r="X771" i="79"/>
  <c r="Y771" i="79"/>
  <c r="X776" i="56"/>
  <c r="Y776" i="56"/>
  <c r="X780" i="63"/>
  <c r="X781" i="63"/>
  <c r="Y780" i="70"/>
  <c r="X779" i="79"/>
  <c r="Y779" i="79"/>
  <c r="X784" i="56"/>
  <c r="X785" i="56"/>
  <c r="X788" i="63"/>
  <c r="Y788" i="63"/>
  <c r="X789" i="70"/>
  <c r="X787" i="79"/>
  <c r="Y787" i="79"/>
  <c r="Y791" i="56"/>
  <c r="Y792" i="56"/>
  <c r="X796" i="63"/>
  <c r="Y796" i="63"/>
  <c r="X797" i="70"/>
  <c r="X795" i="79"/>
  <c r="Y795" i="79"/>
  <c r="Y799" i="56"/>
  <c r="Y800" i="56"/>
  <c r="Y803" i="63"/>
  <c r="Y804" i="63"/>
  <c r="X805" i="70"/>
  <c r="Y802" i="79"/>
  <c r="Y803" i="79"/>
  <c r="X808" i="56"/>
  <c r="Y808" i="56"/>
  <c r="X812" i="63"/>
  <c r="X813" i="63"/>
  <c r="Y812" i="70"/>
  <c r="Y810" i="79"/>
  <c r="Y811" i="79"/>
  <c r="Y815" i="56"/>
  <c r="Y816" i="56"/>
  <c r="Y819" i="63"/>
  <c r="X821" i="63"/>
  <c r="X821" i="70"/>
  <c r="Y818" i="79"/>
  <c r="X820" i="79"/>
  <c r="X824" i="56"/>
  <c r="X825" i="56"/>
  <c r="X828" i="63"/>
  <c r="Y828" i="63"/>
  <c r="X829" i="70"/>
  <c r="X827" i="79"/>
  <c r="X828" i="79"/>
  <c r="Y831" i="56"/>
  <c r="X833" i="56"/>
  <c r="Y835" i="63"/>
  <c r="X837" i="63"/>
  <c r="Y836" i="70"/>
  <c r="X835" i="79"/>
  <c r="X836" i="79"/>
  <c r="Y839" i="56"/>
  <c r="Y840" i="56"/>
  <c r="Y843" i="63"/>
  <c r="Y844" i="63"/>
  <c r="X845" i="70"/>
  <c r="Y842" i="79"/>
  <c r="Y843" i="79"/>
  <c r="X848" i="56"/>
  <c r="Y848" i="56"/>
  <c r="X852" i="63"/>
  <c r="X853" i="63"/>
  <c r="Y852" i="70"/>
  <c r="Y850" i="79"/>
  <c r="Y851" i="79"/>
  <c r="Y855" i="56"/>
  <c r="Y856" i="56"/>
  <c r="Y859" i="63"/>
  <c r="Y860" i="63"/>
  <c r="X861" i="70"/>
  <c r="X859" i="79"/>
  <c r="Y859" i="79"/>
  <c r="Y863" i="56"/>
  <c r="Y864" i="56"/>
  <c r="Y867" i="63"/>
  <c r="X869" i="63"/>
  <c r="X869" i="70"/>
  <c r="X867" i="79"/>
  <c r="Y867" i="79"/>
  <c r="Y871" i="56"/>
  <c r="Y872" i="56"/>
  <c r="X876" i="63"/>
  <c r="Y876" i="63"/>
  <c r="Y876" i="70"/>
  <c r="X875" i="79"/>
  <c r="Y875" i="79"/>
  <c r="Y879" i="56"/>
  <c r="X881" i="56"/>
  <c r="X884" i="63"/>
  <c r="Y884" i="63"/>
  <c r="Y884" i="70"/>
  <c r="Y882" i="79"/>
  <c r="X884" i="79"/>
  <c r="X888" i="56"/>
  <c r="X889" i="56"/>
  <c r="Y891" i="63"/>
  <c r="X893" i="63"/>
  <c r="Y892" i="70"/>
  <c r="X891" i="79"/>
  <c r="X892" i="79"/>
  <c r="X896" i="56"/>
  <c r="X897" i="56"/>
  <c r="Y899" i="63"/>
  <c r="X901" i="63"/>
  <c r="X901" i="70"/>
  <c r="Y898" i="79"/>
  <c r="Y899" i="79"/>
  <c r="X904" i="56"/>
  <c r="X905" i="56"/>
  <c r="Y907" i="63"/>
  <c r="Y908" i="63"/>
  <c r="X909" i="70"/>
  <c r="Y906" i="79"/>
  <c r="X908" i="79"/>
  <c r="X909" i="79"/>
  <c r="Y909" i="79"/>
  <c r="X911" i="79"/>
  <c r="X912" i="79"/>
  <c r="X913" i="79"/>
  <c r="Y913" i="79"/>
  <c r="X915" i="79"/>
  <c r="X916" i="79"/>
  <c r="Y916" i="79"/>
  <c r="Y917" i="79"/>
  <c r="X919" i="79"/>
  <c r="X920" i="79"/>
  <c r="X921" i="79"/>
  <c r="Y921" i="79"/>
  <c r="X923" i="79"/>
  <c r="X924" i="79"/>
  <c r="Y924" i="79"/>
  <c r="Y925" i="79"/>
  <c r="Y926" i="79"/>
  <c r="Y927" i="79"/>
  <c r="Y928" i="79"/>
  <c r="Y929" i="79"/>
  <c r="Y930" i="79"/>
  <c r="Y931" i="79"/>
  <c r="Y932" i="79"/>
  <c r="X934" i="79"/>
  <c r="X935" i="79"/>
  <c r="Y935" i="79"/>
  <c r="X937" i="79"/>
  <c r="Y937" i="79"/>
  <c r="Y938" i="79"/>
  <c r="X940" i="79"/>
  <c r="Y940" i="79"/>
  <c r="Y941" i="79"/>
  <c r="X943" i="79"/>
  <c r="X944" i="79"/>
  <c r="X945" i="79"/>
  <c r="Y945" i="79"/>
  <c r="Y946" i="79"/>
  <c r="Y947" i="79"/>
  <c r="X949" i="79"/>
  <c r="Y949" i="79"/>
  <c r="Y950" i="79"/>
  <c r="Y951" i="79"/>
  <c r="Y952" i="79"/>
  <c r="X954" i="79"/>
  <c r="Y954" i="79"/>
  <c r="Y955" i="79"/>
  <c r="Y956" i="79"/>
  <c r="X958" i="79"/>
  <c r="X959" i="79"/>
  <c r="X960" i="79"/>
  <c r="X961" i="79"/>
  <c r="X962" i="79"/>
  <c r="Y962" i="79"/>
  <c r="Y963" i="79"/>
  <c r="Y964" i="79"/>
  <c r="Y965" i="79"/>
  <c r="X967" i="79"/>
  <c r="Y967" i="79"/>
  <c r="X969" i="79"/>
  <c r="Y969" i="79"/>
  <c r="Y970" i="79"/>
  <c r="Y971" i="79"/>
  <c r="X973" i="79"/>
  <c r="Y973" i="79"/>
  <c r="Y974" i="79"/>
  <c r="X976" i="79"/>
  <c r="X977" i="79"/>
  <c r="X978" i="79"/>
  <c r="X979" i="79"/>
  <c r="Y979" i="79"/>
  <c r="Y980" i="79"/>
  <c r="Y981" i="79"/>
  <c r="Y982" i="79"/>
  <c r="X984" i="79"/>
  <c r="Y984" i="79"/>
  <c r="X986" i="79"/>
  <c r="X987" i="79"/>
  <c r="X988" i="79"/>
  <c r="X989" i="79"/>
  <c r="Y989" i="79"/>
  <c r="Y990" i="79"/>
  <c r="X992" i="79"/>
  <c r="Y992" i="79"/>
  <c r="X994" i="79"/>
  <c r="Y994" i="79"/>
  <c r="X996" i="79"/>
  <c r="Y996" i="79"/>
  <c r="X998" i="79"/>
  <c r="Y998" i="79"/>
  <c r="X1000" i="79"/>
  <c r="X1001" i="79"/>
  <c r="Y1001" i="79"/>
  <c r="Y1002" i="79"/>
  <c r="X1004" i="79"/>
  <c r="X1005" i="79"/>
  <c r="Y1005" i="79"/>
  <c r="X1007" i="79"/>
  <c r="X1008" i="79"/>
  <c r="Y1008" i="79"/>
  <c r="X1010" i="79"/>
  <c r="Y1010" i="79"/>
  <c r="Y1011" i="79"/>
  <c r="Y1012" i="79"/>
  <c r="Y1013" i="79"/>
  <c r="Y1014" i="79"/>
  <c r="Y1015" i="79"/>
  <c r="Y1016" i="79"/>
  <c r="X1018" i="79"/>
  <c r="Y1018" i="79"/>
  <c r="X1020" i="79"/>
  <c r="Y1020" i="79"/>
  <c r="X1022" i="79"/>
  <c r="Y1022" i="79"/>
  <c r="X1024" i="79"/>
  <c r="Y1024" i="79"/>
  <c r="Y1025" i="79"/>
  <c r="X1027" i="79"/>
  <c r="X1028" i="79"/>
  <c r="Y1028" i="79"/>
  <c r="Y1029" i="79"/>
  <c r="Y1030" i="79"/>
  <c r="Y1031" i="79"/>
  <c r="Y1032" i="79"/>
  <c r="X1034" i="79"/>
  <c r="Y1034" i="79"/>
  <c r="Y1035" i="79"/>
  <c r="X1037" i="79"/>
  <c r="Y1037" i="79"/>
  <c r="X1039" i="79"/>
  <c r="Y1039" i="79"/>
  <c r="X1041" i="79"/>
  <c r="X1042" i="79"/>
  <c r="X1043" i="79"/>
  <c r="X1044" i="79"/>
  <c r="Y1044" i="79"/>
  <c r="Y1045" i="79"/>
  <c r="X1047" i="79"/>
  <c r="Y1047" i="79"/>
  <c r="Y1048" i="79"/>
  <c r="Y1049" i="79"/>
  <c r="X1051" i="79"/>
  <c r="X1052" i="79"/>
  <c r="X1053" i="79"/>
  <c r="X1054" i="79"/>
  <c r="X1055" i="79"/>
  <c r="Y1055" i="79"/>
  <c r="X1057" i="79"/>
  <c r="Y1057" i="79"/>
  <c r="Y1058" i="79"/>
  <c r="X1060" i="79"/>
  <c r="X1061" i="79"/>
  <c r="X1062" i="79"/>
  <c r="Y1062" i="79"/>
  <c r="X1064" i="79"/>
  <c r="X1065" i="79"/>
  <c r="X1066" i="79"/>
  <c r="Y1066" i="79"/>
  <c r="X1068" i="79"/>
  <c r="X1069" i="79"/>
  <c r="Y1069" i="79"/>
  <c r="X1071" i="79"/>
  <c r="X1072" i="79"/>
  <c r="Y1072" i="79"/>
  <c r="X1074" i="79"/>
  <c r="X1075" i="79"/>
  <c r="X1076" i="79"/>
  <c r="Y1076" i="79"/>
  <c r="X1078" i="79"/>
  <c r="X1079" i="79"/>
  <c r="Y1079" i="79"/>
  <c r="X1081" i="79"/>
  <c r="X1082" i="79"/>
  <c r="X1083" i="79"/>
  <c r="X1084" i="79"/>
  <c r="Y1084" i="79"/>
  <c r="Y1085" i="79"/>
  <c r="X1087" i="79"/>
  <c r="Y1087" i="79"/>
  <c r="Y1088" i="79"/>
  <c r="Y1089" i="79"/>
  <c r="Y1090" i="79"/>
  <c r="Y1091" i="79"/>
  <c r="X1093" i="79"/>
  <c r="Y1093" i="79"/>
  <c r="Y1094" i="79"/>
  <c r="Y1095" i="79"/>
  <c r="X1097" i="79"/>
  <c r="X1098" i="79"/>
  <c r="Y1098" i="79"/>
  <c r="Y1099" i="79"/>
  <c r="X1101" i="79"/>
  <c r="X1102" i="79"/>
  <c r="Y1102" i="79"/>
  <c r="Y1103" i="79"/>
  <c r="Y1104" i="79"/>
  <c r="X1106" i="79"/>
  <c r="Y1106" i="79"/>
  <c r="Y1107" i="79"/>
  <c r="X1109" i="79"/>
  <c r="Y1109" i="79"/>
  <c r="X1111" i="79"/>
  <c r="Y1111" i="79"/>
  <c r="Y1112" i="79"/>
  <c r="X1114" i="79"/>
  <c r="Y1114" i="79"/>
  <c r="Y1115" i="79"/>
  <c r="Y1116" i="79"/>
  <c r="X1118" i="79"/>
  <c r="X1119" i="79"/>
  <c r="Y1119" i="79"/>
  <c r="X1121" i="79"/>
  <c r="Y1121" i="79"/>
  <c r="Y1122" i="79"/>
  <c r="X1124" i="79"/>
  <c r="Y1124" i="79"/>
  <c r="Y1125" i="79"/>
  <c r="X1127" i="79"/>
  <c r="Y1127" i="79"/>
  <c r="X1129" i="79"/>
  <c r="X1130" i="79"/>
  <c r="Y1130" i="79"/>
  <c r="Y1131" i="79"/>
  <c r="X1133" i="79"/>
  <c r="Y1133" i="79"/>
  <c r="Y1134" i="79"/>
  <c r="X1136" i="79"/>
  <c r="Y1136" i="79"/>
  <c r="Y1137" i="79"/>
  <c r="Y1138" i="79"/>
  <c r="X1140" i="79"/>
  <c r="Y1140" i="79"/>
  <c r="Y1141" i="79"/>
  <c r="Y1142" i="79"/>
  <c r="Y1143" i="79"/>
  <c r="X1145" i="79"/>
  <c r="Y1145" i="79"/>
  <c r="Y1146" i="79"/>
  <c r="X1148" i="79"/>
  <c r="X1149" i="79"/>
  <c r="Y1149" i="79"/>
  <c r="Y1150" i="79"/>
  <c r="X1152" i="79"/>
  <c r="Y1152" i="79"/>
  <c r="Y1153" i="79"/>
  <c r="Y1154" i="79"/>
  <c r="Y1155" i="79"/>
  <c r="Y1156" i="79"/>
  <c r="Y1157" i="79"/>
  <c r="X1159" i="79"/>
  <c r="X1160" i="79"/>
  <c r="X1161" i="79"/>
  <c r="X1162" i="79"/>
  <c r="X1163" i="79"/>
  <c r="Y1163" i="79"/>
  <c r="Y1164" i="79"/>
  <c r="X1166" i="79"/>
  <c r="X1167" i="79"/>
  <c r="Y1167" i="79"/>
  <c r="Y1168" i="79"/>
  <c r="X1170" i="79"/>
  <c r="X1171" i="79"/>
  <c r="Y1171" i="79"/>
  <c r="Y1172" i="79"/>
  <c r="X1174" i="79"/>
  <c r="Y1174" i="79"/>
  <c r="Y1175" i="79"/>
  <c r="Y1176" i="79"/>
  <c r="Y1177" i="79"/>
  <c r="Y1178" i="79"/>
  <c r="X1180" i="79"/>
  <c r="X1181" i="79"/>
  <c r="Y1181" i="79"/>
  <c r="X1183" i="79"/>
  <c r="X1184" i="79"/>
  <c r="Y1184" i="79"/>
  <c r="X1186" i="79"/>
  <c r="X1187" i="79"/>
  <c r="X1188" i="79"/>
  <c r="Y1188" i="79"/>
  <c r="Y1189" i="79"/>
  <c r="Y1190" i="79"/>
  <c r="Y1191" i="79"/>
  <c r="X1193" i="79"/>
  <c r="Y1193" i="79"/>
  <c r="Y1194" i="79"/>
  <c r="Y1195" i="79"/>
  <c r="X1197" i="79"/>
  <c r="Y1197" i="79"/>
  <c r="X1199" i="79"/>
  <c r="X1200" i="79"/>
  <c r="X1201" i="79"/>
  <c r="Y1201" i="79"/>
  <c r="X1203" i="79"/>
  <c r="Y1203" i="79"/>
  <c r="Y1204" i="79"/>
  <c r="X1206" i="79"/>
  <c r="Y1206" i="79"/>
  <c r="Y1207" i="79"/>
  <c r="X1209" i="79"/>
  <c r="X1210" i="79"/>
  <c r="Y1210" i="79"/>
  <c r="Y1211" i="79"/>
  <c r="X1213" i="79"/>
  <c r="X1214" i="79"/>
  <c r="Y1214" i="79"/>
  <c r="X1216" i="79"/>
  <c r="Y1216" i="79"/>
  <c r="X1218" i="79"/>
  <c r="Y1218" i="79"/>
  <c r="X1220" i="79"/>
  <c r="X1221" i="79"/>
  <c r="Y1221" i="79"/>
  <c r="Y1222" i="79"/>
  <c r="X1224" i="79"/>
  <c r="Y1224" i="79"/>
  <c r="Y1225" i="79"/>
  <c r="Y1226" i="79"/>
  <c r="X1228" i="79"/>
  <c r="X1229" i="79"/>
  <c r="Y1229" i="79"/>
  <c r="X1231" i="79"/>
  <c r="Y1231" i="79"/>
  <c r="X1233" i="79"/>
  <c r="Y1233" i="79"/>
  <c r="X1235" i="79"/>
  <c r="X1236" i="79"/>
  <c r="Y1236" i="79"/>
  <c r="X1238" i="79"/>
  <c r="X1239" i="79"/>
  <c r="Y1239" i="79"/>
  <c r="X1241" i="79"/>
  <c r="Y1241" i="79"/>
  <c r="Y1242" i="79"/>
  <c r="Y1243" i="79"/>
  <c r="Y1244" i="79"/>
  <c r="Y1245" i="79"/>
  <c r="Y1246" i="79"/>
  <c r="X1248" i="79"/>
  <c r="X1249" i="79"/>
  <c r="Y1249" i="79"/>
  <c r="Y1250" i="79"/>
  <c r="Y1251" i="79"/>
  <c r="Y1252" i="79"/>
  <c r="X1254" i="79"/>
  <c r="Y1254" i="79"/>
  <c r="Y1255" i="79"/>
  <c r="X1257" i="79"/>
  <c r="Y1257" i="79"/>
  <c r="X1259" i="79"/>
  <c r="Y1259" i="79"/>
  <c r="X1261" i="79"/>
  <c r="X1262" i="79"/>
  <c r="Y1262" i="79"/>
  <c r="X1264" i="79"/>
  <c r="Y1264" i="79"/>
  <c r="X1266" i="79"/>
  <c r="Y1266" i="79"/>
  <c r="X1268" i="79"/>
  <c r="J17" i="51"/>
  <c r="M85" i="70"/>
  <c r="T12" i="45"/>
  <c r="I93" i="60"/>
  <c r="I46" i="60"/>
  <c r="P96" i="70"/>
  <c r="Y27" i="79"/>
  <c r="X49" i="70"/>
  <c r="Y64" i="79"/>
  <c r="Y82" i="70"/>
  <c r="Y96" i="56"/>
  <c r="Y109" i="70"/>
  <c r="Y122" i="63"/>
  <c r="X130" i="79"/>
  <c r="AF129" i="51"/>
  <c r="Y156" i="70"/>
  <c r="Y167" i="56"/>
  <c r="AF164" i="51"/>
  <c r="X192" i="70"/>
  <c r="Y202" i="56"/>
  <c r="X213" i="70"/>
  <c r="AG204" i="51"/>
  <c r="Y227" i="56"/>
  <c r="X237" i="63"/>
  <c r="AG226" i="51"/>
  <c r="X247" i="79"/>
  <c r="X259" i="63"/>
  <c r="X265" i="70"/>
  <c r="X269" i="79"/>
  <c r="X282" i="63"/>
  <c r="Y289" i="63"/>
  <c r="Y295" i="56"/>
  <c r="X298" i="79"/>
  <c r="Y306" i="63"/>
  <c r="Y309" i="56"/>
  <c r="Y314" i="70"/>
  <c r="X319" i="56"/>
  <c r="X321" i="79"/>
  <c r="X330" i="63"/>
  <c r="X330" i="79"/>
  <c r="X339" i="63"/>
  <c r="X342" i="56"/>
  <c r="Y346" i="70"/>
  <c r="X351" i="56"/>
  <c r="X353" i="79"/>
  <c r="X362" i="63"/>
  <c r="Y361" i="79"/>
  <c r="Y370" i="63"/>
  <c r="X374" i="56"/>
  <c r="X379" i="70"/>
  <c r="Y382" i="56"/>
  <c r="X385" i="79"/>
  <c r="Y393" i="63"/>
  <c r="X394" i="79"/>
  <c r="Y402" i="63"/>
  <c r="Y405" i="56"/>
  <c r="X411" i="70"/>
  <c r="Y414" i="56"/>
  <c r="Y416" i="79"/>
  <c r="Y425" i="63"/>
  <c r="X426" i="79"/>
  <c r="X435" i="63"/>
  <c r="X438" i="56"/>
  <c r="Y442" i="70"/>
  <c r="X447" i="56"/>
  <c r="Y448" i="79"/>
  <c r="Y457" i="63"/>
  <c r="Y457" i="79"/>
  <c r="X467" i="63"/>
  <c r="Y469" i="56"/>
  <c r="Y474" i="70"/>
  <c r="X479" i="56"/>
  <c r="X481" i="79"/>
  <c r="Y489" i="63"/>
  <c r="X490" i="79"/>
  <c r="Y498" i="63"/>
  <c r="X502" i="56"/>
  <c r="Y506" i="70"/>
  <c r="Y510" i="56"/>
  <c r="Y512" i="79"/>
  <c r="Y521" i="63"/>
  <c r="X525" i="70"/>
  <c r="Y528" i="70"/>
  <c r="Y532" i="70"/>
  <c r="X537" i="70"/>
  <c r="X541" i="70"/>
  <c r="X545" i="70"/>
  <c r="Y548" i="70"/>
  <c r="Y552" i="70"/>
  <c r="X557" i="70"/>
  <c r="Y560" i="70"/>
  <c r="Y564" i="70"/>
  <c r="Y568" i="70"/>
  <c r="X573" i="70"/>
  <c r="X577" i="70"/>
  <c r="Y580" i="70"/>
  <c r="Y584" i="70"/>
  <c r="X589" i="70"/>
  <c r="Y592" i="70"/>
  <c r="X597" i="70"/>
  <c r="Y600" i="70"/>
  <c r="X605" i="70"/>
  <c r="Y608" i="70"/>
  <c r="X613" i="70"/>
  <c r="Y616" i="70"/>
  <c r="Y620" i="70"/>
  <c r="Y624" i="70"/>
  <c r="X629" i="70"/>
  <c r="Y632" i="70"/>
  <c r="X637" i="70"/>
  <c r="X642" i="63"/>
  <c r="X644" i="70"/>
  <c r="Y643" i="79"/>
  <c r="X650" i="56"/>
  <c r="Y654" i="63"/>
  <c r="Y657" i="63"/>
  <c r="Y659" i="70"/>
  <c r="X660" i="79"/>
  <c r="X666" i="56"/>
  <c r="Y670" i="63"/>
  <c r="Y673" i="63"/>
  <c r="X676" i="70"/>
  <c r="X676" i="79"/>
  <c r="X682" i="56"/>
  <c r="X687" i="63"/>
  <c r="X690" i="63"/>
  <c r="Y690" i="56"/>
  <c r="Y693" i="70"/>
  <c r="X698" i="63"/>
  <c r="X699" i="56"/>
  <c r="X702" i="70"/>
  <c r="Y705" i="63"/>
  <c r="Y706" i="56"/>
  <c r="X710" i="70"/>
  <c r="Y708" i="79"/>
  <c r="Y713" i="56"/>
  <c r="X718" i="63"/>
  <c r="Y715" i="79"/>
  <c r="X721" i="56"/>
  <c r="Y724" i="63"/>
  <c r="Y725" i="70"/>
  <c r="X725" i="79"/>
  <c r="X730" i="56"/>
  <c r="X734" i="63"/>
  <c r="X732" i="79"/>
  <c r="Y736" i="56"/>
  <c r="X741" i="63"/>
  <c r="Y741" i="70"/>
  <c r="Y740" i="79"/>
  <c r="X746" i="56"/>
  <c r="Y749" i="63"/>
  <c r="X748" i="79"/>
  <c r="Y752" i="56"/>
  <c r="X757" i="63"/>
  <c r="Y757" i="70"/>
  <c r="Y756" i="79"/>
  <c r="Y761" i="56"/>
  <c r="Y765" i="63"/>
  <c r="Y763" i="79"/>
  <c r="Y768" i="56"/>
  <c r="Y772" i="63"/>
  <c r="X774" i="70"/>
  <c r="Y772" i="79"/>
  <c r="Y777" i="56"/>
  <c r="Y781" i="63"/>
  <c r="X780" i="79"/>
  <c r="Y784" i="56"/>
  <c r="X789" i="63"/>
  <c r="X790" i="70"/>
  <c r="X789" i="79"/>
  <c r="X794" i="56"/>
  <c r="Y797" i="63"/>
  <c r="X796" i="79"/>
  <c r="X801" i="56"/>
  <c r="X805" i="63"/>
  <c r="Y805" i="70"/>
  <c r="Y804" i="79"/>
  <c r="Y809" i="56"/>
  <c r="Y813" i="63"/>
  <c r="X812" i="79"/>
  <c r="X817" i="56"/>
  <c r="Y820" i="63"/>
  <c r="Y821" i="70"/>
  <c r="Y820" i="79"/>
  <c r="Y825" i="56"/>
  <c r="X830" i="63"/>
  <c r="Y827" i="79"/>
  <c r="Y832" i="56"/>
  <c r="Y836" i="63"/>
  <c r="X838" i="70"/>
  <c r="Y836" i="79"/>
  <c r="X842" i="56"/>
  <c r="Y845" i="63"/>
  <c r="X844" i="79"/>
  <c r="X849" i="56"/>
  <c r="Y852" i="63"/>
  <c r="Y853" i="70"/>
  <c r="Y852" i="79"/>
  <c r="Y857" i="56"/>
  <c r="Y861" i="63"/>
  <c r="X860" i="79"/>
  <c r="X865" i="56"/>
  <c r="Y868" i="63"/>
  <c r="X870" i="70"/>
  <c r="X869" i="79"/>
  <c r="Y873" i="56"/>
  <c r="X878" i="63"/>
  <c r="X876" i="79"/>
  <c r="Y880" i="56"/>
  <c r="X885" i="63"/>
  <c r="X886" i="70"/>
  <c r="Y884" i="79"/>
  <c r="X890" i="56"/>
  <c r="Y893" i="63"/>
  <c r="Y891" i="79"/>
  <c r="Y896" i="56"/>
  <c r="Y900" i="63"/>
  <c r="X902" i="70"/>
  <c r="Y900" i="79"/>
  <c r="X906" i="56"/>
  <c r="X910" i="63"/>
  <c r="Y910" i="70"/>
  <c r="X913" i="70"/>
  <c r="X915" i="70"/>
  <c r="X917" i="70"/>
  <c r="Y918" i="70"/>
  <c r="Y920" i="70"/>
  <c r="Y922" i="70"/>
  <c r="Y924" i="70"/>
  <c r="X927" i="70"/>
  <c r="X929" i="70"/>
  <c r="X931" i="70"/>
  <c r="X933" i="70"/>
  <c r="Y934" i="70"/>
  <c r="X937" i="70"/>
  <c r="Y938" i="70"/>
  <c r="X941" i="70"/>
  <c r="Y942" i="70"/>
  <c r="X945" i="70"/>
  <c r="Y946" i="70"/>
  <c r="X949" i="70"/>
  <c r="Y950" i="70"/>
  <c r="X953" i="70"/>
  <c r="Y954" i="70"/>
  <c r="Y956" i="70"/>
  <c r="X959" i="70"/>
  <c r="Y960" i="70"/>
  <c r="X963" i="70"/>
  <c r="X965" i="70"/>
  <c r="X967" i="70"/>
  <c r="X969" i="70"/>
  <c r="Y970" i="70"/>
  <c r="X973" i="70"/>
  <c r="Y974" i="70"/>
  <c r="X977" i="70"/>
  <c r="Y978" i="70"/>
  <c r="X981" i="70"/>
  <c r="Y981" i="56"/>
  <c r="Y983" i="70"/>
  <c r="Y986" i="63"/>
  <c r="Y983" i="79"/>
  <c r="Y988" i="70"/>
  <c r="X990" i="56"/>
  <c r="Y991" i="70"/>
  <c r="X995" i="63"/>
  <c r="Y991" i="79"/>
  <c r="X997" i="70"/>
  <c r="Y997" i="56"/>
  <c r="Y999" i="70"/>
  <c r="Y1002" i="63"/>
  <c r="X1003" i="70"/>
  <c r="Y1003" i="56"/>
  <c r="Y1006" i="63"/>
  <c r="Y1006" i="70"/>
  <c r="X1008" i="56"/>
  <c r="Y1010" i="63"/>
  <c r="Y1011" i="63"/>
  <c r="Y1011" i="70"/>
  <c r="Y1012" i="70"/>
  <c r="X1011" i="79"/>
  <c r="Y1014" i="56"/>
  <c r="X1016" i="56"/>
  <c r="X1019" i="63"/>
  <c r="X1020" i="63"/>
  <c r="X1020" i="70"/>
  <c r="Y1020" i="70"/>
  <c r="X1019" i="79"/>
  <c r="Y1022" i="56"/>
  <c r="Y1023" i="56"/>
  <c r="X1027" i="63"/>
  <c r="X1028" i="63"/>
  <c r="X1028" i="70"/>
  <c r="X1029" i="70"/>
  <c r="Y1026" i="79"/>
  <c r="X1031" i="56"/>
  <c r="X1032" i="56"/>
  <c r="Y1034" i="63"/>
  <c r="Y1035" i="63"/>
  <c r="X1036" i="70"/>
  <c r="X1037" i="70"/>
  <c r="X1035" i="79"/>
  <c r="Y1038" i="56"/>
  <c r="Y1039" i="56"/>
  <c r="Y1042" i="63"/>
  <c r="X1044" i="63"/>
  <c r="Y1043" i="70"/>
  <c r="Y1044" i="70"/>
  <c r="Y1042" i="79"/>
  <c r="Y1046" i="56"/>
  <c r="X1048" i="56"/>
  <c r="X1051" i="63"/>
  <c r="X1052" i="63"/>
  <c r="Y1051" i="70"/>
  <c r="X1053" i="70"/>
  <c r="Y1050" i="79"/>
  <c r="X1055" i="56"/>
  <c r="Y1055" i="56"/>
  <c r="Y1058" i="63"/>
  <c r="Y1059" i="63"/>
  <c r="Y1059" i="70"/>
  <c r="X1061" i="70"/>
  <c r="X1059" i="79"/>
  <c r="Y1062" i="56"/>
  <c r="Y1063" i="56"/>
  <c r="X1067" i="63"/>
  <c r="X1068" i="63"/>
  <c r="Y1067" i="70"/>
  <c r="Y1068" i="70"/>
  <c r="X1067" i="79"/>
  <c r="X1071" i="56"/>
  <c r="Y1071" i="56"/>
  <c r="X1075" i="63"/>
  <c r="Y1075" i="63"/>
  <c r="X1076" i="70"/>
  <c r="Y1076" i="70"/>
  <c r="Y1074" i="79"/>
  <c r="Y1078" i="56"/>
  <c r="Y1079" i="56"/>
  <c r="Y1082" i="63"/>
  <c r="Y1083" i="63"/>
  <c r="X1084" i="70"/>
  <c r="Y1084" i="70"/>
  <c r="Y1082" i="79"/>
  <c r="X1087" i="56"/>
  <c r="X1088" i="56"/>
  <c r="X1091" i="63"/>
  <c r="Y1091" i="63"/>
  <c r="Y1091" i="70"/>
  <c r="Y1092" i="70"/>
  <c r="X1091" i="79"/>
  <c r="Y1094" i="56"/>
  <c r="Y1095" i="56"/>
  <c r="Y1098" i="63"/>
  <c r="Y1099" i="63"/>
  <c r="X1100" i="70"/>
  <c r="X1101" i="70"/>
  <c r="X1099" i="79"/>
  <c r="Y1102" i="56"/>
  <c r="X1104" i="56"/>
  <c r="X1107" i="63"/>
  <c r="X1108" i="63"/>
  <c r="Y1107" i="70"/>
  <c r="Y1108" i="70"/>
  <c r="X1107" i="79"/>
  <c r="Y1110" i="56"/>
  <c r="X1112" i="56"/>
  <c r="Y1114" i="63"/>
  <c r="X1116" i="63"/>
  <c r="Y1115" i="70"/>
  <c r="Y1116" i="70"/>
  <c r="X1115" i="79"/>
  <c r="Y1118" i="56"/>
  <c r="Y1119" i="56"/>
  <c r="X1123" i="63"/>
  <c r="Y1123" i="63"/>
  <c r="Y1123" i="70"/>
  <c r="Y1124" i="70"/>
  <c r="X1123" i="79"/>
  <c r="Y1126" i="56"/>
  <c r="Y1127" i="56"/>
  <c r="Y1130" i="63"/>
  <c r="Y1131" i="63"/>
  <c r="Y1131" i="70"/>
  <c r="Y1132" i="70"/>
  <c r="X1131" i="79"/>
  <c r="X1135" i="56"/>
  <c r="X1136" i="56"/>
  <c r="Y1138" i="63"/>
  <c r="X1140" i="63"/>
  <c r="Y1139" i="70"/>
  <c r="Y1140" i="70"/>
  <c r="X1139" i="79"/>
  <c r="X1143" i="56"/>
  <c r="X1144" i="56"/>
  <c r="Y1146" i="63"/>
  <c r="Y1147" i="63"/>
  <c r="X1148" i="70"/>
  <c r="Y1148" i="70"/>
  <c r="X1147" i="79"/>
  <c r="Y1150" i="56"/>
  <c r="X1152" i="56"/>
  <c r="X1155" i="63"/>
  <c r="Y1155" i="63"/>
  <c r="Y1155" i="70"/>
  <c r="Y1156" i="70"/>
  <c r="X1155" i="79"/>
  <c r="X1159" i="56"/>
  <c r="Y1159" i="56"/>
  <c r="Y1162" i="63"/>
  <c r="X1164" i="63"/>
  <c r="Y1163" i="70"/>
  <c r="X1165" i="70"/>
  <c r="Y1162" i="79"/>
  <c r="X1167" i="56"/>
  <c r="Y1167" i="56"/>
  <c r="X1171" i="63"/>
  <c r="X1172" i="63"/>
  <c r="X1172" i="70"/>
  <c r="Y1172" i="70"/>
  <c r="Y1170" i="79"/>
  <c r="X1175" i="56"/>
  <c r="Y1175" i="56"/>
  <c r="X1179" i="63"/>
  <c r="Y1179" i="63"/>
  <c r="X1180" i="70"/>
  <c r="Y1180" i="70"/>
  <c r="X1179" i="79"/>
  <c r="X1183" i="56"/>
  <c r="X1184" i="56"/>
  <c r="Y1186" i="63"/>
  <c r="X1188" i="63"/>
  <c r="Y1187" i="70"/>
  <c r="X1189" i="70"/>
  <c r="Y1186" i="79"/>
  <c r="X1191" i="56"/>
  <c r="X1192" i="56"/>
  <c r="Y1194" i="63"/>
  <c r="Y1195" i="63"/>
  <c r="X1196" i="70"/>
  <c r="Y1196" i="70"/>
  <c r="X1195" i="79"/>
  <c r="X1199" i="56"/>
  <c r="Y1199" i="56"/>
  <c r="Y1202" i="63"/>
  <c r="X1204" i="63"/>
  <c r="X1204" i="70"/>
  <c r="X1205" i="70"/>
  <c r="Y1202" i="79"/>
  <c r="Y1206" i="56"/>
  <c r="X1208" i="56"/>
  <c r="X1211" i="63"/>
  <c r="X1212" i="63"/>
  <c r="X1212" i="70"/>
  <c r="X1213" i="70"/>
  <c r="X1211" i="79"/>
  <c r="X1215" i="56"/>
  <c r="Y1215" i="56"/>
  <c r="X1219" i="63"/>
  <c r="Y1219" i="63"/>
  <c r="X1220" i="70"/>
  <c r="Y1220" i="70"/>
  <c r="X1219" i="79"/>
  <c r="Y1222" i="56"/>
  <c r="X1224" i="56"/>
  <c r="Y1226" i="63"/>
  <c r="Y1227" i="63"/>
  <c r="Y1227" i="70"/>
  <c r="Y1228" i="70"/>
  <c r="X1227" i="79"/>
  <c r="X1231" i="56"/>
  <c r="Y1231" i="56"/>
  <c r="Y1234" i="63"/>
  <c r="X1236" i="63"/>
  <c r="Y1235" i="70"/>
  <c r="Y1236" i="70"/>
  <c r="Y1234" i="79"/>
  <c r="Y1238" i="56"/>
  <c r="Y1239" i="56"/>
  <c r="Y1242" i="63"/>
  <c r="Y1243" i="63"/>
  <c r="Y1243" i="70"/>
  <c r="Y1244" i="70"/>
  <c r="X1243" i="79"/>
  <c r="X1247" i="56"/>
  <c r="X1248" i="56"/>
  <c r="X1251" i="63"/>
  <c r="X1252" i="63"/>
  <c r="X1252" i="70"/>
  <c r="X1253" i="70"/>
  <c r="X1251" i="79"/>
  <c r="X1255" i="56"/>
  <c r="X1256" i="56"/>
  <c r="X1259" i="63"/>
  <c r="Y1259" i="63"/>
  <c r="Y1259" i="70"/>
  <c r="X1261" i="70"/>
  <c r="Y1258" i="79"/>
  <c r="X1263" i="56"/>
  <c r="Y1263" i="56"/>
  <c r="X1267" i="63"/>
  <c r="X1268" i="63"/>
  <c r="X1268" i="70"/>
  <c r="X1269" i="70"/>
  <c r="X1267" i="79"/>
  <c r="X1271" i="56"/>
  <c r="Y1271" i="56"/>
  <c r="X1273" i="56"/>
  <c r="X1274" i="56"/>
  <c r="Y1274" i="56"/>
  <c r="Y1275" i="56"/>
  <c r="Y1276" i="56"/>
  <c r="X1278" i="56"/>
  <c r="T31" i="46"/>
  <c r="U17" i="47"/>
  <c r="T201" i="45"/>
  <c r="C35" i="36"/>
  <c r="R23" i="63"/>
  <c r="K22" i="44"/>
  <c r="F15" i="47"/>
  <c r="X49" i="79"/>
  <c r="Y71" i="63"/>
  <c r="X82" i="79"/>
  <c r="AF84" i="51"/>
  <c r="AG95" i="51"/>
  <c r="X125" i="63"/>
  <c r="X132" i="79"/>
  <c r="AG130" i="51"/>
  <c r="X160" i="63"/>
  <c r="X170" i="56"/>
  <c r="X179" i="79"/>
  <c r="X194" i="70"/>
  <c r="Y206" i="63"/>
  <c r="Y210" i="79"/>
  <c r="Y218" i="79"/>
  <c r="Y230" i="63"/>
  <c r="X237" i="70"/>
  <c r="X241" i="79"/>
  <c r="Y252" i="63"/>
  <c r="Y258" i="70"/>
  <c r="X263" i="79"/>
  <c r="X273" i="56"/>
  <c r="Y278" i="79"/>
  <c r="X287" i="79"/>
  <c r="X297" i="56"/>
  <c r="X299" i="79"/>
  <c r="Y307" i="63"/>
  <c r="Y307" i="79"/>
  <c r="X317" i="63"/>
  <c r="X320" i="56"/>
  <c r="X325" i="70"/>
  <c r="Y328" i="56"/>
  <c r="X331" i="79"/>
  <c r="X340" i="63"/>
  <c r="Y339" i="79"/>
  <c r="Y348" i="63"/>
  <c r="X352" i="56"/>
  <c r="Y356" i="70"/>
  <c r="Y360" i="56"/>
  <c r="Y362" i="79"/>
  <c r="X372" i="63"/>
  <c r="Y371" i="79"/>
  <c r="X381" i="63"/>
  <c r="X384" i="56"/>
  <c r="X389" i="70"/>
  <c r="X393" i="56"/>
  <c r="Y394" i="79"/>
  <c r="X404" i="63"/>
  <c r="Y403" i="79"/>
  <c r="Y412" i="63"/>
  <c r="Y415" i="56"/>
  <c r="X421" i="70"/>
  <c r="Y424" i="56"/>
  <c r="Y426" i="79"/>
  <c r="X436" i="63"/>
  <c r="X436" i="79"/>
  <c r="X445" i="63"/>
  <c r="Y447" i="56"/>
  <c r="X453" i="70"/>
  <c r="Y456" i="56"/>
  <c r="X459" i="79"/>
  <c r="X468" i="63"/>
  <c r="X468" i="79"/>
  <c r="X477" i="63"/>
  <c r="X480" i="56"/>
  <c r="Y484" i="70"/>
  <c r="Y488" i="56"/>
  <c r="Y490" i="79"/>
  <c r="X500" i="63"/>
  <c r="X500" i="79"/>
  <c r="X509" i="63"/>
  <c r="X512" i="56"/>
  <c r="X517" i="70"/>
  <c r="X521" i="56"/>
  <c r="X527" i="63"/>
  <c r="Y530" i="63"/>
  <c r="Y534" i="63"/>
  <c r="Y538" i="63"/>
  <c r="X543" i="63"/>
  <c r="Y546" i="63"/>
  <c r="X551" i="63"/>
  <c r="X555" i="63"/>
  <c r="Y558" i="63"/>
  <c r="Y562" i="63"/>
  <c r="X567" i="63"/>
  <c r="X571" i="63"/>
  <c r="X575" i="63"/>
  <c r="X579" i="63"/>
  <c r="Y582" i="63"/>
  <c r="X587" i="63"/>
  <c r="Y590" i="63"/>
  <c r="X595" i="63"/>
  <c r="Y598" i="63"/>
  <c r="X603" i="63"/>
  <c r="Y606" i="63"/>
  <c r="X611" i="63"/>
  <c r="X615" i="63"/>
  <c r="X619" i="63"/>
  <c r="X623" i="63"/>
  <c r="X627" i="63"/>
  <c r="X631" i="63"/>
  <c r="X635" i="63"/>
  <c r="Y638" i="63"/>
  <c r="Y640" i="56"/>
  <c r="Y645" i="63"/>
  <c r="Y648" i="63"/>
  <c r="Y650" i="70"/>
  <c r="Y650" i="79"/>
  <c r="Y656" i="56"/>
  <c r="Y661" i="63"/>
  <c r="X665" i="63"/>
  <c r="X667" i="70"/>
  <c r="X667" i="79"/>
  <c r="X673" i="56"/>
  <c r="X678" i="63"/>
  <c r="Y680" i="63"/>
  <c r="Y682" i="70"/>
  <c r="X683" i="79"/>
  <c r="X686" i="79"/>
  <c r="X693" i="63"/>
  <c r="Y693" i="56"/>
  <c r="X694" i="79"/>
  <c r="X701" i="63"/>
  <c r="X702" i="56"/>
  <c r="X702" i="79"/>
  <c r="Y708" i="63"/>
  <c r="Y709" i="56"/>
  <c r="Y713" i="63"/>
  <c r="Y714" i="70"/>
  <c r="Y713" i="79"/>
  <c r="X719" i="56"/>
  <c r="Y722" i="63"/>
  <c r="Y720" i="79"/>
  <c r="Y725" i="56"/>
  <c r="Y729" i="63"/>
  <c r="Y730" i="70"/>
  <c r="X730" i="79"/>
  <c r="Y734" i="56"/>
  <c r="X739" i="63"/>
  <c r="X737" i="79"/>
  <c r="Y741" i="56"/>
  <c r="X746" i="63"/>
  <c r="X747" i="70"/>
  <c r="Y745" i="79"/>
  <c r="X751" i="56"/>
  <c r="X755" i="63"/>
  <c r="Y752" i="79"/>
  <c r="Y757" i="56"/>
  <c r="X762" i="63"/>
  <c r="Y762" i="70"/>
  <c r="Y761" i="79"/>
  <c r="Y766" i="56"/>
  <c r="X771" i="63"/>
  <c r="Y768" i="79"/>
  <c r="Y773" i="56"/>
  <c r="Y777" i="63"/>
  <c r="Y778" i="70"/>
  <c r="X778" i="79"/>
  <c r="Y782" i="56"/>
  <c r="Y786" i="63"/>
  <c r="Y784" i="79"/>
  <c r="X790" i="56"/>
  <c r="X794" i="63"/>
  <c r="Y794" i="70"/>
  <c r="Y793" i="79"/>
  <c r="X799" i="56"/>
  <c r="Y802" i="63"/>
  <c r="X801" i="79"/>
  <c r="Y805" i="56"/>
  <c r="Y809" i="63"/>
  <c r="X811" i="70"/>
  <c r="Y809" i="79"/>
  <c r="X815" i="56"/>
  <c r="Y818" i="63"/>
  <c r="Y816" i="79"/>
  <c r="Y821" i="56"/>
  <c r="X826" i="63"/>
  <c r="Y826" i="70"/>
  <c r="X826" i="79"/>
  <c r="Y830" i="56"/>
  <c r="Y834" i="63"/>
  <c r="X833" i="79"/>
  <c r="X838" i="56"/>
  <c r="Y841" i="63"/>
  <c r="X843" i="70"/>
  <c r="Y841" i="79"/>
  <c r="Y846" i="56"/>
  <c r="X851" i="63"/>
  <c r="X849" i="79"/>
  <c r="Y853" i="56"/>
  <c r="Y857" i="63"/>
  <c r="Y858" i="70"/>
  <c r="X858" i="79"/>
  <c r="X863" i="56"/>
  <c r="X867" i="63"/>
  <c r="X865" i="79"/>
  <c r="Y869" i="56"/>
  <c r="X874" i="63"/>
  <c r="Y874" i="70"/>
  <c r="Y873" i="79"/>
  <c r="Y878" i="56"/>
  <c r="Y882" i="63"/>
  <c r="Y880" i="79"/>
  <c r="Y885" i="56"/>
  <c r="Y889" i="63"/>
  <c r="X891" i="70"/>
  <c r="Y889" i="79"/>
  <c r="Y894" i="56"/>
  <c r="Y898" i="63"/>
  <c r="Y896" i="79"/>
  <c r="Y901" i="56"/>
  <c r="Y905" i="63"/>
  <c r="X907" i="70"/>
  <c r="X906" i="79"/>
  <c r="Y910" i="56"/>
  <c r="Y912" i="56"/>
  <c r="X915" i="56"/>
  <c r="X917" i="56"/>
  <c r="Y918" i="56"/>
  <c r="X921" i="56"/>
  <c r="Y922" i="56"/>
  <c r="X925" i="56"/>
  <c r="Y926" i="56"/>
  <c r="Y928" i="56"/>
  <c r="Y930" i="56"/>
  <c r="Y932" i="56"/>
  <c r="X935" i="56"/>
  <c r="Y936" i="56"/>
  <c r="X939" i="56"/>
  <c r="X941" i="56"/>
  <c r="X943" i="56"/>
  <c r="Y944" i="56"/>
  <c r="X947" i="56"/>
  <c r="X949" i="56"/>
  <c r="Y950" i="56"/>
  <c r="X953" i="56"/>
  <c r="Y954" i="56"/>
  <c r="Y956" i="56"/>
  <c r="X959" i="56"/>
  <c r="X961" i="56"/>
  <c r="Y962" i="56"/>
  <c r="Y964" i="56"/>
  <c r="X967" i="56"/>
  <c r="Y968" i="56"/>
  <c r="X971" i="56"/>
  <c r="Y972" i="56"/>
  <c r="X975" i="56"/>
  <c r="Y976" i="56"/>
  <c r="Y978" i="56"/>
  <c r="Y977" i="79"/>
  <c r="Y982" i="70"/>
  <c r="X984" i="56"/>
  <c r="X986" i="70"/>
  <c r="X989" i="63"/>
  <c r="Y985" i="79"/>
  <c r="Y990" i="70"/>
  <c r="X992" i="56"/>
  <c r="Y993" i="70"/>
  <c r="Y996" i="63"/>
  <c r="Y993" i="79"/>
  <c r="Y998" i="70"/>
  <c r="X1000" i="56"/>
  <c r="X1002" i="70"/>
  <c r="Y1002" i="56"/>
  <c r="Y1005" i="63"/>
  <c r="X1006" i="70"/>
  <c r="Y1006" i="56"/>
  <c r="Y1009" i="63"/>
  <c r="Y1009" i="70"/>
  <c r="Y1010" i="70"/>
  <c r="X1009" i="79"/>
  <c r="X1013" i="56"/>
  <c r="X1014" i="56"/>
  <c r="X1017" i="63"/>
  <c r="Y1017" i="63"/>
  <c r="X1018" i="70"/>
  <c r="Y1018" i="70"/>
  <c r="X1017" i="79"/>
  <c r="X1021" i="56"/>
  <c r="Y1021" i="56"/>
  <c r="Y1024" i="63"/>
  <c r="Y1025" i="63"/>
  <c r="Y1025" i="70"/>
  <c r="Y1026" i="70"/>
  <c r="X1025" i="79"/>
  <c r="X1029" i="56"/>
  <c r="X1030" i="56"/>
  <c r="Y1032" i="63"/>
  <c r="Y1033" i="63"/>
  <c r="Y1033" i="70"/>
  <c r="Y1034" i="70"/>
  <c r="X1033" i="79"/>
  <c r="Y1036" i="56"/>
  <c r="X1038" i="56"/>
  <c r="Y1040" i="63"/>
  <c r="X1042" i="63"/>
  <c r="X1042" i="70"/>
  <c r="X1043" i="70"/>
  <c r="Y1040" i="79"/>
  <c r="X1045" i="56"/>
  <c r="Y1045" i="56"/>
  <c r="X1049" i="63"/>
  <c r="X1050" i="63"/>
  <c r="Y1049" i="70"/>
  <c r="Y1050" i="70"/>
  <c r="X1049" i="79"/>
  <c r="X1053" i="56"/>
  <c r="Y1053" i="56"/>
  <c r="Y1056" i="63"/>
  <c r="Y1057" i="63"/>
  <c r="X1058" i="70"/>
  <c r="X1059" i="70"/>
  <c r="Y1056" i="79"/>
  <c r="Y1060" i="56"/>
  <c r="X1062" i="56"/>
  <c r="X1065" i="63"/>
  <c r="Y1065" i="63"/>
  <c r="Y1065" i="70"/>
  <c r="X1067" i="70"/>
  <c r="Y1064" i="79"/>
  <c r="Y1068" i="56"/>
  <c r="X1070" i="56"/>
  <c r="X1073" i="63"/>
  <c r="X1074" i="63"/>
  <c r="X1074" i="70"/>
  <c r="X1075" i="70"/>
  <c r="X1073" i="79"/>
  <c r="Y1076" i="56"/>
  <c r="Y1077" i="56"/>
  <c r="X1081" i="63"/>
  <c r="X1082" i="63"/>
  <c r="X1082" i="70"/>
  <c r="Y1082" i="70"/>
  <c r="Y1080" i="79"/>
  <c r="X1085" i="56"/>
  <c r="Y1085" i="56"/>
  <c r="X1089" i="63"/>
  <c r="Y1089" i="63"/>
  <c r="X1090" i="70"/>
  <c r="Y1090" i="70"/>
  <c r="X1089" i="79"/>
  <c r="Y1092" i="56"/>
  <c r="X1094" i="56"/>
  <c r="X1097" i="63"/>
  <c r="Y1097" i="63"/>
  <c r="X1098" i="70"/>
  <c r="X1099" i="70"/>
  <c r="Y1096" i="79"/>
  <c r="Y1100" i="56"/>
  <c r="Y1101" i="56"/>
  <c r="Y1104" i="63"/>
  <c r="X1106" i="63"/>
  <c r="X1106" i="70"/>
  <c r="Y1106" i="70"/>
  <c r="X1105" i="79"/>
  <c r="Y1108" i="56"/>
  <c r="Y1109" i="56"/>
  <c r="Y1112" i="63"/>
  <c r="X1114" i="63"/>
  <c r="Y1113" i="70"/>
  <c r="Y1114" i="70"/>
  <c r="X1113" i="79"/>
  <c r="Y1116" i="56"/>
  <c r="Y1117" i="56"/>
  <c r="Y1120" i="63"/>
  <c r="Y1121" i="63"/>
  <c r="Y1121" i="70"/>
  <c r="X1123" i="70"/>
  <c r="Y1120" i="79"/>
  <c r="Y1124" i="56"/>
  <c r="X1126" i="56"/>
  <c r="X1129" i="63"/>
  <c r="X1130" i="63"/>
  <c r="X1130" i="70"/>
  <c r="Y1130" i="70"/>
  <c r="Y1128" i="79"/>
  <c r="X1133" i="56"/>
  <c r="X1134" i="56"/>
  <c r="Y1136" i="63"/>
  <c r="Y1137" i="63"/>
  <c r="Y1137" i="70"/>
  <c r="X1139" i="70"/>
  <c r="X1137" i="79"/>
  <c r="X1141" i="56"/>
  <c r="Y1141" i="56"/>
  <c r="Y1144" i="63"/>
  <c r="X1146" i="63"/>
  <c r="X1146" i="70"/>
  <c r="X1147" i="70"/>
  <c r="Y1144" i="79"/>
  <c r="Y1148" i="56"/>
  <c r="Y1149" i="56"/>
  <c r="Y1152" i="63"/>
  <c r="Y1153" i="63"/>
  <c r="Y1153" i="70"/>
  <c r="X1155" i="70"/>
  <c r="X1153" i="79"/>
  <c r="X1157" i="56"/>
  <c r="Y1157" i="56"/>
  <c r="Y1160" i="63"/>
  <c r="Y1161" i="63"/>
  <c r="X1162" i="70"/>
  <c r="Y1162" i="70"/>
  <c r="Y1160" i="79"/>
  <c r="X1165" i="56"/>
  <c r="X1166" i="56"/>
  <c r="Y1168" i="63"/>
  <c r="X1170" i="63"/>
  <c r="Y1169" i="70"/>
  <c r="Y1170" i="70"/>
  <c r="X1169" i="79"/>
  <c r="Y1172" i="56"/>
  <c r="Y1173" i="56"/>
  <c r="Y1176" i="63"/>
  <c r="X1178" i="63"/>
  <c r="X1178" i="70"/>
  <c r="Y1178" i="70"/>
  <c r="X1177" i="79"/>
  <c r="Y1180" i="56"/>
  <c r="X1182" i="56"/>
  <c r="Y1184" i="63"/>
  <c r="X1186" i="63"/>
  <c r="X1186" i="70"/>
  <c r="Y1186" i="70"/>
  <c r="X1185" i="79"/>
  <c r="Y1188" i="56"/>
  <c r="Y1189" i="56"/>
  <c r="X1193" i="63"/>
  <c r="Y1193" i="63"/>
  <c r="X1194" i="70"/>
  <c r="X1195" i="70"/>
  <c r="Y1192" i="79"/>
  <c r="Y1196" i="56"/>
  <c r="Y1197" i="56"/>
  <c r="X1201" i="63"/>
  <c r="X1202" i="63"/>
  <c r="Y1201" i="70"/>
  <c r="Y1202" i="70"/>
  <c r="Y1200" i="79"/>
  <c r="X1205" i="56"/>
  <c r="Y1205" i="56"/>
  <c r="Y1208" i="63"/>
  <c r="X1210" i="63"/>
  <c r="X1210" i="70"/>
  <c r="X1211" i="70"/>
  <c r="Y1208" i="79"/>
  <c r="X1213" i="56"/>
  <c r="X1214" i="56"/>
  <c r="Y1216" i="63"/>
  <c r="X1218" i="63"/>
  <c r="Y1217" i="70"/>
  <c r="Y1218" i="70"/>
  <c r="X1217" i="79"/>
  <c r="Y1220" i="56"/>
  <c r="Y1221" i="56"/>
  <c r="X1225" i="63"/>
  <c r="Y1225" i="63"/>
  <c r="Y1225" i="70"/>
  <c r="X1227" i="70"/>
  <c r="X1225" i="79"/>
  <c r="Y1228" i="56"/>
  <c r="Y1229" i="56"/>
  <c r="X1233" i="63"/>
  <c r="Y1233" i="63"/>
  <c r="Y1233" i="70"/>
  <c r="X1235" i="70"/>
  <c r="Y1232" i="79"/>
  <c r="X1237" i="56"/>
  <c r="X1238" i="56"/>
  <c r="Y1240" i="63"/>
  <c r="Y1241" i="63"/>
  <c r="Y1241" i="70"/>
  <c r="X1243" i="70"/>
  <c r="Y1240" i="79"/>
  <c r="X1245" i="56"/>
  <c r="X1246" i="56"/>
  <c r="X1249" i="63"/>
  <c r="Y1249" i="63"/>
  <c r="X1250" i="70"/>
  <c r="X1251" i="70"/>
  <c r="Y1248" i="79"/>
  <c r="Y1252" i="56"/>
  <c r="Y1253" i="56"/>
  <c r="Y1256" i="63"/>
  <c r="X1258" i="63"/>
  <c r="X1258" i="70"/>
  <c r="X1259" i="70"/>
  <c r="Y1256" i="79"/>
  <c r="X1261" i="56"/>
  <c r="X1262" i="56"/>
  <c r="X1265" i="63"/>
  <c r="Y1265" i="63"/>
  <c r="Y1265" i="70"/>
  <c r="Y1266" i="70"/>
  <c r="X1265" i="79"/>
  <c r="Y1268" i="56"/>
  <c r="Y1269" i="56"/>
  <c r="X1273" i="63"/>
  <c r="Y1273" i="63"/>
  <c r="X1275" i="63"/>
  <c r="X1276" i="63"/>
  <c r="Y1276" i="63"/>
  <c r="X1278" i="63"/>
  <c r="X1279" i="63"/>
  <c r="T223" i="45"/>
  <c r="F38" i="60"/>
  <c r="U91" i="47"/>
  <c r="R30" i="56"/>
  <c r="H114" i="60"/>
  <c r="T10" i="46"/>
  <c r="L34" i="80"/>
  <c r="Y40" i="56"/>
  <c r="X62" i="70"/>
  <c r="Y78" i="63"/>
  <c r="Y88" i="79"/>
  <c r="X107" i="63"/>
  <c r="X117" i="56"/>
  <c r="AF113" i="51"/>
  <c r="X141" i="70"/>
  <c r="X152" i="56"/>
  <c r="X161" i="79"/>
  <c r="AG159" i="51"/>
  <c r="X189" i="63"/>
  <c r="X196" i="79"/>
  <c r="Y210" i="63"/>
  <c r="Y214" i="79"/>
  <c r="Y226" i="63"/>
  <c r="AF217" i="51"/>
  <c r="X240" i="56"/>
  <c r="Y248" i="63"/>
  <c r="AF239" i="51"/>
  <c r="X259" i="79"/>
  <c r="Y270" i="63"/>
  <c r="Y278" i="63"/>
  <c r="Y285" i="70"/>
  <c r="Y293" i="70"/>
  <c r="Y300" i="63"/>
  <c r="Y300" i="79"/>
  <c r="Y309" i="63"/>
  <c r="Y312" i="56"/>
  <c r="Y317" i="70"/>
  <c r="X322" i="56"/>
  <c r="Y323" i="79"/>
  <c r="X333" i="63"/>
  <c r="X333" i="79"/>
  <c r="Y341" i="63"/>
  <c r="Y344" i="56"/>
  <c r="X350" i="70"/>
  <c r="X354" i="56"/>
  <c r="X356" i="79"/>
  <c r="Y364" i="63"/>
  <c r="Y364" i="79"/>
  <c r="X374" i="63"/>
  <c r="Y376" i="56"/>
  <c r="X382" i="70"/>
  <c r="Y385" i="56"/>
  <c r="X388" i="79"/>
  <c r="Y396" i="63"/>
  <c r="Y396" i="79"/>
  <c r="Y405" i="63"/>
  <c r="X409" i="56"/>
  <c r="Y413" i="70"/>
  <c r="X418" i="56"/>
  <c r="Y419" i="79"/>
  <c r="Y428" i="63"/>
  <c r="Y428" i="79"/>
  <c r="Y437" i="63"/>
  <c r="Y440" i="56"/>
  <c r="X446" i="70"/>
  <c r="Y449" i="56"/>
  <c r="Y451" i="79"/>
  <c r="Y460" i="63"/>
  <c r="Y460" i="79"/>
  <c r="X470" i="63"/>
  <c r="Y472" i="56"/>
  <c r="X478" i="70"/>
  <c r="X482" i="56"/>
  <c r="X484" i="79"/>
  <c r="X493" i="63"/>
  <c r="Y492" i="79"/>
  <c r="X502" i="63"/>
  <c r="Y504" i="56"/>
  <c r="X510" i="70"/>
  <c r="X514" i="56"/>
  <c r="Y515" i="79"/>
  <c r="X525" i="63"/>
  <c r="Y528" i="63"/>
  <c r="Y532" i="63"/>
  <c r="Y536" i="63"/>
  <c r="Y540" i="63"/>
  <c r="X545" i="63"/>
  <c r="Y548" i="63"/>
  <c r="X553" i="63"/>
  <c r="X557" i="63"/>
  <c r="Y560" i="63"/>
  <c r="X565" i="63"/>
  <c r="X569" i="63"/>
  <c r="X573" i="63"/>
  <c r="X577" i="63"/>
  <c r="Y580" i="63"/>
  <c r="Y584" i="63"/>
  <c r="X589" i="63"/>
  <c r="X593" i="63"/>
  <c r="Y596" i="63"/>
  <c r="Y600" i="63"/>
  <c r="X605" i="63"/>
  <c r="X609" i="63"/>
  <c r="X613" i="63"/>
  <c r="Y616" i="63"/>
  <c r="X621" i="63"/>
  <c r="X625" i="63"/>
  <c r="Y628" i="63"/>
  <c r="X633" i="63"/>
  <c r="Y636" i="63"/>
  <c r="Y640" i="63"/>
  <c r="X644" i="63"/>
  <c r="Y645" i="70"/>
  <c r="Y645" i="79"/>
  <c r="Y651" i="56"/>
  <c r="Y656" i="63"/>
  <c r="Y659" i="63"/>
  <c r="Y661" i="70"/>
  <c r="Y661" i="79"/>
  <c r="Y667" i="56"/>
  <c r="X673" i="63"/>
  <c r="Y675" i="63"/>
  <c r="Y677" i="70"/>
  <c r="Y677" i="79"/>
  <c r="Y683" i="56"/>
  <c r="Y688" i="63"/>
  <c r="X690" i="56"/>
  <c r="Y692" i="70"/>
  <c r="X697" i="63"/>
  <c r="X698" i="56"/>
  <c r="X701" i="70"/>
  <c r="Y704" i="63"/>
  <c r="X706" i="56"/>
  <c r="X709" i="70"/>
  <c r="Y710" i="56"/>
  <c r="X715" i="63"/>
  <c r="Y715" i="70"/>
  <c r="Y714" i="79"/>
  <c r="X720" i="56"/>
  <c r="X724" i="63"/>
  <c r="X722" i="79"/>
  <c r="Y726" i="56"/>
  <c r="X731" i="63"/>
  <c r="X732" i="70"/>
  <c r="X731" i="79"/>
  <c r="X736" i="56"/>
  <c r="Y739" i="63"/>
  <c r="X738" i="79"/>
  <c r="Y742" i="56"/>
  <c r="Y746" i="63"/>
  <c r="X748" i="70"/>
  <c r="X747" i="79"/>
  <c r="Y751" i="56"/>
  <c r="X756" i="63"/>
  <c r="X754" i="79"/>
  <c r="Y758" i="56"/>
  <c r="X763" i="63"/>
  <c r="X764" i="70"/>
  <c r="Y762" i="79"/>
  <c r="Y767" i="56"/>
  <c r="X772" i="63"/>
  <c r="Y769" i="79"/>
  <c r="Y774" i="56"/>
  <c r="X779" i="63"/>
  <c r="X780" i="70"/>
  <c r="Y778" i="79"/>
  <c r="Y783" i="56"/>
  <c r="Y787" i="63"/>
  <c r="X786" i="79"/>
  <c r="Y790" i="56"/>
  <c r="Y794" i="63"/>
  <c r="Y795" i="70"/>
  <c r="Y794" i="79"/>
  <c r="X800" i="56"/>
  <c r="X804" i="63"/>
  <c r="Y801" i="79"/>
  <c r="X807" i="56"/>
  <c r="X811" i="63"/>
  <c r="Y811" i="70"/>
  <c r="X811" i="79"/>
  <c r="X816" i="56"/>
  <c r="X820" i="63"/>
  <c r="Y817" i="79"/>
  <c r="Y822" i="56"/>
  <c r="X827" i="63"/>
  <c r="Y827" i="70"/>
  <c r="Y826" i="79"/>
  <c r="X832" i="56"/>
  <c r="X836" i="63"/>
  <c r="X834" i="79"/>
  <c r="X839" i="56"/>
  <c r="Y842" i="63"/>
  <c r="X844" i="70"/>
  <c r="X843" i="79"/>
  <c r="Y847" i="56"/>
  <c r="Y851" i="63"/>
  <c r="X850" i="79"/>
  <c r="X855" i="56"/>
  <c r="X859" i="63"/>
  <c r="X860" i="70"/>
  <c r="Y858" i="79"/>
  <c r="X864" i="56"/>
  <c r="X868" i="63"/>
  <c r="Y865" i="79"/>
  <c r="X871" i="56"/>
  <c r="Y874" i="63"/>
  <c r="Y875" i="70"/>
  <c r="Y874" i="79"/>
  <c r="X880" i="56"/>
  <c r="Y883" i="63"/>
  <c r="Y881" i="79"/>
  <c r="Y886" i="56"/>
  <c r="Y890" i="63"/>
  <c r="X892" i="70"/>
  <c r="Y890" i="79"/>
  <c r="Y895" i="56"/>
  <c r="X900" i="63"/>
  <c r="X898" i="79"/>
  <c r="Y902" i="56"/>
  <c r="X907" i="63"/>
  <c r="X908" i="70"/>
  <c r="X907" i="79"/>
  <c r="Y908" i="79"/>
  <c r="Y910" i="79"/>
  <c r="Y912" i="79"/>
  <c r="Y914" i="79"/>
  <c r="X917" i="79"/>
  <c r="Y918" i="79"/>
  <c r="Y920" i="79"/>
  <c r="Y922" i="79"/>
  <c r="X925" i="79"/>
  <c r="X927" i="79"/>
  <c r="X929" i="79"/>
  <c r="X931" i="79"/>
  <c r="X933" i="79"/>
  <c r="Y934" i="79"/>
  <c r="Y936" i="79"/>
  <c r="X939" i="79"/>
  <c r="X941" i="79"/>
  <c r="Y942" i="79"/>
  <c r="Y944" i="79"/>
  <c r="X947" i="79"/>
  <c r="Y948" i="79"/>
  <c r="X951" i="79"/>
  <c r="X953" i="79"/>
  <c r="X955" i="79"/>
  <c r="X957" i="79"/>
  <c r="Y958" i="79"/>
  <c r="Y960" i="79"/>
  <c r="X963" i="79"/>
  <c r="X965" i="79"/>
  <c r="Y966" i="79"/>
  <c r="Y968" i="79"/>
  <c r="X971" i="79"/>
  <c r="Y972" i="79"/>
  <c r="X975" i="79"/>
  <c r="Y976" i="79"/>
  <c r="X982" i="70"/>
  <c r="X983" i="56"/>
  <c r="Y984" i="70"/>
  <c r="X988" i="63"/>
  <c r="X985" i="79"/>
  <c r="X990" i="70"/>
  <c r="Y990" i="56"/>
  <c r="Y992" i="70"/>
  <c r="X996" i="63"/>
  <c r="X993" i="79"/>
  <c r="X998" i="70"/>
  <c r="X999" i="56"/>
  <c r="X1001" i="70"/>
  <c r="Y1003" i="63"/>
  <c r="Y1003" i="70"/>
  <c r="X1002" i="79"/>
  <c r="X1008" i="63"/>
  <c r="X1008" i="70"/>
  <c r="X1006" i="79"/>
  <c r="X1010" i="56"/>
  <c r="Y1010" i="56"/>
  <c r="Y1013" i="63"/>
  <c r="X1015" i="63"/>
  <c r="X1015" i="70"/>
  <c r="Y1015" i="70"/>
  <c r="X1014" i="79"/>
  <c r="Y1017" i="56"/>
  <c r="Y1018" i="56"/>
  <c r="Y1021" i="63"/>
  <c r="Y1022" i="63"/>
  <c r="Y1022" i="70"/>
  <c r="Y1023" i="70"/>
  <c r="Y1021" i="79"/>
  <c r="Y1025" i="56"/>
  <c r="X1027" i="56"/>
  <c r="Y1029" i="63"/>
  <c r="Y1030" i="63"/>
  <c r="X1031" i="70"/>
  <c r="X1032" i="70"/>
  <c r="X1030" i="79"/>
  <c r="X1034" i="56"/>
  <c r="Y1034" i="56"/>
  <c r="Y1037" i="63"/>
  <c r="Y1038" i="63"/>
  <c r="X1039" i="70"/>
  <c r="X1040" i="70"/>
  <c r="X1038" i="79"/>
  <c r="Y1041" i="56"/>
  <c r="X1043" i="56"/>
  <c r="Y1045" i="63"/>
  <c r="Y1046" i="63"/>
  <c r="Y1046" i="70"/>
  <c r="Y1047" i="70"/>
  <c r="X1046" i="79"/>
  <c r="X1050" i="56"/>
  <c r="Y1050" i="56"/>
  <c r="X1054" i="63"/>
  <c r="Y1054" i="63"/>
  <c r="X1055" i="70"/>
  <c r="Y1055" i="70"/>
  <c r="Y1053" i="79"/>
  <c r="Y1057" i="56"/>
  <c r="X1059" i="56"/>
  <c r="Y1061" i="63"/>
  <c r="X1063" i="63"/>
  <c r="X1063" i="70"/>
  <c r="Y1063" i="70"/>
  <c r="Y1061" i="79"/>
  <c r="X1066" i="56"/>
  <c r="X1067" i="56"/>
  <c r="Y1069" i="63"/>
  <c r="X1071" i="63"/>
  <c r="Y1070" i="70"/>
  <c r="X1072" i="70"/>
  <c r="X1070" i="79"/>
  <c r="X1074" i="56"/>
  <c r="X1075" i="56"/>
  <c r="X1078" i="63"/>
  <c r="Y1078" i="63"/>
  <c r="X1079" i="70"/>
  <c r="Y1079" i="70"/>
  <c r="Y1077" i="79"/>
  <c r="X1082" i="56"/>
  <c r="Y1082" i="56"/>
  <c r="Y1085" i="63"/>
  <c r="X1087" i="63"/>
  <c r="Y1086" i="70"/>
  <c r="X1088" i="70"/>
  <c r="X1086" i="79"/>
  <c r="X1090" i="56"/>
  <c r="Y1090" i="56"/>
  <c r="Y1093" i="63"/>
  <c r="X1095" i="63"/>
  <c r="Y1094" i="70"/>
  <c r="Y1095" i="70"/>
  <c r="X1094" i="79"/>
  <c r="X1098" i="56"/>
  <c r="X1099" i="56"/>
  <c r="Y1101" i="63"/>
  <c r="X1103" i="63"/>
  <c r="X1103" i="70"/>
  <c r="Y1103" i="70"/>
  <c r="Y1101" i="79"/>
  <c r="Y1105" i="56"/>
  <c r="X1107" i="56"/>
  <c r="X1110" i="63"/>
  <c r="X1111" i="63"/>
  <c r="X1111" i="70"/>
  <c r="X1112" i="70"/>
  <c r="X1110" i="79"/>
  <c r="Y1113" i="56"/>
  <c r="Y1114" i="56"/>
  <c r="X1118" i="63"/>
  <c r="Y1118" i="63"/>
  <c r="X1119" i="70"/>
  <c r="Y1119" i="70"/>
  <c r="Y1117" i="79"/>
  <c r="X1122" i="56"/>
  <c r="X1123" i="56"/>
  <c r="X1126" i="63"/>
  <c r="Y1126" i="63"/>
  <c r="Y1126" i="70"/>
  <c r="X1128" i="70"/>
  <c r="X1126" i="79"/>
  <c r="Y1129" i="56"/>
  <c r="X1131" i="56"/>
  <c r="Y1133" i="63"/>
  <c r="Y1134" i="63"/>
  <c r="Y1134" i="70"/>
  <c r="Y1135" i="70"/>
  <c r="X1134" i="79"/>
  <c r="X1138" i="56"/>
  <c r="Y1138" i="56"/>
  <c r="X1142" i="63"/>
  <c r="X1143" i="63"/>
  <c r="Y1142" i="70"/>
  <c r="X1144" i="70"/>
  <c r="X1142" i="79"/>
  <c r="X1146" i="56"/>
  <c r="X1147" i="56"/>
  <c r="X1150" i="63"/>
  <c r="Y1150" i="63"/>
  <c r="X1151" i="70"/>
  <c r="X1152" i="70"/>
  <c r="X1150" i="79"/>
  <c r="Y1153" i="56"/>
  <c r="Y1154" i="56"/>
  <c r="Y1157" i="63"/>
  <c r="X1159" i="63"/>
  <c r="Y1158" i="70"/>
  <c r="Y1159" i="70"/>
  <c r="X1158" i="79"/>
  <c r="X1162" i="56"/>
  <c r="Y1162" i="56"/>
  <c r="X1166" i="63"/>
  <c r="Y1166" i="63"/>
  <c r="Y1166" i="70"/>
  <c r="X1168" i="70"/>
  <c r="Y1165" i="79"/>
  <c r="X1170" i="56"/>
  <c r="X1171" i="56"/>
  <c r="X1174" i="63"/>
  <c r="X1175" i="63"/>
  <c r="Y1174" i="70"/>
  <c r="Y1175" i="70"/>
  <c r="Y1173" i="79"/>
  <c r="Y1177" i="56"/>
  <c r="Y1178" i="56"/>
  <c r="Y1181" i="63"/>
  <c r="X1183" i="63"/>
  <c r="X1183" i="70"/>
  <c r="X1184" i="70"/>
  <c r="X1182" i="79"/>
  <c r="Y1185" i="56"/>
  <c r="X1187" i="56"/>
  <c r="X1190" i="63"/>
  <c r="Y1190" i="63"/>
  <c r="X1191" i="70"/>
  <c r="X1192" i="70"/>
  <c r="X1190" i="79"/>
  <c r="X1194" i="56"/>
  <c r="Y1194" i="56"/>
  <c r="X1198" i="63"/>
  <c r="X1199" i="63"/>
  <c r="X1199" i="70"/>
  <c r="Y1199" i="70"/>
  <c r="X1198" i="79"/>
  <c r="Y1201" i="56"/>
  <c r="Y1202" i="56"/>
  <c r="X1206" i="63"/>
  <c r="Y1206" i="63"/>
  <c r="X1207" i="70"/>
  <c r="X1208" i="70"/>
  <c r="Y1205" i="79"/>
  <c r="Y1209" i="56"/>
  <c r="Y1210" i="56"/>
  <c r="X1214" i="63"/>
  <c r="X1215" i="63"/>
  <c r="Y1214" i="70"/>
  <c r="X1216" i="70"/>
  <c r="Y1213" i="79"/>
  <c r="Y1217" i="56"/>
  <c r="Y1218" i="56"/>
  <c r="X1222" i="63"/>
  <c r="Y1222" i="63"/>
  <c r="X1223" i="70"/>
  <c r="Y1223" i="70"/>
  <c r="X1222" i="79"/>
  <c r="Y1225" i="56"/>
  <c r="X1227" i="56"/>
  <c r="X1230" i="63"/>
  <c r="X1231" i="63"/>
  <c r="X1231" i="70"/>
  <c r="Y1231" i="70"/>
  <c r="X1230" i="79"/>
  <c r="X1234" i="56"/>
  <c r="X1235" i="56"/>
  <c r="X1238" i="63"/>
  <c r="X1239" i="63"/>
  <c r="Y1238" i="70"/>
  <c r="X1240" i="70"/>
  <c r="Y1237" i="79"/>
  <c r="Y1241" i="56"/>
  <c r="Y1242" i="56"/>
  <c r="X1246" i="63"/>
  <c r="X1247" i="63"/>
  <c r="Y1246" i="70"/>
  <c r="X1248" i="70"/>
  <c r="X1246" i="79"/>
  <c r="Y1249" i="56"/>
  <c r="X1251" i="56"/>
  <c r="X1254" i="63"/>
  <c r="X1255" i="63"/>
  <c r="Y1254" i="70"/>
  <c r="Y1255" i="70"/>
  <c r="Y1253" i="79"/>
  <c r="X1258" i="56"/>
  <c r="Y1258" i="56"/>
  <c r="Y1261" i="63"/>
  <c r="X1263" i="63"/>
  <c r="Y1262" i="70"/>
  <c r="X1264" i="70"/>
  <c r="Y1261" i="79"/>
  <c r="X1266" i="56"/>
  <c r="Y1266" i="56"/>
  <c r="Y1269" i="63"/>
  <c r="X1271" i="63"/>
  <c r="Y1270" i="70"/>
  <c r="X1272" i="70"/>
  <c r="Y1272" i="70"/>
  <c r="X1274" i="70"/>
  <c r="Y1274" i="70"/>
  <c r="X1276" i="70"/>
  <c r="X1277" i="70"/>
  <c r="X1278" i="70"/>
  <c r="X1279" i="70"/>
  <c r="X1280" i="70"/>
  <c r="Y1280" i="70"/>
  <c r="Y1281" i="70"/>
  <c r="Y1282" i="70"/>
  <c r="X1284" i="70"/>
  <c r="X1285" i="70"/>
  <c r="Y1285" i="70"/>
  <c r="Y1286" i="70"/>
  <c r="X1288" i="70"/>
  <c r="X1289" i="70"/>
  <c r="X1290" i="70"/>
  <c r="Y1290" i="70"/>
  <c r="Y1291" i="70"/>
  <c r="X1293" i="70"/>
  <c r="Y1293" i="70"/>
  <c r="X1295" i="70"/>
  <c r="Y1295" i="70"/>
  <c r="Y1296" i="70"/>
  <c r="Y1297" i="70"/>
  <c r="Y1298" i="70"/>
  <c r="X1300" i="70"/>
  <c r="X1301" i="70"/>
  <c r="Y1301" i="70"/>
  <c r="X1303" i="70"/>
  <c r="Y1303" i="70"/>
  <c r="Y1304" i="70"/>
  <c r="Y1305" i="70"/>
  <c r="Y1306" i="70"/>
  <c r="Y1307" i="70"/>
  <c r="Y1308" i="70"/>
  <c r="Y1309" i="70"/>
  <c r="X1311" i="70"/>
  <c r="Y1311" i="70"/>
  <c r="X1313" i="70"/>
  <c r="X1314" i="70"/>
  <c r="Y1314" i="70"/>
  <c r="Y1315" i="70"/>
  <c r="Y1316" i="70"/>
  <c r="X1318" i="70"/>
  <c r="X1319" i="70"/>
  <c r="Y1319" i="70"/>
  <c r="Y1320" i="70"/>
  <c r="X1322" i="70"/>
  <c r="X1323" i="70"/>
  <c r="X1324" i="70"/>
  <c r="X1325" i="70"/>
  <c r="Y1325" i="70"/>
  <c r="Y1326" i="70"/>
  <c r="Y1327" i="70"/>
  <c r="X1329" i="70"/>
  <c r="X1330" i="70"/>
  <c r="X1331" i="70"/>
  <c r="Y1331" i="70"/>
  <c r="Y1332" i="70"/>
  <c r="Y1333" i="70"/>
  <c r="X1335" i="70"/>
  <c r="X1336" i="70"/>
  <c r="X1337" i="70"/>
  <c r="X1338" i="70"/>
  <c r="X1339" i="70"/>
  <c r="Y1339" i="70"/>
  <c r="Y1340" i="70"/>
  <c r="X1342" i="70"/>
  <c r="Y1342" i="70"/>
  <c r="Y1343" i="70"/>
  <c r="Y1344" i="70"/>
  <c r="X1346" i="70"/>
  <c r="Y1346" i="70"/>
  <c r="Y1347" i="70"/>
  <c r="Y1348" i="70"/>
  <c r="Y1349" i="70"/>
  <c r="X1351" i="70"/>
  <c r="Y1351" i="70"/>
  <c r="X1353" i="70"/>
  <c r="Y1353" i="70"/>
  <c r="Y1354" i="70"/>
  <c r="X1356" i="70"/>
  <c r="Y1356" i="70"/>
  <c r="X1358" i="70"/>
  <c r="Y1358" i="70"/>
  <c r="X1360" i="70"/>
  <c r="Y1360" i="70"/>
  <c r="X1362" i="70"/>
  <c r="X1363" i="70"/>
  <c r="Y1363" i="70"/>
  <c r="Y1364" i="70"/>
  <c r="Y1365" i="70"/>
  <c r="Y1366" i="70"/>
  <c r="X1368" i="70"/>
  <c r="X1369" i="70"/>
  <c r="X1370" i="70"/>
  <c r="X1371" i="70"/>
  <c r="X1372" i="70"/>
  <c r="Y1372" i="70"/>
  <c r="Y1373" i="70"/>
  <c r="X1375" i="70"/>
  <c r="Y1375" i="70"/>
  <c r="X1377" i="70"/>
  <c r="X1378" i="70"/>
  <c r="X1379" i="70"/>
  <c r="X1380" i="70"/>
  <c r="Y1380" i="70"/>
  <c r="X1382" i="70"/>
  <c r="Y1382" i="70"/>
  <c r="Y1383" i="70"/>
  <c r="X1385" i="70"/>
  <c r="X1386" i="70"/>
  <c r="Y1386" i="70"/>
  <c r="X1388" i="70"/>
  <c r="X1389" i="70"/>
  <c r="Y1389" i="70"/>
  <c r="Y1390" i="70"/>
  <c r="X1392" i="70"/>
  <c r="X1393" i="70"/>
  <c r="X1394" i="70"/>
  <c r="Y1394" i="70"/>
  <c r="Y1395" i="70"/>
  <c r="Y1396" i="70"/>
  <c r="X1398" i="70"/>
  <c r="X1399" i="70"/>
  <c r="Y1399" i="70"/>
  <c r="Y1400" i="70"/>
  <c r="X1402" i="70"/>
  <c r="X1403" i="70"/>
  <c r="X1404" i="70"/>
  <c r="X1405" i="70"/>
  <c r="X1406" i="70"/>
  <c r="X1407" i="70"/>
  <c r="Y1407" i="70"/>
  <c r="T124" i="46"/>
  <c r="F104" i="60"/>
  <c r="P79" i="70"/>
  <c r="E42" i="60"/>
  <c r="F9" i="46"/>
  <c r="E89" i="60"/>
  <c r="G11" i="47"/>
  <c r="AG25" i="51"/>
  <c r="X64" i="63"/>
  <c r="AG61" i="51"/>
  <c r="X94" i="63"/>
  <c r="AG89" i="51"/>
  <c r="X119" i="63"/>
  <c r="Y128" i="56"/>
  <c r="Y137" i="79"/>
  <c r="X153" i="70"/>
  <c r="Y165" i="63"/>
  <c r="X173" i="79"/>
  <c r="AF172" i="51"/>
  <c r="Y200" i="63"/>
  <c r="AF194" i="51"/>
  <c r="X218" i="56"/>
  <c r="AF210" i="51"/>
  <c r="Y229" i="79"/>
  <c r="X242" i="63"/>
  <c r="X248" i="70"/>
  <c r="X252" i="79"/>
  <c r="Y261" i="56"/>
  <c r="X270" i="70"/>
  <c r="Y274" i="79"/>
  <c r="X283" i="79"/>
  <c r="X291" i="79"/>
  <c r="X301" i="63"/>
  <c r="Y303" i="56"/>
  <c r="X309" i="70"/>
  <c r="X313" i="56"/>
  <c r="X315" i="79"/>
  <c r="X324" i="63"/>
  <c r="X324" i="79"/>
  <c r="Y332" i="63"/>
  <c r="X336" i="56"/>
  <c r="Y340" i="70"/>
  <c r="X345" i="56"/>
  <c r="X347" i="79"/>
  <c r="X356" i="63"/>
  <c r="Y355" i="79"/>
  <c r="X365" i="63"/>
  <c r="Y367" i="56"/>
  <c r="Y372" i="70"/>
  <c r="X377" i="56"/>
  <c r="Y378" i="79"/>
  <c r="Y387" i="63"/>
  <c r="Y387" i="79"/>
  <c r="X397" i="63"/>
  <c r="X400" i="56"/>
  <c r="Y404" i="70"/>
  <c r="Y408" i="56"/>
  <c r="Y410" i="79"/>
  <c r="X420" i="63"/>
  <c r="X420" i="79"/>
  <c r="X429" i="63"/>
  <c r="X432" i="56"/>
  <c r="Y436" i="70"/>
  <c r="X441" i="56"/>
  <c r="Y442" i="79"/>
  <c r="X452" i="63"/>
  <c r="X452" i="79"/>
  <c r="X461" i="63"/>
  <c r="X464" i="56"/>
  <c r="X469" i="70"/>
  <c r="X473" i="56"/>
  <c r="X475" i="79"/>
  <c r="X484" i="63"/>
  <c r="Y483" i="79"/>
  <c r="Y492" i="63"/>
  <c r="X496" i="56"/>
  <c r="X501" i="70"/>
  <c r="X505" i="56"/>
  <c r="Y506" i="79"/>
  <c r="X516" i="63"/>
  <c r="X516" i="79"/>
  <c r="Y524" i="63"/>
  <c r="X529" i="63"/>
  <c r="X533" i="63"/>
  <c r="X537" i="63"/>
  <c r="X541" i="63"/>
  <c r="Y544" i="63"/>
  <c r="X549" i="63"/>
  <c r="Y552" i="63"/>
  <c r="Y556" i="63"/>
  <c r="X561" i="63"/>
  <c r="Y564" i="63"/>
  <c r="Y568" i="63"/>
  <c r="Y572" i="63"/>
  <c r="Y576" i="63"/>
  <c r="X581" i="63"/>
  <c r="X585" i="63"/>
  <c r="Y588" i="63"/>
  <c r="Y592" i="63"/>
  <c r="X597" i="63"/>
  <c r="X601" i="63"/>
  <c r="Y604" i="63"/>
  <c r="Y608" i="63"/>
  <c r="Y612" i="63"/>
  <c r="X617" i="63"/>
  <c r="Y620" i="63"/>
  <c r="Y624" i="63"/>
  <c r="X629" i="63"/>
  <c r="Y632" i="63"/>
  <c r="X637" i="63"/>
  <c r="X641" i="63"/>
  <c r="X643" i="70"/>
  <c r="Y642" i="79"/>
  <c r="Y648" i="56"/>
  <c r="Y653" i="63"/>
  <c r="X657" i="63"/>
  <c r="Y658" i="70"/>
  <c r="Y658" i="79"/>
  <c r="X665" i="56"/>
  <c r="X670" i="63"/>
  <c r="Y672" i="63"/>
  <c r="X675" i="70"/>
  <c r="Y674" i="79"/>
  <c r="Y680" i="56"/>
  <c r="Y685" i="63"/>
  <c r="X689" i="63"/>
  <c r="Y689" i="56"/>
  <c r="Y689" i="79"/>
  <c r="Y696" i="63"/>
  <c r="Y697" i="56"/>
  <c r="X698" i="79"/>
  <c r="X705" i="63"/>
  <c r="Y705" i="56"/>
  <c r="X706" i="79"/>
  <c r="X711" i="56"/>
  <c r="Y714" i="63"/>
  <c r="X713" i="79"/>
  <c r="Y717" i="56"/>
  <c r="X722" i="63"/>
  <c r="X723" i="70"/>
  <c r="Y721" i="79"/>
  <c r="X727" i="56"/>
  <c r="Y730" i="63"/>
  <c r="X729" i="79"/>
  <c r="Y733" i="56"/>
  <c r="Y737" i="63"/>
  <c r="Y738" i="70"/>
  <c r="Y737" i="79"/>
  <c r="X743" i="56"/>
  <c r="X747" i="63"/>
  <c r="X745" i="79"/>
  <c r="Y749" i="56"/>
  <c r="X754" i="63"/>
  <c r="Y754" i="70"/>
  <c r="Y753" i="79"/>
  <c r="X759" i="56"/>
  <c r="Y762" i="63"/>
  <c r="Y760" i="79"/>
  <c r="Y765" i="56"/>
  <c r="Y769" i="63"/>
  <c r="Y770" i="70"/>
  <c r="X770" i="79"/>
  <c r="X775" i="56"/>
  <c r="Y778" i="63"/>
  <c r="X777" i="79"/>
  <c r="X782" i="56"/>
  <c r="Y785" i="63"/>
  <c r="X787" i="70"/>
  <c r="Y785" i="79"/>
  <c r="X791" i="56"/>
  <c r="X795" i="63"/>
  <c r="X793" i="79"/>
  <c r="X798" i="56"/>
  <c r="Y801" i="63"/>
  <c r="X803" i="70"/>
  <c r="X802" i="79"/>
  <c r="Y806" i="56"/>
  <c r="Y810" i="63"/>
  <c r="X809" i="79"/>
  <c r="X814" i="56"/>
  <c r="Y817" i="63"/>
  <c r="X819" i="70"/>
  <c r="X818" i="79"/>
  <c r="X823" i="56"/>
  <c r="Y826" i="63"/>
  <c r="Y824" i="79"/>
  <c r="X830" i="56"/>
  <c r="X834" i="63"/>
  <c r="X835" i="70"/>
  <c r="Y833" i="79"/>
  <c r="Y838" i="56"/>
  <c r="X843" i="63"/>
  <c r="X841" i="79"/>
  <c r="Y845" i="56"/>
  <c r="Y849" i="63"/>
  <c r="Y850" i="70"/>
  <c r="Y849" i="79"/>
  <c r="Y854" i="56"/>
  <c r="Y858" i="63"/>
  <c r="Y856" i="79"/>
  <c r="Y861" i="56"/>
  <c r="Y865" i="63"/>
  <c r="Y866" i="70"/>
  <c r="X866" i="79"/>
  <c r="Y870" i="56"/>
  <c r="X875" i="63"/>
  <c r="Y872" i="79"/>
  <c r="Y877" i="56"/>
  <c r="X882" i="63"/>
  <c r="X883" i="70"/>
  <c r="X882" i="79"/>
  <c r="X887" i="56"/>
  <c r="X891" i="63"/>
  <c r="X889" i="79"/>
  <c r="X894" i="56"/>
  <c r="X898" i="63"/>
  <c r="X899" i="70"/>
  <c r="Y897" i="79"/>
  <c r="X903" i="56"/>
  <c r="Y906" i="63"/>
  <c r="Y904" i="79"/>
  <c r="Y909" i="56"/>
  <c r="X912" i="56"/>
  <c r="Y913" i="56"/>
  <c r="X916" i="56"/>
  <c r="X918" i="56"/>
  <c r="Y919" i="56"/>
  <c r="X922" i="56"/>
  <c r="Y923" i="56"/>
  <c r="Y925" i="56"/>
  <c r="X928" i="56"/>
  <c r="X930" i="56"/>
  <c r="X932" i="56"/>
  <c r="X934" i="56"/>
  <c r="X936" i="56"/>
  <c r="Y937" i="56"/>
  <c r="X940" i="56"/>
  <c r="Y941" i="56"/>
  <c r="X944" i="56"/>
  <c r="Y945" i="56"/>
  <c r="Y947" i="56"/>
  <c r="Y949" i="56"/>
  <c r="Y951" i="56"/>
  <c r="Y953" i="56"/>
  <c r="Y955" i="56"/>
  <c r="X958" i="56"/>
  <c r="X960" i="56"/>
  <c r="Y961" i="56"/>
  <c r="X964" i="56"/>
  <c r="Y965" i="56"/>
  <c r="X968" i="56"/>
  <c r="X970" i="56"/>
  <c r="Y971" i="56"/>
  <c r="Y973" i="56"/>
  <c r="Y975" i="56"/>
  <c r="Y977" i="56"/>
  <c r="X980" i="56"/>
  <c r="Y981" i="70"/>
  <c r="Y984" i="63"/>
  <c r="X982" i="79"/>
  <c r="Y986" i="70"/>
  <c r="X988" i="56"/>
  <c r="Y989" i="70"/>
  <c r="X993" i="63"/>
  <c r="X990" i="79"/>
  <c r="X995" i="70"/>
  <c r="Y995" i="56"/>
  <c r="Y997" i="70"/>
  <c r="Y1000" i="63"/>
  <c r="Y997" i="79"/>
  <c r="X1004" i="63"/>
  <c r="X1004" i="70"/>
  <c r="X1005" i="56"/>
  <c r="Y1007" i="63"/>
  <c r="Y1007" i="70"/>
  <c r="Y1008" i="56"/>
  <c r="Y1009" i="56"/>
  <c r="X1013" i="63"/>
  <c r="X1014" i="63"/>
  <c r="Y1013" i="70"/>
  <c r="Y1014" i="70"/>
  <c r="X1013" i="79"/>
  <c r="Y1016" i="56"/>
  <c r="X1018" i="56"/>
  <c r="Y1020" i="63"/>
  <c r="X1022" i="63"/>
  <c r="X1022" i="70"/>
  <c r="X1023" i="70"/>
  <c r="X1021" i="79"/>
  <c r="Y1024" i="56"/>
  <c r="X1026" i="56"/>
  <c r="Y1028" i="63"/>
  <c r="X1030" i="63"/>
  <c r="Y1029" i="70"/>
  <c r="Y1030" i="70"/>
  <c r="X1029" i="79"/>
  <c r="Y1032" i="56"/>
  <c r="Y1033" i="56"/>
  <c r="Y1036" i="63"/>
  <c r="X1038" i="63"/>
  <c r="X1038" i="70"/>
  <c r="Y1038" i="70"/>
  <c r="Y1036" i="79"/>
  <c r="Y1040" i="56"/>
  <c r="X1042" i="56"/>
  <c r="Y1044" i="63"/>
  <c r="X1046" i="63"/>
  <c r="Y1045" i="70"/>
  <c r="X1047" i="70"/>
  <c r="X1045" i="79"/>
  <c r="Y1048" i="56"/>
  <c r="Y1049" i="56"/>
  <c r="X1053" i="63"/>
  <c r="Y1053" i="63"/>
  <c r="X1054" i="70"/>
  <c r="Y1054" i="70"/>
  <c r="Y1052" i="79"/>
  <c r="Y1056" i="56"/>
  <c r="X1058" i="56"/>
  <c r="Y1060" i="63"/>
  <c r="X1062" i="63"/>
  <c r="X1062" i="70"/>
  <c r="Y1062" i="70"/>
  <c r="Y1060" i="79"/>
  <c r="Y1064" i="56"/>
  <c r="Y1065" i="56"/>
  <c r="Y1068" i="63"/>
  <c r="X1070" i="63"/>
  <c r="X1070" i="70"/>
  <c r="X1071" i="70"/>
  <c r="Y1068" i="79"/>
  <c r="X1073" i="56"/>
  <c r="Y1073" i="56"/>
  <c r="Y1076" i="63"/>
  <c r="Y1077" i="63"/>
  <c r="X1078" i="70"/>
  <c r="Y1078" i="70"/>
  <c r="X1077" i="79"/>
  <c r="Y1080" i="56"/>
  <c r="Y1081" i="56"/>
  <c r="X1085" i="63"/>
  <c r="X1086" i="63"/>
  <c r="Y1085" i="70"/>
  <c r="X1087" i="70"/>
  <c r="X1085" i="79"/>
  <c r="X1089" i="56"/>
  <c r="Y1089" i="56"/>
  <c r="Y1092" i="63"/>
  <c r="X1094" i="63"/>
  <c r="Y1093" i="70"/>
  <c r="X1095" i="70"/>
  <c r="Y1092" i="79"/>
  <c r="X1097" i="56"/>
  <c r="Y1097" i="56"/>
  <c r="Y1100" i="63"/>
  <c r="X1102" i="63"/>
  <c r="Y1101" i="70"/>
  <c r="Y1102" i="70"/>
  <c r="Y1100" i="79"/>
  <c r="X1105" i="56"/>
  <c r="X1106" i="56"/>
  <c r="X1109" i="63"/>
  <c r="Y1109" i="63"/>
  <c r="X1110" i="70"/>
  <c r="Y1110" i="70"/>
  <c r="Y1108" i="79"/>
  <c r="Y1112" i="56"/>
  <c r="X1114" i="56"/>
  <c r="X1117" i="63"/>
  <c r="Y1117" i="63"/>
  <c r="Y1117" i="70"/>
  <c r="Y1118" i="70"/>
  <c r="X1117" i="79"/>
  <c r="X1121" i="56"/>
  <c r="Y1121" i="56"/>
  <c r="Y1124" i="63"/>
  <c r="Y1125" i="63"/>
  <c r="X1126" i="70"/>
  <c r="X1127" i="70"/>
  <c r="X1125" i="79"/>
  <c r="Y1128" i="56"/>
  <c r="X1130" i="56"/>
  <c r="Y1132" i="63"/>
  <c r="X1134" i="63"/>
  <c r="Y1133" i="70"/>
  <c r="X1135" i="70"/>
  <c r="Y1132" i="79"/>
  <c r="X1137" i="56"/>
  <c r="Y1137" i="56"/>
  <c r="X1141" i="63"/>
  <c r="Y1141" i="63"/>
  <c r="Y1141" i="70"/>
  <c r="X1143" i="70"/>
  <c r="X1141" i="79"/>
  <c r="X1145" i="56"/>
  <c r="Y1145" i="56"/>
  <c r="X1149" i="63"/>
  <c r="Y1149" i="63"/>
  <c r="Y1149" i="70"/>
  <c r="Y1150" i="70"/>
  <c r="Y1148" i="79"/>
  <c r="X1153" i="56"/>
  <c r="X1154" i="56"/>
  <c r="Y1156" i="63"/>
  <c r="X1158" i="63"/>
  <c r="X1158" i="70"/>
  <c r="X1159" i="70"/>
  <c r="X1157" i="79"/>
  <c r="X1161" i="56"/>
  <c r="Y1161" i="56"/>
  <c r="X1165" i="63"/>
  <c r="Y1165" i="63"/>
  <c r="X1166" i="70"/>
  <c r="X1167" i="70"/>
  <c r="X1165" i="79"/>
  <c r="Y1168" i="56"/>
  <c r="Y1169" i="56"/>
  <c r="Y1172" i="63"/>
  <c r="Y1173" i="63"/>
  <c r="X1174" i="70"/>
  <c r="X1175" i="70"/>
  <c r="X1173" i="79"/>
  <c r="X1177" i="56"/>
  <c r="X1178" i="56"/>
  <c r="Y1180" i="63"/>
  <c r="X1182" i="63"/>
  <c r="X1182" i="70"/>
  <c r="Y1182" i="70"/>
  <c r="Y1180" i="79"/>
  <c r="X1185" i="56"/>
  <c r="X1186" i="56"/>
  <c r="X1189" i="63"/>
  <c r="Y1189" i="63"/>
  <c r="Y1189" i="70"/>
  <c r="Y1190" i="70"/>
  <c r="X1189" i="79"/>
  <c r="X1193" i="56"/>
  <c r="Y1193" i="56"/>
  <c r="Y1196" i="63"/>
  <c r="Y1197" i="63"/>
  <c r="X1198" i="70"/>
  <c r="Y1198" i="70"/>
  <c r="Y1196" i="79"/>
  <c r="Y1200" i="56"/>
  <c r="X1202" i="56"/>
  <c r="Y1204" i="63"/>
  <c r="Y1205" i="63"/>
  <c r="Y1205" i="70"/>
  <c r="Y1206" i="70"/>
  <c r="X1205" i="79"/>
  <c r="X1209" i="56"/>
  <c r="X1210" i="56"/>
  <c r="Y1212" i="63"/>
  <c r="Y1213" i="63"/>
  <c r="X1214" i="70"/>
  <c r="X1215" i="70"/>
  <c r="Y1212" i="79"/>
  <c r="X1217" i="56"/>
  <c r="X1218" i="56"/>
  <c r="Y1220" i="63"/>
  <c r="Y1221" i="63"/>
  <c r="Y1221" i="70"/>
  <c r="Y1222" i="70"/>
  <c r="Y1220" i="79"/>
  <c r="Y1224" i="56"/>
  <c r="X1226" i="56"/>
  <c r="X1229" i="63"/>
  <c r="Y1229" i="63"/>
  <c r="Y1229" i="70"/>
  <c r="Y1230" i="70"/>
  <c r="Y1228" i="79"/>
  <c r="X1233" i="56"/>
  <c r="Y1233" i="56"/>
  <c r="Y1236" i="63"/>
  <c r="Y1237" i="63"/>
  <c r="Y1237" i="70"/>
  <c r="X1239" i="70"/>
  <c r="X1237" i="79"/>
  <c r="Y1240" i="56"/>
  <c r="X1242" i="56"/>
  <c r="Y1244" i="63"/>
  <c r="Y1245" i="63"/>
  <c r="X1246" i="70"/>
  <c r="X1247" i="70"/>
  <c r="X1245" i="79"/>
  <c r="X1249" i="56"/>
  <c r="X1250" i="56"/>
  <c r="Y1252" i="63"/>
  <c r="Y1253" i="63"/>
  <c r="X1254" i="70"/>
  <c r="X1255" i="70"/>
  <c r="X1253" i="79"/>
  <c r="Y1256" i="56"/>
  <c r="Y1257" i="56"/>
  <c r="X1261" i="63"/>
  <c r="X1262" i="63"/>
  <c r="X1262" i="70"/>
  <c r="X1263" i="70"/>
  <c r="Y1260" i="79"/>
  <c r="Y1264" i="56"/>
  <c r="Y1265" i="56"/>
  <c r="X1269" i="63"/>
  <c r="X1270" i="63"/>
  <c r="X1270" i="70"/>
  <c r="X1271" i="70"/>
  <c r="Y1268" i="79"/>
  <c r="X1270" i="79"/>
  <c r="Y1270" i="79"/>
  <c r="X1272" i="79"/>
  <c r="Y1272" i="79"/>
  <c r="Y1273" i="79"/>
  <c r="F92" i="60"/>
  <c r="E71" i="60"/>
  <c r="T158" i="46"/>
  <c r="X36" i="79"/>
  <c r="X75" i="56"/>
  <c r="AG87" i="51"/>
  <c r="Y126" i="56"/>
  <c r="X151" i="70"/>
  <c r="X171" i="79"/>
  <c r="Y198" i="63"/>
  <c r="AF201" i="51"/>
  <c r="AG215" i="51"/>
  <c r="X248" i="63"/>
  <c r="X258" i="79"/>
  <c r="Y275" i="56"/>
  <c r="X294" i="63"/>
  <c r="Y302" i="56"/>
  <c r="Y313" i="63"/>
  <c r="Y322" i="63"/>
  <c r="X331" i="70"/>
  <c r="Y336" i="79"/>
  <c r="X346" i="79"/>
  <c r="Y357" i="56"/>
  <c r="Y366" i="56"/>
  <c r="X378" i="63"/>
  <c r="X387" i="63"/>
  <c r="X395" i="70"/>
  <c r="X401" i="79"/>
  <c r="Y409" i="79"/>
  <c r="Y421" i="56"/>
  <c r="X431" i="56"/>
  <c r="X442" i="63"/>
  <c r="Y450" i="63"/>
  <c r="X459" i="70"/>
  <c r="X465" i="79"/>
  <c r="Y473" i="79"/>
  <c r="Y485" i="56"/>
  <c r="X495" i="56"/>
  <c r="Y505" i="63"/>
  <c r="X515" i="63"/>
  <c r="X523" i="70"/>
  <c r="X531" i="70"/>
  <c r="Y538" i="70"/>
  <c r="X547" i="70"/>
  <c r="X555" i="70"/>
  <c r="Y562" i="70"/>
  <c r="Y570" i="70"/>
  <c r="X579" i="70"/>
  <c r="X587" i="70"/>
  <c r="X595" i="70"/>
  <c r="X603" i="70"/>
  <c r="X611" i="70"/>
  <c r="X619" i="70"/>
  <c r="X627" i="70"/>
  <c r="X635" i="70"/>
  <c r="Y641" i="56"/>
  <c r="X650" i="63"/>
  <c r="X652" i="79"/>
  <c r="X663" i="63"/>
  <c r="X668" i="70"/>
  <c r="X674" i="56"/>
  <c r="Y681" i="63"/>
  <c r="X684" i="79"/>
  <c r="Y693" i="63"/>
  <c r="X698" i="70"/>
  <c r="Y702" i="56"/>
  <c r="Y709" i="63"/>
  <c r="Y712" i="56"/>
  <c r="Y717" i="70"/>
  <c r="X722" i="56"/>
  <c r="Y723" i="79"/>
  <c r="X733" i="63"/>
  <c r="Y732" i="79"/>
  <c r="Y741" i="63"/>
  <c r="X745" i="56"/>
  <c r="Y749" i="70"/>
  <c r="Y753" i="56"/>
  <c r="X756" i="79"/>
  <c r="Y764" i="63"/>
  <c r="X765" i="79"/>
  <c r="Y773" i="63"/>
  <c r="X777" i="56"/>
  <c r="X782" i="70"/>
  <c r="X786" i="56"/>
  <c r="X788" i="79"/>
  <c r="X797" i="63"/>
  <c r="X797" i="79"/>
  <c r="Y805" i="63"/>
  <c r="X809" i="56"/>
  <c r="Y813" i="70"/>
  <c r="Y817" i="56"/>
  <c r="Y819" i="79"/>
  <c r="X829" i="63"/>
  <c r="Y828" i="79"/>
  <c r="Y837" i="63"/>
  <c r="X841" i="56"/>
  <c r="X846" i="70"/>
  <c r="Y849" i="56"/>
  <c r="X852" i="79"/>
  <c r="X861" i="63"/>
  <c r="Y860" i="79"/>
  <c r="Y869" i="63"/>
  <c r="X873" i="56"/>
  <c r="Y877" i="70"/>
  <c r="X882" i="56"/>
  <c r="Y883" i="79"/>
  <c r="Y892" i="63"/>
  <c r="X893" i="79"/>
  <c r="X902" i="63"/>
  <c r="Y904" i="56"/>
  <c r="Y909" i="70"/>
  <c r="Y913" i="70"/>
  <c r="Y917" i="70"/>
  <c r="Y921" i="70"/>
  <c r="Y925" i="70"/>
  <c r="X930" i="70"/>
  <c r="Y933" i="70"/>
  <c r="X938" i="70"/>
  <c r="X942" i="70"/>
  <c r="X946" i="70"/>
  <c r="X950" i="70"/>
  <c r="X954" i="70"/>
  <c r="X958" i="70"/>
  <c r="Y961" i="70"/>
  <c r="X966" i="70"/>
  <c r="Y969" i="70"/>
  <c r="Y973" i="70"/>
  <c r="X978" i="70"/>
  <c r="X983" i="63"/>
  <c r="X985" i="70"/>
  <c r="Y987" i="70"/>
  <c r="Y987" i="79"/>
  <c r="Y993" i="56"/>
  <c r="Y998" i="63"/>
  <c r="Y1000" i="70"/>
  <c r="X1005" i="63"/>
  <c r="Y1005" i="56"/>
  <c r="X1009" i="70"/>
  <c r="X1011" i="56"/>
  <c r="Y1014" i="63"/>
  <c r="X1016" i="70"/>
  <c r="X1015" i="79"/>
  <c r="Y1019" i="56"/>
  <c r="Y1023" i="63"/>
  <c r="Y1024" i="70"/>
  <c r="Y1026" i="56"/>
  <c r="X1031" i="63"/>
  <c r="Y1031" i="70"/>
  <c r="X1031" i="79"/>
  <c r="Y1035" i="56"/>
  <c r="Y1039" i="63"/>
  <c r="X1041" i="70"/>
  <c r="Y1042" i="56"/>
  <c r="X1047" i="63"/>
  <c r="X1048" i="70"/>
  <c r="Y1046" i="79"/>
  <c r="Y1051" i="56"/>
  <c r="Y1055" i="63"/>
  <c r="Y1056" i="70"/>
  <c r="Y1058" i="56"/>
  <c r="Y1062" i="63"/>
  <c r="X1064" i="70"/>
  <c r="X1063" i="79"/>
  <c r="Y1067" i="56"/>
  <c r="Y1071" i="63"/>
  <c r="Y1072" i="70"/>
  <c r="Y1074" i="56"/>
  <c r="X1079" i="63"/>
  <c r="X1080" i="70"/>
  <c r="Y1078" i="79"/>
  <c r="X1084" i="56"/>
  <c r="Y1087" i="63"/>
  <c r="X1089" i="70"/>
  <c r="X1091" i="56"/>
  <c r="Y1094" i="63"/>
  <c r="X1096" i="70"/>
  <c r="X1095" i="79"/>
  <c r="X1100" i="56"/>
  <c r="X1104" i="63"/>
  <c r="X1105" i="70"/>
  <c r="Y1106" i="56"/>
  <c r="Y1110" i="63"/>
  <c r="Y1111" i="70"/>
  <c r="Y1110" i="79"/>
  <c r="Y1115" i="56"/>
  <c r="Y1119" i="63"/>
  <c r="Y1120" i="70"/>
  <c r="Y1122" i="56"/>
  <c r="X1127" i="63"/>
  <c r="Y1127" i="70"/>
  <c r="Y1126" i="79"/>
  <c r="Y1131" i="56"/>
  <c r="X1136" i="63"/>
  <c r="Y1136" i="70"/>
  <c r="X1139" i="56"/>
  <c r="Y1142" i="63"/>
  <c r="Y1143" i="70"/>
  <c r="X1143" i="79"/>
  <c r="X1148" i="56"/>
  <c r="X1152" i="63"/>
  <c r="Y1152" i="70"/>
  <c r="X1155" i="56"/>
  <c r="Y1158" i="63"/>
  <c r="X1160" i="70"/>
  <c r="Y1158" i="79"/>
  <c r="X1164" i="56"/>
  <c r="Y1167" i="63"/>
  <c r="X1169" i="70"/>
  <c r="Y1170" i="56"/>
  <c r="Y1174" i="63"/>
  <c r="X1176" i="70"/>
  <c r="X1175" i="79"/>
  <c r="Y1179" i="56"/>
  <c r="X1184" i="63"/>
  <c r="Y1184" i="70"/>
  <c r="Y1186" i="56"/>
  <c r="X1191" i="63"/>
  <c r="Y1191" i="70"/>
  <c r="X1191" i="79"/>
  <c r="X1196" i="56"/>
  <c r="Y1199" i="63"/>
  <c r="X1201" i="70"/>
  <c r="X1203" i="56"/>
  <c r="X1207" i="63"/>
  <c r="Y1207" i="70"/>
  <c r="X1207" i="79"/>
  <c r="X1212" i="56"/>
  <c r="X1216" i="63"/>
  <c r="Y1216" i="70"/>
  <c r="X1219" i="56"/>
  <c r="X1223" i="63"/>
  <c r="X1224" i="70"/>
  <c r="X1223" i="79"/>
  <c r="X1228" i="56"/>
  <c r="X1232" i="63"/>
  <c r="X1233" i="70"/>
  <c r="Y1234" i="56"/>
  <c r="Y1238" i="63"/>
  <c r="Y1239" i="70"/>
  <c r="Y1238" i="79"/>
  <c r="X1244" i="56"/>
  <c r="X1248" i="63"/>
  <c r="Y1248" i="70"/>
  <c r="Y1250" i="56"/>
  <c r="Y1254" i="63"/>
  <c r="X1256" i="70"/>
  <c r="X1255" i="79"/>
  <c r="X1260" i="56"/>
  <c r="X1264" i="63"/>
  <c r="X1265" i="70"/>
  <c r="X1267" i="56"/>
  <c r="Y1270" i="63"/>
  <c r="Y1271" i="70"/>
  <c r="Y1273" i="70"/>
  <c r="Y1275" i="70"/>
  <c r="Y1277" i="70"/>
  <c r="Y1275" i="79"/>
  <c r="X1280" i="56"/>
  <c r="Y1280" i="56"/>
  <c r="X1284" i="63"/>
  <c r="Y1284" i="63"/>
  <c r="Y1284" i="70"/>
  <c r="Y1282" i="79"/>
  <c r="X1284" i="79"/>
  <c r="Y1287" i="56"/>
  <c r="Y1288" i="56"/>
  <c r="X1292" i="63"/>
  <c r="Y1292" i="63"/>
  <c r="Y1292" i="70"/>
  <c r="X1291" i="79"/>
  <c r="Y1291" i="79"/>
  <c r="Y1295" i="56"/>
  <c r="Y1296" i="56"/>
  <c r="X1300" i="63"/>
  <c r="X1301" i="63"/>
  <c r="Y1300" i="70"/>
  <c r="Y1298" i="79"/>
  <c r="Y1299" i="79"/>
  <c r="Y1303" i="56"/>
  <c r="X1305" i="56"/>
  <c r="Y1307" i="63"/>
  <c r="X1309" i="63"/>
  <c r="X1309" i="70"/>
  <c r="X1307" i="79"/>
  <c r="Y1307" i="79"/>
  <c r="X1312" i="56"/>
  <c r="X1313" i="56"/>
  <c r="Y1315" i="63"/>
  <c r="Y1316" i="63"/>
  <c r="X1317" i="70"/>
  <c r="Y1314" i="79"/>
  <c r="X1316" i="79"/>
  <c r="X1320" i="56"/>
  <c r="X1321" i="56"/>
  <c r="Y1323" i="63"/>
  <c r="X1325" i="63"/>
  <c r="Y1324" i="70"/>
  <c r="X1323" i="79"/>
  <c r="X1324" i="79"/>
  <c r="X1328" i="56"/>
  <c r="Y1328" i="56"/>
  <c r="X1332" i="63"/>
  <c r="X1333" i="63"/>
  <c r="X1333" i="70"/>
  <c r="Y1330" i="79"/>
  <c r="Y1331" i="79"/>
  <c r="Y1335" i="56"/>
  <c r="X1337" i="56"/>
  <c r="Y1339" i="63"/>
  <c r="Y1340" i="63"/>
  <c r="X1341" i="70"/>
  <c r="Y1338" i="79"/>
  <c r="X1340" i="79"/>
  <c r="X1344" i="56"/>
  <c r="X1345" i="56"/>
  <c r="Y1347" i="63"/>
  <c r="X1349" i="63"/>
  <c r="X1349" i="70"/>
  <c r="X1347" i="79"/>
  <c r="Y1347" i="79"/>
  <c r="X1352" i="56"/>
  <c r="X1353" i="56"/>
  <c r="Y1355" i="63"/>
  <c r="Y1356" i="63"/>
  <c r="X1357" i="70"/>
  <c r="X1355" i="79"/>
  <c r="Y1355" i="79"/>
  <c r="Y1359" i="56"/>
  <c r="Y1360" i="56"/>
  <c r="X1364" i="63"/>
  <c r="X1365" i="63"/>
  <c r="X1365" i="70"/>
  <c r="Y1362" i="79"/>
  <c r="X1364" i="79"/>
  <c r="X1368" i="56"/>
  <c r="Y1368" i="56"/>
  <c r="Y1371" i="63"/>
  <c r="Y1372" i="63"/>
  <c r="X1373" i="70"/>
  <c r="X1371" i="79"/>
  <c r="X1372" i="79"/>
  <c r="X1376" i="56"/>
  <c r="X1377" i="56"/>
  <c r="Y1379" i="63"/>
  <c r="Y1380" i="63"/>
  <c r="X1381" i="70"/>
  <c r="Y1378" i="79"/>
  <c r="Y1379" i="79"/>
  <c r="X1384" i="56"/>
  <c r="X1385" i="56"/>
  <c r="Y1387" i="63"/>
  <c r="X1389" i="63"/>
  <c r="Y1388" i="70"/>
  <c r="Y1386" i="79"/>
  <c r="X1388" i="79"/>
  <c r="X1392" i="56"/>
  <c r="X1393" i="56"/>
  <c r="X1396" i="63"/>
  <c r="Y1396" i="63"/>
  <c r="X1397" i="70"/>
  <c r="X1395" i="79"/>
  <c r="Y1395" i="79"/>
  <c r="X1400" i="56"/>
  <c r="Y1400" i="56"/>
  <c r="Y1403" i="63"/>
  <c r="X1405" i="63"/>
  <c r="Y1404" i="70"/>
  <c r="Y1402" i="79"/>
  <c r="X1404" i="79"/>
  <c r="Y1407" i="56"/>
  <c r="Y1408" i="56"/>
  <c r="X1410" i="56"/>
  <c r="X1411" i="56"/>
  <c r="X1412" i="56"/>
  <c r="Y1412" i="56"/>
  <c r="Y1413" i="56"/>
  <c r="X1415" i="56"/>
  <c r="Y1415" i="56"/>
  <c r="Y1416" i="56"/>
  <c r="Y1417" i="56"/>
  <c r="Y1418" i="56"/>
  <c r="Y1419" i="56"/>
  <c r="Y1420" i="56"/>
  <c r="Y1421" i="56"/>
  <c r="Y1422" i="56"/>
  <c r="X1424" i="56"/>
  <c r="X1425" i="56"/>
  <c r="Y1425" i="56"/>
  <c r="X1427" i="56"/>
  <c r="X1428" i="56"/>
  <c r="Y1428" i="56"/>
  <c r="X1430" i="56"/>
  <c r="Y1430" i="56"/>
  <c r="X1432" i="56"/>
  <c r="X1433" i="56"/>
  <c r="Y1433" i="56"/>
  <c r="Y1434" i="56"/>
  <c r="Y1435" i="56"/>
  <c r="X1437" i="56"/>
  <c r="Y1437" i="56"/>
  <c r="X1439" i="56"/>
  <c r="X1440" i="56"/>
  <c r="X1441" i="56"/>
  <c r="Y1441" i="56"/>
  <c r="X1443" i="56"/>
  <c r="X1444" i="56"/>
  <c r="Y1444" i="56"/>
  <c r="Y1445" i="56"/>
  <c r="X1447" i="56"/>
  <c r="Y1447" i="56"/>
  <c r="Y1448" i="56"/>
  <c r="X1450" i="56"/>
  <c r="Y1450" i="56"/>
  <c r="X1452" i="56"/>
  <c r="Y1452" i="56"/>
  <c r="Y1453" i="56"/>
  <c r="X1455" i="56"/>
  <c r="Y1455" i="56"/>
  <c r="X1457" i="56"/>
  <c r="X1458" i="56"/>
  <c r="Y1458" i="56"/>
  <c r="Y1459" i="56"/>
  <c r="Y1460" i="56"/>
  <c r="Y1461" i="56"/>
  <c r="Y1462" i="56"/>
  <c r="X1464" i="56"/>
  <c r="Y1464" i="56"/>
  <c r="Y1465" i="56"/>
  <c r="Y1466" i="56"/>
  <c r="Y1467" i="56"/>
  <c r="Y1468" i="56"/>
  <c r="Y1469" i="56"/>
  <c r="Y1470" i="56"/>
  <c r="Y1471" i="56"/>
  <c r="X1473" i="56"/>
  <c r="X1474" i="56"/>
  <c r="Y1474" i="56"/>
  <c r="Y1475" i="56"/>
  <c r="X1477" i="56"/>
  <c r="Y1477" i="56"/>
  <c r="Y1478" i="56"/>
  <c r="Y1479" i="56"/>
  <c r="X1481" i="56"/>
  <c r="Y1481" i="56"/>
  <c r="Y1482" i="56"/>
  <c r="Y1483" i="56"/>
  <c r="X1485" i="56"/>
  <c r="X1486" i="56"/>
  <c r="Y1486" i="56"/>
  <c r="Y1487" i="56"/>
  <c r="X1489" i="56"/>
  <c r="X1490" i="56"/>
  <c r="Y1490" i="56"/>
  <c r="Y1491" i="56"/>
  <c r="X1493" i="56"/>
  <c r="X1494" i="56"/>
  <c r="Y1494" i="56"/>
  <c r="X1496" i="56"/>
  <c r="X1497" i="56"/>
  <c r="Y1497" i="56"/>
  <c r="X1499" i="56"/>
  <c r="Y1499" i="56"/>
  <c r="X1501" i="56"/>
  <c r="Y1501" i="56"/>
  <c r="X1503" i="56"/>
  <c r="Y1503" i="56"/>
  <c r="X1505" i="56"/>
  <c r="Y1505" i="56"/>
  <c r="Y1506" i="56"/>
  <c r="X1508" i="56"/>
  <c r="Y1508" i="56"/>
  <c r="X1510" i="56"/>
  <c r="X1511" i="56"/>
  <c r="Y1511" i="56"/>
  <c r="X1513" i="56"/>
  <c r="X1514" i="56"/>
  <c r="Y1514" i="56"/>
  <c r="Y1515" i="56"/>
  <c r="Y1516" i="56"/>
  <c r="Y1517" i="56"/>
  <c r="Y1518" i="56"/>
  <c r="X1520" i="56"/>
  <c r="Y1520" i="56"/>
  <c r="Y1521" i="56"/>
  <c r="X1523" i="56"/>
  <c r="X1524" i="56"/>
  <c r="Y1524" i="56"/>
  <c r="Y1525" i="56"/>
  <c r="Y1526" i="56"/>
  <c r="X1528" i="56"/>
  <c r="Y1528" i="56"/>
  <c r="X1530" i="56"/>
  <c r="Y1530" i="56"/>
  <c r="Y1531" i="56"/>
  <c r="X1533" i="56"/>
  <c r="Y1533" i="56"/>
  <c r="X1535" i="56"/>
  <c r="Y1535" i="56"/>
  <c r="X1537" i="56"/>
  <c r="Y1537" i="56"/>
  <c r="Y1538" i="56"/>
  <c r="Y1539" i="56"/>
  <c r="X1541" i="56"/>
  <c r="X1542" i="56"/>
  <c r="Y1542" i="56"/>
  <c r="Y1543" i="56"/>
  <c r="Y1544" i="56"/>
  <c r="X1546" i="56"/>
  <c r="X1547" i="56"/>
  <c r="X1548" i="56"/>
  <c r="Y1548" i="56"/>
  <c r="X1550" i="56"/>
  <c r="X1551" i="56"/>
  <c r="X1552" i="56"/>
  <c r="Y1552" i="56"/>
  <c r="X1554" i="56"/>
  <c r="Y1554" i="56"/>
  <c r="X1556" i="56"/>
  <c r="Y1556" i="56"/>
  <c r="X1558" i="56"/>
  <c r="Y1558" i="56"/>
  <c r="Y1559" i="56"/>
  <c r="Y1560" i="56"/>
  <c r="Y1561" i="56"/>
  <c r="Y1562" i="56"/>
  <c r="X1564" i="56"/>
  <c r="X1565" i="56"/>
  <c r="X1566" i="56"/>
  <c r="X1567" i="56"/>
  <c r="Y1567" i="56"/>
  <c r="Y1568" i="56"/>
  <c r="X1570" i="56"/>
  <c r="X1571" i="56"/>
  <c r="X1572" i="56"/>
  <c r="X1573" i="56"/>
  <c r="X1574" i="56"/>
  <c r="Y1574" i="56"/>
  <c r="Y1575" i="56"/>
  <c r="Y1576" i="56"/>
  <c r="X1578" i="56"/>
  <c r="Y1578" i="56"/>
  <c r="X1580" i="56"/>
  <c r="Y1580" i="56"/>
  <c r="Y1581" i="56"/>
  <c r="X1583" i="56"/>
  <c r="Y1583" i="56"/>
  <c r="X1585" i="56"/>
  <c r="X1586" i="56"/>
  <c r="X1587" i="56"/>
  <c r="Y1587" i="56"/>
  <c r="Y1588" i="56"/>
  <c r="X1590" i="56"/>
  <c r="Y1590" i="56"/>
  <c r="X1592" i="56"/>
  <c r="Y1592" i="56"/>
  <c r="Y1593" i="56"/>
  <c r="X1595" i="56"/>
  <c r="Y1595" i="56"/>
  <c r="Y1596" i="56"/>
  <c r="X1598" i="56"/>
  <c r="Y1598" i="56"/>
  <c r="Y1599" i="56"/>
  <c r="Y1600" i="56"/>
  <c r="Y1601" i="56"/>
  <c r="X1603" i="56"/>
  <c r="Y1603" i="56"/>
  <c r="X1605" i="56"/>
  <c r="X1606" i="56"/>
  <c r="X1607" i="56"/>
  <c r="X1608" i="56"/>
  <c r="X1609" i="56"/>
  <c r="X1610" i="56"/>
  <c r="Y1610" i="56"/>
  <c r="X1612" i="56"/>
  <c r="Y1612" i="56"/>
  <c r="Y1613" i="56"/>
  <c r="X1615" i="56"/>
  <c r="Y1615" i="56"/>
  <c r="X1617" i="56"/>
  <c r="X1618" i="56"/>
  <c r="Y1618" i="56"/>
  <c r="X1620" i="56"/>
  <c r="Y1620" i="56"/>
  <c r="Y1621" i="56"/>
  <c r="Y1622" i="56"/>
  <c r="Y1623" i="56"/>
  <c r="Y1624" i="56"/>
  <c r="Y1625" i="56"/>
  <c r="X1627" i="56"/>
  <c r="Y1627" i="56"/>
  <c r="X1629" i="56"/>
  <c r="Y1629" i="56"/>
  <c r="Y1630" i="56"/>
  <c r="Y1631" i="56"/>
  <c r="Y1632" i="56"/>
  <c r="Y1633" i="56"/>
  <c r="Y1634" i="56"/>
  <c r="Y1635" i="56"/>
  <c r="X1637" i="56"/>
  <c r="X1638" i="56"/>
  <c r="Y1638" i="56"/>
  <c r="X1640" i="56"/>
  <c r="Y1640" i="56"/>
  <c r="X1642" i="56"/>
  <c r="Y1642" i="56"/>
  <c r="X1644" i="56"/>
  <c r="X1645" i="56"/>
  <c r="X1646" i="56"/>
  <c r="X1647" i="56"/>
  <c r="Y1647" i="56"/>
  <c r="Y1648" i="56"/>
  <c r="X1650" i="56"/>
  <c r="Y1650" i="56"/>
  <c r="Y1651" i="56"/>
  <c r="Y1652" i="56"/>
  <c r="Y1653" i="56"/>
  <c r="Y1654" i="56"/>
  <c r="Y1655" i="56"/>
  <c r="X1657" i="56"/>
  <c r="Y1657" i="56"/>
  <c r="X1659" i="56"/>
  <c r="Y1659" i="56"/>
  <c r="X1661" i="56"/>
  <c r="X1662" i="56"/>
  <c r="Y1662" i="56"/>
  <c r="Y1663" i="56"/>
  <c r="Y1664" i="56"/>
  <c r="Y1665" i="56"/>
  <c r="X1667" i="56"/>
  <c r="X1668" i="56"/>
  <c r="Y1668" i="56"/>
  <c r="X1670" i="56"/>
  <c r="Y1670" i="56"/>
  <c r="Y1671" i="56"/>
  <c r="Y1672" i="56"/>
  <c r="Y1673" i="56"/>
  <c r="X1675" i="56"/>
  <c r="X1676" i="56"/>
  <c r="Y1676" i="56"/>
  <c r="X1678" i="56"/>
  <c r="X1679" i="56"/>
  <c r="Y1679" i="56"/>
  <c r="X1681" i="56"/>
  <c r="Y1681" i="56"/>
  <c r="X1683" i="56"/>
  <c r="X1684" i="56"/>
  <c r="X1685" i="56"/>
  <c r="Y1685" i="56"/>
  <c r="X1687" i="56"/>
  <c r="X1688" i="56"/>
  <c r="X1689" i="56"/>
  <c r="Y1689" i="56"/>
  <c r="X1691" i="56"/>
  <c r="X1692" i="56"/>
  <c r="Y1692" i="56"/>
  <c r="X1694" i="56"/>
  <c r="X1695" i="56"/>
  <c r="Y1695" i="56"/>
  <c r="X1697" i="56"/>
  <c r="X1698" i="56"/>
  <c r="Y1698" i="56"/>
  <c r="X1700" i="56"/>
  <c r="X1701" i="56"/>
  <c r="Y1701" i="56"/>
  <c r="X1703" i="56"/>
  <c r="X1704" i="56"/>
  <c r="Y1704" i="56"/>
  <c r="X1706" i="56"/>
  <c r="Y1706" i="56"/>
  <c r="Y1707" i="56"/>
  <c r="X1709" i="56"/>
  <c r="X1710" i="56"/>
  <c r="X1711" i="56"/>
  <c r="X1712" i="56"/>
  <c r="X1713" i="56"/>
  <c r="Y1713" i="56"/>
  <c r="X1715" i="56"/>
  <c r="X1716" i="56"/>
  <c r="X1717" i="56"/>
  <c r="X1718" i="56"/>
  <c r="X1719" i="56"/>
  <c r="X1720" i="56"/>
  <c r="X1721" i="56"/>
  <c r="Y1721" i="56"/>
  <c r="X1723" i="56"/>
  <c r="Y1723" i="56"/>
  <c r="Y1724" i="56"/>
  <c r="Y1725" i="56"/>
  <c r="X1727" i="56"/>
  <c r="Y1727" i="56"/>
  <c r="Y1728" i="56"/>
  <c r="Y1729" i="56"/>
  <c r="X1731" i="56"/>
  <c r="X1732" i="56"/>
  <c r="Y1732" i="56"/>
  <c r="X1734" i="56"/>
  <c r="X1735" i="56"/>
  <c r="X1736" i="56"/>
  <c r="X1737" i="56"/>
  <c r="Y1737" i="56"/>
  <c r="Y1738" i="56"/>
  <c r="X1740" i="56"/>
  <c r="Y1740" i="56"/>
  <c r="Y1741" i="56"/>
  <c r="X1743" i="56"/>
  <c r="X1744" i="56"/>
  <c r="Y1744" i="56"/>
  <c r="X1746" i="56"/>
  <c r="Y1746" i="56"/>
  <c r="Y1747" i="56"/>
  <c r="X1749" i="56"/>
  <c r="Y1749" i="56"/>
  <c r="Y1750" i="56"/>
  <c r="Y1751" i="56"/>
  <c r="Y1752" i="56"/>
  <c r="Y1753" i="56"/>
  <c r="Y1754" i="56"/>
  <c r="Y1755" i="56"/>
  <c r="X1757" i="56"/>
  <c r="Y1757" i="56"/>
  <c r="X1759" i="56"/>
  <c r="X1760" i="56"/>
  <c r="Y1760" i="56"/>
  <c r="Y1761" i="56"/>
  <c r="Y1762" i="56"/>
  <c r="Y1763" i="56"/>
  <c r="X1765" i="56"/>
  <c r="X1766" i="56"/>
  <c r="Y1766" i="56"/>
  <c r="Y1767" i="56"/>
  <c r="Y1768" i="56"/>
  <c r="Y1769" i="56"/>
  <c r="X1771" i="56"/>
  <c r="Y1771" i="56"/>
  <c r="X1773" i="56"/>
  <c r="X1774" i="56"/>
  <c r="Y1774" i="56"/>
  <c r="X1776" i="56"/>
  <c r="Y1776" i="56"/>
  <c r="X1778" i="56"/>
  <c r="Y1778" i="56"/>
  <c r="X1780" i="56"/>
  <c r="X1781" i="56"/>
  <c r="X1782" i="56"/>
  <c r="X1783" i="56"/>
  <c r="Y1783" i="56"/>
  <c r="Y1784" i="56"/>
  <c r="X1786" i="56"/>
  <c r="X1787" i="56"/>
  <c r="Y1787" i="56"/>
  <c r="X1789" i="56"/>
  <c r="X1790" i="56"/>
  <c r="Y1790" i="56"/>
  <c r="X1792" i="56"/>
  <c r="X1793" i="56"/>
  <c r="X1794" i="56"/>
  <c r="X1795" i="56"/>
  <c r="X1796" i="56"/>
  <c r="Y1796" i="56"/>
  <c r="Y1797" i="56"/>
  <c r="Y1798" i="56"/>
  <c r="T239" i="46"/>
  <c r="U248" i="47"/>
  <c r="I71" i="60"/>
  <c r="O110" i="70"/>
  <c r="X44" i="79"/>
  <c r="X83" i="63"/>
  <c r="Y108" i="70"/>
  <c r="Y131" i="56"/>
  <c r="Y155" i="70"/>
  <c r="X176" i="79"/>
  <c r="X204" i="63"/>
  <c r="Y219" i="56"/>
  <c r="AF219" i="51"/>
  <c r="Y250" i="63"/>
  <c r="X264" i="56"/>
  <c r="X277" i="79"/>
  <c r="Y292" i="79"/>
  <c r="X305" i="56"/>
  <c r="Y315" i="63"/>
  <c r="Y324" i="63"/>
  <c r="Y332" i="70"/>
  <c r="X339" i="79"/>
  <c r="Y347" i="79"/>
  <c r="X360" i="56"/>
  <c r="X369" i="56"/>
  <c r="X380" i="63"/>
  <c r="Y388" i="63"/>
  <c r="Y396" i="70"/>
  <c r="X403" i="79"/>
  <c r="X412" i="79"/>
  <c r="Y423" i="56"/>
  <c r="Y432" i="56"/>
  <c r="X444" i="63"/>
  <c r="X453" i="63"/>
  <c r="X461" i="70"/>
  <c r="Y466" i="79"/>
  <c r="Y475" i="79"/>
  <c r="X488" i="56"/>
  <c r="X497" i="56"/>
  <c r="X508" i="63"/>
  <c r="Y516" i="63"/>
  <c r="Y525" i="63"/>
  <c r="X534" i="63"/>
  <c r="Y541" i="63"/>
  <c r="X550" i="63"/>
  <c r="Y557" i="63"/>
  <c r="X566" i="63"/>
  <c r="X574" i="63"/>
  <c r="X582" i="63"/>
  <c r="X590" i="63"/>
  <c r="Y597" i="63"/>
  <c r="Y605" i="63"/>
  <c r="Y613" i="63"/>
  <c r="Y621" i="63"/>
  <c r="X630" i="63"/>
  <c r="Y637" i="63"/>
  <c r="X645" i="63"/>
  <c r="Y646" i="79"/>
  <c r="X658" i="63"/>
  <c r="Y662" i="70"/>
  <c r="Y668" i="56"/>
  <c r="Y676" i="63"/>
  <c r="Y678" i="79"/>
  <c r="Y687" i="56"/>
  <c r="X695" i="63"/>
  <c r="X696" i="79"/>
  <c r="Y703" i="56"/>
  <c r="Y710" i="63"/>
  <c r="X714" i="56"/>
  <c r="X719" i="70"/>
  <c r="Y722" i="56"/>
  <c r="Y724" i="79"/>
  <c r="Y733" i="63"/>
  <c r="X734" i="79"/>
  <c r="X743" i="63"/>
  <c r="Y745" i="56"/>
  <c r="X751" i="70"/>
  <c r="X755" i="56"/>
  <c r="X757" i="79"/>
  <c r="X766" i="63"/>
  <c r="Y765" i="79"/>
  <c r="Y774" i="63"/>
  <c r="X778" i="56"/>
  <c r="Y782" i="70"/>
  <c r="Y786" i="56"/>
  <c r="Y788" i="79"/>
  <c r="X798" i="63"/>
  <c r="X798" i="79"/>
  <c r="Y806" i="63"/>
  <c r="X810" i="56"/>
  <c r="Y814" i="70"/>
  <c r="Y818" i="56"/>
  <c r="X821" i="79"/>
  <c r="Y829" i="63"/>
  <c r="X830" i="79"/>
  <c r="Y838" i="63"/>
  <c r="Y841" i="56"/>
  <c r="Y846" i="70"/>
  <c r="Y850" i="56"/>
  <c r="X853" i="79"/>
  <c r="X862" i="63"/>
  <c r="Y861" i="79"/>
  <c r="Y870" i="63"/>
  <c r="X874" i="56"/>
  <c r="X879" i="70"/>
  <c r="Y882" i="56"/>
  <c r="X885" i="79"/>
  <c r="X894" i="63"/>
  <c r="Y893" i="79"/>
  <c r="Y902" i="63"/>
  <c r="Y905" i="56"/>
  <c r="X911" i="70"/>
  <c r="Y914" i="70"/>
  <c r="X919" i="70"/>
  <c r="X923" i="70"/>
  <c r="Y926" i="70"/>
  <c r="Y930" i="70"/>
  <c r="X935" i="70"/>
  <c r="X939" i="70"/>
  <c r="X943" i="70"/>
  <c r="X947" i="70"/>
  <c r="X951" i="70"/>
  <c r="X955" i="70"/>
  <c r="Y958" i="70"/>
  <c r="Y962" i="70"/>
  <c r="Y966" i="70"/>
  <c r="X971" i="70"/>
  <c r="X975" i="70"/>
  <c r="X979" i="70"/>
  <c r="Y978" i="79"/>
  <c r="Y984" i="56"/>
  <c r="X990" i="63"/>
  <c r="X992" i="70"/>
  <c r="Y994" i="70"/>
  <c r="X995" i="79"/>
  <c r="X1001" i="56"/>
  <c r="Y1000" i="79"/>
  <c r="X1007" i="70"/>
  <c r="X1009" i="56"/>
  <c r="Y1012" i="63"/>
  <c r="X1014" i="70"/>
  <c r="Y1015" i="56"/>
  <c r="Y1019" i="63"/>
  <c r="X1021" i="70"/>
  <c r="Y1019" i="79"/>
  <c r="X1025" i="56"/>
  <c r="X1029" i="63"/>
  <c r="X1030" i="70"/>
  <c r="Y1031" i="56"/>
  <c r="X1036" i="63"/>
  <c r="Y1036" i="70"/>
  <c r="X1036" i="79"/>
  <c r="X1041" i="56"/>
  <c r="X1045" i="63"/>
  <c r="X1046" i="70"/>
  <c r="Y1047" i="56"/>
  <c r="Y1051" i="63"/>
  <c r="Y1052" i="70"/>
  <c r="Y1051" i="79"/>
  <c r="X1057" i="56"/>
  <c r="X1061" i="63"/>
  <c r="Y1061" i="70"/>
  <c r="X1064" i="56"/>
  <c r="Y1067" i="63"/>
  <c r="X1069" i="70"/>
  <c r="Y1067" i="79"/>
  <c r="Y1072" i="56"/>
  <c r="X1077" i="63"/>
  <c r="Y1077" i="70"/>
  <c r="X1080" i="56"/>
  <c r="X1084" i="63"/>
  <c r="X1085" i="70"/>
  <c r="Y1083" i="79"/>
  <c r="Y1088" i="56"/>
  <c r="X1093" i="63"/>
  <c r="X1094" i="70"/>
  <c r="X1096" i="56"/>
  <c r="X1100" i="63"/>
  <c r="Y1100" i="70"/>
  <c r="X1100" i="79"/>
  <c r="Y1104" i="56"/>
  <c r="Y1108" i="63"/>
  <c r="Y1109" i="70"/>
  <c r="Y1111" i="56"/>
  <c r="Y1115" i="63"/>
  <c r="X1117" i="70"/>
  <c r="X1116" i="79"/>
  <c r="Y1120" i="56"/>
  <c r="X1125" i="63"/>
  <c r="Y1125" i="70"/>
  <c r="X1128" i="56"/>
  <c r="X1132" i="63"/>
  <c r="X1133" i="70"/>
  <c r="X1132" i="79"/>
  <c r="Y1136" i="56"/>
  <c r="Y1140" i="63"/>
  <c r="X1142" i="70"/>
  <c r="Y1143" i="56"/>
  <c r="X1148" i="63"/>
  <c r="X1149" i="70"/>
  <c r="Y1147" i="79"/>
  <c r="Y1152" i="56"/>
  <c r="X1157" i="63"/>
  <c r="Y1157" i="70"/>
  <c r="X1160" i="56"/>
  <c r="Y1163" i="63"/>
  <c r="Y1164" i="70"/>
  <c r="X1164" i="79"/>
  <c r="X1169" i="56"/>
  <c r="X1173" i="63"/>
  <c r="Y1173" i="70"/>
  <c r="X1176" i="56"/>
  <c r="X1180" i="63"/>
  <c r="X1181" i="70"/>
  <c r="Y1179" i="79"/>
  <c r="Y1184" i="56"/>
  <c r="Y1188" i="63"/>
  <c r="X1190" i="70"/>
  <c r="Y1191" i="56"/>
  <c r="X1196" i="63"/>
  <c r="X1197" i="70"/>
  <c r="X1196" i="79"/>
  <c r="X1201" i="56"/>
  <c r="X1205" i="63"/>
  <c r="X1206" i="70"/>
  <c r="Y1207" i="56"/>
  <c r="Y1211" i="63"/>
  <c r="Y1212" i="70"/>
  <c r="X1212" i="79"/>
  <c r="Y1216" i="56"/>
  <c r="X1221" i="63"/>
  <c r="X1222" i="70"/>
  <c r="Y1223" i="56"/>
  <c r="X1228" i="63"/>
  <c r="X1229" i="70"/>
  <c r="Y1227" i="79"/>
  <c r="Y1232" i="56"/>
  <c r="X1237" i="63"/>
  <c r="X1238" i="70"/>
  <c r="X1240" i="56"/>
  <c r="X1244" i="63"/>
  <c r="X1245" i="70"/>
  <c r="X1244" i="79"/>
  <c r="Y1248" i="56"/>
  <c r="X1253" i="63"/>
  <c r="Y1253" i="70"/>
  <c r="Y1255" i="56"/>
  <c r="X1260" i="63"/>
  <c r="Y1260" i="70"/>
  <c r="X1260" i="79"/>
  <c r="X1265" i="56"/>
  <c r="Y1268" i="63"/>
  <c r="Y1269" i="70"/>
  <c r="X1269" i="79"/>
  <c r="X1271" i="79"/>
  <c r="X1273" i="79"/>
  <c r="Y1274" i="79"/>
  <c r="Y1278" i="56"/>
  <c r="Y1279" i="56"/>
  <c r="Y1282" i="63"/>
  <c r="Y1283" i="63"/>
  <c r="Y1283" i="70"/>
  <c r="X1282" i="79"/>
  <c r="X1283" i="79"/>
  <c r="X1287" i="56"/>
  <c r="X1288" i="56"/>
  <c r="Y1290" i="63"/>
  <c r="Y1291" i="63"/>
  <c r="X1292" i="70"/>
  <c r="Y1289" i="79"/>
  <c r="Y1290" i="79"/>
  <c r="Y1294" i="56"/>
  <c r="X1296" i="56"/>
  <c r="X1299" i="63"/>
  <c r="Y1299" i="63"/>
  <c r="Y1299" i="70"/>
  <c r="Y1297" i="79"/>
  <c r="X1299" i="79"/>
  <c r="X1303" i="56"/>
  <c r="X1304" i="56"/>
  <c r="Y1306" i="63"/>
  <c r="X1308" i="63"/>
  <c r="X1308" i="70"/>
  <c r="Y1305" i="79"/>
  <c r="Y1306" i="79"/>
  <c r="X1311" i="56"/>
  <c r="Y1311" i="56"/>
  <c r="Y1314" i="63"/>
  <c r="X1316" i="63"/>
  <c r="X1316" i="70"/>
  <c r="Y1313" i="79"/>
  <c r="X1315" i="79"/>
  <c r="X1319" i="56"/>
  <c r="Y1319" i="56"/>
  <c r="Y1322" i="63"/>
  <c r="X1324" i="63"/>
  <c r="Y1323" i="70"/>
  <c r="Y1321" i="79"/>
  <c r="Y1322" i="79"/>
  <c r="X1327" i="56"/>
  <c r="Y1327" i="56"/>
  <c r="X1331" i="63"/>
  <c r="Y1331" i="63"/>
  <c r="X1332" i="70"/>
  <c r="Y1329" i="79"/>
  <c r="X1331" i="79"/>
  <c r="Y1334" i="56"/>
  <c r="X1336" i="56"/>
  <c r="Y1338" i="63"/>
  <c r="X1340" i="63"/>
  <c r="X1340" i="70"/>
  <c r="Y1337" i="79"/>
  <c r="X1339" i="79"/>
  <c r="Y1342" i="56"/>
  <c r="Y1343" i="56"/>
  <c r="X1347" i="63"/>
  <c r="X1348" i="63"/>
  <c r="X1348" i="70"/>
  <c r="Y1345" i="79"/>
  <c r="Y1346" i="79"/>
  <c r="X1351" i="56"/>
  <c r="Y1351" i="56"/>
  <c r="X1355" i="63"/>
  <c r="X1356" i="63"/>
  <c r="Y1355" i="70"/>
  <c r="Y1353" i="79"/>
  <c r="Y1354" i="79"/>
  <c r="Y1358" i="56"/>
  <c r="X1360" i="56"/>
  <c r="Y1362" i="63"/>
  <c r="Y1363" i="63"/>
  <c r="X1364" i="70"/>
  <c r="Y1361" i="79"/>
  <c r="X1363" i="79"/>
  <c r="X1367" i="56"/>
  <c r="Y1367" i="56"/>
  <c r="Y1370" i="63"/>
  <c r="X1372" i="63"/>
  <c r="Y1371" i="70"/>
  <c r="Y1369" i="79"/>
  <c r="Y1370" i="79"/>
  <c r="X1375" i="56"/>
  <c r="Y1375" i="56"/>
  <c r="Y1378" i="63"/>
  <c r="X1380" i="63"/>
  <c r="Y1379" i="70"/>
  <c r="X1378" i="79"/>
  <c r="X1379" i="79"/>
  <c r="Y1382" i="56"/>
  <c r="Y1383" i="56"/>
  <c r="Y1386" i="63"/>
  <c r="X1388" i="63"/>
  <c r="Y1387" i="70"/>
  <c r="X1386" i="79"/>
  <c r="X1387" i="79"/>
  <c r="X1391" i="56"/>
  <c r="Y1391" i="56"/>
  <c r="Y1394" i="63"/>
  <c r="Y1395" i="63"/>
  <c r="X1396" i="70"/>
  <c r="X1394" i="79"/>
  <c r="Y1394" i="79"/>
  <c r="Y1398" i="56"/>
  <c r="Y1399" i="56"/>
  <c r="X1403" i="63"/>
  <c r="X1404" i="63"/>
  <c r="Y1403" i="70"/>
  <c r="X1402" i="79"/>
  <c r="X1403" i="79"/>
  <c r="Y1406" i="56"/>
  <c r="X1408" i="56"/>
  <c r="X1409" i="56"/>
  <c r="Y1409" i="56"/>
  <c r="Y1410" i="56"/>
  <c r="Y1411" i="56"/>
  <c r="X1413" i="56"/>
  <c r="X1414" i="56"/>
  <c r="Y1414" i="56"/>
  <c r="X1416" i="56"/>
  <c r="X1417" i="56"/>
  <c r="X1418" i="56"/>
  <c r="X1419" i="56"/>
  <c r="X1420" i="56"/>
  <c r="X1421" i="56"/>
  <c r="X1422" i="56"/>
  <c r="X1423" i="56"/>
  <c r="Y1423" i="56"/>
  <c r="Y1424" i="56"/>
  <c r="X1426" i="56"/>
  <c r="Y1426" i="56"/>
  <c r="Y1427" i="56"/>
  <c r="X1429" i="56"/>
  <c r="Y1429" i="56"/>
  <c r="X1431" i="56"/>
  <c r="Y1431" i="56"/>
  <c r="Y1432" i="56"/>
  <c r="X1434" i="56"/>
  <c r="X1435" i="56"/>
  <c r="X1436" i="56"/>
  <c r="Y1436" i="56"/>
  <c r="X1438" i="56"/>
  <c r="Y1438" i="56"/>
  <c r="Y1439" i="56"/>
  <c r="Y1440" i="56"/>
  <c r="X1442" i="56"/>
  <c r="Y1442" i="56"/>
  <c r="Y1443" i="56"/>
  <c r="X1445" i="56"/>
  <c r="X1446" i="56"/>
  <c r="Y1446" i="56"/>
  <c r="X1448" i="56"/>
  <c r="X1449" i="56"/>
  <c r="Y1449" i="56"/>
  <c r="X1451" i="56"/>
  <c r="Y1451" i="56"/>
  <c r="X1453" i="56"/>
  <c r="X1454" i="56"/>
  <c r="Y1454" i="56"/>
  <c r="X1456" i="56"/>
  <c r="Y1456" i="56"/>
  <c r="Y1457" i="56"/>
  <c r="X1459" i="56"/>
  <c r="X1460" i="56"/>
  <c r="X1461" i="56"/>
  <c r="X1462" i="56"/>
  <c r="X1463" i="56"/>
  <c r="Y1463" i="56"/>
  <c r="X1465" i="56"/>
  <c r="X1466" i="56"/>
  <c r="X1467" i="56"/>
  <c r="X1468" i="56"/>
  <c r="X1469" i="56"/>
  <c r="X1470" i="56"/>
  <c r="X1471" i="56"/>
  <c r="X1472" i="56"/>
  <c r="Y1472" i="56"/>
  <c r="Y1473" i="56"/>
  <c r="X1475" i="56"/>
  <c r="X1476" i="56"/>
  <c r="Y1476" i="56"/>
  <c r="X1478" i="56"/>
  <c r="X1479" i="56"/>
  <c r="X1480" i="56"/>
  <c r="Y1480" i="56"/>
  <c r="X1482" i="56"/>
  <c r="X1483" i="56"/>
  <c r="X1484" i="56"/>
  <c r="Y1484" i="56"/>
  <c r="Y1485" i="56"/>
  <c r="X1487" i="56"/>
  <c r="X1488" i="56"/>
  <c r="Y1488" i="56"/>
  <c r="Y1489" i="56"/>
  <c r="X1491" i="56"/>
  <c r="X1492" i="56"/>
  <c r="Y1492" i="56"/>
  <c r="Y1493" i="56"/>
  <c r="X1495" i="56"/>
  <c r="Y1495" i="56"/>
  <c r="Y1496" i="56"/>
  <c r="X1498" i="56"/>
  <c r="Y1498" i="56"/>
  <c r="X1500" i="56"/>
  <c r="Y1500" i="56"/>
  <c r="X1502" i="56"/>
  <c r="Y1502" i="56"/>
  <c r="X1504" i="56"/>
  <c r="Y1504" i="56"/>
  <c r="X1506" i="56"/>
  <c r="X1507" i="56"/>
  <c r="Y1507" i="56"/>
  <c r="X1509" i="56"/>
  <c r="Y1509" i="56"/>
  <c r="Y1510" i="56"/>
  <c r="X1512" i="56"/>
  <c r="Y1512" i="56"/>
  <c r="Y1513" i="56"/>
  <c r="X1515" i="56"/>
  <c r="X1516" i="56"/>
  <c r="X1517" i="56"/>
  <c r="X1518" i="56"/>
  <c r="X1519" i="56"/>
  <c r="Y1519" i="56"/>
  <c r="X1521" i="56"/>
  <c r="X1522" i="56"/>
  <c r="Y1522" i="56"/>
  <c r="Y1523" i="56"/>
  <c r="X1525" i="56"/>
  <c r="X1526" i="56"/>
  <c r="X1527" i="56"/>
  <c r="Y1527" i="56"/>
  <c r="X1529" i="56"/>
  <c r="Y1529" i="56"/>
  <c r="X1531" i="56"/>
  <c r="X1532" i="56"/>
  <c r="Y1532" i="56"/>
  <c r="X1534" i="56"/>
  <c r="Y1534" i="56"/>
  <c r="X1536" i="56"/>
  <c r="Y1536" i="56"/>
  <c r="X1538" i="56"/>
  <c r="X1539" i="56"/>
  <c r="X1540" i="56"/>
  <c r="Y1540" i="56"/>
  <c r="Y1541" i="56"/>
  <c r="X1543" i="56"/>
  <c r="X1544" i="56"/>
  <c r="X1545" i="56"/>
  <c r="Y1545" i="56"/>
  <c r="Y1546" i="56"/>
  <c r="Y1547" i="56"/>
  <c r="X1549" i="56"/>
  <c r="Y1549" i="56"/>
  <c r="Y1550" i="56"/>
  <c r="Y1551" i="56"/>
  <c r="X1553" i="56"/>
  <c r="Y1553" i="56"/>
  <c r="X1555" i="56"/>
  <c r="Y1555" i="56"/>
  <c r="X1557" i="56"/>
  <c r="Y1557" i="56"/>
  <c r="X1559" i="56"/>
  <c r="X1560" i="56"/>
  <c r="X1561" i="56"/>
  <c r="X1562" i="56"/>
  <c r="X1563" i="56"/>
  <c r="Y1563" i="56"/>
  <c r="Y1564" i="56"/>
  <c r="Y1565" i="56"/>
  <c r="Y1566" i="56"/>
  <c r="X1568" i="56"/>
  <c r="X1569" i="56"/>
  <c r="Y1569" i="56"/>
  <c r="Y1570" i="56"/>
  <c r="Y1571" i="56"/>
  <c r="Y1572" i="56"/>
  <c r="Y1573" i="56"/>
  <c r="X1575" i="56"/>
  <c r="X1576" i="56"/>
  <c r="X1577" i="56"/>
  <c r="Y1577" i="56"/>
  <c r="X1579" i="56"/>
  <c r="Y1579" i="56"/>
  <c r="X1581" i="56"/>
  <c r="X1582" i="56"/>
  <c r="Y1582" i="56"/>
  <c r="X1584" i="56"/>
  <c r="Y1584" i="56"/>
  <c r="Y1585" i="56"/>
  <c r="Y1586" i="56"/>
  <c r="X1588" i="56"/>
  <c r="X1589" i="56"/>
  <c r="Y1589" i="56"/>
  <c r="X1591" i="56"/>
  <c r="Y1591" i="56"/>
  <c r="X1593" i="56"/>
  <c r="X1594" i="56"/>
  <c r="Y1594" i="56"/>
  <c r="X1596" i="56"/>
  <c r="X1597" i="56"/>
  <c r="Y1597" i="56"/>
  <c r="X1599" i="56"/>
  <c r="X1600" i="56"/>
  <c r="X1601" i="56"/>
  <c r="X1602" i="56"/>
  <c r="Y1602" i="56"/>
  <c r="X1604" i="56"/>
  <c r="Y1604" i="56"/>
  <c r="Y1605" i="56"/>
  <c r="Y1606" i="56"/>
  <c r="Y1607" i="56"/>
  <c r="Y1608" i="56"/>
  <c r="Y1609" i="56"/>
  <c r="X1611" i="56"/>
  <c r="Y1611" i="56"/>
  <c r="X1613" i="56"/>
  <c r="X1614" i="56"/>
  <c r="Y1614" i="56"/>
  <c r="X1616" i="56"/>
  <c r="Y1616" i="56"/>
  <c r="Y1617" i="56"/>
  <c r="X1619" i="56"/>
  <c r="Y1619" i="56"/>
  <c r="X1621" i="56"/>
  <c r="X1622" i="56"/>
  <c r="X1623" i="56"/>
  <c r="X1624" i="56"/>
  <c r="X1625" i="56"/>
  <c r="X1626" i="56"/>
  <c r="Y1626" i="56"/>
  <c r="X1628" i="56"/>
  <c r="Y1628" i="56"/>
  <c r="X1630" i="56"/>
  <c r="X1631" i="56"/>
  <c r="X1632" i="56"/>
  <c r="X1633" i="56"/>
  <c r="X1634" i="56"/>
  <c r="X1635" i="56"/>
  <c r="X1636" i="56"/>
  <c r="Y1636" i="56"/>
  <c r="Y1637" i="56"/>
  <c r="X1639" i="56"/>
  <c r="Y1639" i="56"/>
  <c r="X1641" i="56"/>
  <c r="Y1641" i="56"/>
  <c r="X1643" i="56"/>
  <c r="Y1643" i="56"/>
  <c r="Y1644" i="56"/>
  <c r="Y1645" i="56"/>
  <c r="Y1646" i="56"/>
  <c r="X1648" i="56"/>
  <c r="X1649" i="56"/>
  <c r="Y1649" i="56"/>
  <c r="X1651" i="56"/>
  <c r="X1652" i="56"/>
  <c r="X1653" i="56"/>
  <c r="X1654" i="56"/>
  <c r="X1655" i="56"/>
  <c r="X1656" i="56"/>
  <c r="Y1656" i="56"/>
  <c r="X1658" i="56"/>
  <c r="Y1658" i="56"/>
  <c r="X1660" i="56"/>
  <c r="Y1660" i="56"/>
  <c r="Y1661" i="56"/>
  <c r="X1663" i="56"/>
  <c r="X1664" i="56"/>
  <c r="X1665" i="56"/>
  <c r="X1666" i="56"/>
  <c r="Y1666" i="56"/>
  <c r="Y1667" i="56"/>
  <c r="X1669" i="56"/>
  <c r="Y1669" i="56"/>
  <c r="X1671" i="56"/>
  <c r="X1672" i="56"/>
  <c r="X1673" i="56"/>
  <c r="X1674" i="56"/>
  <c r="Y1674" i="56"/>
  <c r="Y1675" i="56"/>
  <c r="X1677" i="56"/>
  <c r="Y1677" i="56"/>
  <c r="Y1678" i="56"/>
  <c r="X1680" i="56"/>
  <c r="Y1680" i="56"/>
  <c r="X1682" i="56"/>
  <c r="Y1682" i="56"/>
  <c r="Y1683" i="56"/>
  <c r="Y1684" i="56"/>
  <c r="X1686" i="56"/>
  <c r="Y1686" i="56"/>
  <c r="Y1687" i="56"/>
  <c r="Y1688" i="56"/>
  <c r="X1690" i="56"/>
  <c r="Y1690" i="56"/>
  <c r="Y1691" i="56"/>
  <c r="X1693" i="56"/>
  <c r="Y1693" i="56"/>
  <c r="Y1694" i="56"/>
  <c r="X1696" i="56"/>
  <c r="Y1696" i="56"/>
  <c r="Y1697" i="56"/>
  <c r="X1699" i="56"/>
  <c r="Y1699" i="56"/>
  <c r="Y1700" i="56"/>
  <c r="X1702" i="56"/>
  <c r="Y1702" i="56"/>
  <c r="Y1703" i="56"/>
  <c r="X1705" i="56"/>
  <c r="Y1705" i="56"/>
  <c r="X1707" i="56"/>
  <c r="X1708" i="56"/>
  <c r="Y1708" i="56"/>
  <c r="Y1709" i="56"/>
  <c r="Y1710" i="56"/>
  <c r="Y1711" i="56"/>
  <c r="Y1712" i="56"/>
  <c r="X1714" i="56"/>
  <c r="Y1714" i="56"/>
  <c r="Y1715" i="56"/>
  <c r="Y1716" i="56"/>
  <c r="Y1717" i="56"/>
  <c r="Y1718" i="56"/>
  <c r="Y1719" i="56"/>
  <c r="Y1720" i="56"/>
  <c r="X1722" i="56"/>
  <c r="Y1722" i="56"/>
  <c r="X1724" i="56"/>
  <c r="X1725" i="56"/>
  <c r="X1726" i="56"/>
  <c r="Y1726" i="56"/>
  <c r="X1728" i="56"/>
  <c r="X1729" i="56"/>
  <c r="X1730" i="56"/>
  <c r="Y1730" i="56"/>
  <c r="Y1731" i="56"/>
  <c r="X1733" i="56"/>
  <c r="Y1733" i="56"/>
  <c r="Y1734" i="56"/>
  <c r="Y1735" i="56"/>
  <c r="Y1736" i="56"/>
  <c r="X1738" i="56"/>
  <c r="X1739" i="56"/>
  <c r="Y1739" i="56"/>
  <c r="X1741" i="56"/>
  <c r="X1742" i="56"/>
  <c r="Y1742" i="56"/>
  <c r="Y1743" i="56"/>
  <c r="X1745" i="56"/>
  <c r="Y1745" i="56"/>
  <c r="X1747" i="56"/>
  <c r="X1748" i="56"/>
  <c r="Y1748" i="56"/>
  <c r="X1750" i="56"/>
  <c r="X1751" i="56"/>
  <c r="X1752" i="56"/>
  <c r="X1753" i="56"/>
  <c r="X1754" i="56"/>
  <c r="X1755" i="56"/>
  <c r="X1756" i="56"/>
  <c r="Y1756" i="56"/>
  <c r="X1758" i="56"/>
  <c r="Y1758" i="56"/>
  <c r="Y1759" i="56"/>
  <c r="X1761" i="56"/>
  <c r="X1762" i="56"/>
  <c r="X1763" i="56"/>
  <c r="X1764" i="56"/>
  <c r="Y1764" i="56"/>
  <c r="Y1765" i="56"/>
  <c r="X1767" i="56"/>
  <c r="X1768" i="56"/>
  <c r="X1769" i="56"/>
  <c r="X1770" i="56"/>
  <c r="Y1770" i="56"/>
  <c r="X1772" i="56"/>
  <c r="Y1772" i="56"/>
  <c r="Y1773" i="56"/>
  <c r="X1775" i="56"/>
  <c r="Y1775" i="56"/>
  <c r="X1777" i="56"/>
  <c r="Y1777" i="56"/>
  <c r="X1779" i="56"/>
  <c r="Y1779" i="56"/>
  <c r="Y1780" i="56"/>
  <c r="Y1781" i="56"/>
  <c r="Y1782" i="56"/>
  <c r="X1784" i="56"/>
  <c r="X1785" i="56"/>
  <c r="Y1785" i="56"/>
  <c r="Y1786" i="56"/>
  <c r="X1788" i="56"/>
  <c r="Y1788" i="56"/>
  <c r="Y1789" i="56"/>
  <c r="X1791" i="56"/>
  <c r="Y1791" i="56"/>
  <c r="Y1792" i="56"/>
  <c r="Y1793" i="56"/>
  <c r="Y1794" i="56"/>
  <c r="Y1795" i="56"/>
  <c r="X1797" i="56"/>
  <c r="X1798" i="56"/>
  <c r="X1799" i="56"/>
  <c r="Y1799" i="56"/>
  <c r="X1801" i="56"/>
  <c r="Y1801" i="56"/>
  <c r="T138" i="45"/>
  <c r="T97" i="45"/>
  <c r="O111" i="70"/>
  <c r="X53" i="63"/>
  <c r="X85" i="70"/>
  <c r="Y110" i="56"/>
  <c r="AG118" i="51"/>
  <c r="Y157" i="56"/>
  <c r="X183" i="63"/>
  <c r="X202" i="79"/>
  <c r="AF206" i="51"/>
  <c r="X238" i="63"/>
  <c r="X248" i="79"/>
  <c r="AG249" i="51"/>
  <c r="Y281" i="70"/>
  <c r="X294" i="79"/>
  <c r="Y305" i="56"/>
  <c r="Y316" i="63"/>
  <c r="Y325" i="63"/>
  <c r="Y333" i="70"/>
  <c r="X340" i="79"/>
  <c r="Y348" i="79"/>
  <c r="X361" i="56"/>
  <c r="X370" i="56"/>
  <c r="Y380" i="63"/>
  <c r="X390" i="63"/>
  <c r="Y397" i="70"/>
  <c r="X404" i="79"/>
  <c r="X413" i="79"/>
  <c r="X425" i="56"/>
  <c r="X434" i="56"/>
  <c r="Y444" i="63"/>
  <c r="Y453" i="63"/>
  <c r="X462" i="70"/>
  <c r="Y467" i="79"/>
  <c r="Y476" i="79"/>
  <c r="X489" i="56"/>
  <c r="X498" i="56"/>
  <c r="Y508" i="63"/>
  <c r="X518" i="63"/>
  <c r="Y526" i="63"/>
  <c r="X535" i="63"/>
  <c r="Y542" i="63"/>
  <c r="Y550" i="63"/>
  <c r="X559" i="63"/>
  <c r="Y566" i="63"/>
  <c r="Y574" i="63"/>
  <c r="X583" i="63"/>
  <c r="X591" i="63"/>
  <c r="X599" i="63"/>
  <c r="X607" i="63"/>
  <c r="Y614" i="63"/>
  <c r="Y622" i="63"/>
  <c r="Y630" i="63"/>
  <c r="X639" i="63"/>
  <c r="Y643" i="56"/>
  <c r="X652" i="63"/>
  <c r="X654" i="79"/>
  <c r="Y664" i="63"/>
  <c r="X670" i="70"/>
  <c r="Y675" i="56"/>
  <c r="X684" i="63"/>
  <c r="Y688" i="70"/>
  <c r="X694" i="56"/>
  <c r="Y700" i="63"/>
  <c r="X705" i="70"/>
  <c r="X707" i="79"/>
  <c r="Y715" i="63"/>
  <c r="Y718" i="56"/>
  <c r="X724" i="70"/>
  <c r="Y727" i="56"/>
  <c r="Y729" i="79"/>
  <c r="Y738" i="63"/>
  <c r="X739" i="79"/>
  <c r="Y747" i="63"/>
  <c r="Y750" i="56"/>
  <c r="X756" i="70"/>
  <c r="X760" i="56"/>
  <c r="X762" i="79"/>
  <c r="Y770" i="63"/>
  <c r="Y770" i="79"/>
  <c r="Y779" i="63"/>
  <c r="X783" i="56"/>
  <c r="X788" i="70"/>
  <c r="X792" i="56"/>
  <c r="X794" i="79"/>
  <c r="X803" i="63"/>
  <c r="X803" i="79"/>
  <c r="Y811" i="63"/>
  <c r="Y814" i="56"/>
  <c r="Y819" i="70"/>
  <c r="Y823" i="56"/>
  <c r="Y825" i="79"/>
  <c r="X835" i="63"/>
  <c r="Y834" i="79"/>
  <c r="X844" i="63"/>
  <c r="X847" i="56"/>
  <c r="Y851" i="70"/>
  <c r="X856" i="56"/>
  <c r="Y857" i="79"/>
  <c r="Y866" i="63"/>
  <c r="Y866" i="79"/>
  <c r="Y875" i="63"/>
  <c r="X879" i="56"/>
  <c r="Y883" i="70"/>
  <c r="Y887" i="56"/>
  <c r="X890" i="79"/>
  <c r="X899" i="63"/>
  <c r="X899" i="79"/>
  <c r="X908" i="63"/>
  <c r="Y907" i="79"/>
  <c r="Y911" i="79"/>
  <c r="Y915" i="79"/>
  <c r="Y919" i="79"/>
  <c r="Y923" i="79"/>
  <c r="X928" i="79"/>
  <c r="X932" i="79"/>
  <c r="X936" i="79"/>
  <c r="Y939" i="79"/>
  <c r="Y943" i="79"/>
  <c r="X948" i="79"/>
  <c r="X952" i="79"/>
  <c r="X956" i="79"/>
  <c r="Y959" i="79"/>
  <c r="X964" i="79"/>
  <c r="X968" i="79"/>
  <c r="X972" i="79"/>
  <c r="Y975" i="79"/>
  <c r="Y983" i="63"/>
  <c r="Y985" i="70"/>
  <c r="X989" i="70"/>
  <c r="Y988" i="79"/>
  <c r="Y994" i="56"/>
  <c r="X1000" i="63"/>
  <c r="Y1001" i="70"/>
  <c r="X1006" i="63"/>
  <c r="Y1003" i="79"/>
  <c r="X1011" i="63"/>
  <c r="X1012" i="70"/>
  <c r="Y1013" i="56"/>
  <c r="X1018" i="63"/>
  <c r="X1019" i="70"/>
  <c r="Y1017" i="79"/>
  <c r="X1023" i="56"/>
  <c r="Y1026" i="63"/>
  <c r="Y1027" i="70"/>
  <c r="Y1029" i="56"/>
  <c r="X1034" i="63"/>
  <c r="X1035" i="70"/>
  <c r="Y1033" i="79"/>
  <c r="X1039" i="56"/>
  <c r="X1043" i="63"/>
  <c r="X1044" i="70"/>
  <c r="X1046" i="56"/>
  <c r="Y1049" i="63"/>
  <c r="X1051" i="70"/>
  <c r="X1050" i="79"/>
  <c r="Y1054" i="56"/>
  <c r="X1059" i="63"/>
  <c r="X1060" i="70"/>
  <c r="Y1061" i="56"/>
  <c r="X1066" i="63"/>
  <c r="Y1066" i="70"/>
  <c r="Y1065" i="79"/>
  <c r="Y1070" i="56"/>
  <c r="Y1074" i="63"/>
  <c r="Y1075" i="70"/>
  <c r="X1078" i="56"/>
  <c r="Y1081" i="63"/>
  <c r="X1083" i="70"/>
  <c r="Y1081" i="79"/>
  <c r="Y1086" i="56"/>
  <c r="Y1090" i="63"/>
  <c r="X1092" i="70"/>
  <c r="Y1093" i="56"/>
  <c r="X1098" i="63"/>
  <c r="Y1098" i="70"/>
  <c r="Y1097" i="79"/>
  <c r="X1103" i="56"/>
  <c r="Y1106" i="63"/>
  <c r="X1108" i="70"/>
  <c r="X1110" i="56"/>
  <c r="Y1113" i="63"/>
  <c r="X1115" i="70"/>
  <c r="Y1113" i="79"/>
  <c r="X1119" i="56"/>
  <c r="Y1122" i="63"/>
  <c r="X1124" i="70"/>
  <c r="Y1125" i="56"/>
  <c r="Y1129" i="63"/>
  <c r="X1131" i="70"/>
  <c r="Y1129" i="79"/>
  <c r="Y1134" i="56"/>
  <c r="X1139" i="63"/>
  <c r="X1140" i="70"/>
  <c r="X1142" i="56"/>
  <c r="Y1145" i="63"/>
  <c r="Y1146" i="70"/>
  <c r="X1146" i="79"/>
  <c r="X1151" i="56"/>
  <c r="Y1154" i="63"/>
  <c r="X1156" i="70"/>
  <c r="X1158" i="56"/>
  <c r="X1162" i="63"/>
  <c r="X1163" i="70"/>
  <c r="Y1161" i="79"/>
  <c r="Y1166" i="56"/>
  <c r="Y1170" i="63"/>
  <c r="Y1171" i="70"/>
  <c r="X1174" i="56"/>
  <c r="Y1177" i="63"/>
  <c r="X1179" i="70"/>
  <c r="X1178" i="79"/>
  <c r="Y1182" i="56"/>
  <c r="X1187" i="63"/>
  <c r="X1188" i="70"/>
  <c r="X1190" i="56"/>
  <c r="X1194" i="63"/>
  <c r="Y1194" i="70"/>
  <c r="X1194" i="79"/>
  <c r="Y1198" i="56"/>
  <c r="X1203" i="63"/>
  <c r="Y1203" i="70"/>
  <c r="X1206" i="56"/>
  <c r="Y1209" i="63"/>
  <c r="Y1210" i="70"/>
  <c r="Y1209" i="79"/>
  <c r="Y1214" i="56"/>
  <c r="Y1218" i="63"/>
  <c r="Y1219" i="70"/>
  <c r="X1222" i="56"/>
  <c r="X1226" i="63"/>
  <c r="Y1226" i="70"/>
  <c r="X1226" i="79"/>
  <c r="Y1230" i="56"/>
  <c r="X1235" i="63"/>
  <c r="X1236" i="70"/>
  <c r="Y1237" i="56"/>
  <c r="X1242" i="63"/>
  <c r="Y1242" i="70"/>
  <c r="X1242" i="79"/>
  <c r="Y1246" i="56"/>
  <c r="Y1250" i="63"/>
  <c r="Y1251" i="70"/>
  <c r="X1254" i="56"/>
  <c r="Y1257" i="63"/>
  <c r="Y1258" i="70"/>
  <c r="X1258" i="79"/>
  <c r="Y1262" i="56"/>
  <c r="Y1266" i="63"/>
  <c r="Y1267" i="70"/>
  <c r="X1270" i="56"/>
  <c r="X1272" i="56"/>
  <c r="Y1273" i="56"/>
  <c r="X1276" i="56"/>
  <c r="X1275" i="79"/>
  <c r="X1279" i="56"/>
  <c r="Y1281" i="63"/>
  <c r="X1283" i="63"/>
  <c r="X1283" i="70"/>
  <c r="Y1280" i="79"/>
  <c r="Y1281" i="79"/>
  <c r="X1286" i="56"/>
  <c r="Y1286" i="56"/>
  <c r="Y1289" i="63"/>
  <c r="X1291" i="63"/>
  <c r="X1291" i="70"/>
  <c r="X1289" i="79"/>
  <c r="X1290" i="79"/>
  <c r="X1294" i="56"/>
  <c r="X1295" i="56"/>
  <c r="X1298" i="63"/>
  <c r="Y1298" i="63"/>
  <c r="X1299" i="70"/>
  <c r="Y1296" i="79"/>
  <c r="X1298" i="79"/>
  <c r="X1302" i="56"/>
  <c r="Y1302" i="56"/>
  <c r="X1306" i="63"/>
  <c r="X1307" i="63"/>
  <c r="X1307" i="70"/>
  <c r="X1305" i="79"/>
  <c r="X1306" i="79"/>
  <c r="Y1309" i="56"/>
  <c r="Y1310" i="56"/>
  <c r="X1314" i="63"/>
  <c r="X1315" i="63"/>
  <c r="X1315" i="70"/>
  <c r="X1313" i="79"/>
  <c r="X1314" i="79"/>
  <c r="Y1317" i="56"/>
  <c r="Y1318" i="56"/>
  <c r="X1322" i="63"/>
  <c r="X1323" i="63"/>
  <c r="Y1322" i="70"/>
  <c r="Y1320" i="79"/>
  <c r="X1322" i="79"/>
  <c r="Y1325" i="56"/>
  <c r="Y1326" i="56"/>
  <c r="Y1329" i="63"/>
  <c r="Y1330" i="63"/>
  <c r="Y1330" i="70"/>
  <c r="X1329" i="79"/>
  <c r="X1330" i="79"/>
  <c r="Y1333" i="56"/>
  <c r="X1335" i="56"/>
  <c r="X1338" i="63"/>
  <c r="X1339" i="63"/>
  <c r="Y1338" i="70"/>
  <c r="X1337" i="79"/>
  <c r="X1338" i="79"/>
  <c r="X1342" i="56"/>
  <c r="X1343" i="56"/>
  <c r="Y1345" i="63"/>
  <c r="Y1346" i="63"/>
  <c r="X1347" i="70"/>
  <c r="X1345" i="79"/>
  <c r="X1346" i="79"/>
  <c r="X1350" i="56"/>
  <c r="Y1350" i="56"/>
  <c r="Y1353" i="63"/>
  <c r="Y1354" i="63"/>
  <c r="X1355" i="70"/>
  <c r="X1353" i="79"/>
  <c r="X1354" i="79"/>
  <c r="Y1357" i="56"/>
  <c r="X1359" i="56"/>
  <c r="X1362" i="63"/>
  <c r="X1363" i="63"/>
  <c r="Y1362" i="70"/>
  <c r="Y1360" i="79"/>
  <c r="X1362" i="79"/>
  <c r="X1366" i="56"/>
  <c r="Y1366" i="56"/>
  <c r="Y1369" i="63"/>
  <c r="X1371" i="63"/>
  <c r="Y1370" i="70"/>
  <c r="X1369" i="79"/>
  <c r="X1370" i="79"/>
  <c r="Y1373" i="56"/>
  <c r="Y1374" i="56"/>
  <c r="Y1377" i="63"/>
  <c r="X1379" i="63"/>
  <c r="Y1378" i="70"/>
  <c r="Y1376" i="79"/>
  <c r="Y1377" i="79"/>
  <c r="Y1381" i="56"/>
  <c r="X1383" i="56"/>
  <c r="Y1385" i="63"/>
  <c r="X1387" i="63"/>
  <c r="X1387" i="70"/>
  <c r="X1385" i="79"/>
  <c r="Y1385" i="79"/>
  <c r="Y1389" i="56"/>
  <c r="Y1390" i="56"/>
  <c r="Y1393" i="63"/>
  <c r="X1395" i="63"/>
  <c r="X1395" i="70"/>
  <c r="Y1392" i="79"/>
  <c r="Y1393" i="79"/>
  <c r="Y1397" i="56"/>
  <c r="X1399" i="56"/>
  <c r="X1402" i="63"/>
  <c r="Y1402" i="63"/>
  <c r="Y1402" i="70"/>
  <c r="X1401" i="79"/>
  <c r="Y1401" i="79"/>
  <c r="Y1405" i="56"/>
  <c r="X1407" i="56"/>
  <c r="X1410" i="63"/>
  <c r="X1411" i="63"/>
  <c r="X1412" i="63"/>
  <c r="Y1412" i="63"/>
  <c r="Y1413" i="63"/>
  <c r="X1415" i="63"/>
  <c r="Y1415" i="63"/>
  <c r="X1417" i="63"/>
  <c r="X1418" i="63"/>
  <c r="X1419" i="63"/>
  <c r="X1420" i="63"/>
  <c r="Y1420" i="63"/>
  <c r="Y1421" i="63"/>
  <c r="Y1422" i="63"/>
  <c r="X1424" i="63"/>
  <c r="Y1424" i="63"/>
  <c r="Y1425" i="63"/>
  <c r="Y1426" i="63"/>
  <c r="Y1427" i="63"/>
  <c r="X1429" i="63"/>
  <c r="X1430" i="63"/>
  <c r="X1431" i="63"/>
  <c r="Y1431" i="63"/>
  <c r="Y1432" i="63"/>
  <c r="Y1433" i="63"/>
  <c r="X1435" i="63"/>
  <c r="X1436" i="63"/>
  <c r="Y1436" i="63"/>
  <c r="Y1437" i="63"/>
  <c r="X1439" i="63"/>
  <c r="X1440" i="63"/>
  <c r="X1441" i="63"/>
  <c r="Y1441" i="63"/>
  <c r="Y1442" i="63"/>
  <c r="Y1443" i="63"/>
  <c r="X1445" i="63"/>
  <c r="X1446" i="63"/>
  <c r="X1447" i="63"/>
  <c r="X1448" i="63"/>
  <c r="X1449" i="63"/>
  <c r="X1450" i="63"/>
  <c r="X1451" i="63"/>
  <c r="X1452" i="63"/>
  <c r="Y1452" i="63"/>
  <c r="X1454" i="63"/>
  <c r="X1455" i="63"/>
  <c r="Y1455" i="63"/>
  <c r="Y1456" i="63"/>
  <c r="Y1457" i="63"/>
  <c r="Y1458" i="63"/>
  <c r="X1460" i="63"/>
  <c r="Y1460" i="63"/>
  <c r="Y1461" i="63"/>
  <c r="X1463" i="63"/>
  <c r="Y1463" i="63"/>
  <c r="X1465" i="63"/>
  <c r="X1466" i="63"/>
  <c r="Y1466" i="63"/>
  <c r="Y1467" i="63"/>
  <c r="Y1468" i="63"/>
  <c r="X1470" i="63"/>
  <c r="X1471" i="63"/>
  <c r="Y1471" i="63"/>
  <c r="Y1472" i="63"/>
  <c r="X1474" i="63"/>
  <c r="Y1474" i="63"/>
  <c r="X1476" i="63"/>
  <c r="Y1476" i="63"/>
  <c r="X1478" i="63"/>
  <c r="Y1478" i="63"/>
  <c r="Y1479" i="63"/>
  <c r="Y1480" i="63"/>
  <c r="Y1481" i="63"/>
  <c r="Y1482" i="63"/>
  <c r="X1484" i="63"/>
  <c r="X1485" i="63"/>
  <c r="Y1485" i="63"/>
  <c r="Y1486" i="63"/>
  <c r="Y1487" i="63"/>
  <c r="Y1488" i="63"/>
  <c r="X1490" i="63"/>
  <c r="X1491" i="63"/>
  <c r="X1492" i="63"/>
  <c r="X1493" i="63"/>
  <c r="Y1493" i="63"/>
  <c r="Y1494" i="63"/>
  <c r="X1496" i="63"/>
  <c r="Y1496" i="63"/>
  <c r="X1498" i="63"/>
  <c r="X1499" i="63"/>
  <c r="X1500" i="63"/>
  <c r="Y1500" i="63"/>
  <c r="Y1501" i="63"/>
  <c r="Y1502" i="63"/>
  <c r="Y1503" i="63"/>
  <c r="Y1504" i="63"/>
  <c r="Y1505" i="63"/>
  <c r="X1507" i="63"/>
  <c r="Y1507" i="63"/>
  <c r="X1509" i="63"/>
  <c r="X1510" i="63"/>
  <c r="X1511" i="63"/>
  <c r="Y1511" i="63"/>
  <c r="X1513" i="63"/>
  <c r="Y1513" i="63"/>
  <c r="Y1514" i="63"/>
  <c r="Y1515" i="63"/>
  <c r="X1517" i="63"/>
  <c r="X1518" i="63"/>
  <c r="Y1518" i="63"/>
  <c r="X1520" i="63"/>
  <c r="X1521" i="63"/>
  <c r="Y1521" i="63"/>
  <c r="Y1522" i="63"/>
  <c r="X1524" i="63"/>
  <c r="Y1524" i="63"/>
  <c r="X1526" i="63"/>
  <c r="Y1526" i="63"/>
  <c r="Y1527" i="63"/>
  <c r="Y1528" i="63"/>
  <c r="Y1529" i="63"/>
  <c r="X1531" i="63"/>
  <c r="X1532" i="63"/>
  <c r="X1533" i="63"/>
  <c r="Y1533" i="63"/>
  <c r="Y1534" i="63"/>
  <c r="X1536" i="63"/>
  <c r="Y1536" i="63"/>
  <c r="X1538" i="63"/>
  <c r="Y1538" i="63"/>
  <c r="X1540" i="63"/>
  <c r="X1541" i="63"/>
  <c r="X1542" i="63"/>
  <c r="Y1542" i="63"/>
  <c r="X1544" i="63"/>
  <c r="X1545" i="63"/>
  <c r="X1546" i="63"/>
  <c r="X1547" i="63"/>
  <c r="Y1547" i="63"/>
  <c r="X1549" i="63"/>
  <c r="Y1549" i="63"/>
  <c r="Y1550" i="63"/>
  <c r="X1552" i="63"/>
  <c r="X1553" i="63"/>
  <c r="Y1553" i="63"/>
  <c r="Y1554" i="63"/>
  <c r="Y1555" i="63"/>
  <c r="X1557" i="63"/>
  <c r="X1558" i="63"/>
  <c r="Y1558" i="63"/>
  <c r="X1560" i="63"/>
  <c r="X1561" i="63"/>
  <c r="Y1561" i="63"/>
  <c r="Y1562" i="63"/>
  <c r="X1564" i="63"/>
  <c r="X1565" i="63"/>
  <c r="Y1565" i="63"/>
  <c r="Y1566" i="63"/>
  <c r="Y1567" i="63"/>
  <c r="X1569" i="63"/>
  <c r="Y1569" i="63"/>
  <c r="Y1570" i="63"/>
  <c r="Y1571" i="63"/>
  <c r="Y1572" i="63"/>
  <c r="Y1573" i="63"/>
  <c r="X1575" i="63"/>
  <c r="X1576" i="63"/>
  <c r="X1577" i="63"/>
  <c r="X1578" i="63"/>
  <c r="X1579" i="63"/>
  <c r="Y1579" i="63"/>
  <c r="Y1580" i="63"/>
  <c r="X1582" i="63"/>
  <c r="Y1582" i="63"/>
  <c r="X1584" i="63"/>
  <c r="Y1584" i="63"/>
  <c r="X1586" i="63"/>
  <c r="X1587" i="63"/>
  <c r="Y1587" i="63"/>
  <c r="X1589" i="63"/>
  <c r="X1590" i="63"/>
  <c r="X1591" i="63"/>
  <c r="X1592" i="63"/>
  <c r="X1593" i="63"/>
  <c r="X1594" i="63"/>
  <c r="Y1594" i="63"/>
  <c r="Y1595" i="63"/>
  <c r="Y1596" i="63"/>
  <c r="Y1597" i="63"/>
  <c r="X1599" i="63"/>
  <c r="Y1599" i="63"/>
  <c r="X1601" i="63"/>
  <c r="Y1601" i="63"/>
  <c r="X1603" i="63"/>
  <c r="X1604" i="63"/>
  <c r="Y1604" i="63"/>
  <c r="Y1605" i="63"/>
  <c r="X1607" i="63"/>
  <c r="Y1607" i="63"/>
  <c r="Y1608" i="63"/>
  <c r="X1610" i="63"/>
  <c r="Y1610" i="63"/>
  <c r="X1612" i="63"/>
  <c r="Y1612" i="63"/>
  <c r="X1614" i="63"/>
  <c r="X1615" i="63"/>
  <c r="Y1615" i="63"/>
  <c r="Y1616" i="63"/>
  <c r="Y1617" i="63"/>
  <c r="Y1618" i="63"/>
  <c r="Y1619" i="63"/>
  <c r="Y1620" i="63"/>
  <c r="X1622" i="63"/>
  <c r="X1623" i="63"/>
  <c r="X1624" i="63"/>
  <c r="Y1624" i="63"/>
  <c r="Y1625" i="63"/>
  <c r="Y1626" i="63"/>
  <c r="Y1627" i="63"/>
  <c r="X1629" i="63"/>
  <c r="X1630" i="63"/>
  <c r="X1631" i="63"/>
  <c r="Y1631" i="63"/>
  <c r="Y1632" i="63"/>
  <c r="X1634" i="63"/>
  <c r="X1635" i="63"/>
  <c r="Y1635" i="63"/>
  <c r="Y1636" i="63"/>
  <c r="X1638" i="63"/>
  <c r="Y1638" i="63"/>
  <c r="Y1639" i="63"/>
  <c r="Y1640" i="63"/>
  <c r="Y1641" i="63"/>
  <c r="X1643" i="63"/>
  <c r="Y1643" i="63"/>
  <c r="X1645" i="63"/>
  <c r="Y1645" i="63"/>
  <c r="Y1646" i="63"/>
  <c r="X1648" i="63"/>
  <c r="Y1648" i="63"/>
  <c r="X1650" i="63"/>
  <c r="X1651" i="63"/>
  <c r="Y1651" i="63"/>
  <c r="Y1652" i="63"/>
  <c r="Y1653" i="63"/>
  <c r="X1655" i="63"/>
  <c r="X1656" i="63"/>
  <c r="Y1656" i="63"/>
  <c r="X1658" i="63"/>
  <c r="Y1658" i="63"/>
  <c r="X1660" i="63"/>
  <c r="X1661" i="63"/>
  <c r="X1662" i="63"/>
  <c r="Y1662" i="63"/>
  <c r="Y1663" i="63"/>
  <c r="X1665" i="63"/>
  <c r="Y1665" i="63"/>
  <c r="X1667" i="63"/>
  <c r="X1668" i="63"/>
  <c r="Y1668" i="63"/>
  <c r="Y1669" i="63"/>
  <c r="X1671" i="63"/>
  <c r="X1672" i="63"/>
  <c r="X1673" i="63"/>
  <c r="X1674" i="63"/>
  <c r="X1675" i="63"/>
  <c r="X1676" i="63"/>
  <c r="X1677" i="63"/>
  <c r="Y1677" i="63"/>
  <c r="Y1678" i="63"/>
  <c r="Y1679" i="63"/>
  <c r="X1681" i="63"/>
  <c r="X1682" i="63"/>
  <c r="Y1682" i="63"/>
  <c r="Y1683" i="63"/>
  <c r="X1685" i="63"/>
  <c r="X1686" i="63"/>
  <c r="Y1686" i="63"/>
  <c r="Y1687" i="63"/>
  <c r="X1689" i="63"/>
  <c r="X1690" i="63"/>
  <c r="Y1690" i="63"/>
  <c r="X1692" i="63"/>
  <c r="Y1692" i="63"/>
  <c r="X1694" i="63"/>
  <c r="X1695" i="63"/>
  <c r="X1696" i="63"/>
  <c r="X1697" i="63"/>
  <c r="Y1697" i="63"/>
  <c r="X1699" i="63"/>
  <c r="X1700" i="63"/>
  <c r="Y1700" i="63"/>
  <c r="Y1701" i="63"/>
  <c r="X1703" i="63"/>
  <c r="X1704" i="63"/>
  <c r="X1705" i="63"/>
  <c r="Y1705" i="63"/>
  <c r="X1707" i="63"/>
  <c r="X1708" i="63"/>
  <c r="Y1708" i="63"/>
  <c r="X1710" i="63"/>
  <c r="Y1710" i="63"/>
  <c r="X1712" i="63"/>
  <c r="X1713" i="63"/>
  <c r="Y1713" i="63"/>
  <c r="X1715" i="63"/>
  <c r="X1716" i="63"/>
  <c r="X1717" i="63"/>
  <c r="Y1717" i="63"/>
  <c r="X1719" i="63"/>
  <c r="X1720" i="63"/>
  <c r="X1721" i="63"/>
  <c r="X1722" i="63"/>
  <c r="Y1722" i="63"/>
  <c r="Y1723" i="63"/>
  <c r="X1725" i="63"/>
  <c r="Y1725" i="63"/>
  <c r="Y1726" i="63"/>
  <c r="X1728" i="63"/>
  <c r="Y1728" i="63"/>
  <c r="Y1729" i="63"/>
  <c r="Y1730" i="63"/>
  <c r="X1732" i="63"/>
  <c r="X1733" i="63"/>
  <c r="X1734" i="63"/>
  <c r="X1735" i="63"/>
  <c r="Y1735" i="63"/>
  <c r="Y1736" i="63"/>
  <c r="X1738" i="63"/>
  <c r="X1739" i="63"/>
  <c r="Y1739" i="63"/>
  <c r="Y1740" i="63"/>
  <c r="Y1741" i="63"/>
  <c r="X1743" i="63"/>
  <c r="X1744" i="63"/>
  <c r="X1745" i="63"/>
  <c r="X1746" i="63"/>
  <c r="X1747" i="63"/>
  <c r="Y1747" i="63"/>
  <c r="Y1748" i="63"/>
  <c r="Y1749" i="63"/>
  <c r="Y1750" i="63"/>
  <c r="X1752" i="63"/>
  <c r="Y1752" i="63"/>
  <c r="X1754" i="63"/>
  <c r="X1755" i="63"/>
  <c r="X1756" i="63"/>
  <c r="X1757" i="63"/>
  <c r="X1758" i="63"/>
  <c r="Y1758" i="63"/>
  <c r="X1760" i="63"/>
  <c r="Y1760" i="63"/>
  <c r="X1762" i="63"/>
  <c r="X1763" i="63"/>
  <c r="Y1763" i="63"/>
  <c r="X1765" i="63"/>
  <c r="X1766" i="63"/>
  <c r="X1767" i="63"/>
  <c r="Y1767" i="63"/>
  <c r="X1769" i="63"/>
  <c r="Y1769" i="63"/>
  <c r="Y1770" i="63"/>
  <c r="Y1771" i="63"/>
  <c r="X1773" i="63"/>
  <c r="Y1773" i="63"/>
  <c r="X1775" i="63"/>
  <c r="X1776" i="63"/>
  <c r="X1777" i="63"/>
  <c r="X1778" i="63"/>
  <c r="Y1778" i="63"/>
  <c r="X1780" i="63"/>
  <c r="X1781" i="63"/>
  <c r="Y1781" i="63"/>
  <c r="X1783" i="63"/>
  <c r="Y1783" i="63"/>
  <c r="Y1784" i="63"/>
  <c r="Y1785" i="63"/>
  <c r="Y1786" i="63"/>
  <c r="X1788" i="63"/>
  <c r="Y1788" i="63"/>
  <c r="X1790" i="63"/>
  <c r="X1791" i="63"/>
  <c r="X1792" i="63"/>
  <c r="Y1792" i="63"/>
  <c r="Y1793" i="63"/>
  <c r="Y1794" i="63"/>
  <c r="X1796" i="63"/>
  <c r="Y1796" i="63"/>
  <c r="Y1797" i="63"/>
  <c r="X1799" i="63"/>
  <c r="X1800" i="63"/>
  <c r="X1801" i="63"/>
  <c r="X1802" i="63"/>
  <c r="X1803" i="63"/>
  <c r="X1804" i="63"/>
  <c r="Y1804" i="63"/>
  <c r="X1806" i="63"/>
  <c r="X1807" i="63"/>
  <c r="Y1807" i="63"/>
  <c r="X1809" i="63"/>
  <c r="X1810" i="63"/>
  <c r="Y1810" i="63"/>
  <c r="Y1811" i="63"/>
  <c r="Y1812" i="63"/>
  <c r="X1814" i="63"/>
  <c r="X1815" i="63"/>
  <c r="X1816" i="63"/>
  <c r="Y1816" i="63"/>
  <c r="X1818" i="63"/>
  <c r="X1819" i="63"/>
  <c r="Y1819" i="63"/>
  <c r="X1821" i="63"/>
  <c r="X1822" i="63"/>
  <c r="X1823" i="63"/>
  <c r="Y1823" i="63"/>
  <c r="Y1824" i="63"/>
  <c r="Y1825" i="63"/>
  <c r="Y1826" i="63"/>
  <c r="X1828" i="63"/>
  <c r="Y1828" i="63"/>
  <c r="X1830" i="63"/>
  <c r="Y1830" i="63"/>
  <c r="X1832" i="63"/>
  <c r="Y1832" i="63"/>
  <c r="X1834" i="63"/>
  <c r="X1835" i="63"/>
  <c r="Y1835" i="63"/>
  <c r="Y1836" i="63"/>
  <c r="Y1837" i="63"/>
  <c r="Y1838" i="63"/>
  <c r="X1840" i="63"/>
  <c r="X1841" i="63"/>
  <c r="T169" i="46"/>
  <c r="T116" i="46"/>
  <c r="T240" i="46"/>
  <c r="AF14" i="51"/>
  <c r="AF51" i="51"/>
  <c r="Y92" i="79"/>
  <c r="X121" i="70"/>
  <c r="AG127" i="51"/>
  <c r="X167" i="56"/>
  <c r="Y190" i="70"/>
  <c r="AF196" i="51"/>
  <c r="Y227" i="70"/>
  <c r="Y241" i="56"/>
  <c r="AF241" i="51"/>
  <c r="Y272" i="63"/>
  <c r="Y284" i="79"/>
  <c r="Y300" i="70"/>
  <c r="X307" i="79"/>
  <c r="X316" i="79"/>
  <c r="Y327" i="56"/>
  <c r="Y336" i="56"/>
  <c r="Y347" i="63"/>
  <c r="X357" i="63"/>
  <c r="Y364" i="70"/>
  <c r="Y370" i="79"/>
  <c r="X380" i="79"/>
  <c r="Y391" i="56"/>
  <c r="Y400" i="56"/>
  <c r="X412" i="63"/>
  <c r="X421" i="63"/>
  <c r="Y428" i="70"/>
  <c r="X435" i="79"/>
  <c r="X444" i="79"/>
  <c r="X456" i="56"/>
  <c r="Y464" i="56"/>
  <c r="X476" i="63"/>
  <c r="X485" i="63"/>
  <c r="Y492" i="70"/>
  <c r="Y498" i="79"/>
  <c r="Y507" i="79"/>
  <c r="Y519" i="56"/>
  <c r="Y529" i="63"/>
  <c r="Y537" i="63"/>
  <c r="Y545" i="63"/>
  <c r="Y553" i="63"/>
  <c r="X562" i="63"/>
  <c r="Y569" i="63"/>
  <c r="X578" i="63"/>
  <c r="X586" i="63"/>
  <c r="Y593" i="63"/>
  <c r="X602" i="63"/>
  <c r="X610" i="63"/>
  <c r="Y617" i="63"/>
  <c r="Y625" i="63"/>
  <c r="X634" i="63"/>
  <c r="Y641" i="63"/>
  <c r="Y646" i="70"/>
  <c r="Y652" i="56"/>
  <c r="X661" i="63"/>
  <c r="Y662" i="79"/>
  <c r="X674" i="63"/>
  <c r="X679" i="70"/>
  <c r="X685" i="56"/>
  <c r="Y687" i="79"/>
  <c r="X696" i="56"/>
  <c r="X703" i="63"/>
  <c r="Y703" i="79"/>
  <c r="X709" i="79"/>
  <c r="Y717" i="63"/>
  <c r="Y717" i="79"/>
  <c r="Y726" i="63"/>
  <c r="Y729" i="56"/>
  <c r="Y734" i="70"/>
  <c r="X739" i="56"/>
  <c r="X741" i="79"/>
  <c r="X750" i="63"/>
  <c r="X750" i="79"/>
  <c r="Y758" i="63"/>
  <c r="X762" i="56"/>
  <c r="X767" i="70"/>
  <c r="Y770" i="56"/>
  <c r="X773" i="79"/>
  <c r="X782" i="63"/>
  <c r="X782" i="79"/>
  <c r="X791" i="63"/>
  <c r="Y793" i="56"/>
  <c r="X799" i="70"/>
  <c r="X803" i="56"/>
  <c r="X805" i="79"/>
  <c r="X814" i="63"/>
  <c r="X814" i="79"/>
  <c r="X823" i="63"/>
  <c r="X826" i="56"/>
  <c r="Y830" i="70"/>
  <c r="Y834" i="56"/>
  <c r="X837" i="79"/>
  <c r="X846" i="63"/>
  <c r="X846" i="79"/>
  <c r="X855" i="63"/>
  <c r="X858" i="56"/>
  <c r="X863" i="70"/>
  <c r="X867" i="56"/>
  <c r="Y868" i="79"/>
  <c r="Y877" i="63"/>
  <c r="X878" i="79"/>
  <c r="X887" i="63"/>
  <c r="Y889" i="56"/>
  <c r="Y894" i="70"/>
  <c r="Y898" i="56"/>
  <c r="X901" i="79"/>
  <c r="Y909" i="63"/>
  <c r="Y912" i="70"/>
  <c r="Y916" i="70"/>
  <c r="X921" i="70"/>
  <c r="X925" i="70"/>
  <c r="Y928" i="70"/>
  <c r="Y932" i="70"/>
  <c r="Y936" i="70"/>
  <c r="Y940" i="70"/>
  <c r="Y944" i="70"/>
  <c r="Y948" i="70"/>
  <c r="Y952" i="70"/>
  <c r="X957" i="70"/>
  <c r="X961" i="70"/>
  <c r="Y964" i="70"/>
  <c r="Y968" i="70"/>
  <c r="Y972" i="70"/>
  <c r="Y976" i="70"/>
  <c r="Y981" i="63"/>
  <c r="X984" i="70"/>
  <c r="X987" i="70"/>
  <c r="Y986" i="79"/>
  <c r="X993" i="56"/>
  <c r="Y997" i="63"/>
  <c r="X1000" i="70"/>
  <c r="Y1002" i="70"/>
  <c r="X1007" i="63"/>
  <c r="Y1004" i="79"/>
  <c r="X1012" i="63"/>
  <c r="X1013" i="70"/>
  <c r="X1012" i="79"/>
  <c r="X1017" i="56"/>
  <c r="X1021" i="63"/>
  <c r="Y1021" i="70"/>
  <c r="X1024" i="56"/>
  <c r="Y1027" i="63"/>
  <c r="Y1028" i="70"/>
  <c r="Y1027" i="79"/>
  <c r="X1033" i="56"/>
  <c r="X1037" i="63"/>
  <c r="Y1037" i="70"/>
  <c r="X1040" i="56"/>
  <c r="Y1043" i="63"/>
  <c r="X1045" i="70"/>
  <c r="Y1043" i="79"/>
  <c r="X1049" i="56"/>
  <c r="Y1052" i="63"/>
  <c r="Y1053" i="70"/>
  <c r="X1056" i="56"/>
  <c r="X1060" i="63"/>
  <c r="Y1060" i="70"/>
  <c r="Y1059" i="79"/>
  <c r="X1065" i="56"/>
  <c r="X1069" i="63"/>
  <c r="Y1069" i="70"/>
  <c r="X1072" i="56"/>
  <c r="X1076" i="63"/>
  <c r="X1077" i="70"/>
  <c r="Y1075" i="79"/>
  <c r="X1081" i="56"/>
  <c r="Y1084" i="63"/>
  <c r="X1086" i="70"/>
  <c r="Y1087" i="56"/>
  <c r="X1092" i="63"/>
  <c r="X1093" i="70"/>
  <c r="X1092" i="79"/>
  <c r="Y1096" i="56"/>
  <c r="X1101" i="63"/>
  <c r="X1102" i="70"/>
  <c r="Y1103" i="56"/>
  <c r="Y1107" i="63"/>
  <c r="X1109" i="70"/>
  <c r="X1108" i="79"/>
  <c r="X1113" i="56"/>
  <c r="Y1116" i="63"/>
  <c r="X1118" i="70"/>
  <c r="X1120" i="56"/>
  <c r="X1124" i="63"/>
  <c r="X1125" i="70"/>
  <c r="Y1123" i="79"/>
  <c r="X1129" i="56"/>
  <c r="X1133" i="63"/>
  <c r="X1134" i="70"/>
  <c r="Y1135" i="56"/>
  <c r="Y1139" i="63"/>
  <c r="X1141" i="70"/>
  <c r="Y1139" i="79"/>
  <c r="Y1144" i="56"/>
  <c r="Y1148" i="63"/>
  <c r="X1150" i="70"/>
  <c r="Y1151" i="56"/>
  <c r="X1156" i="63"/>
  <c r="X1157" i="70"/>
  <c r="X1156" i="79"/>
  <c r="Y1160" i="56"/>
  <c r="Y1164" i="63"/>
  <c r="Y1165" i="70"/>
  <c r="X1168" i="56"/>
  <c r="Y1171" i="63"/>
  <c r="X1173" i="70"/>
  <c r="X1172" i="79"/>
  <c r="Y1176" i="56"/>
  <c r="X1181" i="63"/>
  <c r="Y1181" i="70"/>
  <c r="Y1183" i="56"/>
  <c r="Y1187" i="63"/>
  <c r="Y1188" i="70"/>
  <c r="Y1187" i="79"/>
  <c r="Y1192" i="56"/>
  <c r="X1197" i="63"/>
  <c r="Y1197" i="70"/>
  <c r="X1200" i="56"/>
  <c r="Y1203" i="63"/>
  <c r="Y1204" i="70"/>
  <c r="X1204" i="79"/>
  <c r="Y1208" i="56"/>
  <c r="X1213" i="63"/>
  <c r="Y1213" i="70"/>
  <c r="X1216" i="56"/>
  <c r="X1220" i="63"/>
  <c r="X1221" i="70"/>
  <c r="Y1219" i="79"/>
  <c r="X1225" i="56"/>
  <c r="Y1228" i="63"/>
  <c r="X1230" i="70"/>
  <c r="X1232" i="56"/>
  <c r="Y1235" i="63"/>
  <c r="X1237" i="70"/>
  <c r="Y1235" i="79"/>
  <c r="X1241" i="56"/>
  <c r="X1245" i="63"/>
  <c r="Y1245" i="70"/>
  <c r="Y1247" i="56"/>
  <c r="Y1251" i="63"/>
  <c r="Y1252" i="70"/>
  <c r="X1252" i="79"/>
  <c r="X1257" i="56"/>
  <c r="Y1260" i="63"/>
  <c r="Y1261" i="70"/>
  <c r="X1264" i="56"/>
  <c r="Y1267" i="63"/>
  <c r="Y1268" i="70"/>
  <c r="Y1267" i="79"/>
  <c r="Y1269" i="79"/>
  <c r="Y1271" i="79"/>
  <c r="X1274" i="79"/>
  <c r="X1280" i="63"/>
  <c r="Y1279" i="70"/>
  <c r="X1278" i="79"/>
  <c r="Y1278" i="79"/>
  <c r="X1283" i="56"/>
  <c r="Y1283" i="56"/>
  <c r="X1287" i="63"/>
  <c r="Y1287" i="63"/>
  <c r="Y1287" i="70"/>
  <c r="Y1285" i="79"/>
  <c r="Y1286" i="79"/>
  <c r="X1291" i="56"/>
  <c r="X1292" i="56"/>
  <c r="Y1294" i="63"/>
  <c r="Y1295" i="63"/>
  <c r="X1296" i="70"/>
  <c r="Y1293" i="79"/>
  <c r="X1295" i="79"/>
  <c r="X1299" i="56"/>
  <c r="Y1299" i="56"/>
  <c r="X1303" i="63"/>
  <c r="Y1303" i="63"/>
  <c r="X1304" i="70"/>
  <c r="Y1301" i="79"/>
  <c r="Y1302" i="79"/>
  <c r="X1307" i="56"/>
  <c r="X1308" i="56"/>
  <c r="Y1310" i="63"/>
  <c r="Y1311" i="63"/>
  <c r="X1312" i="70"/>
  <c r="Y1309" i="79"/>
  <c r="X1311" i="79"/>
  <c r="Y1314" i="56"/>
  <c r="X1316" i="56"/>
  <c r="Y1318" i="63"/>
  <c r="X1320" i="63"/>
  <c r="X1320" i="70"/>
  <c r="Y1317" i="79"/>
  <c r="X1319" i="79"/>
  <c r="X1323" i="56"/>
  <c r="Y1323" i="56"/>
  <c r="Y1326" i="63"/>
  <c r="X1328" i="63"/>
  <c r="X1328" i="70"/>
  <c r="X1326" i="79"/>
  <c r="Y1326" i="79"/>
  <c r="X1331" i="56"/>
  <c r="Y1331" i="56"/>
  <c r="Y1334" i="63"/>
  <c r="Y1335" i="63"/>
  <c r="Y1335" i="70"/>
  <c r="X1334" i="79"/>
  <c r="X1335" i="79"/>
  <c r="Y1338" i="56"/>
  <c r="Y1339" i="56"/>
  <c r="X1343" i="63"/>
  <c r="X1344" i="63"/>
  <c r="X1344" i="70"/>
  <c r="X1342" i="79"/>
  <c r="Y1342" i="79"/>
  <c r="X1347" i="56"/>
  <c r="Y1347" i="56"/>
  <c r="X1351" i="63"/>
  <c r="Y1351" i="63"/>
  <c r="X1352" i="70"/>
  <c r="Y1349" i="79"/>
  <c r="X1351" i="79"/>
  <c r="X1355" i="56"/>
  <c r="Y1355" i="56"/>
  <c r="Y1358" i="63"/>
  <c r="Y1359" i="63"/>
  <c r="Y1359" i="70"/>
  <c r="X1358" i="79"/>
  <c r="Y1358" i="79"/>
  <c r="X1363" i="56"/>
  <c r="X1364" i="56"/>
  <c r="X1367" i="63"/>
  <c r="Y1367" i="63"/>
  <c r="Y1367" i="70"/>
  <c r="X1366" i="79"/>
  <c r="Y1366" i="79"/>
  <c r="X1371" i="56"/>
  <c r="X1372" i="56"/>
  <c r="X1375" i="63"/>
  <c r="Y1375" i="63"/>
  <c r="X1376" i="70"/>
  <c r="Y1373" i="79"/>
  <c r="X1375" i="79"/>
  <c r="X1379" i="56"/>
  <c r="Y1379" i="56"/>
  <c r="Y1382" i="63"/>
  <c r="X1384" i="63"/>
  <c r="X1384" i="70"/>
  <c r="Y1381" i="79"/>
  <c r="Y1382" i="79"/>
  <c r="X1387" i="56"/>
  <c r="Y1387" i="56"/>
  <c r="X1391" i="63"/>
  <c r="X1392" i="63"/>
  <c r="Y1391" i="70"/>
  <c r="Y1389" i="79"/>
  <c r="X1391" i="79"/>
  <c r="Y1394" i="56"/>
  <c r="X1396" i="56"/>
  <c r="Y1398" i="63"/>
  <c r="X1400" i="63"/>
  <c r="X1400" i="70"/>
  <c r="X1398" i="79"/>
  <c r="Y1398" i="79"/>
  <c r="Y1402" i="56"/>
  <c r="X1404" i="56"/>
  <c r="X1407" i="63"/>
  <c r="Y1407" i="63"/>
  <c r="X1408" i="70"/>
  <c r="Y1408" i="70"/>
  <c r="X1410" i="70"/>
  <c r="Y1410" i="70"/>
  <c r="X1412" i="70"/>
  <c r="X1413" i="70"/>
  <c r="Y1413" i="70"/>
  <c r="Y1414" i="70"/>
  <c r="X1416" i="70"/>
  <c r="Y1416" i="70"/>
  <c r="X1418" i="70"/>
  <c r="Y1418" i="70"/>
  <c r="Y1419" i="70"/>
  <c r="Y1420" i="70"/>
  <c r="Y1421" i="70"/>
  <c r="X1423" i="70"/>
  <c r="X1424" i="70"/>
  <c r="X1425" i="70"/>
  <c r="X1426" i="70"/>
  <c r="X1427" i="70"/>
  <c r="Y1427" i="70"/>
  <c r="X1429" i="70"/>
  <c r="Y1429" i="70"/>
  <c r="Y1430" i="70"/>
  <c r="X1432" i="70"/>
  <c r="X1433" i="70"/>
  <c r="Y1433" i="70"/>
  <c r="X1435" i="70"/>
  <c r="X1436" i="70"/>
  <c r="X1437" i="70"/>
  <c r="Y1437" i="70"/>
  <c r="Y1438" i="70"/>
  <c r="Y1439" i="70"/>
  <c r="X1441" i="70"/>
  <c r="Y1441" i="70"/>
  <c r="X1443" i="70"/>
  <c r="X1444" i="70"/>
  <c r="Y1444" i="70"/>
  <c r="X1446" i="70"/>
  <c r="Y1446" i="70"/>
  <c r="X1448" i="70"/>
  <c r="X1449" i="70"/>
  <c r="Y1449" i="70"/>
  <c r="Y1450" i="70"/>
  <c r="Y1451" i="70"/>
  <c r="Y1452" i="70"/>
  <c r="Y1453" i="70"/>
  <c r="Y1454" i="70"/>
  <c r="Y1455" i="70"/>
  <c r="X1457" i="70"/>
  <c r="X1458" i="70"/>
  <c r="X1459" i="70"/>
  <c r="Y1459" i="70"/>
  <c r="X1461" i="70"/>
  <c r="X1462" i="70"/>
  <c r="X1463" i="70"/>
  <c r="Y1463" i="70"/>
  <c r="X1465" i="70"/>
  <c r="Y1465" i="70"/>
  <c r="X1467" i="70"/>
  <c r="Y1467" i="70"/>
  <c r="X1469" i="70"/>
  <c r="Y1469" i="70"/>
  <c r="X1471" i="70"/>
  <c r="X1472" i="70"/>
  <c r="X1473" i="70"/>
  <c r="Y1473" i="70"/>
  <c r="X1475" i="70"/>
  <c r="Y1475" i="70"/>
  <c r="Y1476" i="70"/>
  <c r="X1478" i="70"/>
  <c r="X1479" i="70"/>
  <c r="Y1479" i="70"/>
  <c r="X1481" i="70"/>
  <c r="X1482" i="70"/>
  <c r="X1483" i="70"/>
  <c r="Y1483" i="70"/>
  <c r="X1485" i="70"/>
  <c r="Y1485" i="70"/>
  <c r="X1487" i="70"/>
  <c r="X1488" i="70"/>
  <c r="Y1488" i="70"/>
  <c r="Y1489" i="70"/>
  <c r="Y1490" i="70"/>
  <c r="X1492" i="70"/>
  <c r="Y1492" i="70"/>
  <c r="Y1493" i="70"/>
  <c r="X1495" i="70"/>
  <c r="X1496" i="70"/>
  <c r="Y1496" i="70"/>
  <c r="Y1497" i="70"/>
  <c r="X1499" i="70"/>
  <c r="Y1499" i="70"/>
  <c r="X1501" i="70"/>
  <c r="X1502" i="70"/>
  <c r="X1503" i="70"/>
  <c r="Y1503" i="70"/>
  <c r="X1505" i="70"/>
  <c r="Y1505" i="70"/>
  <c r="Y1506" i="70"/>
  <c r="Y1507" i="70"/>
  <c r="Y1508" i="70"/>
  <c r="X1510" i="70"/>
  <c r="Y1510" i="70"/>
  <c r="X1512" i="70"/>
  <c r="Y1512" i="70"/>
  <c r="Y1513" i="70"/>
  <c r="Y1514" i="70"/>
  <c r="X1516" i="70"/>
  <c r="Y1516" i="70"/>
  <c r="X1518" i="70"/>
  <c r="Y1518" i="70"/>
  <c r="X1520" i="70"/>
  <c r="X1521" i="70"/>
  <c r="X1522" i="70"/>
  <c r="Y1522" i="70"/>
  <c r="X1524" i="70"/>
  <c r="X1525" i="70"/>
  <c r="Y1525" i="70"/>
  <c r="Y1526" i="70"/>
  <c r="Y1527" i="70"/>
  <c r="Y1528" i="70"/>
  <c r="Y1529" i="70"/>
  <c r="X1531" i="70"/>
  <c r="X1532" i="70"/>
  <c r="Y1532" i="70"/>
  <c r="X1534" i="70"/>
  <c r="X1535" i="70"/>
  <c r="X1536" i="70"/>
  <c r="X1537" i="70"/>
  <c r="Y1537" i="70"/>
  <c r="Y1538" i="70"/>
  <c r="X1540" i="70"/>
  <c r="X1541" i="70"/>
  <c r="Y1541" i="70"/>
  <c r="Y1542" i="70"/>
  <c r="X1544" i="70"/>
  <c r="X1545" i="70"/>
  <c r="Y1545" i="70"/>
  <c r="Y1546" i="70"/>
  <c r="Y1547" i="70"/>
  <c r="X1549" i="70"/>
  <c r="X1550" i="70"/>
  <c r="X1551" i="70"/>
  <c r="X1552" i="70"/>
  <c r="X1553" i="70"/>
  <c r="X1554" i="70"/>
  <c r="Y1554" i="70"/>
  <c r="Y1555" i="70"/>
  <c r="X1557" i="70"/>
  <c r="Y1557" i="70"/>
  <c r="Y1558" i="70"/>
  <c r="X1560" i="70"/>
  <c r="Y1560" i="70"/>
  <c r="X1562" i="70"/>
  <c r="X1563" i="70"/>
  <c r="X1564" i="70"/>
  <c r="Y1564" i="70"/>
  <c r="X1566" i="70"/>
  <c r="X1567" i="70"/>
  <c r="Y1567" i="70"/>
  <c r="Y1568" i="70"/>
  <c r="Y1569" i="70"/>
  <c r="X1571" i="70"/>
  <c r="Y1571" i="70"/>
  <c r="Y1572" i="70"/>
  <c r="X1574" i="70"/>
  <c r="Y1574" i="70"/>
  <c r="X1576" i="70"/>
  <c r="Y1576" i="70"/>
  <c r="Y1577" i="70"/>
  <c r="Y1578" i="70"/>
  <c r="Y1579" i="70"/>
  <c r="Y1580" i="70"/>
  <c r="X1582" i="70"/>
  <c r="X1583" i="70"/>
  <c r="Y1583" i="70"/>
  <c r="X1585" i="70"/>
  <c r="Y1585" i="70"/>
  <c r="Y1586" i="70"/>
  <c r="Y1587" i="70"/>
  <c r="X1589" i="70"/>
  <c r="Y1589" i="70"/>
  <c r="Y1590" i="70"/>
  <c r="X1592" i="70"/>
  <c r="Y1592" i="70"/>
  <c r="X1594" i="70"/>
  <c r="Y1594" i="70"/>
  <c r="X1596" i="70"/>
  <c r="Y1596" i="70"/>
  <c r="X1598" i="70"/>
  <c r="X1599" i="70"/>
  <c r="Y1599" i="70"/>
  <c r="Y1600" i="70"/>
  <c r="X1602" i="70"/>
  <c r="Y1602" i="70"/>
  <c r="X1604" i="70"/>
  <c r="Y1604" i="70"/>
  <c r="Y1605" i="70"/>
  <c r="Y1606" i="70"/>
  <c r="X1608" i="70"/>
  <c r="Y1608" i="70"/>
  <c r="Y1609" i="70"/>
  <c r="Y1610" i="70"/>
  <c r="X1612" i="70"/>
  <c r="X1613" i="70"/>
  <c r="X1614" i="70"/>
  <c r="Y1614" i="70"/>
  <c r="X1616" i="70"/>
  <c r="Y1616" i="70"/>
  <c r="Y1617" i="70"/>
  <c r="X1619" i="70"/>
  <c r="Y1619" i="70"/>
  <c r="X1621" i="70"/>
  <c r="X1622" i="70"/>
  <c r="Y1622" i="70"/>
  <c r="X1624" i="70"/>
  <c r="Y1624" i="70"/>
  <c r="Y1625" i="70"/>
  <c r="X1627" i="70"/>
  <c r="X1628" i="70"/>
  <c r="Y1628" i="70"/>
  <c r="X1630" i="70"/>
  <c r="X1631" i="70"/>
  <c r="Y1631" i="70"/>
  <c r="X1633" i="70"/>
  <c r="Y1633" i="70"/>
  <c r="Y1634" i="70"/>
  <c r="X1636" i="70"/>
  <c r="X1637" i="70"/>
  <c r="X1638" i="70"/>
  <c r="Y1638" i="70"/>
  <c r="X1640" i="70"/>
  <c r="X1641" i="70"/>
  <c r="Y1641" i="70"/>
  <c r="Y1642" i="70"/>
  <c r="Y1643" i="70"/>
  <c r="X1645" i="70"/>
  <c r="X1646" i="70"/>
  <c r="X1647" i="70"/>
  <c r="Y1647" i="70"/>
  <c r="Y1648" i="70"/>
  <c r="Y1649" i="70"/>
  <c r="Y1650" i="70"/>
  <c r="Y1651" i="70"/>
  <c r="X1653" i="70"/>
  <c r="X1654" i="70"/>
  <c r="X1655" i="70"/>
  <c r="Y1655" i="70"/>
  <c r="Y1656" i="70"/>
  <c r="X1658" i="70"/>
  <c r="X1659" i="70"/>
  <c r="Y1659" i="70"/>
  <c r="X1661" i="70"/>
  <c r="Y1661" i="70"/>
  <c r="Y1662" i="70"/>
  <c r="X1664" i="70"/>
  <c r="X1665" i="70"/>
  <c r="X1666" i="70"/>
  <c r="Y1666" i="70"/>
  <c r="X1668" i="70"/>
  <c r="Y1668" i="70"/>
  <c r="Y1669" i="70"/>
  <c r="X1671" i="70"/>
  <c r="Y1671" i="70"/>
  <c r="Y1672" i="70"/>
  <c r="X1674" i="70"/>
  <c r="X1675" i="70"/>
  <c r="Y1675" i="70"/>
  <c r="X1677" i="70"/>
  <c r="X1678" i="70"/>
  <c r="Y1678" i="70"/>
  <c r="Y1679" i="70"/>
  <c r="X1681" i="70"/>
  <c r="X1682" i="70"/>
  <c r="Y1682" i="70"/>
  <c r="X1684" i="70"/>
  <c r="X1685" i="70"/>
  <c r="X1686" i="70"/>
  <c r="X1687" i="70"/>
  <c r="X1688" i="70"/>
  <c r="X1689" i="70"/>
  <c r="Y1689" i="70"/>
  <c r="X1691" i="70"/>
  <c r="Y1691" i="70"/>
  <c r="Y1692" i="70"/>
  <c r="Y1693" i="70"/>
  <c r="Y1694" i="70"/>
  <c r="Y1695" i="70"/>
  <c r="X1697" i="70"/>
  <c r="Y1697" i="70"/>
  <c r="X1699" i="70"/>
  <c r="Y1699" i="70"/>
  <c r="Y1700" i="70"/>
  <c r="X1702" i="70"/>
  <c r="Y1702" i="70"/>
  <c r="X1704" i="70"/>
  <c r="Y1704" i="70"/>
  <c r="Y1705" i="70"/>
  <c r="Y1706" i="70"/>
  <c r="Y1707" i="70"/>
  <c r="Y1708" i="70"/>
  <c r="X1710" i="70"/>
  <c r="X1711" i="70"/>
  <c r="X1712" i="70"/>
  <c r="X1713" i="70"/>
  <c r="X1714" i="70"/>
  <c r="Y1714" i="70"/>
  <c r="Y1715" i="70"/>
  <c r="X1717" i="70"/>
  <c r="Y1717" i="70"/>
  <c r="Y1718" i="70"/>
  <c r="Y1719" i="70"/>
  <c r="X1721" i="70"/>
  <c r="Y1721" i="70"/>
  <c r="X1723" i="70"/>
  <c r="X1724" i="70"/>
  <c r="Y1724" i="70"/>
  <c r="X1726" i="70"/>
  <c r="X1727" i="70"/>
  <c r="Y1727" i="70"/>
  <c r="X1729" i="70"/>
  <c r="X1730" i="70"/>
  <c r="Y1730" i="70"/>
  <c r="X1732" i="70"/>
  <c r="Y1732" i="70"/>
  <c r="Y1733" i="70"/>
  <c r="Y1734" i="70"/>
  <c r="Y1735" i="70"/>
  <c r="X1737" i="70"/>
  <c r="Y1737" i="70"/>
  <c r="Y1738" i="70"/>
  <c r="X1740" i="70"/>
  <c r="Y1740" i="70"/>
  <c r="Y1741" i="70"/>
  <c r="X1743" i="70"/>
  <c r="X1744" i="70"/>
  <c r="Y1744" i="70"/>
  <c r="Y1745" i="70"/>
  <c r="X1747" i="70"/>
  <c r="Y1747" i="70"/>
  <c r="Y1748" i="70"/>
  <c r="Y1749" i="70"/>
  <c r="Y1750" i="70"/>
  <c r="X1752" i="70"/>
  <c r="X1753" i="70"/>
  <c r="X1754" i="70"/>
  <c r="Y1754" i="70"/>
  <c r="Y1755" i="70"/>
  <c r="X1757" i="70"/>
  <c r="X1758" i="70"/>
  <c r="X1759" i="70"/>
  <c r="Y1759" i="70"/>
  <c r="X1761" i="70"/>
  <c r="Y1761" i="70"/>
  <c r="X1763" i="70"/>
  <c r="Y1763" i="70"/>
  <c r="Y1764" i="70"/>
  <c r="Y1765" i="70"/>
  <c r="Y1766" i="70"/>
  <c r="Y1767" i="70"/>
  <c r="Y1768" i="70"/>
  <c r="Y1769" i="70"/>
  <c r="X1771" i="70"/>
  <c r="X1772" i="70"/>
  <c r="Y1772" i="70"/>
  <c r="Y1773" i="70"/>
  <c r="Y1774" i="70"/>
  <c r="X1776" i="70"/>
  <c r="X1777" i="70"/>
  <c r="X1778" i="70"/>
  <c r="Y1778" i="70"/>
  <c r="Y1779" i="70"/>
  <c r="X1781" i="70"/>
  <c r="X1782" i="70"/>
  <c r="Y1782" i="70"/>
  <c r="X1784" i="70"/>
  <c r="X1785" i="70"/>
  <c r="Y1785" i="70"/>
  <c r="X1787" i="70"/>
  <c r="X1788" i="70"/>
  <c r="X1789" i="70"/>
  <c r="Y1789" i="70"/>
  <c r="X1791" i="70"/>
  <c r="X1792" i="70"/>
  <c r="X1793" i="70"/>
  <c r="X1794" i="70"/>
  <c r="X1795" i="70"/>
  <c r="Y1795" i="70"/>
  <c r="Y1796" i="70"/>
  <c r="Y1797" i="70"/>
  <c r="X1799" i="70"/>
  <c r="Y1799" i="70"/>
  <c r="X1801" i="70"/>
  <c r="Y1801" i="70"/>
  <c r="Y1802" i="70"/>
  <c r="X1804" i="70"/>
  <c r="Y1804" i="70"/>
  <c r="Y1805" i="70"/>
  <c r="Y1806" i="70"/>
  <c r="Y1807" i="70"/>
  <c r="X1809" i="70"/>
  <c r="X1810" i="70"/>
  <c r="X1811" i="70"/>
  <c r="Y1811" i="70"/>
  <c r="X1813" i="70"/>
  <c r="Y1813" i="70"/>
  <c r="Y1814" i="70"/>
  <c r="X1816" i="70"/>
  <c r="Y1816" i="70"/>
  <c r="Y1817" i="70"/>
  <c r="X1819" i="70"/>
  <c r="Y1819" i="70"/>
  <c r="Y1820" i="70"/>
  <c r="X1822" i="70"/>
  <c r="X1823" i="70"/>
  <c r="X1824" i="70"/>
  <c r="Y1824" i="70"/>
  <c r="Y1825" i="70"/>
  <c r="Y1826" i="70"/>
  <c r="Y1827" i="70"/>
  <c r="Y1828" i="70"/>
  <c r="X1830" i="70"/>
  <c r="X1831" i="70"/>
  <c r="X1832" i="70"/>
  <c r="X1833" i="70"/>
  <c r="X1834" i="70"/>
  <c r="X1835" i="70"/>
  <c r="X1836" i="70"/>
  <c r="Y1836" i="70"/>
  <c r="X1838" i="70"/>
  <c r="X1839" i="70"/>
  <c r="X1840" i="70"/>
  <c r="X1841" i="70"/>
  <c r="X1842" i="70"/>
  <c r="Y1842" i="70"/>
  <c r="Y1843" i="70"/>
  <c r="Y1844" i="70"/>
  <c r="Y1845" i="70"/>
  <c r="Y1846" i="70"/>
  <c r="X1848" i="70"/>
  <c r="Y1848" i="70"/>
  <c r="Y1849" i="70"/>
  <c r="Y1850" i="70"/>
  <c r="X1852" i="70"/>
  <c r="X1853" i="70"/>
  <c r="X1854" i="70"/>
  <c r="Y1854" i="70"/>
  <c r="Y1855" i="70"/>
  <c r="X1857" i="70"/>
  <c r="X1858" i="70"/>
  <c r="X1859" i="70"/>
  <c r="Y1859" i="70"/>
  <c r="X1861" i="70"/>
  <c r="X1862" i="70"/>
  <c r="Y1862" i="70"/>
  <c r="X1864" i="70"/>
  <c r="X1865" i="70"/>
  <c r="Y1865" i="70"/>
  <c r="Y1866" i="70"/>
  <c r="X1868" i="70"/>
  <c r="Y1868" i="70"/>
  <c r="X1870" i="70"/>
  <c r="X1871" i="70"/>
  <c r="X1872" i="70"/>
  <c r="X1873" i="70"/>
  <c r="X1874" i="70"/>
  <c r="Y1874" i="70"/>
  <c r="Y1875" i="70"/>
  <c r="Y1876" i="70"/>
  <c r="Y1877" i="70"/>
  <c r="X1879" i="70"/>
  <c r="X1880" i="70"/>
  <c r="Y1880" i="70"/>
  <c r="X1882" i="70"/>
  <c r="Y1882" i="70"/>
  <c r="X1884" i="70"/>
  <c r="X1885" i="70"/>
  <c r="Y1885" i="70"/>
  <c r="Y1886" i="70"/>
  <c r="Y1887" i="70"/>
  <c r="X1889" i="70"/>
  <c r="X1890" i="70"/>
  <c r="X1891" i="70"/>
  <c r="X1892" i="70"/>
  <c r="X1893" i="70"/>
  <c r="Y1893" i="70"/>
  <c r="Y1894" i="70"/>
  <c r="Y1895" i="70"/>
  <c r="X1897" i="70"/>
  <c r="X1898" i="70"/>
  <c r="Y1898" i="70"/>
  <c r="X1900" i="70"/>
  <c r="X1901" i="70"/>
  <c r="Y1901" i="70"/>
  <c r="X1903" i="70"/>
  <c r="Y1903" i="70"/>
  <c r="X1905" i="70"/>
  <c r="Y1905" i="70"/>
  <c r="X1907" i="70"/>
  <c r="Y1907" i="70"/>
  <c r="Y1908" i="70"/>
  <c r="X1910" i="70"/>
  <c r="Y1910" i="70"/>
  <c r="X1912" i="70"/>
  <c r="X1913" i="70"/>
  <c r="Y1913" i="70"/>
  <c r="Y1914" i="70"/>
  <c r="Y1915" i="70"/>
  <c r="X1917" i="70"/>
  <c r="X1918" i="70"/>
  <c r="Y1918" i="70"/>
  <c r="Y1919" i="70"/>
  <c r="Y1920" i="70"/>
  <c r="X1922" i="70"/>
  <c r="X1923" i="70"/>
  <c r="Y1923" i="70"/>
  <c r="Y1924" i="70"/>
  <c r="Y1925" i="70"/>
  <c r="Y1926" i="70"/>
  <c r="X1928" i="70"/>
  <c r="X1929" i="70"/>
  <c r="X1930" i="70"/>
  <c r="Y1930" i="70"/>
  <c r="X1932" i="70"/>
  <c r="X1933" i="70"/>
  <c r="Y1933" i="70"/>
  <c r="Y1934" i="70"/>
  <c r="Y1935" i="70"/>
  <c r="Y1936" i="70"/>
  <c r="X1938" i="70"/>
  <c r="Y1938" i="70"/>
  <c r="Y1939" i="70"/>
  <c r="Y1940" i="70"/>
  <c r="Y1941" i="70"/>
  <c r="X1943" i="70"/>
  <c r="Y1943" i="70"/>
  <c r="X1945" i="70"/>
  <c r="Y1945" i="70"/>
  <c r="X1947" i="70"/>
  <c r="X1948" i="70"/>
  <c r="X1949" i="70"/>
  <c r="X1950" i="70"/>
  <c r="X1951" i="70"/>
  <c r="X1952" i="70"/>
  <c r="X1953" i="70"/>
  <c r="Y1953" i="70"/>
  <c r="Y1954" i="70"/>
  <c r="X1956" i="70"/>
  <c r="X1957" i="70"/>
  <c r="X1958" i="70"/>
  <c r="Y1958" i="70"/>
  <c r="X1960" i="70"/>
  <c r="Y1960" i="70"/>
  <c r="Y1961" i="70"/>
  <c r="Y1962" i="70"/>
  <c r="X1964" i="70"/>
  <c r="X1965" i="70"/>
  <c r="X1966" i="70"/>
  <c r="X1967" i="70"/>
  <c r="Y1967" i="70"/>
  <c r="Y1968" i="70"/>
  <c r="Y1969" i="70"/>
  <c r="Y1970" i="70"/>
  <c r="Y1971" i="70"/>
  <c r="X1973" i="70"/>
  <c r="Y1973" i="70"/>
  <c r="X1975" i="70"/>
  <c r="Y1975" i="70"/>
  <c r="Y1976" i="70"/>
  <c r="X1978" i="70"/>
  <c r="X1979" i="70"/>
  <c r="Y1979" i="70"/>
  <c r="X1981" i="70"/>
  <c r="X1982" i="70"/>
  <c r="Y1982" i="70"/>
  <c r="Y1983" i="70"/>
  <c r="X1985" i="70"/>
  <c r="Y1985" i="70"/>
  <c r="Y1986" i="70"/>
  <c r="Y1987" i="70"/>
  <c r="Y1988" i="70"/>
  <c r="Y1989" i="70"/>
  <c r="Y1990" i="70"/>
  <c r="X1992" i="70"/>
  <c r="Y1992" i="70"/>
  <c r="X1994" i="70"/>
  <c r="X1995" i="70"/>
  <c r="X1996" i="70"/>
  <c r="X1997" i="70"/>
  <c r="X1998" i="70"/>
  <c r="X1999" i="70"/>
  <c r="Y1999" i="70"/>
  <c r="X2001" i="70"/>
  <c r="Y2001" i="70"/>
  <c r="X2003" i="70"/>
  <c r="X2004" i="70"/>
  <c r="X2005" i="70"/>
  <c r="X2006" i="70"/>
  <c r="X2007" i="70"/>
  <c r="Y2007" i="70"/>
  <c r="X2009" i="70"/>
  <c r="X2010" i="70"/>
  <c r="X2011" i="70"/>
  <c r="X2012" i="70"/>
  <c r="Y2012" i="70"/>
  <c r="Y2013" i="70"/>
  <c r="Y2014" i="70"/>
  <c r="X2016" i="70"/>
  <c r="X2017" i="70"/>
  <c r="Y2017" i="70"/>
  <c r="Y2018" i="70"/>
  <c r="X2020" i="70"/>
  <c r="X2021" i="70"/>
  <c r="X2022" i="70"/>
  <c r="X2023" i="70"/>
  <c r="X2024" i="70"/>
  <c r="X2025" i="70"/>
  <c r="X2026" i="70"/>
  <c r="X2027" i="70"/>
  <c r="X2028" i="70"/>
  <c r="X2029" i="70"/>
  <c r="X2030" i="70"/>
  <c r="Y2030" i="70"/>
  <c r="Y2031" i="70"/>
  <c r="Y2032" i="70"/>
  <c r="X2034" i="70"/>
  <c r="X2035" i="70"/>
  <c r="Y2035" i="70"/>
  <c r="X2037" i="70"/>
  <c r="X2038" i="70"/>
  <c r="X2039" i="70"/>
  <c r="Y2039" i="70"/>
  <c r="X2041" i="70"/>
  <c r="X2042" i="70"/>
  <c r="Y2042" i="70"/>
  <c r="Y2043" i="70"/>
  <c r="Y2044" i="70"/>
  <c r="X2046" i="70"/>
  <c r="Y2046" i="70"/>
  <c r="X2048" i="70"/>
  <c r="X2049" i="70"/>
  <c r="Y2049" i="70"/>
  <c r="X2051" i="70"/>
  <c r="Y2051" i="70"/>
  <c r="X2053" i="70"/>
  <c r="Y2053" i="70"/>
  <c r="X2055" i="70"/>
  <c r="X2056" i="70"/>
  <c r="X2057" i="70"/>
  <c r="X2058" i="70"/>
  <c r="X2059" i="70"/>
  <c r="X2060" i="70"/>
  <c r="Y2060" i="70"/>
  <c r="H78" i="60"/>
  <c r="X54" i="79"/>
  <c r="X115" i="70"/>
  <c r="Y162" i="63"/>
  <c r="X208" i="70"/>
  <c r="Y238" i="70"/>
  <c r="AF252" i="51"/>
  <c r="Y299" i="63"/>
  <c r="Y316" i="70"/>
  <c r="X332" i="79"/>
  <c r="X353" i="56"/>
  <c r="Y372" i="63"/>
  <c r="Y386" i="79"/>
  <c r="X408" i="56"/>
  <c r="X428" i="63"/>
  <c r="Y444" i="70"/>
  <c r="X460" i="79"/>
  <c r="X481" i="56"/>
  <c r="Y500" i="63"/>
  <c r="X515" i="79"/>
  <c r="Y535" i="63"/>
  <c r="Y551" i="63"/>
  <c r="X568" i="63"/>
  <c r="X584" i="63"/>
  <c r="X600" i="63"/>
  <c r="X616" i="63"/>
  <c r="Y631" i="63"/>
  <c r="Y644" i="56"/>
  <c r="X655" i="79"/>
  <c r="X671" i="70"/>
  <c r="Y684" i="63"/>
  <c r="Y691" i="79"/>
  <c r="X707" i="63"/>
  <c r="X715" i="56"/>
  <c r="X726" i="63"/>
  <c r="Y734" i="63"/>
  <c r="Y742" i="70"/>
  <c r="Y748" i="79"/>
  <c r="Y757" i="79"/>
  <c r="X770" i="56"/>
  <c r="Y778" i="56"/>
  <c r="Y789" i="63"/>
  <c r="Y798" i="63"/>
  <c r="Y806" i="70"/>
  <c r="X813" i="79"/>
  <c r="X822" i="79"/>
  <c r="Y833" i="56"/>
  <c r="Y842" i="56"/>
  <c r="X854" i="63"/>
  <c r="X863" i="63"/>
  <c r="Y870" i="70"/>
  <c r="X877" i="79"/>
  <c r="X886" i="79"/>
  <c r="X898" i="56"/>
  <c r="Y906" i="56"/>
  <c r="Y915" i="70"/>
  <c r="X924" i="70"/>
  <c r="Y931" i="70"/>
  <c r="Y939" i="70"/>
  <c r="X948" i="70"/>
  <c r="X956" i="70"/>
  <c r="X964" i="70"/>
  <c r="X972" i="70"/>
  <c r="Y979" i="70"/>
  <c r="X983" i="79"/>
  <c r="X994" i="63"/>
  <c r="X999" i="70"/>
  <c r="Y1004" i="70"/>
  <c r="X1010" i="70"/>
  <c r="X1016" i="63"/>
  <c r="X1016" i="79"/>
  <c r="X1025" i="63"/>
  <c r="X1028" i="56"/>
  <c r="Y1032" i="70"/>
  <c r="X1037" i="56"/>
  <c r="Y1041" i="70"/>
  <c r="Y1047" i="63"/>
  <c r="X1048" i="79"/>
  <c r="X1057" i="63"/>
  <c r="X1060" i="56"/>
  <c r="X1065" i="70"/>
  <c r="X1069" i="56"/>
  <c r="Y1073" i="70"/>
  <c r="X1080" i="63"/>
  <c r="X1080" i="79"/>
  <c r="Y1088" i="63"/>
  <c r="Y1091" i="56"/>
  <c r="Y1096" i="70"/>
  <c r="X1101" i="56"/>
  <c r="Y1105" i="70"/>
  <c r="X1112" i="63"/>
  <c r="X1112" i="79"/>
  <c r="X1121" i="63"/>
  <c r="Y1123" i="56"/>
  <c r="Y1128" i="70"/>
  <c r="Y1132" i="56"/>
  <c r="X1138" i="70"/>
  <c r="X1144" i="63"/>
  <c r="X1144" i="79"/>
  <c r="X1153" i="63"/>
  <c r="Y1155" i="56"/>
  <c r="X1161" i="70"/>
  <c r="Y1164" i="56"/>
  <c r="X1170" i="70"/>
  <c r="X1176" i="63"/>
  <c r="X1176" i="79"/>
  <c r="X1185" i="63"/>
  <c r="X1188" i="56"/>
  <c r="X1193" i="70"/>
  <c r="X1197" i="56"/>
  <c r="X1202" i="70"/>
  <c r="X1208" i="63"/>
  <c r="X1208" i="79"/>
  <c r="X1217" i="63"/>
  <c r="X1220" i="56"/>
  <c r="X1225" i="70"/>
  <c r="X1229" i="56"/>
  <c r="X1234" i="70"/>
  <c r="X1240" i="63"/>
  <c r="X1240" i="79"/>
  <c r="Y1248" i="63"/>
  <c r="Y1251" i="56"/>
  <c r="Y1256" i="70"/>
  <c r="Y1260" i="56"/>
  <c r="X1266" i="70"/>
  <c r="Y1271" i="63"/>
  <c r="Y1275" i="63"/>
  <c r="Y1277" i="56"/>
  <c r="X1282" i="63"/>
  <c r="Y1279" i="79"/>
  <c r="X1285" i="56"/>
  <c r="X1289" i="63"/>
  <c r="Y1289" i="70"/>
  <c r="Y1288" i="79"/>
  <c r="Y1293" i="56"/>
  <c r="Y1297" i="63"/>
  <c r="X1296" i="79"/>
  <c r="Y1300" i="56"/>
  <c r="Y1304" i="63"/>
  <c r="X1306" i="70"/>
  <c r="Y1304" i="79"/>
  <c r="X1310" i="56"/>
  <c r="Y1313" i="63"/>
  <c r="Y1311" i="79"/>
  <c r="X1317" i="56"/>
  <c r="X1321" i="63"/>
  <c r="Y1321" i="70"/>
  <c r="X1321" i="79"/>
  <c r="X1326" i="56"/>
  <c r="X1330" i="63"/>
  <c r="Y1327" i="79"/>
  <c r="X1333" i="56"/>
  <c r="X1337" i="63"/>
  <c r="Y1337" i="70"/>
  <c r="Y1336" i="79"/>
  <c r="Y1341" i="56"/>
  <c r="X1346" i="63"/>
  <c r="Y1343" i="79"/>
  <c r="X1349" i="56"/>
  <c r="X1353" i="63"/>
  <c r="X1354" i="70"/>
  <c r="Y1352" i="79"/>
  <c r="X1358" i="56"/>
  <c r="Y1361" i="63"/>
  <c r="X1360" i="79"/>
  <c r="Y1364" i="56"/>
  <c r="Y1368" i="63"/>
  <c r="Y1369" i="70"/>
  <c r="Y1368" i="79"/>
  <c r="X1374" i="56"/>
  <c r="X1378" i="63"/>
  <c r="X1376" i="79"/>
  <c r="X1381" i="56"/>
  <c r="Y1384" i="63"/>
  <c r="Y1385" i="70"/>
  <c r="Y1384" i="79"/>
  <c r="X1390" i="56"/>
  <c r="X1394" i="63"/>
  <c r="Y1391" i="79"/>
  <c r="X1397" i="56"/>
  <c r="Y1400" i="63"/>
  <c r="Y1401" i="70"/>
  <c r="Y1400" i="79"/>
  <c r="X1406" i="56"/>
  <c r="Y1409" i="63"/>
  <c r="Y1411" i="63"/>
  <c r="X1414" i="63"/>
  <c r="X1416" i="63"/>
  <c r="Y1417" i="63"/>
  <c r="Y1419" i="63"/>
  <c r="X1422" i="63"/>
  <c r="Y1423" i="63"/>
  <c r="X1426" i="63"/>
  <c r="X1428" i="63"/>
  <c r="Y1429" i="63"/>
  <c r="X1432" i="63"/>
  <c r="X1434" i="63"/>
  <c r="Y1435" i="63"/>
  <c r="X1438" i="63"/>
  <c r="Y1439" i="63"/>
  <c r="X1442" i="63"/>
  <c r="X1444" i="63"/>
  <c r="Y1445" i="63"/>
  <c r="Y1447" i="63"/>
  <c r="Y1449" i="63"/>
  <c r="Y1451" i="63"/>
  <c r="Y1453" i="63"/>
  <c r="X1456" i="63"/>
  <c r="X1458" i="63"/>
  <c r="Y1459" i="63"/>
  <c r="X1462" i="63"/>
  <c r="X1464" i="63"/>
  <c r="Y1465" i="63"/>
  <c r="X1468" i="63"/>
  <c r="Y1469" i="63"/>
  <c r="X1472" i="63"/>
  <c r="Y1473" i="63"/>
  <c r="Y1475" i="63"/>
  <c r="Y1477" i="63"/>
  <c r="X1480" i="63"/>
  <c r="X1482" i="63"/>
  <c r="Y1483" i="63"/>
  <c r="X1486" i="63"/>
  <c r="X1488" i="63"/>
  <c r="Y1489" i="63"/>
  <c r="Y1491" i="63"/>
  <c r="X1494" i="63"/>
  <c r="Y1495" i="63"/>
  <c r="Y1497" i="63"/>
  <c r="Y1499" i="63"/>
  <c r="X1502" i="63"/>
  <c r="X1504" i="63"/>
  <c r="X1506" i="63"/>
  <c r="X1508" i="63"/>
  <c r="Y1509" i="63"/>
  <c r="X1512" i="63"/>
  <c r="X1514" i="63"/>
  <c r="X1516" i="63"/>
  <c r="Y1517" i="63"/>
  <c r="Y1519" i="63"/>
  <c r="X1522" i="63"/>
  <c r="Y1523" i="63"/>
  <c r="Y1525" i="63"/>
  <c r="X1528" i="63"/>
  <c r="X1530" i="63"/>
  <c r="Y1531" i="63"/>
  <c r="X1534" i="63"/>
  <c r="Y1535" i="63"/>
  <c r="Y1537" i="63"/>
  <c r="Y1539" i="63"/>
  <c r="Y1541" i="63"/>
  <c r="Y1543" i="63"/>
  <c r="Y1545" i="63"/>
  <c r="X1548" i="63"/>
  <c r="X1550" i="63"/>
  <c r="Y1551" i="63"/>
  <c r="X1554" i="63"/>
  <c r="X1556" i="63"/>
  <c r="Y1557" i="63"/>
  <c r="Y1559" i="63"/>
  <c r="X1562" i="63"/>
  <c r="Y1563" i="63"/>
  <c r="X1566" i="63"/>
  <c r="X1568" i="63"/>
  <c r="X1570" i="63"/>
  <c r="X1572" i="63"/>
  <c r="X1574" i="63"/>
  <c r="Y1575" i="63"/>
  <c r="Y1577" i="63"/>
  <c r="X1580" i="63"/>
  <c r="Y1581" i="63"/>
  <c r="Y1583" i="63"/>
  <c r="Y1585" i="63"/>
  <c r="X1588" i="63"/>
  <c r="Y1589" i="63"/>
  <c r="Y1591" i="63"/>
  <c r="Y1593" i="63"/>
  <c r="X1596" i="63"/>
  <c r="X1598" i="63"/>
  <c r="X1600" i="63"/>
  <c r="X1602" i="63"/>
  <c r="Y1603" i="63"/>
  <c r="X1606" i="63"/>
  <c r="X1608" i="63"/>
  <c r="Y1609" i="63"/>
  <c r="Y1611" i="63"/>
  <c r="Y1613" i="63"/>
  <c r="X1616" i="63"/>
  <c r="X1618" i="63"/>
  <c r="X1620" i="63"/>
  <c r="Y1621" i="63"/>
  <c r="Y1623" i="63"/>
  <c r="X1626" i="63"/>
  <c r="X1628" i="63"/>
  <c r="Y1629" i="63"/>
  <c r="X1632" i="63"/>
  <c r="Y1633" i="63"/>
  <c r="X1636" i="63"/>
  <c r="Y1637" i="63"/>
  <c r="X1640" i="63"/>
  <c r="X1642" i="63"/>
  <c r="X1644" i="63"/>
  <c r="X1646" i="63"/>
  <c r="Y1647" i="63"/>
  <c r="Y1649" i="63"/>
  <c r="X1652" i="63"/>
  <c r="X1654" i="63"/>
  <c r="Y1655" i="63"/>
  <c r="Y1657" i="63"/>
  <c r="Y1659" i="63"/>
  <c r="Y1661" i="63"/>
  <c r="X1664" i="63"/>
  <c r="X1666" i="63"/>
  <c r="Y1667" i="63"/>
  <c r="X1670" i="63"/>
  <c r="Y1671" i="63"/>
  <c r="Y1673" i="63"/>
  <c r="Y1675" i="63"/>
  <c r="X1678" i="63"/>
  <c r="X1680" i="63"/>
  <c r="Y1681" i="63"/>
  <c r="X1684" i="63"/>
  <c r="Y1685" i="63"/>
  <c r="X1688" i="63"/>
  <c r="Y1689" i="63"/>
  <c r="Y1691" i="63"/>
  <c r="Y1693" i="63"/>
  <c r="Y1695" i="63"/>
  <c r="X1698" i="63"/>
  <c r="Y1699" i="63"/>
  <c r="X1702" i="63"/>
  <c r="Y1703" i="63"/>
  <c r="X1706" i="63"/>
  <c r="Y1707" i="63"/>
  <c r="Y1709" i="63"/>
  <c r="Y1711" i="63"/>
  <c r="X1714" i="63"/>
  <c r="Y1715" i="63"/>
  <c r="X1718" i="63"/>
  <c r="Y1719" i="63"/>
  <c r="Y1721" i="63"/>
  <c r="X1724" i="63"/>
  <c r="X1726" i="63"/>
  <c r="Y1727" i="63"/>
  <c r="X1730" i="63"/>
  <c r="Y1731" i="63"/>
  <c r="Y1733" i="63"/>
  <c r="X1736" i="63"/>
  <c r="Y1737" i="63"/>
  <c r="X1740" i="63"/>
  <c r="X1742" i="63"/>
  <c r="Y1743" i="63"/>
  <c r="Y1745" i="63"/>
  <c r="X1748" i="63"/>
  <c r="X1750" i="63"/>
  <c r="Y1751" i="63"/>
  <c r="Y1753" i="63"/>
  <c r="Y1755" i="63"/>
  <c r="Y1757" i="63"/>
  <c r="Y1759" i="63"/>
  <c r="Y1761" i="63"/>
  <c r="X1764" i="63"/>
  <c r="Y1765" i="63"/>
  <c r="X1768" i="63"/>
  <c r="X1770" i="63"/>
  <c r="X1772" i="63"/>
  <c r="X1774" i="63"/>
  <c r="Y1775" i="63"/>
  <c r="Y1777" i="63"/>
  <c r="Y1779" i="63"/>
  <c r="X1782" i="63"/>
  <c r="X1784" i="63"/>
  <c r="X1786" i="63"/>
  <c r="Y1787" i="63"/>
  <c r="Y1789" i="63"/>
  <c r="Y1791" i="63"/>
  <c r="X1794" i="63"/>
  <c r="Y1795" i="63"/>
  <c r="X1798" i="63"/>
  <c r="Y1799" i="63"/>
  <c r="X1800" i="56"/>
  <c r="X1799" i="79"/>
  <c r="X1803" i="56"/>
  <c r="X1805" i="70"/>
  <c r="X1803" i="79"/>
  <c r="X1807" i="56"/>
  <c r="Y1808" i="70"/>
  <c r="Y1806" i="79"/>
  <c r="X1811" i="56"/>
  <c r="Y1812" i="70"/>
  <c r="Y1810" i="79"/>
  <c r="X1815" i="56"/>
  <c r="X1817" i="70"/>
  <c r="X1815" i="79"/>
  <c r="Y1818" i="56"/>
  <c r="X1821" i="70"/>
  <c r="Y1818" i="79"/>
  <c r="X1823" i="56"/>
  <c r="X1825" i="70"/>
  <c r="X1823" i="79"/>
  <c r="X1827" i="56"/>
  <c r="X1829" i="70"/>
  <c r="Y1826" i="79"/>
  <c r="Y1830" i="56"/>
  <c r="Y1832" i="70"/>
  <c r="X1831" i="79"/>
  <c r="Y1834" i="56"/>
  <c r="X1837" i="70"/>
  <c r="Y1834" i="79"/>
  <c r="Y1838" i="56"/>
  <c r="X1842" i="63"/>
  <c r="Y1841" i="70"/>
  <c r="Y1839" i="79"/>
  <c r="Y1840" i="79"/>
  <c r="X1845" i="56"/>
  <c r="X1846" i="56"/>
  <c r="X1849" i="63"/>
  <c r="Y1849" i="63"/>
  <c r="X1850" i="70"/>
  <c r="Y1847" i="79"/>
  <c r="Y1848" i="79"/>
  <c r="X1853" i="56"/>
  <c r="Y1853" i="56"/>
  <c r="Y1856" i="63"/>
  <c r="X1858" i="63"/>
  <c r="Y1857" i="70"/>
  <c r="X1856" i="79"/>
  <c r="Y1856" i="79"/>
  <c r="X1861" i="56"/>
  <c r="Y1861" i="56"/>
  <c r="X1865" i="63"/>
  <c r="Y1865" i="63"/>
  <c r="X1866" i="70"/>
  <c r="X1864" i="79"/>
  <c r="X1865" i="79"/>
  <c r="X1869" i="56"/>
  <c r="X1870" i="56"/>
  <c r="Y1872" i="63"/>
  <c r="Y1873" i="63"/>
  <c r="Y1873" i="70"/>
  <c r="Y1871" i="79"/>
  <c r="X1873" i="79"/>
  <c r="X1877" i="56"/>
  <c r="Y1877" i="56"/>
  <c r="Y1880" i="63"/>
  <c r="X1882" i="63"/>
  <c r="Y1881" i="70"/>
  <c r="X1880" i="79"/>
  <c r="Y1880" i="79"/>
  <c r="Y1884" i="56"/>
  <c r="Y1885" i="56"/>
  <c r="Y1888" i="63"/>
  <c r="Y1889" i="63"/>
  <c r="Y1889" i="70"/>
  <c r="Y1887" i="79"/>
  <c r="X1889" i="79"/>
  <c r="X1893" i="56"/>
  <c r="Y1893" i="56"/>
  <c r="Y1896" i="63"/>
  <c r="X1898" i="63"/>
  <c r="Y1897" i="70"/>
  <c r="Y1895" i="79"/>
  <c r="X1897" i="79"/>
  <c r="X1901" i="56"/>
  <c r="X1902" i="56"/>
  <c r="X1905" i="63"/>
  <c r="X1906" i="63"/>
  <c r="X1906" i="70"/>
  <c r="Y1903" i="79"/>
  <c r="Y1904" i="79"/>
  <c r="X1909" i="56"/>
  <c r="X1910" i="56"/>
  <c r="Y1912" i="63"/>
  <c r="X1914" i="63"/>
  <c r="X1914" i="70"/>
  <c r="X1912" i="79"/>
  <c r="Y1912" i="79"/>
  <c r="Y1916" i="56"/>
  <c r="Y1917" i="56"/>
  <c r="X1921" i="63"/>
  <c r="X1922" i="63"/>
  <c r="Y1921" i="70"/>
  <c r="X1920" i="79"/>
  <c r="X1921" i="79"/>
  <c r="X1925" i="56"/>
  <c r="X1926" i="56"/>
  <c r="X1929" i="63"/>
  <c r="Y1929" i="63"/>
  <c r="Y1929" i="70"/>
  <c r="X1928" i="79"/>
  <c r="Y1928" i="79"/>
  <c r="Y1932" i="56"/>
  <c r="Y1933" i="56"/>
  <c r="X1937" i="63"/>
  <c r="X1938" i="63"/>
  <c r="Y1937" i="70"/>
  <c r="X1936" i="79"/>
  <c r="X1937" i="79"/>
  <c r="X1941" i="56"/>
  <c r="X1942" i="56"/>
  <c r="Y1944" i="63"/>
  <c r="X1946" i="63"/>
  <c r="X1946" i="70"/>
  <c r="Y1943" i="79"/>
  <c r="Y1944" i="79"/>
  <c r="X1949" i="56"/>
  <c r="X1950" i="56"/>
  <c r="Y1952" i="63"/>
  <c r="X1954" i="63"/>
  <c r="X1954" i="70"/>
  <c r="Y1951" i="79"/>
  <c r="X1953" i="79"/>
  <c r="X1957" i="56"/>
  <c r="X1958" i="56"/>
  <c r="X1961" i="63"/>
  <c r="Y1961" i="63"/>
  <c r="X1962" i="70"/>
  <c r="Y1959" i="79"/>
  <c r="X1961" i="79"/>
  <c r="Y1964" i="56"/>
  <c r="Y1965" i="56"/>
  <c r="Y1968" i="63"/>
  <c r="X1970" i="63"/>
  <c r="X1970" i="70"/>
  <c r="X1968" i="79"/>
  <c r="Y1968" i="79"/>
  <c r="Y1972" i="56"/>
  <c r="X1974" i="56"/>
  <c r="X1977" i="63"/>
  <c r="Y1977" i="63"/>
  <c r="Y1977" i="70"/>
  <c r="X1976" i="79"/>
  <c r="Y1976" i="79"/>
  <c r="Y1980" i="56"/>
  <c r="Y1981" i="56"/>
  <c r="X1985" i="63"/>
  <c r="X1986" i="63"/>
  <c r="X1986" i="70"/>
  <c r="Y1983" i="79"/>
  <c r="Y1984" i="79"/>
  <c r="Y1988" i="56"/>
  <c r="Y1989" i="56"/>
  <c r="X1993" i="63"/>
  <c r="X1994" i="63"/>
  <c r="Y1993" i="70"/>
  <c r="X1992" i="79"/>
  <c r="Y1992" i="79"/>
  <c r="X1997" i="56"/>
  <c r="X1998" i="56"/>
  <c r="Y2000" i="63"/>
  <c r="Y2001" i="63"/>
  <c r="X2002" i="70"/>
  <c r="X2000" i="79"/>
  <c r="X2001" i="79"/>
  <c r="Y2004" i="56"/>
  <c r="Y2005" i="56"/>
  <c r="X2009" i="63"/>
  <c r="Y2009" i="63"/>
  <c r="Y2009" i="70"/>
  <c r="X2008" i="79"/>
  <c r="Y2008" i="79"/>
  <c r="X2013" i="56"/>
  <c r="X2014" i="56"/>
  <c r="X2017" i="63"/>
  <c r="Y2017" i="63"/>
  <c r="X2018" i="70"/>
  <c r="Y2015" i="79"/>
  <c r="Y2016" i="79"/>
  <c r="X2021" i="56"/>
  <c r="X2022" i="56"/>
  <c r="Y2024" i="63"/>
  <c r="X2026" i="63"/>
  <c r="Y2025" i="70"/>
  <c r="Y2023" i="79"/>
  <c r="Y2024" i="79"/>
  <c r="Y2028" i="56"/>
  <c r="X2030" i="56"/>
  <c r="Y2032" i="63"/>
  <c r="X2034" i="63"/>
  <c r="Y2033" i="70"/>
  <c r="Y2031" i="79"/>
  <c r="Y2032" i="79"/>
  <c r="X2037" i="56"/>
  <c r="X2038" i="56"/>
  <c r="X2041" i="63"/>
  <c r="X2042" i="63"/>
  <c r="Y2041" i="70"/>
  <c r="Y2039" i="79"/>
  <c r="Y2040" i="79"/>
  <c r="Y2044" i="56"/>
  <c r="X2046" i="56"/>
  <c r="X2049" i="63"/>
  <c r="X2050" i="63"/>
  <c r="X2050" i="70"/>
  <c r="Y2047" i="79"/>
  <c r="Y2048" i="79"/>
  <c r="X2053" i="56"/>
  <c r="Y2053" i="56"/>
  <c r="Y2056" i="63"/>
  <c r="Y2057" i="63"/>
  <c r="Y2057" i="70"/>
  <c r="X2056" i="79"/>
  <c r="X2057" i="79"/>
  <c r="Y2060" i="56"/>
  <c r="Y2061" i="56"/>
  <c r="X2063" i="56"/>
  <c r="X2064" i="56"/>
  <c r="X2065" i="56"/>
  <c r="X2066" i="56"/>
  <c r="Y2066" i="56"/>
  <c r="Y2067" i="56"/>
  <c r="X2069" i="56"/>
  <c r="X2070" i="56"/>
  <c r="X2071" i="56"/>
  <c r="Y2071" i="56"/>
  <c r="X2073" i="56"/>
  <c r="Y2073" i="56"/>
  <c r="X2075" i="56"/>
  <c r="Y2075" i="56"/>
  <c r="X2077" i="56"/>
  <c r="X2078" i="56"/>
  <c r="Y2078" i="56"/>
  <c r="X2080" i="56"/>
  <c r="X2081" i="56"/>
  <c r="X2082" i="56"/>
  <c r="X2083" i="56"/>
  <c r="X2084" i="56"/>
  <c r="Y2084" i="56"/>
  <c r="X2086" i="56"/>
  <c r="X2087" i="56"/>
  <c r="X2088" i="56"/>
  <c r="Y2088" i="56"/>
  <c r="X2090" i="56"/>
  <c r="X2091" i="56"/>
  <c r="Y2091" i="56"/>
  <c r="Y2092" i="56"/>
  <c r="X2094" i="56"/>
  <c r="X2095" i="56"/>
  <c r="Y2095" i="56"/>
  <c r="Y2096" i="56"/>
  <c r="Y2097" i="56"/>
  <c r="Y2098" i="56"/>
  <c r="Y2099" i="56"/>
  <c r="X2101" i="56"/>
  <c r="X2102" i="56"/>
  <c r="X2103" i="56"/>
  <c r="X2104" i="56"/>
  <c r="Y2104" i="56"/>
  <c r="X2106" i="56"/>
  <c r="X2107" i="56"/>
  <c r="X2108" i="56"/>
  <c r="Y2108" i="56"/>
  <c r="Y2109" i="56"/>
  <c r="Y2110" i="56"/>
  <c r="Y2111" i="56"/>
  <c r="Y2112" i="56"/>
  <c r="X2114" i="56"/>
  <c r="Y2114" i="56"/>
  <c r="X2116" i="56"/>
  <c r="X2117" i="56"/>
  <c r="X2118" i="56"/>
  <c r="X2119" i="56"/>
  <c r="Y2119" i="56"/>
  <c r="X2121" i="56"/>
  <c r="X2122" i="56"/>
  <c r="X2123" i="56"/>
  <c r="X2124" i="56"/>
  <c r="Y2124" i="56"/>
  <c r="Y2125" i="56"/>
  <c r="X2127" i="56"/>
  <c r="X2128" i="56"/>
  <c r="X2129" i="56"/>
  <c r="X2130" i="56"/>
  <c r="Y2130" i="56"/>
  <c r="X2132" i="56"/>
  <c r="Y2132" i="56"/>
  <c r="X2134" i="56"/>
  <c r="Y2134" i="56"/>
  <c r="X2136" i="56"/>
  <c r="X2137" i="56"/>
  <c r="X2138" i="56"/>
  <c r="X2139" i="56"/>
  <c r="X2140" i="56"/>
  <c r="X2141" i="56"/>
  <c r="X2142" i="56"/>
  <c r="Y2142" i="56"/>
  <c r="X2144" i="56"/>
  <c r="X2145" i="56"/>
  <c r="X2146" i="56"/>
  <c r="Y2146" i="56"/>
  <c r="Y2147" i="56"/>
  <c r="X2149" i="56"/>
  <c r="X2150" i="56"/>
  <c r="Y2150" i="56"/>
  <c r="X2152" i="56"/>
  <c r="Y2152" i="56"/>
  <c r="X2154" i="56"/>
  <c r="X2155" i="56"/>
  <c r="Y2155" i="56"/>
  <c r="X2157" i="56"/>
  <c r="X2158" i="56"/>
  <c r="Y2158" i="56"/>
  <c r="X2160" i="56"/>
  <c r="Y2160" i="56"/>
  <c r="X2162" i="56"/>
  <c r="Y2162" i="56"/>
  <c r="Y2163" i="56"/>
  <c r="Y2164" i="56"/>
  <c r="X2166" i="56"/>
  <c r="Y2166" i="56"/>
  <c r="Y2167" i="56"/>
  <c r="Y2168" i="56"/>
  <c r="Y2169" i="56"/>
  <c r="X2171" i="56"/>
  <c r="X2172" i="56"/>
  <c r="X2173" i="56"/>
  <c r="Y2173" i="56"/>
  <c r="X2175" i="56"/>
  <c r="X2176" i="56"/>
  <c r="X2177" i="56"/>
  <c r="Y2177" i="56"/>
  <c r="Y2178" i="56"/>
  <c r="Y2179" i="56"/>
  <c r="Y2180" i="56"/>
  <c r="Y2181" i="56"/>
  <c r="Y2182" i="56"/>
  <c r="Y2183" i="56"/>
  <c r="Y2184" i="56"/>
  <c r="X2186" i="56"/>
  <c r="Y2186" i="56"/>
  <c r="Y2187" i="56"/>
  <c r="X2189" i="56"/>
  <c r="X2190" i="56"/>
  <c r="Y2190" i="56"/>
  <c r="X2192" i="56"/>
  <c r="X2193" i="56"/>
  <c r="Y2193" i="56"/>
  <c r="Y2194" i="56"/>
  <c r="Y2195" i="56"/>
  <c r="Y2196" i="56"/>
  <c r="X2198" i="56"/>
  <c r="Y2198" i="56"/>
  <c r="X2200" i="56"/>
  <c r="X2201" i="56"/>
  <c r="X2202" i="56"/>
  <c r="Y2202" i="56"/>
  <c r="X2204" i="56"/>
  <c r="X2205" i="56"/>
  <c r="X2206" i="56"/>
  <c r="X2207" i="56"/>
  <c r="X2208" i="56"/>
  <c r="Y2208" i="56"/>
  <c r="X2210" i="56"/>
  <c r="Y2210" i="56"/>
  <c r="X2212" i="56"/>
  <c r="X2213" i="56"/>
  <c r="X2214" i="56"/>
  <c r="X2215" i="56"/>
  <c r="Y2215" i="56"/>
  <c r="X2217" i="56"/>
  <c r="Y2217" i="56"/>
  <c r="X2219" i="56"/>
  <c r="X2220" i="56"/>
  <c r="X2221" i="56"/>
  <c r="X2222" i="56"/>
  <c r="X2223" i="56"/>
  <c r="Y2223" i="56"/>
  <c r="Y2224" i="56"/>
  <c r="X2226" i="56"/>
  <c r="X2227" i="56"/>
  <c r="X2228" i="56"/>
  <c r="X2229" i="56"/>
  <c r="Y2229" i="56"/>
  <c r="X2231" i="56"/>
  <c r="X2232" i="56"/>
  <c r="X2233" i="56"/>
  <c r="X2234" i="56"/>
  <c r="Y2234" i="56"/>
  <c r="Y2235" i="56"/>
  <c r="X2237" i="56"/>
  <c r="Y2237" i="56"/>
  <c r="Y2238" i="56"/>
  <c r="Y2239" i="56"/>
  <c r="X2241" i="56"/>
  <c r="X2242" i="56"/>
  <c r="Y2242" i="56"/>
  <c r="X2244" i="56"/>
  <c r="X2245" i="56"/>
  <c r="Y2245" i="56"/>
  <c r="X2247" i="56"/>
  <c r="Y2247" i="56"/>
  <c r="Y2248" i="56"/>
  <c r="X2250" i="56"/>
  <c r="X2251" i="56"/>
  <c r="X2252" i="56"/>
  <c r="Y2252" i="56"/>
  <c r="Y2253" i="56"/>
  <c r="Y2254" i="56"/>
  <c r="X2256" i="56"/>
  <c r="X2257" i="56"/>
  <c r="Y2257" i="56"/>
  <c r="Y2258" i="56"/>
  <c r="Y2259" i="56"/>
  <c r="X2261" i="56"/>
  <c r="X2262" i="56"/>
  <c r="X2263" i="56"/>
  <c r="X2264" i="56"/>
  <c r="Y2264" i="56"/>
  <c r="Y2265" i="56"/>
  <c r="X2267" i="56"/>
  <c r="X2268" i="56"/>
  <c r="Y2268" i="56"/>
  <c r="Y2269" i="56"/>
  <c r="Y2270" i="56"/>
  <c r="X2272" i="56"/>
  <c r="Y2272" i="56"/>
  <c r="X2274" i="56"/>
  <c r="X2275" i="56"/>
  <c r="Y2275" i="56"/>
  <c r="X2277" i="56"/>
  <c r="Y2277" i="56"/>
  <c r="X2279" i="56"/>
  <c r="Y2279" i="56"/>
  <c r="Y2280" i="56"/>
  <c r="X2282" i="56"/>
  <c r="Y2282" i="56"/>
  <c r="X2284" i="56"/>
  <c r="X2285" i="56"/>
  <c r="X2286" i="56"/>
  <c r="X2287" i="56"/>
  <c r="X2288" i="56"/>
  <c r="X2289" i="56"/>
  <c r="X2290" i="56"/>
  <c r="X2291" i="56"/>
  <c r="X2292" i="56"/>
  <c r="X2293" i="56"/>
  <c r="Y2293" i="56"/>
  <c r="X2295" i="56"/>
  <c r="Y2295" i="56"/>
  <c r="Y2296" i="56"/>
  <c r="Y2297" i="56"/>
  <c r="X2299" i="56"/>
  <c r="X2300" i="56"/>
  <c r="Y2300" i="56"/>
  <c r="X2302" i="56"/>
  <c r="X2303" i="56"/>
  <c r="X2304" i="56"/>
  <c r="Y2304" i="56"/>
  <c r="Y2305" i="56"/>
  <c r="X2307" i="56"/>
  <c r="X2308" i="56"/>
  <c r="X2309" i="56"/>
  <c r="Y2309" i="56"/>
  <c r="X2311" i="56"/>
  <c r="X2312" i="56"/>
  <c r="X2313" i="56"/>
  <c r="X2314" i="56"/>
  <c r="X2315" i="56"/>
  <c r="X2316" i="56"/>
  <c r="X2317" i="56"/>
  <c r="X2318" i="56"/>
  <c r="X2319" i="56"/>
  <c r="X2320" i="56"/>
  <c r="X2321" i="56"/>
  <c r="Y2321" i="56"/>
  <c r="Y2322" i="56"/>
  <c r="X2324" i="56"/>
  <c r="Y2324" i="56"/>
  <c r="X2326" i="56"/>
  <c r="X2327" i="56"/>
  <c r="X2328" i="56"/>
  <c r="Y2328" i="56"/>
  <c r="Y2329" i="56"/>
  <c r="Y2330" i="56"/>
  <c r="Y2331" i="56"/>
  <c r="X2333" i="56"/>
  <c r="X2334" i="56"/>
  <c r="X2335" i="56"/>
  <c r="Y2335" i="56"/>
  <c r="Y2336" i="56"/>
  <c r="X2338" i="56"/>
  <c r="Y2338" i="56"/>
  <c r="X2340" i="56"/>
  <c r="Y2340" i="56"/>
  <c r="X2342" i="56"/>
  <c r="Y2342" i="56"/>
  <c r="X2344" i="56"/>
  <c r="Y2344" i="56"/>
  <c r="X2346" i="56"/>
  <c r="Y2346" i="56"/>
  <c r="Y2347" i="56"/>
  <c r="X2349" i="56"/>
  <c r="X2350" i="56"/>
  <c r="X2351" i="56"/>
  <c r="X2352" i="56"/>
  <c r="X2353" i="56"/>
  <c r="Y2353" i="56"/>
  <c r="Y2354" i="56"/>
  <c r="X2356" i="56"/>
  <c r="X2357" i="56"/>
  <c r="X2358" i="56"/>
  <c r="X2359" i="56"/>
  <c r="X2360" i="56"/>
  <c r="X2361" i="56"/>
  <c r="X2362" i="56"/>
  <c r="X2363" i="56"/>
  <c r="Y2363" i="56"/>
  <c r="Y2364" i="56"/>
  <c r="X2366" i="56"/>
  <c r="Y2366" i="56"/>
  <c r="X2368" i="56"/>
  <c r="Y2368" i="56"/>
  <c r="Y2369" i="56"/>
  <c r="X2371" i="56"/>
  <c r="X2372" i="56"/>
  <c r="X2373" i="56"/>
  <c r="Y2373" i="56"/>
  <c r="X2375" i="56"/>
  <c r="Y2375" i="56"/>
  <c r="X2377" i="56"/>
  <c r="Y2377" i="56"/>
  <c r="X2379" i="56"/>
  <c r="Y2379" i="56"/>
  <c r="X2381" i="56"/>
  <c r="X2382" i="56"/>
  <c r="X2383" i="56"/>
  <c r="Y2383" i="56"/>
  <c r="Y2384" i="56"/>
  <c r="Y2385" i="56"/>
  <c r="X2387" i="56"/>
  <c r="X2388" i="56"/>
  <c r="Y2388" i="56"/>
  <c r="X2390" i="56"/>
  <c r="Y2390" i="56"/>
  <c r="Y2391" i="56"/>
  <c r="X2393" i="56"/>
  <c r="X2394" i="56"/>
  <c r="Y2394" i="56"/>
  <c r="Y2395" i="56"/>
  <c r="Y2396" i="56"/>
  <c r="X2398" i="56"/>
  <c r="Y2398" i="56"/>
  <c r="X2400" i="56"/>
  <c r="Y2400" i="56"/>
  <c r="Y2401" i="56"/>
  <c r="Y2402" i="56"/>
  <c r="X2404" i="56"/>
  <c r="Y2404" i="56"/>
  <c r="Y2405" i="56"/>
  <c r="X2407" i="56"/>
  <c r="Y2407" i="56"/>
  <c r="X2409" i="56"/>
  <c r="X2410" i="56"/>
  <c r="Y2410" i="56"/>
  <c r="Y2411" i="56"/>
  <c r="X2413" i="56"/>
  <c r="Y2413" i="56"/>
  <c r="Y2414" i="56"/>
  <c r="X2416" i="56"/>
  <c r="Y2416" i="56"/>
  <c r="X2418" i="56"/>
  <c r="X2419" i="56"/>
  <c r="X2420" i="56"/>
  <c r="Y2420" i="56"/>
  <c r="X2422" i="56"/>
  <c r="Y2422" i="56"/>
  <c r="Y2423" i="56"/>
  <c r="X2425" i="56"/>
  <c r="X2426" i="56"/>
  <c r="Y2426" i="56"/>
  <c r="X2428" i="56"/>
  <c r="X2429" i="56"/>
  <c r="X2430" i="56"/>
  <c r="X2431" i="56"/>
  <c r="X2432" i="56"/>
  <c r="X2433" i="56"/>
  <c r="Y2433" i="56"/>
  <c r="Y2434" i="56"/>
  <c r="X2436" i="56"/>
  <c r="X2437" i="56"/>
  <c r="Y2437" i="56"/>
  <c r="X2439" i="56"/>
  <c r="X2440" i="56"/>
  <c r="Y2440" i="56"/>
  <c r="Y2441" i="56"/>
  <c r="Y2442" i="56"/>
  <c r="Y2443" i="56"/>
  <c r="X2445" i="56"/>
  <c r="X2446" i="56"/>
  <c r="Y2446" i="56"/>
  <c r="X2448" i="56"/>
  <c r="Y2448" i="56"/>
  <c r="Y2449" i="56"/>
  <c r="X2451" i="56"/>
  <c r="X2452" i="56"/>
  <c r="Y2452" i="56"/>
  <c r="Y2453" i="56"/>
  <c r="X2455" i="56"/>
  <c r="X2456" i="56"/>
  <c r="X2457" i="56"/>
  <c r="X2458" i="56"/>
  <c r="X2459" i="56"/>
  <c r="Y2459" i="56"/>
  <c r="X2461" i="56"/>
  <c r="X2462" i="56"/>
  <c r="X2463" i="56"/>
  <c r="X2464" i="56"/>
  <c r="X2465" i="56"/>
  <c r="Y2465" i="56"/>
  <c r="Y2466" i="56"/>
  <c r="Y2467" i="56"/>
  <c r="X2469" i="56"/>
  <c r="X2470" i="56"/>
  <c r="Y2470" i="56"/>
  <c r="X2472" i="56"/>
  <c r="Y2472" i="56"/>
  <c r="Y2473" i="56"/>
  <c r="X2475" i="56"/>
  <c r="X2476" i="56"/>
  <c r="X2477" i="56"/>
  <c r="X2478" i="56"/>
  <c r="X2479" i="56"/>
  <c r="Y2479" i="56"/>
  <c r="I114" i="60"/>
  <c r="X59" i="70"/>
  <c r="X116" i="70"/>
  <c r="X162" i="56"/>
  <c r="X208" i="56"/>
  <c r="Y235" i="79"/>
  <c r="Y269" i="63"/>
  <c r="Y298" i="70"/>
  <c r="Y313" i="79"/>
  <c r="Y334" i="56"/>
  <c r="Y354" i="63"/>
  <c r="X369" i="79"/>
  <c r="X390" i="56"/>
  <c r="Y409" i="63"/>
  <c r="X427" i="70"/>
  <c r="X442" i="79"/>
  <c r="Y462" i="56"/>
  <c r="X483" i="63"/>
  <c r="Y496" i="79"/>
  <c r="Y517" i="56"/>
  <c r="Y534" i="70"/>
  <c r="X551" i="70"/>
  <c r="Y566" i="70"/>
  <c r="Y582" i="70"/>
  <c r="Y598" i="70"/>
  <c r="Y614" i="70"/>
  <c r="Y630" i="70"/>
  <c r="Y646" i="63"/>
  <c r="X658" i="56"/>
  <c r="Y667" i="79"/>
  <c r="Y683" i="70"/>
  <c r="X695" i="56"/>
  <c r="X706" i="70"/>
  <c r="X717" i="63"/>
  <c r="Y725" i="63"/>
  <c r="Y733" i="70"/>
  <c r="Y739" i="79"/>
  <c r="X749" i="79"/>
  <c r="Y760" i="56"/>
  <c r="Y769" i="56"/>
  <c r="Y780" i="63"/>
  <c r="X790" i="63"/>
  <c r="X798" i="70"/>
  <c r="X804" i="79"/>
  <c r="Y812" i="79"/>
  <c r="Y824" i="56"/>
  <c r="X834" i="56"/>
  <c r="X845" i="63"/>
  <c r="Y853" i="63"/>
  <c r="X862" i="70"/>
  <c r="X868" i="79"/>
  <c r="Y876" i="79"/>
  <c r="Y888" i="56"/>
  <c r="Y897" i="56"/>
  <c r="X909" i="63"/>
  <c r="X916" i="70"/>
  <c r="Y923" i="70"/>
  <c r="X932" i="70"/>
  <c r="X940" i="70"/>
  <c r="Y947" i="70"/>
  <c r="Y955" i="70"/>
  <c r="Y963" i="70"/>
  <c r="Y971" i="70"/>
  <c r="X980" i="70"/>
  <c r="Y985" i="56"/>
  <c r="X993" i="70"/>
  <c r="Y995" i="79"/>
  <c r="X1005" i="70"/>
  <c r="Y1006" i="79"/>
  <c r="Y1015" i="63"/>
  <c r="X1019" i="56"/>
  <c r="X1024" i="70"/>
  <c r="Y1027" i="56"/>
  <c r="X1033" i="70"/>
  <c r="X1039" i="63"/>
  <c r="Y1038" i="79"/>
  <c r="X1048" i="63"/>
  <c r="X1051" i="56"/>
  <c r="X1056" i="70"/>
  <c r="Y1059" i="56"/>
  <c r="Y1064" i="70"/>
  <c r="Y1070" i="63"/>
  <c r="Y1070" i="79"/>
  <c r="Y1079" i="63"/>
  <c r="X1083" i="56"/>
  <c r="Y1087" i="70"/>
  <c r="X1092" i="56"/>
  <c r="X1097" i="70"/>
  <c r="Y1102" i="63"/>
  <c r="X1103" i="79"/>
  <c r="Y1111" i="63"/>
  <c r="X1115" i="56"/>
  <c r="X1120" i="70"/>
  <c r="X1124" i="56"/>
  <c r="X1129" i="70"/>
  <c r="X1135" i="63"/>
  <c r="X1135" i="79"/>
  <c r="Y1143" i="63"/>
  <c r="Y1146" i="56"/>
  <c r="Y1151" i="70"/>
  <c r="X1156" i="56"/>
  <c r="Y1160" i="70"/>
  <c r="X1167" i="63"/>
  <c r="Y1166" i="79"/>
  <c r="Y1175" i="63"/>
  <c r="X1179" i="56"/>
  <c r="Y1183" i="70"/>
  <c r="Y1187" i="56"/>
  <c r="Y1192" i="70"/>
  <c r="Y1198" i="63"/>
  <c r="Y1198" i="79"/>
  <c r="Y1207" i="63"/>
  <c r="X1211" i="56"/>
  <c r="Y1215" i="70"/>
  <c r="Y1219" i="56"/>
  <c r="Y1224" i="70"/>
  <c r="Y1230" i="63"/>
  <c r="Y1230" i="79"/>
  <c r="Y1239" i="63"/>
  <c r="X1243" i="56"/>
  <c r="Y1247" i="70"/>
  <c r="X1252" i="56"/>
  <c r="X1257" i="70"/>
  <c r="Y1262" i="63"/>
  <c r="X1263" i="79"/>
  <c r="X1272" i="63"/>
  <c r="X1275" i="70"/>
  <c r="Y1279" i="63"/>
  <c r="X1281" i="70"/>
  <c r="X1280" i="79"/>
  <c r="Y1284" i="56"/>
  <c r="Y1288" i="63"/>
  <c r="X1287" i="79"/>
  <c r="Y1291" i="56"/>
  <c r="X1296" i="63"/>
  <c r="X1297" i="70"/>
  <c r="Y1295" i="79"/>
  <c r="X1301" i="56"/>
  <c r="X1305" i="63"/>
  <c r="X1303" i="79"/>
  <c r="Y1307" i="56"/>
  <c r="X1312" i="63"/>
  <c r="Y1312" i="70"/>
  <c r="X1312" i="79"/>
  <c r="Y1316" i="56"/>
  <c r="Y1320" i="63"/>
  <c r="Y1318" i="79"/>
  <c r="X1324" i="56"/>
  <c r="Y1327" i="63"/>
  <c r="Y1328" i="70"/>
  <c r="X1328" i="79"/>
  <c r="Y1332" i="56"/>
  <c r="Y1336" i="63"/>
  <c r="Y1334" i="79"/>
  <c r="X1340" i="56"/>
  <c r="Y1343" i="63"/>
  <c r="X1345" i="70"/>
  <c r="X1344" i="79"/>
  <c r="Y1348" i="56"/>
  <c r="Y1352" i="63"/>
  <c r="Y1350" i="79"/>
  <c r="X1356" i="56"/>
  <c r="X1360" i="63"/>
  <c r="X1361" i="70"/>
  <c r="Y1359" i="79"/>
  <c r="X1365" i="56"/>
  <c r="X1369" i="63"/>
  <c r="X1367" i="79"/>
  <c r="Y1371" i="56"/>
  <c r="X1376" i="63"/>
  <c r="Y1376" i="70"/>
  <c r="Y1375" i="79"/>
  <c r="Y1380" i="56"/>
  <c r="X1385" i="63"/>
  <c r="X1383" i="79"/>
  <c r="X1388" i="56"/>
  <c r="Y1391" i="63"/>
  <c r="Y1392" i="70"/>
  <c r="X1392" i="79"/>
  <c r="Y1396" i="56"/>
  <c r="X1401" i="63"/>
  <c r="X1399" i="79"/>
  <c r="Y1403" i="56"/>
  <c r="X1408" i="63"/>
  <c r="X1409" i="70"/>
  <c r="X1411" i="70"/>
  <c r="Y1412" i="70"/>
  <c r="X1415" i="70"/>
  <c r="X1417" i="70"/>
  <c r="X1419" i="70"/>
  <c r="X1421" i="70"/>
  <c r="Y1422" i="70"/>
  <c r="Y1424" i="70"/>
  <c r="Y1426" i="70"/>
  <c r="Y1428" i="70"/>
  <c r="X1431" i="70"/>
  <c r="Y1432" i="70"/>
  <c r="Y1434" i="70"/>
  <c r="Y1436" i="70"/>
  <c r="X1439" i="70"/>
  <c r="Y1440" i="70"/>
  <c r="Y1442" i="70"/>
  <c r="X1445" i="70"/>
  <c r="X1447" i="70"/>
  <c r="Y1448" i="70"/>
  <c r="X1451" i="70"/>
  <c r="X1453" i="70"/>
  <c r="X1455" i="70"/>
  <c r="Y1456" i="70"/>
  <c r="Y1458" i="70"/>
  <c r="Y1460" i="70"/>
  <c r="Y1462" i="70"/>
  <c r="Y1464" i="70"/>
  <c r="Y1466" i="70"/>
  <c r="Y1468" i="70"/>
  <c r="Y1470" i="70"/>
  <c r="Y1472" i="70"/>
  <c r="Y1474" i="70"/>
  <c r="X1477" i="70"/>
  <c r="Y1478" i="70"/>
  <c r="Y1480" i="70"/>
  <c r="Y1482" i="70"/>
  <c r="Y1484" i="70"/>
  <c r="Y1486" i="70"/>
  <c r="X1489" i="70"/>
  <c r="X1491" i="70"/>
  <c r="X1493" i="70"/>
  <c r="Y1494" i="70"/>
  <c r="X1497" i="70"/>
  <c r="Y1498" i="70"/>
  <c r="Y1500" i="70"/>
  <c r="Y1502" i="70"/>
  <c r="Y1504" i="70"/>
  <c r="X1507" i="70"/>
  <c r="X1509" i="70"/>
  <c r="X1511" i="70"/>
  <c r="X1513" i="70"/>
  <c r="X1515" i="70"/>
  <c r="X1517" i="70"/>
  <c r="X1519" i="70"/>
  <c r="Y1520" i="70"/>
  <c r="X1523" i="70"/>
  <c r="Y1524" i="70"/>
  <c r="X1527" i="70"/>
  <c r="X1529" i="70"/>
  <c r="Y1530" i="70"/>
  <c r="X1533" i="70"/>
  <c r="Y1534" i="70"/>
  <c r="Y1536" i="70"/>
  <c r="X1539" i="70"/>
  <c r="Y1540" i="70"/>
  <c r="X1543" i="70"/>
  <c r="Y1544" i="70"/>
  <c r="X1547" i="70"/>
  <c r="Y1548" i="70"/>
  <c r="Y1550" i="70"/>
  <c r="Y1552" i="70"/>
  <c r="X1555" i="70"/>
  <c r="Y1556" i="70"/>
  <c r="X1559" i="70"/>
  <c r="X1561" i="70"/>
  <c r="Y1562" i="70"/>
  <c r="X1565" i="70"/>
  <c r="Y1566" i="70"/>
  <c r="X1569" i="70"/>
  <c r="Y1570" i="70"/>
  <c r="X1573" i="70"/>
  <c r="X1575" i="70"/>
  <c r="X1577" i="70"/>
  <c r="X1579" i="70"/>
  <c r="X1581" i="70"/>
  <c r="Y1582" i="70"/>
  <c r="Y1584" i="70"/>
  <c r="X1587" i="70"/>
  <c r="Y1588" i="70"/>
  <c r="X1591" i="70"/>
  <c r="X1593" i="70"/>
  <c r="X1595" i="70"/>
  <c r="X1597" i="70"/>
  <c r="Y1598" i="70"/>
  <c r="X1601" i="70"/>
  <c r="X1603" i="70"/>
  <c r="X1605" i="70"/>
  <c r="X1607" i="70"/>
  <c r="X1609" i="70"/>
  <c r="X1611" i="70"/>
  <c r="Y1612" i="70"/>
  <c r="X1615" i="70"/>
  <c r="X1617" i="70"/>
  <c r="Y1618" i="70"/>
  <c r="Y1620" i="70"/>
  <c r="X1623" i="70"/>
  <c r="X1625" i="70"/>
  <c r="Y1626" i="70"/>
  <c r="X1629" i="70"/>
  <c r="Y1630" i="70"/>
  <c r="Y1632" i="70"/>
  <c r="X1635" i="70"/>
  <c r="Y1636" i="70"/>
  <c r="X1639" i="70"/>
  <c r="Y1640" i="70"/>
  <c r="X1643" i="70"/>
  <c r="Y1644" i="70"/>
  <c r="Y1646" i="70"/>
  <c r="X1649" i="70"/>
  <c r="X1651" i="70"/>
  <c r="Y1652" i="70"/>
  <c r="Y1654" i="70"/>
  <c r="X1657" i="70"/>
  <c r="Y1658" i="70"/>
  <c r="Y1660" i="70"/>
  <c r="X1663" i="70"/>
  <c r="Y1664" i="70"/>
  <c r="X1667" i="70"/>
  <c r="X1669" i="70"/>
  <c r="Y1670" i="70"/>
  <c r="X1673" i="70"/>
  <c r="Y1674" i="70"/>
  <c r="Y1676" i="70"/>
  <c r="X1679" i="70"/>
  <c r="Y1680" i="70"/>
  <c r="X1683" i="70"/>
  <c r="Y1684" i="70"/>
  <c r="Y1686" i="70"/>
  <c r="Y1688" i="70"/>
  <c r="Y1690" i="70"/>
  <c r="X1693" i="70"/>
  <c r="X1695" i="70"/>
  <c r="Y1696" i="70"/>
  <c r="Y1698" i="70"/>
  <c r="X1701" i="70"/>
  <c r="X1703" i="70"/>
  <c r="X1705" i="70"/>
  <c r="X1707" i="70"/>
  <c r="X1709" i="70"/>
  <c r="Y1710" i="70"/>
  <c r="Y1712" i="70"/>
  <c r="X1715" i="70"/>
  <c r="Y1716" i="70"/>
  <c r="X1719" i="70"/>
  <c r="Y1720" i="70"/>
  <c r="Y1722" i="70"/>
  <c r="X1725" i="70"/>
  <c r="Y1726" i="70"/>
  <c r="Y1728" i="70"/>
  <c r="X1731" i="70"/>
  <c r="X1733" i="70"/>
  <c r="X1735" i="70"/>
  <c r="Y1736" i="70"/>
  <c r="X1739" i="70"/>
  <c r="X1741" i="70"/>
  <c r="Y1742" i="70"/>
  <c r="X1745" i="70"/>
  <c r="Y1746" i="70"/>
  <c r="X1749" i="70"/>
  <c r="X1751" i="70"/>
  <c r="Y1752" i="70"/>
  <c r="X1755" i="70"/>
  <c r="Y1756" i="70"/>
  <c r="Y1758" i="70"/>
  <c r="Y1760" i="70"/>
  <c r="Y1762" i="70"/>
  <c r="X1765" i="70"/>
  <c r="X1767" i="70"/>
  <c r="X1769" i="70"/>
  <c r="Y1770" i="70"/>
  <c r="X1773" i="70"/>
  <c r="X1775" i="70"/>
  <c r="Y1776" i="70"/>
  <c r="X1779" i="70"/>
  <c r="Y1780" i="70"/>
  <c r="X1783" i="70"/>
  <c r="Y1784" i="70"/>
  <c r="Y1786" i="70"/>
  <c r="Y1788" i="70"/>
  <c r="Y1790" i="70"/>
  <c r="Y1792" i="70"/>
  <c r="Y1794" i="70"/>
  <c r="X1797" i="70"/>
  <c r="Y1798" i="70"/>
  <c r="Y1801" i="63"/>
  <c r="Y1798" i="79"/>
  <c r="X1805" i="63"/>
  <c r="X1802" i="79"/>
  <c r="Y1805" i="56"/>
  <c r="Y1808" i="63"/>
  <c r="Y1805" i="79"/>
  <c r="X1810" i="56"/>
  <c r="X1813" i="63"/>
  <c r="X1810" i="79"/>
  <c r="Y1813" i="56"/>
  <c r="X1817" i="63"/>
  <c r="Y1813" i="79"/>
  <c r="X1818" i="56"/>
  <c r="Y1820" i="63"/>
  <c r="Y1817" i="79"/>
  <c r="Y1821" i="56"/>
  <c r="X1825" i="63"/>
  <c r="Y1821" i="79"/>
  <c r="Y1825" i="56"/>
  <c r="X1829" i="63"/>
  <c r="X1826" i="79"/>
  <c r="Y1829" i="56"/>
  <c r="X1833" i="63"/>
  <c r="X1830" i="79"/>
  <c r="X1834" i="56"/>
  <c r="X1837" i="63"/>
  <c r="X1834" i="79"/>
  <c r="Y1837" i="56"/>
  <c r="Y1840" i="63"/>
  <c r="Y1840" i="70"/>
  <c r="Y1838" i="79"/>
  <c r="X1840" i="79"/>
  <c r="X1844" i="56"/>
  <c r="Y1844" i="56"/>
  <c r="Y1847" i="63"/>
  <c r="Y1848" i="63"/>
  <c r="X1849" i="70"/>
  <c r="Y1846" i="79"/>
  <c r="X1848" i="79"/>
  <c r="Y1851" i="56"/>
  <c r="Y1852" i="56"/>
  <c r="Y1855" i="63"/>
  <c r="X1857" i="63"/>
  <c r="Y1856" i="70"/>
  <c r="Y1854" i="79"/>
  <c r="Y1855" i="79"/>
  <c r="X1860" i="56"/>
  <c r="Y1860" i="56"/>
  <c r="X1864" i="63"/>
  <c r="Y1864" i="63"/>
  <c r="Y1864" i="70"/>
  <c r="Y1862" i="79"/>
  <c r="Y1863" i="79"/>
  <c r="Y1867" i="56"/>
  <c r="Y1868" i="56"/>
  <c r="Y1871" i="63"/>
  <c r="X1873" i="63"/>
  <c r="Y1872" i="70"/>
  <c r="Y1870" i="79"/>
  <c r="X1872" i="79"/>
  <c r="Y1875" i="56"/>
  <c r="Y1876" i="56"/>
  <c r="X1880" i="63"/>
  <c r="X1881" i="63"/>
  <c r="X1881" i="70"/>
  <c r="X1879" i="79"/>
  <c r="Y1879" i="79"/>
  <c r="Y1883" i="56"/>
  <c r="X1885" i="56"/>
  <c r="Y1887" i="63"/>
  <c r="X1889" i="63"/>
  <c r="Y1888" i="70"/>
  <c r="Y1886" i="79"/>
  <c r="X1888" i="79"/>
  <c r="X1892" i="56"/>
  <c r="Y1892" i="56"/>
  <c r="X1896" i="63"/>
  <c r="X1897" i="63"/>
  <c r="Y1896" i="70"/>
  <c r="X1895" i="79"/>
  <c r="X1896" i="79"/>
  <c r="X1900" i="56"/>
  <c r="Y1900" i="56"/>
  <c r="Y1903" i="63"/>
  <c r="Y1904" i="63"/>
  <c r="Y1904" i="70"/>
  <c r="Y1902" i="79"/>
  <c r="X1904" i="79"/>
  <c r="Y1907" i="56"/>
  <c r="Y1908" i="56"/>
  <c r="Y1911" i="63"/>
  <c r="X1913" i="63"/>
  <c r="Y1912" i="70"/>
  <c r="Y1910" i="79"/>
  <c r="Y1911" i="79"/>
  <c r="Y1915" i="56"/>
  <c r="X1917" i="56"/>
  <c r="X1920" i="63"/>
  <c r="Y1920" i="63"/>
  <c r="X1921" i="70"/>
  <c r="X1919" i="79"/>
  <c r="Y1919" i="79"/>
  <c r="X1924" i="56"/>
  <c r="Y1924" i="56"/>
  <c r="X1928" i="63"/>
  <c r="Y1928" i="63"/>
  <c r="Y1928" i="70"/>
  <c r="X1927" i="79"/>
  <c r="Y1927" i="79"/>
  <c r="X1932" i="56"/>
  <c r="X1933" i="56"/>
  <c r="X1936" i="63"/>
  <c r="Y1936" i="63"/>
  <c r="X1937" i="70"/>
  <c r="Y1934" i="79"/>
  <c r="Y1935" i="79"/>
  <c r="X1940" i="56"/>
  <c r="Y1940" i="56"/>
  <c r="Y1943" i="63"/>
  <c r="X1945" i="63"/>
  <c r="Y1944" i="70"/>
  <c r="X1943" i="79"/>
  <c r="X1944" i="79"/>
  <c r="X1948" i="56"/>
  <c r="Y1948" i="56"/>
  <c r="Y1951" i="63"/>
  <c r="X1953" i="63"/>
  <c r="Y1952" i="70"/>
  <c r="X1951" i="79"/>
  <c r="X1952" i="79"/>
  <c r="X1956" i="56"/>
  <c r="Y1956" i="56"/>
  <c r="Y1959" i="63"/>
  <c r="Y1960" i="63"/>
  <c r="X1961" i="70"/>
  <c r="Y1958" i="79"/>
  <c r="X1960" i="79"/>
  <c r="X1964" i="56"/>
  <c r="X1965" i="56"/>
  <c r="Y1967" i="63"/>
  <c r="X1969" i="63"/>
  <c r="X1969" i="70"/>
  <c r="X1967" i="79"/>
  <c r="Y1967" i="79"/>
  <c r="Y1971" i="56"/>
  <c r="X1973" i="56"/>
  <c r="X1976" i="63"/>
  <c r="Y1976" i="63"/>
  <c r="X1977" i="70"/>
  <c r="Y1974" i="79"/>
  <c r="Y1975" i="79"/>
  <c r="X1980" i="56"/>
  <c r="X1981" i="56"/>
  <c r="X1984" i="63"/>
  <c r="Y1984" i="63"/>
  <c r="Y1984" i="70"/>
  <c r="X1983" i="79"/>
  <c r="X1984" i="79"/>
  <c r="X1988" i="56"/>
  <c r="X1989" i="56"/>
  <c r="Y1991" i="63"/>
  <c r="Y1992" i="63"/>
  <c r="X1993" i="70"/>
  <c r="X1991" i="79"/>
  <c r="Y1991" i="79"/>
  <c r="X1996" i="56"/>
  <c r="Y1996" i="56"/>
  <c r="X2000" i="63"/>
  <c r="X2001" i="63"/>
  <c r="Y2000" i="70"/>
  <c r="X1999" i="79"/>
  <c r="Y1999" i="79"/>
  <c r="X2004" i="56"/>
  <c r="X2005" i="56"/>
  <c r="Y2007" i="63"/>
  <c r="Y2008" i="63"/>
  <c r="Y2008" i="70"/>
  <c r="Y2006" i="79"/>
  <c r="Y2007" i="79"/>
  <c r="Y2011" i="56"/>
  <c r="Y2012" i="56"/>
  <c r="Y2015" i="63"/>
  <c r="Y2016" i="63"/>
  <c r="Y2016" i="70"/>
  <c r="X2015" i="79"/>
  <c r="X2016" i="79"/>
  <c r="Y2019" i="56"/>
  <c r="Y2020" i="56"/>
  <c r="Y2023" i="63"/>
  <c r="X2025" i="63"/>
  <c r="Y2024" i="70"/>
  <c r="X2023" i="79"/>
  <c r="X2024" i="79"/>
  <c r="Y2027" i="56"/>
  <c r="X2029" i="56"/>
  <c r="Y2031" i="63"/>
  <c r="X2033" i="63"/>
  <c r="X2033" i="70"/>
  <c r="X2031" i="79"/>
  <c r="X2032" i="79"/>
  <c r="Y2035" i="56"/>
  <c r="Y2036" i="56"/>
  <c r="Y2039" i="63"/>
  <c r="Y2040" i="63"/>
  <c r="Y2040" i="70"/>
  <c r="X2039" i="79"/>
  <c r="X2040" i="79"/>
  <c r="Y2043" i="56"/>
  <c r="X2045" i="56"/>
  <c r="X2048" i="63"/>
  <c r="Y2048" i="63"/>
  <c r="Y2048" i="70"/>
  <c r="Y2046" i="79"/>
  <c r="X2048" i="79"/>
  <c r="Y2051" i="56"/>
  <c r="Y2052" i="56"/>
  <c r="Y2055" i="63"/>
  <c r="X2057" i="63"/>
  <c r="Y2056" i="70"/>
  <c r="X2055" i="79"/>
  <c r="Y2055" i="79"/>
  <c r="Y2059" i="56"/>
  <c r="X2061" i="56"/>
  <c r="X2062" i="56"/>
  <c r="Y2062" i="56"/>
  <c r="Y2063" i="56"/>
  <c r="Y2064" i="56"/>
  <c r="Y2065" i="56"/>
  <c r="X2067" i="56"/>
  <c r="X2068" i="56"/>
  <c r="Y2068" i="56"/>
  <c r="Y2069" i="56"/>
  <c r="Y2070" i="56"/>
  <c r="X2072" i="56"/>
  <c r="Y2072" i="56"/>
  <c r="X2074" i="56"/>
  <c r="Y2074" i="56"/>
  <c r="X2076" i="56"/>
  <c r="Y2076" i="56"/>
  <c r="Y2077" i="56"/>
  <c r="X2079" i="56"/>
  <c r="Y2079" i="56"/>
  <c r="Y2080" i="56"/>
  <c r="Y2081" i="56"/>
  <c r="Y2082" i="56"/>
  <c r="Y2083" i="56"/>
  <c r="X2085" i="56"/>
  <c r="Y2085" i="56"/>
  <c r="Y2086" i="56"/>
  <c r="Y2087" i="56"/>
  <c r="X2089" i="56"/>
  <c r="Y2089" i="56"/>
  <c r="Y2090" i="56"/>
  <c r="X2092" i="56"/>
  <c r="X2093" i="56"/>
  <c r="Y2093" i="56"/>
  <c r="Y2094" i="56"/>
  <c r="X2096" i="56"/>
  <c r="X2097" i="56"/>
  <c r="X2098" i="56"/>
  <c r="X2099" i="56"/>
  <c r="X2100" i="56"/>
  <c r="Y2100" i="56"/>
  <c r="Y2101" i="56"/>
  <c r="Y2102" i="56"/>
  <c r="Y2103" i="56"/>
  <c r="X2105" i="56"/>
  <c r="Y2105" i="56"/>
  <c r="Y2106" i="56"/>
  <c r="Y2107" i="56"/>
  <c r="X2109" i="56"/>
  <c r="X2110" i="56"/>
  <c r="X2111" i="56"/>
  <c r="X2112" i="56"/>
  <c r="X2113" i="56"/>
  <c r="Y2113" i="56"/>
  <c r="X2115" i="56"/>
  <c r="Y2115" i="56"/>
  <c r="Y2116" i="56"/>
  <c r="Y2117" i="56"/>
  <c r="Y2118" i="56"/>
  <c r="X2120" i="56"/>
  <c r="Y2120" i="56"/>
  <c r="Y2121" i="56"/>
  <c r="Y2122" i="56"/>
  <c r="Y2123" i="56"/>
  <c r="X2125" i="56"/>
  <c r="X2126" i="56"/>
  <c r="Y2126" i="56"/>
  <c r="Y2127" i="56"/>
  <c r="Y2128" i="56"/>
  <c r="Y2129" i="56"/>
  <c r="X2131" i="56"/>
  <c r="Y2131" i="56"/>
  <c r="X2133" i="56"/>
  <c r="Y2133" i="56"/>
  <c r="X2135" i="56"/>
  <c r="Y2135" i="56"/>
  <c r="Y2136" i="56"/>
  <c r="Y2137" i="56"/>
  <c r="Y2138" i="56"/>
  <c r="Y2139" i="56"/>
  <c r="Y2140" i="56"/>
  <c r="Y2141" i="56"/>
  <c r="X2143" i="56"/>
  <c r="Y2143" i="56"/>
  <c r="Y2144" i="56"/>
  <c r="Y2145" i="56"/>
  <c r="X2147" i="56"/>
  <c r="X2148" i="56"/>
  <c r="Y2148" i="56"/>
  <c r="Y2149" i="56"/>
  <c r="X2151" i="56"/>
  <c r="Y2151" i="56"/>
  <c r="X2153" i="56"/>
  <c r="Y2153" i="56"/>
  <c r="Y2154" i="56"/>
  <c r="X2156" i="56"/>
  <c r="Y2156" i="56"/>
  <c r="Y2157" i="56"/>
  <c r="X2159" i="56"/>
  <c r="Y2159" i="56"/>
  <c r="X2161" i="56"/>
  <c r="Y2161" i="56"/>
  <c r="X2163" i="56"/>
  <c r="X2164" i="56"/>
  <c r="X2165" i="56"/>
  <c r="Y2165" i="56"/>
  <c r="X2167" i="56"/>
  <c r="X2168" i="56"/>
  <c r="X2169" i="56"/>
  <c r="X2170" i="56"/>
  <c r="Y2170" i="56"/>
  <c r="Y2171" i="56"/>
  <c r="Y2172" i="56"/>
  <c r="X2174" i="56"/>
  <c r="Y2174" i="56"/>
  <c r="Y2175" i="56"/>
  <c r="Y2176" i="56"/>
  <c r="X2178" i="56"/>
  <c r="X2179" i="56"/>
  <c r="X2180" i="56"/>
  <c r="X2181" i="56"/>
  <c r="X2182" i="56"/>
  <c r="X2183" i="56"/>
  <c r="X2184" i="56"/>
  <c r="X2185" i="56"/>
  <c r="Y2185" i="56"/>
  <c r="X2187" i="56"/>
  <c r="X2188" i="56"/>
  <c r="Y2188" i="56"/>
  <c r="Y2189" i="56"/>
  <c r="X2191" i="56"/>
  <c r="Y2191" i="56"/>
  <c r="Y2192" i="56"/>
  <c r="X2194" i="56"/>
  <c r="X2195" i="56"/>
  <c r="X2196" i="56"/>
  <c r="X2197" i="56"/>
  <c r="Y2197" i="56"/>
  <c r="X2199" i="56"/>
  <c r="Y2199" i="56"/>
  <c r="Y2200" i="56"/>
  <c r="Y2201" i="56"/>
  <c r="X2203" i="56"/>
  <c r="Y2203" i="56"/>
  <c r="Y2204" i="56"/>
  <c r="Y2205" i="56"/>
  <c r="Y2206" i="56"/>
  <c r="Y2207" i="56"/>
  <c r="X2209" i="56"/>
  <c r="Y2209" i="56"/>
  <c r="X2211" i="56"/>
  <c r="Y2211" i="56"/>
  <c r="Y2212" i="56"/>
  <c r="Y2213" i="56"/>
  <c r="Y2214" i="56"/>
  <c r="X2216" i="56"/>
  <c r="Y2216" i="56"/>
  <c r="X2218" i="56"/>
  <c r="Y2218" i="56"/>
  <c r="Y2219" i="56"/>
  <c r="Y2220" i="56"/>
  <c r="Y2221" i="56"/>
  <c r="Y2222" i="56"/>
  <c r="X2224" i="56"/>
  <c r="X2225" i="56"/>
  <c r="Y2225" i="56"/>
  <c r="Y2226" i="56"/>
  <c r="Y2227" i="56"/>
  <c r="Y2228" i="56"/>
  <c r="X2230" i="56"/>
  <c r="Y2230" i="56"/>
  <c r="Y2231" i="56"/>
  <c r="Y2232" i="56"/>
  <c r="Y2233" i="56"/>
  <c r="X2235" i="56"/>
  <c r="X2236" i="56"/>
  <c r="Y2236" i="56"/>
  <c r="X2238" i="56"/>
  <c r="X2239" i="56"/>
  <c r="X2240" i="56"/>
  <c r="Y2240" i="56"/>
  <c r="Y2241" i="56"/>
  <c r="X2243" i="56"/>
  <c r="Y2243" i="56"/>
  <c r="Y2244" i="56"/>
  <c r="X2246" i="56"/>
  <c r="Y2246" i="56"/>
  <c r="X2248" i="56"/>
  <c r="X2249" i="56"/>
  <c r="Y2249" i="56"/>
  <c r="Y2250" i="56"/>
  <c r="Y2251" i="56"/>
  <c r="X2253" i="56"/>
  <c r="X2254" i="56"/>
  <c r="X2255" i="56"/>
  <c r="Y2255" i="56"/>
  <c r="Y2256" i="56"/>
  <c r="X2258" i="56"/>
  <c r="X2259" i="56"/>
  <c r="X2260" i="56"/>
  <c r="Y2260" i="56"/>
  <c r="Y2261" i="56"/>
  <c r="Y2262" i="56"/>
  <c r="Y2263" i="56"/>
  <c r="X2265" i="56"/>
  <c r="X2266" i="56"/>
  <c r="Y2266" i="56"/>
  <c r="Y2267" i="56"/>
  <c r="X2269" i="56"/>
  <c r="X2270" i="56"/>
  <c r="X2271" i="56"/>
  <c r="Y2271" i="56"/>
  <c r="X2273" i="56"/>
  <c r="Y2273" i="56"/>
  <c r="Y2274" i="56"/>
  <c r="X2276" i="56"/>
  <c r="Y2276" i="56"/>
  <c r="X2278" i="56"/>
  <c r="Y2278" i="56"/>
  <c r="X2280" i="56"/>
  <c r="X2281" i="56"/>
  <c r="Y2281" i="56"/>
  <c r="X2283" i="56"/>
  <c r="Y2283" i="56"/>
  <c r="Y2284" i="56"/>
  <c r="Y2285" i="56"/>
  <c r="Y2286" i="56"/>
  <c r="Y2287" i="56"/>
  <c r="Y2288" i="56"/>
  <c r="Y2289" i="56"/>
  <c r="Y2290" i="56"/>
  <c r="Y2291" i="56"/>
  <c r="Y2292" i="56"/>
  <c r="X2294" i="56"/>
  <c r="Y2294" i="56"/>
  <c r="X2296" i="56"/>
  <c r="X2297" i="56"/>
  <c r="X2298" i="56"/>
  <c r="Y2298" i="56"/>
  <c r="Y2299" i="56"/>
  <c r="X2301" i="56"/>
  <c r="Y2301" i="56"/>
  <c r="Y2302" i="56"/>
  <c r="Y2303" i="56"/>
  <c r="X2305" i="56"/>
  <c r="X2306" i="56"/>
  <c r="Y2306" i="56"/>
  <c r="Y2307" i="56"/>
  <c r="Y2308" i="56"/>
  <c r="X2310" i="56"/>
  <c r="Y2310" i="56"/>
  <c r="Y2311" i="56"/>
  <c r="Y2312" i="56"/>
  <c r="Y2313" i="56"/>
  <c r="Y2314" i="56"/>
  <c r="Y2315" i="56"/>
  <c r="Y2316" i="56"/>
  <c r="Y2317" i="56"/>
  <c r="Y2318" i="56"/>
  <c r="Y2319" i="56"/>
  <c r="Y2320" i="56"/>
  <c r="X2322" i="56"/>
  <c r="X2323" i="56"/>
  <c r="Y2323" i="56"/>
  <c r="X2325" i="56"/>
  <c r="Y2325" i="56"/>
  <c r="Y2326" i="56"/>
  <c r="Y2327" i="56"/>
  <c r="X2329" i="56"/>
  <c r="X2330" i="56"/>
  <c r="X2331" i="56"/>
  <c r="X2332" i="56"/>
  <c r="Y2332" i="56"/>
  <c r="Y2333" i="56"/>
  <c r="Y2334" i="56"/>
  <c r="X2336" i="56"/>
  <c r="X2337" i="56"/>
  <c r="Y2337" i="56"/>
  <c r="X2339" i="56"/>
  <c r="Y2339" i="56"/>
  <c r="X2341" i="56"/>
  <c r="Y2341" i="56"/>
  <c r="X2343" i="56"/>
  <c r="Y2343" i="56"/>
  <c r="X2345" i="56"/>
  <c r="Y2345" i="56"/>
  <c r="X2347" i="56"/>
  <c r="X2348" i="56"/>
  <c r="Y2348" i="56"/>
  <c r="Y2349" i="56"/>
  <c r="Y2350" i="56"/>
  <c r="Y2351" i="56"/>
  <c r="Y2352" i="56"/>
  <c r="X2354" i="56"/>
  <c r="X2355" i="56"/>
  <c r="Y2355" i="56"/>
  <c r="Y2356" i="56"/>
  <c r="Y2357" i="56"/>
  <c r="Y2358" i="56"/>
  <c r="Y2359" i="56"/>
  <c r="Y2360" i="56"/>
  <c r="Y2361" i="56"/>
  <c r="Y2362" i="56"/>
  <c r="X2364" i="56"/>
  <c r="X2365" i="56"/>
  <c r="Y2365" i="56"/>
  <c r="X2367" i="56"/>
  <c r="Y2367" i="56"/>
  <c r="X2369" i="56"/>
  <c r="X2370" i="56"/>
  <c r="Y2370" i="56"/>
  <c r="Y2371" i="56"/>
  <c r="Y2372" i="56"/>
  <c r="X2374" i="56"/>
  <c r="Y2374" i="56"/>
  <c r="X2376" i="56"/>
  <c r="Y2376" i="56"/>
  <c r="X2378" i="56"/>
  <c r="Y2378" i="56"/>
  <c r="X2380" i="56"/>
  <c r="Y2380" i="56"/>
  <c r="Y2381" i="56"/>
  <c r="Y2382" i="56"/>
  <c r="X2384" i="56"/>
  <c r="X2385" i="56"/>
  <c r="X2386" i="56"/>
  <c r="Y2386" i="56"/>
  <c r="Y2387" i="56"/>
  <c r="X2389" i="56"/>
  <c r="Y2389" i="56"/>
  <c r="X2391" i="56"/>
  <c r="X2392" i="56"/>
  <c r="Y2392" i="56"/>
  <c r="Y2393" i="56"/>
  <c r="X2395" i="56"/>
  <c r="X2396" i="56"/>
  <c r="X2397" i="56"/>
  <c r="Y2397" i="56"/>
  <c r="X2399" i="56"/>
  <c r="Y2399" i="56"/>
  <c r="X2401" i="56"/>
  <c r="X2402" i="56"/>
  <c r="X2403" i="56"/>
  <c r="Y2403" i="56"/>
  <c r="X2405" i="56"/>
  <c r="X2406" i="56"/>
  <c r="Y2406" i="56"/>
  <c r="X2408" i="56"/>
  <c r="Y2408" i="56"/>
  <c r="Y2409" i="56"/>
  <c r="X2411" i="56"/>
  <c r="X2412" i="56"/>
  <c r="Y2412" i="56"/>
  <c r="X2414" i="56"/>
  <c r="X2415" i="56"/>
  <c r="Y2415" i="56"/>
  <c r="X2417" i="56"/>
  <c r="Y2417" i="56"/>
  <c r="Y2418" i="56"/>
  <c r="Y2419" i="56"/>
  <c r="X2421" i="56"/>
  <c r="Y2421" i="56"/>
  <c r="X2423" i="56"/>
  <c r="X2424" i="56"/>
  <c r="Y2424" i="56"/>
  <c r="Y2425" i="56"/>
  <c r="H84" i="60"/>
  <c r="Y66" i="79"/>
  <c r="X120" i="79"/>
  <c r="AG153" i="51"/>
  <c r="AF198" i="51"/>
  <c r="AF228" i="51"/>
  <c r="Y269" i="79"/>
  <c r="X302" i="70"/>
  <c r="X317" i="79"/>
  <c r="Y337" i="56"/>
  <c r="X358" i="63"/>
  <c r="X372" i="79"/>
  <c r="Y392" i="56"/>
  <c r="X413" i="63"/>
  <c r="X430" i="70"/>
  <c r="Y444" i="79"/>
  <c r="X466" i="56"/>
  <c r="Y485" i="63"/>
  <c r="Y499" i="79"/>
  <c r="Y520" i="56"/>
  <c r="X539" i="63"/>
  <c r="Y554" i="63"/>
  <c r="Y570" i="63"/>
  <c r="Y586" i="63"/>
  <c r="Y602" i="63"/>
  <c r="Y618" i="63"/>
  <c r="Y634" i="63"/>
  <c r="X649" i="63"/>
  <c r="Y659" i="56"/>
  <c r="X670" i="79"/>
  <c r="Y685" i="70"/>
  <c r="X697" i="70"/>
  <c r="X709" i="63"/>
  <c r="X714" i="79"/>
  <c r="Y722" i="79"/>
  <c r="X735" i="56"/>
  <c r="Y743" i="56"/>
  <c r="Y754" i="63"/>
  <c r="Y763" i="63"/>
  <c r="X772" i="70"/>
  <c r="Y777" i="79"/>
  <c r="Y786" i="79"/>
  <c r="Y798" i="56"/>
  <c r="Y807" i="56"/>
  <c r="X819" i="63"/>
  <c r="Y827" i="63"/>
  <c r="X836" i="70"/>
  <c r="X842" i="79"/>
  <c r="X851" i="79"/>
  <c r="Y862" i="56"/>
  <c r="X872" i="56"/>
  <c r="X883" i="63"/>
  <c r="X892" i="63"/>
  <c r="Y899" i="70"/>
  <c r="Y905" i="79"/>
  <c r="X914" i="79"/>
  <c r="X922" i="79"/>
  <c r="X930" i="79"/>
  <c r="X938" i="79"/>
  <c r="X946" i="79"/>
  <c r="Y953" i="79"/>
  <c r="Y961" i="79"/>
  <c r="X970" i="79"/>
  <c r="Y980" i="70"/>
  <c r="Y986" i="56"/>
  <c r="X994" i="70"/>
  <c r="X997" i="79"/>
  <c r="Y1005" i="70"/>
  <c r="X1011" i="70"/>
  <c r="X1015" i="56"/>
  <c r="Y1019" i="70"/>
  <c r="X1026" i="63"/>
  <c r="X1026" i="79"/>
  <c r="X1035" i="63"/>
  <c r="Y1037" i="56"/>
  <c r="Y1042" i="70"/>
  <c r="X1047" i="56"/>
  <c r="X1052" i="70"/>
  <c r="X1058" i="63"/>
  <c r="X1058" i="79"/>
  <c r="Y1066" i="63"/>
  <c r="Y1069" i="56"/>
  <c r="Y1074" i="70"/>
  <c r="X1079" i="56"/>
  <c r="Y1083" i="70"/>
  <c r="X1090" i="63"/>
  <c r="X1090" i="79"/>
  <c r="X1099" i="63"/>
  <c r="X1102" i="56"/>
  <c r="X1107" i="70"/>
  <c r="X1111" i="56"/>
  <c r="X1116" i="70"/>
  <c r="X1122" i="63"/>
  <c r="X1122" i="79"/>
  <c r="X1131" i="63"/>
  <c r="Y1133" i="56"/>
  <c r="Y1138" i="70"/>
  <c r="Y1142" i="56"/>
  <c r="Y1147" i="70"/>
  <c r="X1154" i="63"/>
  <c r="X1154" i="79"/>
  <c r="X1163" i="63"/>
  <c r="Y1165" i="56"/>
  <c r="X1171" i="70"/>
  <c r="Y1174" i="56"/>
  <c r="Y1179" i="70"/>
  <c r="Y1185" i="63"/>
  <c r="Y1185" i="79"/>
  <c r="X1195" i="63"/>
  <c r="X1198" i="56"/>
  <c r="X1203" i="70"/>
  <c r="X1207" i="56"/>
  <c r="Y1211" i="70"/>
  <c r="Y1217" i="63"/>
  <c r="Y1217" i="79"/>
  <c r="X1227" i="63"/>
  <c r="X1230" i="56"/>
  <c r="Y1234" i="70"/>
  <c r="X1239" i="56"/>
  <c r="X1244" i="70"/>
  <c r="X1250" i="63"/>
  <c r="X1250" i="79"/>
  <c r="Y1258" i="63"/>
  <c r="Y1261" i="56"/>
  <c r="X1267" i="70"/>
  <c r="Y1270" i="56"/>
  <c r="X1275" i="56"/>
  <c r="Y1278" i="70"/>
  <c r="Y1277" i="79"/>
  <c r="Y1282" i="56"/>
  <c r="Y1286" i="63"/>
  <c r="Y1284" i="79"/>
  <c r="Y1289" i="56"/>
  <c r="X1294" i="63"/>
  <c r="Y1294" i="70"/>
  <c r="X1294" i="79"/>
  <c r="Y1298" i="56"/>
  <c r="Y1302" i="63"/>
  <c r="Y1300" i="79"/>
  <c r="Y1305" i="56"/>
  <c r="Y1309" i="63"/>
  <c r="Y1310" i="70"/>
  <c r="X1310" i="79"/>
  <c r="X1315" i="56"/>
  <c r="X1319" i="63"/>
  <c r="Y1316" i="79"/>
  <c r="Y1321" i="56"/>
  <c r="X1326" i="63"/>
  <c r="X1327" i="70"/>
  <c r="Y1325" i="79"/>
  <c r="Y1330" i="56"/>
  <c r="X1335" i="63"/>
  <c r="X1333" i="79"/>
  <c r="Y1337" i="56"/>
  <c r="Y1341" i="63"/>
  <c r="X1343" i="70"/>
  <c r="Y1341" i="79"/>
  <c r="Y1346" i="56"/>
  <c r="Y1350" i="63"/>
  <c r="Y1348" i="79"/>
  <c r="Y1353" i="56"/>
  <c r="Y1357" i="63"/>
  <c r="X1359" i="70"/>
  <c r="Y1357" i="79"/>
  <c r="Y1362" i="56"/>
  <c r="Y1366" i="63"/>
  <c r="X1365" i="79"/>
  <c r="Y1369" i="56"/>
  <c r="X1374" i="63"/>
  <c r="Y1374" i="70"/>
  <c r="X1374" i="79"/>
  <c r="Y1378" i="56"/>
  <c r="X1383" i="63"/>
  <c r="Y1380" i="79"/>
  <c r="Y1385" i="56"/>
  <c r="Y1389" i="63"/>
  <c r="X1391" i="70"/>
  <c r="X1390" i="79"/>
  <c r="X1395" i="56"/>
  <c r="X1399" i="63"/>
  <c r="X1397" i="79"/>
  <c r="X1402" i="56"/>
  <c r="Y1405" i="63"/>
  <c r="Y1406" i="70"/>
  <c r="Y1405" i="79"/>
  <c r="Y1407" i="79"/>
  <c r="Y1409" i="79"/>
  <c r="X1412" i="79"/>
  <c r="X1414" i="79"/>
  <c r="X1416" i="79"/>
  <c r="Y1417" i="79"/>
  <c r="X1420" i="79"/>
  <c r="X1422" i="79"/>
  <c r="Y1423" i="79"/>
  <c r="Y1425" i="79"/>
  <c r="X1428" i="79"/>
  <c r="X1430" i="79"/>
  <c r="Y1431" i="79"/>
  <c r="X1434" i="79"/>
  <c r="Y1435" i="79"/>
  <c r="X1438" i="79"/>
  <c r="X1440" i="79"/>
  <c r="Y1441" i="79"/>
  <c r="X1444" i="79"/>
  <c r="X1446" i="79"/>
  <c r="Y1447" i="79"/>
  <c r="X1450" i="79"/>
  <c r="X1452" i="79"/>
  <c r="Y1453" i="79"/>
  <c r="X1456" i="79"/>
  <c r="Y1457" i="79"/>
  <c r="Y1459" i="79"/>
  <c r="Y1461" i="79"/>
  <c r="X1464" i="79"/>
  <c r="X1466" i="79"/>
  <c r="Y1467" i="79"/>
  <c r="X1470" i="79"/>
  <c r="X1472" i="79"/>
  <c r="Y1473" i="79"/>
  <c r="X1476" i="79"/>
  <c r="Y1477" i="79"/>
  <c r="X1480" i="79"/>
  <c r="X1482" i="79"/>
  <c r="Y1483" i="79"/>
  <c r="X1486" i="79"/>
  <c r="X1488" i="79"/>
  <c r="Y1489" i="79"/>
  <c r="X1492" i="79"/>
  <c r="Y1493" i="79"/>
  <c r="Y1495" i="79"/>
  <c r="Y1497" i="79"/>
  <c r="X1500" i="79"/>
  <c r="Y1501" i="79"/>
  <c r="Y1503" i="79"/>
  <c r="Y1505" i="79"/>
  <c r="X1508" i="79"/>
  <c r="Y1509" i="79"/>
  <c r="Y1511" i="79"/>
  <c r="Y1513" i="79"/>
  <c r="X1516" i="79"/>
  <c r="Y1517" i="79"/>
  <c r="X1520" i="79"/>
  <c r="X1522" i="79"/>
  <c r="Y1523" i="79"/>
  <c r="Y1525" i="79"/>
  <c r="X1528" i="79"/>
  <c r="Y1529" i="79"/>
  <c r="Y1531" i="79"/>
  <c r="X1534" i="79"/>
  <c r="X1536" i="79"/>
  <c r="Y1537" i="79"/>
  <c r="X1540" i="79"/>
  <c r="Y1541" i="79"/>
  <c r="Y1543" i="79"/>
  <c r="Y1545" i="79"/>
  <c r="Y1547" i="79"/>
  <c r="Y1549" i="79"/>
  <c r="Y1551" i="79"/>
  <c r="X1554" i="79"/>
  <c r="X1556" i="79"/>
  <c r="Y1557" i="79"/>
  <c r="X1560" i="79"/>
  <c r="X1562" i="79"/>
  <c r="Y1563" i="79"/>
  <c r="Y1565" i="79"/>
  <c r="Y1567" i="79"/>
  <c r="X1570" i="79"/>
  <c r="Y1571" i="79"/>
  <c r="X1574" i="79"/>
  <c r="X1576" i="79"/>
  <c r="Y1577" i="79"/>
  <c r="X1580" i="79"/>
  <c r="X1582" i="79"/>
  <c r="X1584" i="79"/>
  <c r="Y1585" i="79"/>
  <c r="X1588" i="79"/>
  <c r="Y1589" i="79"/>
  <c r="X1592" i="79"/>
  <c r="Y1593" i="79"/>
  <c r="X1596" i="79"/>
  <c r="Y1597" i="79"/>
  <c r="Y1599" i="79"/>
  <c r="X1602" i="79"/>
  <c r="Y1603" i="79"/>
  <c r="Y1605" i="79"/>
  <c r="Y1607" i="79"/>
  <c r="Y1609" i="79"/>
  <c r="X1612" i="79"/>
  <c r="Y1613" i="79"/>
  <c r="Y1615" i="79"/>
  <c r="Y1617" i="79"/>
  <c r="X1620" i="79"/>
  <c r="Y1621" i="79"/>
  <c r="Y1623" i="79"/>
  <c r="X1626" i="79"/>
  <c r="Y1627" i="79"/>
  <c r="Y1629" i="79"/>
  <c r="Y1631" i="79"/>
  <c r="Y1633" i="79"/>
  <c r="X1636" i="79"/>
  <c r="Y1637" i="79"/>
  <c r="Y1639" i="79"/>
  <c r="Y1641" i="79"/>
  <c r="Y1643" i="79"/>
  <c r="Y1645" i="79"/>
  <c r="Y1647" i="79"/>
  <c r="Y1649" i="79"/>
  <c r="X1652" i="79"/>
  <c r="Y1653" i="79"/>
  <c r="X1656" i="79"/>
  <c r="X1658" i="79"/>
  <c r="X1660" i="79"/>
  <c r="X1662" i="79"/>
  <c r="Y1663" i="79"/>
  <c r="X1666" i="79"/>
  <c r="Y1667" i="79"/>
  <c r="X1670" i="79"/>
  <c r="X1672" i="79"/>
  <c r="X1674" i="79"/>
  <c r="X1676" i="79"/>
  <c r="Y1677" i="79"/>
  <c r="X1680" i="79"/>
  <c r="Y1681" i="79"/>
  <c r="Y1683" i="79"/>
  <c r="Y1685" i="79"/>
  <c r="X1688" i="79"/>
  <c r="X1690" i="79"/>
  <c r="X1692" i="79"/>
  <c r="X1694" i="79"/>
  <c r="Y1695" i="79"/>
  <c r="X1698" i="79"/>
  <c r="Y1699" i="79"/>
  <c r="X1702" i="79"/>
  <c r="X1704" i="79"/>
  <c r="Y1705" i="79"/>
  <c r="Y1707" i="79"/>
  <c r="Y1709" i="79"/>
  <c r="X1712" i="79"/>
  <c r="X1714" i="79"/>
  <c r="X1716" i="79"/>
  <c r="X1718" i="79"/>
  <c r="Y1719" i="79"/>
  <c r="X1722" i="79"/>
  <c r="Y1723" i="79"/>
  <c r="Y1725" i="79"/>
  <c r="X1728" i="79"/>
  <c r="X1730" i="79"/>
  <c r="X1732" i="79"/>
  <c r="X1734" i="79"/>
  <c r="X1736" i="79"/>
  <c r="X1738" i="79"/>
  <c r="X1740" i="79"/>
  <c r="X1742" i="79"/>
  <c r="Y1743" i="79"/>
  <c r="X1746" i="79"/>
  <c r="Y1747" i="79"/>
  <c r="Y1749" i="79"/>
  <c r="Y1751" i="79"/>
  <c r="Y1753" i="79"/>
  <c r="X1756" i="79"/>
  <c r="X1758" i="79"/>
  <c r="Y1759" i="79"/>
  <c r="Y1761" i="79"/>
  <c r="Y1763" i="79"/>
  <c r="X1766" i="79"/>
  <c r="Y1767" i="79"/>
  <c r="X1770" i="79"/>
  <c r="X1772" i="79"/>
  <c r="Y1773" i="79"/>
  <c r="Y1775" i="79"/>
  <c r="Y1777" i="79"/>
  <c r="X1780" i="79"/>
  <c r="X1782" i="79"/>
  <c r="Y1783" i="79"/>
  <c r="X1786" i="79"/>
  <c r="X1788" i="79"/>
  <c r="Y1789" i="79"/>
  <c r="Y1791" i="79"/>
  <c r="X1794" i="79"/>
  <c r="X1796" i="79"/>
  <c r="Y1800" i="70"/>
  <c r="X1802" i="56"/>
  <c r="Y1803" i="70"/>
  <c r="Y1801" i="79"/>
  <c r="X1806" i="56"/>
  <c r="X1808" i="70"/>
  <c r="X1806" i="79"/>
  <c r="Y1809" i="56"/>
  <c r="X1812" i="70"/>
  <c r="Y1809" i="79"/>
  <c r="X1814" i="56"/>
  <c r="Y1815" i="70"/>
  <c r="X1814" i="79"/>
  <c r="Y1817" i="56"/>
  <c r="X1820" i="70"/>
  <c r="X1818" i="79"/>
  <c r="X1822" i="56"/>
  <c r="Y1823" i="70"/>
  <c r="X1822" i="79"/>
  <c r="X1826" i="56"/>
  <c r="X1828" i="70"/>
  <c r="Y1825" i="79"/>
  <c r="X1830" i="56"/>
  <c r="Y1831" i="70"/>
  <c r="Y1829" i="79"/>
  <c r="Y1833" i="56"/>
  <c r="Y1835" i="70"/>
  <c r="Y1833" i="79"/>
  <c r="X1838" i="56"/>
  <c r="Y1839" i="70"/>
  <c r="X1838" i="79"/>
  <c r="X1839" i="79"/>
  <c r="X1843" i="56"/>
  <c r="Y1843" i="56"/>
  <c r="X1847" i="63"/>
  <c r="X1848" i="63"/>
  <c r="Y1847" i="70"/>
  <c r="Y1845" i="79"/>
  <c r="X1847" i="79"/>
  <c r="Y1850" i="56"/>
  <c r="X1852" i="56"/>
  <c r="Y1854" i="63"/>
  <c r="X1856" i="63"/>
  <c r="X1856" i="70"/>
  <c r="Y1853" i="79"/>
  <c r="X1855" i="79"/>
  <c r="Y1858" i="56"/>
  <c r="Y1859" i="56"/>
  <c r="Y1862" i="63"/>
  <c r="Y1863" i="63"/>
  <c r="Y1863" i="70"/>
  <c r="Y1861" i="79"/>
  <c r="X1863" i="79"/>
  <c r="Y1866" i="56"/>
  <c r="X1868" i="56"/>
  <c r="Y1870" i="63"/>
  <c r="X1872" i="63"/>
  <c r="Y1871" i="70"/>
  <c r="X1870" i="79"/>
  <c r="X1871" i="79"/>
  <c r="X1875" i="56"/>
  <c r="X1876" i="56"/>
  <c r="Y1878" i="63"/>
  <c r="Y1879" i="63"/>
  <c r="Y1879" i="70"/>
  <c r="X1878" i="79"/>
  <c r="Y1878" i="79"/>
  <c r="X1883" i="56"/>
  <c r="X1884" i="56"/>
  <c r="Y1886" i="63"/>
  <c r="X1888" i="63"/>
  <c r="X1888" i="70"/>
  <c r="X1886" i="79"/>
  <c r="X1887" i="79"/>
  <c r="Y1890" i="56"/>
  <c r="Y1891" i="56"/>
  <c r="Y1894" i="63"/>
  <c r="Y1895" i="63"/>
  <c r="X1896" i="70"/>
  <c r="Y1893" i="79"/>
  <c r="Y1894" i="79"/>
  <c r="Y1898" i="56"/>
  <c r="Y1899" i="56"/>
  <c r="X1903" i="63"/>
  <c r="X1904" i="63"/>
  <c r="X1904" i="70"/>
  <c r="X1902" i="79"/>
  <c r="X1903" i="79"/>
  <c r="Y1906" i="56"/>
  <c r="X1908" i="56"/>
  <c r="X1911" i="63"/>
  <c r="X1912" i="63"/>
  <c r="Y1911" i="70"/>
  <c r="X1910" i="79"/>
  <c r="X1911" i="79"/>
  <c r="X1915" i="56"/>
  <c r="X1916" i="56"/>
  <c r="X1919" i="63"/>
  <c r="Y1919" i="63"/>
  <c r="X1920" i="70"/>
  <c r="X1918" i="79"/>
  <c r="Y1918" i="79"/>
  <c r="Y1922" i="56"/>
  <c r="Y1923" i="56"/>
  <c r="X1927" i="63"/>
  <c r="Y1927" i="63"/>
  <c r="Y1927" i="70"/>
  <c r="Y1925" i="79"/>
  <c r="Y1926" i="79"/>
  <c r="Y1930" i="56"/>
  <c r="Y1931" i="56"/>
  <c r="X1935" i="63"/>
  <c r="Y1935" i="63"/>
  <c r="X1936" i="70"/>
  <c r="X1934" i="79"/>
  <c r="X1935" i="79"/>
  <c r="X1939" i="56"/>
  <c r="Y1939" i="56"/>
  <c r="X1943" i="63"/>
  <c r="X1944" i="63"/>
  <c r="X1944" i="70"/>
  <c r="Y1941" i="79"/>
  <c r="Y1942" i="79"/>
  <c r="Y1946" i="56"/>
  <c r="Y1947" i="56"/>
  <c r="X1951" i="63"/>
  <c r="X1952" i="63"/>
  <c r="Y1951" i="70"/>
  <c r="Y1949" i="79"/>
  <c r="Y1950" i="79"/>
  <c r="X1955" i="56"/>
  <c r="Y1955" i="56"/>
  <c r="X1959" i="63"/>
  <c r="X1960" i="63"/>
  <c r="Y1959" i="70"/>
  <c r="Y1957" i="79"/>
  <c r="X1959" i="79"/>
  <c r="Y1962" i="56"/>
  <c r="Y1963" i="56"/>
  <c r="X1967" i="63"/>
  <c r="X1968" i="63"/>
  <c r="X1968" i="70"/>
  <c r="Y1965" i="79"/>
  <c r="Y1966" i="79"/>
  <c r="X1971" i="56"/>
  <c r="X1972" i="56"/>
  <c r="Y1974" i="63"/>
  <c r="Y1975" i="63"/>
  <c r="X1976" i="70"/>
  <c r="X1974" i="79"/>
  <c r="X1975" i="79"/>
  <c r="Y1978" i="56"/>
  <c r="Y1979" i="56"/>
  <c r="Y1982" i="63"/>
  <c r="Y1983" i="63"/>
  <c r="X1984" i="70"/>
  <c r="Y1981" i="79"/>
  <c r="Y1982" i="79"/>
  <c r="Y1986" i="56"/>
  <c r="Y1987" i="56"/>
  <c r="X1991" i="63"/>
  <c r="X1992" i="63"/>
  <c r="Y1991" i="70"/>
  <c r="Y1989" i="79"/>
  <c r="Y1990" i="79"/>
  <c r="X1995" i="56"/>
  <c r="Y1995" i="56"/>
  <c r="Y1998" i="63"/>
  <c r="Y1999" i="63"/>
  <c r="X2000" i="70"/>
  <c r="Y1997" i="79"/>
  <c r="Y1998" i="79"/>
  <c r="Y2002" i="56"/>
  <c r="Y2003" i="56"/>
  <c r="X2007" i="63"/>
  <c r="X2008" i="63"/>
  <c r="X2008" i="70"/>
  <c r="Y2005" i="79"/>
  <c r="X2007" i="79"/>
  <c r="Y2010" i="56"/>
  <c r="X2012" i="56"/>
  <c r="X2015" i="63"/>
  <c r="X2016" i="63"/>
  <c r="Y2015" i="70"/>
  <c r="Y2013" i="79"/>
  <c r="Y2014" i="79"/>
  <c r="X2019" i="56"/>
  <c r="X2020" i="56"/>
  <c r="Y2022" i="63"/>
  <c r="X2024" i="63"/>
  <c r="Y2023" i="70"/>
  <c r="Y2021" i="79"/>
  <c r="Y2022" i="79"/>
  <c r="Y2026" i="56"/>
  <c r="X2028" i="56"/>
  <c r="Y2030" i="63"/>
  <c r="X2032" i="63"/>
  <c r="X2032" i="70"/>
  <c r="X2030" i="79"/>
  <c r="Y2030" i="79"/>
  <c r="Y2034" i="56"/>
  <c r="X2036" i="56"/>
  <c r="X2039" i="63"/>
  <c r="X2040" i="63"/>
  <c r="X2040" i="70"/>
  <c r="X2038" i="79"/>
  <c r="Y2038" i="79"/>
  <c r="X2043" i="56"/>
  <c r="X2044" i="56"/>
  <c r="Y2046" i="63"/>
  <c r="Y2047" i="63"/>
  <c r="Y2047" i="70"/>
  <c r="X2046" i="79"/>
  <c r="X2047" i="79"/>
  <c r="Y2050" i="56"/>
  <c r="X2052" i="56"/>
  <c r="Y2054" i="63"/>
  <c r="X2056" i="63"/>
  <c r="Y2055" i="70"/>
  <c r="X2054" i="79"/>
  <c r="Y2054" i="79"/>
  <c r="Y2058" i="56"/>
  <c r="X2060" i="56"/>
  <c r="X2063" i="63"/>
  <c r="X2064" i="63"/>
  <c r="X2065" i="63"/>
  <c r="Y2065" i="63"/>
  <c r="Y2066" i="63"/>
  <c r="Y2067" i="63"/>
  <c r="Y2068" i="63"/>
  <c r="X2070" i="63"/>
  <c r="X2071" i="63"/>
  <c r="Y2071" i="63"/>
  <c r="X2073" i="63"/>
  <c r="Y2073" i="63"/>
  <c r="Y2074" i="63"/>
  <c r="X2076" i="63"/>
  <c r="X2077" i="63"/>
  <c r="Y2077" i="63"/>
  <c r="Y2078" i="63"/>
  <c r="X2080" i="63"/>
  <c r="X2081" i="63"/>
  <c r="X2082" i="63"/>
  <c r="Y2082" i="63"/>
  <c r="Y2083" i="63"/>
  <c r="X2085" i="63"/>
  <c r="Y2085" i="63"/>
  <c r="X2087" i="63"/>
  <c r="X2088" i="63"/>
  <c r="Y2088" i="63"/>
  <c r="Y2089" i="63"/>
  <c r="X2091" i="63"/>
  <c r="Y2091" i="63"/>
  <c r="X2093" i="63"/>
  <c r="X2094" i="63"/>
  <c r="Y2094" i="63"/>
  <c r="Y2095" i="63"/>
  <c r="Y2096" i="63"/>
  <c r="X2098" i="63"/>
  <c r="Y2098" i="63"/>
  <c r="Y2099" i="63"/>
  <c r="X2101" i="63"/>
  <c r="Y2101" i="63"/>
  <c r="X2103" i="63"/>
  <c r="Y2103" i="63"/>
  <c r="Y2104" i="63"/>
  <c r="X2106" i="63"/>
  <c r="Y2106" i="63"/>
  <c r="Y2107" i="63"/>
  <c r="Y2108" i="63"/>
  <c r="Y2109" i="63"/>
  <c r="Y2110" i="63"/>
  <c r="X2112" i="63"/>
  <c r="X2113" i="63"/>
  <c r="Y2113" i="63"/>
  <c r="Y2114" i="63"/>
  <c r="X2116" i="63"/>
  <c r="X2117" i="63"/>
  <c r="X2118" i="63"/>
  <c r="X2119" i="63"/>
  <c r="Y2119" i="63"/>
  <c r="Y2120" i="63"/>
  <c r="X2122" i="63"/>
  <c r="Y2122" i="63"/>
  <c r="X2124" i="63"/>
  <c r="Y2124" i="63"/>
  <c r="X2126" i="63"/>
  <c r="Y2126" i="63"/>
  <c r="Y2127" i="63"/>
  <c r="X2129" i="63"/>
  <c r="X2130" i="63"/>
  <c r="Y2130" i="63"/>
  <c r="Y2131" i="63"/>
  <c r="Y2132" i="63"/>
  <c r="X2134" i="63"/>
  <c r="Y2134" i="63"/>
  <c r="X2136" i="63"/>
  <c r="Y2136" i="63"/>
  <c r="X2138" i="63"/>
  <c r="X2139" i="63"/>
  <c r="X2140" i="63"/>
  <c r="X2141" i="63"/>
  <c r="X2142" i="63"/>
  <c r="X2143" i="63"/>
  <c r="Y2143" i="63"/>
  <c r="X2145" i="63"/>
  <c r="X2146" i="63"/>
  <c r="Y2146" i="63"/>
  <c r="Y2147" i="63"/>
  <c r="X2149" i="63"/>
  <c r="Y2149" i="63"/>
  <c r="X2151" i="63"/>
  <c r="Y2151" i="63"/>
  <c r="Y2152" i="63"/>
  <c r="X2154" i="63"/>
  <c r="X2155" i="63"/>
  <c r="X2156" i="63"/>
  <c r="Y2156" i="63"/>
  <c r="Y2157" i="63"/>
  <c r="X2159" i="63"/>
  <c r="X2160" i="63"/>
  <c r="Y2160" i="63"/>
  <c r="Y2161" i="63"/>
  <c r="Y2162" i="63"/>
  <c r="Y2163" i="63"/>
  <c r="X2165" i="63"/>
  <c r="X2166" i="63"/>
  <c r="X2167" i="63"/>
  <c r="Y2167" i="63"/>
  <c r="Y2168" i="63"/>
  <c r="X2170" i="63"/>
  <c r="Y2170" i="63"/>
  <c r="Y2171" i="63"/>
  <c r="X2173" i="63"/>
  <c r="X2174" i="63"/>
  <c r="Y2174" i="63"/>
  <c r="X2176" i="63"/>
  <c r="X2177" i="63"/>
  <c r="Y2177" i="63"/>
  <c r="Y2178" i="63"/>
  <c r="X2180" i="63"/>
  <c r="X2181" i="63"/>
  <c r="Y2181" i="63"/>
  <c r="X2183" i="63"/>
  <c r="X2184" i="63"/>
  <c r="X2185" i="63"/>
  <c r="X2186" i="63"/>
  <c r="Y2186" i="63"/>
  <c r="X2188" i="63"/>
  <c r="X2189" i="63"/>
  <c r="Y2189" i="63"/>
  <c r="X2191" i="63"/>
  <c r="Y2191" i="63"/>
  <c r="X2193" i="63"/>
  <c r="X2194" i="63"/>
  <c r="Y2194" i="63"/>
  <c r="Y2195" i="63"/>
  <c r="Y2196" i="63"/>
  <c r="X2198" i="63"/>
  <c r="X2199" i="63"/>
  <c r="Y2199" i="63"/>
  <c r="X2201" i="63"/>
  <c r="X2202" i="63"/>
  <c r="X2203" i="63"/>
  <c r="X2204" i="63"/>
  <c r="X2205" i="63"/>
  <c r="Y2205" i="63"/>
  <c r="Y2206" i="63"/>
  <c r="Y2207" i="63"/>
  <c r="Y2208" i="63"/>
  <c r="X2210" i="63"/>
  <c r="Y2210" i="63"/>
  <c r="Y2211" i="63"/>
  <c r="X2213" i="63"/>
  <c r="Y2213" i="63"/>
  <c r="Y2214" i="63"/>
  <c r="Y2215" i="63"/>
  <c r="X2217" i="63"/>
  <c r="X2218" i="63"/>
  <c r="Y2218" i="63"/>
  <c r="Y2219" i="63"/>
  <c r="Y2220" i="63"/>
  <c r="X2222" i="63"/>
  <c r="Y2222" i="63"/>
  <c r="X2224" i="63"/>
  <c r="Y2224" i="63"/>
  <c r="X2226" i="63"/>
  <c r="Y2226" i="63"/>
  <c r="X2228" i="63"/>
  <c r="X2229" i="63"/>
  <c r="Y2229" i="63"/>
  <c r="X2231" i="63"/>
  <c r="X2232" i="63"/>
  <c r="X2233" i="63"/>
  <c r="X2234" i="63"/>
  <c r="Y2234" i="63"/>
  <c r="Y2235" i="63"/>
  <c r="Y2236" i="63"/>
  <c r="X2238" i="63"/>
  <c r="Y2238" i="63"/>
  <c r="X2240" i="63"/>
  <c r="Y2240" i="63"/>
  <c r="X2242" i="63"/>
  <c r="Y2242" i="63"/>
  <c r="Y2243" i="63"/>
  <c r="X2245" i="63"/>
  <c r="Y2245" i="63"/>
  <c r="Y2246" i="63"/>
  <c r="X2248" i="63"/>
  <c r="X2249" i="63"/>
  <c r="Y2249" i="63"/>
  <c r="X2251" i="63"/>
  <c r="X2252" i="63"/>
  <c r="Y2252" i="63"/>
  <c r="Y2253" i="63"/>
  <c r="X2255" i="63"/>
  <c r="Y2255" i="63"/>
  <c r="Y2256" i="63"/>
  <c r="X2258" i="63"/>
  <c r="X2259" i="63"/>
  <c r="Y2259" i="63"/>
  <c r="Y2260" i="63"/>
  <c r="X2262" i="63"/>
  <c r="X2263" i="63"/>
  <c r="Y2263" i="63"/>
  <c r="Y2264" i="63"/>
  <c r="X2266" i="63"/>
  <c r="X2267" i="63"/>
  <c r="Y2267" i="63"/>
  <c r="X2269" i="63"/>
  <c r="Y2269" i="63"/>
  <c r="X2271" i="63"/>
  <c r="Y2271" i="63"/>
  <c r="Y2272" i="63"/>
  <c r="X2274" i="63"/>
  <c r="X2275" i="63"/>
  <c r="X2276" i="63"/>
  <c r="X2277" i="63"/>
  <c r="X2278" i="63"/>
  <c r="Y2278" i="63"/>
  <c r="Y2279" i="63"/>
  <c r="Y2280" i="63"/>
  <c r="Y2281" i="63"/>
  <c r="Y2282" i="63"/>
  <c r="Y2283" i="63"/>
  <c r="Y2284" i="63"/>
  <c r="Y2285" i="63"/>
  <c r="X2287" i="63"/>
  <c r="Y2287" i="63"/>
  <c r="X2289" i="63"/>
  <c r="X2290" i="63"/>
  <c r="Y2290" i="63"/>
  <c r="Y2291" i="63"/>
  <c r="X2293" i="63"/>
  <c r="X2294" i="63"/>
  <c r="X2295" i="63"/>
  <c r="Y2295" i="63"/>
  <c r="Y2296" i="63"/>
  <c r="Y2297" i="63"/>
  <c r="Y2298" i="63"/>
  <c r="Y2299" i="63"/>
  <c r="X2301" i="63"/>
  <c r="X2302" i="63"/>
  <c r="Y2302" i="63"/>
  <c r="Y2303" i="63"/>
  <c r="Y2304" i="63"/>
  <c r="Y2305" i="63"/>
  <c r="X2307" i="63"/>
  <c r="Y2307" i="63"/>
  <c r="X2309" i="63"/>
  <c r="Y2309" i="63"/>
  <c r="Y2310" i="63"/>
  <c r="X2312" i="63"/>
  <c r="Y2312" i="63"/>
  <c r="Y2313" i="63"/>
  <c r="Y2314" i="63"/>
  <c r="X2316" i="63"/>
  <c r="Y2316" i="63"/>
  <c r="Y2317" i="63"/>
  <c r="Y2318" i="63"/>
  <c r="Y2319" i="63"/>
  <c r="Y2320" i="63"/>
  <c r="Y2321" i="63"/>
  <c r="Y2322" i="63"/>
  <c r="Y2323" i="63"/>
  <c r="X2325" i="63"/>
  <c r="Y2325" i="63"/>
  <c r="X2327" i="63"/>
  <c r="Y2327" i="63"/>
  <c r="Y2328" i="63"/>
  <c r="Y2329" i="63"/>
  <c r="Y2330" i="63"/>
  <c r="Y2331" i="63"/>
  <c r="Y2332" i="63"/>
  <c r="Y2333" i="63"/>
  <c r="X2335" i="63"/>
  <c r="X2336" i="63"/>
  <c r="X2337" i="63"/>
  <c r="Y2337" i="63"/>
  <c r="X2339" i="63"/>
  <c r="X2340" i="63"/>
  <c r="Y2340" i="63"/>
  <c r="Y2341" i="63"/>
  <c r="Y2342" i="63"/>
  <c r="Y2343" i="63"/>
  <c r="Y2344" i="63"/>
  <c r="X2346" i="63"/>
  <c r="X2347" i="63"/>
  <c r="Y2347" i="63"/>
  <c r="X2349" i="63"/>
  <c r="Y2349" i="63"/>
  <c r="X2351" i="63"/>
  <c r="X2352" i="63"/>
  <c r="X2353" i="63"/>
  <c r="X2354" i="63"/>
  <c r="X2355" i="63"/>
  <c r="X2356" i="63"/>
  <c r="Y2356" i="63"/>
  <c r="X2358" i="63"/>
  <c r="X2359" i="63"/>
  <c r="X2360" i="63"/>
  <c r="Y2360" i="63"/>
  <c r="Y2361" i="63"/>
  <c r="Y2362" i="63"/>
  <c r="X2364" i="63"/>
  <c r="Y2364" i="63"/>
  <c r="Y2365" i="63"/>
  <c r="X2367" i="63"/>
  <c r="X2368" i="63"/>
  <c r="Y2368" i="63"/>
  <c r="Y2369" i="63"/>
  <c r="X2371" i="63"/>
  <c r="Y2371" i="63"/>
  <c r="Y2372" i="63"/>
  <c r="X2374" i="63"/>
  <c r="Y2374" i="63"/>
  <c r="X2376" i="63"/>
  <c r="X2377" i="63"/>
  <c r="Y2377" i="63"/>
  <c r="X2379" i="63"/>
  <c r="X2380" i="63"/>
  <c r="X2381" i="63"/>
  <c r="Y2381" i="63"/>
  <c r="X2383" i="63"/>
  <c r="Y2383" i="63"/>
  <c r="X2385" i="63"/>
  <c r="X2386" i="63"/>
  <c r="Y2386" i="63"/>
  <c r="Y2387" i="63"/>
  <c r="X2389" i="63"/>
  <c r="X2390" i="63"/>
  <c r="X2391" i="63"/>
  <c r="Y2391" i="63"/>
  <c r="Y2392" i="63"/>
  <c r="Y2393" i="63"/>
  <c r="X2395" i="63"/>
  <c r="Y2395" i="63"/>
  <c r="X2397" i="63"/>
  <c r="Y2397" i="63"/>
  <c r="X2399" i="63"/>
  <c r="Y2399" i="63"/>
  <c r="Y2400" i="63"/>
  <c r="Y2401" i="63"/>
  <c r="X2403" i="63"/>
  <c r="Y2403" i="63"/>
  <c r="Y2404" i="63"/>
  <c r="Y2405" i="63"/>
  <c r="Y2406" i="63"/>
  <c r="Y2407" i="63"/>
  <c r="X2409" i="63"/>
  <c r="X2410" i="63"/>
  <c r="X2411" i="63"/>
  <c r="X2412" i="63"/>
  <c r="Y2412" i="63"/>
  <c r="Y2413" i="63"/>
  <c r="X2415" i="63"/>
  <c r="X2416" i="63"/>
  <c r="Y2416" i="63"/>
  <c r="Y2417" i="63"/>
  <c r="Y2418" i="63"/>
  <c r="X2420" i="63"/>
  <c r="Y2420" i="63"/>
  <c r="X2422" i="63"/>
  <c r="Y2422" i="63"/>
  <c r="Y2423" i="63"/>
  <c r="Y2424" i="63"/>
  <c r="Y2425" i="63"/>
  <c r="X2427" i="63"/>
  <c r="Y2427" i="63"/>
  <c r="Y2428" i="63"/>
  <c r="X2430" i="63"/>
  <c r="Y2430" i="63"/>
  <c r="X2432" i="63"/>
  <c r="X2433" i="63"/>
  <c r="Y2433" i="63"/>
  <c r="Y2434" i="63"/>
  <c r="X2436" i="63"/>
  <c r="X2437" i="63"/>
  <c r="Y2437" i="63"/>
  <c r="Y2438" i="63"/>
  <c r="Y2439" i="63"/>
  <c r="X2441" i="63"/>
  <c r="Y2441" i="63"/>
  <c r="X2443" i="63"/>
  <c r="X2444" i="63"/>
  <c r="Y2444" i="63"/>
  <c r="X2446" i="63"/>
  <c r="X2447" i="63"/>
  <c r="X2448" i="63"/>
  <c r="X2449" i="63"/>
  <c r="X2450" i="63"/>
  <c r="X2451" i="63"/>
  <c r="X2452" i="63"/>
  <c r="Y2452" i="63"/>
  <c r="X2454" i="63"/>
  <c r="X2455" i="63"/>
  <c r="Y2455" i="63"/>
  <c r="X2457" i="63"/>
  <c r="X2458" i="63"/>
  <c r="X2459" i="63"/>
  <c r="Y2459" i="63"/>
  <c r="X2461" i="63"/>
  <c r="X2462" i="63"/>
  <c r="Y2462" i="63"/>
  <c r="Y2463" i="63"/>
  <c r="X2465" i="63"/>
  <c r="X2466" i="63"/>
  <c r="Y2466" i="63"/>
  <c r="X2468" i="63"/>
  <c r="X2469" i="63"/>
  <c r="Y2469" i="63"/>
  <c r="Y2470" i="63"/>
  <c r="X2472" i="63"/>
  <c r="Y2472" i="63"/>
  <c r="X2474" i="63"/>
  <c r="Y2474" i="63"/>
  <c r="X2476" i="63"/>
  <c r="X2477" i="63"/>
  <c r="X2478" i="63"/>
  <c r="Y20" i="70"/>
  <c r="L3" i="80"/>
  <c r="AG73" i="51"/>
  <c r="X136" i="79"/>
  <c r="AG169" i="51"/>
  <c r="X226" i="63"/>
  <c r="AG237" i="51"/>
  <c r="Y285" i="63"/>
  <c r="Y304" i="79"/>
  <c r="Y325" i="56"/>
  <c r="Y345" i="63"/>
  <c r="Y362" i="70"/>
  <c r="Y377" i="79"/>
  <c r="X399" i="56"/>
  <c r="X419" i="63"/>
  <c r="Y432" i="79"/>
  <c r="X454" i="56"/>
  <c r="X474" i="63"/>
  <c r="X491" i="70"/>
  <c r="Y505" i="79"/>
  <c r="X527" i="70"/>
  <c r="Y542" i="70"/>
  <c r="X559" i="70"/>
  <c r="Y574" i="70"/>
  <c r="X591" i="70"/>
  <c r="X607" i="70"/>
  <c r="X623" i="70"/>
  <c r="X639" i="70"/>
  <c r="X652" i="70"/>
  <c r="Y665" i="63"/>
  <c r="Y678" i="63"/>
  <c r="X690" i="70"/>
  <c r="Y701" i="63"/>
  <c r="X708" i="79"/>
  <c r="X717" i="79"/>
  <c r="Y728" i="56"/>
  <c r="X738" i="56"/>
  <c r="Y748" i="63"/>
  <c r="Y757" i="63"/>
  <c r="Y765" i="70"/>
  <c r="X772" i="79"/>
  <c r="X781" i="79"/>
  <c r="X793" i="56"/>
  <c r="X802" i="56"/>
  <c r="Y812" i="63"/>
  <c r="Y821" i="63"/>
  <c r="X830" i="70"/>
  <c r="Y835" i="79"/>
  <c r="X845" i="79"/>
  <c r="X857" i="56"/>
  <c r="X866" i="56"/>
  <c r="X877" i="63"/>
  <c r="Y885" i="63"/>
  <c r="Y893" i="70"/>
  <c r="X900" i="79"/>
  <c r="X912" i="70"/>
  <c r="X920" i="70"/>
  <c r="X928" i="70"/>
  <c r="X936" i="70"/>
  <c r="X944" i="70"/>
  <c r="Y951" i="70"/>
  <c r="X960" i="70"/>
  <c r="X968" i="70"/>
  <c r="X976" i="70"/>
  <c r="X980" i="79"/>
  <c r="X991" i="63"/>
  <c r="X996" i="70"/>
  <c r="Y1001" i="56"/>
  <c r="X1009" i="63"/>
  <c r="X1012" i="56"/>
  <c r="Y1016" i="70"/>
  <c r="X1023" i="63"/>
  <c r="X1023" i="79"/>
  <c r="X1032" i="63"/>
  <c r="X1035" i="56"/>
  <c r="Y1039" i="70"/>
  <c r="Y1043" i="56"/>
  <c r="X1049" i="70"/>
  <c r="X1055" i="63"/>
  <c r="Y1054" i="79"/>
  <c r="X1064" i="63"/>
  <c r="Y1066" i="56"/>
  <c r="Y1071" i="70"/>
  <c r="Y1075" i="56"/>
  <c r="X1081" i="70"/>
  <c r="Y1086" i="63"/>
  <c r="Y1086" i="79"/>
  <c r="Y1095" i="63"/>
  <c r="Y1098" i="56"/>
  <c r="X1104" i="70"/>
  <c r="X1108" i="56"/>
  <c r="Y1112" i="70"/>
  <c r="X1119" i="63"/>
  <c r="Y1118" i="79"/>
  <c r="X1128" i="63"/>
  <c r="Y1130" i="56"/>
  <c r="X1136" i="70"/>
  <c r="Y1139" i="56"/>
  <c r="X1145" i="70"/>
  <c r="X1151" i="63"/>
  <c r="X1151" i="79"/>
  <c r="X1160" i="63"/>
  <c r="X1163" i="56"/>
  <c r="Y1167" i="70"/>
  <c r="X1172" i="56"/>
  <c r="X1177" i="70"/>
  <c r="Y1182" i="63"/>
  <c r="Y1182" i="79"/>
  <c r="X1192" i="63"/>
  <c r="X1195" i="56"/>
  <c r="X1200" i="70"/>
  <c r="Y1203" i="56"/>
  <c r="X1209" i="70"/>
  <c r="Y1214" i="63"/>
  <c r="X1215" i="79"/>
  <c r="X1224" i="63"/>
  <c r="Y1226" i="56"/>
  <c r="X1232" i="70"/>
  <c r="Y1235" i="56"/>
  <c r="Y1240" i="70"/>
  <c r="Y1246" i="63"/>
  <c r="X1247" i="79"/>
  <c r="Y1255" i="63"/>
  <c r="X1259" i="56"/>
  <c r="Y1263" i="70"/>
  <c r="X1268" i="56"/>
  <c r="X1273" i="70"/>
  <c r="Y1276" i="70"/>
  <c r="X1281" i="63"/>
  <c r="X1279" i="79"/>
  <c r="X1284" i="56"/>
  <c r="X1288" i="63"/>
  <c r="Y1288" i="70"/>
  <c r="Y1287" i="79"/>
  <c r="X1293" i="56"/>
  <c r="Y1296" i="63"/>
  <c r="Y1294" i="79"/>
  <c r="X1300" i="56"/>
  <c r="X1304" i="63"/>
  <c r="X1305" i="70"/>
  <c r="X1304" i="79"/>
  <c r="X1309" i="56"/>
  <c r="X1313" i="63"/>
  <c r="Y1310" i="79"/>
  <c r="Y1315" i="56"/>
  <c r="Y1319" i="63"/>
  <c r="X1321" i="70"/>
  <c r="Y1319" i="79"/>
  <c r="X1325" i="56"/>
  <c r="Y1328" i="63"/>
  <c r="X1327" i="79"/>
  <c r="X1332" i="56"/>
  <c r="X1336" i="63"/>
  <c r="Y1336" i="70"/>
  <c r="X1336" i="79"/>
  <c r="X1341" i="56"/>
  <c r="X1345" i="63"/>
  <c r="X1343" i="79"/>
  <c r="X1348" i="56"/>
  <c r="X1352" i="63"/>
  <c r="Y1352" i="70"/>
  <c r="Y1351" i="79"/>
  <c r="Y1356" i="56"/>
  <c r="Y1360" i="63"/>
  <c r="X1359" i="79"/>
  <c r="Y1363" i="56"/>
  <c r="X1368" i="63"/>
  <c r="Y1368" i="70"/>
  <c r="Y1367" i="79"/>
  <c r="X1373" i="56"/>
  <c r="Y1376" i="63"/>
  <c r="Y1374" i="79"/>
  <c r="X1380" i="56"/>
  <c r="Y1383" i="63"/>
  <c r="Y1384" i="70"/>
  <c r="Y1383" i="79"/>
  <c r="X1389" i="56"/>
  <c r="X1393" i="63"/>
  <c r="Y1390" i="79"/>
  <c r="Y1395" i="56"/>
  <c r="Y1399" i="63"/>
  <c r="X1401" i="70"/>
  <c r="Y1399" i="79"/>
  <c r="X1405" i="56"/>
  <c r="Y1408" i="63"/>
  <c r="Y1409" i="70"/>
  <c r="Y1411" i="70"/>
  <c r="X1414" i="70"/>
  <c r="Y1415" i="70"/>
  <c r="Y1417" i="70"/>
  <c r="X1420" i="70"/>
  <c r="X1422" i="70"/>
  <c r="Y1423" i="70"/>
  <c r="Y1425" i="70"/>
  <c r="X1428" i="70"/>
  <c r="X1430" i="70"/>
  <c r="Y1431" i="70"/>
  <c r="X1434" i="70"/>
  <c r="Y1435" i="70"/>
  <c r="X1438" i="70"/>
  <c r="X1440" i="70"/>
  <c r="X1442" i="70"/>
  <c r="Y1443" i="70"/>
  <c r="Y1445" i="70"/>
  <c r="Y1447" i="70"/>
  <c r="X1450" i="70"/>
  <c r="X1452" i="70"/>
  <c r="X1454" i="70"/>
  <c r="X1456" i="70"/>
  <c r="Y1457" i="70"/>
  <c r="X1460" i="70"/>
  <c r="Y1461" i="70"/>
  <c r="X1464" i="70"/>
  <c r="X1466" i="70"/>
  <c r="X1468" i="70"/>
  <c r="X1470" i="70"/>
  <c r="Y1471" i="70"/>
  <c r="X1474" i="70"/>
  <c r="X1476" i="70"/>
  <c r="Y1477" i="70"/>
  <c r="X1480" i="70"/>
  <c r="Y1481" i="70"/>
  <c r="X1484" i="70"/>
  <c r="X1486" i="70"/>
  <c r="Y1487" i="70"/>
  <c r="X1490" i="70"/>
  <c r="Y1491" i="70"/>
  <c r="X1494" i="70"/>
  <c r="Y1495" i="70"/>
  <c r="X1498" i="70"/>
  <c r="X1500" i="70"/>
  <c r="Y1501" i="70"/>
  <c r="X1504" i="70"/>
  <c r="X1506" i="70"/>
  <c r="X1508" i="70"/>
  <c r="Y1509" i="70"/>
  <c r="Y1511" i="70"/>
  <c r="X1514" i="70"/>
  <c r="Y1515" i="70"/>
  <c r="Y1517" i="70"/>
  <c r="Y1519" i="70"/>
  <c r="Y1521" i="70"/>
  <c r="Y1523" i="70"/>
  <c r="X1526" i="70"/>
  <c r="X1528" i="70"/>
  <c r="X1530" i="70"/>
  <c r="Y1531" i="70"/>
  <c r="Y1533" i="70"/>
  <c r="Y1535" i="70"/>
  <c r="X1538" i="70"/>
  <c r="Y1539" i="70"/>
  <c r="X1542" i="70"/>
  <c r="Y1543" i="70"/>
  <c r="X1546" i="70"/>
  <c r="X1548" i="70"/>
  <c r="Y1549" i="70"/>
  <c r="Y1551" i="70"/>
  <c r="Y1553" i="70"/>
  <c r="X1556" i="70"/>
  <c r="X1558" i="70"/>
  <c r="Y1559" i="70"/>
  <c r="Y1561" i="70"/>
  <c r="Y1563" i="70"/>
  <c r="Y1565" i="70"/>
  <c r="X1568" i="70"/>
  <c r="X1570" i="70"/>
  <c r="X1572" i="70"/>
  <c r="Y1573" i="70"/>
  <c r="Y1575" i="70"/>
  <c r="X1578" i="70"/>
  <c r="X1580" i="70"/>
  <c r="Y1581" i="70"/>
  <c r="X1584" i="70"/>
  <c r="X1586" i="70"/>
  <c r="X1588" i="70"/>
  <c r="X1590" i="70"/>
  <c r="Y1591" i="70"/>
  <c r="Y1593" i="70"/>
  <c r="Y1595" i="70"/>
  <c r="Y1597" i="70"/>
  <c r="X1600" i="70"/>
  <c r="Y1601" i="70"/>
  <c r="Y1603" i="70"/>
  <c r="X1606" i="70"/>
  <c r="Y1607" i="70"/>
  <c r="X1610" i="70"/>
  <c r="Y1611" i="70"/>
  <c r="Y1613" i="70"/>
  <c r="Y1615" i="70"/>
  <c r="X1618" i="70"/>
  <c r="X1620" i="70"/>
  <c r="Y1621" i="70"/>
  <c r="Y1623" i="70"/>
  <c r="X1626" i="70"/>
  <c r="Y1627" i="70"/>
  <c r="Y1629" i="70"/>
  <c r="X1632" i="70"/>
  <c r="X1634" i="70"/>
  <c r="Y1635" i="70"/>
  <c r="Y1637" i="70"/>
  <c r="Y1639" i="70"/>
  <c r="X1642" i="70"/>
  <c r="X1644" i="70"/>
  <c r="Y1645" i="70"/>
  <c r="X1648" i="70"/>
  <c r="X1650" i="70"/>
  <c r="X1652" i="70"/>
  <c r="Y1653" i="70"/>
  <c r="X1656" i="70"/>
  <c r="Y1657" i="70"/>
  <c r="X1660" i="70"/>
  <c r="X1662" i="70"/>
  <c r="Y1663" i="70"/>
  <c r="Y1665" i="70"/>
  <c r="Y1667" i="70"/>
  <c r="X1670" i="70"/>
  <c r="X1672" i="70"/>
  <c r="Y1673" i="70"/>
  <c r="X1676" i="70"/>
  <c r="Y1677" i="70"/>
  <c r="X1680" i="70"/>
  <c r="Y1681" i="70"/>
  <c r="Y1683" i="70"/>
  <c r="Y1685" i="70"/>
  <c r="Y1687" i="70"/>
  <c r="X1690" i="70"/>
  <c r="X1692" i="70"/>
  <c r="X1694" i="70"/>
  <c r="X1696" i="70"/>
  <c r="X1698" i="70"/>
  <c r="X1700" i="70"/>
  <c r="Y1701" i="70"/>
  <c r="Y1703" i="70"/>
  <c r="X1706" i="70"/>
  <c r="X1708" i="70"/>
  <c r="Y1709" i="70"/>
  <c r="Y1711" i="70"/>
  <c r="Y1713" i="70"/>
  <c r="X1716" i="70"/>
  <c r="X1718" i="70"/>
  <c r="X1720" i="70"/>
  <c r="X1722" i="70"/>
  <c r="Y1723" i="70"/>
  <c r="Y1725" i="70"/>
  <c r="X1728" i="70"/>
  <c r="Y1729" i="70"/>
  <c r="Y1731" i="70"/>
  <c r="X1734" i="70"/>
  <c r="X1736" i="70"/>
  <c r="X1738" i="70"/>
  <c r="Y1739" i="70"/>
  <c r="X1742" i="70"/>
  <c r="Y1743" i="70"/>
  <c r="X1746" i="70"/>
  <c r="X1748" i="70"/>
  <c r="X1750" i="70"/>
  <c r="Y1751" i="70"/>
  <c r="Y1753" i="70"/>
  <c r="X1756" i="70"/>
  <c r="Y1757" i="70"/>
  <c r="X1760" i="70"/>
  <c r="X1762" i="70"/>
  <c r="X1764" i="70"/>
  <c r="X1766" i="70"/>
  <c r="X1768" i="70"/>
  <c r="X1770" i="70"/>
  <c r="Y1771" i="70"/>
  <c r="X1774" i="70"/>
  <c r="Y1775" i="70"/>
  <c r="Y1777" i="70"/>
  <c r="X1780" i="70"/>
  <c r="Y1781" i="70"/>
  <c r="Y1783" i="70"/>
  <c r="X1786" i="70"/>
  <c r="Y1787" i="70"/>
  <c r="X1790" i="70"/>
  <c r="Y1791" i="70"/>
  <c r="Y1793" i="70"/>
  <c r="X1796" i="70"/>
  <c r="X1798" i="70"/>
  <c r="X1800" i="70"/>
  <c r="Y1800" i="56"/>
  <c r="Y1799" i="79"/>
  <c r="X1804" i="56"/>
  <c r="Y1806" i="63"/>
  <c r="Y1803" i="79"/>
  <c r="X1808" i="56"/>
  <c r="X1811" i="63"/>
  <c r="Y1807" i="79"/>
  <c r="X1812" i="56"/>
  <c r="Y1814" i="63"/>
  <c r="Y1811" i="79"/>
  <c r="Y1815" i="56"/>
  <c r="Y1818" i="63"/>
  <c r="X1816" i="79"/>
  <c r="X1820" i="56"/>
  <c r="Y1822" i="63"/>
  <c r="Y1819" i="79"/>
  <c r="X1824" i="56"/>
  <c r="X1827" i="63"/>
  <c r="X1824" i="79"/>
  <c r="X1828" i="56"/>
  <c r="X1831" i="63"/>
  <c r="Y1827" i="79"/>
  <c r="Y1831" i="56"/>
  <c r="Y1834" i="63"/>
  <c r="Y1831" i="79"/>
  <c r="Y1835" i="56"/>
  <c r="X1839" i="63"/>
  <c r="Y1835" i="79"/>
  <c r="Y1839" i="56"/>
  <c r="Y1840" i="56"/>
  <c r="X1844" i="63"/>
  <c r="X1845" i="63"/>
  <c r="X1845" i="70"/>
  <c r="Y1842" i="79"/>
  <c r="X1844" i="79"/>
  <c r="Y1847" i="56"/>
  <c r="Y1848" i="56"/>
  <c r="X1852" i="63"/>
  <c r="Y1852" i="63"/>
  <c r="Y1852" i="70"/>
  <c r="X1851" i="79"/>
  <c r="X1852" i="79"/>
  <c r="X1856" i="56"/>
  <c r="X1857" i="56"/>
  <c r="X1860" i="63"/>
  <c r="X1861" i="63"/>
  <c r="Y1860" i="70"/>
  <c r="Y1858" i="79"/>
  <c r="X1860" i="79"/>
  <c r="Y1863" i="56"/>
  <c r="Y1864" i="56"/>
  <c r="Y1867" i="63"/>
  <c r="X1869" i="63"/>
  <c r="X1869" i="70"/>
  <c r="X1867" i="79"/>
  <c r="Y1867" i="79"/>
  <c r="X1872" i="56"/>
  <c r="Y1872" i="56"/>
  <c r="Y1875" i="63"/>
  <c r="Y1876" i="63"/>
  <c r="X1877" i="70"/>
  <c r="Y1874" i="79"/>
  <c r="Y1875" i="79"/>
  <c r="X1880" i="56"/>
  <c r="Y1880" i="56"/>
  <c r="X1884" i="63"/>
  <c r="Y1884" i="63"/>
  <c r="Y1884" i="70"/>
  <c r="X1883" i="79"/>
  <c r="X1884" i="79"/>
  <c r="Y1887" i="56"/>
  <c r="Y1888" i="56"/>
  <c r="X1892" i="63"/>
  <c r="Y1892" i="63"/>
  <c r="Y1892" i="70"/>
  <c r="Y1890" i="79"/>
  <c r="Y1891" i="79"/>
  <c r="Y1895" i="56"/>
  <c r="X1897" i="56"/>
  <c r="X1900" i="63"/>
  <c r="Y1900" i="63"/>
  <c r="Y1900" i="70"/>
  <c r="X1899" i="79"/>
  <c r="X1900" i="79"/>
  <c r="Y1903" i="56"/>
  <c r="Y1904" i="56"/>
  <c r="X1908" i="63"/>
  <c r="X1909" i="63"/>
  <c r="X1909" i="70"/>
  <c r="X1907" i="79"/>
  <c r="X1908" i="79"/>
  <c r="X1912" i="56"/>
  <c r="X1913" i="56"/>
  <c r="Y1915" i="63"/>
  <c r="Y1916" i="63"/>
  <c r="Y1916" i="70"/>
  <c r="Y1914" i="79"/>
  <c r="X1916" i="79"/>
  <c r="Y1919" i="56"/>
  <c r="Y1920" i="56"/>
  <c r="X1924" i="63"/>
  <c r="Y1924" i="63"/>
  <c r="X1925" i="70"/>
  <c r="X1923" i="79"/>
  <c r="X1924" i="79"/>
  <c r="Y1927" i="56"/>
  <c r="X1929" i="56"/>
  <c r="Y1931" i="63"/>
  <c r="Y1932" i="63"/>
  <c r="Y1932" i="70"/>
  <c r="X1931" i="79"/>
  <c r="X1932" i="79"/>
  <c r="X1936" i="56"/>
  <c r="Y1936" i="56"/>
  <c r="Y1939" i="63"/>
  <c r="Y1940" i="63"/>
  <c r="X1941" i="70"/>
  <c r="Y1938" i="79"/>
  <c r="X1940" i="79"/>
  <c r="X1944" i="56"/>
  <c r="Y1944" i="56"/>
  <c r="X1948" i="63"/>
  <c r="X1949" i="63"/>
  <c r="Y1948" i="70"/>
  <c r="X1947" i="79"/>
  <c r="X1948" i="79"/>
  <c r="Y1951" i="56"/>
  <c r="Y1952" i="56"/>
  <c r="X1956" i="63"/>
  <c r="X1957" i="63"/>
  <c r="Y1956" i="70"/>
  <c r="X1955" i="79"/>
  <c r="X1956" i="79"/>
  <c r="Y1959" i="56"/>
  <c r="Y1960" i="56"/>
  <c r="X1964" i="63"/>
  <c r="X1965" i="63"/>
  <c r="Y1964" i="70"/>
  <c r="Y1962" i="79"/>
  <c r="Y1963" i="79"/>
  <c r="Y1967" i="56"/>
  <c r="Y1968" i="56"/>
  <c r="X1972" i="63"/>
  <c r="Y1972" i="63"/>
  <c r="Y1972" i="70"/>
  <c r="X1971" i="79"/>
  <c r="X1972" i="79"/>
  <c r="X1976" i="56"/>
  <c r="Y1976" i="56"/>
  <c r="X1980" i="63"/>
  <c r="X1981" i="63"/>
  <c r="Y1980" i="70"/>
  <c r="X1979" i="79"/>
  <c r="X1980" i="79"/>
  <c r="Y1983" i="56"/>
  <c r="Y1984" i="56"/>
  <c r="X1988" i="63"/>
  <c r="Y1988" i="63"/>
  <c r="X1989" i="70"/>
  <c r="Y1986" i="79"/>
  <c r="Y1987" i="79"/>
  <c r="Y1991" i="56"/>
  <c r="X1993" i="56"/>
  <c r="X1996" i="63"/>
  <c r="X1997" i="63"/>
  <c r="Y1996" i="70"/>
  <c r="X1995" i="79"/>
  <c r="X1996" i="79"/>
  <c r="Y1999" i="56"/>
  <c r="Y2000" i="56"/>
  <c r="X2004" i="63"/>
  <c r="Y2004" i="63"/>
  <c r="Y2004" i="70"/>
  <c r="Y2002" i="79"/>
  <c r="X2004" i="79"/>
  <c r="Y2007" i="56"/>
  <c r="X2009" i="56"/>
  <c r="X2012" i="63"/>
  <c r="Y2012" i="63"/>
  <c r="X2013" i="70"/>
  <c r="X2011" i="79"/>
  <c r="X2012" i="79"/>
  <c r="Y2015" i="56"/>
  <c r="X2017" i="56"/>
  <c r="Y2019" i="63"/>
  <c r="Y2020" i="63"/>
  <c r="Y2020" i="70"/>
  <c r="Y2018" i="79"/>
  <c r="X2020" i="79"/>
  <c r="X2024" i="56"/>
  <c r="Y2024" i="56"/>
  <c r="X2028" i="63"/>
  <c r="X2029" i="63"/>
  <c r="Y2028" i="70"/>
  <c r="Y2026" i="79"/>
  <c r="Y2027" i="79"/>
  <c r="Y2031" i="56"/>
  <c r="X2033" i="56"/>
  <c r="X2036" i="63"/>
  <c r="X2037" i="63"/>
  <c r="Y2036" i="70"/>
  <c r="X2035" i="79"/>
  <c r="X2036" i="79"/>
  <c r="Y2039" i="56"/>
  <c r="Y2040" i="56"/>
  <c r="Y2043" i="63"/>
  <c r="Y2044" i="63"/>
  <c r="X2045" i="70"/>
  <c r="Y2042" i="79"/>
  <c r="Y2043" i="79"/>
  <c r="X2048" i="56"/>
  <c r="X2049" i="56"/>
  <c r="Y2051" i="63"/>
  <c r="Y2052" i="63"/>
  <c r="Y2052" i="70"/>
  <c r="X2051" i="79"/>
  <c r="Y2051" i="79"/>
  <c r="Y2055" i="56"/>
  <c r="X2057" i="56"/>
  <c r="Y2059" i="63"/>
  <c r="X2061" i="63"/>
  <c r="X2061" i="70"/>
  <c r="Y2061" i="70"/>
  <c r="Y2062" i="70"/>
  <c r="Y2063" i="70"/>
  <c r="X2065" i="70"/>
  <c r="Y2065" i="70"/>
  <c r="X2067" i="70"/>
  <c r="Y2067" i="70"/>
  <c r="X2069" i="70"/>
  <c r="Y2069" i="70"/>
  <c r="Y2070" i="70"/>
  <c r="X2072" i="70"/>
  <c r="X2073" i="70"/>
  <c r="Y2073" i="70"/>
  <c r="Y2074" i="70"/>
  <c r="X2076" i="70"/>
  <c r="X2077" i="70"/>
  <c r="Y2077" i="70"/>
  <c r="X2079" i="70"/>
  <c r="Y2079" i="70"/>
  <c r="X2081" i="70"/>
  <c r="X2082" i="70"/>
  <c r="Y2082" i="70"/>
  <c r="X2084" i="70"/>
  <c r="X2085" i="70"/>
  <c r="Y2085" i="70"/>
  <c r="Y2086" i="70"/>
  <c r="X2088" i="70"/>
  <c r="Y2088" i="70"/>
  <c r="Y2089" i="70"/>
  <c r="X2091" i="70"/>
  <c r="Y2091" i="70"/>
  <c r="X2093" i="70"/>
  <c r="Y2093" i="70"/>
  <c r="Y2094" i="70"/>
  <c r="Y2095" i="70"/>
  <c r="X2097" i="70"/>
  <c r="X2098" i="70"/>
  <c r="Y2098" i="70"/>
  <c r="Y2099" i="70"/>
  <c r="X2101" i="70"/>
  <c r="Y2101" i="70"/>
  <c r="Y2102" i="70"/>
  <c r="X2104" i="70"/>
  <c r="X2105" i="70"/>
  <c r="X2106" i="70"/>
  <c r="X2107" i="70"/>
  <c r="X2108" i="70"/>
  <c r="X2109" i="70"/>
  <c r="X2110" i="70"/>
  <c r="Y2110" i="70"/>
  <c r="Y2111" i="70"/>
  <c r="Y2112" i="70"/>
  <c r="Y2113" i="70"/>
  <c r="Y2114" i="70"/>
  <c r="Y2115" i="70"/>
  <c r="X2117" i="70"/>
  <c r="Y2117" i="70"/>
  <c r="X2119" i="70"/>
  <c r="X2120" i="70"/>
  <c r="X2121" i="70"/>
  <c r="Y2121" i="70"/>
  <c r="X2123" i="70"/>
  <c r="Y2123" i="70"/>
  <c r="Y2124" i="70"/>
  <c r="X2126" i="70"/>
  <c r="Y2126" i="70"/>
  <c r="Y2127" i="70"/>
  <c r="X2129" i="70"/>
  <c r="X2130" i="70"/>
  <c r="X2131" i="70"/>
  <c r="Y2131" i="70"/>
  <c r="Y2132" i="70"/>
  <c r="X2134" i="70"/>
  <c r="X2135" i="70"/>
  <c r="X2136" i="70"/>
  <c r="X2137" i="70"/>
  <c r="X2138" i="70"/>
  <c r="X2139" i="70"/>
  <c r="X2140" i="70"/>
  <c r="X2141" i="70"/>
  <c r="Y2141" i="70"/>
  <c r="Y2142" i="70"/>
  <c r="X2144" i="70"/>
  <c r="Y2144" i="70"/>
  <c r="X2146" i="70"/>
  <c r="Y2146" i="70"/>
  <c r="X2148" i="70"/>
  <c r="X2149" i="70"/>
  <c r="X2150" i="70"/>
  <c r="Y2150" i="70"/>
  <c r="X2152" i="70"/>
  <c r="X2153" i="70"/>
  <c r="X2154" i="70"/>
  <c r="X2155" i="70"/>
  <c r="Y2155" i="70"/>
  <c r="Y2156" i="70"/>
  <c r="X2158" i="70"/>
  <c r="Y2158" i="70"/>
  <c r="X2160" i="70"/>
  <c r="Y2160" i="70"/>
  <c r="X2162" i="70"/>
  <c r="Y2162" i="70"/>
  <c r="Y2163" i="70"/>
  <c r="Y2164" i="70"/>
  <c r="Y2165" i="70"/>
  <c r="Y2166" i="70"/>
  <c r="Y2167" i="70"/>
  <c r="X2169" i="70"/>
  <c r="X2170" i="70"/>
  <c r="Y2170" i="70"/>
  <c r="X2172" i="70"/>
  <c r="Y2172" i="70"/>
  <c r="X2174" i="70"/>
  <c r="Y2174" i="70"/>
  <c r="Y2175" i="70"/>
  <c r="X2177" i="70"/>
  <c r="X2178" i="70"/>
  <c r="Y2178" i="70"/>
  <c r="X2180" i="70"/>
  <c r="X2181" i="70"/>
  <c r="Y2181" i="70"/>
  <c r="Y2182" i="70"/>
  <c r="Y2183" i="70"/>
  <c r="X2185" i="70"/>
  <c r="Y2185" i="70"/>
  <c r="X2187" i="70"/>
  <c r="X2188" i="70"/>
  <c r="Y2188" i="70"/>
  <c r="Y2189" i="70"/>
  <c r="X2191" i="70"/>
  <c r="X2192" i="70"/>
  <c r="X2193" i="70"/>
  <c r="X2194" i="70"/>
  <c r="Y2194" i="70"/>
  <c r="X2196" i="70"/>
  <c r="Y2196" i="70"/>
  <c r="X2198" i="70"/>
  <c r="X2199" i="70"/>
  <c r="X2200" i="70"/>
  <c r="Y2200" i="70"/>
  <c r="Y2201" i="70"/>
  <c r="X2203" i="70"/>
  <c r="Y2203" i="70"/>
  <c r="Y2204" i="70"/>
  <c r="X2206" i="70"/>
  <c r="X2207" i="70"/>
  <c r="X2208" i="70"/>
  <c r="X2209" i="70"/>
  <c r="Y2209" i="70"/>
  <c r="X2211" i="70"/>
  <c r="Y2211" i="70"/>
  <c r="X2213" i="70"/>
  <c r="X2214" i="70"/>
  <c r="Y2214" i="70"/>
  <c r="X2216" i="70"/>
  <c r="Y2216" i="70"/>
  <c r="X2218" i="70"/>
  <c r="X2219" i="70"/>
  <c r="X2220" i="70"/>
  <c r="X2221" i="70"/>
  <c r="Y2221" i="70"/>
  <c r="X2223" i="70"/>
  <c r="X2224" i="70"/>
  <c r="Y2224" i="70"/>
  <c r="X2226" i="70"/>
  <c r="Y2226" i="70"/>
  <c r="X2228" i="70"/>
  <c r="Y2228" i="70"/>
  <c r="X2230" i="70"/>
  <c r="X2231" i="70"/>
  <c r="X2232" i="70"/>
  <c r="Y2232" i="70"/>
  <c r="X2234" i="70"/>
  <c r="X2235" i="70"/>
  <c r="X2236" i="70"/>
  <c r="Y2236" i="70"/>
  <c r="X2238" i="70"/>
  <c r="Y2238" i="70"/>
  <c r="Y2239" i="70"/>
  <c r="X2241" i="70"/>
  <c r="Y2241" i="70"/>
  <c r="X2243" i="70"/>
  <c r="X2244" i="70"/>
  <c r="Y2244" i="70"/>
  <c r="X2246" i="70"/>
  <c r="Y2246" i="70"/>
  <c r="Y2247" i="70"/>
  <c r="Y2248" i="70"/>
  <c r="X2250" i="70"/>
  <c r="X2251" i="70"/>
  <c r="Y2251" i="70"/>
  <c r="X2253" i="70"/>
  <c r="X2254" i="70"/>
  <c r="Y2254" i="70"/>
  <c r="Y2255" i="70"/>
  <c r="X2257" i="70"/>
  <c r="X2258" i="70"/>
  <c r="Y2258" i="70"/>
  <c r="X2260" i="70"/>
  <c r="X2261" i="70"/>
  <c r="X2262" i="70"/>
  <c r="X2263" i="70"/>
  <c r="X2264" i="70"/>
  <c r="X2265" i="70"/>
  <c r="Y2265" i="70"/>
  <c r="Y2266" i="70"/>
  <c r="Y2267" i="70"/>
  <c r="Y2268" i="70"/>
  <c r="Y2269" i="70"/>
  <c r="Y2270" i="70"/>
  <c r="X2272" i="70"/>
  <c r="X2273" i="70"/>
  <c r="Y2273" i="70"/>
  <c r="X2275" i="70"/>
  <c r="X2276" i="70"/>
  <c r="X2277" i="70"/>
  <c r="Y2277" i="70"/>
  <c r="Y2278" i="70"/>
  <c r="Y2279" i="70"/>
  <c r="Y2280" i="70"/>
  <c r="Y2281" i="70"/>
  <c r="Y2282" i="70"/>
  <c r="Y2283" i="70"/>
  <c r="X2285" i="70"/>
  <c r="X2286" i="70"/>
  <c r="Y2286" i="70"/>
  <c r="Y2287" i="70"/>
  <c r="Y2288" i="70"/>
  <c r="X2290" i="70"/>
  <c r="X2291" i="70"/>
  <c r="Y2291" i="70"/>
  <c r="X2293" i="70"/>
  <c r="X2294" i="70"/>
  <c r="X2295" i="70"/>
  <c r="X2296" i="70"/>
  <c r="X2297" i="70"/>
  <c r="Y2297" i="70"/>
  <c r="Y2298" i="70"/>
  <c r="X2300" i="70"/>
  <c r="Y2300" i="70"/>
  <c r="Y2301" i="70"/>
  <c r="X2303" i="70"/>
  <c r="X2304" i="70"/>
  <c r="Y2304" i="70"/>
  <c r="X2306" i="70"/>
  <c r="X2307" i="70"/>
  <c r="Y2307" i="70"/>
  <c r="X2309" i="70"/>
  <c r="Y2309" i="70"/>
  <c r="Y2310" i="70"/>
  <c r="Y2311" i="70"/>
  <c r="Y2312" i="70"/>
  <c r="Y2313" i="70"/>
  <c r="Y2314" i="70"/>
  <c r="Y2315" i="70"/>
  <c r="Y2316" i="70"/>
  <c r="X2318" i="70"/>
  <c r="X2319" i="70"/>
  <c r="Y2319" i="70"/>
  <c r="Y2320" i="70"/>
  <c r="X2322" i="70"/>
  <c r="X2323" i="70"/>
  <c r="X2324" i="70"/>
  <c r="Y2324" i="70"/>
  <c r="Y2325" i="70"/>
  <c r="X2327" i="70"/>
  <c r="Y2327" i="70"/>
  <c r="X2329" i="70"/>
  <c r="Y2329" i="70"/>
  <c r="X2331" i="70"/>
  <c r="X2332" i="70"/>
  <c r="Y2332" i="70"/>
  <c r="Y2333" i="70"/>
  <c r="X2335" i="70"/>
  <c r="X2336" i="70"/>
  <c r="X2337" i="70"/>
  <c r="X2338" i="70"/>
  <c r="X2339" i="70"/>
  <c r="Y2339" i="70"/>
  <c r="Y2340" i="70"/>
  <c r="Y2341" i="70"/>
  <c r="Y2342" i="70"/>
  <c r="X2344" i="70"/>
  <c r="X2345" i="70"/>
  <c r="X2346" i="70"/>
  <c r="X2347" i="70"/>
  <c r="Y2347" i="70"/>
  <c r="X2349" i="70"/>
  <c r="X2350" i="70"/>
  <c r="Y2350" i="70"/>
  <c r="X2352" i="70"/>
  <c r="Y2352" i="70"/>
  <c r="Y2353" i="70"/>
  <c r="Y2354" i="70"/>
  <c r="Y2355" i="70"/>
  <c r="X2357" i="70"/>
  <c r="X2358" i="70"/>
  <c r="X2359" i="70"/>
  <c r="X2360" i="70"/>
  <c r="Y2360" i="70"/>
  <c r="X2362" i="70"/>
  <c r="Y2362" i="70"/>
  <c r="X2364" i="70"/>
  <c r="Y2364" i="70"/>
  <c r="X2366" i="70"/>
  <c r="Y2366" i="70"/>
  <c r="X2368" i="70"/>
  <c r="Y2368" i="70"/>
  <c r="Y2369" i="70"/>
  <c r="X2371" i="70"/>
  <c r="Y2371" i="70"/>
  <c r="Y2372" i="70"/>
  <c r="X2374" i="70"/>
  <c r="Y2374" i="70"/>
  <c r="X2376" i="70"/>
  <c r="X2377" i="70"/>
  <c r="Y2377" i="70"/>
  <c r="Y2378" i="70"/>
  <c r="Y2379" i="70"/>
  <c r="X2381" i="70"/>
  <c r="X2382" i="70"/>
  <c r="X2383" i="70"/>
  <c r="Y2383" i="70"/>
  <c r="X2385" i="70"/>
  <c r="Y2385" i="70"/>
  <c r="Y2386" i="70"/>
  <c r="X2388" i="70"/>
  <c r="Y2388" i="70"/>
  <c r="X2390" i="70"/>
  <c r="X2391" i="70"/>
  <c r="Y2391" i="70"/>
  <c r="X2393" i="70"/>
  <c r="Y2393" i="70"/>
  <c r="Y2394" i="70"/>
  <c r="Y2395" i="70"/>
  <c r="Y2396" i="70"/>
  <c r="X2398" i="70"/>
  <c r="Y2398" i="70"/>
  <c r="Y2399" i="70"/>
  <c r="Y2400" i="70"/>
  <c r="X2402" i="70"/>
  <c r="Y2402" i="70"/>
  <c r="Y2403" i="70"/>
  <c r="X2405" i="70"/>
  <c r="Y2405" i="70"/>
  <c r="Y2406" i="70"/>
  <c r="Y2407" i="70"/>
  <c r="X2409" i="70"/>
  <c r="Y2409" i="70"/>
  <c r="Y2410" i="70"/>
  <c r="Y2411" i="70"/>
  <c r="X2413" i="70"/>
  <c r="Y2413" i="70"/>
  <c r="X2415" i="70"/>
  <c r="X2416" i="70"/>
  <c r="Y2416" i="70"/>
  <c r="X2418" i="70"/>
  <c r="X2419" i="70"/>
  <c r="X2420" i="70"/>
  <c r="Y2420" i="70"/>
  <c r="X2422" i="70"/>
  <c r="Y2422" i="70"/>
  <c r="Y2423" i="70"/>
  <c r="Y2424" i="70"/>
  <c r="X2426" i="70"/>
  <c r="X2427" i="70"/>
  <c r="Y2427" i="70"/>
  <c r="Y2428" i="70"/>
  <c r="X2430" i="70"/>
  <c r="X2431" i="70"/>
  <c r="X2432" i="70"/>
  <c r="Y2432" i="70"/>
  <c r="X2434" i="70"/>
  <c r="X2435" i="70"/>
  <c r="Y2435" i="70"/>
  <c r="X2437" i="70"/>
  <c r="Y2437" i="70"/>
  <c r="X2439" i="70"/>
  <c r="X2440" i="70"/>
  <c r="X2441" i="70"/>
  <c r="Y2441" i="70"/>
  <c r="Y2442" i="70"/>
  <c r="X2444" i="70"/>
  <c r="Y2444" i="70"/>
  <c r="X2446" i="70"/>
  <c r="X2447" i="70"/>
  <c r="X2448" i="70"/>
  <c r="Y2448" i="70"/>
  <c r="X2450" i="70"/>
  <c r="X2451" i="70"/>
  <c r="Y2451" i="70"/>
  <c r="X2453" i="70"/>
  <c r="X2454" i="70"/>
  <c r="Y2454" i="70"/>
  <c r="X2456" i="70"/>
  <c r="Y2456" i="70"/>
  <c r="X2458" i="70"/>
  <c r="Y2458" i="70"/>
  <c r="Y2459" i="70"/>
  <c r="X2461" i="70"/>
  <c r="X2462" i="70"/>
  <c r="X2463" i="70"/>
  <c r="X2464" i="70"/>
  <c r="Y2464" i="70"/>
  <c r="Y2465" i="70"/>
  <c r="Y2466" i="70"/>
  <c r="Y2467" i="70"/>
  <c r="Y2468" i="70"/>
  <c r="X2470" i="70"/>
  <c r="X2471" i="70"/>
  <c r="X2472" i="70"/>
  <c r="X2473" i="70"/>
  <c r="X2474" i="70"/>
  <c r="X2475" i="70"/>
  <c r="X2476" i="70"/>
  <c r="X2477" i="70"/>
  <c r="X2478" i="70"/>
  <c r="Y2478" i="70"/>
  <c r="X2480" i="70"/>
  <c r="Y2480" i="70"/>
  <c r="X2482" i="70"/>
  <c r="Y2482" i="70"/>
  <c r="X2484" i="70"/>
  <c r="Y2484" i="70"/>
  <c r="X2486" i="70"/>
  <c r="Y2486" i="70"/>
  <c r="Y2487" i="70"/>
  <c r="Y2488" i="70"/>
  <c r="X2490" i="70"/>
  <c r="X2491" i="70"/>
  <c r="Y2491" i="70"/>
  <c r="X2493" i="70"/>
  <c r="X2494" i="70"/>
  <c r="Y2494" i="70"/>
  <c r="X2496" i="70"/>
  <c r="Y2496" i="70"/>
  <c r="Y2497" i="70"/>
  <c r="X2499" i="70"/>
  <c r="X2500" i="70"/>
  <c r="Y2500" i="70"/>
  <c r="Y2501" i="70"/>
  <c r="Y2502" i="70"/>
  <c r="Y2503" i="70"/>
  <c r="X2505" i="70"/>
  <c r="Y2505" i="70"/>
  <c r="X2507" i="70"/>
  <c r="Y2507" i="70"/>
  <c r="Y2508" i="70"/>
  <c r="X2510" i="70"/>
  <c r="Y2510" i="70"/>
  <c r="X2512" i="70"/>
  <c r="X2513" i="70"/>
  <c r="Y2513" i="70"/>
  <c r="Y2514" i="70"/>
  <c r="Y2515" i="70"/>
  <c r="Y2516" i="70"/>
  <c r="Y2517" i="70"/>
  <c r="Y2518" i="70"/>
  <c r="X2520" i="70"/>
  <c r="X2521" i="70"/>
  <c r="X2522" i="70"/>
  <c r="X2523" i="70"/>
  <c r="Y2523" i="70"/>
  <c r="Y2524" i="70"/>
  <c r="X2526" i="70"/>
  <c r="Y2526" i="70"/>
  <c r="X2528" i="70"/>
  <c r="Y2528" i="70"/>
  <c r="X2530" i="70"/>
  <c r="Y2530" i="70"/>
  <c r="Y2531" i="70"/>
  <c r="X2533" i="70"/>
  <c r="Y2533" i="70"/>
  <c r="X2535" i="70"/>
  <c r="X2536" i="70"/>
  <c r="Y2536" i="70"/>
  <c r="Y2537" i="70"/>
  <c r="Y2538" i="70"/>
  <c r="X2540" i="70"/>
  <c r="Y2540" i="70"/>
  <c r="X2542" i="70"/>
  <c r="X2543" i="70"/>
  <c r="X2544" i="70"/>
  <c r="X2545" i="70"/>
  <c r="X2546" i="70"/>
  <c r="X2547" i="70"/>
  <c r="X2548" i="70"/>
  <c r="Y2548" i="70"/>
  <c r="Y2549" i="70"/>
  <c r="X2551" i="70"/>
  <c r="Y2551" i="70"/>
  <c r="X2553" i="70"/>
  <c r="Y2553" i="70"/>
  <c r="Y2554" i="70"/>
  <c r="X2556" i="70"/>
  <c r="X2557" i="70"/>
  <c r="Y2557" i="70"/>
  <c r="X2559" i="70"/>
  <c r="Y2559" i="70"/>
  <c r="Y2560" i="70"/>
  <c r="X2562" i="70"/>
  <c r="X2563" i="70"/>
  <c r="X2564" i="70"/>
  <c r="X2565" i="70"/>
  <c r="Y2565" i="70"/>
  <c r="Y2566" i="70"/>
  <c r="Y2567" i="70"/>
  <c r="X2569" i="70"/>
  <c r="X2570" i="70"/>
  <c r="Y2570" i="70"/>
  <c r="Y2571" i="70"/>
  <c r="Y2572" i="70"/>
  <c r="X2574" i="70"/>
  <c r="X2575" i="70"/>
  <c r="X2576" i="70"/>
  <c r="X2577" i="70"/>
  <c r="Y2577" i="70"/>
  <c r="Y2578" i="70"/>
  <c r="X2580" i="70"/>
  <c r="Y2580" i="70"/>
  <c r="Y2581" i="70"/>
  <c r="X2583" i="70"/>
  <c r="X2584" i="70"/>
  <c r="Y2584" i="70"/>
  <c r="Y2585" i="70"/>
  <c r="Y2586" i="70"/>
  <c r="X2588" i="70"/>
  <c r="X2589" i="70"/>
  <c r="Y2589" i="70"/>
  <c r="Y2590" i="70"/>
  <c r="X2592" i="70"/>
  <c r="X2593" i="70"/>
  <c r="X2594" i="70"/>
  <c r="X2595" i="70"/>
  <c r="X2596" i="70"/>
  <c r="Y2596" i="70"/>
  <c r="X2598" i="70"/>
  <c r="X2599" i="70"/>
  <c r="Y2599" i="70"/>
  <c r="X2601" i="70"/>
  <c r="Y2601" i="70"/>
  <c r="Y2602" i="70"/>
  <c r="X2604" i="70"/>
  <c r="Y2604" i="70"/>
  <c r="X2606" i="70"/>
  <c r="Y2606" i="70"/>
  <c r="Y2607" i="70"/>
  <c r="X2609" i="70"/>
  <c r="Y2609" i="70"/>
  <c r="Y2610" i="70"/>
  <c r="X2612" i="70"/>
  <c r="Y2612" i="70"/>
  <c r="X2614" i="70"/>
  <c r="X2615" i="70"/>
  <c r="X2616" i="70"/>
  <c r="X2617" i="70"/>
  <c r="X2618" i="70"/>
  <c r="Y2618" i="70"/>
  <c r="X2620" i="70"/>
  <c r="Y2620" i="70"/>
  <c r="Y2621" i="70"/>
  <c r="X2623" i="70"/>
  <c r="Y2623" i="70"/>
  <c r="X2625" i="70"/>
  <c r="X2626" i="70"/>
  <c r="Y2626" i="70"/>
  <c r="X2628" i="70"/>
  <c r="Y2628" i="70"/>
  <c r="Y2629" i="70"/>
  <c r="X2631" i="70"/>
  <c r="X2632" i="70"/>
  <c r="X2633" i="70"/>
  <c r="X2634" i="70"/>
  <c r="X2635" i="70"/>
  <c r="Y2635" i="70"/>
  <c r="Y2636" i="70"/>
  <c r="X2638" i="70"/>
  <c r="X2639" i="70"/>
  <c r="X2640" i="70"/>
  <c r="X2641" i="70"/>
  <c r="X2642" i="70"/>
  <c r="Y2642" i="70"/>
  <c r="X2644" i="70"/>
  <c r="Y2644" i="70"/>
  <c r="X2646" i="70"/>
  <c r="X2647" i="70"/>
  <c r="X2648" i="70"/>
  <c r="Y2648" i="70"/>
  <c r="Y2649" i="70"/>
  <c r="X2651" i="70"/>
  <c r="X2652" i="70"/>
  <c r="Y2652" i="70"/>
  <c r="Y2653" i="70"/>
  <c r="Y2654" i="70"/>
  <c r="Y2655" i="70"/>
  <c r="X2657" i="70"/>
  <c r="Y2657" i="70"/>
  <c r="Y2658" i="70"/>
  <c r="Y2659" i="70"/>
  <c r="X2661" i="70"/>
  <c r="Y2661" i="70"/>
  <c r="Y2662" i="70"/>
  <c r="Y2663" i="70"/>
  <c r="X2665" i="70"/>
  <c r="X2666" i="70"/>
  <c r="X2667" i="70"/>
  <c r="Y2667" i="70"/>
  <c r="Y2668" i="70"/>
  <c r="Y2669" i="70"/>
  <c r="Y2670" i="70"/>
  <c r="Y2671" i="70"/>
  <c r="Y2672" i="70"/>
  <c r="X2674" i="70"/>
  <c r="X2675" i="70"/>
  <c r="Y2675" i="70"/>
  <c r="X2677" i="70"/>
  <c r="X2678" i="70"/>
  <c r="X2679" i="70"/>
  <c r="Y2679" i="70"/>
  <c r="Y2680" i="70"/>
  <c r="X2682" i="70"/>
  <c r="Y2682" i="70"/>
  <c r="Y2683" i="70"/>
  <c r="Y2684" i="70"/>
  <c r="X2686" i="70"/>
  <c r="X2687" i="70"/>
  <c r="X2688" i="70"/>
  <c r="Y2688" i="70"/>
  <c r="Y2689" i="70"/>
  <c r="Y2690" i="70"/>
  <c r="X2692" i="70"/>
  <c r="Y2692" i="70"/>
  <c r="Y2693" i="70"/>
  <c r="X2695" i="70"/>
  <c r="Y2695" i="70"/>
  <c r="Y2696" i="70"/>
  <c r="X2698" i="70"/>
  <c r="Y2698" i="70"/>
  <c r="X2700" i="70"/>
  <c r="X2701" i="70"/>
  <c r="Y2701" i="70"/>
  <c r="X2703" i="70"/>
  <c r="X2704" i="70"/>
  <c r="Y2704" i="70"/>
  <c r="X2706" i="70"/>
  <c r="Y2706" i="70"/>
  <c r="Y2707" i="70"/>
  <c r="X2709" i="70"/>
  <c r="X2710" i="70"/>
  <c r="X2711" i="70"/>
  <c r="X2712" i="70"/>
  <c r="X2713" i="70"/>
  <c r="Y2713" i="70"/>
  <c r="X2715" i="70"/>
  <c r="X2716" i="70"/>
  <c r="Y2716" i="70"/>
  <c r="X2718" i="70"/>
  <c r="Y2718" i="70"/>
  <c r="Y2719" i="70"/>
  <c r="X2721" i="70"/>
  <c r="X2722" i="70"/>
  <c r="X2723" i="70"/>
  <c r="Y2723" i="70"/>
  <c r="X2725" i="70"/>
  <c r="X2726" i="70"/>
  <c r="Y2726" i="70"/>
  <c r="Y2727" i="70"/>
  <c r="X2729" i="70"/>
  <c r="X2730" i="70"/>
  <c r="Y2730" i="70"/>
  <c r="Y2731" i="70"/>
  <c r="X2733" i="70"/>
  <c r="X2734" i="70"/>
  <c r="X2735" i="70"/>
  <c r="Y2735" i="70"/>
  <c r="Y2736" i="70"/>
  <c r="Y2737" i="70"/>
  <c r="X2739" i="70"/>
  <c r="Y2739" i="70"/>
  <c r="X2741" i="70"/>
  <c r="X2742" i="70"/>
  <c r="Y2742" i="70"/>
  <c r="X2744" i="70"/>
  <c r="X2745" i="70"/>
  <c r="Y2745" i="70"/>
  <c r="Y2746" i="70"/>
  <c r="Y2747" i="70"/>
  <c r="Y2748" i="70"/>
  <c r="X2750" i="70"/>
  <c r="X2751" i="70"/>
  <c r="Y2751" i="70"/>
  <c r="X2753" i="70"/>
  <c r="Y2753" i="70"/>
  <c r="Y2754" i="70"/>
  <c r="Y2755" i="70"/>
  <c r="Y2756" i="70"/>
  <c r="X2758" i="70"/>
  <c r="Y2758" i="70"/>
  <c r="Y2759" i="70"/>
  <c r="Y2760" i="70"/>
  <c r="Y2761" i="70"/>
  <c r="X2763" i="70"/>
  <c r="X2764" i="70"/>
  <c r="X2765" i="70"/>
  <c r="Y2765" i="70"/>
  <c r="X2767" i="70"/>
  <c r="Y2767" i="70"/>
  <c r="Y2768" i="70"/>
  <c r="X2770" i="70"/>
  <c r="Y2770" i="70"/>
  <c r="X2772" i="70"/>
  <c r="Y2772" i="70"/>
  <c r="X2774" i="70"/>
  <c r="Y2774" i="70"/>
  <c r="Y2775" i="70"/>
  <c r="X2777" i="70"/>
  <c r="Y2777" i="70"/>
  <c r="Y2778" i="70"/>
  <c r="Y2779" i="70"/>
  <c r="Y2780" i="70"/>
  <c r="X2782" i="70"/>
  <c r="X2783" i="70"/>
  <c r="Y2783" i="70"/>
  <c r="X2785" i="70"/>
  <c r="Y2785" i="70"/>
  <c r="Y2786" i="70"/>
  <c r="Y2787" i="70"/>
  <c r="Y2788" i="70"/>
  <c r="X2790" i="70"/>
  <c r="X2791" i="70"/>
  <c r="X2792" i="70"/>
  <c r="Y2792" i="70"/>
  <c r="Y2793" i="70"/>
  <c r="X2795" i="70"/>
  <c r="Y2795" i="70"/>
  <c r="X2797" i="70"/>
  <c r="Y2797" i="70"/>
  <c r="X2799" i="70"/>
  <c r="X2800" i="70"/>
  <c r="Y2800" i="70"/>
  <c r="X2802" i="70"/>
  <c r="Y2802" i="70"/>
  <c r="X2804" i="70"/>
  <c r="X2805" i="70"/>
  <c r="Y2805" i="70"/>
  <c r="Y2806" i="70"/>
  <c r="X2808" i="70"/>
  <c r="X2809" i="70"/>
  <c r="Y2809" i="70"/>
  <c r="Y2810" i="70"/>
  <c r="Y2811" i="70"/>
  <c r="X2813" i="70"/>
  <c r="X2814" i="70"/>
  <c r="X2815" i="70"/>
  <c r="Y2815" i="70"/>
  <c r="Y2816" i="70"/>
  <c r="Y2817" i="70"/>
  <c r="X2819" i="70"/>
  <c r="X2820" i="70"/>
  <c r="Y2820" i="70"/>
  <c r="Y2821" i="70"/>
  <c r="Y2822" i="70"/>
  <c r="Y2823" i="70"/>
  <c r="X2825" i="70"/>
  <c r="X2826" i="70"/>
  <c r="X2827" i="70"/>
  <c r="X2828" i="70"/>
  <c r="X2829" i="70"/>
  <c r="X2830" i="70"/>
  <c r="X2831" i="70"/>
  <c r="Y2831" i="70"/>
  <c r="X2833" i="70"/>
  <c r="X2834" i="70"/>
  <c r="X2835" i="70"/>
  <c r="Y2835" i="70"/>
  <c r="X2837" i="70"/>
  <c r="Y2837" i="70"/>
  <c r="X2839" i="70"/>
  <c r="X2840" i="70"/>
  <c r="X2841" i="70"/>
  <c r="Y2841" i="70"/>
  <c r="X2843" i="70"/>
  <c r="Y2843" i="70"/>
  <c r="X2845" i="70"/>
  <c r="Y2845" i="70"/>
  <c r="X2847" i="70"/>
  <c r="Y2847" i="70"/>
  <c r="Y2848" i="70"/>
  <c r="X2850" i="70"/>
  <c r="X2851" i="70"/>
  <c r="X2852" i="70"/>
  <c r="Y2852" i="70"/>
  <c r="X2854" i="70"/>
  <c r="X2855" i="70"/>
  <c r="Y2855" i="70"/>
  <c r="Y2856" i="70"/>
  <c r="Y2857" i="70"/>
  <c r="Y2858" i="70"/>
  <c r="X2860" i="70"/>
  <c r="Y2860" i="70"/>
  <c r="Y2861" i="70"/>
  <c r="X2863" i="70"/>
  <c r="X2864" i="70"/>
  <c r="Y2864" i="70"/>
  <c r="X2866" i="70"/>
  <c r="X2867" i="70"/>
  <c r="Y2867" i="70"/>
  <c r="X2869" i="70"/>
  <c r="Y2869" i="70"/>
  <c r="X2871" i="70"/>
  <c r="Y2871" i="70"/>
  <c r="X2873" i="70"/>
  <c r="Y2873" i="70"/>
  <c r="X2875" i="70"/>
  <c r="Y2875" i="70"/>
  <c r="X2877" i="70"/>
  <c r="X2878" i="70"/>
  <c r="X2879" i="70"/>
  <c r="X2880" i="70"/>
  <c r="Y2880" i="70"/>
  <c r="X2882" i="70"/>
  <c r="Y2882" i="70"/>
  <c r="X2884" i="70"/>
  <c r="Y2884" i="70"/>
  <c r="X2886" i="70"/>
  <c r="X2887" i="70"/>
  <c r="Y2887" i="70"/>
  <c r="Y2888" i="70"/>
  <c r="X2890" i="70"/>
  <c r="Y2890" i="70"/>
  <c r="X2892" i="70"/>
  <c r="Y2892" i="70"/>
  <c r="Y2893" i="70"/>
  <c r="Y2894" i="70"/>
  <c r="X2896" i="70"/>
  <c r="X2897" i="70"/>
  <c r="X2898" i="70"/>
  <c r="Y2898" i="70"/>
  <c r="X2900" i="70"/>
  <c r="Y2900" i="70"/>
  <c r="X2902" i="70"/>
  <c r="X2903" i="70"/>
  <c r="Y2903" i="70"/>
  <c r="Y2904" i="70"/>
  <c r="F96" i="60"/>
  <c r="X74" i="56"/>
  <c r="X173" i="56"/>
  <c r="AG229" i="51"/>
  <c r="Y299" i="79"/>
  <c r="X341" i="63"/>
  <c r="Y375" i="56"/>
  <c r="X413" i="70"/>
  <c r="Y448" i="56"/>
  <c r="X483" i="79"/>
  <c r="X524" i="63"/>
  <c r="Y555" i="63"/>
  <c r="Y587" i="63"/>
  <c r="X620" i="63"/>
  <c r="Y649" i="63"/>
  <c r="Y670" i="79"/>
  <c r="X699" i="63"/>
  <c r="X719" i="63"/>
  <c r="X733" i="79"/>
  <c r="X754" i="56"/>
  <c r="X774" i="63"/>
  <c r="Y790" i="70"/>
  <c r="Y805" i="79"/>
  <c r="Y826" i="56"/>
  <c r="X847" i="63"/>
  <c r="X861" i="79"/>
  <c r="Y881" i="56"/>
  <c r="Y901" i="63"/>
  <c r="X918" i="70"/>
  <c r="X934" i="70"/>
  <c r="Y949" i="70"/>
  <c r="Y965" i="70"/>
  <c r="X981" i="56"/>
  <c r="X991" i="79"/>
  <c r="X1003" i="79"/>
  <c r="Y1016" i="63"/>
  <c r="X1025" i="70"/>
  <c r="X1034" i="70"/>
  <c r="X1040" i="79"/>
  <c r="X1052" i="56"/>
  <c r="X1061" i="56"/>
  <c r="X1072" i="63"/>
  <c r="Y1080" i="63"/>
  <c r="Y1088" i="70"/>
  <c r="Y1097" i="70"/>
  <c r="X1104" i="79"/>
  <c r="X1116" i="56"/>
  <c r="X1125" i="56"/>
  <c r="Y1135" i="63"/>
  <c r="X1145" i="63"/>
  <c r="X1153" i="70"/>
  <c r="Y1161" i="70"/>
  <c r="X1168" i="79"/>
  <c r="X1180" i="56"/>
  <c r="X1189" i="56"/>
  <c r="X1200" i="63"/>
  <c r="X1209" i="63"/>
  <c r="X1217" i="70"/>
  <c r="X1226" i="70"/>
  <c r="X1232" i="79"/>
  <c r="Y1243" i="56"/>
  <c r="X1253" i="56"/>
  <c r="Y1263" i="63"/>
  <c r="Y1272" i="63"/>
  <c r="X1276" i="79"/>
  <c r="X1285" i="63"/>
  <c r="X1285" i="79"/>
  <c r="Y1293" i="63"/>
  <c r="X1297" i="56"/>
  <c r="X1302" i="70"/>
  <c r="X1306" i="56"/>
  <c r="X1308" i="79"/>
  <c r="X1317" i="63"/>
  <c r="X1317" i="79"/>
  <c r="Y1325" i="63"/>
  <c r="X1329" i="56"/>
  <c r="X1334" i="70"/>
  <c r="X1338" i="56"/>
  <c r="Y1339" i="79"/>
  <c r="Y1348" i="63"/>
  <c r="X1349" i="79"/>
  <c r="X1358" i="63"/>
  <c r="X1361" i="56"/>
  <c r="X1366" i="70"/>
  <c r="X1370" i="56"/>
  <c r="Y1371" i="79"/>
  <c r="X1381" i="63"/>
  <c r="X1381" i="79"/>
  <c r="X1390" i="63"/>
  <c r="Y1392" i="56"/>
  <c r="Y1397" i="70"/>
  <c r="Y1401" i="56"/>
  <c r="Y1403" i="79"/>
  <c r="X1408" i="79"/>
  <c r="Y1411" i="79"/>
  <c r="Y1415" i="79"/>
  <c r="Y1419" i="79"/>
  <c r="X1424" i="79"/>
  <c r="Y1427" i="79"/>
  <c r="X1432" i="79"/>
  <c r="X1436" i="79"/>
  <c r="Y1439" i="79"/>
  <c r="Y1443" i="79"/>
  <c r="X1448" i="79"/>
  <c r="Y1451" i="79"/>
  <c r="Y1455" i="79"/>
  <c r="X1460" i="79"/>
  <c r="Y1463" i="79"/>
  <c r="X1468" i="79"/>
  <c r="Y1471" i="79"/>
  <c r="Y1475" i="79"/>
  <c r="Y1479" i="79"/>
  <c r="X1484" i="79"/>
  <c r="Y1487" i="79"/>
  <c r="Y1491" i="79"/>
  <c r="X1496" i="79"/>
  <c r="Y1499" i="79"/>
  <c r="X1504" i="79"/>
  <c r="Y1507" i="79"/>
  <c r="X1512" i="79"/>
  <c r="Y1515" i="79"/>
  <c r="Y1519" i="79"/>
  <c r="X1524" i="79"/>
  <c r="Y1527" i="79"/>
  <c r="X1532" i="79"/>
  <c r="Y1535" i="79"/>
  <c r="Y1539" i="79"/>
  <c r="X1544" i="79"/>
  <c r="X1548" i="79"/>
  <c r="X1552" i="79"/>
  <c r="Y1555" i="79"/>
  <c r="Y1559" i="79"/>
  <c r="X1564" i="79"/>
  <c r="X1568" i="79"/>
  <c r="X1572" i="79"/>
  <c r="Y1575" i="79"/>
  <c r="Y1579" i="79"/>
  <c r="Y1583" i="79"/>
  <c r="Y1587" i="79"/>
  <c r="Y1591" i="79"/>
  <c r="Y1595" i="79"/>
  <c r="X1600" i="79"/>
  <c r="X1604" i="79"/>
  <c r="X1608" i="79"/>
  <c r="Y1611" i="79"/>
  <c r="X1616" i="79"/>
  <c r="Y1619" i="79"/>
  <c r="X1624" i="79"/>
  <c r="X1628" i="79"/>
  <c r="X1632" i="79"/>
  <c r="Y1635" i="79"/>
  <c r="X1640" i="79"/>
  <c r="X1644" i="79"/>
  <c r="X1648" i="79"/>
  <c r="Y1651" i="79"/>
  <c r="Y1655" i="79"/>
  <c r="Y1659" i="79"/>
  <c r="X1664" i="79"/>
  <c r="X1668" i="79"/>
  <c r="Y1671" i="79"/>
  <c r="Y1675" i="79"/>
  <c r="Y1679" i="79"/>
  <c r="X1684" i="79"/>
  <c r="Y1687" i="79"/>
  <c r="Y1691" i="79"/>
  <c r="X1696" i="79"/>
  <c r="X1700" i="79"/>
  <c r="Y1703" i="79"/>
  <c r="X1708" i="79"/>
  <c r="Y1711" i="79"/>
  <c r="Y1715" i="79"/>
  <c r="X1720" i="79"/>
  <c r="X1724" i="79"/>
  <c r="Y1727" i="79"/>
  <c r="Y1731" i="79"/>
  <c r="Y1735" i="79"/>
  <c r="Y1739" i="79"/>
  <c r="X1744" i="79"/>
  <c r="X1748" i="79"/>
  <c r="X1752" i="79"/>
  <c r="Y1755" i="79"/>
  <c r="X1760" i="79"/>
  <c r="X1764" i="79"/>
  <c r="X1768" i="79"/>
  <c r="Y1771" i="79"/>
  <c r="X1776" i="79"/>
  <c r="Y1779" i="79"/>
  <c r="X1784" i="79"/>
  <c r="Y1787" i="79"/>
  <c r="X1792" i="79"/>
  <c r="Y1795" i="79"/>
  <c r="Y1803" i="63"/>
  <c r="X1805" i="56"/>
  <c r="Y1804" i="79"/>
  <c r="X1812" i="63"/>
  <c r="X1813" i="56"/>
  <c r="Y1812" i="79"/>
  <c r="X1820" i="63"/>
  <c r="X1821" i="56"/>
  <c r="Y1820" i="79"/>
  <c r="Y1827" i="63"/>
  <c r="Y1828" i="56"/>
  <c r="X1829" i="79"/>
  <c r="X1836" i="63"/>
  <c r="X1837" i="56"/>
  <c r="X1837" i="79"/>
  <c r="X1842" i="56"/>
  <c r="Y1845" i="63"/>
  <c r="X1847" i="70"/>
  <c r="X1846" i="79"/>
  <c r="X1851" i="56"/>
  <c r="X1855" i="63"/>
  <c r="X1853" i="79"/>
  <c r="X1858" i="56"/>
  <c r="Y1861" i="63"/>
  <c r="X1863" i="70"/>
  <c r="X1862" i="79"/>
  <c r="X1867" i="56"/>
  <c r="X1871" i="63"/>
  <c r="Y1868" i="79"/>
  <c r="X1874" i="56"/>
  <c r="X1878" i="63"/>
  <c r="Y1878" i="70"/>
  <c r="Y1877" i="79"/>
  <c r="Y1882" i="56"/>
  <c r="X1887" i="63"/>
  <c r="X1885" i="79"/>
  <c r="Y1889" i="56"/>
  <c r="Y1893" i="63"/>
  <c r="X1895" i="70"/>
  <c r="X1894" i="79"/>
  <c r="X1899" i="56"/>
  <c r="Y1902" i="63"/>
  <c r="X1901" i="79"/>
  <c r="X1906" i="56"/>
  <c r="X1910" i="63"/>
  <c r="X1911" i="70"/>
  <c r="Y1909" i="79"/>
  <c r="Y1914" i="56"/>
  <c r="Y1918" i="63"/>
  <c r="Y1916" i="79"/>
  <c r="Y1921" i="56"/>
  <c r="X1926" i="63"/>
  <c r="X1927" i="70"/>
  <c r="X1926" i="79"/>
  <c r="X1931" i="56"/>
  <c r="Y1934" i="63"/>
  <c r="X1933" i="79"/>
  <c r="X1938" i="56"/>
  <c r="Y1941" i="63"/>
  <c r="Y1942" i="70"/>
  <c r="X1942" i="79"/>
  <c r="X1947" i="56"/>
  <c r="Y1950" i="63"/>
  <c r="X1949" i="79"/>
  <c r="Y1953" i="56"/>
  <c r="Y1957" i="63"/>
  <c r="X1959" i="70"/>
  <c r="X1958" i="79"/>
  <c r="X1963" i="56"/>
  <c r="Y1966" i="63"/>
  <c r="X1965" i="79"/>
  <c r="X1970" i="56"/>
  <c r="X1974" i="63"/>
  <c r="Y1974" i="70"/>
  <c r="Y1973" i="79"/>
  <c r="X1979" i="56"/>
  <c r="X1983" i="63"/>
  <c r="Y1980" i="79"/>
  <c r="X1986" i="56"/>
  <c r="X1990" i="63"/>
  <c r="X1991" i="70"/>
  <c r="X1990" i="79"/>
  <c r="Y1994" i="56"/>
  <c r="X1999" i="63"/>
  <c r="Y1996" i="79"/>
  <c r="Y2001" i="56"/>
  <c r="X2006" i="63"/>
  <c r="Y2006" i="70"/>
  <c r="X2006" i="79"/>
  <c r="X2011" i="56"/>
  <c r="Y2014" i="63"/>
  <c r="X2013" i="79"/>
  <c r="X2018" i="56"/>
  <c r="Y2021" i="63"/>
  <c r="Y2022" i="70"/>
  <c r="X2022" i="79"/>
  <c r="X2027" i="56"/>
  <c r="X2031" i="63"/>
  <c r="Y2028" i="79"/>
  <c r="Y2033" i="56"/>
  <c r="X2038" i="63"/>
  <c r="Y2038" i="70"/>
  <c r="Y2037" i="79"/>
  <c r="Y2042" i="56"/>
  <c r="X2047" i="63"/>
  <c r="Y2044" i="79"/>
  <c r="Y2049" i="56"/>
  <c r="X2054" i="63"/>
  <c r="Y2054" i="70"/>
  <c r="Y2053" i="79"/>
  <c r="X2059" i="56"/>
  <c r="Y2062" i="63"/>
  <c r="Y2064" i="63"/>
  <c r="X2067" i="63"/>
  <c r="X2069" i="63"/>
  <c r="Y2070" i="63"/>
  <c r="Y2072" i="63"/>
  <c r="X2075" i="63"/>
  <c r="Y2076" i="63"/>
  <c r="X2079" i="63"/>
  <c r="Y2080" i="63"/>
  <c r="X2083" i="63"/>
  <c r="Y2084" i="63"/>
  <c r="Y2086" i="63"/>
  <c r="X2089" i="63"/>
  <c r="Y2090" i="63"/>
  <c r="Y2092" i="63"/>
  <c r="X2095" i="63"/>
  <c r="X2097" i="63"/>
  <c r="X2099" i="63"/>
  <c r="Y2100" i="63"/>
  <c r="Y2102" i="63"/>
  <c r="X2105" i="63"/>
  <c r="X2107" i="63"/>
  <c r="X2109" i="63"/>
  <c r="X2111" i="63"/>
  <c r="Y2112" i="63"/>
  <c r="X2115" i="63"/>
  <c r="Y2116" i="63"/>
  <c r="Y2118" i="63"/>
  <c r="X2121" i="63"/>
  <c r="X2123" i="63"/>
  <c r="X2125" i="63"/>
  <c r="X2127" i="63"/>
  <c r="Y2128" i="63"/>
  <c r="X2131" i="63"/>
  <c r="X2133" i="63"/>
  <c r="X2135" i="63"/>
  <c r="X2137" i="63"/>
  <c r="Y2138" i="63"/>
  <c r="Y2140" i="63"/>
  <c r="Y2142" i="63"/>
  <c r="Y2144" i="63"/>
  <c r="X2147" i="63"/>
  <c r="Y2148" i="63"/>
  <c r="Y2150" i="63"/>
  <c r="X2153" i="63"/>
  <c r="Y2154" i="63"/>
  <c r="X2157" i="63"/>
  <c r="Y2158" i="63"/>
  <c r="X2161" i="63"/>
  <c r="X2163" i="63"/>
  <c r="Y2164" i="63"/>
  <c r="Y2166" i="63"/>
  <c r="X2169" i="63"/>
  <c r="X2171" i="63"/>
  <c r="Y2172" i="63"/>
  <c r="X2175" i="63"/>
  <c r="Y2176" i="63"/>
  <c r="X2179" i="63"/>
  <c r="Y2180" i="63"/>
  <c r="Y2182" i="63"/>
  <c r="Y2184" i="63"/>
  <c r="X2187" i="63"/>
  <c r="Y2188" i="63"/>
  <c r="Y2190" i="63"/>
  <c r="Y2192" i="63"/>
  <c r="X2195" i="63"/>
  <c r="X2197" i="63"/>
  <c r="Y2198" i="63"/>
  <c r="Y2200" i="63"/>
  <c r="Y2202" i="63"/>
  <c r="Y2204" i="63"/>
  <c r="X2207" i="63"/>
  <c r="X2209" i="63"/>
  <c r="X2211" i="63"/>
  <c r="Y2212" i="63"/>
  <c r="X2215" i="63"/>
  <c r="Y2216" i="63"/>
  <c r="X2219" i="63"/>
  <c r="X2221" i="63"/>
  <c r="X2223" i="63"/>
  <c r="X2225" i="63"/>
  <c r="X2227" i="63"/>
  <c r="Y2228" i="63"/>
  <c r="Y2230" i="63"/>
  <c r="Y2232" i="63"/>
  <c r="X2235" i="63"/>
  <c r="X2237" i="63"/>
  <c r="X2239" i="63"/>
  <c r="X2241" i="63"/>
  <c r="X2243" i="63"/>
  <c r="Y2244" i="63"/>
  <c r="X2247" i="63"/>
  <c r="Y2248" i="63"/>
  <c r="Y2250" i="63"/>
  <c r="X2253" i="63"/>
  <c r="Y2254" i="63"/>
  <c r="X2257" i="63"/>
  <c r="Y2258" i="63"/>
  <c r="X2261" i="63"/>
  <c r="Y2262" i="63"/>
  <c r="X2265" i="63"/>
  <c r="Y2266" i="63"/>
  <c r="Y2268" i="63"/>
  <c r="Y2270" i="63"/>
  <c r="X2273" i="63"/>
  <c r="Y2274" i="63"/>
  <c r="Y2276" i="63"/>
  <c r="X2279" i="63"/>
  <c r="X2281" i="63"/>
  <c r="X2283" i="63"/>
  <c r="X2285" i="63"/>
  <c r="Y2286" i="63"/>
  <c r="Y2288" i="63"/>
  <c r="X2291" i="63"/>
  <c r="Y2292" i="63"/>
  <c r="Y2294" i="63"/>
  <c r="X2297" i="63"/>
  <c r="X2299" i="63"/>
  <c r="Y2300" i="63"/>
  <c r="X2303" i="63"/>
  <c r="X2305" i="63"/>
  <c r="Y2306" i="63"/>
  <c r="Y2308" i="63"/>
  <c r="X2311" i="63"/>
  <c r="X2313" i="63"/>
  <c r="X2315" i="63"/>
  <c r="X2317" i="63"/>
  <c r="X2319" i="63"/>
  <c r="X2321" i="63"/>
  <c r="X2323" i="63"/>
  <c r="Y2324" i="63"/>
  <c r="Y2326" i="63"/>
  <c r="X2329" i="63"/>
  <c r="X2331" i="63"/>
  <c r="X2333" i="63"/>
  <c r="Y2334" i="63"/>
  <c r="Y2336" i="63"/>
  <c r="Y2338" i="63"/>
  <c r="X2341" i="63"/>
  <c r="X2343" i="63"/>
  <c r="X2345" i="63"/>
  <c r="Y2346" i="63"/>
  <c r="Y2348" i="63"/>
  <c r="Y2350" i="63"/>
  <c r="Y2352" i="63"/>
  <c r="Y2354" i="63"/>
  <c r="X2357" i="63"/>
  <c r="Y2358" i="63"/>
  <c r="X2361" i="63"/>
  <c r="X2363" i="63"/>
  <c r="X2365" i="63"/>
  <c r="Y2366" i="63"/>
  <c r="X2369" i="63"/>
  <c r="Y2370" i="63"/>
  <c r="X2373" i="63"/>
  <c r="X2375" i="63"/>
  <c r="Y2376" i="63"/>
  <c r="Y2378" i="63"/>
  <c r="Y2380" i="63"/>
  <c r="Y2382" i="63"/>
  <c r="Y2384" i="63"/>
  <c r="X2387" i="63"/>
  <c r="Y2388" i="63"/>
  <c r="Y2390" i="63"/>
  <c r="X2393" i="63"/>
  <c r="Y2394" i="63"/>
  <c r="Y2396" i="63"/>
  <c r="Y2398" i="63"/>
  <c r="X2401" i="63"/>
  <c r="Y2402" i="63"/>
  <c r="X2405" i="63"/>
  <c r="X2407" i="63"/>
  <c r="Y2408" i="63"/>
  <c r="Y2410" i="63"/>
  <c r="X2413" i="63"/>
  <c r="Y2414" i="63"/>
  <c r="X2417" i="63"/>
  <c r="X2419" i="63"/>
  <c r="X2421" i="63"/>
  <c r="X2423" i="63"/>
  <c r="X2425" i="63"/>
  <c r="Y2426" i="63"/>
  <c r="X2427" i="56"/>
  <c r="Y2425" i="79"/>
  <c r="Y2431" i="63"/>
  <c r="Y2428" i="79"/>
  <c r="Y2433" i="70"/>
  <c r="X2435" i="56"/>
  <c r="X2434" i="79"/>
  <c r="X2440" i="63"/>
  <c r="X2437" i="79"/>
  <c r="X2442" i="70"/>
  <c r="X2443" i="56"/>
  <c r="Y2441" i="79"/>
  <c r="Y2447" i="63"/>
  <c r="Y2444" i="79"/>
  <c r="Y2449" i="70"/>
  <c r="Y2450" i="56"/>
  <c r="Y2449" i="79"/>
  <c r="X2456" i="63"/>
  <c r="X2453" i="79"/>
  <c r="Y2457" i="70"/>
  <c r="Y2458" i="56"/>
  <c r="X2458" i="79"/>
  <c r="X2464" i="63"/>
  <c r="X2461" i="79"/>
  <c r="X2466" i="70"/>
  <c r="X2467" i="56"/>
  <c r="Y2465" i="79"/>
  <c r="Y2471" i="63"/>
  <c r="Y2468" i="79"/>
  <c r="Y2473" i="70"/>
  <c r="Y2474" i="56"/>
  <c r="X2474" i="79"/>
  <c r="Y2477" i="56"/>
  <c r="X2481" i="63"/>
  <c r="Y2477" i="79"/>
  <c r="X2479" i="79"/>
  <c r="Y2482" i="56"/>
  <c r="X2484" i="56"/>
  <c r="Y2486" i="63"/>
  <c r="Y2487" i="63"/>
  <c r="X2488" i="70"/>
  <c r="Y2485" i="79"/>
  <c r="X2487" i="79"/>
  <c r="X2491" i="56"/>
  <c r="X2492" i="56"/>
  <c r="X2495" i="63"/>
  <c r="Y2495" i="63"/>
  <c r="Y2495" i="70"/>
  <c r="X2494" i="79"/>
  <c r="X2495" i="79"/>
  <c r="Y2498" i="56"/>
  <c r="X2500" i="56"/>
  <c r="Y2502" i="63"/>
  <c r="Y2503" i="63"/>
  <c r="X2504" i="70"/>
  <c r="X2502" i="79"/>
  <c r="Y2502" i="79"/>
  <c r="X2507" i="56"/>
  <c r="X2508" i="56"/>
  <c r="X2511" i="63"/>
  <c r="X2512" i="63"/>
  <c r="Y2511" i="70"/>
  <c r="Y2509" i="79"/>
  <c r="X2511" i="79"/>
  <c r="X2515" i="56"/>
  <c r="Y2515" i="56"/>
  <c r="Y2518" i="63"/>
  <c r="Y2519" i="63"/>
  <c r="Y2519" i="70"/>
  <c r="Y2517" i="79"/>
  <c r="Y2518" i="79"/>
  <c r="Y2522" i="56"/>
  <c r="X2524" i="56"/>
  <c r="Y2526" i="63"/>
  <c r="Y2527" i="63"/>
  <c r="Y2527" i="70"/>
  <c r="X2526" i="79"/>
  <c r="X2527" i="79"/>
  <c r="Y2530" i="56"/>
  <c r="Y2531" i="56"/>
  <c r="X2535" i="63"/>
  <c r="Y2535" i="63"/>
  <c r="Y2535" i="70"/>
  <c r="Y2533" i="79"/>
  <c r="X2535" i="79"/>
  <c r="X2539" i="56"/>
  <c r="Y2539" i="56"/>
  <c r="X2543" i="63"/>
  <c r="X2544" i="63"/>
  <c r="Y2543" i="70"/>
  <c r="Y2541" i="79"/>
  <c r="Y2542" i="79"/>
  <c r="X2547" i="56"/>
  <c r="Y2547" i="56"/>
  <c r="X2551" i="63"/>
  <c r="X2552" i="63"/>
  <c r="X2552" i="70"/>
  <c r="X2550" i="79"/>
  <c r="Y2550" i="79"/>
  <c r="Y2554" i="56"/>
  <c r="X2556" i="56"/>
  <c r="Y2558" i="63"/>
  <c r="X2560" i="63"/>
  <c r="X2560" i="70"/>
  <c r="X2558" i="79"/>
  <c r="X2559" i="79"/>
  <c r="X2563" i="56"/>
  <c r="Y2563" i="56"/>
  <c r="Y2566" i="63"/>
  <c r="X2568" i="63"/>
  <c r="X2568" i="70"/>
  <c r="X2566" i="79"/>
  <c r="Y2566" i="79"/>
  <c r="X2571" i="56"/>
  <c r="Y2571" i="56"/>
  <c r="Y2574" i="63"/>
  <c r="X2576" i="63"/>
  <c r="Y2575" i="70"/>
  <c r="X2574" i="79"/>
  <c r="X2575" i="79"/>
  <c r="X2579" i="56"/>
  <c r="Y2579" i="56"/>
  <c r="X2583" i="63"/>
  <c r="Y2583" i="63"/>
  <c r="Y2583" i="70"/>
  <c r="X2582" i="79"/>
  <c r="Y2582" i="79"/>
  <c r="X2587" i="56"/>
  <c r="X2588" i="56"/>
  <c r="X2591" i="63"/>
  <c r="Y2591" i="63"/>
  <c r="Y2591" i="70"/>
  <c r="X2590" i="79"/>
  <c r="X2591" i="79"/>
  <c r="X2595" i="56"/>
  <c r="X2596" i="56"/>
  <c r="X2599" i="63"/>
  <c r="X2600" i="63"/>
  <c r="X2600" i="70"/>
  <c r="Y2597" i="79"/>
  <c r="Y2598" i="79"/>
  <c r="Y2602" i="56"/>
  <c r="Y2603" i="56"/>
  <c r="Y2606" i="63"/>
  <c r="Y2607" i="63"/>
  <c r="X2608" i="70"/>
  <c r="X2606" i="79"/>
  <c r="Y2606" i="79"/>
  <c r="X2611" i="56"/>
  <c r="X2612" i="56"/>
  <c r="X2615" i="63"/>
  <c r="Y2615" i="63"/>
  <c r="Y2615" i="70"/>
  <c r="Y2613" i="79"/>
  <c r="X2615" i="79"/>
  <c r="X2619" i="56"/>
  <c r="X2620" i="56"/>
  <c r="Y2622" i="63"/>
  <c r="X2624" i="63"/>
  <c r="X2624" i="70"/>
  <c r="Y2621" i="79"/>
  <c r="X2623" i="79"/>
  <c r="Y2626" i="56"/>
  <c r="Y2627" i="56"/>
  <c r="Y2630" i="63"/>
  <c r="X2632" i="63"/>
  <c r="Y2631" i="70"/>
  <c r="Y2629" i="79"/>
  <c r="X2631" i="79"/>
  <c r="Y2634" i="56"/>
  <c r="Y2635" i="56"/>
  <c r="Y2638" i="63"/>
  <c r="X2640" i="63"/>
  <c r="Y2639" i="70"/>
  <c r="Y2637" i="79"/>
  <c r="Y2638" i="79"/>
  <c r="Y2642" i="56"/>
  <c r="X2644" i="56"/>
  <c r="Y2646" i="63"/>
  <c r="X2648" i="63"/>
  <c r="Y2647" i="70"/>
  <c r="X2646" i="79"/>
  <c r="Y2646" i="79"/>
  <c r="Y2650" i="56"/>
  <c r="X2652" i="56"/>
  <c r="Y2654" i="63"/>
  <c r="X2656" i="63"/>
  <c r="X2656" i="70"/>
  <c r="X2654" i="79"/>
  <c r="Y2654" i="79"/>
  <c r="X2659" i="56"/>
  <c r="Y2659" i="56"/>
  <c r="Y2662" i="63"/>
  <c r="X2664" i="63"/>
  <c r="X2664" i="70"/>
  <c r="X2662" i="79"/>
  <c r="X2663" i="79"/>
  <c r="X2667" i="56"/>
  <c r="Y2667" i="56"/>
  <c r="X2671" i="63"/>
  <c r="Y2671" i="63"/>
  <c r="X2672" i="70"/>
  <c r="Y2669" i="79"/>
  <c r="Y2670" i="79"/>
  <c r="X2675" i="56"/>
  <c r="X2676" i="56"/>
  <c r="X2679" i="63"/>
  <c r="Y2679" i="63"/>
  <c r="X2680" i="70"/>
  <c r="Y2677" i="79"/>
  <c r="Y2678" i="79"/>
  <c r="X2683" i="56"/>
  <c r="X2684" i="56"/>
  <c r="X2687" i="63"/>
  <c r="X2688" i="63"/>
  <c r="Y2687" i="70"/>
  <c r="X2686" i="79"/>
  <c r="X2687" i="79"/>
  <c r="X2691" i="56"/>
  <c r="X2692" i="56"/>
  <c r="Y2694" i="63"/>
  <c r="Y2695" i="63"/>
  <c r="X2696" i="70"/>
  <c r="Y2693" i="79"/>
  <c r="X2695" i="79"/>
  <c r="X2699" i="56"/>
  <c r="X2700" i="56"/>
  <c r="X2703" i="63"/>
  <c r="X2704" i="63"/>
  <c r="Y2703" i="70"/>
  <c r="Y2701" i="79"/>
  <c r="Y2702" i="79"/>
  <c r="X2707" i="56"/>
  <c r="X2708" i="56"/>
  <c r="X2711" i="63"/>
  <c r="Y2711" i="63"/>
  <c r="Y2711" i="70"/>
  <c r="X2710" i="79"/>
  <c r="X2711" i="79"/>
  <c r="X2715" i="56"/>
  <c r="X2716" i="56"/>
  <c r="X2719" i="63"/>
  <c r="Y2719" i="63"/>
  <c r="X2720" i="70"/>
  <c r="X2718" i="79"/>
  <c r="Y2718" i="79"/>
  <c r="Y2722" i="56"/>
  <c r="X2724" i="56"/>
  <c r="Y2726" i="63"/>
  <c r="Y2727" i="63"/>
  <c r="X2728" i="70"/>
  <c r="Y2725" i="79"/>
  <c r="X2727" i="79"/>
  <c r="X2731" i="56"/>
  <c r="X2732" i="56"/>
  <c r="X2735" i="63"/>
  <c r="X2736" i="63"/>
  <c r="X2736" i="70"/>
  <c r="Y2733" i="79"/>
  <c r="X2735" i="79"/>
  <c r="Y2738" i="56"/>
  <c r="Y2739" i="56"/>
  <c r="Y2742" i="63"/>
  <c r="Y2743" i="63"/>
  <c r="Y2743" i="70"/>
  <c r="Y2741" i="79"/>
  <c r="X2743" i="79"/>
  <c r="Y2746" i="56"/>
  <c r="X2748" i="56"/>
  <c r="X2751" i="63"/>
  <c r="Y2751" i="63"/>
  <c r="X2752" i="70"/>
  <c r="Y2749" i="79"/>
  <c r="Y2750" i="79"/>
  <c r="X2755" i="56"/>
  <c r="Y2755" i="56"/>
  <c r="Y2758" i="63"/>
  <c r="X2760" i="63"/>
  <c r="X2760" i="70"/>
  <c r="Y2757" i="79"/>
  <c r="X2759" i="79"/>
  <c r="Y2762" i="56"/>
  <c r="X2764" i="56"/>
  <c r="Y2766" i="63"/>
  <c r="Y2767" i="63"/>
  <c r="X2768" i="70"/>
  <c r="X2766" i="79"/>
  <c r="X2767" i="79"/>
  <c r="Y2770" i="56"/>
  <c r="Y2771" i="56"/>
  <c r="X2775" i="63"/>
  <c r="Y2775" i="63"/>
  <c r="X2776" i="70"/>
  <c r="Y2773" i="79"/>
  <c r="X2775" i="79"/>
  <c r="Y2778" i="56"/>
  <c r="X2780" i="56"/>
  <c r="Y2782" i="63"/>
  <c r="X2784" i="63"/>
  <c r="X2784" i="70"/>
  <c r="X2782" i="79"/>
  <c r="Y2782" i="79"/>
  <c r="Y2786" i="56"/>
  <c r="Y2787" i="56"/>
  <c r="Y2790" i="63"/>
  <c r="X2792" i="63"/>
  <c r="Y2791" i="70"/>
  <c r="Y2789" i="79"/>
  <c r="X2791" i="79"/>
  <c r="X2795" i="56"/>
  <c r="X2796" i="56"/>
  <c r="Y2798" i="63"/>
  <c r="Y2799" i="63"/>
  <c r="Y2799" i="70"/>
  <c r="X2798" i="79"/>
  <c r="X2799" i="79"/>
  <c r="Y2802" i="56"/>
  <c r="Y2803" i="56"/>
  <c r="X2807" i="63"/>
  <c r="Y2807" i="63"/>
  <c r="Y2807" i="70"/>
  <c r="X2806" i="79"/>
  <c r="Y2806" i="79"/>
  <c r="Y2810" i="56"/>
  <c r="X2812" i="56"/>
  <c r="X2815" i="63"/>
  <c r="X2816" i="63"/>
  <c r="X2816" i="70"/>
  <c r="X2814" i="79"/>
  <c r="Y2814" i="79"/>
  <c r="X2819" i="56"/>
  <c r="Y2819" i="56"/>
  <c r="X2823" i="63"/>
  <c r="Y2823" i="63"/>
  <c r="X2824" i="70"/>
  <c r="X2822" i="79"/>
  <c r="X2823" i="79"/>
  <c r="Y2826" i="56"/>
  <c r="Y2827" i="56"/>
  <c r="X2831" i="63"/>
  <c r="Y2831" i="63"/>
  <c r="X2832" i="70"/>
  <c r="X2830" i="79"/>
  <c r="Y2830" i="79"/>
  <c r="X2835" i="56"/>
  <c r="Y2835" i="56"/>
  <c r="X2839" i="63"/>
  <c r="Y2839" i="63"/>
  <c r="Y2839" i="70"/>
  <c r="X2838" i="79"/>
  <c r="X2839" i="79"/>
  <c r="Y2842" i="56"/>
  <c r="X2844" i="56"/>
  <c r="Y2846" i="63"/>
  <c r="Y2847" i="63"/>
  <c r="X2848" i="70"/>
  <c r="X2846" i="79"/>
  <c r="X2847" i="79"/>
  <c r="X2851" i="56"/>
  <c r="Y2851" i="56"/>
  <c r="Y2854" i="63"/>
  <c r="Y2855" i="63"/>
  <c r="X2856" i="70"/>
  <c r="Y2853" i="79"/>
  <c r="X2855" i="79"/>
  <c r="X2859" i="56"/>
  <c r="Y2859" i="56"/>
  <c r="X2863" i="63"/>
  <c r="X2864" i="63"/>
  <c r="Y2863" i="70"/>
  <c r="X2862" i="79"/>
  <c r="X2863" i="79"/>
  <c r="X2867" i="56"/>
  <c r="X2868" i="56"/>
  <c r="X2871" i="63"/>
  <c r="Y2871" i="63"/>
  <c r="X2872" i="70"/>
  <c r="Y2869" i="79"/>
  <c r="Y2870" i="79"/>
  <c r="Y2874" i="56"/>
  <c r="Y2875" i="56"/>
  <c r="Y2878" i="63"/>
  <c r="X2880" i="63"/>
  <c r="Y2879" i="70"/>
  <c r="X2878" i="79"/>
  <c r="Y2878" i="79"/>
  <c r="Y2882" i="56"/>
  <c r="Y2883" i="56"/>
  <c r="X2887" i="63"/>
  <c r="Y2887" i="63"/>
  <c r="X2888" i="70"/>
  <c r="X2886" i="79"/>
  <c r="X2887" i="79"/>
  <c r="X2891" i="56"/>
  <c r="Y2891" i="56"/>
  <c r="X2895" i="63"/>
  <c r="Y2895" i="63"/>
  <c r="Y2895" i="70"/>
  <c r="X2894" i="79"/>
  <c r="Y2894" i="79"/>
  <c r="Y2898" i="56"/>
  <c r="X2900" i="56"/>
  <c r="X2903" i="63"/>
  <c r="X2904" i="63"/>
  <c r="X2904" i="70"/>
  <c r="Y2901" i="79"/>
  <c r="Y2902" i="79"/>
  <c r="X2904" i="79"/>
  <c r="Y2904" i="79"/>
  <c r="Y2905" i="79"/>
  <c r="X2907" i="79"/>
  <c r="Y2907" i="79"/>
  <c r="X2909" i="79"/>
  <c r="X2910" i="79"/>
  <c r="X2911" i="79"/>
  <c r="Y2911" i="79"/>
  <c r="X2913" i="79"/>
  <c r="Y2913" i="79"/>
  <c r="X2915" i="79"/>
  <c r="Y2915" i="79"/>
  <c r="X2917" i="79"/>
  <c r="Y2917" i="79"/>
  <c r="X2919" i="79"/>
  <c r="Y2919" i="79"/>
  <c r="X2921" i="79"/>
  <c r="Y2921" i="79"/>
  <c r="Y2922" i="79"/>
  <c r="Y2923" i="79"/>
  <c r="Y2924" i="79"/>
  <c r="Y2925" i="79"/>
  <c r="X2927" i="79"/>
  <c r="Y2927" i="79"/>
  <c r="X2929" i="79"/>
  <c r="Y2929" i="79"/>
  <c r="Y2930" i="79"/>
  <c r="Y2931" i="79"/>
  <c r="Y2932" i="79"/>
  <c r="Y2933" i="79"/>
  <c r="X2935" i="79"/>
  <c r="X2936" i="79"/>
  <c r="X2937" i="79"/>
  <c r="X2938" i="79"/>
  <c r="X2939" i="79"/>
  <c r="X2940" i="79"/>
  <c r="Y2940" i="79"/>
  <c r="Y2941" i="79"/>
  <c r="X2943" i="79"/>
  <c r="X2944" i="79"/>
  <c r="X2945" i="79"/>
  <c r="Y2945" i="79"/>
  <c r="Y2946" i="79"/>
  <c r="Y2947" i="79"/>
  <c r="X2949" i="79"/>
  <c r="X2950" i="79"/>
  <c r="X2951" i="79"/>
  <c r="Y2951" i="79"/>
  <c r="X2953" i="79"/>
  <c r="Y2953" i="79"/>
  <c r="X2955" i="79"/>
  <c r="Y2955" i="79"/>
  <c r="Y2956" i="79"/>
  <c r="X2958" i="79"/>
  <c r="Y2958" i="79"/>
  <c r="Y2959" i="79"/>
  <c r="X2961" i="79"/>
  <c r="Y2961" i="79"/>
  <c r="X2963" i="79"/>
  <c r="X2964" i="79"/>
  <c r="Y2964" i="79"/>
  <c r="X2966" i="79"/>
  <c r="X2967" i="79"/>
  <c r="Y2967" i="79"/>
  <c r="X2969" i="79"/>
  <c r="X2970" i="79"/>
  <c r="X2971" i="79"/>
  <c r="X2972" i="79"/>
  <c r="X2973" i="79"/>
  <c r="X2974" i="79"/>
  <c r="Y2974" i="79"/>
  <c r="Y2975" i="79"/>
  <c r="Y2976" i="79"/>
  <c r="X2978" i="79"/>
  <c r="X2979" i="79"/>
  <c r="X2980" i="79"/>
  <c r="Y2980" i="79"/>
  <c r="Y2981" i="79"/>
  <c r="X2983" i="79"/>
  <c r="Y2983" i="79"/>
  <c r="X2985" i="79"/>
  <c r="Y2985" i="79"/>
  <c r="X2987" i="79"/>
  <c r="X2988" i="79"/>
  <c r="X2989" i="79"/>
  <c r="X2990" i="79"/>
  <c r="Y2990" i="79"/>
  <c r="Y2991" i="79"/>
  <c r="Y2992" i="79"/>
  <c r="X2994" i="79"/>
  <c r="X2995" i="79"/>
  <c r="Y2995" i="79"/>
  <c r="Y2996" i="79"/>
  <c r="Y2997" i="79"/>
  <c r="X2999" i="79"/>
  <c r="X3000" i="79"/>
  <c r="X3001" i="79"/>
  <c r="X3002" i="79"/>
  <c r="X3003" i="79"/>
  <c r="X3004" i="79"/>
  <c r="Y3004" i="79"/>
  <c r="X3006" i="79"/>
  <c r="X3007" i="79"/>
  <c r="X3008" i="79"/>
  <c r="Y3008" i="79"/>
  <c r="Y3009" i="79"/>
  <c r="X3011" i="79"/>
  <c r="X3012" i="79"/>
  <c r="X3013" i="79"/>
  <c r="Y3013" i="79"/>
  <c r="Y3014" i="79"/>
  <c r="X3016" i="79"/>
  <c r="X3017" i="79"/>
  <c r="Y3017" i="79"/>
  <c r="Y3018" i="79"/>
  <c r="Y3019" i="79"/>
  <c r="X3021" i="79"/>
  <c r="Y3021" i="79"/>
  <c r="Y3022" i="79"/>
  <c r="X3024" i="79"/>
  <c r="Y3024" i="79"/>
  <c r="X3026" i="79"/>
  <c r="X3027" i="79"/>
  <c r="X3028" i="79"/>
  <c r="Y3028" i="79"/>
  <c r="Y3029" i="79"/>
  <c r="X3031" i="79"/>
  <c r="Y3031" i="79"/>
  <c r="X3033" i="79"/>
  <c r="I84" i="60"/>
  <c r="AG72" i="51"/>
  <c r="AF169" i="51"/>
  <c r="X253" i="56"/>
  <c r="X309" i="63"/>
  <c r="X344" i="56"/>
  <c r="X381" i="70"/>
  <c r="X417" i="56"/>
  <c r="X451" i="79"/>
  <c r="Y491" i="63"/>
  <c r="X528" i="63"/>
  <c r="Y559" i="63"/>
  <c r="X592" i="63"/>
  <c r="X624" i="63"/>
  <c r="Y652" i="63"/>
  <c r="X677" i="56"/>
  <c r="Y699" i="56"/>
  <c r="Y716" i="79"/>
  <c r="Y737" i="56"/>
  <c r="X758" i="63"/>
  <c r="X775" i="70"/>
  <c r="X790" i="79"/>
  <c r="Y810" i="56"/>
  <c r="Y830" i="63"/>
  <c r="Y844" i="79"/>
  <c r="Y865" i="56"/>
  <c r="X886" i="63"/>
  <c r="X903" i="70"/>
  <c r="Y919" i="70"/>
  <c r="Y935" i="70"/>
  <c r="X952" i="70"/>
  <c r="Y967" i="70"/>
  <c r="X983" i="70"/>
  <c r="Y995" i="70"/>
  <c r="Y1008" i="63"/>
  <c r="X1017" i="70"/>
  <c r="X1026" i="70"/>
  <c r="X1032" i="79"/>
  <c r="X1044" i="56"/>
  <c r="Y1052" i="56"/>
  <c r="Y1063" i="63"/>
  <c r="Y1072" i="63"/>
  <c r="Y1080" i="70"/>
  <c r="Y1089" i="70"/>
  <c r="X1096" i="79"/>
  <c r="Y1107" i="56"/>
  <c r="X1117" i="56"/>
  <c r="Y1127" i="63"/>
  <c r="X1137" i="63"/>
  <c r="Y1144" i="70"/>
  <c r="X1154" i="70"/>
  <c r="Y1159" i="79"/>
  <c r="Y1171" i="56"/>
  <c r="X1181" i="56"/>
  <c r="Y1191" i="63"/>
  <c r="Y1200" i="63"/>
  <c r="Y1208" i="70"/>
  <c r="X1218" i="70"/>
  <c r="Y1223" i="79"/>
  <c r="X1236" i="56"/>
  <c r="Y1244" i="56"/>
  <c r="X1256" i="63"/>
  <c r="Y1264" i="63"/>
  <c r="X1274" i="63"/>
  <c r="Y1280" i="63"/>
  <c r="X1281" i="79"/>
  <c r="X1290" i="63"/>
  <c r="Y1292" i="56"/>
  <c r="X1298" i="70"/>
  <c r="Y1301" i="56"/>
  <c r="Y1303" i="79"/>
  <c r="Y1312" i="63"/>
  <c r="Y1312" i="79"/>
  <c r="Y1321" i="63"/>
  <c r="Y1324" i="56"/>
  <c r="Y1329" i="70"/>
  <c r="X1334" i="56"/>
  <c r="Y1335" i="79"/>
  <c r="Y1344" i="63"/>
  <c r="Y1344" i="79"/>
  <c r="X1354" i="63"/>
  <c r="X1357" i="56"/>
  <c r="Y1361" i="70"/>
  <c r="Y1365" i="56"/>
  <c r="X1368" i="79"/>
  <c r="X1377" i="63"/>
  <c r="X1377" i="79"/>
  <c r="X1386" i="63"/>
  <c r="Y1388" i="56"/>
  <c r="Y1393" i="70"/>
  <c r="X1398" i="56"/>
  <c r="X1400" i="79"/>
  <c r="X1409" i="63"/>
  <c r="X1413" i="63"/>
  <c r="Y1416" i="63"/>
  <c r="X1421" i="63"/>
  <c r="X1425" i="63"/>
  <c r="Y1428" i="63"/>
  <c r="X1433" i="63"/>
  <c r="X1437" i="63"/>
  <c r="Y1440" i="63"/>
  <c r="Y1444" i="63"/>
  <c r="Y1448" i="63"/>
  <c r="X1453" i="63"/>
  <c r="X1457" i="63"/>
  <c r="X1461" i="63"/>
  <c r="Y1464" i="63"/>
  <c r="X1469" i="63"/>
  <c r="X1473" i="63"/>
  <c r="X1477" i="63"/>
  <c r="X1481" i="63"/>
  <c r="Y1484" i="63"/>
  <c r="X1489" i="63"/>
  <c r="Y1492" i="63"/>
  <c r="X1497" i="63"/>
  <c r="X1501" i="63"/>
  <c r="X1505" i="63"/>
  <c r="Y1508" i="63"/>
  <c r="Y1512" i="63"/>
  <c r="Y1516" i="63"/>
  <c r="Y1520" i="63"/>
  <c r="X1525" i="63"/>
  <c r="X1529" i="63"/>
  <c r="Y1532" i="63"/>
  <c r="X1537" i="63"/>
  <c r="Y1540" i="63"/>
  <c r="Y1544" i="63"/>
  <c r="Y1548" i="63"/>
  <c r="Y1552" i="63"/>
  <c r="Y1556" i="63"/>
  <c r="Y1560" i="63"/>
  <c r="Y1564" i="63"/>
  <c r="Y1568" i="63"/>
  <c r="X1573" i="63"/>
  <c r="Y1576" i="63"/>
  <c r="X1581" i="63"/>
  <c r="X1585" i="63"/>
  <c r="Y1588" i="63"/>
  <c r="Y1592" i="63"/>
  <c r="X1597" i="63"/>
  <c r="Y1600" i="63"/>
  <c r="X1605" i="63"/>
  <c r="X1609" i="63"/>
  <c r="X1613" i="63"/>
  <c r="X1617" i="63"/>
  <c r="X1621" i="63"/>
  <c r="X1625" i="63"/>
  <c r="Y1628" i="63"/>
  <c r="X1633" i="63"/>
  <c r="X1637" i="63"/>
  <c r="X1641" i="63"/>
  <c r="Y1644" i="63"/>
  <c r="X1649" i="63"/>
  <c r="X1653" i="63"/>
  <c r="X1657" i="63"/>
  <c r="Y1660" i="63"/>
  <c r="Y1664" i="63"/>
  <c r="X1669" i="63"/>
  <c r="Y1672" i="63"/>
  <c r="Y1676" i="63"/>
  <c r="Y1680" i="63"/>
  <c r="Y1684" i="63"/>
  <c r="Y1688" i="63"/>
  <c r="X1693" i="63"/>
  <c r="Y1696" i="63"/>
  <c r="X1701" i="63"/>
  <c r="Y1704" i="63"/>
  <c r="X1709" i="63"/>
  <c r="Y1712" i="63"/>
  <c r="Y1716" i="63"/>
  <c r="Y1720" i="63"/>
  <c r="Y1724" i="63"/>
  <c r="X1729" i="63"/>
  <c r="Y1732" i="63"/>
  <c r="X1737" i="63"/>
  <c r="X1741" i="63"/>
  <c r="Y1744" i="63"/>
  <c r="X1749" i="63"/>
  <c r="X1753" i="63"/>
  <c r="Y1756" i="63"/>
  <c r="X1761" i="63"/>
  <c r="Y1764" i="63"/>
  <c r="Y1768" i="63"/>
  <c r="Y1772" i="63"/>
  <c r="Y1776" i="63"/>
  <c r="Y1780" i="63"/>
  <c r="X1785" i="63"/>
  <c r="X1789" i="63"/>
  <c r="X1793" i="63"/>
  <c r="X1797" i="63"/>
  <c r="Y1800" i="63"/>
  <c r="X1803" i="70"/>
  <c r="Y1804" i="56"/>
  <c r="X1805" i="79"/>
  <c r="Y1810" i="70"/>
  <c r="Y1812" i="56"/>
  <c r="X1813" i="79"/>
  <c r="Y1818" i="70"/>
  <c r="Y1820" i="56"/>
  <c r="X1821" i="79"/>
  <c r="X1827" i="70"/>
  <c r="X1829" i="56"/>
  <c r="Y1828" i="79"/>
  <c r="Y1834" i="70"/>
  <c r="Y1836" i="56"/>
  <c r="Y1836" i="79"/>
  <c r="Y1841" i="56"/>
  <c r="X1846" i="63"/>
  <c r="Y1843" i="79"/>
  <c r="X1849" i="56"/>
  <c r="X1853" i="63"/>
  <c r="Y1853" i="70"/>
  <c r="Y1852" i="79"/>
  <c r="Y1857" i="56"/>
  <c r="X1862" i="63"/>
  <c r="Y1859" i="79"/>
  <c r="X1865" i="56"/>
  <c r="Y1868" i="63"/>
  <c r="Y1869" i="70"/>
  <c r="X1869" i="79"/>
  <c r="Y1873" i="56"/>
  <c r="Y1877" i="63"/>
  <c r="X1876" i="79"/>
  <c r="X1881" i="56"/>
  <c r="X1885" i="63"/>
  <c r="X1886" i="70"/>
  <c r="Y1884" i="79"/>
  <c r="X1890" i="56"/>
  <c r="X1894" i="63"/>
  <c r="X1892" i="79"/>
  <c r="Y1896" i="56"/>
  <c r="X1901" i="63"/>
  <c r="X1902" i="70"/>
  <c r="Y1900" i="79"/>
  <c r="Y1905" i="56"/>
  <c r="Y1909" i="63"/>
  <c r="Y1907" i="79"/>
  <c r="Y1912" i="56"/>
  <c r="X1917" i="63"/>
  <c r="Y1917" i="70"/>
  <c r="X1917" i="79"/>
  <c r="X1922" i="56"/>
  <c r="Y1925" i="63"/>
  <c r="Y1923" i="79"/>
  <c r="Y1928" i="56"/>
  <c r="X1933" i="63"/>
  <c r="X1934" i="70"/>
  <c r="Y1932" i="79"/>
  <c r="Y1937" i="56"/>
  <c r="X1942" i="63"/>
  <c r="Y1939" i="79"/>
  <c r="X1945" i="56"/>
  <c r="Y1948" i="63"/>
  <c r="Y1949" i="70"/>
  <c r="Y1948" i="79"/>
  <c r="X1954" i="56"/>
  <c r="X1958" i="63"/>
  <c r="Y1955" i="79"/>
  <c r="X1961" i="56"/>
  <c r="Y1964" i="63"/>
  <c r="Y1965" i="70"/>
  <c r="Y1964" i="79"/>
  <c r="Y1969" i="56"/>
  <c r="Y1973" i="63"/>
  <c r="Y1971" i="79"/>
  <c r="X1977" i="56"/>
  <c r="Y1980" i="63"/>
  <c r="Y1981" i="70"/>
  <c r="X1981" i="79"/>
  <c r="Y1985" i="56"/>
  <c r="Y1989" i="63"/>
  <c r="X1988" i="79"/>
  <c r="Y1992" i="56"/>
  <c r="Y1996" i="63"/>
  <c r="Y1997" i="70"/>
  <c r="X1997" i="79"/>
  <c r="X2002" i="56"/>
  <c r="Y2005" i="63"/>
  <c r="Y2003" i="79"/>
  <c r="Y2008" i="56"/>
  <c r="X2013" i="63"/>
  <c r="X2014" i="70"/>
  <c r="Y2012" i="79"/>
  <c r="Y2017" i="56"/>
  <c r="X2022" i="63"/>
  <c r="Y2019" i="79"/>
  <c r="X2025" i="56"/>
  <c r="Y2028" i="63"/>
  <c r="Y2029" i="70"/>
  <c r="X2029" i="79"/>
  <c r="X2034" i="56"/>
  <c r="Y2037" i="63"/>
  <c r="Y2035" i="79"/>
  <c r="X2041" i="56"/>
  <c r="X2045" i="63"/>
  <c r="Y2045" i="70"/>
  <c r="X2045" i="79"/>
  <c r="X2050" i="56"/>
  <c r="Y2053" i="63"/>
  <c r="X2052" i="79"/>
  <c r="Y2056" i="56"/>
  <c r="Y2060" i="63"/>
  <c r="X2062" i="70"/>
  <c r="X2064" i="70"/>
  <c r="X2066" i="70"/>
  <c r="X2068" i="70"/>
  <c r="X2070" i="70"/>
  <c r="Y2071" i="70"/>
  <c r="X2074" i="70"/>
  <c r="Y2075" i="70"/>
  <c r="X2078" i="70"/>
  <c r="X2080" i="70"/>
  <c r="Y2081" i="70"/>
  <c r="Y2083" i="70"/>
  <c r="X2086" i="70"/>
  <c r="Y2087" i="70"/>
  <c r="X2090" i="70"/>
  <c r="X2092" i="70"/>
  <c r="X2094" i="70"/>
  <c r="X2096" i="70"/>
  <c r="Y2097" i="70"/>
  <c r="X2100" i="70"/>
  <c r="X2102" i="70"/>
  <c r="Y2103" i="70"/>
  <c r="Y2105" i="70"/>
  <c r="Y2107" i="70"/>
  <c r="Y2109" i="70"/>
  <c r="X2112" i="70"/>
  <c r="X2114" i="70"/>
  <c r="X2116" i="70"/>
  <c r="X2118" i="70"/>
  <c r="Y2119" i="70"/>
  <c r="X2122" i="70"/>
  <c r="X2124" i="70"/>
  <c r="Y2125" i="70"/>
  <c r="X2128" i="70"/>
  <c r="Y2129" i="70"/>
  <c r="X2132" i="70"/>
  <c r="Y2133" i="70"/>
  <c r="Y2135" i="70"/>
  <c r="Y2137" i="70"/>
  <c r="Y2139" i="70"/>
  <c r="X2142" i="70"/>
  <c r="Y2143" i="70"/>
  <c r="Y2145" i="70"/>
  <c r="Y2147" i="70"/>
  <c r="Y2149" i="70"/>
  <c r="Y2151" i="70"/>
  <c r="Y2153" i="70"/>
  <c r="X2156" i="70"/>
  <c r="Y2157" i="70"/>
  <c r="Y2159" i="70"/>
  <c r="Y2161" i="70"/>
  <c r="X2164" i="70"/>
  <c r="X2166" i="70"/>
  <c r="X2168" i="70"/>
  <c r="Y2169" i="70"/>
  <c r="Y2171" i="70"/>
  <c r="Y2173" i="70"/>
  <c r="X2176" i="70"/>
  <c r="Y2177" i="70"/>
  <c r="Y2179" i="70"/>
  <c r="X2182" i="70"/>
  <c r="X2184" i="70"/>
  <c r="X2186" i="70"/>
  <c r="Y2187" i="70"/>
  <c r="X2190" i="70"/>
  <c r="Y2191" i="70"/>
  <c r="Y2193" i="70"/>
  <c r="Y2195" i="70"/>
  <c r="Y2197" i="70"/>
  <c r="Y2199" i="70"/>
  <c r="X2202" i="70"/>
  <c r="X2204" i="70"/>
  <c r="Y2205" i="70"/>
  <c r="Y2207" i="70"/>
  <c r="X2210" i="70"/>
  <c r="X2212" i="70"/>
  <c r="Y2213" i="70"/>
  <c r="Y2215" i="70"/>
  <c r="Y2217" i="70"/>
  <c r="Y2219" i="70"/>
  <c r="X2222" i="70"/>
  <c r="Y2223" i="70"/>
  <c r="Y2225" i="70"/>
  <c r="Y2227" i="70"/>
  <c r="Y2229" i="70"/>
  <c r="Y2231" i="70"/>
  <c r="Y2233" i="70"/>
  <c r="Y2235" i="70"/>
  <c r="Y2237" i="70"/>
  <c r="X2240" i="70"/>
  <c r="X2242" i="70"/>
  <c r="Y2243" i="70"/>
  <c r="Y2245" i="70"/>
  <c r="X2248" i="70"/>
  <c r="Y2249" i="70"/>
  <c r="X2252" i="70"/>
  <c r="Y2253" i="70"/>
  <c r="X2256" i="70"/>
  <c r="Y2257" i="70"/>
  <c r="Y2259" i="70"/>
  <c r="Y2261" i="70"/>
  <c r="Y2263" i="70"/>
  <c r="X2266" i="70"/>
  <c r="X2268" i="70"/>
  <c r="X2270" i="70"/>
  <c r="Y2271" i="70"/>
  <c r="X2274" i="70"/>
  <c r="Y2275" i="70"/>
  <c r="X2278" i="70"/>
  <c r="X2280" i="70"/>
  <c r="X2282" i="70"/>
  <c r="X2284" i="70"/>
  <c r="Y2285" i="70"/>
  <c r="X2288" i="70"/>
  <c r="Y2289" i="70"/>
  <c r="X2292" i="70"/>
  <c r="Y2293" i="70"/>
  <c r="Y2295" i="70"/>
  <c r="X2298" i="70"/>
  <c r="Y2299" i="70"/>
  <c r="X2302" i="70"/>
  <c r="Y2303" i="70"/>
  <c r="Y2305" i="70"/>
  <c r="X2308" i="70"/>
  <c r="X2310" i="70"/>
  <c r="X2312" i="70"/>
  <c r="X2314" i="70"/>
  <c r="X2316" i="70"/>
  <c r="Y2317" i="70"/>
  <c r="X2320" i="70"/>
  <c r="Y2321" i="70"/>
  <c r="Y2323" i="70"/>
  <c r="X2326" i="70"/>
  <c r="X2328" i="70"/>
  <c r="X2330" i="70"/>
  <c r="Y2331" i="70"/>
  <c r="X2334" i="70"/>
  <c r="Y2335" i="70"/>
  <c r="Y2337" i="70"/>
  <c r="X2340" i="70"/>
  <c r="X2342" i="70"/>
  <c r="Y2343" i="70"/>
  <c r="Y2345" i="70"/>
  <c r="X2348" i="70"/>
  <c r="Y2349" i="70"/>
  <c r="Y2351" i="70"/>
  <c r="X2354" i="70"/>
  <c r="X2356" i="70"/>
  <c r="Y2357" i="70"/>
  <c r="Y2359" i="70"/>
  <c r="Y2361" i="70"/>
  <c r="Y2363" i="70"/>
  <c r="Y2365" i="70"/>
  <c r="Y2367" i="70"/>
  <c r="X2370" i="70"/>
  <c r="X2372" i="70"/>
  <c r="Y2373" i="70"/>
  <c r="Y2375" i="70"/>
  <c r="X2378" i="70"/>
  <c r="X2380" i="70"/>
  <c r="Y2381" i="70"/>
  <c r="X2384" i="70"/>
  <c r="X2386" i="70"/>
  <c r="Y2387" i="70"/>
  <c r="Y2389" i="70"/>
  <c r="X2392" i="70"/>
  <c r="X2394" i="70"/>
  <c r="X2396" i="70"/>
  <c r="Y2397" i="70"/>
  <c r="X2400" i="70"/>
  <c r="Y2401" i="70"/>
  <c r="X2404" i="70"/>
  <c r="X2406" i="70"/>
  <c r="X2408" i="70"/>
  <c r="X2410" i="70"/>
  <c r="X2412" i="70"/>
  <c r="X2414" i="70"/>
  <c r="Y2415" i="70"/>
  <c r="Y2417" i="70"/>
  <c r="Y2419" i="70"/>
  <c r="Y2421" i="70"/>
  <c r="X2424" i="70"/>
  <c r="Y2425" i="70"/>
  <c r="X2429" i="63"/>
  <c r="X2426" i="79"/>
  <c r="Y2430" i="70"/>
  <c r="Y2431" i="56"/>
  <c r="X2431" i="79"/>
  <c r="Y2436" i="63"/>
  <c r="Y2433" i="79"/>
  <c r="Y2438" i="70"/>
  <c r="Y2439" i="56"/>
  <c r="X2439" i="79"/>
  <c r="X2445" i="63"/>
  <c r="X2442" i="79"/>
  <c r="Y2446" i="70"/>
  <c r="Y2447" i="56"/>
  <c r="X2447" i="79"/>
  <c r="X2453" i="63"/>
  <c r="X2450" i="79"/>
  <c r="X2455" i="70"/>
  <c r="Y2455" i="56"/>
  <c r="Y2454" i="79"/>
  <c r="Y2460" i="63"/>
  <c r="Y2457" i="79"/>
  <c r="Y2462" i="70"/>
  <c r="Y2463" i="56"/>
  <c r="X2463" i="79"/>
  <c r="Y2468" i="63"/>
  <c r="X2466" i="79"/>
  <c r="Y2470" i="70"/>
  <c r="Y2471" i="56"/>
  <c r="Y2470" i="79"/>
  <c r="Y2476" i="63"/>
  <c r="Y2473" i="79"/>
  <c r="X2480" i="63"/>
  <c r="Y2479" i="70"/>
  <c r="X2478" i="79"/>
  <c r="Y2481" i="56"/>
  <c r="X2483" i="56"/>
  <c r="Y2485" i="63"/>
  <c r="X2487" i="63"/>
  <c r="X2487" i="70"/>
  <c r="Y2484" i="79"/>
  <c r="X2486" i="79"/>
  <c r="X2490" i="56"/>
  <c r="Y2490" i="56"/>
  <c r="Y2493" i="63"/>
  <c r="Y2494" i="63"/>
  <c r="X2495" i="70"/>
  <c r="Y2492" i="79"/>
  <c r="Y2493" i="79"/>
  <c r="X2498" i="56"/>
  <c r="X2499" i="56"/>
  <c r="Y2501" i="63"/>
  <c r="X2503" i="63"/>
  <c r="X2503" i="70"/>
  <c r="X2501" i="79"/>
  <c r="Y2501" i="79"/>
  <c r="X2506" i="56"/>
  <c r="Y2506" i="56"/>
  <c r="X2510" i="63"/>
  <c r="Y2510" i="63"/>
  <c r="X2511" i="70"/>
  <c r="X2509" i="79"/>
  <c r="X2510" i="79"/>
  <c r="Y2513" i="56"/>
  <c r="Y2514" i="56"/>
  <c r="X2518" i="63"/>
  <c r="X2519" i="63"/>
  <c r="X2519" i="70"/>
  <c r="X2517" i="79"/>
  <c r="X2518" i="79"/>
  <c r="X2522" i="56"/>
  <c r="X2523" i="56"/>
  <c r="Y2525" i="63"/>
  <c r="X2527" i="63"/>
  <c r="X2527" i="70"/>
  <c r="Y2524" i="79"/>
  <c r="Y2525" i="79"/>
  <c r="X2530" i="56"/>
  <c r="X2531" i="56"/>
  <c r="Y2533" i="63"/>
  <c r="Y2534" i="63"/>
  <c r="Y2534" i="70"/>
  <c r="X2533" i="79"/>
  <c r="X2534" i="79"/>
  <c r="Y2537" i="56"/>
  <c r="Y2538" i="56"/>
  <c r="Y2541" i="63"/>
  <c r="Y2542" i="63"/>
  <c r="Y2542" i="70"/>
  <c r="Y2540" i="79"/>
  <c r="X2542" i="79"/>
  <c r="X2546" i="56"/>
  <c r="Y2546" i="56"/>
  <c r="Y2549" i="63"/>
  <c r="Y2550" i="63"/>
  <c r="Y2550" i="70"/>
  <c r="X2549" i="79"/>
  <c r="Y2549" i="79"/>
  <c r="Y2553" i="56"/>
  <c r="X2555" i="56"/>
  <c r="X2558" i="63"/>
  <c r="X2559" i="63"/>
  <c r="Y2558" i="70"/>
  <c r="X2557" i="79"/>
  <c r="Y2557" i="79"/>
  <c r="X2562" i="56"/>
  <c r="Y2562" i="56"/>
  <c r="X2566" i="63"/>
  <c r="X2567" i="63"/>
  <c r="X2567" i="70"/>
  <c r="X2565" i="79"/>
  <c r="Y2565" i="79"/>
  <c r="Y2569" i="56"/>
  <c r="Y2570" i="56"/>
  <c r="X2574" i="63"/>
  <c r="X2575" i="63"/>
  <c r="Y2574" i="70"/>
  <c r="X2573" i="79"/>
  <c r="Y2573" i="79"/>
  <c r="Y2577" i="56"/>
  <c r="Y2578" i="56"/>
  <c r="Y2581" i="63"/>
  <c r="Y2582" i="63"/>
  <c r="Y2582" i="70"/>
  <c r="X2581" i="79"/>
  <c r="Y2581" i="79"/>
  <c r="Y2585" i="56"/>
  <c r="Y2586" i="56"/>
  <c r="X2590" i="63"/>
  <c r="Y2590" i="63"/>
  <c r="X2591" i="70"/>
  <c r="Y2588" i="79"/>
  <c r="Y2589" i="79"/>
  <c r="Y2593" i="56"/>
  <c r="Y2594" i="56"/>
  <c r="X2598" i="63"/>
  <c r="Y2598" i="63"/>
  <c r="Y2598" i="70"/>
  <c r="Y2596" i="79"/>
  <c r="X2598" i="79"/>
  <c r="X2602" i="56"/>
  <c r="X2603" i="56"/>
  <c r="Y2605" i="63"/>
  <c r="X2607" i="63"/>
  <c r="X2607" i="70"/>
  <c r="Y2604" i="79"/>
  <c r="Y2605" i="79"/>
  <c r="Y2609" i="56"/>
  <c r="Y2610" i="56"/>
  <c r="X2614" i="63"/>
  <c r="Y2614" i="63"/>
  <c r="Y2614" i="70"/>
  <c r="Y2612" i="79"/>
  <c r="X2614" i="79"/>
  <c r="Y2617" i="56"/>
  <c r="Y2618" i="56"/>
  <c r="Y2621" i="63"/>
  <c r="X2623" i="63"/>
  <c r="Y2622" i="70"/>
  <c r="Y2620" i="79"/>
  <c r="X2622" i="79"/>
  <c r="Y2625" i="56"/>
  <c r="X2627" i="56"/>
  <c r="Y2629" i="63"/>
  <c r="X2631" i="63"/>
  <c r="Y2630" i="70"/>
  <c r="Y2628" i="79"/>
  <c r="X2630" i="79"/>
  <c r="Y2633" i="56"/>
  <c r="X2635" i="56"/>
  <c r="Y2637" i="63"/>
  <c r="X2639" i="63"/>
  <c r="Y2638" i="70"/>
  <c r="Y2636" i="79"/>
  <c r="X2638" i="79"/>
  <c r="X2642" i="56"/>
  <c r="X2643" i="56"/>
  <c r="X2646" i="63"/>
  <c r="X2647" i="63"/>
  <c r="Y2646" i="70"/>
  <c r="Y2644" i="79"/>
  <c r="Y2645" i="79"/>
  <c r="Y2649" i="56"/>
  <c r="X2651" i="56"/>
  <c r="X2654" i="63"/>
  <c r="X2655" i="63"/>
  <c r="X2655" i="70"/>
  <c r="X2653" i="79"/>
  <c r="Y2653" i="79"/>
  <c r="Y2657" i="56"/>
  <c r="Y2658" i="56"/>
  <c r="X2662" i="63"/>
  <c r="X2663" i="63"/>
  <c r="X2663" i="70"/>
  <c r="Y2660" i="79"/>
  <c r="Y2661" i="79"/>
  <c r="Y2665" i="56"/>
  <c r="Y2666" i="56"/>
  <c r="X2670" i="63"/>
  <c r="Y2670" i="63"/>
  <c r="X2671" i="70"/>
  <c r="Y2668" i="79"/>
  <c r="X2670" i="79"/>
  <c r="Y2673" i="56"/>
  <c r="Y2674" i="56"/>
  <c r="X2678" i="63"/>
  <c r="Y2678" i="63"/>
  <c r="Y2678" i="70"/>
  <c r="Y2676" i="79"/>
  <c r="X2678" i="79"/>
  <c r="X2682" i="56"/>
  <c r="Y2682" i="56"/>
  <c r="Y2685" i="63"/>
  <c r="Y2686" i="63"/>
  <c r="Y2686" i="70"/>
  <c r="Y2684" i="79"/>
  <c r="Y2685" i="79"/>
  <c r="X2690" i="56"/>
  <c r="Y2690" i="56"/>
  <c r="X2694" i="63"/>
  <c r="X2695" i="63"/>
  <c r="Y2694" i="70"/>
  <c r="X2693" i="79"/>
  <c r="X2694" i="79"/>
  <c r="Y2697" i="56"/>
  <c r="Y2698" i="56"/>
  <c r="Y2701" i="63"/>
  <c r="Y2702" i="63"/>
  <c r="Y2702" i="70"/>
  <c r="X2701" i="79"/>
  <c r="X2702" i="79"/>
  <c r="Y2705" i="56"/>
  <c r="Y2706" i="56"/>
  <c r="Y2709" i="63"/>
  <c r="Y2710" i="63"/>
  <c r="Y2710" i="70"/>
  <c r="X2709" i="79"/>
  <c r="Y2709" i="79"/>
  <c r="X2714" i="56"/>
  <c r="Y2714" i="56"/>
  <c r="X2718" i="63"/>
  <c r="Y2718" i="63"/>
  <c r="X2719" i="70"/>
  <c r="X2717" i="79"/>
  <c r="Y2717" i="79"/>
  <c r="X2722" i="56"/>
  <c r="X2723" i="56"/>
  <c r="X2726" i="63"/>
  <c r="X2727" i="63"/>
  <c r="X2727" i="70"/>
  <c r="X2725" i="79"/>
  <c r="X2726" i="79"/>
  <c r="Y2729" i="56"/>
  <c r="Y2730" i="56"/>
  <c r="Y2733" i="63"/>
  <c r="Y2734" i="63"/>
  <c r="Y2734" i="70"/>
  <c r="Y2732" i="79"/>
  <c r="X2734" i="79"/>
  <c r="X2738" i="56"/>
  <c r="X2739" i="56"/>
  <c r="Y2741" i="63"/>
  <c r="X2743" i="63"/>
  <c r="X2743" i="70"/>
  <c r="X2741" i="79"/>
  <c r="X2742" i="79"/>
  <c r="X2746" i="56"/>
  <c r="X2747" i="56"/>
  <c r="Y2749" i="63"/>
  <c r="Y2750" i="63"/>
  <c r="Y2750" i="70"/>
  <c r="Y2748" i="79"/>
  <c r="X2750" i="79"/>
  <c r="X2754" i="56"/>
  <c r="Y2754" i="56"/>
  <c r="Y2757" i="63"/>
  <c r="X2759" i="63"/>
  <c r="X2759" i="70"/>
  <c r="X2757" i="79"/>
  <c r="X2758" i="79"/>
  <c r="Y2761" i="56"/>
  <c r="X2763" i="56"/>
  <c r="Y2765" i="63"/>
  <c r="X2767" i="63"/>
  <c r="Y2766" i="70"/>
  <c r="X2765" i="79"/>
  <c r="Y2765" i="79"/>
  <c r="Y2769" i="56"/>
  <c r="X2771" i="56"/>
  <c r="Y2773" i="63"/>
  <c r="Y2774" i="63"/>
  <c r="X2775" i="70"/>
  <c r="Y2772" i="79"/>
  <c r="X2774" i="79"/>
  <c r="Y2777" i="56"/>
  <c r="X2779" i="56"/>
  <c r="X2782" i="63"/>
  <c r="X2783" i="63"/>
  <c r="Y2782" i="70"/>
  <c r="Y2780" i="79"/>
  <c r="Y2781" i="79"/>
  <c r="Y2785" i="56"/>
  <c r="X2787" i="56"/>
  <c r="X2790" i="63"/>
  <c r="X2791" i="63"/>
  <c r="Y2790" i="70"/>
  <c r="Y2788" i="79"/>
  <c r="X2790" i="79"/>
  <c r="X2794" i="56"/>
  <c r="Y2794" i="56"/>
  <c r="X2798" i="63"/>
  <c r="X2799" i="63"/>
  <c r="Y2798" i="70"/>
  <c r="Y2796" i="79"/>
  <c r="Y2797" i="79"/>
  <c r="Y2801" i="56"/>
  <c r="X2803" i="56"/>
  <c r="Y2805" i="63"/>
  <c r="Y2806" i="63"/>
  <c r="X2807" i="70"/>
  <c r="X2805" i="79"/>
  <c r="Y2805" i="79"/>
  <c r="X2810" i="56"/>
  <c r="X2811" i="56"/>
  <c r="X2814" i="63"/>
  <c r="Y2814" i="63"/>
  <c r="Y2814" i="70"/>
  <c r="Y2812" i="79"/>
  <c r="Y2813" i="79"/>
  <c r="Y2817" i="56"/>
  <c r="Y2818" i="56"/>
  <c r="Y2821" i="63"/>
  <c r="Y2822" i="63"/>
  <c r="X2823" i="70"/>
  <c r="Y2820" i="79"/>
  <c r="Y2821" i="79"/>
  <c r="X2826" i="56"/>
  <c r="X2827" i="56"/>
  <c r="X2830" i="63"/>
  <c r="Y2830" i="63"/>
  <c r="Y2830" i="70"/>
  <c r="X2829" i="79"/>
  <c r="Y2829" i="79"/>
  <c r="X2834" i="56"/>
  <c r="Y2834" i="56"/>
  <c r="Y2837" i="63"/>
  <c r="Y2838" i="63"/>
  <c r="Y2838" i="70"/>
  <c r="Y2836" i="79"/>
  <c r="Y2837" i="79"/>
  <c r="X2842" i="56"/>
  <c r="X2843" i="56"/>
  <c r="Y2845" i="63"/>
  <c r="X2847" i="63"/>
  <c r="Y2846" i="70"/>
  <c r="X2845" i="79"/>
  <c r="Y2845" i="79"/>
  <c r="Y2849" i="56"/>
  <c r="Y2850" i="56"/>
  <c r="X2854" i="63"/>
  <c r="X2855" i="63"/>
  <c r="Y2854" i="70"/>
  <c r="X2853" i="79"/>
  <c r="X2854" i="79"/>
  <c r="Y2857" i="56"/>
  <c r="Y2858" i="56"/>
  <c r="X2862" i="63"/>
  <c r="Y2862" i="63"/>
  <c r="Y2862" i="70"/>
  <c r="Y2860" i="79"/>
  <c r="Y2861" i="79"/>
  <c r="X2866" i="56"/>
  <c r="Y2866" i="56"/>
  <c r="X2870" i="63"/>
  <c r="Y2870" i="63"/>
  <c r="Y2870" i="70"/>
  <c r="X2869" i="79"/>
  <c r="X2870" i="79"/>
  <c r="Y2873" i="56"/>
  <c r="X2875" i="56"/>
  <c r="X2878" i="63"/>
  <c r="X2879" i="63"/>
  <c r="Y2878" i="70"/>
  <c r="X2877" i="79"/>
  <c r="Y2877" i="79"/>
  <c r="Y2881" i="56"/>
  <c r="X2883" i="56"/>
  <c r="X2886" i="63"/>
  <c r="Y2886" i="63"/>
  <c r="Y2886" i="70"/>
  <c r="X2885" i="79"/>
  <c r="Y2885" i="79"/>
  <c r="X2890" i="56"/>
  <c r="Y2890" i="56"/>
  <c r="Y2893" i="63"/>
  <c r="Y2894" i="63"/>
  <c r="X2895" i="70"/>
  <c r="X2893" i="79"/>
  <c r="Y2893" i="79"/>
  <c r="X2898" i="56"/>
  <c r="X2899" i="56"/>
  <c r="X2902" i="63"/>
  <c r="Y2902" i="63"/>
  <c r="Y2902" i="70"/>
  <c r="Y2900" i="79"/>
  <c r="X2902" i="79"/>
  <c r="X2903" i="79"/>
  <c r="Y2903" i="79"/>
  <c r="X2905" i="79"/>
  <c r="X2906" i="79"/>
  <c r="Y2906" i="79"/>
  <c r="X2908" i="79"/>
  <c r="Y2908" i="79"/>
  <c r="Y2909" i="79"/>
  <c r="Y2910" i="79"/>
  <c r="X2912" i="79"/>
  <c r="Y2912" i="79"/>
  <c r="X2914" i="79"/>
  <c r="Y2914" i="79"/>
  <c r="X2916" i="79"/>
  <c r="Y2916" i="79"/>
  <c r="X2918" i="79"/>
  <c r="Y2918" i="79"/>
  <c r="X2920" i="79"/>
  <c r="Y2920" i="79"/>
  <c r="X2922" i="79"/>
  <c r="X2923" i="79"/>
  <c r="X2924" i="79"/>
  <c r="X2925" i="79"/>
  <c r="X2926" i="79"/>
  <c r="Y2926" i="79"/>
  <c r="X2928" i="79"/>
  <c r="Y2928" i="79"/>
  <c r="X2930" i="79"/>
  <c r="X2931" i="79"/>
  <c r="X2932" i="79"/>
  <c r="X2933" i="79"/>
  <c r="X2934" i="79"/>
  <c r="Y2934" i="79"/>
  <c r="Y2935" i="79"/>
  <c r="Y2936" i="79"/>
  <c r="Y2937" i="79"/>
  <c r="Y2938" i="79"/>
  <c r="Y2939" i="79"/>
  <c r="X2941" i="79"/>
  <c r="X2942" i="79"/>
  <c r="Y2942" i="79"/>
  <c r="Y2943" i="79"/>
  <c r="Y2944" i="79"/>
  <c r="X2946" i="79"/>
  <c r="X2947" i="79"/>
  <c r="X2948" i="79"/>
  <c r="Y2948" i="79"/>
  <c r="Y2949" i="79"/>
  <c r="Y2950" i="79"/>
  <c r="X2952" i="79"/>
  <c r="Y2952" i="79"/>
  <c r="X2954" i="79"/>
  <c r="Y2954" i="79"/>
  <c r="X2956" i="79"/>
  <c r="X2957" i="79"/>
  <c r="Y2957" i="79"/>
  <c r="X2959" i="79"/>
  <c r="X2960" i="79"/>
  <c r="Y2960" i="79"/>
  <c r="X2962" i="79"/>
  <c r="Y2962" i="79"/>
  <c r="Y2963" i="79"/>
  <c r="X2965" i="79"/>
  <c r="Y2965" i="79"/>
  <c r="Y2966" i="79"/>
  <c r="X2968" i="79"/>
  <c r="Y2968" i="79"/>
  <c r="Y2969" i="79"/>
  <c r="Y2970" i="79"/>
  <c r="Y2971" i="79"/>
  <c r="Y2972" i="79"/>
  <c r="Y2973" i="79"/>
  <c r="X2975" i="79"/>
  <c r="X2976" i="79"/>
  <c r="X2977" i="79"/>
  <c r="Y2977" i="79"/>
  <c r="Y2978" i="79"/>
  <c r="Y2979" i="79"/>
  <c r="X2981" i="79"/>
  <c r="X2982" i="79"/>
  <c r="Y2982" i="79"/>
  <c r="X2984" i="79"/>
  <c r="Y2984" i="79"/>
  <c r="X2986" i="79"/>
  <c r="Y2986" i="79"/>
  <c r="Y2987" i="79"/>
  <c r="Y2988" i="79"/>
  <c r="Y2989" i="79"/>
  <c r="X2991" i="79"/>
  <c r="X2992" i="79"/>
  <c r="X2993" i="79"/>
  <c r="Y2993" i="79"/>
  <c r="Y2994" i="79"/>
  <c r="X2996" i="79"/>
  <c r="X2997" i="79"/>
  <c r="X2998" i="79"/>
  <c r="Y2998" i="79"/>
  <c r="Y2999" i="79"/>
  <c r="Y3000" i="79"/>
  <c r="U127" i="47"/>
  <c r="X99" i="56"/>
  <c r="Y192" i="56"/>
  <c r="Y259" i="63"/>
  <c r="X308" i="79"/>
  <c r="X349" i="63"/>
  <c r="X381" i="79"/>
  <c r="Y421" i="63"/>
  <c r="X457" i="56"/>
  <c r="Y493" i="70"/>
  <c r="X531" i="63"/>
  <c r="X563" i="63"/>
  <c r="Y594" i="63"/>
  <c r="Y626" i="63"/>
  <c r="Y653" i="70"/>
  <c r="X681" i="63"/>
  <c r="Y701" i="56"/>
  <c r="X723" i="63"/>
  <c r="Y739" i="70"/>
  <c r="Y754" i="79"/>
  <c r="Y775" i="56"/>
  <c r="Y795" i="63"/>
  <c r="X810" i="79"/>
  <c r="X831" i="56"/>
  <c r="Y850" i="63"/>
  <c r="X868" i="70"/>
  <c r="X883" i="79"/>
  <c r="Y903" i="56"/>
  <c r="X918" i="79"/>
  <c r="Y933" i="79"/>
  <c r="X950" i="79"/>
  <c r="X966" i="79"/>
  <c r="X981" i="79"/>
  <c r="Y996" i="70"/>
  <c r="X1010" i="63"/>
  <c r="Y1018" i="63"/>
  <c r="X1027" i="70"/>
  <c r="Y1035" i="70"/>
  <c r="Y1041" i="79"/>
  <c r="X1054" i="56"/>
  <c r="X1063" i="56"/>
  <c r="Y1073" i="63"/>
  <c r="X1083" i="63"/>
  <c r="X1091" i="70"/>
  <c r="Y1099" i="70"/>
  <c r="Y1105" i="79"/>
  <c r="X1118" i="56"/>
  <c r="X1127" i="56"/>
  <c r="X1138" i="63"/>
  <c r="X1147" i="63"/>
  <c r="Y1154" i="70"/>
  <c r="X1164" i="70"/>
  <c r="Y1169" i="79"/>
  <c r="Y1181" i="56"/>
  <c r="Y1190" i="56"/>
  <c r="Y1201" i="63"/>
  <c r="Y1210" i="63"/>
  <c r="X1219" i="70"/>
  <c r="X1228" i="70"/>
  <c r="X1234" i="79"/>
  <c r="Y1245" i="56"/>
  <c r="Y1254" i="56"/>
  <c r="X1266" i="63"/>
  <c r="Y1272" i="56"/>
  <c r="X1277" i="79"/>
  <c r="Y1285" i="63"/>
  <c r="X1286" i="79"/>
  <c r="X1295" i="63"/>
  <c r="Y1297" i="56"/>
  <c r="Y1302" i="70"/>
  <c r="Y1306" i="56"/>
  <c r="Y1308" i="79"/>
  <c r="Y1317" i="63"/>
  <c r="X1318" i="79"/>
  <c r="X1327" i="63"/>
  <c r="X1330" i="56"/>
  <c r="Y1334" i="70"/>
  <c r="X1339" i="56"/>
  <c r="Y1340" i="79"/>
  <c r="X1350" i="63"/>
  <c r="X1350" i="79"/>
  <c r="X1359" i="63"/>
  <c r="X1362" i="56"/>
  <c r="X1367" i="70"/>
  <c r="Y1370" i="56"/>
  <c r="Y1372" i="79"/>
  <c r="X1382" i="63"/>
  <c r="X1382" i="79"/>
  <c r="Y1390" i="63"/>
  <c r="Y1393" i="56"/>
  <c r="Y1398" i="70"/>
  <c r="X1403" i="56"/>
  <c r="Y1404" i="79"/>
  <c r="X1409" i="79"/>
  <c r="X1413" i="79"/>
  <c r="Y1416" i="79"/>
  <c r="Y1420" i="79"/>
  <c r="Y1424" i="79"/>
  <c r="X1429" i="79"/>
  <c r="X1433" i="79"/>
  <c r="X1437" i="79"/>
  <c r="X1441" i="79"/>
  <c r="X1445" i="79"/>
  <c r="Y1448" i="79"/>
  <c r="X1453" i="79"/>
  <c r="X1457" i="79"/>
  <c r="X1461" i="79"/>
  <c r="X1465" i="79"/>
  <c r="X1469" i="79"/>
  <c r="Y1472" i="79"/>
  <c r="Y1476" i="79"/>
  <c r="X1481" i="79"/>
  <c r="X1485" i="79"/>
  <c r="X1489" i="79"/>
  <c r="X1493" i="79"/>
  <c r="X1497" i="79"/>
  <c r="X1501" i="79"/>
  <c r="Y1504" i="79"/>
  <c r="Y1508" i="79"/>
  <c r="Y1512" i="79"/>
  <c r="X1517" i="79"/>
  <c r="Y1520" i="79"/>
  <c r="X1525" i="79"/>
  <c r="Y1528" i="79"/>
  <c r="X1533" i="79"/>
  <c r="X1537" i="79"/>
  <c r="X1541" i="79"/>
  <c r="X1545" i="79"/>
  <c r="X1549" i="79"/>
  <c r="Y1552" i="79"/>
  <c r="Y1556" i="79"/>
  <c r="Y1560" i="79"/>
  <c r="Y1564" i="79"/>
  <c r="X1569" i="79"/>
  <c r="Y1572" i="79"/>
  <c r="X1577" i="79"/>
  <c r="X1581" i="79"/>
  <c r="X1585" i="79"/>
  <c r="Y1588" i="79"/>
  <c r="X1593" i="79"/>
  <c r="Y1596" i="79"/>
  <c r="Y1600" i="79"/>
  <c r="X1605" i="79"/>
  <c r="X1609" i="79"/>
  <c r="X1613" i="79"/>
  <c r="X1617" i="79"/>
  <c r="X1621" i="79"/>
  <c r="Y1624" i="79"/>
  <c r="Y1628" i="79"/>
  <c r="Y1632" i="79"/>
  <c r="X1637" i="79"/>
  <c r="Y1640" i="79"/>
  <c r="X1645" i="79"/>
  <c r="X1649" i="79"/>
  <c r="X1653" i="79"/>
  <c r="Y1656" i="79"/>
  <c r="X1661" i="79"/>
  <c r="X1665" i="79"/>
  <c r="X1669" i="79"/>
  <c r="Y1672" i="79"/>
  <c r="Y1676" i="79"/>
  <c r="X1681" i="79"/>
  <c r="X1685" i="79"/>
  <c r="Y1688" i="79"/>
  <c r="Y1692" i="79"/>
  <c r="X1697" i="79"/>
  <c r="Y1700" i="79"/>
  <c r="Y1704" i="79"/>
  <c r="X1709" i="79"/>
  <c r="X1713" i="79"/>
  <c r="Y1716" i="79"/>
  <c r="Y1720" i="79"/>
  <c r="Y1724" i="79"/>
  <c r="Y1728" i="79"/>
  <c r="X1733" i="79"/>
  <c r="X1737" i="79"/>
  <c r="Y1740" i="79"/>
  <c r="Y1744" i="79"/>
  <c r="Y1748" i="79"/>
  <c r="X1753" i="79"/>
  <c r="Y1756" i="79"/>
  <c r="Y1760" i="79"/>
  <c r="Y1764" i="79"/>
  <c r="X1769" i="79"/>
  <c r="Y1772" i="79"/>
  <c r="X1777" i="79"/>
  <c r="Y1780" i="79"/>
  <c r="X1785" i="79"/>
  <c r="Y1788" i="79"/>
  <c r="Y1792" i="79"/>
  <c r="X1797" i="79"/>
  <c r="X1800" i="79"/>
  <c r="X1806" i="70"/>
  <c r="Y1807" i="56"/>
  <c r="X1808" i="79"/>
  <c r="X1814" i="70"/>
  <c r="X1816" i="56"/>
  <c r="Y1815" i="79"/>
  <c r="Y1821" i="70"/>
  <c r="Y1823" i="56"/>
  <c r="Y1823" i="79"/>
  <c r="Y1829" i="70"/>
  <c r="X1832" i="56"/>
  <c r="X1832" i="79"/>
  <c r="Y1837" i="70"/>
  <c r="X1840" i="56"/>
  <c r="Y1843" i="63"/>
  <c r="Y1841" i="79"/>
  <c r="X1847" i="56"/>
  <c r="Y1850" i="63"/>
  <c r="Y1851" i="70"/>
  <c r="Y1850" i="79"/>
  <c r="Y1855" i="56"/>
  <c r="Y1859" i="63"/>
  <c r="X1858" i="79"/>
  <c r="Y1862" i="56"/>
  <c r="Y1866" i="63"/>
  <c r="Y1867" i="70"/>
  <c r="Y1866" i="79"/>
  <c r="Y1871" i="56"/>
  <c r="X1876" i="63"/>
  <c r="Y1873" i="79"/>
  <c r="X1879" i="56"/>
  <c r="Y1882" i="63"/>
  <c r="Y1883" i="70"/>
  <c r="Y1882" i="79"/>
  <c r="X1888" i="56"/>
  <c r="Y1891" i="63"/>
  <c r="Y1889" i="79"/>
  <c r="X1895" i="56"/>
  <c r="X1899" i="63"/>
  <c r="Y1899" i="70"/>
  <c r="Y1898" i="79"/>
  <c r="X1904" i="56"/>
  <c r="Y1907" i="63"/>
  <c r="X1906" i="79"/>
  <c r="X1911" i="56"/>
  <c r="X1915" i="63"/>
  <c r="X1916" i="70"/>
  <c r="X1915" i="79"/>
  <c r="X1920" i="56"/>
  <c r="Y1923" i="63"/>
  <c r="Y1921" i="79"/>
  <c r="Y1926" i="56"/>
  <c r="X1931" i="63"/>
  <c r="Y1931" i="70"/>
  <c r="Y1930" i="79"/>
  <c r="Y1935" i="56"/>
  <c r="X1940" i="63"/>
  <c r="Y1937" i="79"/>
  <c r="X1943" i="56"/>
  <c r="Y1946" i="63"/>
  <c r="Y1947" i="70"/>
  <c r="Y1946" i="79"/>
  <c r="X1952" i="56"/>
  <c r="Y1955" i="63"/>
  <c r="Y1953" i="79"/>
  <c r="Y1958" i="56"/>
  <c r="X1963" i="63"/>
  <c r="Y1963" i="70"/>
  <c r="X1963" i="79"/>
  <c r="X1968" i="56"/>
  <c r="Y1971" i="63"/>
  <c r="X1970" i="79"/>
  <c r="X1975" i="56"/>
  <c r="X1979" i="63"/>
  <c r="X1980" i="70"/>
  <c r="Y1978" i="79"/>
  <c r="X1984" i="56"/>
  <c r="Y1987" i="63"/>
  <c r="X1986" i="79"/>
  <c r="Y1990" i="56"/>
  <c r="Y1994" i="63"/>
  <c r="Y1995" i="70"/>
  <c r="Y1994" i="79"/>
  <c r="X2000" i="56"/>
  <c r="Y2003" i="63"/>
  <c r="X2002" i="79"/>
  <c r="X2007" i="56"/>
  <c r="X2011" i="63"/>
  <c r="Y2011" i="70"/>
  <c r="Y2010" i="79"/>
  <c r="X2016" i="56"/>
  <c r="X2020" i="63"/>
  <c r="Y2017" i="79"/>
  <c r="X2023" i="56"/>
  <c r="X2027" i="63"/>
  <c r="Y2027" i="70"/>
  <c r="X2027" i="79"/>
  <c r="X2032" i="56"/>
  <c r="Y2035" i="63"/>
  <c r="X2034" i="79"/>
  <c r="Y2038" i="56"/>
  <c r="Y2042" i="63"/>
  <c r="X2044" i="70"/>
  <c r="X2043" i="79"/>
  <c r="Y2047" i="56"/>
  <c r="X2052" i="63"/>
  <c r="X2050" i="79"/>
  <c r="X2055" i="56"/>
  <c r="X2059" i="63"/>
  <c r="Y2059" i="70"/>
  <c r="X2059" i="79"/>
  <c r="X2061" i="79"/>
  <c r="X2063" i="79"/>
  <c r="X2065" i="79"/>
  <c r="Y2066" i="79"/>
  <c r="X2069" i="79"/>
  <c r="Y2070" i="79"/>
  <c r="Y2072" i="79"/>
  <c r="Y2074" i="79"/>
  <c r="X2077" i="79"/>
  <c r="Y2078" i="79"/>
  <c r="X2081" i="79"/>
  <c r="Y2082" i="79"/>
  <c r="X2085" i="79"/>
  <c r="Y2086" i="79"/>
  <c r="Y2088" i="79"/>
  <c r="Y2090" i="79"/>
  <c r="Y2092" i="79"/>
  <c r="Y2094" i="79"/>
  <c r="X2097" i="79"/>
  <c r="Y2098" i="79"/>
  <c r="X2101" i="79"/>
  <c r="Y2102" i="79"/>
  <c r="X2105" i="79"/>
  <c r="Y2106" i="79"/>
  <c r="Y2108" i="79"/>
  <c r="Y2110" i="79"/>
  <c r="Y2112" i="79"/>
  <c r="X2115" i="79"/>
  <c r="Y2116" i="79"/>
  <c r="X2119" i="79"/>
  <c r="Y2120" i="79"/>
  <c r="X2123" i="79"/>
  <c r="X2125" i="79"/>
  <c r="Y2126" i="79"/>
  <c r="X2129" i="79"/>
  <c r="X2131" i="79"/>
  <c r="X2133" i="79"/>
  <c r="X2135" i="79"/>
  <c r="X2137" i="79"/>
  <c r="Y2138" i="79"/>
  <c r="Y2140" i="79"/>
  <c r="Y2142" i="79"/>
  <c r="Y2144" i="79"/>
  <c r="X2147" i="79"/>
  <c r="X2149" i="79"/>
  <c r="X2151" i="79"/>
  <c r="X2153" i="79"/>
  <c r="Y2154" i="79"/>
  <c r="X2157" i="79"/>
  <c r="X2159" i="79"/>
  <c r="X2161" i="79"/>
  <c r="X2163" i="79"/>
  <c r="Y2164" i="79"/>
  <c r="X2167" i="79"/>
  <c r="X2169" i="79"/>
  <c r="X2171" i="79"/>
  <c r="Y2172" i="79"/>
  <c r="Y2174" i="79"/>
  <c r="X2177" i="79"/>
  <c r="X2179" i="79"/>
  <c r="Y2180" i="79"/>
  <c r="Y2182" i="79"/>
  <c r="Y2184" i="79"/>
  <c r="Y2186" i="79"/>
  <c r="Y2188" i="79"/>
  <c r="X2191" i="79"/>
  <c r="Y2192" i="79"/>
  <c r="Y2194" i="79"/>
  <c r="Y2196" i="79"/>
  <c r="Y2198" i="79"/>
  <c r="X2201" i="79"/>
  <c r="X2203" i="79"/>
  <c r="Y2204" i="79"/>
  <c r="Y2206" i="79"/>
  <c r="Y2208" i="79"/>
  <c r="X2211" i="79"/>
  <c r="X2213" i="79"/>
  <c r="X2215" i="79"/>
  <c r="X2217" i="79"/>
  <c r="Y2218" i="79"/>
  <c r="X2221" i="79"/>
  <c r="Y2222" i="79"/>
  <c r="Y2224" i="79"/>
  <c r="Y2226" i="79"/>
  <c r="Y2228" i="79"/>
  <c r="Y2230" i="79"/>
  <c r="X2233" i="79"/>
  <c r="Y2234" i="79"/>
  <c r="Y2236" i="79"/>
  <c r="Y2238" i="79"/>
  <c r="X2241" i="79"/>
  <c r="X2243" i="79"/>
  <c r="Y2244" i="79"/>
  <c r="X2247" i="79"/>
  <c r="Y2248" i="79"/>
  <c r="X2251" i="79"/>
  <c r="Y2252" i="79"/>
  <c r="X2255" i="79"/>
  <c r="X2257" i="79"/>
  <c r="X2259" i="79"/>
  <c r="X2261" i="79"/>
  <c r="X2263" i="79"/>
  <c r="X2265" i="79"/>
  <c r="X2267" i="79"/>
  <c r="Y2268" i="79"/>
  <c r="X2271" i="79"/>
  <c r="Y2272" i="79"/>
  <c r="X2275" i="79"/>
  <c r="Y2276" i="79"/>
  <c r="Y2278" i="79"/>
  <c r="Y2280" i="79"/>
  <c r="Y2282" i="79"/>
  <c r="Y2284" i="79"/>
  <c r="Y2286" i="79"/>
  <c r="X2289" i="79"/>
  <c r="Y2290" i="79"/>
  <c r="Y2292" i="79"/>
  <c r="Y2294" i="79"/>
  <c r="Y2296" i="79"/>
  <c r="Y2298" i="79"/>
  <c r="Y2300" i="79"/>
  <c r="Y2302" i="79"/>
  <c r="Y2304" i="79"/>
  <c r="Y2306" i="79"/>
  <c r="X2309" i="79"/>
  <c r="X2311" i="79"/>
  <c r="Y2312" i="79"/>
  <c r="Y2314" i="79"/>
  <c r="X2317" i="79"/>
  <c r="X2319" i="79"/>
  <c r="X2321" i="79"/>
  <c r="X2323" i="79"/>
  <c r="Y2324" i="79"/>
  <c r="X2327" i="79"/>
  <c r="X2329" i="79"/>
  <c r="X2331" i="79"/>
  <c r="Y2332" i="79"/>
  <c r="Y2334" i="79"/>
  <c r="Y2336" i="79"/>
  <c r="X2339" i="79"/>
  <c r="Y2340" i="79"/>
  <c r="X2343" i="79"/>
  <c r="X2345" i="79"/>
  <c r="Y2346" i="79"/>
  <c r="Y2348" i="79"/>
  <c r="X2351" i="79"/>
  <c r="Y2352" i="79"/>
  <c r="Y2354" i="79"/>
  <c r="X2357" i="79"/>
  <c r="X2359" i="79"/>
  <c r="Y2360" i="79"/>
  <c r="X2363" i="79"/>
  <c r="X2365" i="79"/>
  <c r="Y2366" i="79"/>
  <c r="Y2368" i="79"/>
  <c r="Y2370" i="79"/>
  <c r="Y2372" i="79"/>
  <c r="X2375" i="79"/>
  <c r="Y2376" i="79"/>
  <c r="Y2378" i="79"/>
  <c r="Y2380" i="79"/>
  <c r="Y2382" i="79"/>
  <c r="X2385" i="79"/>
  <c r="Y2386" i="79"/>
  <c r="X2389" i="79"/>
  <c r="X2391" i="79"/>
  <c r="Y2392" i="79"/>
  <c r="Y2394" i="79"/>
  <c r="X2397" i="79"/>
  <c r="X2399" i="79"/>
  <c r="Y2400" i="79"/>
  <c r="X2403" i="79"/>
  <c r="Y2404" i="79"/>
  <c r="Y2406" i="79"/>
  <c r="X2409" i="79"/>
  <c r="X2411" i="79"/>
  <c r="X2413" i="79"/>
  <c r="Y2414" i="79"/>
  <c r="X2417" i="79"/>
  <c r="X2419" i="79"/>
  <c r="X2421" i="79"/>
  <c r="Y2422" i="79"/>
  <c r="X2428" i="70"/>
  <c r="Y2428" i="56"/>
  <c r="X2428" i="79"/>
  <c r="X2434" i="63"/>
  <c r="Y2430" i="79"/>
  <c r="X2436" i="70"/>
  <c r="Y2436" i="56"/>
  <c r="Y2435" i="79"/>
  <c r="X2442" i="63"/>
  <c r="Y2438" i="79"/>
  <c r="Y2443" i="70"/>
  <c r="Y2444" i="56"/>
  <c r="X2444" i="79"/>
  <c r="Y2449" i="63"/>
  <c r="Y2446" i="79"/>
  <c r="X2452" i="70"/>
  <c r="X2453" i="56"/>
  <c r="X2452" i="79"/>
  <c r="Y2457" i="63"/>
  <c r="X2455" i="79"/>
  <c r="X2460" i="70"/>
  <c r="Y2460" i="56"/>
  <c r="X2460" i="79"/>
  <c r="Y2465" i="63"/>
  <c r="Y2462" i="79"/>
  <c r="X2468" i="70"/>
  <c r="Y2468" i="56"/>
  <c r="X2468" i="79"/>
  <c r="Y2473" i="63"/>
  <c r="X2471" i="79"/>
  <c r="Y2475" i="70"/>
  <c r="Y2476" i="56"/>
  <c r="Y2479" i="63"/>
  <c r="Y2476" i="79"/>
  <c r="X2481" i="56"/>
  <c r="X2482" i="56"/>
  <c r="X2485" i="63"/>
  <c r="X2486" i="63"/>
  <c r="Y2485" i="70"/>
  <c r="Y2483" i="79"/>
  <c r="X2485" i="79"/>
  <c r="X2489" i="56"/>
  <c r="Y2489" i="56"/>
  <c r="X2493" i="63"/>
  <c r="X2494" i="63"/>
  <c r="Y2493" i="70"/>
  <c r="Y2491" i="79"/>
  <c r="X2493" i="79"/>
  <c r="X2497" i="56"/>
  <c r="Y2497" i="56"/>
  <c r="Y2500" i="63"/>
  <c r="X2502" i="63"/>
  <c r="X2502" i="70"/>
  <c r="Y2499" i="79"/>
  <c r="Y2500" i="79"/>
  <c r="X2505" i="56"/>
  <c r="Y2505" i="56"/>
  <c r="X2509" i="63"/>
  <c r="Y2509" i="63"/>
  <c r="Y2509" i="70"/>
  <c r="X2508" i="79"/>
  <c r="Y2508" i="79"/>
  <c r="Y2512" i="56"/>
  <c r="X2514" i="56"/>
  <c r="Y2516" i="63"/>
  <c r="Y2517" i="63"/>
  <c r="X2518" i="70"/>
  <c r="Y2515" i="79"/>
  <c r="Y2516" i="79"/>
  <c r="X2521" i="56"/>
  <c r="Y2521" i="56"/>
  <c r="X2525" i="63"/>
  <c r="X2526" i="63"/>
  <c r="Y2525" i="70"/>
  <c r="Y2523" i="79"/>
  <c r="X2525" i="79"/>
  <c r="Y2528" i="56"/>
  <c r="Y2529" i="56"/>
  <c r="X2533" i="63"/>
  <c r="X2534" i="63"/>
  <c r="X2534" i="70"/>
  <c r="X2532" i="79"/>
  <c r="Y2532" i="79"/>
  <c r="X2537" i="56"/>
  <c r="X2538" i="56"/>
  <c r="X2541" i="63"/>
  <c r="X2542" i="63"/>
  <c r="Y2541" i="70"/>
  <c r="X2540" i="79"/>
  <c r="X2541" i="79"/>
  <c r="X2545" i="56"/>
  <c r="Y2545" i="56"/>
  <c r="Y2548" i="63"/>
  <c r="X2550" i="63"/>
  <c r="X2550" i="70"/>
  <c r="X2548" i="79"/>
  <c r="Y2548" i="79"/>
  <c r="Y2552" i="56"/>
  <c r="X2554" i="56"/>
  <c r="X2557" i="63"/>
  <c r="Y2557" i="63"/>
  <c r="X2558" i="70"/>
  <c r="Y2555" i="79"/>
  <c r="Y2556" i="79"/>
  <c r="Y2560" i="56"/>
  <c r="Y2561" i="56"/>
  <c r="Y2564" i="63"/>
  <c r="Y2565" i="63"/>
  <c r="X2566" i="70"/>
  <c r="X2564" i="79"/>
  <c r="Y2564" i="79"/>
  <c r="X2569" i="56"/>
  <c r="X2570" i="56"/>
  <c r="X2573" i="63"/>
  <c r="Y2573" i="63"/>
  <c r="Y2573" i="70"/>
  <c r="Y2571" i="79"/>
  <c r="Y2572" i="79"/>
  <c r="X2577" i="56"/>
  <c r="X2578" i="56"/>
  <c r="X2581" i="63"/>
  <c r="X2582" i="63"/>
  <c r="X2582" i="70"/>
  <c r="X2580" i="79"/>
  <c r="Y2580" i="79"/>
  <c r="X2585" i="56"/>
  <c r="X2586" i="56"/>
  <c r="Y2588" i="63"/>
  <c r="Y2589" i="63"/>
  <c r="X2590" i="70"/>
  <c r="Y2587" i="79"/>
  <c r="X2589" i="79"/>
  <c r="Y2592" i="56"/>
  <c r="X2594" i="56"/>
  <c r="Y2596" i="63"/>
  <c r="Y2597" i="63"/>
  <c r="Y2597" i="70"/>
  <c r="X2596" i="79"/>
  <c r="X2597" i="79"/>
  <c r="X2601" i="56"/>
  <c r="Y2601" i="56"/>
  <c r="Y2604" i="63"/>
  <c r="X2606" i="63"/>
  <c r="Y2605" i="70"/>
  <c r="X2604" i="79"/>
  <c r="X2605" i="79"/>
  <c r="Y2608" i="56"/>
  <c r="X2610" i="56"/>
  <c r="X2613" i="63"/>
  <c r="Y2613" i="63"/>
  <c r="Y2613" i="70"/>
  <c r="X2612" i="79"/>
  <c r="X2613" i="79"/>
  <c r="X2617" i="56"/>
  <c r="X2618" i="56"/>
  <c r="X2621" i="63"/>
  <c r="X2622" i="63"/>
  <c r="X2622" i="70"/>
  <c r="Y2619" i="79"/>
  <c r="X2621" i="79"/>
  <c r="Y2624" i="56"/>
  <c r="X2626" i="56"/>
  <c r="Y2628" i="63"/>
  <c r="X2630" i="63"/>
  <c r="X2630" i="70"/>
  <c r="X2628" i="79"/>
  <c r="X2629" i="79"/>
  <c r="Y2632" i="56"/>
  <c r="X2634" i="56"/>
  <c r="Y2636" i="63"/>
  <c r="X2638" i="63"/>
  <c r="Y2637" i="70"/>
  <c r="Y2635" i="79"/>
  <c r="X2637" i="79"/>
  <c r="X2641" i="56"/>
  <c r="Y2641" i="56"/>
  <c r="Y2644" i="63"/>
  <c r="Y2645" i="63"/>
  <c r="Y2645" i="70"/>
  <c r="Y2643" i="79"/>
  <c r="X2645" i="79"/>
  <c r="X2649" i="56"/>
  <c r="X2650" i="56"/>
  <c r="X2653" i="63"/>
  <c r="Y2653" i="63"/>
  <c r="X2654" i="70"/>
  <c r="Y2651" i="79"/>
  <c r="Y2652" i="79"/>
  <c r="X2657" i="56"/>
  <c r="X2658" i="56"/>
  <c r="Y2660" i="63"/>
  <c r="Y2661" i="63"/>
  <c r="X2662" i="70"/>
  <c r="Y2659" i="79"/>
  <c r="X2661" i="79"/>
  <c r="X2665" i="56"/>
  <c r="X2666" i="56"/>
  <c r="Y2668" i="63"/>
  <c r="Y2669" i="63"/>
  <c r="X2670" i="70"/>
  <c r="Y2667" i="79"/>
  <c r="X2669" i="79"/>
  <c r="Y2672" i="56"/>
  <c r="X2674" i="56"/>
  <c r="X2677" i="63"/>
  <c r="Y2677" i="63"/>
  <c r="Y2677" i="70"/>
  <c r="X2676" i="79"/>
  <c r="X2677" i="79"/>
  <c r="X2681" i="56"/>
  <c r="Y2681" i="56"/>
  <c r="X2685" i="63"/>
  <c r="X2686" i="63"/>
  <c r="Y2685" i="70"/>
  <c r="X2684" i="79"/>
  <c r="X2685" i="79"/>
  <c r="X2689" i="56"/>
  <c r="Y2689" i="56"/>
  <c r="Y2692" i="63"/>
  <c r="Y2693" i="63"/>
  <c r="X2694" i="70"/>
  <c r="Y2691" i="79"/>
  <c r="Y2692" i="79"/>
  <c r="Y2696" i="56"/>
  <c r="X2698" i="56"/>
  <c r="Y2700" i="63"/>
  <c r="X2702" i="63"/>
  <c r="X2702" i="70"/>
  <c r="Y2699" i="79"/>
  <c r="Y2700" i="79"/>
  <c r="X2705" i="56"/>
  <c r="X2706" i="56"/>
  <c r="Y2708" i="63"/>
  <c r="X2710" i="63"/>
  <c r="Y2709" i="70"/>
  <c r="Y2707" i="79"/>
  <c r="Y2708" i="79"/>
  <c r="Y2712" i="56"/>
  <c r="Y2713" i="56"/>
  <c r="X2717" i="63"/>
  <c r="Y2717" i="63"/>
  <c r="Y2717" i="70"/>
  <c r="Y2715" i="79"/>
  <c r="Y2716" i="79"/>
  <c r="Y2720" i="56"/>
  <c r="Y2721" i="56"/>
  <c r="Y2724" i="63"/>
  <c r="Y2725" i="63"/>
  <c r="Y2725" i="70"/>
  <c r="Y2723" i="79"/>
  <c r="Y2724" i="79"/>
  <c r="X2729" i="56"/>
  <c r="X2730" i="56"/>
  <c r="Y2732" i="63"/>
  <c r="X2734" i="63"/>
  <c r="Y2733" i="70"/>
  <c r="X2732" i="79"/>
  <c r="X2733" i="79"/>
  <c r="Y2736" i="56"/>
  <c r="Y2737" i="56"/>
  <c r="X2741" i="63"/>
  <c r="X2742" i="63"/>
  <c r="Y2741" i="70"/>
  <c r="X2740" i="79"/>
  <c r="Y2740" i="79"/>
  <c r="Y2744" i="56"/>
  <c r="Y2745" i="56"/>
  <c r="X2749" i="63"/>
  <c r="X2750" i="63"/>
  <c r="Y2749" i="70"/>
  <c r="X2748" i="79"/>
  <c r="X2749" i="79"/>
  <c r="Y2752" i="56"/>
  <c r="Y2753" i="56"/>
  <c r="X2757" i="63"/>
  <c r="X2758" i="63"/>
  <c r="Y2757" i="70"/>
  <c r="X2756" i="79"/>
  <c r="Y2756" i="79"/>
  <c r="X2761" i="56"/>
  <c r="X2762" i="56"/>
  <c r="X2765" i="63"/>
  <c r="X2766" i="63"/>
  <c r="X2766" i="70"/>
  <c r="X2764" i="79"/>
  <c r="Y2764" i="79"/>
  <c r="Y2768" i="56"/>
  <c r="X2770" i="56"/>
  <c r="X2773" i="63"/>
  <c r="X2774" i="63"/>
  <c r="Y2773" i="70"/>
  <c r="Y2771" i="79"/>
  <c r="X2773" i="79"/>
  <c r="Y2776" i="56"/>
  <c r="X2778" i="56"/>
  <c r="Y2780" i="63"/>
  <c r="Y2781" i="63"/>
  <c r="Y2781" i="70"/>
  <c r="Y2779" i="79"/>
  <c r="X2781" i="79"/>
  <c r="X2785" i="56"/>
  <c r="X2786" i="56"/>
  <c r="Y2788" i="63"/>
  <c r="Y2789" i="63"/>
  <c r="Y2789" i="70"/>
  <c r="X2788" i="79"/>
  <c r="X2789" i="79"/>
  <c r="Y2792" i="56"/>
  <c r="Y2793" i="56"/>
  <c r="X2797" i="63"/>
  <c r="Y2797" i="63"/>
  <c r="X2798" i="70"/>
  <c r="X2796" i="79"/>
  <c r="X2797" i="79"/>
  <c r="X2801" i="56"/>
  <c r="X2802" i="56"/>
  <c r="X2805" i="63"/>
  <c r="X2806" i="63"/>
  <c r="X2806" i="70"/>
  <c r="Y2803" i="79"/>
  <c r="Y2804" i="79"/>
  <c r="Y2808" i="56"/>
  <c r="Y2809" i="56"/>
  <c r="Y2812" i="63"/>
  <c r="Y2813" i="63"/>
  <c r="Y2813" i="70"/>
  <c r="Y2811" i="79"/>
  <c r="X2813" i="79"/>
  <c r="X2817" i="56"/>
  <c r="X2818" i="56"/>
  <c r="X2821" i="63"/>
  <c r="X2822" i="63"/>
  <c r="X2822" i="70"/>
  <c r="X2820" i="79"/>
  <c r="X2821" i="79"/>
  <c r="Y2824" i="56"/>
  <c r="Y2825" i="56"/>
  <c r="X2829" i="63"/>
  <c r="Y2829" i="63"/>
  <c r="Y2829" i="70"/>
  <c r="X2828" i="79"/>
  <c r="Y2828" i="79"/>
  <c r="X2833" i="56"/>
  <c r="Y2833" i="56"/>
  <c r="X2837" i="63"/>
  <c r="X2838" i="63"/>
  <c r="X2838" i="70"/>
  <c r="X2836" i="79"/>
  <c r="X2837" i="79"/>
  <c r="X2841" i="56"/>
  <c r="Y2841" i="56"/>
  <c r="Y2844" i="63"/>
  <c r="X2846" i="63"/>
  <c r="X2846" i="70"/>
  <c r="X2844" i="79"/>
  <c r="Y2844" i="79"/>
  <c r="Y2848" i="56"/>
  <c r="X2850" i="56"/>
  <c r="Y2852" i="63"/>
  <c r="Y2853" i="63"/>
  <c r="Y2853" i="70"/>
  <c r="X2852" i="79"/>
  <c r="Y2852" i="79"/>
  <c r="Y2856" i="56"/>
  <c r="X2858" i="56"/>
  <c r="Y2860" i="63"/>
  <c r="Y2861" i="63"/>
  <c r="X2862" i="70"/>
  <c r="X2860" i="79"/>
  <c r="X2861" i="79"/>
  <c r="X2865" i="56"/>
  <c r="Y2865" i="56"/>
  <c r="Y2868" i="63"/>
  <c r="Y2869" i="63"/>
  <c r="X2870" i="70"/>
  <c r="X2868" i="79"/>
  <c r="Y2868" i="79"/>
  <c r="Y2872" i="56"/>
  <c r="X2874" i="56"/>
  <c r="X2877" i="63"/>
  <c r="Y2877" i="63"/>
  <c r="Y2877" i="70"/>
  <c r="Y2875" i="79"/>
  <c r="Y2876" i="79"/>
  <c r="Y2880" i="56"/>
  <c r="X2882" i="56"/>
  <c r="Y2884" i="63"/>
  <c r="Y2885" i="63"/>
  <c r="Y2885" i="70"/>
  <c r="X2884" i="79"/>
  <c r="Y2884" i="79"/>
  <c r="X2889" i="56"/>
  <c r="Y2889" i="56"/>
  <c r="X2893" i="63"/>
  <c r="X2894" i="63"/>
  <c r="X2894" i="70"/>
  <c r="X2892" i="79"/>
  <c r="Y2892" i="79"/>
  <c r="X2897" i="56"/>
  <c r="Y2897" i="56"/>
  <c r="X2901" i="63"/>
  <c r="Y2901" i="63"/>
  <c r="Y2901" i="70"/>
  <c r="X2900" i="79"/>
  <c r="X2901" i="79"/>
  <c r="X2905" i="56"/>
  <c r="X2906" i="56"/>
  <c r="Y2906" i="56"/>
  <c r="Y2907" i="56"/>
  <c r="Y2908" i="56"/>
  <c r="X2910" i="56"/>
  <c r="Y2910" i="56"/>
  <c r="Y2911" i="56"/>
  <c r="X2913" i="56"/>
  <c r="X2914" i="56"/>
  <c r="Y2914" i="56"/>
  <c r="X2916" i="56"/>
  <c r="Y2916" i="56"/>
  <c r="Y2917" i="56"/>
  <c r="X2919" i="56"/>
  <c r="X2920" i="56"/>
  <c r="X2921" i="56"/>
  <c r="X2922" i="56"/>
  <c r="Y2922" i="56"/>
  <c r="Y2923" i="56"/>
  <c r="X2925" i="56"/>
  <c r="Y2925" i="56"/>
  <c r="Y2926" i="56"/>
  <c r="X2928" i="56"/>
  <c r="Y2928" i="56"/>
  <c r="X2930" i="56"/>
  <c r="X2931" i="56"/>
  <c r="X2932" i="56"/>
  <c r="Y2932" i="56"/>
  <c r="X2934" i="56"/>
  <c r="X2935" i="56"/>
  <c r="Y2935" i="56"/>
  <c r="Y2936" i="56"/>
  <c r="X2938" i="56"/>
  <c r="X2939" i="56"/>
  <c r="X2940" i="56"/>
  <c r="Y2940" i="56"/>
  <c r="X2942" i="56"/>
  <c r="X2943" i="56"/>
  <c r="Y2943" i="56"/>
  <c r="Y2944" i="56"/>
  <c r="X2946" i="56"/>
  <c r="X2947" i="56"/>
  <c r="Y2947" i="56"/>
  <c r="Y2948" i="56"/>
  <c r="X2950" i="56"/>
  <c r="Y2950" i="56"/>
  <c r="Y2951" i="56"/>
  <c r="X2953" i="56"/>
  <c r="X2954" i="56"/>
  <c r="Y2954" i="56"/>
  <c r="Y2955" i="56"/>
  <c r="X2957" i="56"/>
  <c r="X2958" i="56"/>
  <c r="Y2958" i="56"/>
  <c r="Y2959" i="56"/>
  <c r="Y2960" i="56"/>
  <c r="X2962" i="56"/>
  <c r="Y2962" i="56"/>
  <c r="X2964" i="56"/>
  <c r="Y2964" i="56"/>
  <c r="X2966" i="56"/>
  <c r="Y2966" i="56"/>
  <c r="X2968" i="56"/>
  <c r="Y2968" i="56"/>
  <c r="X2970" i="56"/>
  <c r="Y2970" i="56"/>
  <c r="Y2971" i="56"/>
  <c r="X2973" i="56"/>
  <c r="X2974" i="56"/>
  <c r="Y2974" i="56"/>
  <c r="Y2975" i="56"/>
  <c r="Y2976" i="56"/>
  <c r="X2978" i="56"/>
  <c r="Y2978" i="56"/>
  <c r="Y2979" i="56"/>
  <c r="Y2980" i="56"/>
  <c r="X2982" i="56"/>
  <c r="X2983" i="56"/>
  <c r="Y2983" i="56"/>
  <c r="X2985" i="56"/>
  <c r="X2986" i="56"/>
  <c r="X2987" i="56"/>
  <c r="Y2987" i="56"/>
  <c r="X2989" i="56"/>
  <c r="X2990" i="56"/>
  <c r="X2991" i="56"/>
  <c r="Y2991" i="56"/>
  <c r="Y2992" i="56"/>
  <c r="X2994" i="56"/>
  <c r="Y2994" i="56"/>
  <c r="X2996" i="56"/>
  <c r="Y2996" i="56"/>
  <c r="X2998" i="56"/>
  <c r="X2999" i="56"/>
  <c r="X3000" i="56"/>
  <c r="Y3000" i="56"/>
  <c r="Y3001" i="56"/>
  <c r="Y3002" i="56"/>
  <c r="Y3003" i="56"/>
  <c r="X3005" i="56"/>
  <c r="X3006" i="56"/>
  <c r="X3007" i="56"/>
  <c r="Y3007" i="56"/>
  <c r="X3009" i="56"/>
  <c r="Y3009" i="56"/>
  <c r="X3011" i="56"/>
  <c r="Y3011" i="56"/>
  <c r="X3013" i="56"/>
  <c r="Y3013" i="56"/>
  <c r="X3015" i="56"/>
  <c r="Y3015" i="56"/>
  <c r="Y3016" i="56"/>
  <c r="Y3017" i="56"/>
  <c r="Y3018" i="56"/>
  <c r="Y3019" i="56"/>
  <c r="X3021" i="56"/>
  <c r="X3022" i="56"/>
  <c r="Y3022" i="56"/>
  <c r="X3024" i="56"/>
  <c r="Y3024" i="56"/>
  <c r="Y3025" i="56"/>
  <c r="Y3026" i="56"/>
  <c r="Y3027" i="56"/>
  <c r="X3029" i="56"/>
  <c r="Y3029" i="56"/>
  <c r="X3031" i="56"/>
  <c r="Y3031" i="56"/>
  <c r="Y3032" i="56"/>
  <c r="Y3033" i="56"/>
  <c r="Y3034" i="56"/>
  <c r="Y3035" i="56"/>
  <c r="Y3036" i="56"/>
  <c r="X22" i="79"/>
  <c r="Y134" i="79"/>
  <c r="AF208" i="51"/>
  <c r="Y280" i="79"/>
  <c r="X323" i="79"/>
  <c r="Y363" i="63"/>
  <c r="X396" i="79"/>
  <c r="X437" i="63"/>
  <c r="X472" i="56"/>
  <c r="X509" i="70"/>
  <c r="Y543" i="63"/>
  <c r="Y575" i="63"/>
  <c r="Y607" i="63"/>
  <c r="Y639" i="63"/>
  <c r="X666" i="63"/>
  <c r="X691" i="63"/>
  <c r="X711" i="70"/>
  <c r="X726" i="79"/>
  <c r="Y746" i="56"/>
  <c r="X767" i="63"/>
  <c r="Y780" i="79"/>
  <c r="Y801" i="56"/>
  <c r="X822" i="63"/>
  <c r="Y838" i="70"/>
  <c r="Y853" i="79"/>
  <c r="Y874" i="56"/>
  <c r="X895" i="63"/>
  <c r="Y911" i="70"/>
  <c r="Y927" i="70"/>
  <c r="Y943" i="70"/>
  <c r="Y959" i="70"/>
  <c r="Y975" i="70"/>
  <c r="X989" i="56"/>
  <c r="X999" i="79"/>
  <c r="Y1011" i="56"/>
  <c r="Y1020" i="56"/>
  <c r="Y1031" i="63"/>
  <c r="X1041" i="63"/>
  <c r="Y1048" i="70"/>
  <c r="Y1057" i="70"/>
  <c r="Y1063" i="79"/>
  <c r="X1076" i="56"/>
  <c r="Y1084" i="56"/>
  <c r="X1096" i="63"/>
  <c r="X1105" i="63"/>
  <c r="X1113" i="70"/>
  <c r="X1122" i="70"/>
  <c r="X1128" i="79"/>
  <c r="X1140" i="56"/>
  <c r="X1149" i="56"/>
  <c r="Y1159" i="63"/>
  <c r="X1169" i="63"/>
  <c r="Y1176" i="70"/>
  <c r="Y1185" i="70"/>
  <c r="X1192" i="79"/>
  <c r="X1204" i="56"/>
  <c r="Y1212" i="56"/>
  <c r="Y1223" i="63"/>
  <c r="Y1232" i="63"/>
  <c r="X1241" i="70"/>
  <c r="Y1249" i="70"/>
  <c r="X1256" i="79"/>
  <c r="Y1267" i="56"/>
  <c r="Y1277" i="63"/>
  <c r="X1282" i="70"/>
  <c r="Y1285" i="56"/>
  <c r="X1288" i="79"/>
  <c r="X1297" i="63"/>
  <c r="X1297" i="79"/>
  <c r="Y1305" i="63"/>
  <c r="Y1308" i="56"/>
  <c r="Y1313" i="70"/>
  <c r="X1318" i="56"/>
  <c r="X1320" i="79"/>
  <c r="X1329" i="63"/>
  <c r="Y1328" i="79"/>
  <c r="Y1337" i="63"/>
  <c r="Y1340" i="56"/>
  <c r="Y1345" i="70"/>
  <c r="Y1349" i="56"/>
  <c r="X1352" i="79"/>
  <c r="X1361" i="63"/>
  <c r="X1361" i="79"/>
  <c r="X1370" i="63"/>
  <c r="Y1372" i="56"/>
  <c r="Y1377" i="70"/>
  <c r="X1382" i="56"/>
  <c r="X1384" i="79"/>
  <c r="Y1392" i="63"/>
  <c r="X1393" i="79"/>
  <c r="Y1401" i="63"/>
  <c r="Y1404" i="56"/>
  <c r="Y1410" i="63"/>
  <c r="Y1414" i="63"/>
  <c r="Y1418" i="63"/>
  <c r="X1423" i="63"/>
  <c r="X1427" i="63"/>
  <c r="Y1430" i="63"/>
  <c r="Y1434" i="63"/>
  <c r="Y1438" i="63"/>
  <c r="X1443" i="63"/>
  <c r="Y1446" i="63"/>
  <c r="Y1450" i="63"/>
  <c r="Y1454" i="63"/>
  <c r="X1459" i="63"/>
  <c r="Y1462" i="63"/>
  <c r="X1467" i="63"/>
  <c r="Y1470" i="63"/>
  <c r="X1475" i="63"/>
  <c r="X1479" i="63"/>
  <c r="X1483" i="63"/>
  <c r="X1487" i="63"/>
  <c r="Y1490" i="63"/>
  <c r="X1495" i="63"/>
  <c r="Y1498" i="63"/>
  <c r="X1503" i="63"/>
  <c r="Y1506" i="63"/>
  <c r="Y1510" i="63"/>
  <c r="X1515" i="63"/>
  <c r="X1519" i="63"/>
  <c r="X1523" i="63"/>
  <c r="X1527" i="63"/>
  <c r="Y1530" i="63"/>
  <c r="X1535" i="63"/>
  <c r="X1539" i="63"/>
  <c r="X1543" i="63"/>
  <c r="Y1546" i="63"/>
  <c r="X1551" i="63"/>
  <c r="X1555" i="63"/>
  <c r="X1559" i="63"/>
  <c r="X1563" i="63"/>
  <c r="X1567" i="63"/>
  <c r="X1571" i="63"/>
  <c r="Y1574" i="63"/>
  <c r="Y1578" i="63"/>
  <c r="X1583" i="63"/>
  <c r="Y1586" i="63"/>
  <c r="Y1590" i="63"/>
  <c r="X1595" i="63"/>
  <c r="Y1598" i="63"/>
  <c r="Y1602" i="63"/>
  <c r="Y1606" i="63"/>
  <c r="X1611" i="63"/>
  <c r="Y1614" i="63"/>
  <c r="X1619" i="63"/>
  <c r="Y1622" i="63"/>
  <c r="X1627" i="63"/>
  <c r="Y1630" i="63"/>
  <c r="Y1634" i="63"/>
  <c r="X1639" i="63"/>
  <c r="Y1642" i="63"/>
  <c r="X1647" i="63"/>
  <c r="Y1650" i="63"/>
  <c r="Y1654" i="63"/>
  <c r="X1659" i="63"/>
  <c r="X1663" i="63"/>
  <c r="Y1666" i="63"/>
  <c r="Y1670" i="63"/>
  <c r="Y1674" i="63"/>
  <c r="X1679" i="63"/>
  <c r="X1683" i="63"/>
  <c r="X1687" i="63"/>
  <c r="X1691" i="63"/>
  <c r="Y1694" i="63"/>
  <c r="Y1698" i="63"/>
  <c r="Y1702" i="63"/>
  <c r="Y1706" i="63"/>
  <c r="X1711" i="63"/>
  <c r="Y1714" i="63"/>
  <c r="Y1718" i="63"/>
  <c r="X1723" i="63"/>
  <c r="X1727" i="63"/>
  <c r="X1731" i="63"/>
  <c r="Y1734" i="63"/>
  <c r="Y1738" i="63"/>
  <c r="Y1742" i="63"/>
  <c r="Y1746" i="63"/>
  <c r="X1751" i="63"/>
  <c r="Y1754" i="63"/>
  <c r="X1759" i="63"/>
  <c r="Y1762" i="63"/>
  <c r="Y1766" i="63"/>
  <c r="X1771" i="63"/>
  <c r="Y1774" i="63"/>
  <c r="X1779" i="63"/>
  <c r="Y1782" i="63"/>
  <c r="X1787" i="63"/>
  <c r="Y1790" i="63"/>
  <c r="X1795" i="63"/>
  <c r="Y1798" i="63"/>
  <c r="X1798" i="79"/>
  <c r="Y1800" i="79"/>
  <c r="X1807" i="70"/>
  <c r="X1809" i="56"/>
  <c r="X1809" i="79"/>
  <c r="X1815" i="70"/>
  <c r="Y1816" i="56"/>
  <c r="X1817" i="79"/>
  <c r="Y1822" i="70"/>
  <c r="X1825" i="56"/>
  <c r="X1825" i="79"/>
  <c r="Y1830" i="70"/>
  <c r="Y1832" i="56"/>
  <c r="X1833" i="79"/>
  <c r="Y1838" i="70"/>
  <c r="X1841" i="56"/>
  <c r="Y1844" i="63"/>
  <c r="X1846" i="70"/>
  <c r="Y1844" i="79"/>
  <c r="X1850" i="56"/>
  <c r="Y1853" i="63"/>
  <c r="Y1851" i="79"/>
  <c r="Y1856" i="56"/>
  <c r="Y1860" i="63"/>
  <c r="Y1861" i="70"/>
  <c r="Y1860" i="79"/>
  <c r="X1866" i="56"/>
  <c r="Y1869" i="63"/>
  <c r="X1868" i="79"/>
  <c r="X1873" i="56"/>
  <c r="X1877" i="63"/>
  <c r="X1878" i="70"/>
  <c r="Y1876" i="79"/>
  <c r="X1882" i="56"/>
  <c r="Y1885" i="63"/>
  <c r="Y1883" i="79"/>
  <c r="X1889" i="56"/>
  <c r="X1893" i="63"/>
  <c r="X1894" i="70"/>
  <c r="X1893" i="79"/>
  <c r="Y1897" i="56"/>
  <c r="X1902" i="63"/>
  <c r="Y1899" i="79"/>
  <c r="X1905" i="56"/>
  <c r="Y1908" i="63"/>
  <c r="Y1909" i="70"/>
  <c r="Y1908" i="79"/>
  <c r="X1914" i="56"/>
  <c r="X1918" i="63"/>
  <c r="Y1915" i="79"/>
  <c r="X1921" i="56"/>
  <c r="X1925" i="63"/>
  <c r="X1926" i="70"/>
  <c r="X1925" i="79"/>
  <c r="Y1929" i="56"/>
  <c r="X1934" i="63"/>
  <c r="Y1931" i="79"/>
  <c r="X1937" i="56"/>
  <c r="X1941" i="63"/>
  <c r="X1942" i="70"/>
  <c r="Y1940" i="79"/>
  <c r="Y1945" i="56"/>
  <c r="X1950" i="63"/>
  <c r="Y1947" i="79"/>
  <c r="X1953" i="56"/>
  <c r="Y1956" i="63"/>
  <c r="Y1957" i="70"/>
  <c r="Y1956" i="79"/>
  <c r="Y1961" i="56"/>
  <c r="X1966" i="63"/>
  <c r="X1964" i="79"/>
  <c r="X1969" i="56"/>
  <c r="X1973" i="63"/>
  <c r="X1974" i="70"/>
  <c r="X1973" i="79"/>
  <c r="X1978" i="56"/>
  <c r="X1982" i="63"/>
  <c r="Y1979" i="79"/>
  <c r="X1985" i="56"/>
  <c r="X1989" i="63"/>
  <c r="X1990" i="70"/>
  <c r="X1989" i="79"/>
  <c r="X1994" i="56"/>
  <c r="X1998" i="63"/>
  <c r="Y1995" i="79"/>
  <c r="X2001" i="56"/>
  <c r="X2005" i="63"/>
  <c r="Y2005" i="70"/>
  <c r="Y2004" i="79"/>
  <c r="Y2009" i="56"/>
  <c r="X2014" i="63"/>
  <c r="Y2011" i="79"/>
  <c r="Y2016" i="56"/>
  <c r="X2021" i="63"/>
  <c r="Y2021" i="70"/>
  <c r="Y2020" i="79"/>
  <c r="X2026" i="56"/>
  <c r="X2030" i="63"/>
  <c r="X2028" i="79"/>
  <c r="Y2032" i="56"/>
  <c r="Y2036" i="63"/>
  <c r="Y2037" i="70"/>
  <c r="X2037" i="79"/>
  <c r="Y2041" i="56"/>
  <c r="Y2045" i="63"/>
  <c r="X2044" i="79"/>
  <c r="Y2048" i="56"/>
  <c r="X2053" i="63"/>
  <c r="X2054" i="70"/>
  <c r="X2053" i="79"/>
  <c r="Y2057" i="56"/>
  <c r="Y2061" i="63"/>
  <c r="X2063" i="70"/>
  <c r="Y2064" i="70"/>
  <c r="Y2066" i="70"/>
  <c r="Y2068" i="70"/>
  <c r="X2071" i="70"/>
  <c r="Y2072" i="70"/>
  <c r="X2075" i="70"/>
  <c r="Y2076" i="70"/>
  <c r="Y2078" i="70"/>
  <c r="Y2080" i="70"/>
  <c r="X2083" i="70"/>
  <c r="Y2084" i="70"/>
  <c r="X2087" i="70"/>
  <c r="X2089" i="70"/>
  <c r="Y2090" i="70"/>
  <c r="Y2092" i="70"/>
  <c r="X2095" i="70"/>
  <c r="Y2096" i="70"/>
  <c r="X2099" i="70"/>
  <c r="Y2100" i="70"/>
  <c r="X2103" i="70"/>
  <c r="Y2104" i="70"/>
  <c r="Y2106" i="70"/>
  <c r="Y2108" i="70"/>
  <c r="X2111" i="70"/>
  <c r="X2113" i="70"/>
  <c r="X2115" i="70"/>
  <c r="Y2116" i="70"/>
  <c r="Y2118" i="70"/>
  <c r="Y2120" i="70"/>
  <c r="Y2122" i="70"/>
  <c r="X2125" i="70"/>
  <c r="X2127" i="70"/>
  <c r="Y2128" i="70"/>
  <c r="Y2130" i="70"/>
  <c r="X2133" i="70"/>
  <c r="Y2134" i="70"/>
  <c r="Y2136" i="70"/>
  <c r="Y2138" i="70"/>
  <c r="Y2140" i="70"/>
  <c r="X2143" i="70"/>
  <c r="X2145" i="70"/>
  <c r="X2147" i="70"/>
  <c r="Y2148" i="70"/>
  <c r="X2151" i="70"/>
  <c r="Y2152" i="70"/>
  <c r="Y2154" i="70"/>
  <c r="X2157" i="70"/>
  <c r="X2159" i="70"/>
  <c r="X2161" i="70"/>
  <c r="X2163" i="70"/>
  <c r="X2165" i="70"/>
  <c r="X2167" i="70"/>
  <c r="Y2168" i="70"/>
  <c r="X2171" i="70"/>
  <c r="X2173" i="70"/>
  <c r="X2175" i="70"/>
  <c r="Y2176" i="70"/>
  <c r="X2179" i="70"/>
  <c r="Y2180" i="70"/>
  <c r="X2183" i="70"/>
  <c r="Y2184" i="70"/>
  <c r="Y2186" i="70"/>
  <c r="X2189" i="70"/>
  <c r="Y2190" i="70"/>
  <c r="Y2192" i="70"/>
  <c r="X2195" i="70"/>
  <c r="X2197" i="70"/>
  <c r="Y2198" i="70"/>
  <c r="X2201" i="70"/>
  <c r="Y2202" i="70"/>
  <c r="X2205" i="70"/>
  <c r="Y2206" i="70"/>
  <c r="Y2208" i="70"/>
  <c r="Y2210" i="70"/>
  <c r="Y2212" i="70"/>
  <c r="X2215" i="70"/>
  <c r="X2217" i="70"/>
  <c r="Y2218" i="70"/>
  <c r="Y2220" i="70"/>
  <c r="Y2222" i="70"/>
  <c r="X2225" i="70"/>
  <c r="X2227" i="70"/>
  <c r="X2229" i="70"/>
  <c r="Y2230" i="70"/>
  <c r="X2233" i="70"/>
  <c r="Y2234" i="70"/>
  <c r="X2237" i="70"/>
  <c r="X2239" i="70"/>
  <c r="Y2240" i="70"/>
  <c r="Y2242" i="70"/>
  <c r="X2245" i="70"/>
  <c r="X2247" i="70"/>
  <c r="X2249" i="70"/>
  <c r="Y2250" i="70"/>
  <c r="Y2252" i="70"/>
  <c r="X2255" i="70"/>
  <c r="Y2256" i="70"/>
  <c r="X2259" i="70"/>
  <c r="Y2260" i="70"/>
  <c r="Y2262" i="70"/>
  <c r="Y2264" i="70"/>
  <c r="X2267" i="70"/>
  <c r="X2269" i="70"/>
  <c r="X2271" i="70"/>
  <c r="Y2272" i="70"/>
  <c r="Y2274" i="70"/>
  <c r="Y2276" i="70"/>
  <c r="X2279" i="70"/>
  <c r="X2281" i="70"/>
  <c r="X2283" i="70"/>
  <c r="Y2284" i="70"/>
  <c r="X2287" i="70"/>
  <c r="X2289" i="70"/>
  <c r="Y2290" i="70"/>
  <c r="Y2292" i="70"/>
  <c r="Y2294" i="70"/>
  <c r="Y2296" i="70"/>
  <c r="X2299" i="70"/>
  <c r="X2301" i="70"/>
  <c r="Y2302" i="70"/>
  <c r="X2305" i="70"/>
  <c r="Y2306" i="70"/>
  <c r="Y2308" i="70"/>
  <c r="X2311" i="70"/>
  <c r="X2313" i="70"/>
  <c r="X2315" i="70"/>
  <c r="X2317" i="70"/>
  <c r="Y2318" i="70"/>
  <c r="X2321" i="70"/>
  <c r="Y2322" i="70"/>
  <c r="X2325" i="70"/>
  <c r="Y2326" i="70"/>
  <c r="Y2328" i="70"/>
  <c r="Y2330" i="70"/>
  <c r="X2333" i="70"/>
  <c r="Y2334" i="70"/>
  <c r="Y2336" i="70"/>
  <c r="Y2338" i="70"/>
  <c r="X2341" i="70"/>
  <c r="X2343" i="70"/>
  <c r="Y2344" i="70"/>
  <c r="Y2346" i="70"/>
  <c r="Y2348" i="70"/>
  <c r="X2351" i="70"/>
  <c r="X2353" i="70"/>
  <c r="X2355" i="70"/>
  <c r="Y2356" i="70"/>
  <c r="Y2358" i="70"/>
  <c r="X2361" i="70"/>
  <c r="X2363" i="70"/>
  <c r="X2365" i="70"/>
  <c r="X2367" i="70"/>
  <c r="X2369" i="70"/>
  <c r="Y2370" i="70"/>
  <c r="X2373" i="70"/>
  <c r="X2375" i="70"/>
  <c r="Y2376" i="70"/>
  <c r="X2379" i="70"/>
  <c r="Y2380" i="70"/>
  <c r="Y2382" i="70"/>
  <c r="Y2384" i="70"/>
  <c r="X2387" i="70"/>
  <c r="X2389" i="70"/>
  <c r="Y2390" i="70"/>
  <c r="Y2392" i="70"/>
  <c r="X2395" i="70"/>
  <c r="X2397" i="70"/>
  <c r="X2399" i="70"/>
  <c r="X2401" i="70"/>
  <c r="X2403" i="70"/>
  <c r="Y2404" i="70"/>
  <c r="X2407" i="70"/>
  <c r="Y2408" i="70"/>
  <c r="X2411" i="70"/>
  <c r="Y2412" i="70"/>
  <c r="Y2414" i="70"/>
  <c r="X2417" i="70"/>
  <c r="Y2418" i="70"/>
  <c r="X2421" i="70"/>
  <c r="X2423" i="70"/>
  <c r="X2425" i="70"/>
  <c r="Y2426" i="70"/>
  <c r="Y2427" i="56"/>
  <c r="Y2426" i="79"/>
  <c r="Y2432" i="63"/>
  <c r="X2430" i="79"/>
  <c r="Y2434" i="70"/>
  <c r="Y2435" i="56"/>
  <c r="Y2434" i="79"/>
  <c r="Y2440" i="63"/>
  <c r="X2438" i="79"/>
  <c r="X2443" i="70"/>
  <c r="X2444" i="56"/>
  <c r="Y2442" i="79"/>
  <c r="Y2448" i="63"/>
  <c r="Y2445" i="79"/>
  <c r="Y2450" i="70"/>
  <c r="Y2451" i="56"/>
  <c r="Y2450" i="79"/>
  <c r="Y2456" i="63"/>
  <c r="X2454" i="79"/>
  <c r="X2459" i="70"/>
  <c r="X2460" i="56"/>
  <c r="Y2458" i="79"/>
  <c r="Y2464" i="63"/>
  <c r="X2462" i="79"/>
  <c r="X2467" i="70"/>
  <c r="X2468" i="56"/>
  <c r="Y2466" i="79"/>
  <c r="X2473" i="63"/>
  <c r="Y2469" i="79"/>
  <c r="Y2474" i="70"/>
  <c r="Y2475" i="56"/>
  <c r="Y2477" i="70"/>
  <c r="Y2475" i="79"/>
  <c r="X2482" i="63"/>
  <c r="X2483" i="63"/>
  <c r="X2483" i="70"/>
  <c r="Y2480" i="79"/>
  <c r="Y2481" i="79"/>
  <c r="X2486" i="56"/>
  <c r="Y2486" i="56"/>
  <c r="Y2489" i="63"/>
  <c r="X2491" i="63"/>
  <c r="Y2490" i="70"/>
  <c r="Y2488" i="79"/>
  <c r="X2490" i="79"/>
  <c r="X2494" i="56"/>
  <c r="Y2494" i="56"/>
  <c r="X2498" i="63"/>
  <c r="Y2498" i="63"/>
  <c r="Y2498" i="70"/>
  <c r="X2497" i="79"/>
  <c r="X2498" i="79"/>
  <c r="Y2501" i="56"/>
  <c r="X2503" i="56"/>
  <c r="X2506" i="63"/>
  <c r="X2507" i="63"/>
  <c r="Y2506" i="70"/>
  <c r="X2505" i="79"/>
  <c r="Y2505" i="79"/>
  <c r="X2510" i="56"/>
  <c r="Y2510" i="56"/>
  <c r="X2514" i="63"/>
  <c r="X2515" i="63"/>
  <c r="X2515" i="70"/>
  <c r="X2513" i="79"/>
  <c r="X2514" i="79"/>
  <c r="Y2517" i="56"/>
  <c r="X2519" i="56"/>
  <c r="Y2521" i="63"/>
  <c r="X2523" i="63"/>
  <c r="Y2522" i="70"/>
  <c r="Y2520" i="79"/>
  <c r="Y2521" i="79"/>
  <c r="X2526" i="56"/>
  <c r="X2527" i="56"/>
  <c r="X2530" i="63"/>
  <c r="Y2530" i="63"/>
  <c r="X2531" i="70"/>
  <c r="Y2528" i="79"/>
  <c r="X2530" i="79"/>
  <c r="Y2533" i="56"/>
  <c r="Y2534" i="56"/>
  <c r="X2538" i="63"/>
  <c r="Y2538" i="63"/>
  <c r="X2539" i="70"/>
  <c r="X2537" i="79"/>
  <c r="X2538" i="79"/>
  <c r="X2542" i="56"/>
  <c r="X2543" i="56"/>
  <c r="X2546" i="63"/>
  <c r="Y2546" i="63"/>
  <c r="Y2546" i="70"/>
  <c r="X2545" i="79"/>
  <c r="Y2545" i="79"/>
  <c r="X2550" i="56"/>
  <c r="X2551" i="56"/>
  <c r="X2554" i="63"/>
  <c r="X2555" i="63"/>
  <c r="X2555" i="70"/>
  <c r="X2553" i="79"/>
  <c r="Y2553" i="79"/>
  <c r="Y2557" i="56"/>
  <c r="Y2558" i="56"/>
  <c r="Y2561" i="63"/>
  <c r="X2563" i="63"/>
  <c r="Y2562" i="70"/>
  <c r="X2561" i="79"/>
  <c r="X2562" i="79"/>
  <c r="Y2565" i="56"/>
  <c r="Y2566" i="56"/>
  <c r="Y2569" i="63"/>
  <c r="X2571" i="63"/>
  <c r="X2571" i="70"/>
  <c r="X2569" i="79"/>
  <c r="X2570" i="79"/>
  <c r="Y2573" i="56"/>
  <c r="X2575" i="56"/>
  <c r="Y2577" i="63"/>
  <c r="Y2578" i="63"/>
  <c r="X2579" i="70"/>
  <c r="X2577" i="79"/>
  <c r="X2578" i="79"/>
  <c r="Y2581" i="56"/>
  <c r="X2583" i="56"/>
  <c r="Y2585" i="63"/>
  <c r="X2587" i="63"/>
  <c r="X2587" i="70"/>
  <c r="Y2584" i="79"/>
  <c r="X2586" i="79"/>
  <c r="Y2589" i="56"/>
  <c r="Y2590" i="56"/>
  <c r="Y2593" i="63"/>
  <c r="X2595" i="63"/>
  <c r="Y2594" i="70"/>
  <c r="Y2592" i="79"/>
  <c r="X2594" i="79"/>
  <c r="X2598" i="56"/>
  <c r="Y2598" i="56"/>
  <c r="X2602" i="63"/>
  <c r="X2603" i="63"/>
  <c r="X2603" i="70"/>
  <c r="Y2600" i="79"/>
  <c r="X2602" i="79"/>
  <c r="X2606" i="56"/>
  <c r="Y2606" i="56"/>
  <c r="Y2609" i="63"/>
  <c r="Y2610" i="63"/>
  <c r="X2611" i="70"/>
  <c r="Y2608" i="79"/>
  <c r="X2610" i="79"/>
  <c r="X2614" i="56"/>
  <c r="Y2614" i="56"/>
  <c r="X2618" i="63"/>
  <c r="X2619" i="63"/>
  <c r="X2619" i="70"/>
  <c r="X2617" i="79"/>
  <c r="X2618" i="79"/>
  <c r="X2622" i="56"/>
  <c r="Y2622" i="56"/>
  <c r="X2626" i="63"/>
  <c r="Y2626" i="63"/>
  <c r="X2627" i="70"/>
  <c r="Y2624" i="79"/>
  <c r="X2626" i="79"/>
  <c r="Y2629" i="56"/>
  <c r="X2631" i="56"/>
  <c r="Y2633" i="63"/>
  <c r="X2635" i="63"/>
  <c r="Y2634" i="70"/>
  <c r="Y2632" i="79"/>
  <c r="X2634" i="79"/>
  <c r="X2638" i="56"/>
  <c r="X2639" i="56"/>
  <c r="X2642" i="63"/>
  <c r="Y2642" i="63"/>
  <c r="X2643" i="70"/>
  <c r="X2641" i="79"/>
  <c r="Y2641" i="79"/>
  <c r="X2646" i="56"/>
  <c r="Y2646" i="56"/>
  <c r="X2650" i="63"/>
  <c r="X2651" i="63"/>
  <c r="Y2650" i="70"/>
  <c r="Y2648" i="79"/>
  <c r="X2650" i="79"/>
  <c r="Y2653" i="56"/>
  <c r="X2655" i="56"/>
  <c r="Y2657" i="63"/>
  <c r="X2659" i="63"/>
  <c r="X2659" i="70"/>
  <c r="Y2656" i="79"/>
  <c r="Y2657" i="79"/>
  <c r="X2662" i="56"/>
  <c r="X2663" i="56"/>
  <c r="Y2665" i="63"/>
  <c r="X2667" i="63"/>
  <c r="Y2666" i="70"/>
  <c r="X2665" i="79"/>
  <c r="Y2665" i="79"/>
  <c r="Y2669" i="56"/>
  <c r="X2671" i="56"/>
  <c r="X2674" i="63"/>
  <c r="X2675" i="63"/>
  <c r="Y2674" i="70"/>
  <c r="Y2672" i="79"/>
  <c r="Y2673" i="79"/>
  <c r="Y2677" i="56"/>
  <c r="Y2678" i="56"/>
  <c r="X2682" i="63"/>
  <c r="Y2682" i="63"/>
  <c r="X2683" i="70"/>
  <c r="Y2680" i="79"/>
  <c r="Y2681" i="79"/>
  <c r="Y2685" i="56"/>
  <c r="X2687" i="56"/>
  <c r="X2690" i="63"/>
  <c r="X2691" i="63"/>
  <c r="X2691" i="70"/>
  <c r="X2689" i="79"/>
  <c r="X2690" i="79"/>
  <c r="Y2693" i="56"/>
  <c r="Y2694" i="56"/>
  <c r="X2698" i="63"/>
  <c r="Y2698" i="63"/>
  <c r="X2699" i="70"/>
  <c r="X2697" i="79"/>
  <c r="X2698" i="79"/>
  <c r="Y2701" i="56"/>
  <c r="X2703" i="56"/>
  <c r="X2706" i="63"/>
  <c r="X2707" i="63"/>
  <c r="X2707" i="70"/>
  <c r="Y2704" i="79"/>
  <c r="Y2705" i="79"/>
  <c r="X2710" i="56"/>
  <c r="Y2710" i="56"/>
  <c r="X2714" i="63"/>
  <c r="X2715" i="63"/>
  <c r="Y2714" i="70"/>
  <c r="X2713" i="79"/>
  <c r="X2714" i="79"/>
  <c r="X2718" i="56"/>
  <c r="X2719" i="56"/>
  <c r="X2722" i="63"/>
  <c r="X2723" i="63"/>
  <c r="Y2722" i="70"/>
  <c r="Y2720" i="79"/>
  <c r="X2722" i="79"/>
  <c r="X2726" i="56"/>
  <c r="Y2726" i="56"/>
  <c r="Y2729" i="63"/>
  <c r="Y2730" i="63"/>
  <c r="X2731" i="70"/>
  <c r="X2729" i="79"/>
  <c r="Y2729" i="79"/>
  <c r="Y2733" i="56"/>
  <c r="X2735" i="56"/>
  <c r="X2738" i="63"/>
  <c r="X2739" i="63"/>
  <c r="Y2738" i="70"/>
  <c r="Y2736" i="79"/>
  <c r="Y2737" i="79"/>
  <c r="X2742" i="56"/>
  <c r="X2743" i="56"/>
  <c r="Y2745" i="63"/>
  <c r="Y2746" i="63"/>
  <c r="X2747" i="70"/>
  <c r="X2745" i="79"/>
  <c r="X2746" i="79"/>
  <c r="Y2749" i="56"/>
  <c r="X2751" i="56"/>
  <c r="Y2753" i="63"/>
  <c r="X2755" i="63"/>
  <c r="X2755" i="70"/>
  <c r="Y2752" i="79"/>
  <c r="X2754" i="79"/>
  <c r="Y2757" i="56"/>
  <c r="Y2758" i="56"/>
  <c r="Y2761" i="63"/>
  <c r="X2763" i="63"/>
  <c r="Y2762" i="70"/>
  <c r="X2761" i="79"/>
  <c r="X2762" i="79"/>
  <c r="Y2765" i="56"/>
  <c r="Y2766" i="56"/>
  <c r="X2770" i="63"/>
  <c r="Y2770" i="63"/>
  <c r="X2771" i="70"/>
  <c r="X2769" i="79"/>
  <c r="Y2769" i="79"/>
  <c r="X2774" i="56"/>
  <c r="Y2774" i="56"/>
  <c r="X2778" i="63"/>
  <c r="X2779" i="63"/>
  <c r="X2779" i="70"/>
  <c r="X2777" i="79"/>
  <c r="X2778" i="79"/>
  <c r="Y2781" i="56"/>
  <c r="X2783" i="56"/>
  <c r="Y2785" i="63"/>
  <c r="Y2786" i="63"/>
  <c r="X2787" i="70"/>
  <c r="X2785" i="79"/>
  <c r="X2786" i="79"/>
  <c r="X2790" i="56"/>
  <c r="Y2790" i="56"/>
  <c r="X2794" i="63"/>
  <c r="Y2794" i="63"/>
  <c r="Y2794" i="70"/>
  <c r="X2793" i="79"/>
  <c r="X2794" i="79"/>
  <c r="Y2797" i="56"/>
  <c r="X2799" i="56"/>
  <c r="X2802" i="63"/>
  <c r="Y2802" i="63"/>
  <c r="X2803" i="70"/>
  <c r="Y2800" i="79"/>
  <c r="Y2801" i="79"/>
  <c r="X2806" i="56"/>
  <c r="X2807" i="56"/>
  <c r="X2810" i="63"/>
  <c r="X2811" i="63"/>
  <c r="X2811" i="70"/>
  <c r="Y2808" i="79"/>
  <c r="Y2809" i="79"/>
  <c r="Y2813" i="56"/>
  <c r="Y2814" i="56"/>
  <c r="Y2817" i="63"/>
  <c r="X2819" i="63"/>
  <c r="Y2818" i="70"/>
  <c r="X2817" i="79"/>
  <c r="Y2817" i="79"/>
  <c r="X2822" i="56"/>
  <c r="X2823" i="56"/>
  <c r="X2826" i="63"/>
  <c r="Y2826" i="63"/>
  <c r="Y2826" i="70"/>
  <c r="Y2824" i="79"/>
  <c r="X2826" i="79"/>
  <c r="Y2829" i="56"/>
  <c r="Y2830" i="56"/>
  <c r="Y2833" i="63"/>
  <c r="Y2834" i="63"/>
  <c r="Y2834" i="70"/>
  <c r="Y2832" i="79"/>
  <c r="X2834" i="79"/>
  <c r="X2838" i="56"/>
  <c r="Y2838" i="56"/>
  <c r="Y2841" i="63"/>
  <c r="X2843" i="63"/>
  <c r="Y2842" i="70"/>
  <c r="X2841" i="79"/>
  <c r="Y2841" i="79"/>
  <c r="Y2845" i="56"/>
  <c r="Y2846" i="56"/>
  <c r="Y2849" i="63"/>
  <c r="X2851" i="63"/>
  <c r="Y2850" i="70"/>
  <c r="X2849" i="79"/>
  <c r="Y2849" i="79"/>
  <c r="Y2853" i="56"/>
  <c r="X2855" i="56"/>
  <c r="X2858" i="63"/>
  <c r="X2859" i="63"/>
  <c r="X2859" i="70"/>
  <c r="Y2856" i="79"/>
  <c r="X2858" i="79"/>
  <c r="X2862" i="56"/>
  <c r="Y2862" i="56"/>
  <c r="X2866" i="63"/>
  <c r="X2867" i="63"/>
  <c r="Y2866" i="70"/>
  <c r="X2865" i="79"/>
  <c r="Y2865" i="79"/>
  <c r="Y2869" i="56"/>
  <c r="X2871" i="56"/>
  <c r="X2874" i="63"/>
  <c r="Y2874" i="63"/>
  <c r="Y2874" i="70"/>
  <c r="Y2872" i="79"/>
  <c r="Y2873" i="79"/>
  <c r="Y2877" i="56"/>
  <c r="Y2878" i="56"/>
  <c r="Y2881" i="63"/>
  <c r="Y2882" i="63"/>
  <c r="X2883" i="70"/>
  <c r="Y2880" i="79"/>
  <c r="X2882" i="79"/>
  <c r="X2886" i="56"/>
  <c r="X2887" i="56"/>
  <c r="Y2889" i="63"/>
  <c r="Y2890" i="63"/>
  <c r="X2891" i="70"/>
  <c r="X2889" i="79"/>
  <c r="Y2889" i="79"/>
  <c r="X2894" i="56"/>
  <c r="Y2894" i="56"/>
  <c r="Y2897" i="63"/>
  <c r="Y2898" i="63"/>
  <c r="X2899" i="70"/>
  <c r="X2897" i="79"/>
  <c r="Y2897" i="79"/>
  <c r="Y2901" i="56"/>
  <c r="Y2902" i="56"/>
  <c r="X2906" i="63"/>
  <c r="X2907" i="63"/>
  <c r="X2908" i="63"/>
  <c r="Y2908" i="63"/>
  <c r="Y2909" i="63"/>
  <c r="Y2910" i="63"/>
  <c r="X2912" i="63"/>
  <c r="Y2912" i="63"/>
  <c r="Y2913" i="63"/>
  <c r="X2915" i="63"/>
  <c r="X2916" i="63"/>
  <c r="X2917" i="63"/>
  <c r="Y2917" i="63"/>
  <c r="Y2918" i="63"/>
  <c r="X2920" i="63"/>
  <c r="X2921" i="63"/>
  <c r="Y2921" i="63"/>
  <c r="Y2922" i="63"/>
  <c r="X2924" i="63"/>
  <c r="Y2924" i="63"/>
  <c r="X2926" i="63"/>
  <c r="Y2926" i="63"/>
  <c r="Y2927" i="63"/>
  <c r="X2929" i="63"/>
  <c r="X2930" i="63"/>
  <c r="Y2930" i="63"/>
  <c r="X2932" i="63"/>
  <c r="X2933" i="63"/>
  <c r="X2934" i="63"/>
  <c r="Y2934" i="63"/>
  <c r="Y2935" i="63"/>
  <c r="X2937" i="63"/>
  <c r="X2938" i="63"/>
  <c r="Y2938" i="63"/>
  <c r="Y2939" i="63"/>
  <c r="Y2940" i="63"/>
  <c r="Y2941" i="63"/>
  <c r="X2943" i="63"/>
  <c r="X2944" i="63"/>
  <c r="Y2944" i="63"/>
  <c r="X2946" i="63"/>
  <c r="Y2946" i="63"/>
  <c r="X2948" i="63"/>
  <c r="X2949" i="63"/>
  <c r="Y2949" i="63"/>
  <c r="X2951" i="63"/>
  <c r="X2952" i="63"/>
  <c r="X2953" i="63"/>
  <c r="Y2953" i="63"/>
  <c r="X2955" i="63"/>
  <c r="X2956" i="63"/>
  <c r="X2957" i="63"/>
  <c r="Y2957" i="63"/>
  <c r="Y2958" i="63"/>
  <c r="Y2959" i="63"/>
  <c r="Y2960" i="63"/>
  <c r="X2962" i="63"/>
  <c r="Y2962" i="63"/>
  <c r="Y2963" i="63"/>
  <c r="X2965" i="63"/>
  <c r="Y2965" i="63"/>
  <c r="Y2966" i="63"/>
  <c r="Y2967" i="63"/>
  <c r="Y2968" i="63"/>
  <c r="X2970" i="63"/>
  <c r="Y2970" i="63"/>
  <c r="X2972" i="63"/>
  <c r="Y2972" i="63"/>
  <c r="X2974" i="63"/>
  <c r="Y2974" i="63"/>
  <c r="X2976" i="63"/>
  <c r="X2977" i="63"/>
  <c r="Y2977" i="63"/>
  <c r="X2979" i="63"/>
  <c r="Y2979" i="63"/>
  <c r="X2981" i="63"/>
  <c r="X2982" i="63"/>
  <c r="X2983" i="63"/>
  <c r="Y2983" i="63"/>
  <c r="X2985" i="63"/>
  <c r="X2986" i="63"/>
  <c r="Y2986" i="63"/>
  <c r="Y2987" i="63"/>
  <c r="Y2988" i="63"/>
  <c r="Y2989" i="63"/>
  <c r="X2991" i="63"/>
  <c r="Y2991" i="63"/>
  <c r="X2993" i="63"/>
  <c r="Y2993" i="63"/>
  <c r="X2995" i="63"/>
  <c r="Y2995" i="63"/>
  <c r="X2997" i="63"/>
  <c r="Y2997" i="63"/>
  <c r="X2999" i="63"/>
  <c r="Y2999" i="63"/>
  <c r="Y3000" i="63"/>
  <c r="Y3001" i="63"/>
  <c r="X3003" i="63"/>
  <c r="X3004" i="63"/>
  <c r="X3005" i="63"/>
  <c r="Y3005" i="63"/>
  <c r="Y3006" i="63"/>
  <c r="X3008" i="63"/>
  <c r="X3009" i="63"/>
  <c r="Y3009" i="63"/>
  <c r="Y3010" i="63"/>
  <c r="X3012" i="63"/>
  <c r="Y3012" i="63"/>
  <c r="Y3013" i="63"/>
  <c r="Y3014" i="63"/>
  <c r="Y3015" i="63"/>
  <c r="Y3016" i="63"/>
  <c r="Y3017" i="63"/>
  <c r="X3019" i="63"/>
  <c r="X3020" i="63"/>
  <c r="X3021" i="63"/>
  <c r="X3022" i="63"/>
  <c r="Y3022" i="63"/>
  <c r="X3024" i="63"/>
  <c r="Y3024" i="63"/>
  <c r="Y3025" i="63"/>
  <c r="X3027" i="63"/>
  <c r="Y3027" i="63"/>
  <c r="Y3028" i="63"/>
  <c r="X3030" i="63"/>
  <c r="Y3030" i="63"/>
  <c r="X3032" i="63"/>
  <c r="Y3032" i="63"/>
  <c r="Y3033" i="63"/>
  <c r="Y3034" i="63"/>
  <c r="X3036" i="63"/>
  <c r="X3037" i="63"/>
  <c r="Y3037" i="63"/>
  <c r="Y3038" i="63"/>
  <c r="Y3039" i="63"/>
  <c r="X3041" i="63"/>
  <c r="X3042" i="63"/>
  <c r="X3043" i="63"/>
  <c r="X3044" i="63"/>
  <c r="X3045" i="63"/>
  <c r="X3046" i="63"/>
  <c r="X3047" i="63"/>
  <c r="X3048" i="63"/>
  <c r="Y3048" i="63"/>
  <c r="X3050" i="63"/>
  <c r="X3051" i="63"/>
  <c r="X3052" i="63"/>
  <c r="Y3052" i="63"/>
  <c r="Y3053" i="63"/>
  <c r="Y3054" i="63"/>
  <c r="X3056" i="63"/>
  <c r="Y3056" i="63"/>
  <c r="Y3057" i="63"/>
  <c r="X3059" i="63"/>
  <c r="Y3059" i="63"/>
  <c r="Y3060" i="63"/>
  <c r="X3062" i="63"/>
  <c r="Y3062" i="63"/>
  <c r="Y3063" i="63"/>
  <c r="X3065" i="63"/>
  <c r="X3066" i="63"/>
  <c r="X3067" i="63"/>
  <c r="X3068" i="63"/>
  <c r="X3069" i="63"/>
  <c r="Y3069" i="63"/>
  <c r="X3071" i="63"/>
  <c r="X3072" i="63"/>
  <c r="Y3072" i="63"/>
  <c r="Y3073" i="63"/>
  <c r="X3075" i="63"/>
  <c r="Y3075" i="63"/>
  <c r="Y3076" i="63"/>
  <c r="X3078" i="63"/>
  <c r="X3079" i="63"/>
  <c r="Y3079" i="63"/>
  <c r="Y3080" i="63"/>
  <c r="X3082" i="63"/>
  <c r="Y3082" i="63"/>
  <c r="Y3083" i="63"/>
  <c r="X3085" i="63"/>
  <c r="Y3085" i="63"/>
  <c r="Y3086" i="63"/>
  <c r="X3088" i="63"/>
  <c r="X3089" i="63"/>
  <c r="X3090" i="63"/>
  <c r="Y3090" i="63"/>
  <c r="Y3091" i="63"/>
  <c r="Y3092" i="63"/>
  <c r="X3094" i="63"/>
  <c r="Y3094" i="63"/>
  <c r="X3096" i="63"/>
  <c r="Y3096" i="63"/>
  <c r="X3098" i="63"/>
  <c r="X3099" i="63"/>
  <c r="Y3099" i="63"/>
  <c r="Y3100" i="63"/>
  <c r="X3102" i="63"/>
  <c r="Y3102" i="63"/>
  <c r="X3104" i="63"/>
  <c r="Y3104" i="63"/>
  <c r="X3106" i="63"/>
  <c r="X3107" i="63"/>
  <c r="Y3107" i="63"/>
  <c r="X3109" i="63"/>
  <c r="Y3109" i="63"/>
  <c r="Y3110" i="63"/>
  <c r="X3112" i="63"/>
  <c r="X3113" i="63"/>
  <c r="X3114" i="63"/>
  <c r="Y3114" i="63"/>
  <c r="X3116" i="63"/>
  <c r="X3117" i="63"/>
  <c r="X3118" i="63"/>
  <c r="Y3118" i="63"/>
  <c r="X3120" i="63"/>
  <c r="Y3120" i="63"/>
  <c r="Y3121" i="63"/>
  <c r="Y3122" i="63"/>
  <c r="X3124" i="63"/>
  <c r="Y3124" i="63"/>
  <c r="X3126" i="63"/>
  <c r="Y3126" i="63"/>
  <c r="Y3127" i="63"/>
  <c r="X3129" i="63"/>
  <c r="Y3129" i="63"/>
  <c r="Y3130" i="63"/>
  <c r="Y3131" i="63"/>
  <c r="X3133" i="63"/>
  <c r="Y3133" i="63"/>
  <c r="Y3134" i="63"/>
  <c r="X3136" i="63"/>
  <c r="Y3136" i="63"/>
  <c r="Y3137" i="63"/>
  <c r="X3139" i="63"/>
  <c r="Y3139" i="63"/>
  <c r="X3141" i="63"/>
  <c r="Y3141" i="63"/>
  <c r="X3143" i="63"/>
  <c r="Y3143" i="63"/>
  <c r="X3145" i="63"/>
  <c r="Y3145" i="63"/>
  <c r="Y3146" i="63"/>
  <c r="X3148" i="63"/>
  <c r="Y3148" i="63"/>
  <c r="Y3149" i="63"/>
  <c r="X3151" i="63"/>
  <c r="Y3151" i="63"/>
  <c r="Y3152" i="63"/>
  <c r="Y3153" i="63"/>
  <c r="X3155" i="63"/>
  <c r="Y3155" i="63"/>
  <c r="X3157" i="63"/>
  <c r="X3158" i="63"/>
  <c r="X3159" i="63"/>
  <c r="Y3159" i="63"/>
  <c r="X3161" i="63"/>
  <c r="X3162" i="63"/>
  <c r="X3163" i="63"/>
  <c r="X3164" i="63"/>
  <c r="Y3164" i="63"/>
  <c r="Y3165" i="63"/>
  <c r="Y3166" i="63"/>
  <c r="Y3167" i="63"/>
  <c r="X3169" i="63"/>
  <c r="X3170" i="63"/>
  <c r="X3171" i="63"/>
  <c r="Y3171" i="63"/>
  <c r="X3173" i="63"/>
  <c r="X3174" i="63"/>
  <c r="X3175" i="63"/>
  <c r="Y3175" i="63"/>
  <c r="X3177" i="63"/>
  <c r="X3178" i="63"/>
  <c r="X3179" i="63"/>
  <c r="Y3179" i="63"/>
  <c r="X3181" i="63"/>
  <c r="X3182" i="63"/>
  <c r="X3183" i="63"/>
  <c r="Y3183" i="63"/>
  <c r="X3185" i="63"/>
  <c r="Y3185" i="63"/>
  <c r="Y3186" i="63"/>
  <c r="Y3187" i="63"/>
  <c r="Y3188" i="63"/>
  <c r="X3190" i="63"/>
  <c r="Y3190" i="63"/>
  <c r="Y3191" i="63"/>
  <c r="Y3192" i="63"/>
  <c r="X3194" i="63"/>
  <c r="Y3194" i="63"/>
  <c r="X3196" i="63"/>
  <c r="X3197" i="63"/>
  <c r="X3198" i="63"/>
  <c r="X3199" i="63"/>
  <c r="X3200" i="63"/>
  <c r="X3201" i="63"/>
  <c r="X3202" i="63"/>
  <c r="Y3202" i="63"/>
  <c r="X3204" i="63"/>
  <c r="Y3204" i="63"/>
  <c r="X3206" i="63"/>
  <c r="Y3206" i="63"/>
  <c r="Y3207" i="63"/>
  <c r="X3209" i="63"/>
  <c r="X3210" i="63"/>
  <c r="X3211" i="63"/>
  <c r="X3212" i="63"/>
  <c r="Y3212" i="63"/>
  <c r="Y3213" i="63"/>
  <c r="Y3214" i="63"/>
  <c r="X3216" i="63"/>
  <c r="Y3216" i="63"/>
  <c r="Y3217" i="63"/>
  <c r="Y3218" i="63"/>
  <c r="X3220" i="63"/>
  <c r="X3221" i="63"/>
  <c r="X3222" i="63"/>
  <c r="X3223" i="63"/>
  <c r="X3224" i="63"/>
  <c r="X3225" i="63"/>
  <c r="X3226" i="63"/>
  <c r="X3227" i="63"/>
  <c r="Y3227" i="63"/>
  <c r="X3229" i="63"/>
  <c r="Y3229" i="63"/>
  <c r="X3231" i="63"/>
  <c r="Y3231" i="63"/>
  <c r="X3233" i="63"/>
  <c r="X3234" i="63"/>
  <c r="X3235" i="63"/>
  <c r="X3236" i="63"/>
  <c r="X3237" i="63"/>
  <c r="X3238" i="63"/>
  <c r="Y3238" i="63"/>
  <c r="X3240" i="63"/>
  <c r="X3241" i="63"/>
  <c r="X3242" i="63"/>
  <c r="Y3242" i="63"/>
  <c r="Y3243" i="63"/>
  <c r="Y3244" i="63"/>
  <c r="X3246" i="63"/>
  <c r="X3247" i="63"/>
  <c r="Y3247" i="63"/>
  <c r="Y3248" i="63"/>
  <c r="X3250" i="63"/>
  <c r="X3251" i="63"/>
  <c r="X3252" i="63"/>
  <c r="X3253" i="63"/>
  <c r="Y3253" i="63"/>
  <c r="Y3254" i="63"/>
  <c r="X3256" i="63"/>
  <c r="X3257" i="63"/>
  <c r="Y3257" i="63"/>
  <c r="Y3258" i="63"/>
  <c r="X3260" i="63"/>
  <c r="X3261" i="63"/>
  <c r="X3262" i="63"/>
  <c r="X3263" i="63"/>
  <c r="Y3263" i="63"/>
  <c r="X3265" i="63"/>
  <c r="X3266" i="63"/>
  <c r="X3267" i="63"/>
  <c r="Y3267" i="63"/>
  <c r="Y3268" i="63"/>
  <c r="X3270" i="63"/>
  <c r="Y3270" i="63"/>
  <c r="Y3271" i="63"/>
  <c r="X3273" i="63"/>
  <c r="X3274" i="63"/>
  <c r="Y3274" i="63"/>
  <c r="Y3275" i="63"/>
  <c r="X3277" i="63"/>
  <c r="X3278" i="63"/>
  <c r="Y3278" i="63"/>
  <c r="Y3279" i="63"/>
  <c r="X3281" i="63"/>
  <c r="X3282" i="63"/>
  <c r="Y3282" i="63"/>
  <c r="X3284" i="63"/>
  <c r="Y3284" i="63"/>
  <c r="Y3285" i="63"/>
  <c r="X3287" i="63"/>
  <c r="Y3287" i="63"/>
  <c r="X3289" i="63"/>
  <c r="Y3289" i="63"/>
  <c r="Y3290" i="63"/>
  <c r="X3292" i="63"/>
  <c r="X3293" i="63"/>
  <c r="Y3293" i="63"/>
  <c r="Y3294" i="63"/>
  <c r="Y3295" i="63"/>
  <c r="X3297" i="63"/>
  <c r="X3298" i="63"/>
  <c r="X3299" i="63"/>
  <c r="Y3299" i="63"/>
  <c r="X3301" i="63"/>
  <c r="Y3301" i="63"/>
  <c r="X3303" i="63"/>
  <c r="X3304" i="63"/>
  <c r="X3305" i="63"/>
  <c r="Y3305" i="63"/>
  <c r="Y3306" i="63"/>
  <c r="Y3307" i="63"/>
  <c r="X3309" i="63"/>
  <c r="X3310" i="63"/>
  <c r="X3311" i="63"/>
  <c r="Y3311" i="63"/>
  <c r="Y3312" i="63"/>
  <c r="X3314" i="63"/>
  <c r="Y3314" i="63"/>
  <c r="X3316" i="63"/>
  <c r="Y3316" i="63"/>
  <c r="Y3317" i="63"/>
  <c r="Y3318" i="63"/>
  <c r="X3320" i="63"/>
  <c r="Y3320" i="63"/>
  <c r="X3322" i="63"/>
  <c r="X3323" i="63"/>
  <c r="X3324" i="63"/>
  <c r="X3325" i="63"/>
  <c r="X3326" i="63"/>
  <c r="X3327" i="63"/>
  <c r="X3328" i="63"/>
  <c r="X3329" i="63"/>
  <c r="Y3329" i="63"/>
  <c r="Y3330" i="63"/>
  <c r="X3332" i="63"/>
  <c r="X3333" i="63"/>
  <c r="Y3333" i="63"/>
  <c r="Y3334" i="63"/>
  <c r="X3336" i="63"/>
  <c r="Y3336" i="63"/>
  <c r="X3338" i="63"/>
  <c r="X3339" i="63"/>
  <c r="Y3339" i="63"/>
  <c r="X3341" i="63"/>
  <c r="Y3341" i="63"/>
  <c r="X3343" i="63"/>
  <c r="Y3343" i="63"/>
  <c r="X3345" i="63"/>
  <c r="Y3345" i="63"/>
  <c r="Y3346" i="63"/>
  <c r="X3348" i="63"/>
  <c r="X3349" i="63"/>
  <c r="Y3349" i="63"/>
  <c r="X3351" i="63"/>
  <c r="X3352" i="63"/>
  <c r="X3353" i="63"/>
  <c r="X3354" i="63"/>
  <c r="X3355" i="63"/>
  <c r="Y3355" i="63"/>
  <c r="X3357" i="63"/>
  <c r="Y3357" i="63"/>
  <c r="X3359" i="63"/>
  <c r="Y3359" i="63"/>
  <c r="Y3360" i="63"/>
  <c r="Y3361" i="63"/>
  <c r="X3363" i="63"/>
  <c r="Y3363" i="63"/>
  <c r="Y3364" i="63"/>
  <c r="X3366" i="63"/>
  <c r="Y3366" i="63"/>
  <c r="X3368" i="63"/>
  <c r="X3369" i="63"/>
  <c r="X3370" i="63"/>
  <c r="X3371" i="63"/>
  <c r="Y3371" i="63"/>
  <c r="X3373" i="63"/>
  <c r="X3374" i="63"/>
  <c r="X3375" i="63"/>
  <c r="X3376" i="63"/>
  <c r="Y3376" i="63"/>
  <c r="X3378" i="63"/>
  <c r="X3379" i="63"/>
  <c r="X3380" i="63"/>
  <c r="X3381" i="63"/>
  <c r="Y3381" i="63"/>
  <c r="X3383" i="63"/>
  <c r="Y3383" i="63"/>
  <c r="X3385" i="63"/>
  <c r="X3386" i="63"/>
  <c r="X3387" i="63"/>
  <c r="X3388" i="63"/>
  <c r="Y3388" i="63"/>
  <c r="Y3389" i="63"/>
  <c r="X3391" i="63"/>
  <c r="Y3391" i="63"/>
  <c r="X3393" i="63"/>
  <c r="X3394" i="63"/>
  <c r="X3395" i="63"/>
  <c r="X3396" i="63"/>
  <c r="Y3396" i="63"/>
  <c r="Y3397" i="63"/>
  <c r="X3399" i="63"/>
  <c r="X3400" i="63"/>
  <c r="X3401" i="63"/>
  <c r="Y3401" i="63"/>
  <c r="X3403" i="63"/>
  <c r="X3404" i="63"/>
  <c r="Y3404" i="63"/>
  <c r="Y3405" i="63"/>
  <c r="Y3406" i="63"/>
  <c r="X3408" i="63"/>
  <c r="Y3408" i="63"/>
  <c r="Y3409" i="63"/>
  <c r="X3411" i="63"/>
  <c r="Y3411" i="63"/>
  <c r="Y3412" i="63"/>
  <c r="Y3413" i="63"/>
  <c r="X3415" i="63"/>
  <c r="X3416" i="63"/>
  <c r="Y3416" i="63"/>
  <c r="Y3417" i="63"/>
  <c r="X3419" i="63"/>
  <c r="Y3419" i="63"/>
  <c r="Y3420" i="63"/>
  <c r="Y3421" i="63"/>
  <c r="X3423" i="63"/>
  <c r="X3424" i="63"/>
  <c r="X3425" i="63"/>
  <c r="X3426" i="63"/>
  <c r="Y3426" i="63"/>
  <c r="Y3427" i="63"/>
  <c r="Y3428" i="63"/>
  <c r="Y3429" i="63"/>
  <c r="X3431" i="63"/>
  <c r="X3432" i="63"/>
  <c r="Y3432" i="63"/>
  <c r="X3434" i="63"/>
  <c r="Y3434" i="63"/>
  <c r="X3436" i="63"/>
  <c r="X3437" i="63"/>
  <c r="Y3437" i="63"/>
  <c r="Y3438" i="63"/>
  <c r="X3440" i="63"/>
  <c r="X3441" i="63"/>
  <c r="X3442" i="63"/>
  <c r="X3443" i="63"/>
  <c r="Y3443" i="63"/>
  <c r="X3445" i="63"/>
  <c r="Y3445" i="63"/>
  <c r="X3447" i="63"/>
  <c r="X3448" i="63"/>
  <c r="X3449" i="63"/>
  <c r="Y3449" i="63"/>
  <c r="X3451" i="63"/>
  <c r="X3452" i="63"/>
  <c r="X3453" i="63"/>
  <c r="X3454" i="63"/>
  <c r="X3455" i="63"/>
  <c r="X3456" i="63"/>
  <c r="X3457" i="63"/>
  <c r="X3458" i="63"/>
  <c r="Y3458" i="63"/>
  <c r="X3460" i="63"/>
  <c r="Y3460" i="63"/>
  <c r="X3462" i="63"/>
  <c r="X3463" i="63"/>
  <c r="Y3463" i="63"/>
  <c r="Y3464" i="63"/>
  <c r="X3466" i="63"/>
  <c r="Y3466" i="63"/>
  <c r="X3468" i="63"/>
  <c r="X3469" i="63"/>
  <c r="Y3469" i="63"/>
  <c r="Y3470" i="63"/>
  <c r="X3472" i="63"/>
  <c r="Y3472" i="63"/>
  <c r="X3474" i="63"/>
  <c r="Y3474" i="63"/>
  <c r="X3476" i="63"/>
  <c r="Y3476" i="63"/>
  <c r="Y3477" i="63"/>
  <c r="Y3478" i="63"/>
  <c r="X3480" i="63"/>
  <c r="Y3480" i="63"/>
  <c r="X3482" i="63"/>
  <c r="X3483" i="63"/>
  <c r="X3484" i="63"/>
  <c r="Y3484" i="63"/>
  <c r="X3486" i="63"/>
  <c r="X3487" i="63"/>
  <c r="X3488" i="63"/>
  <c r="Y3488" i="63"/>
  <c r="X3490" i="63"/>
  <c r="Y3490" i="63"/>
  <c r="X3492" i="63"/>
  <c r="Y3492" i="63"/>
  <c r="X3494" i="63"/>
  <c r="X3495" i="63"/>
  <c r="X3496" i="63"/>
  <c r="Y3496" i="63"/>
  <c r="X3498" i="63"/>
  <c r="Y3498" i="63"/>
  <c r="X3500" i="63"/>
  <c r="Y3500" i="63"/>
  <c r="Y3501" i="63"/>
  <c r="Y3502" i="63"/>
  <c r="Y3503" i="63"/>
  <c r="X3505" i="63"/>
  <c r="X3506" i="63"/>
  <c r="X3507" i="63"/>
  <c r="X3508" i="63"/>
  <c r="Y3508" i="63"/>
  <c r="Y3509" i="63"/>
  <c r="Y3510" i="63"/>
  <c r="X3512" i="63"/>
  <c r="Y3512" i="63"/>
  <c r="X3514" i="63"/>
  <c r="Y3514" i="63"/>
  <c r="Y3515" i="63"/>
  <c r="X3517" i="63"/>
  <c r="Y3517" i="63"/>
  <c r="Y3518" i="63"/>
  <c r="Y3519" i="63"/>
  <c r="Y3520" i="63"/>
  <c r="Y3521" i="63"/>
  <c r="X3523" i="63"/>
  <c r="Y3523" i="63"/>
  <c r="X3525" i="63"/>
  <c r="Y3525" i="63"/>
  <c r="Y3526" i="63"/>
  <c r="X38" i="70"/>
  <c r="Y230" i="56"/>
  <c r="Y331" i="63"/>
  <c r="Y404" i="63"/>
  <c r="X477" i="70"/>
  <c r="X548" i="63"/>
  <c r="X612" i="63"/>
  <c r="X669" i="63"/>
  <c r="X710" i="79"/>
  <c r="X751" i="63"/>
  <c r="Y785" i="56"/>
  <c r="Y822" i="70"/>
  <c r="X859" i="56"/>
  <c r="Y892" i="79"/>
  <c r="Y929" i="70"/>
  <c r="X962" i="70"/>
  <c r="X991" i="70"/>
  <c r="Y1012" i="56"/>
  <c r="X1033" i="63"/>
  <c r="X1050" i="70"/>
  <c r="X1068" i="56"/>
  <c r="X1088" i="63"/>
  <c r="Y1104" i="70"/>
  <c r="X1120" i="79"/>
  <c r="Y1140" i="56"/>
  <c r="X1161" i="63"/>
  <c r="Y1177" i="70"/>
  <c r="Y1195" i="56"/>
  <c r="Y1215" i="63"/>
  <c r="Y1232" i="70"/>
  <c r="Y1247" i="79"/>
  <c r="X1269" i="56"/>
  <c r="Y1281" i="56"/>
  <c r="X1293" i="63"/>
  <c r="Y1301" i="63"/>
  <c r="X1310" i="70"/>
  <c r="Y1315" i="79"/>
  <c r="Y1324" i="79"/>
  <c r="Y1336" i="56"/>
  <c r="Y1345" i="56"/>
  <c r="X1357" i="63"/>
  <c r="X1366" i="63"/>
  <c r="X1374" i="70"/>
  <c r="X1380" i="79"/>
  <c r="Y1388" i="79"/>
  <c r="X1401" i="56"/>
  <c r="X1407" i="79"/>
  <c r="Y1414" i="79"/>
  <c r="Y1422" i="79"/>
  <c r="Y1430" i="79"/>
  <c r="X1439" i="79"/>
  <c r="Y1446" i="79"/>
  <c r="X1455" i="79"/>
  <c r="X1463" i="79"/>
  <c r="X1471" i="79"/>
  <c r="Y1478" i="79"/>
  <c r="X1487" i="79"/>
  <c r="X1495" i="79"/>
  <c r="Y1502" i="79"/>
  <c r="Y1510" i="79"/>
  <c r="X1519" i="79"/>
  <c r="Y1526" i="79"/>
  <c r="Y1534" i="79"/>
  <c r="Y1542" i="79"/>
  <c r="X1551" i="79"/>
  <c r="Y1558" i="79"/>
  <c r="Y1566" i="79"/>
  <c r="Y1574" i="79"/>
  <c r="X1583" i="79"/>
  <c r="X1591" i="79"/>
  <c r="X1599" i="79"/>
  <c r="Y1606" i="79"/>
  <c r="Y1614" i="79"/>
  <c r="X1623" i="79"/>
  <c r="X1631" i="79"/>
  <c r="Y1638" i="79"/>
  <c r="Y1646" i="79"/>
  <c r="X1655" i="79"/>
  <c r="X1663" i="79"/>
  <c r="Y1670" i="79"/>
  <c r="Y1678" i="79"/>
  <c r="Y1686" i="79"/>
  <c r="X1695" i="79"/>
  <c r="Y1702" i="79"/>
  <c r="Y1710" i="79"/>
  <c r="X1719" i="79"/>
  <c r="X1727" i="79"/>
  <c r="X1735" i="79"/>
  <c r="X1743" i="79"/>
  <c r="X1751" i="79"/>
  <c r="Y1758" i="79"/>
  <c r="Y1766" i="79"/>
  <c r="Y1774" i="79"/>
  <c r="X1783" i="79"/>
  <c r="Y1790" i="79"/>
  <c r="X1802" i="70"/>
  <c r="Y1806" i="56"/>
  <c r="Y1813" i="63"/>
  <c r="Y1814" i="79"/>
  <c r="Y1822" i="56"/>
  <c r="Y1829" i="63"/>
  <c r="Y1830" i="79"/>
  <c r="X1839" i="56"/>
  <c r="X1841" i="79"/>
  <c r="X1850" i="63"/>
  <c r="X1850" i="79"/>
  <c r="X1859" i="63"/>
  <c r="X1862" i="56"/>
  <c r="X1867" i="70"/>
  <c r="X1871" i="56"/>
  <c r="Y1872" i="79"/>
  <c r="Y1881" i="63"/>
  <c r="X1882" i="79"/>
  <c r="Y1890" i="63"/>
  <c r="X1894" i="56"/>
  <c r="X1899" i="70"/>
  <c r="Y1902" i="56"/>
  <c r="X1905" i="79"/>
  <c r="Y1913" i="63"/>
  <c r="X1914" i="79"/>
  <c r="Y1922" i="63"/>
  <c r="Y1925" i="56"/>
  <c r="X1931" i="70"/>
  <c r="Y1934" i="56"/>
  <c r="Y1936" i="79"/>
  <c r="Y1945" i="63"/>
  <c r="X1946" i="79"/>
  <c r="X1955" i="63"/>
  <c r="Y1957" i="56"/>
  <c r="X1963" i="70"/>
  <c r="X1967" i="56"/>
  <c r="X1969" i="79"/>
  <c r="X1978" i="63"/>
  <c r="Y1977" i="79"/>
  <c r="Y1986" i="63"/>
  <c r="X1990" i="56"/>
  <c r="Y1994" i="70"/>
  <c r="X1999" i="56"/>
  <c r="Y2000" i="79"/>
  <c r="X2010" i="63"/>
  <c r="Y2009" i="79"/>
  <c r="X2019" i="63"/>
  <c r="Y2021" i="56"/>
  <c r="Y2026" i="70"/>
  <c r="Y2030" i="56"/>
  <c r="X2033" i="79"/>
  <c r="Y2041" i="63"/>
  <c r="Y2041" i="79"/>
  <c r="Y2050" i="63"/>
  <c r="X2054" i="56"/>
  <c r="Y2058" i="70"/>
  <c r="X2060" i="79"/>
  <c r="Y2063" i="79"/>
  <c r="X2068" i="79"/>
  <c r="Y2071" i="79"/>
  <c r="X2076" i="79"/>
  <c r="Y2079" i="79"/>
  <c r="X2084" i="79"/>
  <c r="Y2087" i="79"/>
  <c r="Y2091" i="79"/>
  <c r="Y2095" i="79"/>
  <c r="Y2099" i="79"/>
  <c r="Y2103" i="79"/>
  <c r="X2108" i="79"/>
  <c r="X2112" i="79"/>
  <c r="Y2115" i="79"/>
  <c r="Y2119" i="79"/>
  <c r="Y2123" i="79"/>
  <c r="Y2127" i="79"/>
  <c r="Y2131" i="79"/>
  <c r="X2136" i="79"/>
  <c r="X2140" i="79"/>
  <c r="Y2143" i="79"/>
  <c r="Y2147" i="79"/>
  <c r="Y2151" i="79"/>
  <c r="X2156" i="79"/>
  <c r="X2160" i="79"/>
  <c r="Y2163" i="79"/>
  <c r="X2168" i="79"/>
  <c r="X2172" i="79"/>
  <c r="Y2175" i="79"/>
  <c r="Y2179" i="79"/>
  <c r="X2184" i="79"/>
  <c r="Y2187" i="79"/>
  <c r="X2192" i="79"/>
  <c r="Y2195" i="79"/>
  <c r="X2200" i="79"/>
  <c r="Y2203" i="79"/>
  <c r="Y2207" i="79"/>
  <c r="Y2211" i="79"/>
  <c r="Y2215" i="79"/>
  <c r="Y2219" i="79"/>
  <c r="Y2223" i="79"/>
  <c r="X2228" i="79"/>
  <c r="Y2231" i="79"/>
  <c r="X2236" i="79"/>
  <c r="Y2239" i="79"/>
  <c r="X2244" i="79"/>
  <c r="X2248" i="79"/>
  <c r="Y2251" i="79"/>
  <c r="Y2255" i="79"/>
  <c r="Y2259" i="79"/>
  <c r="Y2263" i="79"/>
  <c r="Y2267" i="79"/>
  <c r="X2272" i="79"/>
  <c r="X2276" i="79"/>
  <c r="X2280" i="79"/>
  <c r="X2284" i="79"/>
  <c r="X2288" i="79"/>
  <c r="Y2291" i="79"/>
  <c r="X2296" i="79"/>
  <c r="X2300" i="79"/>
  <c r="Y2303" i="79"/>
  <c r="Y2307" i="79"/>
  <c r="X2312" i="79"/>
  <c r="Y2315" i="79"/>
  <c r="Y2319" i="79"/>
  <c r="Y2323" i="79"/>
  <c r="X2328" i="79"/>
  <c r="Y2331" i="79"/>
  <c r="X2336" i="79"/>
  <c r="X2340" i="79"/>
  <c r="X2344" i="79"/>
  <c r="X2348" i="79"/>
  <c r="X2352" i="79"/>
  <c r="X2356" i="79"/>
  <c r="X2360" i="79"/>
  <c r="X2364" i="79"/>
  <c r="Y2367" i="79"/>
  <c r="X2372" i="79"/>
  <c r="Y2375" i="79"/>
  <c r="Y2379" i="79"/>
  <c r="X2384" i="79"/>
  <c r="X2388" i="79"/>
  <c r="Y2391" i="79"/>
  <c r="X2396" i="79"/>
  <c r="X2400" i="79"/>
  <c r="Y2403" i="79"/>
  <c r="Y2407" i="79"/>
  <c r="X2412" i="79"/>
  <c r="Y2415" i="79"/>
  <c r="X2420" i="79"/>
  <c r="Y2423" i="79"/>
  <c r="Y2429" i="56"/>
  <c r="X2435" i="63"/>
  <c r="Y2436" i="70"/>
  <c r="Y2436" i="79"/>
  <c r="X2440" i="79"/>
  <c r="Y2445" i="56"/>
  <c r="Y2450" i="63"/>
  <c r="Y2452" i="70"/>
  <c r="Y2452" i="79"/>
  <c r="Y2455" i="79"/>
  <c r="Y2461" i="56"/>
  <c r="X2467" i="63"/>
  <c r="X2469" i="70"/>
  <c r="X2469" i="79"/>
  <c r="X2472" i="79"/>
  <c r="Y2474" i="79"/>
  <c r="X2481" i="70"/>
  <c r="Y2479" i="79"/>
  <c r="X2485" i="56"/>
  <c r="X2489" i="63"/>
  <c r="Y2486" i="79"/>
  <c r="Y2491" i="56"/>
  <c r="X2496" i="63"/>
  <c r="X2497" i="70"/>
  <c r="X2496" i="79"/>
  <c r="Y2500" i="56"/>
  <c r="X2505" i="63"/>
  <c r="X2503" i="79"/>
  <c r="Y2507" i="56"/>
  <c r="Y2511" i="63"/>
  <c r="Y2512" i="70"/>
  <c r="Y2511" i="79"/>
  <c r="X2517" i="56"/>
  <c r="Y2520" i="63"/>
  <c r="X2519" i="79"/>
  <c r="Y2523" i="56"/>
  <c r="X2528" i="63"/>
  <c r="X2529" i="70"/>
  <c r="X2528" i="79"/>
  <c r="Y2532" i="56"/>
  <c r="Y2536" i="63"/>
  <c r="Y2534" i="79"/>
  <c r="X2540" i="56"/>
  <c r="Y2543" i="63"/>
  <c r="Y2544" i="70"/>
  <c r="Y2543" i="79"/>
  <c r="Y2548" i="56"/>
  <c r="X2553" i="63"/>
  <c r="X2551" i="79"/>
  <c r="Y2555" i="56"/>
  <c r="Y2559" i="63"/>
  <c r="X2561" i="70"/>
  <c r="Y2559" i="79"/>
  <c r="Y2564" i="56"/>
  <c r="Y2568" i="63"/>
  <c r="X2567" i="79"/>
  <c r="X2572" i="56"/>
  <c r="Y2575" i="63"/>
  <c r="Y2576" i="70"/>
  <c r="Y2575" i="79"/>
  <c r="Y2580" i="56"/>
  <c r="X2585" i="63"/>
  <c r="X2583" i="79"/>
  <c r="Y2587" i="56"/>
  <c r="X2592" i="63"/>
  <c r="Y2592" i="70"/>
  <c r="Y2591" i="79"/>
  <c r="X2597" i="56"/>
  <c r="Y2600" i="63"/>
  <c r="X2599" i="79"/>
  <c r="X2604" i="56"/>
  <c r="X2608" i="63"/>
  <c r="Y2608" i="70"/>
  <c r="Y2607" i="79"/>
  <c r="X2613" i="56"/>
  <c r="Y2616" i="63"/>
  <c r="Y2614" i="79"/>
  <c r="Y2619" i="56"/>
  <c r="Y2623" i="63"/>
  <c r="Y2624" i="70"/>
  <c r="Y2623" i="79"/>
  <c r="X2629" i="56"/>
  <c r="Y2632" i="63"/>
  <c r="Y2630" i="79"/>
  <c r="X2636" i="56"/>
  <c r="Y2639" i="63"/>
  <c r="Y2640" i="70"/>
  <c r="X2640" i="79"/>
  <c r="X2645" i="56"/>
  <c r="Y2648" i="63"/>
  <c r="X2647" i="79"/>
  <c r="Y2651" i="56"/>
  <c r="Y2655" i="63"/>
  <c r="Y2656" i="70"/>
  <c r="Y2655" i="79"/>
  <c r="X2661" i="56"/>
  <c r="X2665" i="63"/>
  <c r="Y2662" i="79"/>
  <c r="X2668" i="56"/>
  <c r="X2672" i="63"/>
  <c r="X2673" i="70"/>
  <c r="X2672" i="79"/>
  <c r="X2677" i="56"/>
  <c r="Y2680" i="63"/>
  <c r="X2679" i="79"/>
  <c r="Y2683" i="56"/>
  <c r="Y2687" i="63"/>
  <c r="X2689" i="70"/>
  <c r="X2688" i="79"/>
  <c r="X2693" i="56"/>
  <c r="Y2696" i="63"/>
  <c r="Y2694" i="79"/>
  <c r="Y2699" i="56"/>
  <c r="Y2703" i="63"/>
  <c r="X2705" i="70"/>
  <c r="Y2703" i="79"/>
  <c r="X2709" i="56"/>
  <c r="Y2712" i="63"/>
  <c r="Y2710" i="79"/>
  <c r="Y2715" i="56"/>
  <c r="X2720" i="63"/>
  <c r="Y2720" i="70"/>
  <c r="Y2719" i="79"/>
  <c r="X2725" i="56"/>
  <c r="X2729" i="63"/>
  <c r="Y2726" i="79"/>
  <c r="Y2731" i="56"/>
  <c r="Y2735" i="63"/>
  <c r="X2737" i="70"/>
  <c r="Y2735" i="79"/>
  <c r="X2741" i="56"/>
  <c r="X2745" i="63"/>
  <c r="Y2742" i="79"/>
  <c r="Y2747" i="56"/>
  <c r="X2752" i="63"/>
  <c r="Y2752" i="70"/>
  <c r="X2752" i="79"/>
  <c r="X2757" i="56"/>
  <c r="Y2760" i="63"/>
  <c r="Y2758" i="79"/>
  <c r="Y2763" i="56"/>
  <c r="X2768" i="63"/>
  <c r="X2769" i="70"/>
  <c r="X2768" i="79"/>
  <c r="X2773" i="56"/>
  <c r="X2777" i="63"/>
  <c r="Y2774" i="79"/>
  <c r="Y2779" i="56"/>
  <c r="Y2783" i="63"/>
  <c r="Y2784" i="70"/>
  <c r="X2784" i="79"/>
  <c r="Y2788" i="56"/>
  <c r="Y2792" i="63"/>
  <c r="Y2790" i="79"/>
  <c r="Y2795" i="56"/>
  <c r="X2800" i="63"/>
  <c r="X2801" i="70"/>
  <c r="Y2799" i="79"/>
  <c r="Y2804" i="56"/>
  <c r="Y2808" i="63"/>
  <c r="X2807" i="79"/>
  <c r="Y2811" i="56"/>
  <c r="Y2815" i="63"/>
  <c r="X2817" i="70"/>
  <c r="X2816" i="79"/>
  <c r="Y2820" i="56"/>
  <c r="X2825" i="63"/>
  <c r="Y2822" i="79"/>
  <c r="X2828" i="56"/>
  <c r="X2832" i="63"/>
  <c r="Y2832" i="70"/>
  <c r="X2832" i="79"/>
  <c r="X2837" i="56"/>
  <c r="Y2840" i="63"/>
  <c r="Y2838" i="79"/>
  <c r="Y2843" i="56"/>
  <c r="X2848" i="63"/>
  <c r="X2849" i="70"/>
  <c r="X2848" i="79"/>
  <c r="Y2852" i="56"/>
  <c r="X2857" i="63"/>
  <c r="Y2854" i="79"/>
  <c r="X2860" i="56"/>
  <c r="Y2863" i="63"/>
  <c r="X2865" i="70"/>
  <c r="X2864" i="79"/>
  <c r="Y2868" i="56"/>
  <c r="Y2872" i="63"/>
  <c r="X2871" i="79"/>
  <c r="X2876" i="56"/>
  <c r="Y2879" i="63"/>
  <c r="X2881" i="70"/>
  <c r="X2880" i="79"/>
  <c r="Y2884" i="56"/>
  <c r="X2889" i="63"/>
  <c r="Y2886" i="79"/>
  <c r="X2892" i="56"/>
  <c r="X2896" i="63"/>
  <c r="Y2896" i="70"/>
  <c r="X2896" i="79"/>
  <c r="Y2900" i="56"/>
  <c r="Y2904" i="63"/>
  <c r="Y2905" i="70"/>
  <c r="Y2907" i="70"/>
  <c r="Y2909" i="70"/>
  <c r="Y2911" i="70"/>
  <c r="Y2913" i="70"/>
  <c r="Y2915" i="70"/>
  <c r="X2918" i="70"/>
  <c r="X2920" i="70"/>
  <c r="Y2921" i="70"/>
  <c r="Y2923" i="70"/>
  <c r="Y2925" i="70"/>
  <c r="Y2927" i="70"/>
  <c r="X2930" i="70"/>
  <c r="Y2931" i="70"/>
  <c r="Y2933" i="70"/>
  <c r="X2936" i="70"/>
  <c r="Y2937" i="70"/>
  <c r="Y2939" i="70"/>
  <c r="Y2941" i="70"/>
  <c r="Y2943" i="70"/>
  <c r="X2946" i="70"/>
  <c r="Y2947" i="70"/>
  <c r="Y2949" i="70"/>
  <c r="Y2951" i="70"/>
  <c r="X2954" i="70"/>
  <c r="Y2955" i="70"/>
  <c r="Y2957" i="70"/>
  <c r="X2960" i="70"/>
  <c r="X2962" i="70"/>
  <c r="X2964" i="70"/>
  <c r="X2966" i="70"/>
  <c r="Y2967" i="70"/>
  <c r="Y2969" i="70"/>
  <c r="Y2971" i="70"/>
  <c r="Y2973" i="70"/>
  <c r="X2976" i="70"/>
  <c r="Y2977" i="70"/>
  <c r="X2980" i="70"/>
  <c r="Y2981" i="70"/>
  <c r="X2984" i="70"/>
  <c r="Y2985" i="70"/>
  <c r="X2988" i="70"/>
  <c r="X2990" i="70"/>
  <c r="Y2991" i="70"/>
  <c r="Y2993" i="70"/>
  <c r="X2996" i="70"/>
  <c r="Y2997" i="70"/>
  <c r="Y2999" i="70"/>
  <c r="Y3001" i="70"/>
  <c r="Y3003" i="70"/>
  <c r="Y3005" i="70"/>
  <c r="Y3006" i="56"/>
  <c r="Y3008" i="70"/>
  <c r="Y3011" i="63"/>
  <c r="X3009" i="79"/>
  <c r="X3014" i="70"/>
  <c r="Y3014" i="56"/>
  <c r="Y3016" i="70"/>
  <c r="Y3019" i="63"/>
  <c r="Y3016" i="79"/>
  <c r="X3022" i="70"/>
  <c r="X3023" i="56"/>
  <c r="Y3024" i="70"/>
  <c r="X3028" i="63"/>
  <c r="X3025" i="79"/>
  <c r="X3030" i="70"/>
  <c r="Y3030" i="56"/>
  <c r="X3033" i="70"/>
  <c r="Y3035" i="63"/>
  <c r="Y3032" i="79"/>
  <c r="X3039" i="63"/>
  <c r="Y3038" i="70"/>
  <c r="X3040" i="70"/>
  <c r="X3038" i="79"/>
  <c r="Y3038" i="79"/>
  <c r="Y3042" i="56"/>
  <c r="X3044" i="56"/>
  <c r="Y3046" i="63"/>
  <c r="X3047" i="70"/>
  <c r="X3048" i="70"/>
  <c r="X3046" i="79"/>
  <c r="X3047" i="79"/>
  <c r="Y3050" i="56"/>
  <c r="X3052" i="56"/>
  <c r="X3055" i="63"/>
  <c r="X3055" i="70"/>
  <c r="X3056" i="70"/>
  <c r="Y3053" i="79"/>
  <c r="X3055" i="79"/>
  <c r="X3059" i="56"/>
  <c r="Y3059" i="56"/>
  <c r="X3063" i="63"/>
  <c r="X3063" i="70"/>
  <c r="Y3063" i="70"/>
  <c r="X3062" i="79"/>
  <c r="Y3062" i="79"/>
  <c r="Y3066" i="56"/>
  <c r="X3068" i="56"/>
  <c r="Y3070" i="63"/>
  <c r="X3071" i="70"/>
  <c r="Y3071" i="70"/>
  <c r="Y3069" i="79"/>
  <c r="Y3070" i="79"/>
  <c r="Y3074" i="56"/>
  <c r="X3076" i="56"/>
  <c r="Y3078" i="63"/>
  <c r="Y3078" i="70"/>
  <c r="X3080" i="70"/>
  <c r="X3078" i="79"/>
  <c r="Y3078" i="79"/>
  <c r="X3083" i="56"/>
  <c r="X3084" i="56"/>
  <c r="X3087" i="63"/>
  <c r="X3087" i="70"/>
  <c r="Y3087" i="70"/>
  <c r="Y3085" i="79"/>
  <c r="X3087" i="79"/>
  <c r="Y3090" i="56"/>
  <c r="Y3091" i="56"/>
  <c r="X3095" i="63"/>
  <c r="X3095" i="70"/>
  <c r="Y3095" i="70"/>
  <c r="X3094" i="79"/>
  <c r="X3095" i="79"/>
  <c r="Y3098" i="56"/>
  <c r="Y3099" i="56"/>
  <c r="X3103" i="63"/>
  <c r="Y3102" i="70"/>
  <c r="Y3103" i="70"/>
  <c r="X3102" i="79"/>
  <c r="Y3102" i="79"/>
  <c r="Y3106" i="56"/>
  <c r="Y3107" i="56"/>
  <c r="X3111" i="63"/>
  <c r="Y3110" i="70"/>
  <c r="Y3111" i="70"/>
  <c r="Y3109" i="79"/>
  <c r="X3111" i="79"/>
  <c r="Y3114" i="56"/>
  <c r="Y3115" i="56"/>
  <c r="X3119" i="63"/>
  <c r="X3119" i="70"/>
  <c r="Y3119" i="70"/>
  <c r="Y3117" i="79"/>
  <c r="X3119" i="79"/>
  <c r="X3123" i="56"/>
  <c r="X3124" i="56"/>
  <c r="X3127" i="63"/>
  <c r="Y3126" i="70"/>
  <c r="X3128" i="70"/>
  <c r="Y3125" i="79"/>
  <c r="Y3126" i="79"/>
  <c r="X3131" i="56"/>
  <c r="X3132" i="56"/>
  <c r="X3135" i="63"/>
  <c r="X3135" i="70"/>
  <c r="X3136" i="70"/>
  <c r="X3134" i="79"/>
  <c r="Y3134" i="79"/>
  <c r="X3139" i="56"/>
  <c r="Y3139" i="56"/>
  <c r="Y3142" i="63"/>
  <c r="Y3142" i="70"/>
  <c r="Y3143" i="70"/>
  <c r="Y3141" i="79"/>
  <c r="Y3142" i="79"/>
  <c r="Y3146" i="56"/>
  <c r="Y3147" i="56"/>
  <c r="Y3150" i="63"/>
  <c r="Y3150" i="70"/>
  <c r="Y3151" i="70"/>
  <c r="X3150" i="79"/>
  <c r="X3151" i="79"/>
  <c r="Y3154" i="56"/>
  <c r="X3156" i="56"/>
  <c r="Y3158" i="63"/>
  <c r="X3159" i="70"/>
  <c r="Y3159" i="70"/>
  <c r="Y3157" i="79"/>
  <c r="Y3158" i="79"/>
  <c r="Y3162" i="56"/>
  <c r="X3164" i="56"/>
  <c r="X3167" i="63"/>
  <c r="X3167" i="70"/>
  <c r="X3168" i="70"/>
  <c r="Y3165" i="79"/>
  <c r="Y3166" i="79"/>
  <c r="Y3170" i="56"/>
  <c r="X3172" i="56"/>
  <c r="Y3174" i="63"/>
  <c r="X3175" i="70"/>
  <c r="Y3175" i="70"/>
  <c r="Y3173" i="79"/>
  <c r="Y3174" i="79"/>
  <c r="X3179" i="56"/>
  <c r="X3180" i="56"/>
  <c r="Y3182" i="63"/>
  <c r="X3183" i="70"/>
  <c r="Y3183" i="70"/>
  <c r="X3182" i="79"/>
  <c r="X3183" i="79"/>
  <c r="X3187" i="56"/>
  <c r="X3188" i="56"/>
  <c r="X3191" i="63"/>
  <c r="Y3190" i="70"/>
  <c r="Y3191" i="70"/>
  <c r="Y3189" i="79"/>
  <c r="Y3190" i="79"/>
  <c r="X3195" i="56"/>
  <c r="Y3195" i="56"/>
  <c r="Y3198" i="63"/>
  <c r="X3199" i="70"/>
  <c r="Y3199" i="70"/>
  <c r="X3198" i="79"/>
  <c r="X3199" i="79"/>
  <c r="Y3202" i="56"/>
  <c r="Y3203" i="56"/>
  <c r="X3207" i="63"/>
  <c r="Y3206" i="70"/>
  <c r="Y3207" i="70"/>
  <c r="X3206" i="79"/>
  <c r="X3207" i="79"/>
  <c r="Y3210" i="56"/>
  <c r="X3212" i="56"/>
  <c r="X3215" i="63"/>
  <c r="Y3214" i="70"/>
  <c r="Y3215" i="70"/>
  <c r="Y3213" i="79"/>
  <c r="Y3214" i="79"/>
  <c r="Y3218" i="56"/>
  <c r="Y3219" i="56"/>
  <c r="Y3222" i="63"/>
  <c r="Y3222" i="70"/>
  <c r="Y3223" i="70"/>
  <c r="Y3221" i="79"/>
  <c r="X3223" i="79"/>
  <c r="X3227" i="56"/>
  <c r="X3228" i="56"/>
  <c r="Y3230" i="63"/>
  <c r="X3231" i="70"/>
  <c r="X3232" i="70"/>
  <c r="X3230" i="79"/>
  <c r="Y3230" i="79"/>
  <c r="Y3234" i="56"/>
  <c r="Y3235" i="56"/>
  <c r="X3239" i="63"/>
  <c r="Y3238" i="70"/>
  <c r="X3240" i="70"/>
  <c r="Y3237" i="79"/>
  <c r="Y3238" i="79"/>
  <c r="X3243" i="56"/>
  <c r="X3244" i="56"/>
  <c r="Y3246" i="63"/>
  <c r="Y3246" i="70"/>
  <c r="X3248" i="70"/>
  <c r="X3246" i="79"/>
  <c r="Y3246" i="79"/>
  <c r="Y3250" i="56"/>
  <c r="Y3251" i="56"/>
  <c r="X3255" i="63"/>
  <c r="Y3254" i="70"/>
  <c r="X3256" i="70"/>
  <c r="Y3253" i="79"/>
  <c r="Y3254" i="79"/>
  <c r="X3259" i="56"/>
  <c r="Y3259" i="56"/>
  <c r="Y3262" i="63"/>
  <c r="X3263" i="70"/>
  <c r="X3264" i="70"/>
  <c r="X3262" i="79"/>
  <c r="X3263" i="79"/>
  <c r="Y3266" i="56"/>
  <c r="Y3267" i="56"/>
  <c r="X3271" i="63"/>
  <c r="X3271" i="70"/>
  <c r="Y3271" i="70"/>
  <c r="Y3269" i="79"/>
  <c r="X3271" i="79"/>
  <c r="X3275" i="56"/>
  <c r="Y3275" i="56"/>
  <c r="X3279" i="63"/>
  <c r="Y3278" i="70"/>
  <c r="X3280" i="70"/>
  <c r="Y3277" i="79"/>
  <c r="X3279" i="79"/>
  <c r="X3283" i="56"/>
  <c r="Y3283" i="56"/>
  <c r="Y3286" i="63"/>
  <c r="X3287" i="70"/>
  <c r="X3288" i="70"/>
  <c r="X3286" i="79"/>
  <c r="X3287" i="79"/>
  <c r="X3291" i="56"/>
  <c r="Y3291" i="56"/>
  <c r="X3295" i="63"/>
  <c r="Y3294" i="70"/>
  <c r="X3296" i="70"/>
  <c r="X3294" i="79"/>
  <c r="X3295" i="79"/>
  <c r="X3299" i="56"/>
  <c r="Y3299" i="56"/>
  <c r="Y3302" i="63"/>
  <c r="X3303" i="70"/>
  <c r="X3304" i="70"/>
  <c r="X3302" i="79"/>
  <c r="Y3302" i="79"/>
  <c r="X3307" i="56"/>
  <c r="Y3307" i="56"/>
  <c r="Y3310" i="63"/>
  <c r="Y3310" i="70"/>
  <c r="X3312" i="70"/>
  <c r="Y3309" i="79"/>
  <c r="X3311" i="79"/>
  <c r="Y3314" i="56"/>
  <c r="X3316" i="56"/>
  <c r="X3319" i="63"/>
  <c r="X3319" i="70"/>
  <c r="Y3319" i="70"/>
  <c r="X3318" i="79"/>
  <c r="Y3318" i="79"/>
  <c r="X3323" i="56"/>
  <c r="X3324" i="56"/>
  <c r="Y3326" i="63"/>
  <c r="Y3326" i="70"/>
  <c r="Y3327" i="70"/>
  <c r="Y3325" i="79"/>
  <c r="X3327" i="79"/>
  <c r="X3331" i="56"/>
  <c r="X3332" i="56"/>
  <c r="X3335" i="63"/>
  <c r="Y3334" i="70"/>
  <c r="Y3335" i="70"/>
  <c r="Y3333" i="79"/>
  <c r="Y3334" i="79"/>
  <c r="Y3338" i="56"/>
  <c r="Y3339" i="56"/>
  <c r="Y3342" i="63"/>
  <c r="Y3342" i="70"/>
  <c r="X3344" i="70"/>
  <c r="X3342" i="79"/>
  <c r="X3343" i="79"/>
  <c r="Y3346" i="56"/>
  <c r="Y3347" i="56"/>
  <c r="Y3350" i="63"/>
  <c r="Y3350" i="70"/>
  <c r="X3352" i="70"/>
  <c r="Y3349" i="79"/>
  <c r="Y3350" i="79"/>
  <c r="Y3354" i="56"/>
  <c r="X3356" i="56"/>
  <c r="Y3358" i="63"/>
  <c r="Y3358" i="70"/>
  <c r="X3360" i="70"/>
  <c r="X3358" i="79"/>
  <c r="X3359" i="79"/>
  <c r="X3363" i="56"/>
  <c r="Y3363" i="56"/>
  <c r="X3367" i="63"/>
  <c r="Y3366" i="70"/>
  <c r="Y3367" i="70"/>
  <c r="Y3365" i="79"/>
  <c r="X3367" i="79"/>
  <c r="X3371" i="56"/>
  <c r="X3372" i="56"/>
  <c r="Y3374" i="63"/>
  <c r="X3375" i="70"/>
  <c r="X3376" i="70"/>
  <c r="Y3373" i="79"/>
  <c r="Y3374" i="79"/>
  <c r="X3379" i="56"/>
  <c r="Y3379" i="56"/>
  <c r="Y3382" i="63"/>
  <c r="Y3382" i="70"/>
  <c r="X3384" i="70"/>
  <c r="Y3381" i="79"/>
  <c r="Y3382" i="79"/>
  <c r="Y3386" i="56"/>
  <c r="X3388" i="56"/>
  <c r="Y3390" i="63"/>
  <c r="X3391" i="70"/>
  <c r="Y3391" i="70"/>
  <c r="Y3389" i="79"/>
  <c r="X3391" i="79"/>
  <c r="Y3394" i="56"/>
  <c r="X3396" i="56"/>
  <c r="Y3398" i="63"/>
  <c r="Y3398" i="70"/>
  <c r="X3400" i="70"/>
  <c r="Y3397" i="79"/>
  <c r="X3399" i="79"/>
  <c r="X3403" i="56"/>
  <c r="X3404" i="56"/>
  <c r="X3407" i="63"/>
  <c r="Y3406" i="70"/>
  <c r="X3408" i="70"/>
  <c r="Y3405" i="79"/>
  <c r="X3407" i="79"/>
  <c r="X3411" i="56"/>
  <c r="X3412" i="56"/>
  <c r="Y3414" i="63"/>
  <c r="X3415" i="70"/>
  <c r="X3416" i="70"/>
  <c r="Y3413" i="79"/>
  <c r="Y3414" i="79"/>
  <c r="Y3418" i="56"/>
  <c r="X3420" i="56"/>
  <c r="Y3422" i="63"/>
  <c r="X3423" i="70"/>
  <c r="Y3423" i="70"/>
  <c r="Y3421" i="79"/>
  <c r="Y3422" i="79"/>
  <c r="X3427" i="56"/>
  <c r="Y3427" i="56"/>
  <c r="Y3430" i="63"/>
  <c r="Y3430" i="70"/>
  <c r="Y3431" i="70"/>
  <c r="X3430" i="79"/>
  <c r="Y3430" i="79"/>
  <c r="X3435" i="56"/>
  <c r="Y3435" i="56"/>
  <c r="X3439" i="63"/>
  <c r="Y3438" i="70"/>
  <c r="Y3439" i="70"/>
  <c r="X3438" i="79"/>
  <c r="X3439" i="79"/>
  <c r="X3443" i="56"/>
  <c r="Y3443" i="56"/>
  <c r="Y3446" i="63"/>
  <c r="X3447" i="70"/>
  <c r="X3448" i="70"/>
  <c r="X3446" i="79"/>
  <c r="X3447" i="79"/>
  <c r="Y3450" i="56"/>
  <c r="Y3451" i="56"/>
  <c r="Y3454" i="63"/>
  <c r="Y3454" i="70"/>
  <c r="Y3455" i="70"/>
  <c r="X3454" i="79"/>
  <c r="X3455" i="79"/>
  <c r="X3459" i="56"/>
  <c r="Y3459" i="56"/>
  <c r="Y3462" i="63"/>
  <c r="X3463" i="70"/>
  <c r="X3464" i="70"/>
  <c r="X3462" i="79"/>
  <c r="X3463" i="79"/>
  <c r="Y3466" i="56"/>
  <c r="Y3467" i="56"/>
  <c r="X3471" i="63"/>
  <c r="X3471" i="70"/>
  <c r="X3472" i="70"/>
  <c r="X3470" i="79"/>
  <c r="X3471" i="79"/>
  <c r="Y3474" i="56"/>
  <c r="Y3475" i="56"/>
  <c r="X3479" i="63"/>
  <c r="X3479" i="70"/>
  <c r="X3480" i="70"/>
  <c r="Y3477" i="79"/>
  <c r="Y3478" i="79"/>
  <c r="Y3482" i="56"/>
  <c r="Y3483" i="56"/>
  <c r="Y3486" i="63"/>
  <c r="Y3486" i="70"/>
  <c r="X3488" i="70"/>
  <c r="X3486" i="79"/>
  <c r="Y3486" i="79"/>
  <c r="X3491" i="56"/>
  <c r="X3492" i="56"/>
  <c r="Y3494" i="63"/>
  <c r="Y3494" i="70"/>
  <c r="X3496" i="70"/>
  <c r="Y3493" i="79"/>
  <c r="X3495" i="79"/>
  <c r="X3499" i="56"/>
  <c r="X3500" i="56"/>
  <c r="X3503" i="63"/>
  <c r="X3503" i="70"/>
  <c r="X3504" i="70"/>
  <c r="Y3501" i="79"/>
  <c r="X3503" i="79"/>
  <c r="X3507" i="56"/>
  <c r="X3508" i="56"/>
  <c r="X3511" i="63"/>
  <c r="X3511" i="70"/>
  <c r="Y3511" i="70"/>
  <c r="X3510" i="79"/>
  <c r="Y3510" i="79"/>
  <c r="Y3514" i="56"/>
  <c r="X3516" i="56"/>
  <c r="X3519" i="63"/>
  <c r="Y3518" i="70"/>
  <c r="X3520" i="70"/>
  <c r="Y3517" i="79"/>
  <c r="Y3518" i="79"/>
  <c r="Y3522" i="56"/>
  <c r="Y3523" i="56"/>
  <c r="X3527" i="63"/>
  <c r="X3528" i="63"/>
  <c r="X3529" i="63"/>
  <c r="X3530" i="63"/>
  <c r="X3531" i="63"/>
  <c r="X3532" i="63"/>
  <c r="X3533" i="63"/>
  <c r="X3534" i="63"/>
  <c r="Y3534" i="63"/>
  <c r="X3536" i="63"/>
  <c r="Y3536" i="63"/>
  <c r="Y3537" i="63"/>
  <c r="X3539" i="63"/>
  <c r="Y3539" i="63"/>
  <c r="Y3540" i="63"/>
  <c r="X3542" i="63"/>
  <c r="X3543" i="63"/>
  <c r="X3544" i="63"/>
  <c r="Y3544" i="63"/>
  <c r="Y3545" i="63"/>
  <c r="X3547" i="63"/>
  <c r="Y3547" i="63"/>
  <c r="Y3548" i="63"/>
  <c r="X3550" i="63"/>
  <c r="Y3550" i="63"/>
  <c r="X3552" i="63"/>
  <c r="X3552" i="70"/>
  <c r="X3551" i="79"/>
  <c r="X3548" i="70"/>
  <c r="X3550" i="70"/>
  <c r="Y3548" i="79"/>
  <c r="Y1482" i="79"/>
  <c r="Y1674" i="79"/>
  <c r="X1739" i="79"/>
  <c r="Y1762" i="79"/>
  <c r="Y1778" i="79"/>
  <c r="X1795" i="79"/>
  <c r="Y1809" i="70"/>
  <c r="X1828" i="79"/>
  <c r="Y1842" i="63"/>
  <c r="Y1854" i="56"/>
  <c r="X1866" i="79"/>
  <c r="X1887" i="56"/>
  <c r="X1896" i="56"/>
  <c r="X1907" i="63"/>
  <c r="Y1918" i="56"/>
  <c r="X1939" i="63"/>
  <c r="X1951" i="56"/>
  <c r="X1960" i="56"/>
  <c r="Y1970" i="79"/>
  <c r="X1988" i="70"/>
  <c r="Y2002" i="63"/>
  <c r="Y2014" i="56"/>
  <c r="Y2025" i="79"/>
  <c r="X2044" i="63"/>
  <c r="X2052" i="70"/>
  <c r="Y2061" i="79"/>
  <c r="Y2073" i="79"/>
  <c r="Y2093" i="79"/>
  <c r="X2106" i="79"/>
  <c r="Y2117" i="79"/>
  <c r="Y2133" i="79"/>
  <c r="Y2145" i="79"/>
  <c r="X2158" i="79"/>
  <c r="X2166" i="79"/>
  <c r="X2178" i="79"/>
  <c r="X2186" i="79"/>
  <c r="Y2197" i="79"/>
  <c r="Y2209" i="79"/>
  <c r="X2226" i="79"/>
  <c r="Y2233" i="79"/>
  <c r="Y2249" i="79"/>
  <c r="Y2261" i="79"/>
  <c r="Y2277" i="79"/>
  <c r="Y2293" i="79"/>
  <c r="X2306" i="79"/>
  <c r="X2318" i="79"/>
  <c r="X2330" i="79"/>
  <c r="X2338" i="79"/>
  <c r="X2346" i="79"/>
  <c r="X2358" i="79"/>
  <c r="Y2369" i="79"/>
  <c r="X2382" i="79"/>
  <c r="Y2429" i="63"/>
  <c r="Y2445" i="63"/>
  <c r="X2451" i="79"/>
  <c r="Y2463" i="70"/>
  <c r="X2473" i="56"/>
  <c r="Y2481" i="70"/>
  <c r="X100" i="79"/>
  <c r="X262" i="63"/>
  <c r="X349" i="70"/>
  <c r="X419" i="79"/>
  <c r="Y491" i="79"/>
  <c r="Y563" i="63"/>
  <c r="X628" i="63"/>
  <c r="X682" i="63"/>
  <c r="Y721" i="56"/>
  <c r="X759" i="70"/>
  <c r="X795" i="56"/>
  <c r="X829" i="79"/>
  <c r="X870" i="63"/>
  <c r="X902" i="79"/>
  <c r="Y937" i="70"/>
  <c r="X970" i="70"/>
  <c r="Y996" i="56"/>
  <c r="Y1017" i="70"/>
  <c r="X1036" i="56"/>
  <c r="X1056" i="63"/>
  <c r="X1073" i="70"/>
  <c r="X1088" i="79"/>
  <c r="X1109" i="56"/>
  <c r="Y1128" i="63"/>
  <c r="Y1145" i="70"/>
  <c r="Y1163" i="56"/>
  <c r="Y1183" i="63"/>
  <c r="Y1200" i="70"/>
  <c r="Y1215" i="79"/>
  <c r="Y1236" i="56"/>
  <c r="X1257" i="63"/>
  <c r="Y1274" i="63"/>
  <c r="X1286" i="63"/>
  <c r="X1294" i="70"/>
  <c r="X1300" i="79"/>
  <c r="X1309" i="79"/>
  <c r="Y1320" i="56"/>
  <c r="Y1329" i="56"/>
  <c r="X1341" i="63"/>
  <c r="Y1349" i="63"/>
  <c r="Y1357" i="70"/>
  <c r="Y1363" i="79"/>
  <c r="X1373" i="79"/>
  <c r="Y1384" i="56"/>
  <c r="X1394" i="56"/>
  <c r="Y1404" i="63"/>
  <c r="Y1408" i="79"/>
  <c r="X1417" i="79"/>
  <c r="X1425" i="79"/>
  <c r="Y1432" i="79"/>
  <c r="Y1440" i="79"/>
  <c r="X1449" i="79"/>
  <c r="Y1456" i="79"/>
  <c r="Y1464" i="79"/>
  <c r="X1473" i="79"/>
  <c r="Y1480" i="79"/>
  <c r="Y1488" i="79"/>
  <c r="Y1496" i="79"/>
  <c r="X1505" i="79"/>
  <c r="X1513" i="79"/>
  <c r="X1521" i="79"/>
  <c r="X1529" i="79"/>
  <c r="Y1536" i="79"/>
  <c r="Y1544" i="79"/>
  <c r="X1553" i="79"/>
  <c r="X1561" i="79"/>
  <c r="Y1568" i="79"/>
  <c r="Y1576" i="79"/>
  <c r="Y1584" i="79"/>
  <c r="Y1592" i="79"/>
  <c r="X1601" i="79"/>
  <c r="Y1608" i="79"/>
  <c r="Y1616" i="79"/>
  <c r="X1625" i="79"/>
  <c r="X1633" i="79"/>
  <c r="X1641" i="79"/>
  <c r="Y1648" i="79"/>
  <c r="X1657" i="79"/>
  <c r="Y1664" i="79"/>
  <c r="X1673" i="79"/>
  <c r="Y1680" i="79"/>
  <c r="X1689" i="79"/>
  <c r="Y1696" i="79"/>
  <c r="X1705" i="79"/>
  <c r="Y1712" i="79"/>
  <c r="X1721" i="79"/>
  <c r="X1729" i="79"/>
  <c r="Y1736" i="79"/>
  <c r="X1745" i="79"/>
  <c r="Y1752" i="79"/>
  <c r="X1761" i="79"/>
  <c r="Y1768" i="79"/>
  <c r="Y1776" i="79"/>
  <c r="Y1784" i="79"/>
  <c r="X1793" i="79"/>
  <c r="Y1802" i="56"/>
  <c r="Y1809" i="63"/>
  <c r="X1811" i="79"/>
  <c r="X1819" i="56"/>
  <c r="X1826" i="63"/>
  <c r="X1827" i="79"/>
  <c r="X1835" i="56"/>
  <c r="Y1841" i="63"/>
  <c r="X1842" i="79"/>
  <c r="X1851" i="63"/>
  <c r="X1854" i="56"/>
  <c r="Y1858" i="70"/>
  <c r="X1863" i="56"/>
  <c r="Y1864" i="79"/>
  <c r="X1874" i="63"/>
  <c r="X1874" i="79"/>
  <c r="X1883" i="63"/>
  <c r="X1886" i="56"/>
  <c r="Y1890" i="70"/>
  <c r="Y1894" i="56"/>
  <c r="Y1896" i="79"/>
  <c r="Y1905" i="63"/>
  <c r="Y1905" i="79"/>
  <c r="Y1914" i="63"/>
  <c r="X1918" i="56"/>
  <c r="Y1922" i="70"/>
  <c r="X1927" i="56"/>
  <c r="X1929" i="79"/>
  <c r="Y1937" i="63"/>
  <c r="X1938" i="79"/>
  <c r="X1947" i="63"/>
  <c r="Y1949" i="56"/>
  <c r="X1955" i="70"/>
  <c r="X1959" i="56"/>
  <c r="Y1960" i="79"/>
  <c r="Y1969" i="63"/>
  <c r="Y1969" i="79"/>
  <c r="Y1978" i="63"/>
  <c r="X1982" i="56"/>
  <c r="X1987" i="70"/>
  <c r="X1991" i="56"/>
  <c r="X1993" i="79"/>
  <c r="X2002" i="63"/>
  <c r="Y2001" i="79"/>
  <c r="Y2010" i="63"/>
  <c r="Y2013" i="56"/>
  <c r="X2019" i="70"/>
  <c r="Y2022" i="56"/>
  <c r="X2025" i="79"/>
  <c r="Y2033" i="63"/>
  <c r="Y2033" i="79"/>
  <c r="X2043" i="63"/>
  <c r="Y2045" i="56"/>
  <c r="Y2050" i="70"/>
  <c r="Y2054" i="56"/>
  <c r="Y2056" i="79"/>
  <c r="Y2060" i="79"/>
  <c r="Y2064" i="79"/>
  <c r="Y2068" i="79"/>
  <c r="X2073" i="79"/>
  <c r="Y2076" i="79"/>
  <c r="Y2080" i="79"/>
  <c r="Y2084" i="79"/>
  <c r="X2089" i="79"/>
  <c r="X2093" i="79"/>
  <c r="Y2096" i="79"/>
  <c r="Y2100" i="79"/>
  <c r="Y2104" i="79"/>
  <c r="X2109" i="79"/>
  <c r="X2113" i="79"/>
  <c r="X2117" i="79"/>
  <c r="X2121" i="79"/>
  <c r="Y2124" i="79"/>
  <c r="Y2128" i="79"/>
  <c r="Y2132" i="79"/>
  <c r="Y2136" i="79"/>
  <c r="X2141" i="79"/>
  <c r="X2145" i="79"/>
  <c r="Y2148" i="79"/>
  <c r="Y2152" i="79"/>
  <c r="Y2156" i="79"/>
  <c r="Y2160" i="79"/>
  <c r="X2165" i="79"/>
  <c r="Y2168" i="79"/>
  <c r="X2173" i="79"/>
  <c r="Y2176" i="79"/>
  <c r="X2181" i="79"/>
  <c r="X2185" i="79"/>
  <c r="X2189" i="79"/>
  <c r="X2193" i="79"/>
  <c r="X2197" i="79"/>
  <c r="Y2200" i="79"/>
  <c r="X2205" i="79"/>
  <c r="X2209" i="79"/>
  <c r="Y2212" i="79"/>
  <c r="Y2216" i="79"/>
  <c r="Y2220" i="79"/>
  <c r="X2225" i="79"/>
  <c r="X2229" i="79"/>
  <c r="Y2232" i="79"/>
  <c r="X2237" i="79"/>
  <c r="Y2240" i="79"/>
  <c r="X2245" i="79"/>
  <c r="X2249" i="79"/>
  <c r="X2253" i="79"/>
  <c r="Y2256" i="79"/>
  <c r="Y2260" i="79"/>
  <c r="Y2264" i="79"/>
  <c r="X2269" i="79"/>
  <c r="X2273" i="79"/>
  <c r="X2277" i="79"/>
  <c r="X2281" i="79"/>
  <c r="X2285" i="79"/>
  <c r="Y2288" i="79"/>
  <c r="X2293" i="79"/>
  <c r="X2297" i="79"/>
  <c r="X2301" i="79"/>
  <c r="X2305" i="79"/>
  <c r="Y2308" i="79"/>
  <c r="X2313" i="79"/>
  <c r="Y2316" i="79"/>
  <c r="Y2320" i="79"/>
  <c r="X2325" i="79"/>
  <c r="Y2328" i="79"/>
  <c r="X2333" i="79"/>
  <c r="X2337" i="79"/>
  <c r="X2341" i="79"/>
  <c r="Y2344" i="79"/>
  <c r="X2349" i="79"/>
  <c r="X2353" i="79"/>
  <c r="Y2356" i="79"/>
  <c r="X2361" i="79"/>
  <c r="Y2364" i="79"/>
  <c r="X2369" i="79"/>
  <c r="X2373" i="79"/>
  <c r="X2377" i="79"/>
  <c r="X2381" i="79"/>
  <c r="Y2384" i="79"/>
  <c r="Y2388" i="79"/>
  <c r="X2393" i="79"/>
  <c r="Y2396" i="79"/>
  <c r="X2401" i="79"/>
  <c r="X2405" i="79"/>
  <c r="Y2408" i="79"/>
  <c r="Y2412" i="79"/>
  <c r="Y2416" i="79"/>
  <c r="Y2420" i="79"/>
  <c r="Y2424" i="79"/>
  <c r="Y2427" i="79"/>
  <c r="X2434" i="56"/>
  <c r="X2439" i="63"/>
  <c r="Y2440" i="70"/>
  <c r="X2441" i="79"/>
  <c r="Y2443" i="79"/>
  <c r="X2450" i="56"/>
  <c r="Y2454" i="63"/>
  <c r="X2457" i="70"/>
  <c r="Y2456" i="79"/>
  <c r="Y2459" i="79"/>
  <c r="X2466" i="56"/>
  <c r="X2471" i="63"/>
  <c r="Y2472" i="70"/>
  <c r="Y2472" i="79"/>
  <c r="X2479" i="70"/>
  <c r="Y2480" i="56"/>
  <c r="Y2484" i="63"/>
  <c r="X2483" i="79"/>
  <c r="X2488" i="56"/>
  <c r="Y2491" i="63"/>
  <c r="Y2492" i="70"/>
  <c r="X2492" i="79"/>
  <c r="Y2496" i="56"/>
  <c r="X2501" i="63"/>
  <c r="X2499" i="79"/>
  <c r="X2504" i="56"/>
  <c r="Y2507" i="63"/>
  <c r="X2509" i="70"/>
  <c r="Y2507" i="79"/>
  <c r="X2513" i="56"/>
  <c r="X2517" i="63"/>
  <c r="X2515" i="79"/>
  <c r="Y2519" i="56"/>
  <c r="X2524" i="63"/>
  <c r="X2525" i="70"/>
  <c r="X2524" i="79"/>
  <c r="X2529" i="56"/>
  <c r="Y2532" i="63"/>
  <c r="X2531" i="79"/>
  <c r="Y2535" i="56"/>
  <c r="X2540" i="63"/>
  <c r="X2541" i="70"/>
  <c r="Y2539" i="79"/>
  <c r="Y2544" i="56"/>
  <c r="X2549" i="63"/>
  <c r="Y2546" i="79"/>
  <c r="X2552" i="56"/>
  <c r="Y2555" i="63"/>
  <c r="Y2556" i="70"/>
  <c r="X2556" i="79"/>
  <c r="X2561" i="56"/>
  <c r="X2565" i="63"/>
  <c r="Y2562" i="79"/>
  <c r="Y2567" i="56"/>
  <c r="Y2571" i="63"/>
  <c r="X2573" i="70"/>
  <c r="X2572" i="79"/>
  <c r="Y2576" i="56"/>
  <c r="Y2580" i="63"/>
  <c r="X2579" i="79"/>
  <c r="Y2583" i="56"/>
  <c r="Y2587" i="63"/>
  <c r="Y2588" i="70"/>
  <c r="X2588" i="79"/>
  <c r="X2593" i="56"/>
  <c r="X2597" i="63"/>
  <c r="X2595" i="79"/>
  <c r="Y2599" i="56"/>
  <c r="Y2603" i="63"/>
  <c r="X2605" i="70"/>
  <c r="Y2603" i="79"/>
  <c r="X2609" i="56"/>
  <c r="Y2612" i="63"/>
  <c r="X2611" i="79"/>
  <c r="Y2615" i="56"/>
  <c r="X2620" i="63"/>
  <c r="X2621" i="70"/>
  <c r="X2620" i="79"/>
  <c r="X2625" i="56"/>
  <c r="X2629" i="63"/>
  <c r="Y2626" i="79"/>
  <c r="Y2631" i="56"/>
  <c r="X2636" i="63"/>
  <c r="X2637" i="70"/>
  <c r="X2636" i="79"/>
  <c r="Y2640" i="56"/>
  <c r="X2645" i="63"/>
  <c r="Y2642" i="79"/>
  <c r="X2648" i="56"/>
  <c r="X2652" i="63"/>
  <c r="X2653" i="70"/>
  <c r="X2652" i="79"/>
  <c r="Y2656" i="56"/>
  <c r="X2661" i="63"/>
  <c r="Y2658" i="79"/>
  <c r="Y2663" i="56"/>
  <c r="X2668" i="63"/>
  <c r="X2669" i="70"/>
  <c r="X2668" i="79"/>
  <c r="X2673" i="56"/>
  <c r="Y2676" i="63"/>
  <c r="X2675" i="79"/>
  <c r="Y2679" i="56"/>
  <c r="Y2683" i="63"/>
  <c r="X2685" i="70"/>
  <c r="Y2683" i="79"/>
  <c r="Y2688" i="56"/>
  <c r="X2693" i="63"/>
  <c r="X2691" i="79"/>
  <c r="Y2695" i="56"/>
  <c r="Y2699" i="63"/>
  <c r="Y2700" i="70"/>
  <c r="X2700" i="79"/>
  <c r="Y2704" i="56"/>
  <c r="X2709" i="63"/>
  <c r="X2707" i="79"/>
  <c r="X2712" i="56"/>
  <c r="Y2715" i="63"/>
  <c r="X2717" i="70"/>
  <c r="X2716" i="79"/>
  <c r="X2721" i="56"/>
  <c r="X2725" i="63"/>
  <c r="Y2722" i="79"/>
  <c r="X2728" i="56"/>
  <c r="X2732" i="63"/>
  <c r="Y2732" i="70"/>
  <c r="Y2731" i="79"/>
  <c r="X2737" i="56"/>
  <c r="Y2740" i="63"/>
  <c r="X2739" i="79"/>
  <c r="Y2743" i="56"/>
  <c r="Y2747" i="63"/>
  <c r="X2749" i="70"/>
  <c r="Y2747" i="79"/>
  <c r="X2753" i="56"/>
  <c r="Y2756" i="63"/>
  <c r="X2755" i="79"/>
  <c r="Y2759" i="56"/>
  <c r="Y2763" i="63"/>
  <c r="Y2764" i="70"/>
  <c r="Y2763" i="79"/>
  <c r="X2769" i="56"/>
  <c r="Y2772" i="63"/>
  <c r="X2771" i="79"/>
  <c r="X2776" i="56"/>
  <c r="X2780" i="63"/>
  <c r="X2781" i="70"/>
  <c r="X2780" i="79"/>
  <c r="Y2784" i="56"/>
  <c r="X2789" i="63"/>
  <c r="X2787" i="79"/>
  <c r="Y2791" i="56"/>
  <c r="X2796" i="63"/>
  <c r="Y2796" i="70"/>
  <c r="Y2795" i="79"/>
  <c r="Y2800" i="56"/>
  <c r="Y2804" i="63"/>
  <c r="X2803" i="79"/>
  <c r="X2808" i="56"/>
  <c r="X2812" i="63"/>
  <c r="Y2812" i="70"/>
  <c r="X2812" i="79"/>
  <c r="Y2816" i="56"/>
  <c r="Y2820" i="63"/>
  <c r="Y2818" i="79"/>
  <c r="Y2823" i="56"/>
  <c r="X2828" i="63"/>
  <c r="Y2828" i="70"/>
  <c r="Y2827" i="79"/>
  <c r="Y2832" i="56"/>
  <c r="Y2836" i="63"/>
  <c r="Y2834" i="79"/>
  <c r="Y2839" i="56"/>
  <c r="Y2843" i="63"/>
  <c r="Y2844" i="70"/>
  <c r="Y2843" i="79"/>
  <c r="X2849" i="56"/>
  <c r="X2853" i="63"/>
  <c r="X2851" i="79"/>
  <c r="X2856" i="56"/>
  <c r="Y2859" i="63"/>
  <c r="X2861" i="70"/>
  <c r="Y2859" i="79"/>
  <c r="Y2864" i="56"/>
  <c r="X2869" i="63"/>
  <c r="X2867" i="79"/>
  <c r="Y2871" i="56"/>
  <c r="Y2875" i="63"/>
  <c r="Y2876" i="70"/>
  <c r="X2876" i="79"/>
  <c r="X2881" i="56"/>
  <c r="X2885" i="63"/>
  <c r="Y2882" i="79"/>
  <c r="Y2887" i="56"/>
  <c r="Y2891" i="63"/>
  <c r="X2893" i="70"/>
  <c r="Y2891" i="79"/>
  <c r="Y2896" i="56"/>
  <c r="Y2900" i="63"/>
  <c r="Y2898" i="79"/>
  <c r="X2904" i="56"/>
  <c r="Y2905" i="56"/>
  <c r="X2908" i="56"/>
  <c r="Y2909" i="56"/>
  <c r="X2912" i="56"/>
  <c r="Y2913" i="56"/>
  <c r="Y2915" i="56"/>
  <c r="X2918" i="56"/>
  <c r="Y2919" i="56"/>
  <c r="Y2921" i="56"/>
  <c r="X2924" i="56"/>
  <c r="X2926" i="56"/>
  <c r="Y2927" i="56"/>
  <c r="Y2929" i="56"/>
  <c r="Y2931" i="56"/>
  <c r="Y2933" i="56"/>
  <c r="X2936" i="56"/>
  <c r="Y2937" i="56"/>
  <c r="Y2939" i="56"/>
  <c r="Y2941" i="56"/>
  <c r="X2944" i="56"/>
  <c r="Y2945" i="56"/>
  <c r="X2948" i="56"/>
  <c r="Y2949" i="56"/>
  <c r="X2952" i="56"/>
  <c r="Y2953" i="56"/>
  <c r="X2956" i="56"/>
  <c r="Y2957" i="56"/>
  <c r="X2960" i="56"/>
  <c r="Y2961" i="56"/>
  <c r="Y2963" i="56"/>
  <c r="Y2965" i="56"/>
  <c r="Y2967" i="56"/>
  <c r="Y2969" i="56"/>
  <c r="X2972" i="56"/>
  <c r="Y2973" i="56"/>
  <c r="X2976" i="56"/>
  <c r="Y2977" i="56"/>
  <c r="X2980" i="56"/>
  <c r="Y2981" i="56"/>
  <c r="X2984" i="56"/>
  <c r="Y2985" i="56"/>
  <c r="X2988" i="56"/>
  <c r="Y2989" i="56"/>
  <c r="X2992" i="56"/>
  <c r="Y2993" i="56"/>
  <c r="Y2995" i="56"/>
  <c r="Y2997" i="56"/>
  <c r="Y2999" i="56"/>
  <c r="X3002" i="56"/>
  <c r="X3004" i="56"/>
  <c r="X3006" i="70"/>
  <c r="Y3008" i="63"/>
  <c r="Y3005" i="79"/>
  <c r="X3011" i="70"/>
  <c r="X3012" i="56"/>
  <c r="Y3013" i="70"/>
  <c r="X3017" i="63"/>
  <c r="X3014" i="79"/>
  <c r="X3019" i="70"/>
  <c r="X3020" i="56"/>
  <c r="Y3021" i="70"/>
  <c r="X3025" i="63"/>
  <c r="X3022" i="79"/>
  <c r="X3027" i="70"/>
  <c r="X3028" i="56"/>
  <c r="Y3029" i="70"/>
  <c r="X3033" i="63"/>
  <c r="X3030" i="79"/>
  <c r="Y3034" i="70"/>
  <c r="X3036" i="56"/>
  <c r="X3038" i="70"/>
  <c r="X3039" i="70"/>
  <c r="Y3036" i="79"/>
  <c r="Y3037" i="79"/>
  <c r="Y3041" i="56"/>
  <c r="X3043" i="56"/>
  <c r="Y3045" i="63"/>
  <c r="X3046" i="70"/>
  <c r="Y3046" i="70"/>
  <c r="Y3044" i="79"/>
  <c r="Y3045" i="79"/>
  <c r="Y3049" i="56"/>
  <c r="X3051" i="56"/>
  <c r="X3054" i="63"/>
  <c r="X3054" i="70"/>
  <c r="Y3054" i="70"/>
  <c r="Y3052" i="79"/>
  <c r="X3054" i="79"/>
  <c r="X3058" i="56"/>
  <c r="Y3058" i="56"/>
  <c r="Y3061" i="63"/>
  <c r="Y3061" i="70"/>
  <c r="Y3062" i="70"/>
  <c r="X3061" i="79"/>
  <c r="Y3061" i="79"/>
  <c r="X3066" i="56"/>
  <c r="X3067" i="56"/>
  <c r="X3070" i="63"/>
  <c r="Y3069" i="70"/>
  <c r="Y3070" i="70"/>
  <c r="Y3068" i="79"/>
  <c r="X3070" i="79"/>
  <c r="X3074" i="56"/>
  <c r="X3075" i="56"/>
  <c r="Y3077" i="63"/>
  <c r="Y3077" i="70"/>
  <c r="X3079" i="70"/>
  <c r="Y3076" i="79"/>
  <c r="Y3077" i="79"/>
  <c r="X3082" i="56"/>
  <c r="Y3082" i="56"/>
  <c r="X3086" i="63"/>
  <c r="Y3085" i="70"/>
  <c r="Y3086" i="70"/>
  <c r="X3085" i="79"/>
  <c r="X3086" i="79"/>
  <c r="X3090" i="56"/>
  <c r="X3091" i="56"/>
  <c r="Y3093" i="63"/>
  <c r="Y3093" i="70"/>
  <c r="Y3094" i="70"/>
  <c r="Y3092" i="79"/>
  <c r="Y3093" i="79"/>
  <c r="X3098" i="56"/>
  <c r="X3099" i="56"/>
  <c r="Y3101" i="63"/>
  <c r="X3102" i="70"/>
  <c r="X3103" i="70"/>
  <c r="Y3100" i="79"/>
  <c r="Y3101" i="79"/>
  <c r="Y3105" i="56"/>
  <c r="X3107" i="56"/>
  <c r="X3110" i="63"/>
  <c r="Y3109" i="70"/>
  <c r="X3111" i="70"/>
  <c r="Y3108" i="79"/>
  <c r="X3110" i="79"/>
  <c r="X3114" i="56"/>
  <c r="X3115" i="56"/>
  <c r="Y3117" i="63"/>
  <c r="Y3117" i="70"/>
  <c r="Y3118" i="70"/>
  <c r="Y3116" i="79"/>
  <c r="X3118" i="79"/>
  <c r="Y3121" i="56"/>
  <c r="Y3122" i="56"/>
  <c r="Y3125" i="63"/>
  <c r="Y3125" i="70"/>
  <c r="X3127" i="70"/>
  <c r="Y3124" i="79"/>
  <c r="X3126" i="79"/>
  <c r="Y3129" i="56"/>
  <c r="Y3130" i="56"/>
  <c r="X3134" i="63"/>
  <c r="X3134" i="70"/>
  <c r="Y3134" i="70"/>
  <c r="Y3132" i="79"/>
  <c r="Y3133" i="79"/>
  <c r="X3138" i="56"/>
  <c r="Y3138" i="56"/>
  <c r="X3142" i="63"/>
  <c r="X3142" i="70"/>
  <c r="X3143" i="70"/>
  <c r="X3141" i="79"/>
  <c r="X3142" i="79"/>
  <c r="X3146" i="56"/>
  <c r="X3147" i="56"/>
  <c r="X3150" i="63"/>
  <c r="Y3149" i="70"/>
  <c r="X3151" i="70"/>
  <c r="X3149" i="79"/>
  <c r="Y3149" i="79"/>
  <c r="X3154" i="56"/>
  <c r="X3155" i="56"/>
  <c r="Y3157" i="63"/>
  <c r="X3158" i="70"/>
  <c r="Y3158" i="70"/>
  <c r="Y3156" i="79"/>
  <c r="X3158" i="79"/>
  <c r="X3162" i="56"/>
  <c r="X3163" i="56"/>
  <c r="X3166" i="63"/>
  <c r="Y3165" i="70"/>
  <c r="Y3166" i="70"/>
  <c r="Y3164" i="79"/>
  <c r="X3166" i="79"/>
  <c r="Y3169" i="56"/>
  <c r="X3171" i="56"/>
  <c r="Y3173" i="63"/>
  <c r="Y3173" i="70"/>
  <c r="Y3174" i="70"/>
  <c r="X3173" i="79"/>
  <c r="X3174" i="79"/>
  <c r="X3178" i="56"/>
  <c r="Y3178" i="56"/>
  <c r="Y3181" i="63"/>
  <c r="Y3181" i="70"/>
  <c r="Y3182" i="70"/>
  <c r="X3181" i="79"/>
  <c r="Y3181" i="79"/>
  <c r="Y3185" i="56"/>
  <c r="Y3186" i="56"/>
  <c r="Y3189" i="63"/>
  <c r="X3190" i="70"/>
  <c r="X3191" i="70"/>
  <c r="X3189" i="79"/>
  <c r="X3190" i="79"/>
  <c r="X3194" i="56"/>
  <c r="Y3194" i="56"/>
  <c r="Y3197" i="63"/>
  <c r="X3198" i="70"/>
  <c r="Y3198" i="70"/>
  <c r="Y3196" i="79"/>
  <c r="Y3197" i="79"/>
  <c r="Y3201" i="56"/>
  <c r="X3203" i="56"/>
  <c r="Y3205" i="63"/>
  <c r="X3206" i="70"/>
  <c r="X3207" i="70"/>
  <c r="Y3204" i="79"/>
  <c r="Y3205" i="79"/>
  <c r="X3210" i="56"/>
  <c r="X3211" i="56"/>
  <c r="X3214" i="63"/>
  <c r="X3214" i="70"/>
  <c r="X3215" i="70"/>
  <c r="Y3212" i="79"/>
  <c r="X3214" i="79"/>
  <c r="Y3217" i="56"/>
  <c r="X3219" i="56"/>
  <c r="Y3221" i="63"/>
  <c r="Y3221" i="70"/>
  <c r="X3223" i="70"/>
  <c r="X3221" i="79"/>
  <c r="X3222" i="79"/>
  <c r="X3226" i="56"/>
  <c r="Y3226" i="56"/>
  <c r="X3230" i="63"/>
  <c r="Y3229" i="70"/>
  <c r="Y3230" i="70"/>
  <c r="X3229" i="79"/>
  <c r="Y3229" i="79"/>
  <c r="Y3233" i="56"/>
  <c r="X3235" i="56"/>
  <c r="Y3237" i="63"/>
  <c r="Y3237" i="70"/>
  <c r="X3239" i="70"/>
  <c r="Y3236" i="79"/>
  <c r="X3238" i="79"/>
  <c r="X3242" i="56"/>
  <c r="Y3242" i="56"/>
  <c r="Y3245" i="63"/>
  <c r="Y3245" i="70"/>
  <c r="X3247" i="70"/>
  <c r="Y3244" i="79"/>
  <c r="Y3245" i="79"/>
  <c r="X3250" i="56"/>
  <c r="X3251" i="56"/>
  <c r="X3254" i="63"/>
  <c r="Y3253" i="70"/>
  <c r="X3255" i="70"/>
  <c r="X3253" i="79"/>
  <c r="X3254" i="79"/>
  <c r="X3258" i="56"/>
  <c r="Y3258" i="56"/>
  <c r="Y3261" i="63"/>
  <c r="Y3261" i="70"/>
  <c r="Y3262" i="70"/>
  <c r="X3261" i="79"/>
  <c r="Y3261" i="79"/>
  <c r="Y3265" i="56"/>
  <c r="X3267" i="56"/>
  <c r="Y3269" i="63"/>
  <c r="X3270" i="70"/>
  <c r="Y3270" i="70"/>
  <c r="X3269" i="79"/>
  <c r="X3270" i="79"/>
  <c r="X3274" i="56"/>
  <c r="Y3274" i="56"/>
  <c r="Y3277" i="63"/>
  <c r="Y3277" i="70"/>
  <c r="X3279" i="70"/>
  <c r="Y3276" i="79"/>
  <c r="X3278" i="79"/>
  <c r="Y3281" i="56"/>
  <c r="Y3282" i="56"/>
  <c r="X3286" i="63"/>
  <c r="Y3285" i="70"/>
  <c r="Y3286" i="70"/>
  <c r="Y3284" i="79"/>
  <c r="Y3285" i="79"/>
  <c r="Y3289" i="56"/>
  <c r="Y3290" i="56"/>
  <c r="X3294" i="63"/>
  <c r="Y3293" i="70"/>
  <c r="X3295" i="70"/>
  <c r="Y3292" i="79"/>
  <c r="Y3293" i="79"/>
  <c r="X3298" i="56"/>
  <c r="Y3298" i="56"/>
  <c r="X3302" i="63"/>
  <c r="Y3301" i="70"/>
  <c r="Y3302" i="70"/>
  <c r="X3301" i="79"/>
  <c r="Y3301" i="79"/>
  <c r="X3306" i="56"/>
  <c r="Y3306" i="56"/>
  <c r="Y3309" i="63"/>
  <c r="Y3309" i="70"/>
  <c r="X3311" i="70"/>
  <c r="Y3308" i="79"/>
  <c r="X3310" i="79"/>
  <c r="Y3313" i="56"/>
  <c r="X3315" i="56"/>
  <c r="X3318" i="63"/>
  <c r="Y3317" i="70"/>
  <c r="Y3318" i="70"/>
  <c r="X3317" i="79"/>
  <c r="Y3317" i="79"/>
  <c r="Y3321" i="56"/>
  <c r="Y3322" i="56"/>
  <c r="Y3325" i="63"/>
  <c r="X3326" i="70"/>
  <c r="X3327" i="70"/>
  <c r="Y3324" i="79"/>
  <c r="X3326" i="79"/>
  <c r="X3330" i="56"/>
  <c r="Y3330" i="56"/>
  <c r="X3334" i="63"/>
  <c r="Y3333" i="70"/>
  <c r="X3335" i="70"/>
  <c r="X3333" i="79"/>
  <c r="X3334" i="79"/>
  <c r="Y3337" i="56"/>
  <c r="X3339" i="56"/>
  <c r="X3342" i="63"/>
  <c r="Y3341" i="70"/>
  <c r="X3343" i="70"/>
  <c r="X3341" i="79"/>
  <c r="Y3341" i="79"/>
  <c r="X3346" i="56"/>
  <c r="X3347" i="56"/>
  <c r="X3350" i="63"/>
  <c r="Y3349" i="70"/>
  <c r="X3351" i="70"/>
  <c r="X3349" i="79"/>
  <c r="X3350" i="79"/>
  <c r="Y3353" i="56"/>
  <c r="X3355" i="56"/>
  <c r="X3358" i="63"/>
  <c r="X3358" i="70"/>
  <c r="X3359" i="70"/>
  <c r="Y3356" i="79"/>
  <c r="Y3357" i="79"/>
  <c r="X3362" i="56"/>
  <c r="Y3362" i="56"/>
  <c r="Y3365" i="63"/>
  <c r="X3366" i="70"/>
  <c r="X3367" i="70"/>
  <c r="X3365" i="79"/>
  <c r="X3366" i="79"/>
  <c r="X3370" i="56"/>
  <c r="Y3370" i="56"/>
  <c r="Y3373" i="63"/>
  <c r="X3374" i="70"/>
  <c r="Y3374" i="70"/>
  <c r="X3373" i="79"/>
  <c r="X3374" i="79"/>
  <c r="X3378" i="56"/>
  <c r="Y3378" i="56"/>
  <c r="X3382" i="63"/>
  <c r="Y3381" i="70"/>
  <c r="X3383" i="70"/>
  <c r="X3381" i="79"/>
  <c r="X3382" i="79"/>
  <c r="X3386" i="56"/>
  <c r="X3387" i="56"/>
  <c r="X3390" i="63"/>
  <c r="Y3389" i="70"/>
  <c r="Y3390" i="70"/>
  <c r="Y3388" i="79"/>
  <c r="X3390" i="79"/>
  <c r="Y3393" i="56"/>
  <c r="X3395" i="56"/>
  <c r="X3398" i="63"/>
  <c r="X3398" i="70"/>
  <c r="X3399" i="70"/>
  <c r="Y3396" i="79"/>
  <c r="X3398" i="79"/>
  <c r="Y3401" i="56"/>
  <c r="Y3402" i="56"/>
  <c r="X3406" i="63"/>
  <c r="Y3405" i="70"/>
  <c r="X3407" i="70"/>
  <c r="Y3404" i="79"/>
  <c r="X3406" i="79"/>
  <c r="Y3409" i="56"/>
  <c r="Y3410" i="56"/>
  <c r="X3414" i="63"/>
  <c r="X3414" i="70"/>
  <c r="Y3414" i="70"/>
  <c r="Y3412" i="79"/>
  <c r="X3414" i="79"/>
  <c r="Y3417" i="56"/>
  <c r="X3419" i="56"/>
  <c r="X3422" i="63"/>
  <c r="Y3421" i="70"/>
  <c r="Y3422" i="70"/>
  <c r="X3421" i="79"/>
  <c r="X3422" i="79"/>
  <c r="X3426" i="56"/>
  <c r="Y3426" i="56"/>
  <c r="X3430" i="63"/>
  <c r="X3430" i="70"/>
  <c r="X3431" i="70"/>
  <c r="Y3428" i="79"/>
  <c r="Y3429" i="79"/>
  <c r="X3434" i="56"/>
  <c r="Y3434" i="56"/>
  <c r="X3438" i="63"/>
  <c r="Y3437" i="70"/>
  <c r="X3439" i="70"/>
  <c r="X3437" i="79"/>
  <c r="Y3437" i="79"/>
  <c r="X3442" i="56"/>
  <c r="Y3442" i="56"/>
  <c r="X3446" i="63"/>
  <c r="X3446" i="70"/>
  <c r="Y3446" i="70"/>
  <c r="Y3444" i="79"/>
  <c r="Y3445" i="79"/>
  <c r="X3450" i="56"/>
  <c r="X3451" i="56"/>
  <c r="Y3453" i="63"/>
  <c r="Y3453" i="70"/>
  <c r="X3455" i="70"/>
  <c r="X3453" i="79"/>
  <c r="Y3453" i="79"/>
  <c r="Y3457" i="56"/>
  <c r="Y3458" i="56"/>
  <c r="Y3461" i="63"/>
  <c r="Y3461" i="70"/>
  <c r="Y3462" i="70"/>
  <c r="Y3460" i="79"/>
  <c r="Y3461" i="79"/>
  <c r="Y3465" i="56"/>
  <c r="X3467" i="56"/>
  <c r="X3470" i="63"/>
  <c r="X3470" i="70"/>
  <c r="Y3470" i="70"/>
  <c r="Y3468" i="79"/>
  <c r="Y3469" i="79"/>
  <c r="Y3473" i="56"/>
  <c r="X3475" i="56"/>
  <c r="X3478" i="63"/>
  <c r="X3478" i="70"/>
  <c r="Y3478" i="70"/>
  <c r="Y3476" i="79"/>
  <c r="X3478" i="79"/>
  <c r="Y3481" i="56"/>
  <c r="X3483" i="56"/>
  <c r="Y3485" i="63"/>
  <c r="Y3485" i="70"/>
  <c r="X3487" i="70"/>
  <c r="Y3484" i="79"/>
  <c r="Y3485" i="79"/>
  <c r="X3490" i="56"/>
  <c r="Y3490" i="56"/>
  <c r="Y3493" i="63"/>
  <c r="X3494" i="70"/>
  <c r="X3495" i="70"/>
  <c r="Y3492" i="79"/>
  <c r="X3494" i="79"/>
  <c r="Y3497" i="56"/>
  <c r="Y3498" i="56"/>
  <c r="X3502" i="63"/>
  <c r="X3502" i="70"/>
  <c r="Y3502" i="70"/>
  <c r="Y3500" i="79"/>
  <c r="X3502" i="79"/>
  <c r="Y3505" i="56"/>
  <c r="Y3506" i="56"/>
  <c r="X3510" i="63"/>
  <c r="Y3509" i="70"/>
  <c r="Y3510" i="70"/>
  <c r="Y3508" i="79"/>
  <c r="Y3509" i="79"/>
  <c r="X3514" i="56"/>
  <c r="X3515" i="56"/>
  <c r="X3518" i="63"/>
  <c r="Y3517" i="70"/>
  <c r="X3519" i="70"/>
  <c r="X3517" i="79"/>
  <c r="X3518" i="79"/>
  <c r="Y3521" i="56"/>
  <c r="X3523" i="56"/>
  <c r="X3526" i="63"/>
  <c r="X3526" i="70"/>
  <c r="Y3526" i="70"/>
  <c r="Y3527" i="70"/>
  <c r="X3529" i="70"/>
  <c r="X3530" i="70"/>
  <c r="Y3530" i="70"/>
  <c r="X3532" i="70"/>
  <c r="X3533" i="70"/>
  <c r="X3534" i="70"/>
  <c r="X3535" i="70"/>
  <c r="Y3535" i="70"/>
  <c r="Y3536" i="70"/>
  <c r="X3538" i="70"/>
  <c r="Y3538" i="70"/>
  <c r="Y3539" i="70"/>
  <c r="Y3540" i="70"/>
  <c r="Y3541" i="70"/>
  <c r="Y3542" i="70"/>
  <c r="Y3543" i="70"/>
  <c r="X3545" i="70"/>
  <c r="Y3545" i="70"/>
  <c r="X3547" i="70"/>
  <c r="X3549" i="70"/>
  <c r="X3551" i="70"/>
  <c r="Y3551" i="79"/>
  <c r="Y731" i="63"/>
  <c r="X1683" i="79"/>
  <c r="Y1819" i="56"/>
  <c r="X1860" i="70"/>
  <c r="X1875" i="79"/>
  <c r="Y1891" i="70"/>
  <c r="Y1906" i="79"/>
  <c r="X1928" i="56"/>
  <c r="X1939" i="79"/>
  <c r="Y1955" i="70"/>
  <c r="Y1970" i="63"/>
  <c r="X1983" i="56"/>
  <c r="X1992" i="56"/>
  <c r="X2003" i="79"/>
  <c r="Y2011" i="63"/>
  <c r="Y2023" i="56"/>
  <c r="Y2034" i="79"/>
  <c r="X2056" i="56"/>
  <c r="Y2065" i="79"/>
  <c r="X2082" i="79"/>
  <c r="X2090" i="79"/>
  <c r="Y2097" i="79"/>
  <c r="Y2113" i="79"/>
  <c r="X2126" i="79"/>
  <c r="X2142" i="79"/>
  <c r="Y2149" i="79"/>
  <c r="Y2161" i="79"/>
  <c r="Y2173" i="79"/>
  <c r="Y2189" i="79"/>
  <c r="Y2201" i="79"/>
  <c r="Y2217" i="79"/>
  <c r="X2230" i="79"/>
  <c r="Y2241" i="79"/>
  <c r="X2254" i="79"/>
  <c r="X2258" i="79"/>
  <c r="X2270" i="79"/>
  <c r="X2282" i="79"/>
  <c r="Y2289" i="79"/>
  <c r="Y2301" i="79"/>
  <c r="X2314" i="79"/>
  <c r="X2326" i="79"/>
  <c r="Y2333" i="79"/>
  <c r="X2354" i="79"/>
  <c r="X2366" i="79"/>
  <c r="X2378" i="79"/>
  <c r="X2390" i="79"/>
  <c r="X2394" i="79"/>
  <c r="Y2401" i="79"/>
  <c r="Y2409" i="79"/>
  <c r="X2418" i="79"/>
  <c r="Y2431" i="70"/>
  <c r="X2435" i="79"/>
  <c r="Y2447" i="70"/>
  <c r="Y2456" i="56"/>
  <c r="Y2463" i="79"/>
  <c r="Y2478" i="56"/>
  <c r="X126" i="56"/>
  <c r="Y276" i="63"/>
  <c r="X355" i="79"/>
  <c r="Y427" i="79"/>
  <c r="Y503" i="56"/>
  <c r="X572" i="63"/>
  <c r="Y635" i="63"/>
  <c r="Y686" i="70"/>
  <c r="Y726" i="70"/>
  <c r="Y762" i="56"/>
  <c r="Y796" i="79"/>
  <c r="X838" i="63"/>
  <c r="Y869" i="79"/>
  <c r="X911" i="63"/>
  <c r="Y941" i="70"/>
  <c r="X974" i="70"/>
  <c r="Y1001" i="63"/>
  <c r="X1020" i="56"/>
  <c r="X1040" i="63"/>
  <c r="X1057" i="70"/>
  <c r="Y1071" i="79"/>
  <c r="X1093" i="56"/>
  <c r="X1113" i="63"/>
  <c r="Y1129" i="70"/>
  <c r="Y1147" i="56"/>
  <c r="X1168" i="63"/>
  <c r="X1185" i="70"/>
  <c r="Y1199" i="79"/>
  <c r="X1221" i="56"/>
  <c r="X1241" i="63"/>
  <c r="Y1257" i="70"/>
  <c r="X1277" i="63"/>
  <c r="X1286" i="70"/>
  <c r="X1292" i="79"/>
  <c r="X1301" i="79"/>
  <c r="Y1312" i="56"/>
  <c r="X1322" i="56"/>
  <c r="Y1332" i="63"/>
  <c r="X1342" i="63"/>
  <c r="X1350" i="70"/>
  <c r="X1356" i="79"/>
  <c r="Y1364" i="79"/>
  <c r="Y1376" i="56"/>
  <c r="X1386" i="56"/>
  <c r="X1397" i="63"/>
  <c r="X1406" i="63"/>
  <c r="X1410" i="79"/>
  <c r="X1418" i="79"/>
  <c r="X1426" i="79"/>
  <c r="Y1433" i="79"/>
  <c r="X1442" i="79"/>
  <c r="Y1449" i="79"/>
  <c r="X1458" i="79"/>
  <c r="Y1465" i="79"/>
  <c r="X1474" i="79"/>
  <c r="Y1481" i="79"/>
  <c r="X1490" i="79"/>
  <c r="X1498" i="79"/>
  <c r="X1506" i="79"/>
  <c r="X1514" i="79"/>
  <c r="Y1521" i="79"/>
  <c r="X1530" i="79"/>
  <c r="X1538" i="79"/>
  <c r="X1546" i="79"/>
  <c r="Y1553" i="79"/>
  <c r="Y1561" i="79"/>
  <c r="Y1569" i="79"/>
  <c r="X1578" i="79"/>
  <c r="X1586" i="79"/>
  <c r="X1594" i="79"/>
  <c r="Y1601" i="79"/>
  <c r="X1610" i="79"/>
  <c r="X1618" i="79"/>
  <c r="Y1625" i="79"/>
  <c r="X1634" i="79"/>
  <c r="X1642" i="79"/>
  <c r="X1650" i="79"/>
  <c r="Y1657" i="79"/>
  <c r="Y1665" i="79"/>
  <c r="Y1673" i="79"/>
  <c r="X1682" i="79"/>
  <c r="Y1689" i="79"/>
  <c r="Y1697" i="79"/>
  <c r="X1706" i="79"/>
  <c r="Y1713" i="79"/>
  <c r="Y1721" i="79"/>
  <c r="Y1729" i="79"/>
  <c r="Y1737" i="79"/>
  <c r="Y1745" i="79"/>
  <c r="X1754" i="79"/>
  <c r="X1762" i="79"/>
  <c r="Y1769" i="79"/>
  <c r="X1778" i="79"/>
  <c r="Y1785" i="79"/>
  <c r="Y1793" i="79"/>
  <c r="X1801" i="79"/>
  <c r="Y1808" i="56"/>
  <c r="Y1815" i="63"/>
  <c r="Y1816" i="79"/>
  <c r="Y1824" i="56"/>
  <c r="Y1831" i="63"/>
  <c r="Y1832" i="79"/>
  <c r="Y1837" i="79"/>
  <c r="Y1846" i="63"/>
  <c r="Y1849" i="56"/>
  <c r="X1855" i="70"/>
  <c r="X1859" i="56"/>
  <c r="X1861" i="79"/>
  <c r="X1870" i="63"/>
  <c r="Y1869" i="79"/>
  <c r="X1879" i="63"/>
  <c r="Y1881" i="56"/>
  <c r="X1887" i="70"/>
  <c r="X1891" i="56"/>
  <c r="Y1892" i="79"/>
  <c r="Y1901" i="63"/>
  <c r="Y1901" i="79"/>
  <c r="Y1910" i="63"/>
  <c r="Y1913" i="56"/>
  <c r="X1919" i="70"/>
  <c r="X1923" i="56"/>
  <c r="Y1924" i="79"/>
  <c r="Y1933" i="63"/>
  <c r="Y1933" i="79"/>
  <c r="Y1942" i="63"/>
  <c r="X1946" i="56"/>
  <c r="Y1950" i="70"/>
  <c r="Y1954" i="56"/>
  <c r="X1957" i="79"/>
  <c r="Y1965" i="63"/>
  <c r="X1966" i="79"/>
  <c r="X1975" i="63"/>
  <c r="Y1977" i="56"/>
  <c r="X1983" i="70"/>
  <c r="X1987" i="56"/>
  <c r="Y1988" i="79"/>
  <c r="Y1997" i="63"/>
  <c r="X1998" i="79"/>
  <c r="Y2006" i="63"/>
  <c r="X2010" i="56"/>
  <c r="X2015" i="70"/>
  <c r="Y2018" i="56"/>
  <c r="X2021" i="79"/>
  <c r="Y2029" i="63"/>
  <c r="Y2029" i="79"/>
  <c r="Y2038" i="63"/>
  <c r="X2042" i="56"/>
  <c r="X2047" i="70"/>
  <c r="X2051" i="56"/>
  <c r="Y2052" i="79"/>
  <c r="X2062" i="63"/>
  <c r="X2066" i="63"/>
  <c r="Y2069" i="63"/>
  <c r="X2074" i="63"/>
  <c r="X2078" i="63"/>
  <c r="Y2081" i="63"/>
  <c r="X2086" i="63"/>
  <c r="X2090" i="63"/>
  <c r="Y2093" i="63"/>
  <c r="Y2097" i="63"/>
  <c r="X2102" i="63"/>
  <c r="Y2105" i="63"/>
  <c r="X2110" i="63"/>
  <c r="X2114" i="63"/>
  <c r="Y2117" i="63"/>
  <c r="Y2121" i="63"/>
  <c r="Y2125" i="63"/>
  <c r="Y2129" i="63"/>
  <c r="Y2133" i="63"/>
  <c r="Y2137" i="63"/>
  <c r="Y2141" i="63"/>
  <c r="Y2145" i="63"/>
  <c r="X2150" i="63"/>
  <c r="Y2153" i="63"/>
  <c r="X2158" i="63"/>
  <c r="X2162" i="63"/>
  <c r="Y2165" i="63"/>
  <c r="Y2169" i="63"/>
  <c r="Y2173" i="63"/>
  <c r="X2178" i="63"/>
  <c r="X2182" i="63"/>
  <c r="Y2185" i="63"/>
  <c r="X2190" i="63"/>
  <c r="Y2193" i="63"/>
  <c r="Y2197" i="63"/>
  <c r="Y2201" i="63"/>
  <c r="X2206" i="63"/>
  <c r="Y2209" i="63"/>
  <c r="X2214" i="63"/>
  <c r="Y2217" i="63"/>
  <c r="Y2221" i="63"/>
  <c r="Y2225" i="63"/>
  <c r="X2230" i="63"/>
  <c r="Y2233" i="63"/>
  <c r="Y2237" i="63"/>
  <c r="Y2241" i="63"/>
  <c r="X2246" i="63"/>
  <c r="X2250" i="63"/>
  <c r="X2254" i="63"/>
  <c r="Y2257" i="63"/>
  <c r="Y2261" i="63"/>
  <c r="Y2265" i="63"/>
  <c r="X2270" i="63"/>
  <c r="Y2273" i="63"/>
  <c r="Y2277" i="63"/>
  <c r="X2282" i="63"/>
  <c r="X2286" i="63"/>
  <c r="Y2289" i="63"/>
  <c r="Y2293" i="63"/>
  <c r="X2298" i="63"/>
  <c r="Y2301" i="63"/>
  <c r="X2306" i="63"/>
  <c r="X2310" i="63"/>
  <c r="X2314" i="63"/>
  <c r="X2318" i="63"/>
  <c r="X2322" i="63"/>
  <c r="X2326" i="63"/>
  <c r="X2330" i="63"/>
  <c r="X2334" i="63"/>
  <c r="X2338" i="63"/>
  <c r="X2342" i="63"/>
  <c r="Y2345" i="63"/>
  <c r="X2350" i="63"/>
  <c r="Y2353" i="63"/>
  <c r="Y2357" i="63"/>
  <c r="X2362" i="63"/>
  <c r="X2366" i="63"/>
  <c r="X2370" i="63"/>
  <c r="Y2373" i="63"/>
  <c r="X2378" i="63"/>
  <c r="X2382" i="63"/>
  <c r="Y2385" i="63"/>
  <c r="Y2389" i="63"/>
  <c r="X2394" i="63"/>
  <c r="X2398" i="63"/>
  <c r="X2402" i="63"/>
  <c r="X2406" i="63"/>
  <c r="Y2409" i="63"/>
  <c r="X2414" i="63"/>
  <c r="X2418" i="63"/>
  <c r="Y2421" i="63"/>
  <c r="X2426" i="63"/>
  <c r="X2425" i="79"/>
  <c r="Y2430" i="56"/>
  <c r="Y2435" i="63"/>
  <c r="X2438" i="70"/>
  <c r="Y2437" i="79"/>
  <c r="Y2440" i="79"/>
  <c r="X2447" i="56"/>
  <c r="Y2451" i="63"/>
  <c r="Y2453" i="70"/>
  <c r="Y2453" i="79"/>
  <c r="X2457" i="79"/>
  <c r="Y2462" i="56"/>
  <c r="Y2467" i="63"/>
  <c r="Y2469" i="70"/>
  <c r="X2470" i="79"/>
  <c r="X2473" i="79"/>
  <c r="X2476" i="79"/>
  <c r="Y2482" i="63"/>
  <c r="Y2483" i="70"/>
  <c r="Y2482" i="79"/>
  <c r="Y2487" i="56"/>
  <c r="X2492" i="63"/>
  <c r="Y2489" i="79"/>
  <c r="X2495" i="56"/>
  <c r="X2499" i="63"/>
  <c r="Y2499" i="70"/>
  <c r="Y2498" i="79"/>
  <c r="Y2503" i="56"/>
  <c r="X2508" i="63"/>
  <c r="X2506" i="79"/>
  <c r="X2511" i="56"/>
  <c r="Y2514" i="63"/>
  <c r="X2516" i="70"/>
  <c r="Y2514" i="79"/>
  <c r="X2520" i="56"/>
  <c r="Y2523" i="63"/>
  <c r="X2522" i="79"/>
  <c r="Y2526" i="56"/>
  <c r="X2531" i="63"/>
  <c r="X2532" i="70"/>
  <c r="Y2530" i="79"/>
  <c r="X2536" i="56"/>
  <c r="Y2539" i="63"/>
  <c r="Y2537" i="79"/>
  <c r="Y2542" i="56"/>
  <c r="X2547" i="63"/>
  <c r="Y2547" i="70"/>
  <c r="X2547" i="79"/>
  <c r="Y2551" i="56"/>
  <c r="X2556" i="63"/>
  <c r="X2554" i="79"/>
  <c r="X2559" i="56"/>
  <c r="Y2562" i="63"/>
  <c r="Y2563" i="70"/>
  <c r="X2563" i="79"/>
  <c r="X2568" i="56"/>
  <c r="X2572" i="63"/>
  <c r="Y2569" i="79"/>
  <c r="Y2574" i="56"/>
  <c r="X2579" i="63"/>
  <c r="Y2579" i="70"/>
  <c r="Y2578" i="79"/>
  <c r="X2584" i="56"/>
  <c r="X2588" i="63"/>
  <c r="Y2585" i="79"/>
  <c r="X2591" i="56"/>
  <c r="Y2594" i="63"/>
  <c r="Y2595" i="70"/>
  <c r="Y2594" i="79"/>
  <c r="X2600" i="56"/>
  <c r="X2604" i="63"/>
  <c r="Y2601" i="79"/>
  <c r="X2607" i="56"/>
  <c r="X2611" i="63"/>
  <c r="Y2611" i="70"/>
  <c r="Y2610" i="79"/>
  <c r="X2616" i="56"/>
  <c r="Y2619" i="63"/>
  <c r="Y2617" i="79"/>
  <c r="X2623" i="56"/>
  <c r="X2627" i="63"/>
  <c r="Y2627" i="70"/>
  <c r="X2627" i="79"/>
  <c r="X2632" i="56"/>
  <c r="Y2635" i="63"/>
  <c r="Y2633" i="79"/>
  <c r="Y2638" i="56"/>
  <c r="X2643" i="63"/>
  <c r="Y2643" i="70"/>
  <c r="X2643" i="79"/>
  <c r="Y2647" i="56"/>
  <c r="Y2651" i="63"/>
  <c r="Y2649" i="79"/>
  <c r="Y2654" i="56"/>
  <c r="Y2658" i="63"/>
  <c r="X2660" i="70"/>
  <c r="X2659" i="79"/>
  <c r="X2664" i="56"/>
  <c r="Y2667" i="63"/>
  <c r="X2666" i="79"/>
  <c r="Y2670" i="56"/>
  <c r="Y2674" i="63"/>
  <c r="X2676" i="70"/>
  <c r="Y2674" i="79"/>
  <c r="X2680" i="56"/>
  <c r="X2684" i="63"/>
  <c r="X2682" i="79"/>
  <c r="Y2686" i="56"/>
  <c r="Y2690" i="63"/>
  <c r="Y2691" i="70"/>
  <c r="Y2690" i="79"/>
  <c r="X2696" i="56"/>
  <c r="X2700" i="63"/>
  <c r="Y2697" i="79"/>
  <c r="Y2702" i="56"/>
  <c r="Y2706" i="63"/>
  <c r="X2708" i="70"/>
  <c r="Y2706" i="79"/>
  <c r="Y2711" i="56"/>
  <c r="X2716" i="63"/>
  <c r="Y2713" i="79"/>
  <c r="Y2718" i="56"/>
  <c r="Y2722" i="63"/>
  <c r="X2724" i="70"/>
  <c r="X2723" i="79"/>
  <c r="Y2727" i="56"/>
  <c r="Y2731" i="63"/>
  <c r="X2730" i="79"/>
  <c r="Y2734" i="56"/>
  <c r="Y2738" i="63"/>
  <c r="X2740" i="70"/>
  <c r="Y2738" i="79"/>
  <c r="X2744" i="56"/>
  <c r="X2748" i="63"/>
  <c r="Y2745" i="79"/>
  <c r="Y2750" i="56"/>
  <c r="Y2754" i="63"/>
  <c r="X2756" i="70"/>
  <c r="Y2754" i="79"/>
  <c r="X2760" i="56"/>
  <c r="X2764" i="63"/>
  <c r="Y2761" i="79"/>
  <c r="X2767" i="56"/>
  <c r="X2771" i="63"/>
  <c r="Y2771" i="70"/>
  <c r="Y2770" i="79"/>
  <c r="Y2775" i="56"/>
  <c r="Y2779" i="63"/>
  <c r="Y2777" i="79"/>
  <c r="Y2782" i="56"/>
  <c r="X2787" i="63"/>
  <c r="X2788" i="70"/>
  <c r="Y2786" i="79"/>
  <c r="X2792" i="56"/>
  <c r="Y2795" i="63"/>
  <c r="Y2793" i="79"/>
  <c r="Y2798" i="56"/>
  <c r="X2803" i="63"/>
  <c r="Y2803" i="70"/>
  <c r="Y2802" i="79"/>
  <c r="Y2807" i="56"/>
  <c r="Y2811" i="63"/>
  <c r="X2810" i="79"/>
  <c r="X2815" i="56"/>
  <c r="Y2818" i="63"/>
  <c r="Y2819" i="70"/>
  <c r="X2819" i="79"/>
  <c r="X2824" i="56"/>
  <c r="Y2827" i="63"/>
  <c r="Y2825" i="79"/>
  <c r="X2831" i="56"/>
  <c r="X2835" i="63"/>
  <c r="X2836" i="70"/>
  <c r="X2835" i="79"/>
  <c r="X2840" i="56"/>
  <c r="X2844" i="63"/>
  <c r="X2842" i="79"/>
  <c r="X2847" i="56"/>
  <c r="Y2850" i="63"/>
  <c r="Y2851" i="70"/>
  <c r="Y2850" i="79"/>
  <c r="Y2855" i="56"/>
  <c r="X2860" i="63"/>
  <c r="Y2857" i="79"/>
  <c r="X2863" i="56"/>
  <c r="Y2866" i="63"/>
  <c r="X2868" i="70"/>
  <c r="Y2866" i="79"/>
  <c r="X2872" i="56"/>
  <c r="X2876" i="63"/>
  <c r="X2874" i="79"/>
  <c r="X2879" i="56"/>
  <c r="X2883" i="63"/>
  <c r="Y2883" i="70"/>
  <c r="X2883" i="79"/>
  <c r="X2888" i="56"/>
  <c r="X2892" i="63"/>
  <c r="X2890" i="79"/>
  <c r="X2895" i="56"/>
  <c r="X2899" i="63"/>
  <c r="Y2899" i="70"/>
  <c r="X2899" i="79"/>
  <c r="Y2903" i="56"/>
  <c r="Y2907" i="63"/>
  <c r="X2910" i="63"/>
  <c r="Y2911" i="63"/>
  <c r="X2914" i="63"/>
  <c r="Y2915" i="63"/>
  <c r="X2918" i="63"/>
  <c r="Y2919" i="63"/>
  <c r="X2922" i="63"/>
  <c r="Y2923" i="63"/>
  <c r="Y2925" i="63"/>
  <c r="X2928" i="63"/>
  <c r="Y2929" i="63"/>
  <c r="Y2931" i="63"/>
  <c r="Y2933" i="63"/>
  <c r="X2936" i="63"/>
  <c r="Y2937" i="63"/>
  <c r="X2940" i="63"/>
  <c r="X2942" i="63"/>
  <c r="Y2943" i="63"/>
  <c r="Y2945" i="63"/>
  <c r="Y2947" i="63"/>
  <c r="X2950" i="63"/>
  <c r="Y2951" i="63"/>
  <c r="X2954" i="63"/>
  <c r="Y2955" i="63"/>
  <c r="X2958" i="63"/>
  <c r="X2960" i="63"/>
  <c r="Y2961" i="63"/>
  <c r="X2964" i="63"/>
  <c r="X2966" i="63"/>
  <c r="X2968" i="63"/>
  <c r="Y2969" i="63"/>
  <c r="Y2971" i="63"/>
  <c r="Y2973" i="63"/>
  <c r="Y2975" i="63"/>
  <c r="X2978" i="63"/>
  <c r="X2980" i="63"/>
  <c r="Y2981" i="63"/>
  <c r="X2984" i="63"/>
  <c r="Y2985" i="63"/>
  <c r="X2988" i="63"/>
  <c r="X2990" i="63"/>
  <c r="X2992" i="63"/>
  <c r="X2994" i="63"/>
  <c r="X2996" i="63"/>
  <c r="X2998" i="63"/>
  <c r="X3000" i="63"/>
  <c r="X3002" i="63"/>
  <c r="Y3003" i="63"/>
  <c r="X3006" i="63"/>
  <c r="Y3002" i="79"/>
  <c r="Y3007" i="70"/>
  <c r="Y3008" i="56"/>
  <c r="Y3010" i="70"/>
  <c r="X3014" i="63"/>
  <c r="Y3010" i="79"/>
  <c r="Y3015" i="70"/>
  <c r="X3017" i="56"/>
  <c r="Y3018" i="70"/>
  <c r="Y3021" i="63"/>
  <c r="X3019" i="79"/>
  <c r="Y3023" i="70"/>
  <c r="X3025" i="56"/>
  <c r="Y3026" i="70"/>
  <c r="Y3029" i="63"/>
  <c r="Y3026" i="79"/>
  <c r="Y3031" i="70"/>
  <c r="X3033" i="56"/>
  <c r="X3035" i="70"/>
  <c r="X3038" i="63"/>
  <c r="Y3037" i="70"/>
  <c r="X3036" i="79"/>
  <c r="X3037" i="79"/>
  <c r="Y3040" i="56"/>
  <c r="X3042" i="56"/>
  <c r="Y3044" i="63"/>
  <c r="X3045" i="70"/>
  <c r="Y3045" i="70"/>
  <c r="Y3043" i="79"/>
  <c r="X3045" i="79"/>
  <c r="X3049" i="56"/>
  <c r="X3050" i="56"/>
  <c r="X3053" i="63"/>
  <c r="X3053" i="70"/>
  <c r="Y3053" i="70"/>
  <c r="X3052" i="79"/>
  <c r="X3053" i="79"/>
  <c r="X3057" i="56"/>
  <c r="Y3057" i="56"/>
  <c r="X3061" i="63"/>
  <c r="Y3060" i="70"/>
  <c r="X3062" i="70"/>
  <c r="Y3059" i="79"/>
  <c r="Y3060" i="79"/>
  <c r="Y3064" i="56"/>
  <c r="Y3065" i="56"/>
  <c r="Y3068" i="63"/>
  <c r="Y3068" i="70"/>
  <c r="X3070" i="70"/>
  <c r="Y3067" i="79"/>
  <c r="X3069" i="79"/>
  <c r="Y3072" i="56"/>
  <c r="Y3073" i="56"/>
  <c r="X3077" i="63"/>
  <c r="Y3076" i="70"/>
  <c r="X3078" i="70"/>
  <c r="Y3075" i="79"/>
  <c r="X3077" i="79"/>
  <c r="X3081" i="56"/>
  <c r="Y3081" i="56"/>
  <c r="Y3084" i="63"/>
  <c r="X3085" i="70"/>
  <c r="X3086" i="70"/>
  <c r="X3084" i="79"/>
  <c r="Y3084" i="79"/>
  <c r="Y3088" i="56"/>
  <c r="Y3089" i="56"/>
  <c r="X3093" i="63"/>
  <c r="X3093" i="70"/>
  <c r="X3094" i="70"/>
  <c r="X3092" i="79"/>
  <c r="X3093" i="79"/>
  <c r="X3097" i="56"/>
  <c r="Y3097" i="56"/>
  <c r="X3101" i="63"/>
  <c r="X3101" i="70"/>
  <c r="Y3101" i="70"/>
  <c r="X3100" i="79"/>
  <c r="X3101" i="79"/>
  <c r="Y3104" i="56"/>
  <c r="X3106" i="56"/>
  <c r="Y3108" i="63"/>
  <c r="Y3108" i="70"/>
  <c r="X3110" i="70"/>
  <c r="Y3107" i="79"/>
  <c r="X3109" i="79"/>
  <c r="Y3112" i="56"/>
  <c r="Y3113" i="56"/>
  <c r="Y3116" i="63"/>
  <c r="X3117" i="70"/>
  <c r="X3118" i="70"/>
  <c r="Y3115" i="79"/>
  <c r="X3117" i="79"/>
  <c r="Y3120" i="56"/>
  <c r="X3122" i="56"/>
  <c r="X3125" i="63"/>
  <c r="Y3124" i="70"/>
  <c r="X3126" i="70"/>
  <c r="Y3123" i="79"/>
  <c r="X3125" i="79"/>
  <c r="X3129" i="56"/>
  <c r="X3130" i="56"/>
  <c r="Y3132" i="63"/>
  <c r="Y3132" i="70"/>
  <c r="Y3133" i="70"/>
  <c r="X3132" i="79"/>
  <c r="X3133" i="79"/>
  <c r="X3137" i="56"/>
  <c r="Y3137" i="56"/>
  <c r="Y3140" i="63"/>
  <c r="X3141" i="70"/>
  <c r="Y3141" i="70"/>
  <c r="Y3139" i="79"/>
  <c r="Y3140" i="79"/>
  <c r="X3145" i="56"/>
  <c r="Y3145" i="56"/>
  <c r="X3149" i="63"/>
  <c r="X3149" i="70"/>
  <c r="X3150" i="70"/>
  <c r="X3148" i="79"/>
  <c r="Y3148" i="79"/>
  <c r="Y3152" i="56"/>
  <c r="Y3153" i="56"/>
  <c r="Y3156" i="63"/>
  <c r="X3157" i="70"/>
  <c r="Y3157" i="70"/>
  <c r="X3156" i="79"/>
  <c r="X3157" i="79"/>
  <c r="Y3160" i="56"/>
  <c r="Y3161" i="56"/>
  <c r="X3165" i="63"/>
  <c r="X3165" i="70"/>
  <c r="X3166" i="70"/>
  <c r="Y3163" i="79"/>
  <c r="X3165" i="79"/>
  <c r="X3169" i="56"/>
  <c r="X3170" i="56"/>
  <c r="Y3172" i="63"/>
  <c r="Y3172" i="70"/>
  <c r="X3174" i="70"/>
  <c r="Y3171" i="79"/>
  <c r="Y3172" i="79"/>
  <c r="Y3176" i="56"/>
  <c r="Y3177" i="56"/>
  <c r="Y3180" i="63"/>
  <c r="Y3180" i="70"/>
  <c r="X3182" i="70"/>
  <c r="X3180" i="79"/>
  <c r="Y3180" i="79"/>
  <c r="Y3184" i="56"/>
  <c r="X3186" i="56"/>
  <c r="X3189" i="63"/>
  <c r="Y3188" i="70"/>
  <c r="Y3189" i="70"/>
  <c r="Y3187" i="79"/>
  <c r="Y3188" i="79"/>
  <c r="X3193" i="56"/>
  <c r="Y3193" i="56"/>
  <c r="Y3196" i="63"/>
  <c r="X3197" i="70"/>
  <c r="Y3197" i="70"/>
  <c r="Y3195" i="79"/>
  <c r="X3197" i="79"/>
  <c r="X3201" i="56"/>
  <c r="X3202" i="56"/>
  <c r="X3205" i="63"/>
  <c r="X3205" i="70"/>
  <c r="Y3205" i="70"/>
  <c r="Y3203" i="79"/>
  <c r="X3205" i="79"/>
  <c r="X3209" i="56"/>
  <c r="Y3209" i="56"/>
  <c r="X3213" i="63"/>
  <c r="Y3212" i="70"/>
  <c r="Y3213" i="70"/>
  <c r="X3212" i="79"/>
  <c r="X3213" i="79"/>
  <c r="Y3216" i="56"/>
  <c r="X3218" i="56"/>
  <c r="Y3220" i="63"/>
  <c r="X3221" i="70"/>
  <c r="X3222" i="70"/>
  <c r="Y3219" i="79"/>
  <c r="Y3220" i="79"/>
  <c r="X3225" i="56"/>
  <c r="Y3225" i="56"/>
  <c r="Y3228" i="63"/>
  <c r="X3229" i="70"/>
  <c r="X3230" i="70"/>
  <c r="X3228" i="79"/>
  <c r="Y3228" i="79"/>
  <c r="Y3232" i="56"/>
  <c r="X3234" i="56"/>
  <c r="Y3236" i="63"/>
  <c r="Y3236" i="70"/>
  <c r="X3238" i="70"/>
  <c r="Y3235" i="79"/>
  <c r="X3237" i="79"/>
  <c r="Y3240" i="56"/>
  <c r="Y3241" i="56"/>
  <c r="X3245" i="63"/>
  <c r="X3245" i="70"/>
  <c r="X3246" i="70"/>
  <c r="X3244" i="79"/>
  <c r="X3245" i="79"/>
  <c r="X3249" i="56"/>
  <c r="Y3249" i="56"/>
  <c r="Y3252" i="63"/>
  <c r="X3253" i="70"/>
  <c r="X3254" i="70"/>
  <c r="Y3251" i="79"/>
  <c r="Y3252" i="79"/>
  <c r="X3257" i="56"/>
  <c r="Y3257" i="56"/>
  <c r="Y3260" i="63"/>
  <c r="X3261" i="70"/>
  <c r="X3262" i="70"/>
  <c r="Y3259" i="79"/>
  <c r="Y3260" i="79"/>
  <c r="X3265" i="56"/>
  <c r="X3266" i="56"/>
  <c r="X3269" i="63"/>
  <c r="Y3268" i="70"/>
  <c r="Y3269" i="70"/>
  <c r="X3268" i="79"/>
  <c r="Y3268" i="79"/>
  <c r="X3273" i="56"/>
  <c r="Y3273" i="56"/>
  <c r="Y3276" i="63"/>
  <c r="Y3276" i="70"/>
  <c r="X3278" i="70"/>
  <c r="Y3275" i="79"/>
  <c r="X3277" i="79"/>
  <c r="Y3280" i="56"/>
  <c r="X3282" i="56"/>
  <c r="X3285" i="63"/>
  <c r="Y3284" i="70"/>
  <c r="X3286" i="70"/>
  <c r="Y3283" i="79"/>
  <c r="X3285" i="79"/>
  <c r="Y3288" i="56"/>
  <c r="X3290" i="56"/>
  <c r="Y3292" i="63"/>
  <c r="X3293" i="70"/>
  <c r="X3294" i="70"/>
  <c r="Y3291" i="79"/>
  <c r="X3293" i="79"/>
  <c r="X3297" i="56"/>
  <c r="Y3297" i="56"/>
  <c r="Y3300" i="63"/>
  <c r="Y3300" i="70"/>
  <c r="X3302" i="70"/>
  <c r="X3300" i="79"/>
  <c r="Y3300" i="79"/>
  <c r="Y3304" i="56"/>
  <c r="Y3305" i="56"/>
  <c r="Y3308" i="63"/>
  <c r="Y3308" i="70"/>
  <c r="X3310" i="70"/>
  <c r="Y3307" i="79"/>
  <c r="X3309" i="79"/>
  <c r="X3313" i="56"/>
  <c r="X3314" i="56"/>
  <c r="X3317" i="63"/>
  <c r="Y3316" i="70"/>
  <c r="X3318" i="70"/>
  <c r="Y3315" i="79"/>
  <c r="Y3316" i="79"/>
  <c r="Y3320" i="56"/>
  <c r="X3322" i="56"/>
  <c r="Y3324" i="63"/>
  <c r="Y3324" i="70"/>
  <c r="Y3325" i="70"/>
  <c r="X3324" i="79"/>
  <c r="X3325" i="79"/>
  <c r="X3329" i="56"/>
  <c r="Y3329" i="56"/>
  <c r="Y3332" i="63"/>
  <c r="X3333" i="70"/>
  <c r="X3334" i="70"/>
  <c r="Y3331" i="79"/>
  <c r="Y3332" i="79"/>
  <c r="X3337" i="56"/>
  <c r="X3338" i="56"/>
  <c r="Y3340" i="63"/>
  <c r="Y3340" i="70"/>
  <c r="X3342" i="70"/>
  <c r="X3340" i="79"/>
  <c r="Y3340" i="79"/>
  <c r="X3345" i="56"/>
  <c r="Y3345" i="56"/>
  <c r="Y3348" i="63"/>
  <c r="X3349" i="70"/>
  <c r="X3350" i="70"/>
  <c r="Y3347" i="79"/>
  <c r="Y3348" i="79"/>
  <c r="X3353" i="56"/>
  <c r="X3354" i="56"/>
  <c r="Y3356" i="63"/>
  <c r="Y3356" i="70"/>
  <c r="Y3357" i="70"/>
  <c r="X3356" i="79"/>
  <c r="X3357" i="79"/>
  <c r="X3361" i="56"/>
  <c r="Y3361" i="56"/>
  <c r="X3365" i="63"/>
  <c r="X3365" i="70"/>
  <c r="Y3365" i="70"/>
  <c r="X3364" i="79"/>
  <c r="Y3364" i="79"/>
  <c r="Y3368" i="56"/>
  <c r="Y3369" i="56"/>
  <c r="Y3372" i="63"/>
  <c r="Y3372" i="70"/>
  <c r="Y3373" i="70"/>
  <c r="X3372" i="79"/>
  <c r="Y3372" i="79"/>
  <c r="Y3376" i="56"/>
  <c r="Y3377" i="56"/>
  <c r="Y3380" i="63"/>
  <c r="Y3380" i="70"/>
  <c r="X3382" i="70"/>
  <c r="X3380" i="79"/>
  <c r="Y3380" i="79"/>
  <c r="Y3384" i="56"/>
  <c r="Y3385" i="56"/>
  <c r="X3389" i="63"/>
  <c r="Y3388" i="70"/>
  <c r="X3390" i="70"/>
  <c r="Y3387" i="79"/>
  <c r="X3389" i="79"/>
  <c r="X3393" i="56"/>
  <c r="X3394" i="56"/>
  <c r="X3397" i="63"/>
  <c r="X3397" i="70"/>
  <c r="Y3397" i="70"/>
  <c r="Y3395" i="79"/>
  <c r="X3397" i="79"/>
  <c r="X3401" i="56"/>
  <c r="X3402" i="56"/>
  <c r="X3405" i="63"/>
  <c r="Y3404" i="70"/>
  <c r="X3406" i="70"/>
  <c r="Y3403" i="79"/>
  <c r="X3405" i="79"/>
  <c r="Y3408" i="56"/>
  <c r="X3410" i="56"/>
  <c r="X3413" i="63"/>
  <c r="X3413" i="70"/>
  <c r="Y3413" i="70"/>
  <c r="X3412" i="79"/>
  <c r="X3413" i="79"/>
  <c r="X3417" i="56"/>
  <c r="X3418" i="56"/>
  <c r="X3421" i="63"/>
  <c r="X3421" i="70"/>
  <c r="X3422" i="70"/>
  <c r="Y3419" i="79"/>
  <c r="Y3420" i="79"/>
  <c r="X3425" i="56"/>
  <c r="Y3425" i="56"/>
  <c r="X3429" i="63"/>
  <c r="Y3428" i="70"/>
  <c r="Y3429" i="70"/>
  <c r="X3428" i="79"/>
  <c r="X3429" i="79"/>
  <c r="X3433" i="56"/>
  <c r="Y3433" i="56"/>
  <c r="Y3436" i="63"/>
  <c r="X3437" i="70"/>
  <c r="X3438" i="70"/>
  <c r="Y3435" i="79"/>
  <c r="Y3436" i="79"/>
  <c r="Y3440" i="56"/>
  <c r="Y3441" i="56"/>
  <c r="Y3444" i="63"/>
  <c r="X3445" i="70"/>
  <c r="Y3445" i="70"/>
  <c r="Y3443" i="79"/>
  <c r="X3445" i="79"/>
  <c r="X3449" i="56"/>
  <c r="Y3449" i="56"/>
  <c r="Y3452" i="63"/>
  <c r="X3453" i="70"/>
  <c r="X3454" i="70"/>
  <c r="Y3451" i="79"/>
  <c r="Y3452" i="79"/>
  <c r="Y3456" i="56"/>
  <c r="X3458" i="56"/>
  <c r="X3461" i="63"/>
  <c r="X3461" i="70"/>
  <c r="X3462" i="70"/>
  <c r="X3460" i="79"/>
  <c r="X3461" i="79"/>
  <c r="Y3464" i="56"/>
  <c r="X3466" i="56"/>
  <c r="Y3468" i="63"/>
  <c r="Y3468" i="70"/>
  <c r="Y3469" i="70"/>
  <c r="X3468" i="79"/>
  <c r="X3469" i="79"/>
  <c r="X3473" i="56"/>
  <c r="X3474" i="56"/>
  <c r="X3477" i="63"/>
  <c r="X3477" i="70"/>
  <c r="Y3477" i="70"/>
  <c r="Y3475" i="79"/>
  <c r="X3477" i="79"/>
  <c r="X3481" i="56"/>
  <c r="X3482" i="56"/>
  <c r="X3485" i="63"/>
  <c r="Y3484" i="70"/>
  <c r="X3486" i="70"/>
  <c r="X3484" i="79"/>
  <c r="X3485" i="79"/>
  <c r="X3489" i="56"/>
  <c r="Y3489" i="56"/>
  <c r="X3493" i="63"/>
  <c r="Y3492" i="70"/>
  <c r="Y3493" i="70"/>
  <c r="X3492" i="79"/>
  <c r="X3493" i="79"/>
  <c r="Y3496" i="56"/>
  <c r="X3498" i="56"/>
  <c r="X3501" i="63"/>
  <c r="X3501" i="70"/>
  <c r="Y3501" i="70"/>
  <c r="X3500" i="79"/>
  <c r="X3501" i="79"/>
  <c r="Y3504" i="56"/>
  <c r="X3506" i="56"/>
  <c r="X3509" i="63"/>
  <c r="X3509" i="70"/>
  <c r="X3510" i="70"/>
  <c r="Y3507" i="79"/>
  <c r="X3509" i="79"/>
  <c r="X3513" i="56"/>
  <c r="Y3513" i="56"/>
  <c r="Y3516" i="63"/>
  <c r="X3517" i="70"/>
  <c r="X3518" i="70"/>
  <c r="Y3515" i="79"/>
  <c r="Y3516" i="79"/>
  <c r="Y3520" i="56"/>
  <c r="X3522" i="56"/>
  <c r="Y3524" i="63"/>
  <c r="Y3524" i="70"/>
  <c r="Y3525" i="70"/>
  <c r="X3527" i="70"/>
  <c r="X3528" i="70"/>
  <c r="Y3528" i="70"/>
  <c r="Y3529" i="70"/>
  <c r="X3531" i="70"/>
  <c r="Y3531" i="70"/>
  <c r="Y3532" i="70"/>
  <c r="Y3533" i="70"/>
  <c r="Y3534" i="70"/>
  <c r="X3536" i="70"/>
  <c r="X3537" i="70"/>
  <c r="Y3537" i="70"/>
  <c r="X3539" i="70"/>
  <c r="X3540" i="70"/>
  <c r="X3541" i="70"/>
  <c r="X3542" i="70"/>
  <c r="X3543" i="70"/>
  <c r="X3544" i="70"/>
  <c r="Y3544" i="70"/>
  <c r="X3546" i="70"/>
  <c r="Y3546" i="70"/>
  <c r="Y3547" i="70"/>
  <c r="Y3548" i="70"/>
  <c r="Y3549" i="70"/>
  <c r="Y3550" i="70"/>
  <c r="X3549" i="79"/>
  <c r="X3552" i="79"/>
  <c r="X148" i="63"/>
  <c r="Y289" i="70"/>
  <c r="X366" i="70"/>
  <c r="Y435" i="79"/>
  <c r="Y508" i="79"/>
  <c r="Y578" i="63"/>
  <c r="Y637" i="79"/>
  <c r="Y692" i="63"/>
  <c r="X767" i="56"/>
  <c r="Y803" i="70"/>
  <c r="X840" i="56"/>
  <c r="X874" i="79"/>
  <c r="X910" i="79"/>
  <c r="X942" i="79"/>
  <c r="X974" i="79"/>
  <c r="Y999" i="79"/>
  <c r="X1022" i="56"/>
  <c r="Y1041" i="63"/>
  <c r="Y1058" i="70"/>
  <c r="Y1073" i="79"/>
  <c r="X1095" i="56"/>
  <c r="X1115" i="63"/>
  <c r="X1132" i="70"/>
  <c r="X1150" i="56"/>
  <c r="Y1169" i="63"/>
  <c r="X1187" i="70"/>
  <c r="X1202" i="79"/>
  <c r="X1223" i="56"/>
  <c r="X1243" i="63"/>
  <c r="X1260" i="70"/>
  <c r="X1277" i="56"/>
  <c r="X1287" i="70"/>
  <c r="Y1292" i="79"/>
  <c r="X1302" i="79"/>
  <c r="X1314" i="56"/>
  <c r="Y1322" i="56"/>
  <c r="X1334" i="63"/>
  <c r="Y1342" i="63"/>
  <c r="Y1350" i="70"/>
  <c r="X1357" i="79"/>
  <c r="Y1365" i="79"/>
  <c r="Y1377" i="56"/>
  <c r="Y1386" i="56"/>
  <c r="X1398" i="63"/>
  <c r="Y1406" i="63"/>
  <c r="X1411" i="79"/>
  <c r="Y1418" i="79"/>
  <c r="X1427" i="79"/>
  <c r="X1435" i="79"/>
  <c r="Y1442" i="79"/>
  <c r="Y1450" i="79"/>
  <c r="Y1458" i="79"/>
  <c r="Y1466" i="79"/>
  <c r="X1475" i="79"/>
  <c r="X1491" i="79"/>
  <c r="X1499" i="79"/>
  <c r="Y1506" i="79"/>
  <c r="X1515" i="79"/>
  <c r="Y1522" i="79"/>
  <c r="X1531" i="79"/>
  <c r="Y1538" i="79"/>
  <c r="X1547" i="79"/>
  <c r="X1555" i="79"/>
  <c r="Y1562" i="79"/>
  <c r="X1571" i="79"/>
  <c r="Y1578" i="79"/>
  <c r="Y1586" i="79"/>
  <c r="Y1594" i="79"/>
  <c r="Y1602" i="79"/>
  <c r="X1611" i="79"/>
  <c r="Y1618" i="79"/>
  <c r="Y1626" i="79"/>
  <c r="Y1634" i="79"/>
  <c r="Y1642" i="79"/>
  <c r="X1651" i="79"/>
  <c r="Y1658" i="79"/>
  <c r="Y1666" i="79"/>
  <c r="X1691" i="79"/>
  <c r="Y1698" i="79"/>
  <c r="X1707" i="79"/>
  <c r="X1715" i="79"/>
  <c r="Y1722" i="79"/>
  <c r="X1731" i="79"/>
  <c r="X1747" i="79"/>
  <c r="Y1754" i="79"/>
  <c r="X1771" i="79"/>
  <c r="Y1786" i="79"/>
  <c r="Y1803" i="56"/>
  <c r="X1812" i="79"/>
  <c r="X1826" i="70"/>
  <c r="X1836" i="56"/>
  <c r="X1843" i="79"/>
  <c r="Y1851" i="63"/>
  <c r="X1864" i="56"/>
  <c r="X1875" i="63"/>
  <c r="Y1883" i="63"/>
  <c r="X1898" i="79"/>
  <c r="X1916" i="63"/>
  <c r="X1924" i="70"/>
  <c r="Y1929" i="79"/>
  <c r="Y1947" i="63"/>
  <c r="Y1961" i="79"/>
  <c r="Y1979" i="63"/>
  <c r="Y1993" i="79"/>
  <c r="Y2019" i="70"/>
  <c r="Y2034" i="63"/>
  <c r="Y2046" i="56"/>
  <c r="X2058" i="79"/>
  <c r="X2070" i="79"/>
  <c r="X2078" i="79"/>
  <c r="Y2085" i="79"/>
  <c r="X2102" i="79"/>
  <c r="X2110" i="79"/>
  <c r="X2122" i="79"/>
  <c r="X2130" i="79"/>
  <c r="Y2137" i="79"/>
  <c r="Y2153" i="79"/>
  <c r="X2170" i="79"/>
  <c r="Y2181" i="79"/>
  <c r="X2194" i="79"/>
  <c r="X2206" i="79"/>
  <c r="X2214" i="79"/>
  <c r="Y2221" i="79"/>
  <c r="X2238" i="79"/>
  <c r="Y2245" i="79"/>
  <c r="X2266" i="79"/>
  <c r="Y2273" i="79"/>
  <c r="Y2285" i="79"/>
  <c r="X2298" i="79"/>
  <c r="Y2309" i="79"/>
  <c r="Y2321" i="79"/>
  <c r="X2342" i="79"/>
  <c r="X2350" i="79"/>
  <c r="X2362" i="79"/>
  <c r="Y2373" i="79"/>
  <c r="Y2385" i="79"/>
  <c r="Y2397" i="79"/>
  <c r="Y2405" i="79"/>
  <c r="X2414" i="79"/>
  <c r="X2422" i="79"/>
  <c r="Y2431" i="79"/>
  <c r="X2441" i="56"/>
  <c r="Y2447" i="79"/>
  <c r="Y2461" i="63"/>
  <c r="X2467" i="79"/>
  <c r="Y2477" i="63"/>
  <c r="X2481" i="79"/>
  <c r="T79" i="45"/>
  <c r="X197" i="70"/>
  <c r="Y311" i="56"/>
  <c r="X385" i="56"/>
  <c r="X460" i="63"/>
  <c r="Y531" i="63"/>
  <c r="Y595" i="63"/>
  <c r="X655" i="70"/>
  <c r="Y699" i="79"/>
  <c r="X742" i="63"/>
  <c r="Y773" i="79"/>
  <c r="X815" i="63"/>
  <c r="X850" i="56"/>
  <c r="X887" i="70"/>
  <c r="X922" i="70"/>
  <c r="Y953" i="70"/>
  <c r="Y985" i="63"/>
  <c r="Y1008" i="70"/>
  <c r="Y1023" i="79"/>
  <c r="Y1044" i="56"/>
  <c r="Y1064" i="63"/>
  <c r="Y1081" i="70"/>
  <c r="Y1099" i="56"/>
  <c r="X1120" i="63"/>
  <c r="X1137" i="70"/>
  <c r="Y1151" i="79"/>
  <c r="X1173" i="56"/>
  <c r="Y1192" i="63"/>
  <c r="Y1209" i="70"/>
  <c r="Y1227" i="56"/>
  <c r="Y1247" i="63"/>
  <c r="Y1264" i="70"/>
  <c r="Y1276" i="79"/>
  <c r="X1289" i="56"/>
  <c r="X1298" i="56"/>
  <c r="Y1308" i="63"/>
  <c r="X1318" i="63"/>
  <c r="X1326" i="70"/>
  <c r="X1332" i="79"/>
  <c r="X1341" i="79"/>
  <c r="Y1352" i="56"/>
  <c r="Y1361" i="56"/>
  <c r="X1373" i="63"/>
  <c r="Y1381" i="63"/>
  <c r="X1390" i="70"/>
  <c r="X1396" i="79"/>
  <c r="X1405" i="79"/>
  <c r="Y1412" i="79"/>
  <c r="X1421" i="79"/>
  <c r="Y1428" i="79"/>
  <c r="Y1436" i="79"/>
  <c r="Y1444" i="79"/>
  <c r="Y1452" i="79"/>
  <c r="Y1460" i="79"/>
  <c r="Y1468" i="79"/>
  <c r="X1477" i="79"/>
  <c r="Y1484" i="79"/>
  <c r="Y1492" i="79"/>
  <c r="Y1500" i="79"/>
  <c r="X1509" i="79"/>
  <c r="Y1516" i="79"/>
  <c r="Y1524" i="79"/>
  <c r="Y1532" i="79"/>
  <c r="Y1540" i="79"/>
  <c r="Y1548" i="79"/>
  <c r="X1557" i="79"/>
  <c r="X1565" i="79"/>
  <c r="X1573" i="79"/>
  <c r="Y1580" i="79"/>
  <c r="X1589" i="79"/>
  <c r="X1597" i="79"/>
  <c r="Y1604" i="79"/>
  <c r="Y1612" i="79"/>
  <c r="Y1620" i="79"/>
  <c r="X1629" i="79"/>
  <c r="Y1636" i="79"/>
  <c r="Y1644" i="79"/>
  <c r="Y1652" i="79"/>
  <c r="Y1660" i="79"/>
  <c r="Y1668" i="79"/>
  <c r="X1677" i="79"/>
  <c r="Y1684" i="79"/>
  <c r="X1693" i="79"/>
  <c r="X1701" i="79"/>
  <c r="Y1708" i="79"/>
  <c r="X1717" i="79"/>
  <c r="X1725" i="79"/>
  <c r="Y1732" i="79"/>
  <c r="X1741" i="79"/>
  <c r="X1749" i="79"/>
  <c r="X1757" i="79"/>
  <c r="X1765" i="79"/>
  <c r="X1773" i="79"/>
  <c r="X1781" i="79"/>
  <c r="X1789" i="79"/>
  <c r="Y1796" i="79"/>
  <c r="Y1802" i="79"/>
  <c r="Y1810" i="56"/>
  <c r="Y1817" i="63"/>
  <c r="X1819" i="79"/>
  <c r="Y1826" i="56"/>
  <c r="Y1833" i="63"/>
  <c r="X1835" i="79"/>
  <c r="X1843" i="70"/>
  <c r="Y1846" i="56"/>
  <c r="X1849" i="79"/>
  <c r="Y1857" i="63"/>
  <c r="Y1857" i="79"/>
  <c r="X1867" i="63"/>
  <c r="Y1869" i="56"/>
  <c r="X1875" i="70"/>
  <c r="Y1878" i="56"/>
  <c r="X1881" i="79"/>
  <c r="X1890" i="63"/>
  <c r="X1890" i="79"/>
  <c r="Y1898" i="63"/>
  <c r="Y1901" i="56"/>
  <c r="Y1906" i="70"/>
  <c r="Y1910" i="56"/>
  <c r="X1913" i="79"/>
  <c r="Y1921" i="63"/>
  <c r="X1922" i="79"/>
  <c r="Y1930" i="63"/>
  <c r="X1934" i="56"/>
  <c r="X1939" i="70"/>
  <c r="Y1942" i="56"/>
  <c r="X1945" i="79"/>
  <c r="Y1953" i="63"/>
  <c r="X1954" i="79"/>
  <c r="Y1962" i="63"/>
  <c r="X1966" i="56"/>
  <c r="X1971" i="70"/>
  <c r="Y1974" i="56"/>
  <c r="X1977" i="79"/>
  <c r="Y1985" i="63"/>
  <c r="Y1985" i="79"/>
  <c r="X1995" i="63"/>
  <c r="Y1997" i="56"/>
  <c r="Y2002" i="70"/>
  <c r="Y2006" i="56"/>
  <c r="X2009" i="79"/>
  <c r="X2018" i="63"/>
  <c r="X2018" i="79"/>
  <c r="Y2026" i="63"/>
  <c r="Y2029" i="56"/>
  <c r="Y2034" i="70"/>
  <c r="X2039" i="56"/>
  <c r="X2041" i="79"/>
  <c r="Y2049" i="63"/>
  <c r="Y2049" i="79"/>
  <c r="Y2058" i="63"/>
  <c r="Y2058" i="79"/>
  <c r="Y2062" i="79"/>
  <c r="X2067" i="79"/>
  <c r="X2071" i="79"/>
  <c r="X2075" i="79"/>
  <c r="X2079" i="79"/>
  <c r="X2083" i="79"/>
  <c r="X2087" i="79"/>
  <c r="X2091" i="79"/>
  <c r="X2095" i="79"/>
  <c r="X2099" i="79"/>
  <c r="X2103" i="79"/>
  <c r="X2107" i="79"/>
  <c r="X2111" i="79"/>
  <c r="Y2114" i="79"/>
  <c r="Y2118" i="79"/>
  <c r="Y2122" i="79"/>
  <c r="X2127" i="79"/>
  <c r="Y2130" i="79"/>
  <c r="Y2134" i="79"/>
  <c r="X2139" i="79"/>
  <c r="X2143" i="79"/>
  <c r="Y2146" i="79"/>
  <c r="Y2150" i="79"/>
  <c r="X2155" i="79"/>
  <c r="Y2158" i="79"/>
  <c r="Y2162" i="79"/>
  <c r="Y2166" i="79"/>
  <c r="Y2170" i="79"/>
  <c r="X2175" i="79"/>
  <c r="Y2178" i="79"/>
  <c r="X2183" i="79"/>
  <c r="X2187" i="79"/>
  <c r="Y2190" i="79"/>
  <c r="X2195" i="79"/>
  <c r="X2199" i="79"/>
  <c r="Y2202" i="79"/>
  <c r="X2207" i="79"/>
  <c r="Y2210" i="79"/>
  <c r="Y2214" i="79"/>
  <c r="X2219" i="79"/>
  <c r="X2223" i="79"/>
  <c r="X2227" i="79"/>
  <c r="X2231" i="79"/>
  <c r="X2235" i="79"/>
  <c r="X2239" i="79"/>
  <c r="Y2242" i="79"/>
  <c r="Y2246" i="79"/>
  <c r="Y2250" i="79"/>
  <c r="Y2254" i="79"/>
  <c r="Y2258" i="79"/>
  <c r="Y2262" i="79"/>
  <c r="Y2266" i="79"/>
  <c r="Y2270" i="79"/>
  <c r="Y2274" i="79"/>
  <c r="X2279" i="79"/>
  <c r="X2283" i="79"/>
  <c r="X2287" i="79"/>
  <c r="X2291" i="79"/>
  <c r="X2295" i="79"/>
  <c r="X2299" i="79"/>
  <c r="X2303" i="79"/>
  <c r="X2307" i="79"/>
  <c r="Y2310" i="79"/>
  <c r="X2315" i="79"/>
  <c r="Y2318" i="79"/>
  <c r="Y2322" i="79"/>
  <c r="Y2326" i="79"/>
  <c r="Y2330" i="79"/>
  <c r="X2335" i="79"/>
  <c r="Y2338" i="79"/>
  <c r="Y2342" i="79"/>
  <c r="X2347" i="79"/>
  <c r="Y2350" i="79"/>
  <c r="X2355" i="79"/>
  <c r="Y2358" i="79"/>
  <c r="Y2362" i="79"/>
  <c r="X2367" i="79"/>
  <c r="X2371" i="79"/>
  <c r="Y2374" i="79"/>
  <c r="X2379" i="79"/>
  <c r="X2383" i="79"/>
  <c r="X2387" i="79"/>
  <c r="Y2390" i="79"/>
  <c r="X2395" i="79"/>
  <c r="Y2398" i="79"/>
  <c r="Y2402" i="79"/>
  <c r="X2407" i="79"/>
  <c r="Y2410" i="79"/>
  <c r="X2415" i="79"/>
  <c r="Y2418" i="79"/>
  <c r="X2423" i="79"/>
  <c r="X2431" i="63"/>
  <c r="X2433" i="70"/>
  <c r="Y2432" i="79"/>
  <c r="X2436" i="79"/>
  <c r="X2442" i="56"/>
  <c r="Y2446" i="63"/>
  <c r="X2449" i="70"/>
  <c r="Y2448" i="79"/>
  <c r="Y2451" i="79"/>
  <c r="Y2457" i="56"/>
  <c r="X2463" i="63"/>
  <c r="X2465" i="70"/>
  <c r="Y2464" i="79"/>
  <c r="Y2467" i="79"/>
  <c r="X2474" i="56"/>
  <c r="X2479" i="63"/>
  <c r="X2477" i="79"/>
  <c r="X2484" i="63"/>
  <c r="X2485" i="70"/>
  <c r="X2484" i="79"/>
  <c r="Y2488" i="56"/>
  <c r="Y2492" i="63"/>
  <c r="Y2490" i="79"/>
  <c r="Y2495" i="56"/>
  <c r="X2500" i="63"/>
  <c r="X2501" i="70"/>
  <c r="X2500" i="79"/>
  <c r="Y2504" i="56"/>
  <c r="Y2508" i="63"/>
  <c r="Y2506" i="79"/>
  <c r="Y2511" i="56"/>
  <c r="Y2515" i="63"/>
  <c r="X2517" i="70"/>
  <c r="X2516" i="79"/>
  <c r="Y2520" i="56"/>
  <c r="Y2524" i="63"/>
  <c r="X2523" i="79"/>
  <c r="X2528" i="56"/>
  <c r="Y2531" i="63"/>
  <c r="Y2532" i="70"/>
  <c r="Y2531" i="79"/>
  <c r="Y2536" i="56"/>
  <c r="Y2540" i="63"/>
  <c r="X2539" i="79"/>
  <c r="X2544" i="56"/>
  <c r="X2548" i="63"/>
  <c r="X2549" i="70"/>
  <c r="Y2547" i="79"/>
  <c r="X2553" i="56"/>
  <c r="Y2556" i="63"/>
  <c r="Y2554" i="79"/>
  <c r="Y2559" i="56"/>
  <c r="Y2563" i="63"/>
  <c r="Y2564" i="70"/>
  <c r="Y2563" i="79"/>
  <c r="Y2568" i="56"/>
  <c r="Y2572" i="63"/>
  <c r="Y2570" i="79"/>
  <c r="X2576" i="56"/>
  <c r="Y2579" i="63"/>
  <c r="X2581" i="70"/>
  <c r="Y2579" i="79"/>
  <c r="Y2584" i="56"/>
  <c r="X2589" i="63"/>
  <c r="Y2586" i="79"/>
  <c r="X2592" i="56"/>
  <c r="Y2595" i="63"/>
  <c r="X2597" i="70"/>
  <c r="Y2595" i="79"/>
  <c r="Y2600" i="56"/>
  <c r="X2605" i="63"/>
  <c r="X2603" i="79"/>
  <c r="Y2607" i="56"/>
  <c r="Y2611" i="63"/>
  <c r="X2613" i="70"/>
  <c r="Y2611" i="79"/>
  <c r="Y2616" i="56"/>
  <c r="Y2620" i="63"/>
  <c r="X2619" i="79"/>
  <c r="Y2623" i="56"/>
  <c r="Y2627" i="63"/>
  <c r="X2629" i="70"/>
  <c r="Y2627" i="79"/>
  <c r="X2633" i="56"/>
  <c r="X2637" i="63"/>
  <c r="Y2634" i="79"/>
  <c r="X2640" i="56"/>
  <c r="Y2643" i="63"/>
  <c r="X2645" i="70"/>
  <c r="X2644" i="79"/>
  <c r="Y2648" i="56"/>
  <c r="Y2652" i="63"/>
  <c r="X2651" i="79"/>
  <c r="Y2655" i="56"/>
  <c r="Y2659" i="63"/>
  <c r="Y2660" i="70"/>
  <c r="X2660" i="79"/>
  <c r="Y2664" i="56"/>
  <c r="X2669" i="63"/>
  <c r="X2667" i="79"/>
  <c r="X2672" i="56"/>
  <c r="Y2675" i="63"/>
  <c r="Y2676" i="70"/>
  <c r="Y2675" i="79"/>
  <c r="Y2680" i="56"/>
  <c r="Y2684" i="63"/>
  <c r="Y2682" i="79"/>
  <c r="Y2687" i="56"/>
  <c r="Y2691" i="63"/>
  <c r="X2693" i="70"/>
  <c r="X2692" i="79"/>
  <c r="X2697" i="56"/>
  <c r="X2701" i="63"/>
  <c r="Y2698" i="79"/>
  <c r="X2704" i="56"/>
  <c r="Y2707" i="63"/>
  <c r="Y2708" i="70"/>
  <c r="X2708" i="79"/>
  <c r="X2713" i="56"/>
  <c r="Y2716" i="63"/>
  <c r="Y2714" i="79"/>
  <c r="Y2719" i="56"/>
  <c r="Y2723" i="63"/>
  <c r="Y2724" i="70"/>
  <c r="X2724" i="79"/>
  <c r="Y2728" i="56"/>
  <c r="X2733" i="63"/>
  <c r="Y2730" i="79"/>
  <c r="Y2735" i="56"/>
  <c r="X2740" i="63"/>
  <c r="Y2740" i="70"/>
  <c r="Y2739" i="79"/>
  <c r="X2745" i="56"/>
  <c r="Y2748" i="63"/>
  <c r="Y2746" i="79"/>
  <c r="Y2751" i="56"/>
  <c r="X2756" i="63"/>
  <c r="X2757" i="70"/>
  <c r="Y2755" i="79"/>
  <c r="Y2760" i="56"/>
  <c r="Y2764" i="63"/>
  <c r="Y2762" i="79"/>
  <c r="Y2767" i="56"/>
  <c r="X2772" i="63"/>
  <c r="X2773" i="70"/>
  <c r="X2772" i="79"/>
  <c r="X2777" i="56"/>
  <c r="X2781" i="63"/>
  <c r="Y2778" i="79"/>
  <c r="X2784" i="56"/>
  <c r="Y2787" i="63"/>
  <c r="X2789" i="70"/>
  <c r="Y2787" i="79"/>
  <c r="X2793" i="56"/>
  <c r="Y2796" i="63"/>
  <c r="X2795" i="79"/>
  <c r="X2800" i="56"/>
  <c r="Y2803" i="63"/>
  <c r="Y2804" i="70"/>
  <c r="X2804" i="79"/>
  <c r="X2809" i="56"/>
  <c r="X2813" i="63"/>
  <c r="Y2810" i="79"/>
  <c r="Y2815" i="56"/>
  <c r="X2820" i="63"/>
  <c r="X2821" i="70"/>
  <c r="Y2819" i="79"/>
  <c r="X2825" i="56"/>
  <c r="Y2828" i="63"/>
  <c r="Y2826" i="79"/>
  <c r="Y2831" i="56"/>
  <c r="X2836" i="63"/>
  <c r="Y2836" i="70"/>
  <c r="Y2835" i="79"/>
  <c r="Y2840" i="56"/>
  <c r="X2845" i="63"/>
  <c r="X2843" i="79"/>
  <c r="X2848" i="56"/>
  <c r="X2852" i="63"/>
  <c r="X2853" i="70"/>
  <c r="Y2851" i="79"/>
  <c r="X2857" i="56"/>
  <c r="X2861" i="63"/>
  <c r="X2859" i="79"/>
  <c r="X2864" i="56"/>
  <c r="Y2867" i="63"/>
  <c r="Y2868" i="70"/>
  <c r="Y2867" i="79"/>
  <c r="X2873" i="56"/>
  <c r="Y2876" i="63"/>
  <c r="X2875" i="79"/>
  <c r="Y2879" i="56"/>
  <c r="X2884" i="63"/>
  <c r="X2885" i="70"/>
  <c r="Y2883" i="79"/>
  <c r="Y2888" i="56"/>
  <c r="Y2892" i="63"/>
  <c r="X2891" i="79"/>
  <c r="Y2895" i="56"/>
  <c r="X2900" i="63"/>
  <c r="X2901" i="70"/>
  <c r="Y2899" i="79"/>
  <c r="Y2904" i="56"/>
  <c r="X2907" i="56"/>
  <c r="X2909" i="56"/>
  <c r="X2911" i="56"/>
  <c r="Y2912" i="56"/>
  <c r="X2915" i="56"/>
  <c r="X2917" i="56"/>
  <c r="Y2918" i="56"/>
  <c r="Y2920" i="56"/>
  <c r="X2923" i="56"/>
  <c r="Y2924" i="56"/>
  <c r="X2927" i="56"/>
  <c r="X2929" i="56"/>
  <c r="Y2930" i="56"/>
  <c r="X2933" i="56"/>
  <c r="Y2934" i="56"/>
  <c r="X2937" i="56"/>
  <c r="Y2938" i="56"/>
  <c r="X2941" i="56"/>
  <c r="Y2942" i="56"/>
  <c r="X2945" i="56"/>
  <c r="Y2946" i="56"/>
  <c r="X2949" i="56"/>
  <c r="X2951" i="56"/>
  <c r="Y2952" i="56"/>
  <c r="X2955" i="56"/>
  <c r="Y2956" i="56"/>
  <c r="X2959" i="56"/>
  <c r="X2961" i="56"/>
  <c r="X2963" i="56"/>
  <c r="X2965" i="56"/>
  <c r="X2967" i="56"/>
  <c r="X2969" i="56"/>
  <c r="X2971" i="56"/>
  <c r="Y2972" i="56"/>
  <c r="X2975" i="56"/>
  <c r="X2977" i="56"/>
  <c r="X2979" i="56"/>
  <c r="X2981" i="56"/>
  <c r="Y2982" i="56"/>
  <c r="Y2984" i="56"/>
  <c r="Y2986" i="56"/>
  <c r="Y2988" i="56"/>
  <c r="Y2990" i="56"/>
  <c r="X2993" i="56"/>
  <c r="X2995" i="56"/>
  <c r="X2997" i="56"/>
  <c r="Y2998" i="56"/>
  <c r="X3001" i="56"/>
  <c r="X3003" i="56"/>
  <c r="Y3001" i="79"/>
  <c r="Y3006" i="70"/>
  <c r="X3008" i="56"/>
  <c r="X3010" i="70"/>
  <c r="X3013" i="63"/>
  <c r="X3010" i="79"/>
  <c r="Y3014" i="70"/>
  <c r="X3016" i="56"/>
  <c r="Y3017" i="70"/>
  <c r="Y3020" i="63"/>
  <c r="X3018" i="79"/>
  <c r="Y3022" i="70"/>
  <c r="Y3023" i="56"/>
  <c r="X3026" i="70"/>
  <c r="X3029" i="63"/>
  <c r="Y3025" i="79"/>
  <c r="Y3030" i="70"/>
  <c r="X3032" i="56"/>
  <c r="Y3033" i="70"/>
  <c r="Y3036" i="63"/>
  <c r="Y3033" i="79"/>
  <c r="X3038" i="56"/>
  <c r="X3039" i="56"/>
  <c r="Y3041" i="63"/>
  <c r="X3042" i="70"/>
  <c r="Y3042" i="70"/>
  <c r="X3041" i="79"/>
  <c r="X3042" i="79"/>
  <c r="Y3045" i="56"/>
  <c r="Y3046" i="56"/>
  <c r="Y3049" i="63"/>
  <c r="Y3049" i="70"/>
  <c r="X3051" i="70"/>
  <c r="Y3048" i="79"/>
  <c r="Y3049" i="79"/>
  <c r="X3054" i="56"/>
  <c r="X3055" i="56"/>
  <c r="X3058" i="63"/>
  <c r="Y3057" i="70"/>
  <c r="X3059" i="70"/>
  <c r="X3057" i="79"/>
  <c r="Y3057" i="79"/>
  <c r="X3062" i="56"/>
  <c r="Y3062" i="56"/>
  <c r="Y3065" i="63"/>
  <c r="X3066" i="70"/>
  <c r="Y3066" i="70"/>
  <c r="Y3064" i="79"/>
  <c r="X3066" i="79"/>
  <c r="Y3069" i="56"/>
  <c r="Y3070" i="56"/>
  <c r="X3074" i="63"/>
  <c r="Y3073" i="70"/>
  <c r="Y3074" i="70"/>
  <c r="X3073" i="79"/>
  <c r="X3074" i="79"/>
  <c r="Y3077" i="56"/>
  <c r="Y3078" i="56"/>
  <c r="Y3081" i="63"/>
  <c r="Y3081" i="70"/>
  <c r="X3083" i="70"/>
  <c r="X3081" i="79"/>
  <c r="Y3081" i="79"/>
  <c r="Y3085" i="56"/>
  <c r="Y3086" i="56"/>
  <c r="Y3089" i="63"/>
  <c r="X3090" i="70"/>
  <c r="Y3090" i="70"/>
  <c r="Y3088" i="79"/>
  <c r="Y3089" i="79"/>
  <c r="X3094" i="56"/>
  <c r="X3095" i="56"/>
  <c r="Y3097" i="63"/>
  <c r="Y3097" i="70"/>
  <c r="X3099" i="70"/>
  <c r="X3097" i="79"/>
  <c r="Y3097" i="79"/>
  <c r="Y3101" i="56"/>
  <c r="X3103" i="56"/>
  <c r="Y3105" i="63"/>
  <c r="Y3105" i="70"/>
  <c r="Y3106" i="70"/>
  <c r="Y3104" i="79"/>
  <c r="Y3105" i="79"/>
  <c r="Y3109" i="56"/>
  <c r="Y3110" i="56"/>
  <c r="Y3113" i="63"/>
  <c r="Y3113" i="70"/>
  <c r="X3115" i="70"/>
  <c r="X3113" i="79"/>
  <c r="Y3113" i="79"/>
  <c r="X3118" i="56"/>
  <c r="Y3118" i="56"/>
  <c r="X3122" i="63"/>
  <c r="X3122" i="70"/>
  <c r="Y3122" i="70"/>
  <c r="Y3120" i="79"/>
  <c r="X3122" i="79"/>
  <c r="Y3125" i="56"/>
  <c r="Y3126" i="56"/>
  <c r="X3130" i="63"/>
  <c r="Y3129" i="70"/>
  <c r="X3131" i="70"/>
  <c r="Y3128" i="79"/>
  <c r="Y3129" i="79"/>
  <c r="X3134" i="56"/>
  <c r="X3135" i="56"/>
  <c r="X3138" i="63"/>
  <c r="X3138" i="70"/>
  <c r="X3139" i="70"/>
  <c r="X3137" i="79"/>
  <c r="X3138" i="79"/>
  <c r="Y3141" i="56"/>
  <c r="Y3142" i="56"/>
  <c r="X3146" i="63"/>
  <c r="X3146" i="70"/>
  <c r="X3147" i="70"/>
  <c r="X3145" i="79"/>
  <c r="X3146" i="79"/>
  <c r="Y3149" i="56"/>
  <c r="Y3150" i="56"/>
  <c r="X3154" i="63"/>
  <c r="X3154" i="70"/>
  <c r="Y3154" i="70"/>
  <c r="Y3152" i="79"/>
  <c r="X3154" i="79"/>
  <c r="Y3157" i="56"/>
  <c r="X3159" i="56"/>
  <c r="Y3161" i="63"/>
  <c r="X3162" i="70"/>
  <c r="X3163" i="70"/>
  <c r="Y3160" i="79"/>
  <c r="X3162" i="79"/>
  <c r="X3166" i="56"/>
  <c r="Y3166" i="56"/>
  <c r="Y3169" i="63"/>
  <c r="X3170" i="70"/>
  <c r="Y3170" i="70"/>
  <c r="Y3168" i="79"/>
  <c r="Y3169" i="79"/>
  <c r="X3174" i="56"/>
  <c r="Y3174" i="56"/>
  <c r="Y3177" i="63"/>
  <c r="X3178" i="70"/>
  <c r="X3179" i="70"/>
  <c r="Y3176" i="79"/>
  <c r="X3178" i="79"/>
  <c r="Y3181" i="56"/>
  <c r="X3183" i="56"/>
  <c r="X3186" i="63"/>
  <c r="Y3185" i="70"/>
  <c r="Y3186" i="70"/>
  <c r="Y3184" i="79"/>
  <c r="Y3185" i="79"/>
  <c r="Y3189" i="56"/>
  <c r="Y3190" i="56"/>
  <c r="Y3193" i="63"/>
  <c r="X3194" i="70"/>
  <c r="X3195" i="70"/>
  <c r="Y3192" i="79"/>
  <c r="X3194" i="79"/>
  <c r="Y3197" i="56"/>
  <c r="Y3198" i="56"/>
  <c r="Y3201" i="63"/>
  <c r="X3202" i="70"/>
  <c r="X3203" i="70"/>
  <c r="Y3200" i="79"/>
  <c r="X3202" i="79"/>
  <c r="Y3205" i="56"/>
  <c r="X3207" i="56"/>
  <c r="Y3209" i="63"/>
  <c r="Y3209" i="70"/>
  <c r="Y3210" i="70"/>
  <c r="Y3208" i="79"/>
  <c r="Y3209" i="79"/>
  <c r="Y3213" i="56"/>
  <c r="X3215" i="56"/>
  <c r="X3218" i="63"/>
  <c r="Y3217" i="70"/>
  <c r="Y3218" i="70"/>
  <c r="Y3216" i="79"/>
  <c r="Y3217" i="79"/>
  <c r="Y3221" i="56"/>
  <c r="Y3222" i="56"/>
  <c r="Y3225" i="63"/>
  <c r="Y3225" i="70"/>
  <c r="Y3226" i="70"/>
  <c r="Y3224" i="79"/>
  <c r="X3226" i="79"/>
  <c r="X3230" i="56"/>
  <c r="Y3230" i="56"/>
  <c r="Y3233" i="63"/>
  <c r="X3234" i="70"/>
  <c r="X3235" i="70"/>
  <c r="Y3232" i="79"/>
  <c r="Y3233" i="79"/>
  <c r="X3238" i="56"/>
  <c r="Y3238" i="56"/>
  <c r="Y3241" i="63"/>
  <c r="X3242" i="70"/>
  <c r="X3243" i="70"/>
  <c r="X3241" i="79"/>
  <c r="X3242" i="79"/>
  <c r="Y3245" i="56"/>
  <c r="Y3246" i="56"/>
  <c r="Y3249" i="63"/>
  <c r="Y3249" i="70"/>
  <c r="Y3250" i="70"/>
  <c r="X3249" i="79"/>
  <c r="Y3249" i="79"/>
  <c r="Y3253" i="56"/>
  <c r="Y3254" i="56"/>
  <c r="X3258" i="63"/>
  <c r="Y3257" i="70"/>
  <c r="Y3258" i="70"/>
  <c r="Y3256" i="79"/>
  <c r="X3258" i="79"/>
  <c r="Y3261" i="56"/>
  <c r="Y3262" i="56"/>
  <c r="Y3265" i="63"/>
  <c r="Y3265" i="70"/>
  <c r="Y3266" i="70"/>
  <c r="Y3264" i="79"/>
  <c r="Y3265" i="79"/>
  <c r="Y3269" i="56"/>
  <c r="X3271" i="56"/>
  <c r="Y3273" i="63"/>
  <c r="X3274" i="70"/>
  <c r="X3275" i="70"/>
  <c r="X3273" i="79"/>
  <c r="Y3273" i="79"/>
  <c r="Y3277" i="56"/>
  <c r="X3279" i="56"/>
  <c r="Y3281" i="63"/>
  <c r="X3282" i="70"/>
  <c r="Y3282" i="70"/>
  <c r="Y3280" i="79"/>
  <c r="Y3281" i="79"/>
  <c r="Y3285" i="56"/>
  <c r="X3287" i="56"/>
  <c r="X3290" i="63"/>
  <c r="Y3289" i="70"/>
  <c r="Y3290" i="70"/>
  <c r="X3289" i="79"/>
  <c r="X3290" i="79"/>
  <c r="Y3293" i="56"/>
  <c r="X3295" i="56"/>
  <c r="Y3297" i="63"/>
  <c r="Y3297" i="70"/>
  <c r="X3299" i="70"/>
  <c r="X3297" i="79"/>
  <c r="X3298" i="79"/>
  <c r="X3302" i="56"/>
  <c r="X3303" i="56"/>
  <c r="X3306" i="63"/>
  <c r="Y3305" i="70"/>
  <c r="X3307" i="70"/>
  <c r="X3305" i="79"/>
  <c r="Y3305" i="79"/>
  <c r="X3310" i="56"/>
  <c r="X3311" i="56"/>
  <c r="Y3313" i="63"/>
  <c r="X3314" i="70"/>
  <c r="Y3314" i="70"/>
  <c r="X3313" i="79"/>
  <c r="X3314" i="79"/>
  <c r="Y3317" i="56"/>
  <c r="Y3318" i="56"/>
  <c r="Y3321" i="63"/>
  <c r="X3322" i="70"/>
  <c r="Y3322" i="70"/>
  <c r="Y3320" i="79"/>
  <c r="Y3321" i="79"/>
  <c r="X3326" i="56"/>
  <c r="X3327" i="56"/>
  <c r="X3330" i="63"/>
  <c r="Y3329" i="70"/>
  <c r="Y3330" i="70"/>
  <c r="Y3328" i="79"/>
  <c r="X3330" i="79"/>
  <c r="Y3333" i="56"/>
  <c r="Y3334" i="56"/>
  <c r="Y3337" i="63"/>
  <c r="X3338" i="70"/>
  <c r="X3339" i="70"/>
  <c r="X3337" i="79"/>
  <c r="X3338" i="79"/>
  <c r="Y3341" i="56"/>
  <c r="Y3342" i="56"/>
  <c r="X3346" i="63"/>
  <c r="Y3345" i="70"/>
  <c r="X3347" i="70"/>
  <c r="Y3344" i="79"/>
  <c r="X3346" i="79"/>
  <c r="Y3349" i="56"/>
  <c r="Y3350" i="56"/>
  <c r="Y3353" i="63"/>
  <c r="Y3353" i="70"/>
  <c r="Y3354" i="70"/>
  <c r="X3353" i="79"/>
  <c r="X3354" i="79"/>
  <c r="Y3357" i="56"/>
  <c r="Y3358" i="56"/>
  <c r="X3362" i="63"/>
  <c r="X3362" i="70"/>
  <c r="Y3362" i="70"/>
  <c r="Y3360" i="79"/>
  <c r="X3362" i="79"/>
  <c r="X3366" i="56"/>
  <c r="X3367" i="56"/>
  <c r="Y3369" i="63"/>
  <c r="Y3369" i="70"/>
  <c r="X3371" i="70"/>
  <c r="Y3368" i="79"/>
  <c r="Y3369" i="79"/>
  <c r="Y3373" i="56"/>
  <c r="Y3374" i="56"/>
  <c r="Y3377" i="63"/>
  <c r="Y3377" i="70"/>
  <c r="X3379" i="70"/>
  <c r="Y3376" i="79"/>
  <c r="X3378" i="79"/>
  <c r="Y3381" i="56"/>
  <c r="Y3382" i="56"/>
  <c r="Y3385" i="63"/>
  <c r="Y3385" i="70"/>
  <c r="X3387" i="70"/>
  <c r="X3385" i="79"/>
  <c r="Y3385" i="79"/>
  <c r="Y3389" i="56"/>
  <c r="X3391" i="56"/>
  <c r="Y3393" i="63"/>
  <c r="Y3393" i="70"/>
  <c r="Y3394" i="70"/>
  <c r="X3393" i="79"/>
  <c r="X3394" i="79"/>
  <c r="X3398" i="56"/>
  <c r="Y3398" i="56"/>
  <c r="X3402" i="63"/>
  <c r="X3402" i="70"/>
  <c r="X3403" i="70"/>
  <c r="X3401" i="79"/>
  <c r="X3402" i="79"/>
  <c r="Y3405" i="56"/>
  <c r="Y3406" i="56"/>
  <c r="X3410" i="63"/>
  <c r="X3410" i="70"/>
  <c r="Y3410" i="70"/>
  <c r="Y3408" i="79"/>
  <c r="X3410" i="79"/>
  <c r="Y3413" i="56"/>
  <c r="X3415" i="56"/>
  <c r="X3418" i="63"/>
  <c r="Y3417" i="70"/>
  <c r="X3419" i="70"/>
  <c r="X3417" i="79"/>
  <c r="Y3417" i="79"/>
  <c r="Y3421" i="56"/>
  <c r="Y3422" i="56"/>
  <c r="Y3425" i="63"/>
  <c r="X3426" i="70"/>
  <c r="X3427" i="70"/>
  <c r="X3425" i="79"/>
  <c r="Y3425" i="79"/>
  <c r="Y3429" i="56"/>
  <c r="X3431" i="56"/>
  <c r="Y3433" i="63"/>
  <c r="X3434" i="70"/>
  <c r="X3435" i="70"/>
  <c r="X3433" i="79"/>
  <c r="X3434" i="79"/>
  <c r="X3438" i="56"/>
  <c r="X3439" i="56"/>
  <c r="Y3441" i="63"/>
  <c r="X3442" i="70"/>
  <c r="Y3442" i="70"/>
  <c r="Y3440" i="79"/>
  <c r="X3442" i="79"/>
  <c r="X3446" i="56"/>
  <c r="Y3446" i="56"/>
  <c r="X3450" i="63"/>
  <c r="Y3449" i="70"/>
  <c r="X3451" i="70"/>
  <c r="Y3448" i="79"/>
  <c r="Y3449" i="79"/>
  <c r="X3454" i="56"/>
  <c r="X3455" i="56"/>
  <c r="Y3457" i="63"/>
  <c r="X3458" i="70"/>
  <c r="Y3458" i="70"/>
  <c r="Y3456" i="79"/>
  <c r="X3458" i="79"/>
  <c r="X3462" i="56"/>
  <c r="Y3462" i="56"/>
  <c r="Y3465" i="63"/>
  <c r="Y3465" i="70"/>
  <c r="Y3466" i="70"/>
  <c r="Y3464" i="79"/>
  <c r="Y3465" i="79"/>
  <c r="X3470" i="56"/>
  <c r="X3471" i="56"/>
  <c r="Y3473" i="63"/>
  <c r="X3474" i="70"/>
  <c r="X3475" i="70"/>
  <c r="Y3472" i="79"/>
  <c r="X3474" i="79"/>
  <c r="Y3477" i="56"/>
  <c r="Y3478" i="56"/>
  <c r="Y3481" i="63"/>
  <c r="Y3481" i="70"/>
  <c r="X3483" i="70"/>
  <c r="X3481" i="79"/>
  <c r="X3482" i="79"/>
  <c r="Y3485" i="56"/>
  <c r="Y3486" i="56"/>
  <c r="Y3489" i="63"/>
  <c r="Y3489" i="70"/>
  <c r="X3491" i="70"/>
  <c r="X3489" i="79"/>
  <c r="X3490" i="79"/>
  <c r="X3494" i="56"/>
  <c r="Y3494" i="56"/>
  <c r="Y3497" i="63"/>
  <c r="Y3497" i="70"/>
  <c r="Y3498" i="70"/>
  <c r="Y3496" i="79"/>
  <c r="Y3497" i="79"/>
  <c r="Y3501" i="56"/>
  <c r="X3503" i="56"/>
  <c r="Y3505" i="63"/>
  <c r="Y3505" i="70"/>
  <c r="Y3506" i="70"/>
  <c r="X3505" i="79"/>
  <c r="Y3505" i="79"/>
  <c r="Y3509" i="56"/>
  <c r="X3511" i="56"/>
  <c r="Y3513" i="63"/>
  <c r="X3514" i="70"/>
  <c r="Y3514" i="70"/>
  <c r="Y3512" i="79"/>
  <c r="Y3513" i="79"/>
  <c r="X3518" i="56"/>
  <c r="X3519" i="56"/>
  <c r="X3522" i="63"/>
  <c r="Y3521" i="70"/>
  <c r="X3523" i="70"/>
  <c r="Y3520" i="79"/>
  <c r="Y3521" i="79"/>
  <c r="X3526" i="56"/>
  <c r="Y3526" i="56"/>
  <c r="Y3527" i="56"/>
  <c r="X3529" i="56"/>
  <c r="Y3529" i="56"/>
  <c r="X3531" i="56"/>
  <c r="Y3531" i="56"/>
  <c r="Y3532" i="56"/>
  <c r="Y3533" i="56"/>
  <c r="X3535" i="56"/>
  <c r="X3536" i="56"/>
  <c r="Y3536" i="56"/>
  <c r="Y3537" i="56"/>
  <c r="Y3538" i="56"/>
  <c r="Y3539" i="56"/>
  <c r="Y3540" i="56"/>
  <c r="X3542" i="56"/>
  <c r="Y3542" i="56"/>
  <c r="Y3543" i="56"/>
  <c r="Y3544" i="56"/>
  <c r="Y3545" i="56"/>
  <c r="Y3546" i="56"/>
  <c r="X3548" i="56"/>
  <c r="Y3548" i="56"/>
  <c r="X3550" i="56"/>
  <c r="X3551" i="56"/>
  <c r="Y3549" i="79"/>
  <c r="D32" i="36"/>
  <c r="X216" i="56"/>
  <c r="X321" i="56"/>
  <c r="Y395" i="63"/>
  <c r="X469" i="63"/>
  <c r="X540" i="63"/>
  <c r="X604" i="63"/>
  <c r="Y660" i="56"/>
  <c r="Y707" i="56"/>
  <c r="Y741" i="79"/>
  <c r="X783" i="63"/>
  <c r="X818" i="56"/>
  <c r="Y854" i="70"/>
  <c r="Y890" i="56"/>
  <c r="X926" i="70"/>
  <c r="Y957" i="70"/>
  <c r="X988" i="70"/>
  <c r="Y1007" i="79"/>
  <c r="Y1028" i="56"/>
  <c r="Y1048" i="63"/>
  <c r="X1066" i="70"/>
  <c r="Y1083" i="56"/>
  <c r="Y1103" i="63"/>
  <c r="X1121" i="70"/>
  <c r="Y1135" i="79"/>
  <c r="Y1156" i="56"/>
  <c r="X1177" i="63"/>
  <c r="Y1193" i="70"/>
  <c r="Y1211" i="56"/>
  <c r="Y1231" i="63"/>
  <c r="X1249" i="70"/>
  <c r="Y1263" i="79"/>
  <c r="X1281" i="56"/>
  <c r="X1290" i="56"/>
  <c r="Y1300" i="63"/>
  <c r="X1310" i="63"/>
  <c r="Y1317" i="70"/>
  <c r="Y1323" i="79"/>
  <c r="Y1332" i="79"/>
  <c r="Y1344" i="56"/>
  <c r="X1354" i="56"/>
  <c r="Y1364" i="63"/>
  <c r="Y1373" i="63"/>
  <c r="Y1381" i="70"/>
  <c r="Y1387" i="79"/>
  <c r="Y1396" i="79"/>
  <c r="X1406" i="79"/>
  <c r="Y1413" i="79"/>
  <c r="Y1421" i="79"/>
  <c r="Y1429" i="79"/>
  <c r="Y1437" i="79"/>
  <c r="Y1445" i="79"/>
  <c r="X1454" i="79"/>
  <c r="X1462" i="79"/>
  <c r="Y1469" i="79"/>
  <c r="X1478" i="79"/>
  <c r="Y1485" i="79"/>
  <c r="X1494" i="79"/>
  <c r="X1502" i="79"/>
  <c r="X1510" i="79"/>
  <c r="X1518" i="79"/>
  <c r="X1526" i="79"/>
  <c r="Y1533" i="79"/>
  <c r="X1542" i="79"/>
  <c r="X1550" i="79"/>
  <c r="X1558" i="79"/>
  <c r="X1566" i="79"/>
  <c r="Y1573" i="79"/>
  <c r="Y1581" i="79"/>
  <c r="X1590" i="79"/>
  <c r="X1598" i="79"/>
  <c r="X1606" i="79"/>
  <c r="X1614" i="79"/>
  <c r="X1622" i="79"/>
  <c r="X1630" i="79"/>
  <c r="X1638" i="79"/>
  <c r="X1646" i="79"/>
  <c r="X1654" i="79"/>
  <c r="Y1661" i="79"/>
  <c r="Y1669" i="79"/>
  <c r="X1678" i="79"/>
  <c r="X1686" i="79"/>
  <c r="Y1693" i="79"/>
  <c r="Y1701" i="79"/>
  <c r="X1710" i="79"/>
  <c r="Y1717" i="79"/>
  <c r="X1726" i="79"/>
  <c r="Y1733" i="79"/>
  <c r="Y1741" i="79"/>
  <c r="X1750" i="79"/>
  <c r="Y1757" i="79"/>
  <c r="Y1765" i="79"/>
  <c r="X1774" i="79"/>
  <c r="Y1781" i="79"/>
  <c r="X1790" i="79"/>
  <c r="Y1797" i="79"/>
  <c r="X1808" i="63"/>
  <c r="Y1808" i="79"/>
  <c r="X1817" i="56"/>
  <c r="X1824" i="63"/>
  <c r="Y1824" i="79"/>
  <c r="X1833" i="56"/>
  <c r="Y1839" i="63"/>
  <c r="Y1842" i="56"/>
  <c r="X1845" i="79"/>
  <c r="X1854" i="63"/>
  <c r="X1854" i="79"/>
  <c r="X1863" i="63"/>
  <c r="Y1865" i="56"/>
  <c r="Y1870" i="70"/>
  <c r="Y1874" i="56"/>
  <c r="X1877" i="79"/>
  <c r="X1886" i="63"/>
  <c r="Y1885" i="79"/>
  <c r="X1895" i="63"/>
  <c r="X1898" i="56"/>
  <c r="Y1902" i="70"/>
  <c r="X1907" i="56"/>
  <c r="X1909" i="79"/>
  <c r="Y1917" i="63"/>
  <c r="Y1917" i="79"/>
  <c r="Y1926" i="63"/>
  <c r="X1930" i="56"/>
  <c r="X1935" i="70"/>
  <c r="Y1938" i="56"/>
  <c r="X1941" i="79"/>
  <c r="Y1949" i="63"/>
  <c r="X1950" i="79"/>
  <c r="Y1958" i="63"/>
  <c r="X1962" i="56"/>
  <c r="Y1966" i="70"/>
  <c r="Y1970" i="56"/>
  <c r="Y1972" i="79"/>
  <c r="Y1981" i="63"/>
  <c r="X1982" i="79"/>
  <c r="Y1990" i="63"/>
  <c r="Y1993" i="56"/>
  <c r="Y1998" i="70"/>
  <c r="X2003" i="56"/>
  <c r="X2005" i="79"/>
  <c r="Y2013" i="63"/>
  <c r="X2014" i="79"/>
  <c r="X2023" i="63"/>
  <c r="Y2025" i="56"/>
  <c r="X2031" i="70"/>
  <c r="X2035" i="56"/>
  <c r="Y2036" i="79"/>
  <c r="X2046" i="63"/>
  <c r="Y2045" i="79"/>
  <c r="X2055" i="63"/>
  <c r="X2058" i="56"/>
  <c r="Y2063" i="63"/>
  <c r="X2068" i="63"/>
  <c r="X2072" i="63"/>
  <c r="Y2075" i="63"/>
  <c r="Y2079" i="63"/>
  <c r="X2084" i="63"/>
  <c r="Y2087" i="63"/>
  <c r="X2092" i="63"/>
  <c r="X2096" i="63"/>
  <c r="X2100" i="63"/>
  <c r="X2104" i="63"/>
  <c r="X2108" i="63"/>
  <c r="Y2111" i="63"/>
  <c r="Y2115" i="63"/>
  <c r="X2120" i="63"/>
  <c r="Y2123" i="63"/>
  <c r="X2128" i="63"/>
  <c r="X2132" i="63"/>
  <c r="Y2135" i="63"/>
  <c r="Y2139" i="63"/>
  <c r="X2144" i="63"/>
  <c r="X2148" i="63"/>
  <c r="X2152" i="63"/>
  <c r="Y2155" i="63"/>
  <c r="Y2159" i="63"/>
  <c r="X2164" i="63"/>
  <c r="X2168" i="63"/>
  <c r="X2172" i="63"/>
  <c r="Y2175" i="63"/>
  <c r="Y2179" i="63"/>
  <c r="Y2183" i="63"/>
  <c r="Y2187" i="63"/>
  <c r="X2192" i="63"/>
  <c r="X2196" i="63"/>
  <c r="X2200" i="63"/>
  <c r="Y2203" i="63"/>
  <c r="X2208" i="63"/>
  <c r="X2212" i="63"/>
  <c r="X2216" i="63"/>
  <c r="X2220" i="63"/>
  <c r="Y2223" i="63"/>
  <c r="Y2227" i="63"/>
  <c r="Y2231" i="63"/>
  <c r="X2236" i="63"/>
  <c r="Y2239" i="63"/>
  <c r="X2244" i="63"/>
  <c r="Y2247" i="63"/>
  <c r="Y2251" i="63"/>
  <c r="X2256" i="63"/>
  <c r="X2260" i="63"/>
  <c r="X2264" i="63"/>
  <c r="X2268" i="63"/>
  <c r="X2272" i="63"/>
  <c r="Y2275" i="63"/>
  <c r="X2280" i="63"/>
  <c r="X2284" i="63"/>
  <c r="X2288" i="63"/>
  <c r="X2292" i="63"/>
  <c r="X2296" i="63"/>
  <c r="X2300" i="63"/>
  <c r="X2304" i="63"/>
  <c r="X2308" i="63"/>
  <c r="Y2311" i="63"/>
  <c r="Y2315" i="63"/>
  <c r="X2320" i="63"/>
  <c r="X2324" i="63"/>
  <c r="X2328" i="63"/>
  <c r="X2332" i="63"/>
  <c r="Y2335" i="63"/>
  <c r="Y2339" i="63"/>
  <c r="X2344" i="63"/>
  <c r="X2348" i="63"/>
  <c r="Y2351" i="63"/>
  <c r="Y2355" i="63"/>
  <c r="Y2359" i="63"/>
  <c r="Y2363" i="63"/>
  <c r="Y2367" i="63"/>
  <c r="X2372" i="63"/>
  <c r="Y2375" i="63"/>
  <c r="Y2379" i="63"/>
  <c r="X2384" i="63"/>
  <c r="X2388" i="63"/>
  <c r="X2392" i="63"/>
  <c r="X2396" i="63"/>
  <c r="X2400" i="63"/>
  <c r="X2404" i="63"/>
  <c r="X2408" i="63"/>
  <c r="Y2411" i="63"/>
  <c r="Y2415" i="63"/>
  <c r="Y2419" i="63"/>
  <c r="X2424" i="63"/>
  <c r="X2428" i="63"/>
  <c r="Y2429" i="70"/>
  <c r="Y2429" i="79"/>
  <c r="X2433" i="79"/>
  <c r="Y2438" i="56"/>
  <c r="Y2443" i="63"/>
  <c r="Y2445" i="70"/>
  <c r="X2446" i="79"/>
  <c r="X2449" i="79"/>
  <c r="Y2454" i="56"/>
  <c r="X2460" i="63"/>
  <c r="Y2461" i="70"/>
  <c r="Y2461" i="79"/>
  <c r="X2465" i="79"/>
  <c r="X2471" i="56"/>
  <c r="Y2475" i="63"/>
  <c r="Y2478" i="63"/>
  <c r="X2480" i="56"/>
  <c r="Y2483" i="63"/>
  <c r="X2482" i="79"/>
  <c r="X2487" i="56"/>
  <c r="Y2490" i="63"/>
  <c r="X2492" i="70"/>
  <c r="X2491" i="79"/>
  <c r="X2496" i="56"/>
  <c r="Y2499" i="63"/>
  <c r="Y2497" i="79"/>
  <c r="Y2502" i="56"/>
  <c r="Y2506" i="63"/>
  <c r="X2508" i="70"/>
  <c r="X2507" i="79"/>
  <c r="X2512" i="56"/>
  <c r="X2516" i="63"/>
  <c r="Y2513" i="79"/>
  <c r="Y2518" i="56"/>
  <c r="Y2522" i="63"/>
  <c r="X2524" i="70"/>
  <c r="Y2522" i="79"/>
  <c r="Y2527" i="56"/>
  <c r="X2532" i="63"/>
  <c r="Y2529" i="79"/>
  <c r="X2535" i="56"/>
  <c r="X2539" i="63"/>
  <c r="Y2539" i="70"/>
  <c r="Y2538" i="79"/>
  <c r="Y2543" i="56"/>
  <c r="Y2547" i="63"/>
  <c r="X2546" i="79"/>
  <c r="Y2550" i="56"/>
  <c r="Y2554" i="63"/>
  <c r="Y2555" i="70"/>
  <c r="X2555" i="79"/>
  <c r="X2560" i="56"/>
  <c r="X2564" i="63"/>
  <c r="Y2561" i="79"/>
  <c r="X2567" i="56"/>
  <c r="Y2570" i="63"/>
  <c r="X2572" i="70"/>
  <c r="X2571" i="79"/>
  <c r="Y2575" i="56"/>
  <c r="X2580" i="63"/>
  <c r="Y2577" i="79"/>
  <c r="Y2582" i="56"/>
  <c r="Y2586" i="63"/>
  <c r="Y2587" i="70"/>
  <c r="X2587" i="79"/>
  <c r="Y2591" i="56"/>
  <c r="X2596" i="63"/>
  <c r="Y2593" i="79"/>
  <c r="X2599" i="56"/>
  <c r="Y2602" i="63"/>
  <c r="Y2603" i="70"/>
  <c r="Y2602" i="79"/>
  <c r="X2608" i="56"/>
  <c r="X2612" i="63"/>
  <c r="Y2609" i="79"/>
  <c r="X2615" i="56"/>
  <c r="Y2618" i="63"/>
  <c r="Y2619" i="70"/>
  <c r="Y2618" i="79"/>
  <c r="X2624" i="56"/>
  <c r="X2628" i="63"/>
  <c r="Y2625" i="79"/>
  <c r="Y2630" i="56"/>
  <c r="Y2634" i="63"/>
  <c r="X2636" i="70"/>
  <c r="X2635" i="79"/>
  <c r="Y2639" i="56"/>
  <c r="X2644" i="63"/>
  <c r="X2642" i="79"/>
  <c r="X2647" i="56"/>
  <c r="Y2650" i="63"/>
  <c r="Y2651" i="70"/>
  <c r="Y2650" i="79"/>
  <c r="X2656" i="56"/>
  <c r="X2660" i="63"/>
  <c r="X2658" i="79"/>
  <c r="Y2662" i="56"/>
  <c r="Y2666" i="63"/>
  <c r="X2668" i="70"/>
  <c r="Y2666" i="79"/>
  <c r="Y2671" i="56"/>
  <c r="X2676" i="63"/>
  <c r="X2674" i="79"/>
  <c r="X2679" i="56"/>
  <c r="X2683" i="63"/>
  <c r="X2684" i="70"/>
  <c r="X2683" i="79"/>
  <c r="X2688" i="56"/>
  <c r="X2692" i="63"/>
  <c r="Y2689" i="79"/>
  <c r="X2695" i="56"/>
  <c r="X2699" i="63"/>
  <c r="Y2699" i="70"/>
  <c r="X2699" i="79"/>
  <c r="Y2703" i="56"/>
  <c r="X2708" i="63"/>
  <c r="X2706" i="79"/>
  <c r="X2711" i="56"/>
  <c r="Y2714" i="63"/>
  <c r="Y2715" i="70"/>
  <c r="X2715" i="79"/>
  <c r="X2720" i="56"/>
  <c r="X2724" i="63"/>
  <c r="Y2721" i="79"/>
  <c r="X2727" i="56"/>
  <c r="X2731" i="63"/>
  <c r="X2732" i="70"/>
  <c r="X2731" i="79"/>
  <c r="X2736" i="56"/>
  <c r="Y2739" i="63"/>
  <c r="X2738" i="79"/>
  <c r="Y2742" i="56"/>
  <c r="X2747" i="63"/>
  <c r="X2748" i="70"/>
  <c r="X2747" i="79"/>
  <c r="X2752" i="56"/>
  <c r="Y2755" i="63"/>
  <c r="Y2753" i="79"/>
  <c r="X2759" i="56"/>
  <c r="Y2762" i="63"/>
  <c r="Y2763" i="70"/>
  <c r="X2763" i="79"/>
  <c r="X2768" i="56"/>
  <c r="Y2771" i="63"/>
  <c r="X2770" i="79"/>
  <c r="X2775" i="56"/>
  <c r="Y2778" i="63"/>
  <c r="X2780" i="70"/>
  <c r="X2779" i="79"/>
  <c r="Y2783" i="56"/>
  <c r="X2788" i="63"/>
  <c r="Y2785" i="79"/>
  <c r="X2791" i="56"/>
  <c r="X2795" i="63"/>
  <c r="X2796" i="70"/>
  <c r="Y2794" i="79"/>
  <c r="Y2799" i="56"/>
  <c r="X2804" i="63"/>
  <c r="X2802" i="79"/>
  <c r="Y2806" i="56"/>
  <c r="Y2810" i="63"/>
  <c r="X2812" i="70"/>
  <c r="X2811" i="79"/>
  <c r="X2816" i="56"/>
  <c r="Y2819" i="63"/>
  <c r="X2818" i="79"/>
  <c r="Y2822" i="56"/>
  <c r="X2827" i="63"/>
  <c r="Y2827" i="70"/>
  <c r="X2827" i="79"/>
  <c r="X2832" i="56"/>
  <c r="Y2835" i="63"/>
  <c r="Y2833" i="79"/>
  <c r="X2839" i="56"/>
  <c r="Y2842" i="63"/>
  <c r="X2844" i="70"/>
  <c r="Y2842" i="79"/>
  <c r="Y2847" i="56"/>
  <c r="Y2851" i="63"/>
  <c r="X2850" i="79"/>
  <c r="Y2854" i="56"/>
  <c r="Y2858" i="63"/>
  <c r="Y2859" i="70"/>
  <c r="Y2858" i="79"/>
  <c r="Y2863" i="56"/>
  <c r="X2868" i="63"/>
  <c r="X2866" i="79"/>
  <c r="Y2870" i="56"/>
  <c r="X2875" i="63"/>
  <c r="X2876" i="70"/>
  <c r="Y2874" i="79"/>
  <c r="X2880" i="56"/>
  <c r="Y2883" i="63"/>
  <c r="Y2881" i="79"/>
  <c r="Y2886" i="56"/>
  <c r="X2891" i="63"/>
  <c r="Y2891" i="70"/>
  <c r="Y2890" i="79"/>
  <c r="X2896" i="56"/>
  <c r="Y2899" i="63"/>
  <c r="X2898" i="79"/>
  <c r="X2903" i="56"/>
  <c r="Y2906" i="63"/>
  <c r="X2909" i="63"/>
  <c r="X2911" i="63"/>
  <c r="X2913" i="63"/>
  <c r="Y2914" i="63"/>
  <c r="Y2916" i="63"/>
  <c r="X2919" i="63"/>
  <c r="Y2920" i="63"/>
  <c r="X2923" i="63"/>
  <c r="X2925" i="63"/>
  <c r="X2927" i="63"/>
  <c r="Y2928" i="63"/>
  <c r="X2931" i="63"/>
  <c r="Y2932" i="63"/>
  <c r="X2935" i="63"/>
  <c r="Y2936" i="63"/>
  <c r="X2939" i="63"/>
  <c r="X2941" i="63"/>
  <c r="Y2942" i="63"/>
  <c r="X2945" i="63"/>
  <c r="X2947" i="63"/>
  <c r="Y2948" i="63"/>
  <c r="Y2950" i="63"/>
  <c r="Y2952" i="63"/>
  <c r="Y2954" i="63"/>
  <c r="Y2956" i="63"/>
  <c r="X2959" i="63"/>
  <c r="X2961" i="63"/>
  <c r="X2963" i="63"/>
  <c r="Y2964" i="63"/>
  <c r="X2967" i="63"/>
  <c r="X2969" i="63"/>
  <c r="X2971" i="63"/>
  <c r="X2973" i="63"/>
  <c r="X2975" i="63"/>
  <c r="Y2976" i="63"/>
  <c r="Y2978" i="63"/>
  <c r="Y2980" i="63"/>
  <c r="Y2982" i="63"/>
  <c r="Y2984" i="63"/>
  <c r="X2987" i="63"/>
  <c r="X2989" i="63"/>
  <c r="Y2990" i="63"/>
  <c r="Y2992" i="63"/>
  <c r="Y2994" i="63"/>
  <c r="Y2996" i="63"/>
  <c r="Y2998" i="63"/>
  <c r="X3001" i="63"/>
  <c r="Y3002" i="63"/>
  <c r="Y3004" i="63"/>
  <c r="Y3004" i="56"/>
  <c r="X3007" i="70"/>
  <c r="X3010" i="63"/>
  <c r="Y3006" i="79"/>
  <c r="Y3011" i="70"/>
  <c r="Y3012" i="56"/>
  <c r="X3015" i="70"/>
  <c r="X3018" i="63"/>
  <c r="X3015" i="79"/>
  <c r="Y3019" i="70"/>
  <c r="Y3020" i="56"/>
  <c r="X3023" i="70"/>
  <c r="X3026" i="63"/>
  <c r="X3023" i="79"/>
  <c r="X3028" i="70"/>
  <c r="Y3028" i="56"/>
  <c r="X3031" i="70"/>
  <c r="X3034" i="63"/>
  <c r="Y3030" i="79"/>
  <c r="X3036" i="70"/>
  <c r="X3034" i="79"/>
  <c r="Y3037" i="56"/>
  <c r="Y3040" i="63"/>
  <c r="Y3040" i="70"/>
  <c r="Y3041" i="70"/>
  <c r="Y3039" i="79"/>
  <c r="Y3040" i="79"/>
  <c r="Y3044" i="56"/>
  <c r="X3046" i="56"/>
  <c r="X3049" i="63"/>
  <c r="X3049" i="70"/>
  <c r="X3050" i="70"/>
  <c r="Y3047" i="79"/>
  <c r="X440" i="56"/>
  <c r="Y691" i="56"/>
  <c r="Y837" i="79"/>
  <c r="Y977" i="70"/>
  <c r="X1056" i="79"/>
  <c r="X1132" i="56"/>
  <c r="Y1204" i="56"/>
  <c r="Y1278" i="63"/>
  <c r="Y1313" i="56"/>
  <c r="X1348" i="79"/>
  <c r="Y1388" i="63"/>
  <c r="X1419" i="79"/>
  <c r="X1451" i="79"/>
  <c r="X1483" i="79"/>
  <c r="Y1514" i="79"/>
  <c r="Y1546" i="79"/>
  <c r="X1579" i="79"/>
  <c r="Y1610" i="79"/>
  <c r="X1643" i="79"/>
  <c r="X1675" i="79"/>
  <c r="Y1706" i="79"/>
  <c r="Y1738" i="79"/>
  <c r="Y1770" i="79"/>
  <c r="Y1805" i="63"/>
  <c r="Y1822" i="79"/>
  <c r="Y1845" i="56"/>
  <c r="X1866" i="63"/>
  <c r="X1883" i="70"/>
  <c r="Y1897" i="79"/>
  <c r="X1919" i="56"/>
  <c r="Y1938" i="63"/>
  <c r="Y1952" i="79"/>
  <c r="Y1973" i="56"/>
  <c r="Y1993" i="63"/>
  <c r="Y2010" i="70"/>
  <c r="X2026" i="79"/>
  <c r="X2047" i="56"/>
  <c r="X2062" i="79"/>
  <c r="Y2077" i="79"/>
  <c r="X2094" i="79"/>
  <c r="Y2109" i="79"/>
  <c r="Y2125" i="79"/>
  <c r="Y2141" i="79"/>
  <c r="Y2157" i="79"/>
  <c r="X2174" i="79"/>
  <c r="X2190" i="79"/>
  <c r="Y2205" i="79"/>
  <c r="X2222" i="79"/>
  <c r="Y2237" i="79"/>
  <c r="Y2253" i="79"/>
  <c r="Y2269" i="79"/>
  <c r="X2286" i="79"/>
  <c r="X2302" i="79"/>
  <c r="Y2317" i="79"/>
  <c r="X2334" i="79"/>
  <c r="Y2349" i="79"/>
  <c r="Y2365" i="79"/>
  <c r="Y2381" i="79"/>
  <c r="X2398" i="79"/>
  <c r="Y2413" i="79"/>
  <c r="X2429" i="79"/>
  <c r="X2445" i="70"/>
  <c r="Y2458" i="63"/>
  <c r="Y2469" i="56"/>
  <c r="Y2478" i="79"/>
  <c r="X2489" i="70"/>
  <c r="X2497" i="63"/>
  <c r="X2501" i="56"/>
  <c r="Y2503" i="79"/>
  <c r="X2514" i="70"/>
  <c r="X2521" i="63"/>
  <c r="X2525" i="56"/>
  <c r="X2529" i="79"/>
  <c r="X2538" i="70"/>
  <c r="X2545" i="63"/>
  <c r="Y2549" i="56"/>
  <c r="Y2552" i="79"/>
  <c r="Y2558" i="79"/>
  <c r="X2570" i="63"/>
  <c r="X2574" i="56"/>
  <c r="X2580" i="56"/>
  <c r="X2584" i="79"/>
  <c r="X2594" i="63"/>
  <c r="Y2599" i="63"/>
  <c r="Y2604" i="56"/>
  <c r="X2608" i="79"/>
  <c r="Y2616" i="70"/>
  <c r="X2625" i="63"/>
  <c r="Y2628" i="56"/>
  <c r="X2632" i="79"/>
  <c r="Y2641" i="70"/>
  <c r="X2649" i="63"/>
  <c r="X2653" i="56"/>
  <c r="X2657" i="79"/>
  <c r="Y2665" i="70"/>
  <c r="Y2672" i="63"/>
  <c r="X2678" i="56"/>
  <c r="X2681" i="79"/>
  <c r="Y2686" i="79"/>
  <c r="Y2697" i="63"/>
  <c r="X2702" i="56"/>
  <c r="Y2707" i="56"/>
  <c r="X2712" i="79"/>
  <c r="Y2721" i="63"/>
  <c r="X2728" i="63"/>
  <c r="X2733" i="56"/>
  <c r="X2736" i="79"/>
  <c r="Y2744" i="70"/>
  <c r="Y2752" i="63"/>
  <c r="Y2756" i="56"/>
  <c r="X2760" i="79"/>
  <c r="Y2769" i="70"/>
  <c r="Y2776" i="63"/>
  <c r="Y2780" i="56"/>
  <c r="Y2784" i="79"/>
  <c r="X2794" i="70"/>
  <c r="X2801" i="63"/>
  <c r="Y2805" i="56"/>
  <c r="X2809" i="79"/>
  <c r="X2815" i="79"/>
  <c r="Y2825" i="63"/>
  <c r="X2830" i="56"/>
  <c r="X2836" i="56"/>
  <c r="X2840" i="79"/>
  <c r="X2850" i="63"/>
  <c r="X2856" i="63"/>
  <c r="X2861" i="56"/>
  <c r="Y2863" i="79"/>
  <c r="Y2872" i="70"/>
  <c r="Y2880" i="63"/>
  <c r="X2885" i="56"/>
  <c r="X2888" i="79"/>
  <c r="Y2897" i="70"/>
  <c r="X2905" i="63"/>
  <c r="Y2908" i="70"/>
  <c r="X2915" i="70"/>
  <c r="Y2919" i="70"/>
  <c r="X2925" i="70"/>
  <c r="X2931" i="70"/>
  <c r="Y2935" i="70"/>
  <c r="X2941" i="70"/>
  <c r="Y2946" i="70"/>
  <c r="X2952" i="70"/>
  <c r="X2957" i="70"/>
  <c r="Y2962" i="70"/>
  <c r="X2968" i="70"/>
  <c r="X2973" i="70"/>
  <c r="Y2978" i="70"/>
  <c r="Y2983" i="70"/>
  <c r="Y2988" i="70"/>
  <c r="X2995" i="70"/>
  <c r="X3000" i="70"/>
  <c r="Y3004" i="70"/>
  <c r="X3011" i="63"/>
  <c r="X3015" i="63"/>
  <c r="X3018" i="70"/>
  <c r="Y3021" i="56"/>
  <c r="X3026" i="56"/>
  <c r="Y3031" i="63"/>
  <c r="X3032" i="79"/>
  <c r="X3040" i="63"/>
  <c r="Y3042" i="63"/>
  <c r="Y3044" i="70"/>
  <c r="Y3047" i="70"/>
  <c r="Y3050" i="70"/>
  <c r="Y3052" i="56"/>
  <c r="X3057" i="63"/>
  <c r="X3058" i="70"/>
  <c r="Y3056" i="79"/>
  <c r="Y3061" i="56"/>
  <c r="Y3064" i="70"/>
  <c r="X3064" i="79"/>
  <c r="Y3068" i="56"/>
  <c r="X3073" i="63"/>
  <c r="X3074" i="70"/>
  <c r="Y3072" i="79"/>
  <c r="X3078" i="56"/>
  <c r="X3081" i="70"/>
  <c r="X3080" i="79"/>
  <c r="Y3084" i="56"/>
  <c r="Y3088" i="63"/>
  <c r="Y3089" i="70"/>
  <c r="X3089" i="79"/>
  <c r="Y3093" i="56"/>
  <c r="Y3096" i="70"/>
  <c r="Y3095" i="79"/>
  <c r="X3101" i="56"/>
  <c r="X3105" i="63"/>
  <c r="X3106" i="70"/>
  <c r="X3105" i="79"/>
  <c r="X3110" i="56"/>
  <c r="Y3112" i="70"/>
  <c r="Y3111" i="79"/>
  <c r="Y3116" i="56"/>
  <c r="X3121" i="63"/>
  <c r="Y3121" i="70"/>
  <c r="X3121" i="79"/>
  <c r="X3126" i="56"/>
  <c r="Y3128" i="70"/>
  <c r="X3128" i="79"/>
  <c r="X3133" i="56"/>
  <c r="X3137" i="63"/>
  <c r="Y3137" i="70"/>
  <c r="Y3136" i="79"/>
  <c r="X3142" i="56"/>
  <c r="Y3144" i="70"/>
  <c r="Y3143" i="79"/>
  <c r="X3149" i="56"/>
  <c r="X3153" i="63"/>
  <c r="Y3153" i="70"/>
  <c r="X3153" i="79"/>
  <c r="X3158" i="56"/>
  <c r="X3161" i="70"/>
  <c r="X3160" i="79"/>
  <c r="Y3164" i="56"/>
  <c r="Y3168" i="63"/>
  <c r="Y3169" i="70"/>
  <c r="X3169" i="79"/>
  <c r="Y3173" i="56"/>
  <c r="X3177" i="70"/>
  <c r="Y3175" i="79"/>
  <c r="Y3180" i="56"/>
  <c r="Y3184" i="63"/>
  <c r="X3186" i="70"/>
  <c r="X3185" i="79"/>
  <c r="X3190" i="56"/>
  <c r="X3193" i="70"/>
  <c r="X3192" i="79"/>
  <c r="Y3196" i="56"/>
  <c r="Y3200" i="63"/>
  <c r="Y3201" i="70"/>
  <c r="X3201" i="79"/>
  <c r="X3206" i="56"/>
  <c r="Y3208" i="70"/>
  <c r="Y3207" i="79"/>
  <c r="X3213" i="56"/>
  <c r="X3217" i="63"/>
  <c r="X3218" i="70"/>
  <c r="X3217" i="79"/>
  <c r="X3222" i="56"/>
  <c r="X3225" i="70"/>
  <c r="Y3223" i="79"/>
  <c r="X3229" i="56"/>
  <c r="Y3232" i="63"/>
  <c r="Y3233" i="70"/>
  <c r="X3233" i="79"/>
  <c r="Y3237" i="56"/>
  <c r="X3241" i="70"/>
  <c r="X3240" i="79"/>
  <c r="Y3244" i="56"/>
  <c r="X3249" i="63"/>
  <c r="X3250" i="70"/>
  <c r="Y3248" i="79"/>
  <c r="X3254" i="56"/>
  <c r="Y3256" i="70"/>
  <c r="Y3255" i="79"/>
  <c r="Y3260" i="56"/>
  <c r="Y3264" i="63"/>
  <c r="X3266" i="70"/>
  <c r="X3265" i="79"/>
  <c r="X3270" i="56"/>
  <c r="X3273" i="70"/>
  <c r="Y3271" i="79"/>
  <c r="X3277" i="56"/>
  <c r="Y3280" i="63"/>
  <c r="Y3281" i="70"/>
  <c r="X3281" i="79"/>
  <c r="X3286" i="56"/>
  <c r="Y3288" i="70"/>
  <c r="X3288" i="79"/>
  <c r="X3293" i="56"/>
  <c r="Y3296" i="63"/>
  <c r="X3298" i="70"/>
  <c r="Y3296" i="79"/>
  <c r="Y3301" i="56"/>
  <c r="X3305" i="70"/>
  <c r="X3304" i="79"/>
  <c r="Y3308" i="56"/>
  <c r="X3313" i="63"/>
  <c r="Y3313" i="70"/>
  <c r="Y3312" i="79"/>
  <c r="X3318" i="56"/>
  <c r="Y3320" i="70"/>
  <c r="Y3319" i="79"/>
  <c r="X3325" i="56"/>
  <c r="Y3328" i="63"/>
  <c r="X3330" i="70"/>
  <c r="X3329" i="79"/>
  <c r="X3334" i="56"/>
  <c r="Y3336" i="70"/>
  <c r="X3336" i="79"/>
  <c r="Y3340" i="56"/>
  <c r="Y3344" i="63"/>
  <c r="X3346" i="70"/>
  <c r="X3345" i="79"/>
  <c r="X3350" i="56"/>
  <c r="Y3352" i="70"/>
  <c r="Y3351" i="79"/>
  <c r="X3357" i="56"/>
  <c r="X3361" i="63"/>
  <c r="Y3361" i="70"/>
  <c r="X3361" i="79"/>
  <c r="Y3365" i="56"/>
  <c r="X3369" i="70"/>
  <c r="X3368" i="79"/>
  <c r="X3373" i="56"/>
  <c r="X3377" i="63"/>
  <c r="X3378" i="70"/>
  <c r="X3377" i="79"/>
  <c r="X3382" i="56"/>
  <c r="X3385" i="70"/>
  <c r="Y3383" i="79"/>
  <c r="X3389" i="56"/>
  <c r="Y3392" i="63"/>
  <c r="X3394" i="70"/>
  <c r="Y3392" i="79"/>
  <c r="Y3397" i="56"/>
  <c r="Y3400" i="70"/>
  <c r="X3400" i="79"/>
  <c r="Y3404" i="56"/>
  <c r="X3409" i="63"/>
  <c r="Y3409" i="70"/>
  <c r="X3409" i="79"/>
  <c r="X3414" i="56"/>
  <c r="X3417" i="70"/>
  <c r="Y3415" i="79"/>
  <c r="X3421" i="56"/>
  <c r="Y3424" i="63"/>
  <c r="Y3425" i="70"/>
  <c r="Y3424" i="79"/>
  <c r="X3430" i="56"/>
  <c r="X3433" i="70"/>
  <c r="Y3431" i="79"/>
  <c r="Y3436" i="56"/>
  <c r="Y3440" i="63"/>
  <c r="Y3441" i="70"/>
  <c r="X3441" i="79"/>
  <c r="Y3445" i="56"/>
  <c r="X3449" i="70"/>
  <c r="X3448" i="79"/>
  <c r="Y3452" i="56"/>
  <c r="Y3456" i="63"/>
  <c r="Y3457" i="70"/>
  <c r="X3457" i="79"/>
  <c r="Y3461" i="56"/>
  <c r="Y3464" i="70"/>
  <c r="Y3463" i="79"/>
  <c r="Y3468" i="56"/>
  <c r="X3473" i="63"/>
  <c r="Y3473" i="70"/>
  <c r="X3473" i="79"/>
  <c r="X3478" i="56"/>
  <c r="X3481" i="70"/>
  <c r="X3480" i="79"/>
  <c r="X3485" i="56"/>
  <c r="X3489" i="63"/>
  <c r="X3490" i="70"/>
  <c r="Y3488" i="79"/>
  <c r="Y3493" i="56"/>
  <c r="Y3496" i="70"/>
  <c r="Y3495" i="79"/>
  <c r="X3501" i="56"/>
  <c r="Y3504" i="63"/>
  <c r="X3506" i="70"/>
  <c r="Y3504" i="79"/>
  <c r="X3510" i="56"/>
  <c r="X3513" i="70"/>
  <c r="X3512" i="79"/>
  <c r="X3517" i="56"/>
  <c r="X3521" i="63"/>
  <c r="X3522" i="70"/>
  <c r="X3521" i="79"/>
  <c r="Y3525" i="56"/>
  <c r="X3528" i="56"/>
  <c r="X3530" i="56"/>
  <c r="X3532" i="56"/>
  <c r="X3534" i="56"/>
  <c r="Y3535" i="56"/>
  <c r="X3538" i="56"/>
  <c r="X3540" i="56"/>
  <c r="Y3541" i="56"/>
  <c r="X3544" i="56"/>
  <c r="X3546" i="56"/>
  <c r="Y3547" i="56"/>
  <c r="Y3549" i="56"/>
  <c r="X3550" i="79"/>
  <c r="Y3541" i="63"/>
  <c r="X3548" i="63"/>
  <c r="Y3551" i="63"/>
  <c r="X547" i="63"/>
  <c r="Y1009" i="79"/>
  <c r="X1234" i="63"/>
  <c r="X1325" i="79"/>
  <c r="Y1397" i="79"/>
  <c r="Y1462" i="79"/>
  <c r="X1527" i="79"/>
  <c r="Y1590" i="79"/>
  <c r="X1687" i="79"/>
  <c r="Y1750" i="79"/>
  <c r="Y1811" i="56"/>
  <c r="Y1870" i="56"/>
  <c r="Y1922" i="79"/>
  <c r="X1978" i="79"/>
  <c r="X2036" i="70"/>
  <c r="Y2067" i="79"/>
  <c r="X2116" i="79"/>
  <c r="X2164" i="79"/>
  <c r="X2212" i="79"/>
  <c r="X2260" i="79"/>
  <c r="Y2275" i="79"/>
  <c r="X2324" i="79"/>
  <c r="Y2371" i="79"/>
  <c r="Y2419" i="79"/>
  <c r="Y2471" i="79"/>
  <c r="X2498" i="70"/>
  <c r="Y2512" i="79"/>
  <c r="X2534" i="56"/>
  <c r="Y2553" i="63"/>
  <c r="X2584" i="63"/>
  <c r="Y2600" i="70"/>
  <c r="Y2615" i="79"/>
  <c r="X2637" i="56"/>
  <c r="X2657" i="63"/>
  <c r="X2671" i="79"/>
  <c r="Y2691" i="56"/>
  <c r="X2712" i="63"/>
  <c r="Y2728" i="70"/>
  <c r="X2744" i="79"/>
  <c r="X2761" i="63"/>
  <c r="X2778" i="70"/>
  <c r="Y2792" i="79"/>
  <c r="Y2809" i="63"/>
  <c r="X2834" i="63"/>
  <c r="Y2847" i="79"/>
  <c r="X2872" i="79"/>
  <c r="X2893" i="56"/>
  <c r="X2906" i="70"/>
  <c r="Y2916" i="70"/>
  <c r="Y2932" i="70"/>
  <c r="Y2953" i="70"/>
  <c r="X2981" i="70"/>
  <c r="X2997" i="70"/>
  <c r="Y3007" i="63"/>
  <c r="X3019" i="56"/>
  <c r="X3029" i="79"/>
  <c r="X3043" i="70"/>
  <c r="Y3048" i="70"/>
  <c r="Y3055" i="56"/>
  <c r="X3063" i="56"/>
  <c r="X3067" i="79"/>
  <c r="Y3073" i="79"/>
  <c r="Y3083" i="70"/>
  <c r="X3090" i="79"/>
  <c r="Y3099" i="70"/>
  <c r="X3107" i="70"/>
  <c r="X3115" i="63"/>
  <c r="Y3119" i="56"/>
  <c r="X3131" i="63"/>
  <c r="Y3135" i="56"/>
  <c r="X3143" i="56"/>
  <c r="Y3146" i="79"/>
  <c r="Y3158" i="56"/>
  <c r="Y3162" i="79"/>
  <c r="X3170" i="79"/>
  <c r="X3180" i="70"/>
  <c r="X3186" i="79"/>
  <c r="Y3195" i="70"/>
  <c r="Y3202" i="70"/>
  <c r="Y3210" i="63"/>
  <c r="X3216" i="56"/>
  <c r="X3218" i="79"/>
  <c r="X3228" i="70"/>
  <c r="Y3231" i="56"/>
  <c r="X3239" i="56"/>
  <c r="X3243" i="79"/>
  <c r="X3250" i="79"/>
  <c r="X3260" i="70"/>
  <c r="X3267" i="70"/>
  <c r="X3266" i="79"/>
  <c r="Y3275" i="70"/>
  <c r="X3283" i="70"/>
  <c r="X3292" i="70"/>
  <c r="Y3298" i="70"/>
  <c r="X3307" i="63"/>
  <c r="X3307" i="79"/>
  <c r="Y3313" i="79"/>
  <c r="Y3322" i="79"/>
  <c r="Y3329" i="79"/>
  <c r="Y3338" i="79"/>
  <c r="Y3345" i="79"/>
  <c r="Y3354" i="79"/>
  <c r="Y3361" i="79"/>
  <c r="Y3371" i="70"/>
  <c r="Y3378" i="70"/>
  <c r="Y3386" i="63"/>
  <c r="X3395" i="70"/>
  <c r="Y3402" i="63"/>
  <c r="X3411" i="70"/>
  <c r="Y3418" i="63"/>
  <c r="X3424" i="56"/>
  <c r="X3426" i="79"/>
  <c r="Y3435" i="70"/>
  <c r="X3443" i="70"/>
  <c r="X3447" i="56"/>
  <c r="Y3451" i="70"/>
  <c r="Y3457" i="79"/>
  <c r="Y3466" i="79"/>
  <c r="Y3473" i="79"/>
  <c r="Y3482" i="79"/>
  <c r="X3495" i="56"/>
  <c r="X3500" i="70"/>
  <c r="X3507" i="70"/>
  <c r="Y3510" i="56"/>
  <c r="X3520" i="56"/>
  <c r="Y3523" i="79"/>
  <c r="X3532" i="79"/>
  <c r="X3538" i="79"/>
  <c r="Y3541" i="79"/>
  <c r="Y3545" i="79"/>
  <c r="X914" i="70"/>
  <c r="X1242" i="70"/>
  <c r="Y1333" i="63"/>
  <c r="Y1434" i="79"/>
  <c r="Y1530" i="79"/>
  <c r="X1627" i="79"/>
  <c r="Y1690" i="79"/>
  <c r="Y1814" i="56"/>
  <c r="Y1888" i="79"/>
  <c r="Y1946" i="70"/>
  <c r="X2003" i="63"/>
  <c r="X2058" i="63"/>
  <c r="X2086" i="79"/>
  <c r="X2134" i="79"/>
  <c r="Y2165" i="79"/>
  <c r="Y2213" i="79"/>
  <c r="X2278" i="79"/>
  <c r="Y2325" i="79"/>
  <c r="Y2357" i="79"/>
  <c r="Y2421" i="79"/>
  <c r="Y2476" i="70"/>
  <c r="Y2494" i="79"/>
  <c r="X2516" i="56"/>
  <c r="X2536" i="63"/>
  <c r="X2544" i="79"/>
  <c r="X2565" i="56"/>
  <c r="X2578" i="70"/>
  <c r="X2593" i="79"/>
  <c r="X2602" i="70"/>
  <c r="Y2616" i="79"/>
  <c r="Y2637" i="56"/>
  <c r="X2658" i="63"/>
  <c r="Y2671" i="79"/>
  <c r="Y2692" i="56"/>
  <c r="X2717" i="56"/>
  <c r="Y2736" i="63"/>
  <c r="X2751" i="79"/>
  <c r="X2766" i="56"/>
  <c r="X2786" i="63"/>
  <c r="X2800" i="79"/>
  <c r="Y2816" i="63"/>
  <c r="Y2833" i="70"/>
  <c r="X2858" i="70"/>
  <c r="X2873" i="79"/>
  <c r="X2879" i="79"/>
  <c r="Y2899" i="56"/>
  <c r="X2917" i="70"/>
  <c r="Y2938" i="70"/>
  <c r="Y2954" i="70"/>
  <c r="Y2975" i="70"/>
  <c r="X2992" i="70"/>
  <c r="X3003" i="70"/>
  <c r="X3016" i="70"/>
  <c r="Y3020" i="79"/>
  <c r="Y3036" i="70"/>
  <c r="X3043" i="79"/>
  <c r="Y3053" i="56"/>
  <c r="Y3064" i="63"/>
  <c r="X3073" i="70"/>
  <c r="X3081" i="63"/>
  <c r="X3089" i="70"/>
  <c r="X3097" i="63"/>
  <c r="Y3096" i="79"/>
  <c r="Y3103" i="79"/>
  <c r="X3114" i="70"/>
  <c r="X3121" i="70"/>
  <c r="X3120" i="79"/>
  <c r="X3130" i="70"/>
  <c r="Y3133" i="56"/>
  <c r="Y3144" i="63"/>
  <c r="X3150" i="56"/>
  <c r="X3157" i="56"/>
  <c r="Y3160" i="63"/>
  <c r="Y3168" i="70"/>
  <c r="Y3177" i="70"/>
  <c r="Y3184" i="70"/>
  <c r="X3193" i="63"/>
  <c r="X3193" i="79"/>
  <c r="X3200" i="79"/>
  <c r="X3210" i="70"/>
  <c r="X3214" i="56"/>
  <c r="X3221" i="56"/>
  <c r="X3226" i="70"/>
  <c r="X3233" i="70"/>
  <c r="X3237" i="56"/>
  <c r="Y3240" i="79"/>
  <c r="Y3247" i="79"/>
  <c r="X3258" i="70"/>
  <c r="X3262" i="56"/>
  <c r="X3269" i="56"/>
  <c r="Y3272" i="79"/>
  <c r="X3280" i="79"/>
  <c r="Y3288" i="63"/>
  <c r="X3297" i="70"/>
  <c r="Y3304" i="63"/>
  <c r="X3313" i="70"/>
  <c r="X3321" i="63"/>
  <c r="Y3325" i="56"/>
  <c r="Y3332" i="56"/>
  <c r="Y3336" i="79"/>
  <c r="Y3348" i="56"/>
  <c r="Y3352" i="79"/>
  <c r="Y3368" i="63"/>
  <c r="Y3376" i="70"/>
  <c r="Y3384" i="63"/>
  <c r="X3393" i="70"/>
  <c r="Y3400" i="63"/>
  <c r="X3406" i="56"/>
  <c r="Y3407" i="79"/>
  <c r="X3418" i="70"/>
  <c r="Y3424" i="70"/>
  <c r="X3433" i="63"/>
  <c r="Y3437" i="56"/>
  <c r="Y3448" i="63"/>
  <c r="Y3456" i="70"/>
  <c r="X3465" i="63"/>
  <c r="Y3472" i="70"/>
  <c r="X3481" i="63"/>
  <c r="Y3480" i="79"/>
  <c r="X3493" i="56"/>
  <c r="X3497" i="79"/>
  <c r="Y3503" i="79"/>
  <c r="Y3513" i="70"/>
  <c r="X3520" i="79"/>
  <c r="Y3528" i="56"/>
  <c r="Y3534" i="56"/>
  <c r="X3543" i="56"/>
  <c r="Y3550" i="56"/>
  <c r="X3236" i="70"/>
  <c r="Y3257" i="79"/>
  <c r="Y3271" i="56"/>
  <c r="X3284" i="70"/>
  <c r="Y3289" i="79"/>
  <c r="Y3298" i="79"/>
  <c r="X3315" i="63"/>
  <c r="X3322" i="79"/>
  <c r="Y3330" i="79"/>
  <c r="X3347" i="63"/>
  <c r="X3355" i="70"/>
  <c r="Y3362" i="63"/>
  <c r="Y3370" i="70"/>
  <c r="Y3383" i="56"/>
  <c r="Y3394" i="63"/>
  <c r="X3407" i="56"/>
  <c r="X3416" i="56"/>
  <c r="X3427" i="63"/>
  <c r="Y3434" i="70"/>
  <c r="X3444" i="70"/>
  <c r="Y3450" i="70"/>
  <c r="X3459" i="79"/>
  <c r="X3475" i="63"/>
  <c r="Y3482" i="70"/>
  <c r="X3492" i="70"/>
  <c r="X3498" i="79"/>
  <c r="Y3506" i="79"/>
  <c r="Y3518" i="56"/>
  <c r="Y3524" i="79"/>
  <c r="Y3534" i="79"/>
  <c r="Y3544" i="79"/>
  <c r="AC17" i="54"/>
  <c r="Y476" i="63"/>
  <c r="Y711" i="56"/>
  <c r="X860" i="63"/>
  <c r="X992" i="63"/>
  <c r="X1068" i="70"/>
  <c r="X1138" i="79"/>
  <c r="Y1213" i="56"/>
  <c r="X1282" i="56"/>
  <c r="Y1318" i="70"/>
  <c r="Y1354" i="56"/>
  <c r="X1389" i="79"/>
  <c r="X1423" i="79"/>
  <c r="Y1454" i="79"/>
  <c r="Y1486" i="79"/>
  <c r="Y1518" i="79"/>
  <c r="Y1550" i="79"/>
  <c r="Y1582" i="79"/>
  <c r="X1615" i="79"/>
  <c r="X1647" i="79"/>
  <c r="X1679" i="79"/>
  <c r="X1711" i="79"/>
  <c r="Y1742" i="79"/>
  <c r="X1775" i="79"/>
  <c r="X1804" i="79"/>
  <c r="Y1827" i="56"/>
  <c r="X1848" i="56"/>
  <c r="X1868" i="63"/>
  <c r="Y1881" i="79"/>
  <c r="X1903" i="56"/>
  <c r="X1923" i="63"/>
  <c r="X1940" i="70"/>
  <c r="Y1954" i="79"/>
  <c r="Y1975" i="56"/>
  <c r="Y1995" i="63"/>
  <c r="X2010" i="79"/>
  <c r="X2031" i="56"/>
  <c r="X2051" i="63"/>
  <c r="X2064" i="79"/>
  <c r="X2080" i="79"/>
  <c r="X2096" i="79"/>
  <c r="Y2111" i="79"/>
  <c r="X2128" i="79"/>
  <c r="X2144" i="79"/>
  <c r="Y2159" i="79"/>
  <c r="X2176" i="79"/>
  <c r="Y2191" i="79"/>
  <c r="X2208" i="79"/>
  <c r="X2224" i="79"/>
  <c r="X2240" i="79"/>
  <c r="X2256" i="79"/>
  <c r="Y2271" i="79"/>
  <c r="Y2287" i="79"/>
  <c r="X2304" i="79"/>
  <c r="X2320" i="79"/>
  <c r="Y2335" i="79"/>
  <c r="Y2351" i="79"/>
  <c r="X2368" i="79"/>
  <c r="Y2383" i="79"/>
  <c r="Y2399" i="79"/>
  <c r="X2416" i="79"/>
  <c r="Y2432" i="56"/>
  <c r="X2443" i="79"/>
  <c r="X2456" i="79"/>
  <c r="Y2471" i="70"/>
  <c r="X2480" i="79"/>
  <c r="Y2489" i="70"/>
  <c r="Y2496" i="63"/>
  <c r="X2502" i="56"/>
  <c r="Y2504" i="79"/>
  <c r="Y2510" i="79"/>
  <c r="X2522" i="63"/>
  <c r="Y2525" i="56"/>
  <c r="X2532" i="56"/>
  <c r="X2536" i="79"/>
  <c r="Y2545" i="63"/>
  <c r="Y2551" i="63"/>
  <c r="Y2556" i="56"/>
  <c r="X2560" i="79"/>
  <c r="Y2568" i="70"/>
  <c r="Y2576" i="63"/>
  <c r="X2581" i="56"/>
  <c r="Y2583" i="79"/>
  <c r="Y2593" i="70"/>
  <c r="X2601" i="63"/>
  <c r="X2605" i="56"/>
  <c r="X2609" i="79"/>
  <c r="Y2617" i="70"/>
  <c r="Y2624" i="63"/>
  <c r="X2630" i="56"/>
  <c r="X2633" i="79"/>
  <c r="X2639" i="79"/>
  <c r="Y2649" i="63"/>
  <c r="X2654" i="56"/>
  <c r="X2660" i="56"/>
  <c r="Y2663" i="79"/>
  <c r="Y2673" i="63"/>
  <c r="X2680" i="63"/>
  <c r="X2685" i="56"/>
  <c r="Y2687" i="79"/>
  <c r="X2697" i="70"/>
  <c r="X2705" i="63"/>
  <c r="Y2708" i="56"/>
  <c r="Y2711" i="79"/>
  <c r="Y2721" i="70"/>
  <c r="Y2728" i="63"/>
  <c r="Y2732" i="56"/>
  <c r="X2737" i="79"/>
  <c r="X2746" i="70"/>
  <c r="X2753" i="63"/>
  <c r="X2758" i="56"/>
  <c r="Y2760" i="79"/>
  <c r="Y2766" i="79"/>
  <c r="Y2777" i="63"/>
  <c r="X2782" i="56"/>
  <c r="X2788" i="56"/>
  <c r="X2792" i="79"/>
  <c r="Y2801" i="63"/>
  <c r="X2808" i="63"/>
  <c r="X2813" i="56"/>
  <c r="Y2815" i="79"/>
  <c r="Y2824" i="70"/>
  <c r="Y2832" i="63"/>
  <c r="Y2836" i="56"/>
  <c r="Y2839" i="79"/>
  <c r="Y2849" i="70"/>
  <c r="Y2856" i="63"/>
  <c r="Y2860" i="56"/>
  <c r="Y2864" i="79"/>
  <c r="X2874" i="70"/>
  <c r="X2881" i="63"/>
  <c r="Y2885" i="56"/>
  <c r="Y2888" i="79"/>
  <c r="X2895" i="79"/>
  <c r="Y2905" i="63"/>
  <c r="X2910" i="70"/>
  <c r="Y2914" i="70"/>
  <c r="Y2920" i="70"/>
  <c r="X2926" i="70"/>
  <c r="Y2930" i="70"/>
  <c r="Y2936" i="70"/>
  <c r="X2942" i="70"/>
  <c r="X2947" i="70"/>
  <c r="Y2952" i="70"/>
  <c r="X2958" i="70"/>
  <c r="X2963" i="70"/>
  <c r="X2969" i="70"/>
  <c r="X2974" i="70"/>
  <c r="X2979" i="70"/>
  <c r="X2985" i="70"/>
  <c r="Y2989" i="70"/>
  <c r="Y2994" i="70"/>
  <c r="Y3000" i="70"/>
  <c r="X3007" i="63"/>
  <c r="Y3009" i="70"/>
  <c r="X3014" i="56"/>
  <c r="X3018" i="56"/>
  <c r="Y3023" i="63"/>
  <c r="Y3023" i="79"/>
  <c r="Y3027" i="79"/>
  <c r="X3035" i="56"/>
  <c r="Y3035" i="79"/>
  <c r="X3039" i="79"/>
  <c r="Y3041" i="79"/>
  <c r="X3048" i="56"/>
  <c r="X3048" i="79"/>
  <c r="X3053" i="56"/>
  <c r="Y3055" i="70"/>
  <c r="Y3054" i="79"/>
  <c r="X3060" i="56"/>
  <c r="X3064" i="63"/>
  <c r="X3065" i="70"/>
  <c r="Y3063" i="79"/>
  <c r="X3069" i="56"/>
  <c r="X3072" i="70"/>
  <c r="X3071" i="79"/>
  <c r="Y3075" i="56"/>
  <c r="X3080" i="63"/>
  <c r="Y3080" i="70"/>
  <c r="Y3079" i="79"/>
  <c r="X3085" i="56"/>
  <c r="X3088" i="70"/>
  <c r="Y3086" i="79"/>
  <c r="X3092" i="56"/>
  <c r="Y3095" i="63"/>
  <c r="X3097" i="70"/>
  <c r="X3096" i="79"/>
  <c r="Y3100" i="56"/>
  <c r="X3104" i="70"/>
  <c r="X3103" i="79"/>
  <c r="X3108" i="56"/>
  <c r="Y3111" i="63"/>
  <c r="X3113" i="70"/>
  <c r="X3112" i="79"/>
  <c r="X3117" i="56"/>
  <c r="X3120" i="70"/>
  <c r="Y3118" i="79"/>
  <c r="Y3123" i="56"/>
  <c r="X3128" i="63"/>
  <c r="X3129" i="70"/>
  <c r="Y3127" i="79"/>
  <c r="Y3132" i="56"/>
  <c r="Y3135" i="70"/>
  <c r="X3135" i="79"/>
  <c r="X3140" i="56"/>
  <c r="X3144" i="63"/>
  <c r="X3145" i="70"/>
  <c r="X3144" i="79"/>
  <c r="Y3148" i="56"/>
  <c r="X3152" i="70"/>
  <c r="Y3150" i="79"/>
  <c r="Y3155" i="56"/>
  <c r="X3160" i="63"/>
  <c r="Y3160" i="70"/>
  <c r="Y3159" i="79"/>
  <c r="X3165" i="56"/>
  <c r="Y3167" i="70"/>
  <c r="X3167" i="79"/>
  <c r="Y3171" i="56"/>
  <c r="X3176" i="63"/>
  <c r="Y3176" i="70"/>
  <c r="X3176" i="79"/>
  <c r="X3181" i="56"/>
  <c r="X3184" i="70"/>
  <c r="Y3182" i="79"/>
  <c r="Y3187" i="56"/>
  <c r="X3192" i="63"/>
  <c r="Y3192" i="70"/>
  <c r="Y3191" i="79"/>
  <c r="X3197" i="56"/>
  <c r="X3200" i="70"/>
  <c r="Y3198" i="79"/>
  <c r="X3204" i="56"/>
  <c r="X3208" i="63"/>
  <c r="X3209" i="70"/>
  <c r="X3208" i="79"/>
  <c r="Y3212" i="56"/>
  <c r="X3216" i="70"/>
  <c r="X3215" i="79"/>
  <c r="X3220" i="56"/>
  <c r="Y3223" i="63"/>
  <c r="Y3224" i="70"/>
  <c r="X3224" i="79"/>
  <c r="Y3228" i="56"/>
  <c r="Y3231" i="70"/>
  <c r="X3231" i="79"/>
  <c r="X3236" i="56"/>
  <c r="Y3239" i="63"/>
  <c r="Y3240" i="70"/>
  <c r="Y3239" i="79"/>
  <c r="X3245" i="56"/>
  <c r="Y3247" i="70"/>
  <c r="X3247" i="79"/>
  <c r="X3252" i="56"/>
  <c r="Y3255" i="63"/>
  <c r="X3257" i="70"/>
  <c r="X3256" i="79"/>
  <c r="X3261" i="56"/>
  <c r="Y3263" i="70"/>
  <c r="Y3262" i="79"/>
  <c r="X3268" i="56"/>
  <c r="X3272" i="63"/>
  <c r="Y3272" i="70"/>
  <c r="X3272" i="79"/>
  <c r="Y3276" i="56"/>
  <c r="Y3279" i="70"/>
  <c r="Y3278" i="79"/>
  <c r="X3284" i="56"/>
  <c r="X3288" i="63"/>
  <c r="X3289" i="70"/>
  <c r="Y3287" i="79"/>
  <c r="Y3292" i="56"/>
  <c r="Y3295" i="70"/>
  <c r="Y3294" i="79"/>
  <c r="X3300" i="56"/>
  <c r="Y3303" i="63"/>
  <c r="Y3304" i="70"/>
  <c r="Y3303" i="79"/>
  <c r="X3309" i="56"/>
  <c r="Y3311" i="70"/>
  <c r="Y3310" i="79"/>
  <c r="Y3315" i="56"/>
  <c r="Y3319" i="63"/>
  <c r="X3321" i="70"/>
  <c r="X3320" i="79"/>
  <c r="Y3324" i="56"/>
  <c r="X3328" i="70"/>
  <c r="Y3326" i="79"/>
  <c r="Y3331" i="56"/>
  <c r="Y3335" i="63"/>
  <c r="X3337" i="70"/>
  <c r="Y3335" i="79"/>
  <c r="X3341" i="56"/>
  <c r="Y3343" i="70"/>
  <c r="Y3342" i="79"/>
  <c r="X3348" i="56"/>
  <c r="Y3351" i="63"/>
  <c r="X3353" i="70"/>
  <c r="X3352" i="79"/>
  <c r="Y3356" i="56"/>
  <c r="Y3359" i="70"/>
  <c r="Y3358" i="79"/>
  <c r="X3364" i="56"/>
  <c r="Y3367" i="63"/>
  <c r="Y3368" i="70"/>
  <c r="Y3367" i="79"/>
  <c r="Y3372" i="56"/>
  <c r="Y3375" i="70"/>
  <c r="X3375" i="79"/>
  <c r="X3380" i="56"/>
  <c r="X3384" i="63"/>
  <c r="Y3384" i="70"/>
  <c r="X3384" i="79"/>
  <c r="Y3388" i="56"/>
  <c r="X3392" i="70"/>
  <c r="Y3390" i="79"/>
  <c r="Y3395" i="56"/>
  <c r="Y3399" i="63"/>
  <c r="X3401" i="70"/>
  <c r="Y3399" i="79"/>
  <c r="X3405" i="56"/>
  <c r="Y3407" i="70"/>
  <c r="Y3406" i="79"/>
  <c r="Y3411" i="56"/>
  <c r="Y3415" i="63"/>
  <c r="Y3416" i="70"/>
  <c r="X3416" i="79"/>
  <c r="Y3420" i="56"/>
  <c r="X3424" i="70"/>
  <c r="X3423" i="79"/>
  <c r="X3428" i="56"/>
  <c r="Y3431" i="63"/>
  <c r="Y3432" i="70"/>
  <c r="X3432" i="79"/>
  <c r="X3437" i="56"/>
  <c r="X3440" i="70"/>
  <c r="Y3438" i="79"/>
  <c r="X3444" i="56"/>
  <c r="Y3447" i="63"/>
  <c r="Y3448" i="70"/>
  <c r="Y3447" i="79"/>
  <c r="X3453" i="56"/>
  <c r="X3456" i="70"/>
  <c r="Y3454" i="79"/>
  <c r="X3460" i="56"/>
  <c r="X3464" i="63"/>
  <c r="X3465" i="70"/>
  <c r="X3464" i="79"/>
  <c r="X3469" i="56"/>
  <c r="Y3471" i="70"/>
  <c r="Y3470" i="79"/>
  <c r="X3476" i="56"/>
  <c r="Y3479" i="63"/>
  <c r="Y3480" i="70"/>
  <c r="Y3479" i="79"/>
  <c r="Y3484" i="56"/>
  <c r="Y3487" i="70"/>
  <c r="X3487" i="79"/>
  <c r="Y3491" i="56"/>
  <c r="Y3495" i="63"/>
  <c r="X3497" i="70"/>
  <c r="X3496" i="79"/>
  <c r="Y3500" i="56"/>
  <c r="Y3503" i="70"/>
  <c r="Y3502" i="79"/>
  <c r="Y3507" i="56"/>
  <c r="Y3511" i="63"/>
  <c r="Y3512" i="70"/>
  <c r="Y3511" i="79"/>
  <c r="Y3516" i="56"/>
  <c r="Y3519" i="70"/>
  <c r="X3519" i="79"/>
  <c r="X3524" i="56"/>
  <c r="Y3527" i="63"/>
  <c r="Y3529" i="63"/>
  <c r="Y3531" i="63"/>
  <c r="Y3533" i="63"/>
  <c r="Y3535" i="63"/>
  <c r="X3538" i="63"/>
  <c r="X3540" i="63"/>
  <c r="Y3543" i="63"/>
  <c r="X3546" i="63"/>
  <c r="Y3549" i="63"/>
  <c r="Y3550" i="79"/>
  <c r="X1431" i="79"/>
  <c r="Y1654" i="79"/>
  <c r="Y1833" i="70"/>
  <c r="X1891" i="63"/>
  <c r="Y1943" i="56"/>
  <c r="Y2018" i="63"/>
  <c r="Y2083" i="79"/>
  <c r="X2132" i="79"/>
  <c r="X2180" i="79"/>
  <c r="Y2227" i="79"/>
  <c r="X2292" i="79"/>
  <c r="Y2339" i="79"/>
  <c r="Y2387" i="79"/>
  <c r="X2449" i="56"/>
  <c r="Y2484" i="56"/>
  <c r="Y2504" i="63"/>
  <c r="Y2528" i="63"/>
  <c r="X2543" i="79"/>
  <c r="X2564" i="56"/>
  <c r="X2578" i="63"/>
  <c r="X2592" i="79"/>
  <c r="Y2612" i="56"/>
  <c r="X2633" i="63"/>
  <c r="X2650" i="70"/>
  <c r="Y2661" i="56"/>
  <c r="Y2681" i="63"/>
  <c r="Y2705" i="63"/>
  <c r="X2720" i="79"/>
  <c r="X2737" i="63"/>
  <c r="X2754" i="70"/>
  <c r="Y2768" i="79"/>
  <c r="X2785" i="63"/>
  <c r="Y2798" i="79"/>
  <c r="X2820" i="56"/>
  <c r="X2840" i="63"/>
  <c r="X2857" i="70"/>
  <c r="X2869" i="56"/>
  <c r="Y2881" i="70"/>
  <c r="Y2896" i="79"/>
  <c r="X2922" i="70"/>
  <c r="Y2942" i="70"/>
  <c r="Y2958" i="70"/>
  <c r="X2975" i="70"/>
  <c r="Y2990" i="70"/>
  <c r="Y3007" i="79"/>
  <c r="X3024" i="70"/>
  <c r="X3037" i="70"/>
  <c r="Y3042" i="79"/>
  <c r="X3051" i="79"/>
  <c r="X3058" i="79"/>
  <c r="Y3066" i="63"/>
  <c r="Y3071" i="56"/>
  <c r="X3083" i="63"/>
  <c r="X3088" i="56"/>
  <c r="Y3094" i="56"/>
  <c r="X3099" i="79"/>
  <c r="X3111" i="56"/>
  <c r="X3115" i="79"/>
  <c r="Y3121" i="79"/>
  <c r="Y3130" i="79"/>
  <c r="Y3137" i="79"/>
  <c r="Y3147" i="70"/>
  <c r="Y3153" i="79"/>
  <c r="X3164" i="70"/>
  <c r="X3171" i="70"/>
  <c r="Y3178" i="63"/>
  <c r="X3184" i="56"/>
  <c r="X3191" i="56"/>
  <c r="Y3194" i="79"/>
  <c r="Y3201" i="79"/>
  <c r="Y3210" i="79"/>
  <c r="X3223" i="56"/>
  <c r="Y3226" i="79"/>
  <c r="X3234" i="79"/>
  <c r="X3243" i="63"/>
  <c r="Y3247" i="56"/>
  <c r="X3259" i="63"/>
  <c r="X3264" i="56"/>
  <c r="Y3270" i="56"/>
  <c r="X3280" i="56"/>
  <c r="Y3286" i="56"/>
  <c r="Y3290" i="79"/>
  <c r="Y3297" i="79"/>
  <c r="X3308" i="70"/>
  <c r="X3315" i="70"/>
  <c r="Y3322" i="63"/>
  <c r="X3328" i="56"/>
  <c r="X3335" i="56"/>
  <c r="Y3339" i="70"/>
  <c r="Y3346" i="70"/>
  <c r="Y3354" i="63"/>
  <c r="X3363" i="70"/>
  <c r="Y3366" i="56"/>
  <c r="X3371" i="79"/>
  <c r="Y3377" i="79"/>
  <c r="Y3386" i="79"/>
  <c r="Y3393" i="79"/>
  <c r="Y3402" i="79"/>
  <c r="Y3414" i="56"/>
  <c r="Y3418" i="79"/>
  <c r="Y3430" i="56"/>
  <c r="X3440" i="56"/>
  <c r="Y3450" i="63"/>
  <c r="Y3455" i="56"/>
  <c r="X3467" i="63"/>
  <c r="X3472" i="56"/>
  <c r="X3479" i="56"/>
  <c r="X3484" i="70"/>
  <c r="X3488" i="56"/>
  <c r="Y3489" i="79"/>
  <c r="Y3498" i="79"/>
  <c r="X3506" i="79"/>
  <c r="Y3515" i="70"/>
  <c r="X3522" i="79"/>
  <c r="X3526" i="79"/>
  <c r="X3530" i="79"/>
  <c r="Y3535" i="79"/>
  <c r="X3544" i="79"/>
  <c r="X580" i="63"/>
  <c r="X1563" i="79"/>
  <c r="X1755" i="79"/>
  <c r="X1855" i="56"/>
  <c r="Y1909" i="56"/>
  <c r="Y1982" i="56"/>
  <c r="Y2037" i="56"/>
  <c r="Y2101" i="79"/>
  <c r="X2182" i="79"/>
  <c r="Y2229" i="79"/>
  <c r="X2294" i="79"/>
  <c r="X2374" i="79"/>
  <c r="X2406" i="79"/>
  <c r="X2448" i="79"/>
  <c r="Y2485" i="56"/>
  <c r="Y2505" i="63"/>
  <c r="Y2529" i="63"/>
  <c r="Y2552" i="70"/>
  <c r="Y2584" i="63"/>
  <c r="Y2608" i="63"/>
  <c r="Y2622" i="79"/>
  <c r="Y2647" i="79"/>
  <c r="Y2668" i="56"/>
  <c r="Y2688" i="63"/>
  <c r="X2713" i="63"/>
  <c r="Y2729" i="70"/>
  <c r="Y2744" i="79"/>
  <c r="X2772" i="56"/>
  <c r="Y2791" i="63"/>
  <c r="X2821" i="56"/>
  <c r="X2841" i="63"/>
  <c r="Y2848" i="79"/>
  <c r="X2870" i="56"/>
  <c r="Y2893" i="56"/>
  <c r="X2912" i="70"/>
  <c r="X2928" i="70"/>
  <c r="X2949" i="70"/>
  <c r="Y2964" i="70"/>
  <c r="Y2980" i="70"/>
  <c r="Y2996" i="70"/>
  <c r="Y3010" i="56"/>
  <c r="Y3028" i="70"/>
  <c r="X3040" i="56"/>
  <c r="Y3048" i="56"/>
  <c r="X3056" i="79"/>
  <c r="Y3065" i="70"/>
  <c r="X3070" i="56"/>
  <c r="X3077" i="56"/>
  <c r="Y3080" i="79"/>
  <c r="Y3092" i="56"/>
  <c r="X3102" i="56"/>
  <c r="Y3112" i="63"/>
  <c r="Y3117" i="56"/>
  <c r="Y3128" i="63"/>
  <c r="X3137" i="70"/>
  <c r="X3141" i="56"/>
  <c r="Y3145" i="70"/>
  <c r="Y3152" i="70"/>
  <c r="Y3161" i="70"/>
  <c r="X3168" i="79"/>
  <c r="Y3176" i="63"/>
  <c r="X3182" i="56"/>
  <c r="Y3188" i="56"/>
  <c r="X3198" i="56"/>
  <c r="Y3204" i="56"/>
  <c r="X3209" i="79"/>
  <c r="Y3215" i="79"/>
  <c r="X3225" i="79"/>
  <c r="X3232" i="79"/>
  <c r="Y3240" i="63"/>
  <c r="X3246" i="56"/>
  <c r="Y3252" i="56"/>
  <c r="X3257" i="79"/>
  <c r="Y3263" i="79"/>
  <c r="Y3273" i="70"/>
  <c r="Y3280" i="70"/>
  <c r="X3290" i="70"/>
  <c r="X3294" i="56"/>
  <c r="X3296" i="79"/>
  <c r="X3306" i="70"/>
  <c r="Y3309" i="56"/>
  <c r="X3317" i="56"/>
  <c r="X3321" i="79"/>
  <c r="Y3328" i="70"/>
  <c r="Y3337" i="70"/>
  <c r="X3345" i="70"/>
  <c r="Y3352" i="63"/>
  <c r="X3361" i="70"/>
  <c r="Y3364" i="56"/>
  <c r="X3369" i="79"/>
  <c r="X3381" i="56"/>
  <c r="X3386" i="70"/>
  <c r="X3390" i="56"/>
  <c r="Y3391" i="79"/>
  <c r="Y3401" i="70"/>
  <c r="X3409" i="70"/>
  <c r="X3417" i="63"/>
  <c r="X3422" i="56"/>
  <c r="Y3423" i="79"/>
  <c r="Y3432" i="79"/>
  <c r="X3440" i="79"/>
  <c r="X3450" i="70"/>
  <c r="Y3453" i="56"/>
  <c r="X3461" i="56"/>
  <c r="X3465" i="79"/>
  <c r="X3472" i="79"/>
  <c r="Y3476" i="56"/>
  <c r="X3486" i="56"/>
  <c r="Y3487" i="79"/>
  <c r="X3498" i="70"/>
  <c r="X3505" i="70"/>
  <c r="X3513" i="63"/>
  <c r="Y3517" i="56"/>
  <c r="Y3524" i="56"/>
  <c r="X3533" i="56"/>
  <c r="X3537" i="56"/>
  <c r="X3541" i="56"/>
  <c r="X3547" i="56"/>
  <c r="Y3225" i="79"/>
  <c r="Y3267" i="70"/>
  <c r="X3283" i="63"/>
  <c r="X3291" i="70"/>
  <c r="Y3299" i="70"/>
  <c r="X3306" i="79"/>
  <c r="X3316" i="70"/>
  <c r="X3323" i="70"/>
  <c r="Y3331" i="70"/>
  <c r="X3343" i="56"/>
  <c r="X3347" i="79"/>
  <c r="Y3353" i="79"/>
  <c r="Y3367" i="56"/>
  <c r="X3379" i="79"/>
  <c r="Y3390" i="56"/>
  <c r="X3400" i="56"/>
  <c r="Y3410" i="63"/>
  <c r="X3418" i="79"/>
  <c r="Y3426" i="79"/>
  <c r="Y3442" i="63"/>
  <c r="X3450" i="79"/>
  <c r="X3460" i="70"/>
  <c r="X3466" i="79"/>
  <c r="Y3474" i="79"/>
  <c r="X3491" i="63"/>
  <c r="X3496" i="56"/>
  <c r="Y3502" i="56"/>
  <c r="X3515" i="70"/>
  <c r="X3523" i="79"/>
  <c r="X3531" i="79"/>
  <c r="Y3538" i="79"/>
  <c r="Y3551" i="56"/>
  <c r="Y149" i="70"/>
  <c r="Y512" i="56"/>
  <c r="X731" i="56"/>
  <c r="Y878" i="63"/>
  <c r="Y1004" i="63"/>
  <c r="X1077" i="56"/>
  <c r="Y1151" i="63"/>
  <c r="Y1224" i="63"/>
  <c r="Y1283" i="79"/>
  <c r="Y1324" i="63"/>
  <c r="Y1356" i="79"/>
  <c r="Y1397" i="63"/>
  <c r="Y1426" i="79"/>
  <c r="X1459" i="79"/>
  <c r="Y1490" i="79"/>
  <c r="X1523" i="79"/>
  <c r="Y1554" i="79"/>
  <c r="X1587" i="79"/>
  <c r="X1619" i="79"/>
  <c r="Y1650" i="79"/>
  <c r="Y1682" i="79"/>
  <c r="Y1714" i="79"/>
  <c r="Y1746" i="79"/>
  <c r="X1779" i="79"/>
  <c r="X1807" i="79"/>
  <c r="X1831" i="56"/>
  <c r="X1851" i="70"/>
  <c r="Y1865" i="79"/>
  <c r="Y1886" i="56"/>
  <c r="Y1906" i="63"/>
  <c r="Y1920" i="79"/>
  <c r="Y1941" i="56"/>
  <c r="X1962" i="63"/>
  <c r="Y1978" i="70"/>
  <c r="X1994" i="79"/>
  <c r="X2015" i="56"/>
  <c r="X2035" i="63"/>
  <c r="X2049" i="79"/>
  <c r="X2066" i="79"/>
  <c r="Y2081" i="79"/>
  <c r="X2098" i="79"/>
  <c r="X2114" i="79"/>
  <c r="Y2129" i="79"/>
  <c r="X2146" i="79"/>
  <c r="X2162" i="79"/>
  <c r="Y2177" i="79"/>
  <c r="Y2193" i="79"/>
  <c r="X2210" i="79"/>
  <c r="Y2225" i="79"/>
  <c r="X2242" i="79"/>
  <c r="Y2257" i="79"/>
  <c r="X2274" i="79"/>
  <c r="X2290" i="79"/>
  <c r="Y2305" i="79"/>
  <c r="X2322" i="79"/>
  <c r="Y2337" i="79"/>
  <c r="Y2353" i="79"/>
  <c r="X2370" i="79"/>
  <c r="X2386" i="79"/>
  <c r="X2402" i="79"/>
  <c r="Y2417" i="79"/>
  <c r="X2432" i="79"/>
  <c r="X2445" i="79"/>
  <c r="Y2460" i="70"/>
  <c r="X2475" i="63"/>
  <c r="Y2483" i="56"/>
  <c r="X2488" i="79"/>
  <c r="Y2497" i="63"/>
  <c r="X2504" i="63"/>
  <c r="Y2508" i="56"/>
  <c r="X2512" i="79"/>
  <c r="Y2520" i="70"/>
  <c r="X2529" i="63"/>
  <c r="X2533" i="56"/>
  <c r="Y2535" i="79"/>
  <c r="Y2545" i="70"/>
  <c r="Y2552" i="63"/>
  <c r="X2557" i="56"/>
  <c r="Y2560" i="79"/>
  <c r="Y2569" i="70"/>
  <c r="X2577" i="63"/>
  <c r="X2582" i="56"/>
  <c r="X2585" i="79"/>
  <c r="Y2590" i="79"/>
  <c r="Y2601" i="63"/>
  <c r="Y2605" i="56"/>
  <c r="Y2611" i="56"/>
  <c r="X2616" i="79"/>
  <c r="Y2625" i="63"/>
  <c r="Y2631" i="63"/>
  <c r="Y2636" i="56"/>
  <c r="Y2639" i="79"/>
  <c r="X2649" i="70"/>
  <c r="Y2656" i="63"/>
  <c r="Y2660" i="56"/>
  <c r="X2664" i="79"/>
  <c r="Y2673" i="70"/>
  <c r="X2681" i="63"/>
  <c r="Y2684" i="56"/>
  <c r="Y2688" i="79"/>
  <c r="Y2697" i="70"/>
  <c r="Y2704" i="63"/>
  <c r="Y2709" i="56"/>
  <c r="Y2712" i="79"/>
  <c r="X2719" i="79"/>
  <c r="X2730" i="63"/>
  <c r="X2734" i="56"/>
  <c r="X2740" i="56"/>
  <c r="Y2743" i="79"/>
  <c r="X2754" i="63"/>
  <c r="Y2759" i="63"/>
  <c r="X2765" i="56"/>
  <c r="Y2767" i="79"/>
  <c r="Y2776" i="70"/>
  <c r="Y2784" i="63"/>
  <c r="X2789" i="56"/>
  <c r="Y2791" i="79"/>
  <c r="Y2801" i="70"/>
  <c r="X2809" i="63"/>
  <c r="Y2812" i="56"/>
  <c r="Y2816" i="79"/>
  <c r="Y2825" i="70"/>
  <c r="X2833" i="63"/>
  <c r="Y2837" i="56"/>
  <c r="Y2840" i="79"/>
  <c r="Y2846" i="79"/>
  <c r="Y2857" i="63"/>
  <c r="Y2861" i="56"/>
  <c r="Y2867" i="56"/>
  <c r="Y2871" i="79"/>
  <c r="X2882" i="63"/>
  <c r="X2888" i="63"/>
  <c r="Y2892" i="56"/>
  <c r="Y2895" i="79"/>
  <c r="X2905" i="70"/>
  <c r="Y2910" i="70"/>
  <c r="X2916" i="70"/>
  <c r="X2921" i="70"/>
  <c r="Y2926" i="70"/>
  <c r="X2932" i="70"/>
  <c r="X2937" i="70"/>
  <c r="X2943" i="70"/>
  <c r="X2948" i="70"/>
  <c r="X2953" i="70"/>
  <c r="X2959" i="70"/>
  <c r="Y2963" i="70"/>
  <c r="Y2968" i="70"/>
  <c r="Y2974" i="70"/>
  <c r="Y2979" i="70"/>
  <c r="Y2984" i="70"/>
  <c r="X2991" i="70"/>
  <c r="Y2995" i="70"/>
  <c r="X3001" i="70"/>
  <c r="Y3005" i="56"/>
  <c r="X3010" i="56"/>
  <c r="X3016" i="63"/>
  <c r="Y3015" i="79"/>
  <c r="X3020" i="79"/>
  <c r="X3027" i="56"/>
  <c r="X3032" i="70"/>
  <c r="Y3035" i="70"/>
  <c r="Y3038" i="56"/>
  <c r="Y3043" i="63"/>
  <c r="X3045" i="56"/>
  <c r="Y3047" i="56"/>
  <c r="Y3051" i="70"/>
  <c r="Y3050" i="79"/>
  <c r="X3056" i="56"/>
  <c r="X3060" i="63"/>
  <c r="X3061" i="70"/>
  <c r="X3060" i="79"/>
  <c r="X3065" i="56"/>
  <c r="X3068" i="70"/>
  <c r="Y3066" i="79"/>
  <c r="X3072" i="56"/>
  <c r="X3076" i="63"/>
  <c r="X3077" i="70"/>
  <c r="X3076" i="79"/>
  <c r="Y3080" i="56"/>
  <c r="X3084" i="70"/>
  <c r="Y3082" i="79"/>
  <c r="Y3087" i="56"/>
  <c r="X3092" i="63"/>
  <c r="Y3092" i="70"/>
  <c r="Y3091" i="79"/>
  <c r="Y3096" i="56"/>
  <c r="X3100" i="70"/>
  <c r="Y3098" i="79"/>
  <c r="Y3103" i="56"/>
  <c r="X3108" i="63"/>
  <c r="X3109" i="70"/>
  <c r="X3108" i="79"/>
  <c r="X3113" i="56"/>
  <c r="Y3115" i="70"/>
  <c r="Y3114" i="79"/>
  <c r="X3120" i="56"/>
  <c r="Y3123" i="63"/>
  <c r="X3125" i="70"/>
  <c r="X3124" i="79"/>
  <c r="Y3128" i="56"/>
  <c r="X3132" i="70"/>
  <c r="X3131" i="79"/>
  <c r="X3136" i="56"/>
  <c r="X3140" i="63"/>
  <c r="Y3140" i="70"/>
  <c r="X3140" i="79"/>
  <c r="Y3144" i="56"/>
  <c r="X3148" i="70"/>
  <c r="X3147" i="79"/>
  <c r="Y3151" i="56"/>
  <c r="X3156" i="63"/>
  <c r="Y3156" i="70"/>
  <c r="Y3155" i="79"/>
  <c r="X3161" i="56"/>
  <c r="Y3163" i="70"/>
  <c r="X3163" i="79"/>
  <c r="X3168" i="56"/>
  <c r="X3172" i="63"/>
  <c r="X3173" i="70"/>
  <c r="X3172" i="79"/>
  <c r="X3177" i="56"/>
  <c r="Y3179" i="70"/>
  <c r="Y3178" i="79"/>
  <c r="Y3183" i="56"/>
  <c r="X3188" i="63"/>
  <c r="X3189" i="70"/>
  <c r="X3188" i="79"/>
  <c r="Y3192" i="56"/>
  <c r="X3196" i="70"/>
  <c r="X3195" i="79"/>
  <c r="X3200" i="56"/>
  <c r="Y3203" i="63"/>
  <c r="Y3204" i="70"/>
  <c r="X3204" i="79"/>
  <c r="Y3208" i="56"/>
  <c r="X3212" i="70"/>
  <c r="X3211" i="79"/>
  <c r="Y3215" i="56"/>
  <c r="Y3219" i="63"/>
  <c r="Y3220" i="70"/>
  <c r="X3220" i="79"/>
  <c r="Y3224" i="56"/>
  <c r="Y3227" i="70"/>
  <c r="X3227" i="79"/>
  <c r="X3232" i="56"/>
  <c r="Y3235" i="63"/>
  <c r="X3237" i="70"/>
  <c r="X3236" i="79"/>
  <c r="X3241" i="56"/>
  <c r="X3244" i="70"/>
  <c r="Y3242" i="79"/>
  <c r="X3248" i="56"/>
  <c r="Y3251" i="63"/>
  <c r="Y3252" i="70"/>
  <c r="X3252" i="79"/>
  <c r="Y3256" i="56"/>
  <c r="Y3259" i="70"/>
  <c r="X3259" i="79"/>
  <c r="Y3263" i="56"/>
  <c r="X3268" i="63"/>
  <c r="X3269" i="70"/>
  <c r="Y3267" i="79"/>
  <c r="Y3272" i="56"/>
  <c r="X3276" i="70"/>
  <c r="X3275" i="79"/>
  <c r="Y3279" i="56"/>
  <c r="Y3283" i="63"/>
  <c r="X3285" i="70"/>
  <c r="X3284" i="79"/>
  <c r="X3289" i="56"/>
  <c r="Y3291" i="70"/>
  <c r="X3291" i="79"/>
  <c r="X3296" i="56"/>
  <c r="X3300" i="63"/>
  <c r="X3301" i="70"/>
  <c r="Y3299" i="79"/>
  <c r="X3305" i="56"/>
  <c r="Y3307" i="70"/>
  <c r="Y3306" i="79"/>
  <c r="Y3311" i="56"/>
  <c r="Y3315" i="63"/>
  <c r="X3317" i="70"/>
  <c r="X3316" i="79"/>
  <c r="X3321" i="56"/>
  <c r="X3324" i="70"/>
  <c r="X3323" i="79"/>
  <c r="Y3327" i="56"/>
  <c r="Y3331" i="63"/>
  <c r="Y3332" i="70"/>
  <c r="X3332" i="79"/>
  <c r="Y3336" i="56"/>
  <c r="X3340" i="70"/>
  <c r="X3339" i="79"/>
  <c r="X3344" i="56"/>
  <c r="Y3347" i="63"/>
  <c r="Y3348" i="70"/>
  <c r="X3348" i="79"/>
  <c r="Y3352" i="56"/>
  <c r="Y3355" i="70"/>
  <c r="X3355" i="79"/>
  <c r="X3360" i="56"/>
  <c r="X3364" i="63"/>
  <c r="Y3364" i="70"/>
  <c r="Y3363" i="79"/>
  <c r="X3369" i="56"/>
  <c r="X3372" i="70"/>
  <c r="Y3370" i="79"/>
  <c r="X3376" i="56"/>
  <c r="Y3379" i="63"/>
  <c r="X3381" i="70"/>
  <c r="Y3379" i="79"/>
  <c r="X3385" i="56"/>
  <c r="Y3387" i="70"/>
  <c r="X3387" i="79"/>
  <c r="X3392" i="56"/>
  <c r="Y3395" i="63"/>
  <c r="Y3396" i="70"/>
  <c r="X3396" i="79"/>
  <c r="Y3400" i="56"/>
  <c r="Y3403" i="70"/>
  <c r="X3403" i="79"/>
  <c r="Y3407" i="56"/>
  <c r="X3412" i="63"/>
  <c r="Y3412" i="70"/>
  <c r="Y3411" i="79"/>
  <c r="Y3416" i="56"/>
  <c r="Y3419" i="70"/>
  <c r="X3419" i="79"/>
  <c r="Y3423" i="56"/>
  <c r="X3428" i="63"/>
  <c r="X3429" i="70"/>
  <c r="Y3427" i="79"/>
  <c r="Y3432" i="56"/>
  <c r="X3436" i="70"/>
  <c r="X3435" i="79"/>
  <c r="Y3439" i="56"/>
  <c r="X3444" i="63"/>
  <c r="Y3444" i="70"/>
  <c r="X3444" i="79"/>
  <c r="Y3448" i="56"/>
  <c r="X3452" i="70"/>
  <c r="Y3450" i="79"/>
  <c r="X3456" i="56"/>
  <c r="Y3459" i="63"/>
  <c r="Y3460" i="70"/>
  <c r="Y3459" i="79"/>
  <c r="X3465" i="56"/>
  <c r="Y3467" i="70"/>
  <c r="X3467" i="79"/>
  <c r="Y3471" i="56"/>
  <c r="Y3475" i="63"/>
  <c r="Y3476" i="70"/>
  <c r="X3476" i="79"/>
  <c r="Y3480" i="56"/>
  <c r="Y3483" i="70"/>
  <c r="X3483" i="79"/>
  <c r="Y3487" i="56"/>
  <c r="Y3491" i="63"/>
  <c r="X3493" i="70"/>
  <c r="Y3491" i="79"/>
  <c r="X3497" i="56"/>
  <c r="Y3499" i="70"/>
  <c r="X3499" i="79"/>
  <c r="X3504" i="56"/>
  <c r="Y3507" i="63"/>
  <c r="Y3508" i="70"/>
  <c r="X3508" i="79"/>
  <c r="Y3512" i="56"/>
  <c r="X3516" i="70"/>
  <c r="Y3514" i="79"/>
  <c r="Y3519" i="56"/>
  <c r="X3524" i="63"/>
  <c r="X3525" i="70"/>
  <c r="X3524" i="79"/>
  <c r="Y3525" i="79"/>
  <c r="Y3527" i="79"/>
  <c r="Y3529" i="79"/>
  <c r="Y3531" i="79"/>
  <c r="X3534" i="79"/>
  <c r="X3536" i="79"/>
  <c r="Y3537" i="79"/>
  <c r="X3540" i="79"/>
  <c r="X3542" i="79"/>
  <c r="Y3543" i="79"/>
  <c r="X3546" i="79"/>
  <c r="X3548" i="79"/>
  <c r="Y228" i="56"/>
  <c r="X746" i="79"/>
  <c r="X895" i="56"/>
  <c r="X1086" i="56"/>
  <c r="Y1158" i="56"/>
  <c r="Y1290" i="56"/>
  <c r="Y1365" i="63"/>
  <c r="Y1494" i="79"/>
  <c r="X1559" i="79"/>
  <c r="Y1622" i="79"/>
  <c r="Y1718" i="79"/>
  <c r="Y1782" i="79"/>
  <c r="Y1849" i="79"/>
  <c r="X1908" i="70"/>
  <c r="Y1963" i="63"/>
  <c r="Y1998" i="56"/>
  <c r="Y2050" i="79"/>
  <c r="X2100" i="79"/>
  <c r="X2148" i="79"/>
  <c r="X2196" i="79"/>
  <c r="Y2243" i="79"/>
  <c r="X2308" i="79"/>
  <c r="Y2355" i="79"/>
  <c r="X2404" i="79"/>
  <c r="X2438" i="63"/>
  <c r="X2459" i="79"/>
  <c r="Y2487" i="79"/>
  <c r="X2509" i="56"/>
  <c r="Y2521" i="70"/>
  <c r="Y2536" i="79"/>
  <c r="X2558" i="56"/>
  <c r="X2568" i="79"/>
  <c r="X2589" i="56"/>
  <c r="X2609" i="63"/>
  <c r="Y2625" i="70"/>
  <c r="Y2640" i="79"/>
  <c r="Y2664" i="79"/>
  <c r="X2686" i="56"/>
  <c r="Y2695" i="79"/>
  <c r="Y2716" i="56"/>
  <c r="Y2740" i="56"/>
  <c r="Y2764" i="56"/>
  <c r="Y2789" i="56"/>
  <c r="X2814" i="56"/>
  <c r="Y2823" i="79"/>
  <c r="X2845" i="56"/>
  <c r="X2865" i="63"/>
  <c r="Y2888" i="63"/>
  <c r="X2911" i="70"/>
  <c r="X2927" i="70"/>
  <c r="X2938" i="70"/>
  <c r="Y2948" i="70"/>
  <c r="X2965" i="70"/>
  <c r="X2970" i="70"/>
  <c r="X2986" i="70"/>
  <c r="X3002" i="70"/>
  <c r="Y3011" i="79"/>
  <c r="Y3027" i="70"/>
  <c r="Y3039" i="70"/>
  <c r="X3052" i="70"/>
  <c r="Y3058" i="70"/>
  <c r="Y3067" i="70"/>
  <c r="X3075" i="70"/>
  <c r="X3079" i="56"/>
  <c r="X3083" i="79"/>
  <c r="X3091" i="70"/>
  <c r="Y3098" i="63"/>
  <c r="X3104" i="56"/>
  <c r="X3106" i="79"/>
  <c r="X3116" i="70"/>
  <c r="X3123" i="70"/>
  <c r="X3127" i="56"/>
  <c r="Y3131" i="70"/>
  <c r="Y3138" i="70"/>
  <c r="X3147" i="63"/>
  <c r="X3152" i="56"/>
  <c r="X3155" i="70"/>
  <c r="Y3162" i="63"/>
  <c r="Y3167" i="56"/>
  <c r="X3175" i="56"/>
  <c r="X3179" i="79"/>
  <c r="X3187" i="70"/>
  <c r="X3195" i="63"/>
  <c r="Y3199" i="56"/>
  <c r="Y3206" i="56"/>
  <c r="Y3211" i="70"/>
  <c r="X3219" i="70"/>
  <c r="Y3226" i="63"/>
  <c r="Y3234" i="70"/>
  <c r="Y3243" i="70"/>
  <c r="X3251" i="70"/>
  <c r="X3255" i="56"/>
  <c r="Y3258" i="79"/>
  <c r="X3275" i="63"/>
  <c r="Y3274" i="79"/>
  <c r="X3282" i="79"/>
  <c r="X3291" i="63"/>
  <c r="Y3295" i="56"/>
  <c r="Y3302" i="56"/>
  <c r="X3312" i="56"/>
  <c r="X3319" i="56"/>
  <c r="Y3323" i="70"/>
  <c r="X3331" i="70"/>
  <c r="Y3338" i="63"/>
  <c r="Y3343" i="56"/>
  <c r="X3351" i="56"/>
  <c r="X3356" i="70"/>
  <c r="Y3359" i="56"/>
  <c r="Y3370" i="63"/>
  <c r="Y3375" i="56"/>
  <c r="X3383" i="56"/>
  <c r="X3388" i="70"/>
  <c r="Y3391" i="56"/>
  <c r="X3399" i="56"/>
  <c r="X3404" i="70"/>
  <c r="X3408" i="56"/>
  <c r="Y3409" i="79"/>
  <c r="X3420" i="70"/>
  <c r="Y3426" i="70"/>
  <c r="X3435" i="63"/>
  <c r="Y3434" i="79"/>
  <c r="Y3441" i="79"/>
  <c r="X3451" i="79"/>
  <c r="X3459" i="70"/>
  <c r="X3463" i="56"/>
  <c r="X3468" i="70"/>
  <c r="Y3474" i="70"/>
  <c r="Y3482" i="63"/>
  <c r="Y3490" i="70"/>
  <c r="X3499" i="63"/>
  <c r="Y3503" i="56"/>
  <c r="X3515" i="63"/>
  <c r="X3515" i="79"/>
  <c r="Y3522" i="70"/>
  <c r="X3528" i="79"/>
  <c r="Y3533" i="79"/>
  <c r="Y3539" i="79"/>
  <c r="Y3547" i="79"/>
  <c r="X289" i="79"/>
  <c r="Y764" i="79"/>
  <c r="X1024" i="63"/>
  <c r="Y1096" i="63"/>
  <c r="Y1168" i="70"/>
  <c r="X1293" i="79"/>
  <c r="X1369" i="56"/>
  <c r="Y1405" i="70"/>
  <c r="X1467" i="79"/>
  <c r="Y1498" i="79"/>
  <c r="X1595" i="79"/>
  <c r="X1659" i="79"/>
  <c r="X1723" i="79"/>
  <c r="X1787" i="79"/>
  <c r="X1838" i="63"/>
  <c r="Y1874" i="63"/>
  <c r="X1930" i="63"/>
  <c r="X1962" i="79"/>
  <c r="X2017" i="79"/>
  <c r="Y2069" i="79"/>
  <c r="X2118" i="79"/>
  <c r="X2150" i="79"/>
  <c r="X2198" i="79"/>
  <c r="X2246" i="79"/>
  <c r="X2262" i="79"/>
  <c r="X2310" i="79"/>
  <c r="Y2341" i="79"/>
  <c r="Y2389" i="79"/>
  <c r="X2438" i="56"/>
  <c r="Y2460" i="79"/>
  <c r="X2489" i="79"/>
  <c r="Y2509" i="56"/>
  <c r="X2520" i="79"/>
  <c r="X2541" i="56"/>
  <c r="X2561" i="63"/>
  <c r="Y2567" i="79"/>
  <c r="Y2588" i="56"/>
  <c r="Y2613" i="56"/>
  <c r="X2634" i="63"/>
  <c r="Y2643" i="56"/>
  <c r="Y2663" i="63"/>
  <c r="X2681" i="70"/>
  <c r="X2696" i="79"/>
  <c r="Y2705" i="70"/>
  <c r="X2721" i="79"/>
  <c r="Y2741" i="56"/>
  <c r="X2762" i="63"/>
  <c r="X2776" i="79"/>
  <c r="X2797" i="56"/>
  <c r="Y2808" i="70"/>
  <c r="X2824" i="79"/>
  <c r="Y2844" i="56"/>
  <c r="Y2864" i="63"/>
  <c r="X2890" i="63"/>
  <c r="X2907" i="70"/>
  <c r="X2923" i="70"/>
  <c r="X2933" i="70"/>
  <c r="X2944" i="70"/>
  <c r="Y2959" i="70"/>
  <c r="Y2970" i="70"/>
  <c r="X2987" i="70"/>
  <c r="Y3003" i="79"/>
  <c r="X3020" i="70"/>
  <c r="Y3032" i="70"/>
  <c r="X3040" i="79"/>
  <c r="X3049" i="79"/>
  <c r="X3057" i="70"/>
  <c r="Y3060" i="56"/>
  <c r="X3065" i="79"/>
  <c r="X3072" i="79"/>
  <c r="X3082" i="70"/>
  <c r="X3086" i="56"/>
  <c r="X3088" i="79"/>
  <c r="X3098" i="70"/>
  <c r="X3105" i="70"/>
  <c r="Y3108" i="56"/>
  <c r="Y3112" i="79"/>
  <c r="Y3124" i="56"/>
  <c r="X3129" i="79"/>
  <c r="Y3135" i="79"/>
  <c r="Y3144" i="79"/>
  <c r="Y3151" i="79"/>
  <c r="X3161" i="79"/>
  <c r="Y3165" i="56"/>
  <c r="X3173" i="56"/>
  <c r="X3177" i="79"/>
  <c r="Y3183" i="79"/>
  <c r="Y3193" i="70"/>
  <c r="X3201" i="70"/>
  <c r="Y3208" i="63"/>
  <c r="Y3216" i="70"/>
  <c r="Y3224" i="63"/>
  <c r="Y3229" i="56"/>
  <c r="Y3241" i="70"/>
  <c r="Y3248" i="70"/>
  <c r="Y3256" i="63"/>
  <c r="X3265" i="70"/>
  <c r="Y3272" i="63"/>
  <c r="X3278" i="56"/>
  <c r="Y3284" i="56"/>
  <c r="Y3288" i="79"/>
  <c r="X3301" i="56"/>
  <c r="Y3304" i="79"/>
  <c r="X3312" i="79"/>
  <c r="Y3321" i="70"/>
  <c r="X3328" i="79"/>
  <c r="X3337" i="63"/>
  <c r="X3342" i="56"/>
  <c r="Y3343" i="79"/>
  <c r="X3354" i="70"/>
  <c r="X3358" i="56"/>
  <c r="X3360" i="79"/>
  <c r="X3370" i="70"/>
  <c r="X3374" i="56"/>
  <c r="Y3375" i="79"/>
  <c r="Y3384" i="79"/>
  <c r="Y3396" i="56"/>
  <c r="Y3400" i="79"/>
  <c r="Y3412" i="56"/>
  <c r="Y3416" i="79"/>
  <c r="X3429" i="56"/>
  <c r="Y3433" i="70"/>
  <c r="X3441" i="70"/>
  <c r="X3445" i="56"/>
  <c r="X3449" i="79"/>
  <c r="Y3455" i="79"/>
  <c r="X3466" i="70"/>
  <c r="Y3469" i="56"/>
  <c r="X3482" i="70"/>
  <c r="Y3488" i="70"/>
  <c r="X3497" i="63"/>
  <c r="X3502" i="56"/>
  <c r="Y3508" i="56"/>
  <c r="X3513" i="79"/>
  <c r="Y3520" i="70"/>
  <c r="X3527" i="56"/>
  <c r="Y3530" i="56"/>
  <c r="X3539" i="56"/>
  <c r="X3545" i="56"/>
  <c r="X3549" i="56"/>
  <c r="Y3234" i="63"/>
  <c r="Y3266" i="63"/>
  <c r="X3274" i="79"/>
  <c r="Y3282" i="79"/>
  <c r="Y3298" i="63"/>
  <c r="Y3306" i="70"/>
  <c r="X3315" i="79"/>
  <c r="Y3326" i="56"/>
  <c r="Y3338" i="70"/>
  <c r="Y3347" i="70"/>
  <c r="X3359" i="56"/>
  <c r="X3363" i="79"/>
  <c r="X3375" i="56"/>
  <c r="Y3379" i="70"/>
  <c r="X3386" i="79"/>
  <c r="X3395" i="79"/>
  <c r="Y3401" i="79"/>
  <c r="X3411" i="79"/>
  <c r="X3423" i="56"/>
  <c r="X3432" i="56"/>
  <c r="Y3438" i="56"/>
  <c r="Y3447" i="56"/>
  <c r="X3459" i="63"/>
  <c r="X3467" i="70"/>
  <c r="Y3475" i="70"/>
  <c r="Y3481" i="79"/>
  <c r="X3499" i="70"/>
  <c r="Y3507" i="70"/>
  <c r="X3514" i="79"/>
  <c r="X3524" i="70"/>
  <c r="X3527" i="79"/>
  <c r="X3533" i="79"/>
  <c r="X3541" i="79"/>
  <c r="X3547" i="79"/>
  <c r="X329" i="56"/>
  <c r="Y610" i="63"/>
  <c r="X787" i="63"/>
  <c r="X926" i="79"/>
  <c r="Y1030" i="56"/>
  <c r="Y1105" i="63"/>
  <c r="Y1178" i="63"/>
  <c r="Y1250" i="70"/>
  <c r="X1302" i="63"/>
  <c r="Y1333" i="79"/>
  <c r="Y1374" i="63"/>
  <c r="Y1406" i="79"/>
  <c r="Y1438" i="79"/>
  <c r="Y1470" i="79"/>
  <c r="X1503" i="79"/>
  <c r="X1535" i="79"/>
  <c r="X1567" i="79"/>
  <c r="Y1598" i="79"/>
  <c r="Y1630" i="79"/>
  <c r="Y1662" i="79"/>
  <c r="Y1694" i="79"/>
  <c r="Y1726" i="79"/>
  <c r="X1759" i="79"/>
  <c r="X1791" i="79"/>
  <c r="X1818" i="70"/>
  <c r="X1836" i="79"/>
  <c r="Y1858" i="63"/>
  <c r="X1876" i="70"/>
  <c r="X1891" i="79"/>
  <c r="Y1911" i="56"/>
  <c r="X1932" i="63"/>
  <c r="Y1945" i="79"/>
  <c r="Y1966" i="56"/>
  <c r="X1987" i="63"/>
  <c r="Y2003" i="70"/>
  <c r="X2019" i="79"/>
  <c r="X2040" i="56"/>
  <c r="X2060" i="63"/>
  <c r="X2072" i="79"/>
  <c r="X2088" i="79"/>
  <c r="X2104" i="79"/>
  <c r="X2120" i="79"/>
  <c r="Y2135" i="79"/>
  <c r="X2152" i="79"/>
  <c r="Y2167" i="79"/>
  <c r="Y2183" i="79"/>
  <c r="Y2199" i="79"/>
  <c r="X2216" i="79"/>
  <c r="X2232" i="79"/>
  <c r="Y2247" i="79"/>
  <c r="X2264" i="79"/>
  <c r="Y2279" i="79"/>
  <c r="Y2295" i="79"/>
  <c r="Y2311" i="79"/>
  <c r="Y2327" i="79"/>
  <c r="Y2343" i="79"/>
  <c r="Y2359" i="79"/>
  <c r="X2376" i="79"/>
  <c r="X2392" i="79"/>
  <c r="X2408" i="79"/>
  <c r="X2424" i="79"/>
  <c r="Y2439" i="70"/>
  <c r="Y2453" i="63"/>
  <c r="Y2464" i="56"/>
  <c r="X2475" i="79"/>
  <c r="X2488" i="63"/>
  <c r="X2493" i="56"/>
  <c r="Y2495" i="79"/>
  <c r="Y2504" i="70"/>
  <c r="Y2512" i="63"/>
  <c r="Y2516" i="56"/>
  <c r="Y2519" i="79"/>
  <c r="Y2529" i="70"/>
  <c r="X2537" i="63"/>
  <c r="Y2540" i="56"/>
  <c r="Y2544" i="79"/>
  <c r="X2554" i="70"/>
  <c r="Y2560" i="63"/>
  <c r="X2566" i="56"/>
  <c r="Y2568" i="79"/>
  <c r="Y2574" i="79"/>
  <c r="X2586" i="63"/>
  <c r="X2590" i="56"/>
  <c r="Y2595" i="56"/>
  <c r="X2600" i="79"/>
  <c r="X2610" i="63"/>
  <c r="X2616" i="63"/>
  <c r="Y2620" i="56"/>
  <c r="X2624" i="79"/>
  <c r="Y2632" i="70"/>
  <c r="X2641" i="63"/>
  <c r="Y2644" i="56"/>
  <c r="X2648" i="79"/>
  <c r="X2658" i="70"/>
  <c r="Y2664" i="63"/>
  <c r="X2669" i="56"/>
  <c r="X2673" i="79"/>
  <c r="Y2681" i="70"/>
  <c r="X2689" i="63"/>
  <c r="X2694" i="56"/>
  <c r="Y2696" i="79"/>
  <c r="X2703" i="79"/>
  <c r="Y2713" i="63"/>
  <c r="Y2717" i="56"/>
  <c r="Y2723" i="56"/>
  <c r="X2728" i="79"/>
  <c r="Y2737" i="63"/>
  <c r="X2744" i="63"/>
  <c r="X2749" i="56"/>
  <c r="Y2751" i="79"/>
  <c r="X2761" i="70"/>
  <c r="X2769" i="63"/>
  <c r="Y2772" i="56"/>
  <c r="Y2775" i="79"/>
  <c r="X2786" i="70"/>
  <c r="X2793" i="63"/>
  <c r="Y2796" i="56"/>
  <c r="X2801" i="79"/>
  <c r="X2810" i="70"/>
  <c r="X2817" i="63"/>
  <c r="Y2821" i="56"/>
  <c r="X2825" i="79"/>
  <c r="X2831" i="79"/>
  <c r="X2842" i="63"/>
  <c r="X2846" i="56"/>
  <c r="X2852" i="56"/>
  <c r="X2856" i="79"/>
  <c r="Y2865" i="63"/>
  <c r="X2872" i="63"/>
  <c r="X2877" i="56"/>
  <c r="Y2879" i="79"/>
  <c r="X2889" i="70"/>
  <c r="X2897" i="63"/>
  <c r="X2901" i="56"/>
  <c r="Y2906" i="70"/>
  <c r="Y2912" i="70"/>
  <c r="Y2917" i="70"/>
  <c r="Y2922" i="70"/>
  <c r="X2929" i="70"/>
  <c r="X2934" i="70"/>
  <c r="X2939" i="70"/>
  <c r="Y2944" i="70"/>
  <c r="X2950" i="70"/>
  <c r="X2955" i="70"/>
  <c r="Y2960" i="70"/>
  <c r="Y2965" i="70"/>
  <c r="X2971" i="70"/>
  <c r="Y2976" i="70"/>
  <c r="X2982" i="70"/>
  <c r="Y2986" i="70"/>
  <c r="Y2992" i="70"/>
  <c r="X2998" i="70"/>
  <c r="Y3002" i="70"/>
  <c r="X3008" i="70"/>
  <c r="X3012" i="70"/>
  <c r="Y3012" i="79"/>
  <c r="Y3020" i="70"/>
  <c r="X3025" i="70"/>
  <c r="X3029" i="70"/>
  <c r="X3035" i="63"/>
  <c r="X3037" i="56"/>
  <c r="Y3039" i="56"/>
  <c r="Y3043" i="70"/>
  <c r="Y3047" i="63"/>
  <c r="Y3050" i="63"/>
  <c r="Y3051" i="56"/>
  <c r="Y3055" i="63"/>
  <c r="Y3056" i="70"/>
  <c r="Y3055" i="79"/>
  <c r="X3061" i="56"/>
  <c r="X3064" i="70"/>
  <c r="X3063" i="79"/>
  <c r="Y3067" i="56"/>
  <c r="Y3071" i="63"/>
  <c r="Y3072" i="70"/>
  <c r="Y3071" i="79"/>
  <c r="Y3076" i="56"/>
  <c r="Y3079" i="70"/>
  <c r="X3079" i="79"/>
  <c r="Y3083" i="56"/>
  <c r="Y3087" i="63"/>
  <c r="Y3088" i="70"/>
  <c r="Y3087" i="79"/>
  <c r="X3093" i="56"/>
  <c r="X3096" i="70"/>
  <c r="Y3094" i="79"/>
  <c r="X3100" i="56"/>
  <c r="Y3103" i="63"/>
  <c r="Y3104" i="70"/>
  <c r="X3104" i="79"/>
  <c r="X3109" i="56"/>
  <c r="X3112" i="70"/>
  <c r="Y3110" i="79"/>
  <c r="X3116" i="56"/>
  <c r="Y3119" i="63"/>
  <c r="Y3120" i="70"/>
  <c r="Y3119" i="79"/>
  <c r="X3125" i="56"/>
  <c r="Y3127" i="70"/>
  <c r="X3127" i="79"/>
  <c r="Y3131" i="56"/>
  <c r="Y3135" i="63"/>
  <c r="Y3136" i="70"/>
  <c r="X3136" i="79"/>
  <c r="Y3140" i="56"/>
  <c r="X3144" i="70"/>
  <c r="X3143" i="79"/>
  <c r="X3148" i="56"/>
  <c r="X3152" i="63"/>
  <c r="X3153" i="70"/>
  <c r="X3152" i="79"/>
  <c r="Y3156" i="56"/>
  <c r="X3160" i="70"/>
  <c r="X3159" i="79"/>
  <c r="Y3163" i="56"/>
  <c r="X3168" i="63"/>
  <c r="X3169" i="70"/>
  <c r="Y3167" i="79"/>
  <c r="Y3172" i="56"/>
  <c r="X3176" i="70"/>
  <c r="X3175" i="79"/>
  <c r="Y3179" i="56"/>
  <c r="X3184" i="63"/>
  <c r="X3185" i="70"/>
  <c r="X3184" i="79"/>
  <c r="X3189" i="56"/>
  <c r="X3192" i="70"/>
  <c r="X3191" i="79"/>
  <c r="X3196" i="56"/>
  <c r="Y3199" i="63"/>
  <c r="Y3200" i="70"/>
  <c r="Y3199" i="79"/>
  <c r="X3205" i="56"/>
  <c r="X3208" i="70"/>
  <c r="Y3206" i="79"/>
  <c r="Y3211" i="56"/>
  <c r="Y3215" i="63"/>
  <c r="X3217" i="70"/>
  <c r="X3216" i="79"/>
  <c r="Y3220" i="56"/>
  <c r="X3224" i="70"/>
  <c r="Y3222" i="79"/>
  <c r="Y3227" i="56"/>
  <c r="X3232" i="63"/>
  <c r="Y3232" i="70"/>
  <c r="Y3231" i="79"/>
  <c r="Y3236" i="56"/>
  <c r="Y3239" i="70"/>
  <c r="X3239" i="79"/>
  <c r="Y3243" i="56"/>
  <c r="X3248" i="63"/>
  <c r="X3249" i="70"/>
  <c r="X3248" i="79"/>
  <c r="X3253" i="56"/>
  <c r="Y3255" i="70"/>
  <c r="X3255" i="79"/>
  <c r="X3260" i="56"/>
  <c r="X3264" i="63"/>
  <c r="Y3264" i="70"/>
  <c r="X3264" i="79"/>
  <c r="Y3268" i="56"/>
  <c r="X3272" i="70"/>
  <c r="Y3270" i="79"/>
  <c r="X3276" i="56"/>
  <c r="X3280" i="63"/>
  <c r="X3281" i="70"/>
  <c r="Y3279" i="79"/>
  <c r="X3285" i="56"/>
  <c r="Y3287" i="70"/>
  <c r="Y3286" i="79"/>
  <c r="X3292" i="56"/>
  <c r="X3296" i="63"/>
  <c r="Y3296" i="70"/>
  <c r="Y3295" i="79"/>
  <c r="Y3300" i="56"/>
  <c r="Y3303" i="70"/>
  <c r="X3303" i="79"/>
  <c r="X3308" i="56"/>
  <c r="X3312" i="63"/>
  <c r="Y3312" i="70"/>
  <c r="Y3311" i="79"/>
  <c r="Y3316" i="56"/>
  <c r="X3320" i="70"/>
  <c r="X3319" i="79"/>
  <c r="Y3323" i="56"/>
  <c r="Y3327" i="63"/>
  <c r="X3329" i="70"/>
  <c r="Y3327" i="79"/>
  <c r="X3333" i="56"/>
  <c r="X3336" i="70"/>
  <c r="X3335" i="79"/>
  <c r="X3340" i="56"/>
  <c r="X3344" i="63"/>
  <c r="Y3344" i="70"/>
  <c r="X3344" i="79"/>
  <c r="X3349" i="56"/>
  <c r="Y3351" i="70"/>
  <c r="X3351" i="79"/>
  <c r="Y3355" i="56"/>
  <c r="X3360" i="63"/>
  <c r="Y3360" i="70"/>
  <c r="Y3359" i="79"/>
  <c r="X3365" i="56"/>
  <c r="X3368" i="70"/>
  <c r="Y3366" i="79"/>
  <c r="Y3371" i="56"/>
  <c r="Y3375" i="63"/>
  <c r="X3377" i="70"/>
  <c r="X3376" i="79"/>
  <c r="Y3380" i="56"/>
  <c r="Y3383" i="70"/>
  <c r="X3383" i="79"/>
  <c r="Y3387" i="56"/>
  <c r="X3392" i="63"/>
  <c r="Y3392" i="70"/>
  <c r="X3392" i="79"/>
  <c r="X3397" i="56"/>
  <c r="Y3399" i="70"/>
  <c r="Y3398" i="79"/>
  <c r="Y3403" i="56"/>
  <c r="Y3407" i="63"/>
  <c r="Y3408" i="70"/>
  <c r="X3408" i="79"/>
  <c r="X3413" i="56"/>
  <c r="Y3415" i="70"/>
  <c r="X3415" i="79"/>
  <c r="Y3419" i="56"/>
  <c r="Y3423" i="63"/>
  <c r="X3425" i="70"/>
  <c r="X3424" i="79"/>
  <c r="Y3428" i="56"/>
  <c r="X3432" i="70"/>
  <c r="X3431" i="79"/>
  <c r="X3436" i="56"/>
  <c r="Y3439" i="63"/>
  <c r="Y3440" i="70"/>
  <c r="Y3439" i="79"/>
  <c r="Y3444" i="56"/>
  <c r="Y3447" i="70"/>
  <c r="Y3446" i="79"/>
  <c r="X3452" i="56"/>
  <c r="Y3455" i="63"/>
  <c r="X3457" i="70"/>
  <c r="X3456" i="79"/>
  <c r="Y3460" i="56"/>
  <c r="Y3463" i="70"/>
  <c r="Y3462" i="79"/>
  <c r="X3468" i="56"/>
  <c r="Y3471" i="63"/>
  <c r="X3473" i="70"/>
  <c r="Y3471" i="79"/>
  <c r="X3477" i="56"/>
  <c r="Y3479" i="70"/>
  <c r="X3479" i="79"/>
  <c r="X3484" i="56"/>
  <c r="Y3487" i="63"/>
  <c r="X3489" i="70"/>
  <c r="X3488" i="79"/>
  <c r="Y3492" i="56"/>
  <c r="Y3495" i="70"/>
  <c r="Y3494" i="79"/>
  <c r="Y3499" i="56"/>
  <c r="X3504" i="63"/>
  <c r="Y3504" i="70"/>
  <c r="X3504" i="79"/>
  <c r="X3509" i="56"/>
  <c r="X3512" i="70"/>
  <c r="X3511" i="79"/>
  <c r="Y3515" i="56"/>
  <c r="X3520" i="63"/>
  <c r="X3521" i="70"/>
  <c r="Y3519" i="79"/>
  <c r="X3525" i="56"/>
  <c r="Y3528" i="63"/>
  <c r="Y3530" i="63"/>
  <c r="Y3532" i="63"/>
  <c r="X3535" i="63"/>
  <c r="X3537" i="63"/>
  <c r="Y3538" i="63"/>
  <c r="X3541" i="63"/>
  <c r="Y3542" i="63"/>
  <c r="X3545" i="63"/>
  <c r="Y3546" i="63"/>
  <c r="X3549" i="63"/>
  <c r="X3551" i="63"/>
  <c r="Y3551" i="70"/>
  <c r="X364" i="79"/>
  <c r="X639" i="79"/>
  <c r="X806" i="63"/>
  <c r="Y945" i="70"/>
  <c r="Y1040" i="70"/>
  <c r="X1114" i="70"/>
  <c r="Y1183" i="79"/>
  <c r="Y1259" i="56"/>
  <c r="Y1304" i="56"/>
  <c r="Y1341" i="70"/>
  <c r="X1378" i="56"/>
  <c r="Y1410" i="79"/>
  <c r="X1443" i="79"/>
  <c r="Y1474" i="79"/>
  <c r="X1507" i="79"/>
  <c r="X1539" i="79"/>
  <c r="Y1570" i="79"/>
  <c r="X1603" i="79"/>
  <c r="X1635" i="79"/>
  <c r="X1667" i="79"/>
  <c r="X1699" i="79"/>
  <c r="Y1730" i="79"/>
  <c r="X1763" i="79"/>
  <c r="Y1794" i="79"/>
  <c r="Y1821" i="63"/>
  <c r="X1843" i="63"/>
  <c r="X1857" i="79"/>
  <c r="X1878" i="56"/>
  <c r="Y1897" i="63"/>
  <c r="X1915" i="70"/>
  <c r="X1930" i="79"/>
  <c r="Y1950" i="56"/>
  <c r="X1971" i="63"/>
  <c r="X1985" i="79"/>
  <c r="X2006" i="56"/>
  <c r="Y2025" i="63"/>
  <c r="X2043" i="70"/>
  <c r="Y2057" i="79"/>
  <c r="X2074" i="79"/>
  <c r="Y2089" i="79"/>
  <c r="Y2105" i="79"/>
  <c r="Y2121" i="79"/>
  <c r="X2138" i="79"/>
  <c r="X2154" i="79"/>
  <c r="Y2169" i="79"/>
  <c r="Y2185" i="79"/>
  <c r="X2202" i="79"/>
  <c r="X2218" i="79"/>
  <c r="X2234" i="79"/>
  <c r="X2250" i="79"/>
  <c r="Y2265" i="79"/>
  <c r="Y2281" i="79"/>
  <c r="Y2297" i="79"/>
  <c r="Y2313" i="79"/>
  <c r="Y2329" i="79"/>
  <c r="Y2345" i="79"/>
  <c r="Y2361" i="79"/>
  <c r="Y2377" i="79"/>
  <c r="Y2393" i="79"/>
  <c r="X2410" i="79"/>
  <c r="X2429" i="70"/>
  <c r="Y2442" i="63"/>
  <c r="X2454" i="56"/>
  <c r="X2464" i="79"/>
  <c r="Y2480" i="63"/>
  <c r="Y2488" i="63"/>
  <c r="Y2492" i="56"/>
  <c r="Y2496" i="79"/>
  <c r="X2506" i="70"/>
  <c r="X2513" i="63"/>
  <c r="X2518" i="56"/>
  <c r="X2521" i="79"/>
  <c r="Y2526" i="79"/>
  <c r="Y2537" i="63"/>
  <c r="Y2541" i="56"/>
  <c r="X2548" i="56"/>
  <c r="Y2551" i="79"/>
  <c r="X2562" i="63"/>
  <c r="Y2567" i="63"/>
  <c r="X2573" i="56"/>
  <c r="X2576" i="79"/>
  <c r="X2585" i="70"/>
  <c r="X2593" i="63"/>
  <c r="Y2596" i="56"/>
  <c r="Y2599" i="79"/>
  <c r="X2610" i="70"/>
  <c r="X2617" i="63"/>
  <c r="X2621" i="56"/>
  <c r="X2625" i="79"/>
  <c r="Y2633" i="70"/>
  <c r="Y2640" i="63"/>
  <c r="Y2645" i="56"/>
  <c r="X2649" i="79"/>
  <c r="X2655" i="79"/>
  <c r="X2666" i="63"/>
  <c r="X2670" i="56"/>
  <c r="Y2675" i="56"/>
  <c r="X2680" i="79"/>
  <c r="Y2689" i="63"/>
  <c r="X2696" i="63"/>
  <c r="X2701" i="56"/>
  <c r="X2704" i="79"/>
  <c r="Y2712" i="70"/>
  <c r="X2721" i="63"/>
  <c r="Y2724" i="56"/>
  <c r="Y2727" i="79"/>
  <c r="X2738" i="70"/>
  <c r="Y2744" i="63"/>
  <c r="Y2748" i="56"/>
  <c r="X2753" i="79"/>
  <c r="X2762" i="70"/>
  <c r="Y2768" i="63"/>
  <c r="Y2773" i="56"/>
  <c r="Y2776" i="79"/>
  <c r="X2783" i="79"/>
  <c r="Y2793" i="63"/>
  <c r="X2798" i="56"/>
  <c r="X2804" i="56"/>
  <c r="Y2807" i="79"/>
  <c r="X2818" i="63"/>
  <c r="X2824" i="63"/>
  <c r="Y2828" i="56"/>
  <c r="Y2831" i="79"/>
  <c r="Y2840" i="70"/>
  <c r="X2849" i="63"/>
  <c r="X2853" i="56"/>
  <c r="Y2855" i="79"/>
  <c r="Y2865" i="70"/>
  <c r="X2873" i="63"/>
  <c r="Y2876" i="56"/>
  <c r="X2881" i="79"/>
  <c r="Y2889" i="70"/>
  <c r="Y2896" i="63"/>
  <c r="X2902" i="56"/>
  <c r="X2908" i="70"/>
  <c r="X2913" i="70"/>
  <c r="X2919" i="70"/>
  <c r="X2924" i="70"/>
  <c r="Y2928" i="70"/>
  <c r="X2935" i="70"/>
  <c r="X2940" i="70"/>
  <c r="X2945" i="70"/>
  <c r="X2951" i="70"/>
  <c r="X2956" i="70"/>
  <c r="X2961" i="70"/>
  <c r="Y2966" i="70"/>
  <c r="X2972" i="70"/>
  <c r="X2977" i="70"/>
  <c r="Y2982" i="70"/>
  <c r="Y2987" i="70"/>
  <c r="X2993" i="70"/>
  <c r="X2999" i="70"/>
  <c r="X3004" i="70"/>
  <c r="X3005" i="79"/>
  <c r="X3013" i="70"/>
  <c r="X3017" i="70"/>
  <c r="X3021" i="70"/>
  <c r="Y3026" i="63"/>
  <c r="X3031" i="63"/>
  <c r="X3034" i="70"/>
  <c r="X3035" i="79"/>
  <c r="X3041" i="70"/>
  <c r="X3044" i="70"/>
  <c r="X3044" i="79"/>
  <c r="Y3046" i="79"/>
  <c r="Y3052" i="70"/>
  <c r="Y3051" i="79"/>
  <c r="Y3056" i="56"/>
  <c r="X3060" i="70"/>
  <c r="Y3058" i="79"/>
  <c r="Y3063" i="56"/>
  <c r="Y3067" i="63"/>
  <c r="X3069" i="70"/>
  <c r="X3068" i="79"/>
  <c r="X3073" i="56"/>
  <c r="X3076" i="70"/>
  <c r="X3075" i="79"/>
  <c r="Y3079" i="56"/>
  <c r="X3084" i="63"/>
  <c r="Y3084" i="70"/>
  <c r="Y3083" i="79"/>
  <c r="X3089" i="56"/>
  <c r="Y3091" i="70"/>
  <c r="X3091" i="79"/>
  <c r="Y3095" i="56"/>
  <c r="X3100" i="63"/>
  <c r="Y3100" i="70"/>
  <c r="Y3099" i="79"/>
  <c r="X3105" i="56"/>
  <c r="Y3107" i="70"/>
  <c r="X3107" i="79"/>
  <c r="Y3111" i="56"/>
  <c r="Y3115" i="63"/>
  <c r="Y3116" i="70"/>
  <c r="X3116" i="79"/>
  <c r="X3121" i="56"/>
  <c r="Y3123" i="70"/>
  <c r="Y3122" i="79"/>
  <c r="X3128" i="56"/>
  <c r="X3132" i="63"/>
  <c r="X3133" i="70"/>
  <c r="Y3131" i="79"/>
  <c r="Y3136" i="56"/>
  <c r="Y3139" i="70"/>
  <c r="Y3138" i="79"/>
  <c r="X3144" i="56"/>
  <c r="Y3147" i="63"/>
  <c r="Y3148" i="70"/>
  <c r="Y3147" i="79"/>
  <c r="X3153" i="56"/>
  <c r="X3156" i="70"/>
  <c r="X3155" i="79"/>
  <c r="Y3159" i="56"/>
  <c r="Y3163" i="63"/>
  <c r="Y3164" i="70"/>
  <c r="X3164" i="79"/>
  <c r="Y3168" i="56"/>
  <c r="X3172" i="70"/>
  <c r="Y3170" i="79"/>
  <c r="X3176" i="56"/>
  <c r="X3180" i="63"/>
  <c r="X3181" i="70"/>
  <c r="Y3179" i="79"/>
  <c r="X3185" i="56"/>
  <c r="X3188" i="70"/>
  <c r="X3187" i="79"/>
  <c r="Y3191" i="56"/>
  <c r="Y3195" i="63"/>
  <c r="Y3196" i="70"/>
  <c r="X3196" i="79"/>
  <c r="Y3200" i="56"/>
  <c r="X3204" i="70"/>
  <c r="Y3202" i="79"/>
  <c r="X3208" i="56"/>
  <c r="Y3211" i="63"/>
  <c r="X3213" i="70"/>
  <c r="Y3211" i="79"/>
  <c r="X3217" i="56"/>
  <c r="Y3219" i="70"/>
  <c r="X3219" i="79"/>
  <c r="X3224" i="56"/>
  <c r="X3228" i="63"/>
  <c r="Y3228" i="70"/>
  <c r="Y3227" i="79"/>
  <c r="X3233" i="56"/>
  <c r="Y3235" i="70"/>
  <c r="X3235" i="79"/>
  <c r="Y3239" i="56"/>
  <c r="X3244" i="63"/>
  <c r="Y3244" i="70"/>
  <c r="Y3243" i="79"/>
  <c r="Y3248" i="56"/>
  <c r="X3252" i="70"/>
  <c r="Y3250" i="79"/>
  <c r="X3256" i="56"/>
  <c r="Y3259" i="63"/>
  <c r="Y3260" i="70"/>
  <c r="X3260" i="79"/>
  <c r="Y3264" i="56"/>
  <c r="X3268" i="70"/>
  <c r="Y3266" i="79"/>
  <c r="X3272" i="56"/>
  <c r="X3276" i="63"/>
  <c r="X3277" i="70"/>
  <c r="X3276" i="79"/>
  <c r="X3281" i="56"/>
  <c r="Y3283" i="70"/>
  <c r="X3283" i="79"/>
  <c r="Y3287" i="56"/>
  <c r="Y3291" i="63"/>
  <c r="Y3292" i="70"/>
  <c r="X3292" i="79"/>
  <c r="Y3296" i="56"/>
  <c r="X3300" i="70"/>
  <c r="X3299" i="79"/>
  <c r="Y3303" i="56"/>
  <c r="X3308" i="63"/>
  <c r="X3309" i="70"/>
  <c r="X3308" i="79"/>
  <c r="Y3312" i="56"/>
  <c r="Y3315" i="70"/>
  <c r="Y3314" i="79"/>
  <c r="Y3319" i="56"/>
  <c r="Y3323" i="63"/>
  <c r="X3325" i="70"/>
  <c r="Y3323" i="79"/>
  <c r="Y3328" i="56"/>
  <c r="X3332" i="70"/>
  <c r="X3331" i="79"/>
  <c r="Y3335" i="56"/>
  <c r="X3340" i="63"/>
  <c r="X3341" i="70"/>
  <c r="Y3339" i="79"/>
  <c r="Y3344" i="56"/>
  <c r="X3348" i="70"/>
  <c r="Y3346" i="79"/>
  <c r="X3352" i="56"/>
  <c r="X3356" i="63"/>
  <c r="X3357" i="70"/>
  <c r="Y3355" i="79"/>
  <c r="Y3360" i="56"/>
  <c r="X3364" i="70"/>
  <c r="Y3362" i="79"/>
  <c r="X3368" i="56"/>
  <c r="X3372" i="63"/>
  <c r="X3373" i="70"/>
  <c r="Y3371" i="79"/>
  <c r="X3377" i="56"/>
  <c r="X3380" i="70"/>
  <c r="Y3378" i="79"/>
  <c r="X3384" i="56"/>
  <c r="Y3387" i="63"/>
  <c r="X3389" i="70"/>
  <c r="X3388" i="79"/>
  <c r="Y3392" i="56"/>
  <c r="Y3395" i="70"/>
  <c r="Y3394" i="79"/>
  <c r="Y3399" i="56"/>
  <c r="Y3403" i="63"/>
  <c r="X3405" i="70"/>
  <c r="X3404" i="79"/>
  <c r="X3409" i="56"/>
  <c r="Y3411" i="70"/>
  <c r="Y3410" i="79"/>
  <c r="Y3415" i="56"/>
  <c r="X3420" i="63"/>
  <c r="Y3420" i="70"/>
  <c r="X3420" i="79"/>
  <c r="Y3424" i="56"/>
  <c r="Y3427" i="70"/>
  <c r="X3427" i="79"/>
  <c r="Y3431" i="56"/>
  <c r="Y3435" i="63"/>
  <c r="Y3436" i="70"/>
  <c r="X3436" i="79"/>
  <c r="X3441" i="56"/>
  <c r="Y3443" i="70"/>
  <c r="X3443" i="79"/>
  <c r="X3448" i="56"/>
  <c r="Y3451" i="63"/>
  <c r="Y3452" i="70"/>
  <c r="X3452" i="79"/>
  <c r="X3457" i="56"/>
  <c r="Y3459" i="70"/>
  <c r="Y3458" i="79"/>
  <c r="Y3463" i="56"/>
  <c r="Y3467" i="63"/>
  <c r="X3469" i="70"/>
  <c r="Y3467" i="79"/>
  <c r="Y3472" i="56"/>
  <c r="X3476" i="70"/>
  <c r="X3475" i="79"/>
  <c r="X3480" i="56"/>
  <c r="Y3483" i="63"/>
  <c r="X3485" i="70"/>
  <c r="Y3483" i="79"/>
  <c r="Y3488" i="56"/>
  <c r="Y3491" i="70"/>
  <c r="X3491" i="79"/>
  <c r="Y3495" i="56"/>
  <c r="Y3499" i="63"/>
  <c r="Y3500" i="70"/>
  <c r="Y3499" i="79"/>
  <c r="X3505" i="56"/>
  <c r="X3508" i="70"/>
  <c r="X3507" i="79"/>
  <c r="X3512" i="56"/>
  <c r="X3516" i="63"/>
  <c r="Y3516" i="70"/>
  <c r="X3516" i="79"/>
  <c r="X3521" i="56"/>
  <c r="Y3523" i="70"/>
  <c r="Y3522" i="79"/>
  <c r="X3525" i="79"/>
  <c r="Y3526" i="79"/>
  <c r="Y3528" i="79"/>
  <c r="Y3530" i="79"/>
  <c r="Y3532" i="79"/>
  <c r="X3535" i="79"/>
  <c r="X3537" i="79"/>
  <c r="X3539" i="79"/>
  <c r="Y3540" i="79"/>
  <c r="Y3542" i="79"/>
  <c r="X3545" i="79"/>
  <c r="Y3546" i="79"/>
  <c r="X3552" i="56"/>
  <c r="Y401" i="56"/>
  <c r="X668" i="63"/>
  <c r="X819" i="79"/>
  <c r="Y957" i="79"/>
  <c r="Y1050" i="63"/>
  <c r="Y1122" i="70"/>
  <c r="Y1195" i="70"/>
  <c r="Y1265" i="79"/>
  <c r="X1311" i="63"/>
  <c r="X1346" i="56"/>
  <c r="X1383" i="70"/>
  <c r="X1415" i="79"/>
  <c r="X1447" i="79"/>
  <c r="X1479" i="79"/>
  <c r="X1511" i="79"/>
  <c r="X1543" i="79"/>
  <c r="X1575" i="79"/>
  <c r="X1607" i="79"/>
  <c r="X1639" i="79"/>
  <c r="X1671" i="79"/>
  <c r="X1703" i="79"/>
  <c r="Y1734" i="79"/>
  <c r="X1767" i="79"/>
  <c r="Y1802" i="63"/>
  <c r="X1820" i="79"/>
  <c r="X1844" i="70"/>
  <c r="X1859" i="79"/>
  <c r="Y1879" i="56"/>
  <c r="Y1899" i="63"/>
  <c r="Y1913" i="79"/>
  <c r="X1935" i="56"/>
  <c r="Y1954" i="63"/>
  <c r="X1972" i="70"/>
  <c r="X1987" i="79"/>
  <c r="X2008" i="56"/>
  <c r="Y2027" i="63"/>
  <c r="X2042" i="79"/>
  <c r="Y2059" i="79"/>
  <c r="Y2075" i="79"/>
  <c r="X2092" i="79"/>
  <c r="Y2107" i="79"/>
  <c r="X2124" i="79"/>
  <c r="Y2139" i="79"/>
  <c r="Y2155" i="79"/>
  <c r="Y2171" i="79"/>
  <c r="X2188" i="79"/>
  <c r="X2204" i="79"/>
  <c r="X2220" i="79"/>
  <c r="Y2235" i="79"/>
  <c r="X2252" i="79"/>
  <c r="X2268" i="79"/>
  <c r="Y2283" i="79"/>
  <c r="Y2299" i="79"/>
  <c r="X2316" i="79"/>
  <c r="X2332" i="79"/>
  <c r="Y2347" i="79"/>
  <c r="Y2363" i="79"/>
  <c r="X2380" i="79"/>
  <c r="Y2395" i="79"/>
  <c r="Y2411" i="79"/>
  <c r="X2427" i="79"/>
  <c r="Y2439" i="79"/>
  <c r="Y2455" i="70"/>
  <c r="X2470" i="63"/>
  <c r="Y2481" i="63"/>
  <c r="X2490" i="63"/>
  <c r="Y2493" i="56"/>
  <c r="Y2499" i="56"/>
  <c r="X2504" i="79"/>
  <c r="Y2513" i="63"/>
  <c r="X2520" i="63"/>
  <c r="Y2524" i="56"/>
  <c r="Y2527" i="79"/>
  <c r="X2537" i="70"/>
  <c r="Y2544" i="63"/>
  <c r="X2549" i="56"/>
  <c r="X2552" i="79"/>
  <c r="Y2561" i="70"/>
  <c r="X2569" i="63"/>
  <c r="Y2572" i="56"/>
  <c r="Y2576" i="79"/>
  <c r="X2586" i="70"/>
  <c r="Y2592" i="63"/>
  <c r="Y2597" i="56"/>
  <c r="X2601" i="79"/>
  <c r="X2607" i="79"/>
  <c r="Y2617" i="63"/>
  <c r="Y2621" i="56"/>
  <c r="X2628" i="56"/>
  <c r="Y2631" i="79"/>
  <c r="Y2641" i="63"/>
  <c r="Y2647" i="63"/>
  <c r="Y2652" i="56"/>
  <c r="X2656" i="79"/>
  <c r="Y2664" i="70"/>
  <c r="X2673" i="63"/>
  <c r="Y2676" i="56"/>
  <c r="Y2679" i="79"/>
  <c r="X2690" i="70"/>
  <c r="X2697" i="63"/>
  <c r="Y2700" i="56"/>
  <c r="X2705" i="79"/>
  <c r="X2714" i="70"/>
  <c r="Y2720" i="63"/>
  <c r="Y2725" i="56"/>
  <c r="Y2728" i="79"/>
  <c r="Y2734" i="79"/>
  <c r="X2746" i="63"/>
  <c r="X2750" i="56"/>
  <c r="X2756" i="56"/>
  <c r="Y2759" i="79"/>
  <c r="Y2769" i="63"/>
  <c r="X2776" i="63"/>
  <c r="X2781" i="56"/>
  <c r="Y2783" i="79"/>
  <c r="X2793" i="70"/>
  <c r="Y2800" i="63"/>
  <c r="X2805" i="56"/>
  <c r="X2808" i="79"/>
  <c r="X2818" i="70"/>
  <c r="Y2824" i="63"/>
  <c r="X2829" i="56"/>
  <c r="X2833" i="79"/>
  <c r="X2842" i="70"/>
  <c r="Y2848" i="63"/>
  <c r="X2854" i="56"/>
  <c r="X2857" i="79"/>
  <c r="Y2862" i="79"/>
  <c r="Y2873" i="63"/>
  <c r="X2878" i="56"/>
  <c r="X2884" i="56"/>
  <c r="Y2887" i="79"/>
  <c r="X2898" i="63"/>
  <c r="Y2903" i="63"/>
  <c r="X2909" i="70"/>
  <c r="X2914" i="70"/>
  <c r="Y2918" i="70"/>
  <c r="Y2924" i="70"/>
  <c r="Y2929" i="70"/>
  <c r="Y2934" i="70"/>
  <c r="Y2940" i="70"/>
  <c r="Y2945" i="70"/>
  <c r="Y2950" i="70"/>
  <c r="Y2956" i="70"/>
  <c r="Y2961" i="70"/>
  <c r="X2967" i="70"/>
  <c r="Y2972" i="70"/>
  <c r="X2978" i="70"/>
  <c r="X2983" i="70"/>
  <c r="X2989" i="70"/>
  <c r="X2994" i="70"/>
  <c r="Y2998" i="70"/>
  <c r="X3005" i="70"/>
  <c r="X3009" i="70"/>
  <c r="Y3012" i="70"/>
  <c r="Y3018" i="63"/>
  <c r="X3023" i="63"/>
  <c r="Y3025" i="70"/>
  <c r="X3030" i="56"/>
  <c r="X3034" i="56"/>
  <c r="Y3034" i="79"/>
  <c r="X3041" i="56"/>
  <c r="Y3043" i="56"/>
  <c r="X3047" i="56"/>
  <c r="Y3051" i="63"/>
  <c r="X3050" i="79"/>
  <c r="Y3054" i="56"/>
  <c r="Y3058" i="63"/>
  <c r="Y3059" i="70"/>
  <c r="X3059" i="79"/>
  <c r="X3064" i="56"/>
  <c r="X3067" i="70"/>
  <c r="Y3065" i="79"/>
  <c r="X3071" i="56"/>
  <c r="Y3074" i="63"/>
  <c r="Y3075" i="70"/>
  <c r="Y3074" i="79"/>
  <c r="X3080" i="56"/>
  <c r="Y3082" i="70"/>
  <c r="X3082" i="79"/>
  <c r="X3087" i="56"/>
  <c r="X3091" i="63"/>
  <c r="X3092" i="70"/>
  <c r="Y3090" i="79"/>
  <c r="X3096" i="56"/>
  <c r="Y3098" i="70"/>
  <c r="X3098" i="79"/>
  <c r="Y3102" i="56"/>
  <c r="Y3106" i="63"/>
  <c r="X3108" i="70"/>
  <c r="Y3106" i="79"/>
  <c r="X3112" i="56"/>
  <c r="Y3114" i="70"/>
  <c r="X3114" i="79"/>
  <c r="X3119" i="56"/>
  <c r="X3123" i="63"/>
  <c r="X3124" i="70"/>
  <c r="X3123" i="79"/>
  <c r="Y3127" i="56"/>
  <c r="Y3130" i="70"/>
  <c r="X3130" i="79"/>
  <c r="Y3134" i="56"/>
  <c r="Y3138" i="63"/>
  <c r="X3140" i="70"/>
  <c r="X3139" i="79"/>
  <c r="Y3143" i="56"/>
  <c r="Y3146" i="70"/>
  <c r="Y3145" i="79"/>
  <c r="X3151" i="56"/>
  <c r="Y3154" i="63"/>
  <c r="Y3155" i="70"/>
  <c r="Y3154" i="79"/>
  <c r="X3160" i="56"/>
  <c r="Y3162" i="70"/>
  <c r="Y3161" i="79"/>
  <c r="X3167" i="56"/>
  <c r="Y3170" i="63"/>
  <c r="Y3171" i="70"/>
  <c r="X3171" i="79"/>
  <c r="Y3175" i="56"/>
  <c r="Y3178" i="70"/>
  <c r="Y3177" i="79"/>
  <c r="Y3182" i="56"/>
  <c r="X3187" i="63"/>
  <c r="Y3187" i="70"/>
  <c r="Y3186" i="79"/>
  <c r="X3192" i="56"/>
  <c r="Y3194" i="70"/>
  <c r="Y3193" i="79"/>
  <c r="X3199" i="56"/>
  <c r="X3203" i="63"/>
  <c r="Y3203" i="70"/>
  <c r="X3203" i="79"/>
  <c r="Y3207" i="56"/>
  <c r="X3211" i="70"/>
  <c r="X3210" i="79"/>
  <c r="Y3214" i="56"/>
  <c r="X3219" i="63"/>
  <c r="X3220" i="70"/>
  <c r="Y3218" i="79"/>
  <c r="Y3223" i="56"/>
  <c r="X3227" i="70"/>
  <c r="X3231" i="56"/>
  <c r="Y3234" i="79"/>
  <c r="X3240" i="56"/>
  <c r="Y3242" i="70"/>
  <c r="Y3241" i="79"/>
  <c r="X3247" i="56"/>
  <c r="Y3250" i="63"/>
  <c r="Y3251" i="70"/>
  <c r="X3251" i="79"/>
  <c r="Y3255" i="56"/>
  <c r="X3259" i="70"/>
  <c r="X3263" i="56"/>
  <c r="X3267" i="79"/>
  <c r="Y3274" i="70"/>
  <c r="Y3278" i="56"/>
  <c r="X3288" i="56"/>
  <c r="Y3294" i="56"/>
  <c r="X3304" i="56"/>
  <c r="Y3310" i="56"/>
  <c r="X3320" i="56"/>
  <c r="X3331" i="63"/>
  <c r="X3336" i="56"/>
  <c r="Y3337" i="79"/>
  <c r="Y3351" i="56"/>
  <c r="Y3363" i="70"/>
  <c r="X3370" i="79"/>
  <c r="Y3378" i="63"/>
  <c r="Y3386" i="70"/>
  <c r="X3396" i="70"/>
  <c r="Y3402" i="70"/>
  <c r="X3412" i="70"/>
  <c r="Y3418" i="70"/>
  <c r="X3428" i="70"/>
  <c r="Y3433" i="79"/>
  <c r="Y3442" i="79"/>
  <c r="Y3454" i="56"/>
  <c r="X3464" i="56"/>
  <c r="Y3470" i="56"/>
  <c r="Y3479" i="56"/>
  <c r="X3487" i="56"/>
  <c r="Y3490" i="79"/>
  <c r="Y3506" i="63"/>
  <c r="Y3511" i="56"/>
  <c r="Y3522" i="63"/>
  <c r="X3529" i="79"/>
  <c r="Y3536" i="79"/>
  <c r="X3543" i="79"/>
  <c r="P65" i="70"/>
  <c r="P70" i="70"/>
  <c r="P63" i="70"/>
  <c r="N69" i="70"/>
  <c r="P64" i="70"/>
  <c r="M27" i="70" a="1"/>
  <c r="N66" i="70"/>
  <c r="P67" i="70"/>
  <c r="O70" i="70"/>
  <c r="N68" i="70"/>
  <c r="O67" i="70"/>
  <c r="O66" i="70"/>
  <c r="O64" i="70"/>
  <c r="O65" i="70"/>
  <c r="N65" i="70"/>
  <c r="D129" i="60"/>
  <c r="O63" i="70"/>
  <c r="N64" i="70"/>
  <c r="O69" i="70"/>
  <c r="N67" i="70"/>
  <c r="P66" i="70"/>
  <c r="N63" i="70"/>
  <c r="P68" i="70"/>
  <c r="N5" i="47"/>
  <c r="P69" i="70"/>
  <c r="N70" i="70"/>
  <c r="O68" i="70"/>
  <c r="M17" i="51" l="1"/>
  <c r="Q79" i="70"/>
  <c r="M18" i="53"/>
  <c r="Q103" i="70"/>
  <c r="I18" i="54"/>
  <c r="K12" i="46"/>
  <c r="L12" i="46" s="1"/>
  <c r="K7" i="45"/>
  <c r="L7" i="45" s="1"/>
  <c r="I19" i="54"/>
  <c r="M22" i="51"/>
  <c r="M25" i="51"/>
  <c r="K5" i="45"/>
  <c r="L5" i="45" s="1"/>
  <c r="K4" i="45"/>
  <c r="L4" i="45" s="1"/>
  <c r="M19" i="53"/>
  <c r="M16" i="51"/>
  <c r="M20" i="51"/>
  <c r="M28" i="51"/>
  <c r="M21" i="51"/>
  <c r="M26" i="51"/>
  <c r="M29" i="51"/>
  <c r="E16" i="47"/>
  <c r="E15" i="47"/>
  <c r="E14" i="47"/>
  <c r="E13" i="47"/>
  <c r="E12" i="47"/>
  <c r="E11" i="47"/>
  <c r="Q104" i="70"/>
  <c r="Q111" i="70"/>
  <c r="Q77" i="70"/>
  <c r="Q75" i="70"/>
  <c r="Q92" i="70"/>
  <c r="Q86" i="70"/>
  <c r="Q110" i="70"/>
  <c r="Q105" i="70"/>
  <c r="Q85" i="70"/>
  <c r="Q87" i="70"/>
  <c r="Q108" i="70"/>
  <c r="K19" i="46"/>
  <c r="L19" i="46" s="1"/>
  <c r="K21" i="45"/>
  <c r="L21" i="45" s="1"/>
  <c r="L5" i="47"/>
  <c r="M5" i="47" s="1"/>
  <c r="M19" i="51"/>
  <c r="K15" i="45"/>
  <c r="L15" i="45" s="1"/>
  <c r="M27" i="51"/>
  <c r="M18" i="52"/>
  <c r="K6" i="45"/>
  <c r="L6" i="45" s="1"/>
  <c r="M16" i="53"/>
  <c r="M24" i="51"/>
  <c r="E7" i="70"/>
  <c r="E4" i="70"/>
  <c r="E13" i="70"/>
  <c r="E16" i="70"/>
  <c r="E3" i="70"/>
  <c r="E11" i="70"/>
  <c r="E5" i="70"/>
  <c r="E15" i="70"/>
  <c r="E14" i="70"/>
  <c r="E8" i="70"/>
  <c r="E12" i="70"/>
  <c r="E6" i="70"/>
  <c r="E10" i="70"/>
  <c r="E9" i="70"/>
  <c r="K20" i="45"/>
  <c r="L20" i="45" s="1"/>
  <c r="I15" i="54"/>
  <c r="K14" i="46"/>
  <c r="L14" i="46" s="1"/>
  <c r="K19" i="45"/>
  <c r="L19" i="45" s="1"/>
  <c r="M21" i="53"/>
  <c r="M20" i="53"/>
  <c r="M21" i="52"/>
  <c r="K18" i="45"/>
  <c r="L18" i="45" s="1"/>
  <c r="K22" i="45"/>
  <c r="L22" i="45" s="1"/>
  <c r="I16" i="54"/>
  <c r="K13" i="45"/>
  <c r="L13" i="45" s="1"/>
  <c r="Z2993" i="31"/>
  <c r="Z1314" i="31"/>
  <c r="Z3465" i="31"/>
  <c r="Z3030" i="31"/>
  <c r="Z775" i="31"/>
  <c r="Z2087" i="31"/>
  <c r="Z1923" i="31"/>
  <c r="Z922" i="31"/>
  <c r="Z2802" i="31"/>
  <c r="Z377" i="31"/>
  <c r="Z2832" i="31"/>
  <c r="Z2338" i="31"/>
  <c r="Z3255" i="31"/>
  <c r="Z666" i="31"/>
  <c r="Z3493" i="31"/>
  <c r="Z2755" i="31"/>
  <c r="Z2688" i="31"/>
  <c r="Z1532" i="31"/>
  <c r="Z816" i="31"/>
  <c r="Z3036" i="31"/>
  <c r="Z612" i="31"/>
  <c r="Z1945" i="31"/>
  <c r="Z2809" i="31"/>
  <c r="Z658" i="31"/>
  <c r="Z2049" i="31"/>
  <c r="Z2442" i="31"/>
  <c r="Z1741" i="31"/>
  <c r="Z335" i="31"/>
  <c r="Z531" i="31"/>
  <c r="Z2457" i="31"/>
  <c r="Z967" i="31"/>
  <c r="Z3070" i="31"/>
  <c r="Z356" i="31"/>
  <c r="Z200" i="31"/>
  <c r="Z969" i="31"/>
  <c r="Z2923" i="31"/>
  <c r="Z1023" i="31"/>
  <c r="Z1573" i="31"/>
  <c r="Z278" i="31"/>
  <c r="Z1710" i="31"/>
  <c r="Z2741" i="31"/>
  <c r="Z2341" i="31"/>
  <c r="Z338" i="31"/>
  <c r="Z1985" i="31"/>
  <c r="Z2700" i="31"/>
  <c r="Z1474" i="31"/>
  <c r="Z3073" i="31"/>
  <c r="Z799" i="31"/>
  <c r="Z153" i="31"/>
  <c r="Z1768" i="31"/>
  <c r="Z1451" i="31"/>
  <c r="Z1692" i="31"/>
  <c r="Z1112" i="31"/>
  <c r="Z3243" i="31"/>
  <c r="Z2168" i="31"/>
  <c r="Z2149" i="31"/>
  <c r="Z855" i="31"/>
  <c r="Z622" i="31"/>
  <c r="Z2054" i="31"/>
  <c r="Z368" i="31"/>
  <c r="Z313" i="31"/>
  <c r="Z1666" i="31"/>
  <c r="Z299" i="31"/>
  <c r="Z2785" i="31"/>
  <c r="Z2553" i="31"/>
  <c r="Z788" i="31"/>
  <c r="Z2864" i="31"/>
  <c r="Z3084" i="31"/>
  <c r="Z1470" i="31"/>
  <c r="Z1656" i="31"/>
  <c r="Z1406" i="31"/>
  <c r="Z3428" i="31"/>
  <c r="Z2123" i="31"/>
  <c r="Z3383" i="31"/>
  <c r="Z489" i="31"/>
  <c r="Z3088" i="31"/>
  <c r="Z3181" i="31"/>
  <c r="Z3528" i="31"/>
  <c r="Z2261" i="31"/>
  <c r="Z2258" i="31"/>
  <c r="Z2865" i="31"/>
  <c r="Z2677" i="31"/>
  <c r="Z1242" i="31"/>
  <c r="Z1700" i="31"/>
  <c r="Z1378" i="31"/>
  <c r="Z943" i="31"/>
  <c r="Z363" i="31"/>
  <c r="Z2555" i="31"/>
  <c r="Z2270" i="31"/>
  <c r="Z2245" i="31"/>
  <c r="Z964" i="31"/>
  <c r="Z549" i="31"/>
  <c r="Z2616" i="31"/>
  <c r="Z309" i="31"/>
  <c r="Z2020" i="31"/>
  <c r="Z3189" i="31"/>
  <c r="Z1405" i="31"/>
  <c r="Z3267" i="31"/>
  <c r="Z486" i="31"/>
  <c r="Z1217" i="31"/>
  <c r="Z3472" i="31"/>
  <c r="Z2607" i="31"/>
  <c r="Z1949" i="31"/>
  <c r="Z2635" i="31"/>
  <c r="Z496" i="31"/>
  <c r="Z624" i="31"/>
  <c r="Z2648" i="31"/>
  <c r="Z1930" i="31"/>
  <c r="Z973" i="31"/>
  <c r="Z2899" i="31"/>
  <c r="Z1202" i="31"/>
  <c r="Z1041" i="31"/>
  <c r="Z1776" i="31"/>
  <c r="Z3075" i="31"/>
  <c r="Z2009" i="31"/>
  <c r="Z329" i="31"/>
  <c r="Z2510" i="31"/>
  <c r="Z3244" i="31"/>
  <c r="Z601" i="31"/>
  <c r="Z557" i="31"/>
  <c r="Z3497" i="31"/>
  <c r="Z2621" i="31"/>
  <c r="Z365" i="31"/>
  <c r="Z1079" i="31"/>
  <c r="Z3061" i="31"/>
  <c r="Z1663" i="31"/>
  <c r="Z2896" i="31"/>
  <c r="Z1100" i="31"/>
  <c r="Z1993" i="31"/>
  <c r="Z781" i="31"/>
  <c r="Z2102" i="31"/>
  <c r="Z1131" i="31"/>
  <c r="Z68" i="31"/>
  <c r="Z2915" i="31"/>
  <c r="Z2163" i="31"/>
  <c r="Z1586" i="31"/>
  <c r="Z2493" i="31"/>
  <c r="Z2095" i="31"/>
  <c r="Z3456" i="31"/>
  <c r="Z1718" i="31"/>
  <c r="Z2973" i="31"/>
  <c r="Z2107" i="31"/>
  <c r="Z2170" i="31"/>
  <c r="Z2421" i="31"/>
  <c r="Z3064" i="31"/>
  <c r="Z3315" i="31"/>
  <c r="Z1956" i="31"/>
  <c r="Z918" i="31"/>
  <c r="Z448" i="31"/>
  <c r="Z765" i="31"/>
  <c r="Z2614" i="31"/>
  <c r="Z1354" i="31"/>
  <c r="Z681" i="31"/>
  <c r="Z1232" i="31"/>
  <c r="Z2590" i="31"/>
  <c r="Z3527" i="31"/>
  <c r="Z1884" i="31"/>
  <c r="Z2203" i="31"/>
  <c r="Z303" i="31"/>
  <c r="Z1874" i="31"/>
  <c r="Z664" i="31"/>
  <c r="Z2519" i="31"/>
  <c r="Z2404" i="31"/>
  <c r="Z2317" i="31"/>
  <c r="Z2861" i="31"/>
  <c r="Z1377" i="31"/>
  <c r="Z2806" i="31"/>
  <c r="Z824" i="31"/>
  <c r="Z2796" i="31"/>
  <c r="Z558" i="31"/>
  <c r="Z1589" i="31"/>
  <c r="Z2075" i="31"/>
  <c r="Z1301" i="31"/>
  <c r="Z2399" i="31"/>
  <c r="Z2005" i="31"/>
  <c r="Z3107" i="31"/>
  <c r="Z2925" i="31"/>
  <c r="Z1609" i="31"/>
  <c r="Z819" i="31"/>
  <c r="Z3404" i="31"/>
  <c r="Z2729" i="31"/>
  <c r="Z1651" i="31"/>
  <c r="Z3149" i="31"/>
  <c r="Z440" i="31"/>
  <c r="Z1845" i="31"/>
  <c r="Z884" i="31"/>
  <c r="Z2462" i="31"/>
  <c r="Z3270" i="31"/>
  <c r="Z1020" i="31"/>
  <c r="Z2631" i="31"/>
  <c r="Z2379" i="31"/>
  <c r="Z2675" i="31"/>
  <c r="Z541" i="31"/>
  <c r="Z646" i="31"/>
  <c r="Z2946" i="31"/>
  <c r="Z2167" i="31"/>
  <c r="Z426" i="31"/>
  <c r="Z2303" i="31"/>
  <c r="Z2196" i="31"/>
  <c r="Z2169" i="31"/>
  <c r="Z3252" i="31"/>
  <c r="Z1345" i="31"/>
  <c r="Z725" i="31"/>
  <c r="Z2160" i="31"/>
  <c r="Z3123" i="31"/>
  <c r="Z3000" i="31"/>
  <c r="Z2436" i="31"/>
  <c r="Z2792" i="31"/>
  <c r="Z2125" i="31"/>
  <c r="Z2273" i="31"/>
  <c r="Z1919" i="31"/>
  <c r="Z2937" i="31"/>
  <c r="Z2999" i="31"/>
  <c r="Z1854" i="31"/>
  <c r="Z2559" i="31"/>
  <c r="Z1547" i="31"/>
  <c r="Z2986" i="31"/>
  <c r="Z290" i="31"/>
  <c r="Z3173" i="31"/>
  <c r="Z3002" i="31"/>
  <c r="Z2903" i="31"/>
  <c r="Z2927" i="31"/>
  <c r="Z3331" i="31"/>
  <c r="Z3327" i="31"/>
  <c r="Z2988" i="31"/>
  <c r="Z3439" i="31"/>
  <c r="Z2389" i="31"/>
  <c r="Z1376" i="31"/>
  <c r="Z237" i="31"/>
  <c r="Z70" i="31"/>
  <c r="Z676" i="31"/>
  <c r="Z2990" i="31"/>
  <c r="Z1649" i="31"/>
  <c r="Z983" i="31"/>
  <c r="Z386" i="31"/>
  <c r="Z1964" i="31"/>
  <c r="Z791" i="31"/>
  <c r="Z252" i="31"/>
  <c r="Z1500" i="31"/>
  <c r="Z2412" i="31"/>
  <c r="Z311" i="31"/>
  <c r="Z3425" i="31"/>
  <c r="Z2190" i="31"/>
  <c r="Z2587" i="31"/>
  <c r="Z1890" i="31"/>
  <c r="Z2512" i="31"/>
  <c r="Z2366" i="31"/>
  <c r="Z2120" i="31"/>
  <c r="Z1946" i="31"/>
  <c r="Z1989" i="31"/>
  <c r="Z692" i="31"/>
  <c r="Z1149" i="31"/>
  <c r="Z1398" i="31"/>
  <c r="Z2318" i="31"/>
  <c r="Z3031" i="31"/>
  <c r="Z814" i="31"/>
  <c r="Z2346" i="31"/>
  <c r="Z343" i="31"/>
  <c r="Z1528" i="31"/>
  <c r="Z1603" i="31"/>
  <c r="Z1973" i="31"/>
  <c r="Z404" i="31"/>
  <c r="Z581" i="31"/>
  <c r="Z3138" i="31"/>
  <c r="Z2348" i="31"/>
  <c r="Z1504" i="31"/>
  <c r="Z2904" i="31"/>
  <c r="Z2817" i="31"/>
  <c r="Z1579" i="31"/>
  <c r="Z1358" i="31"/>
  <c r="Z1390" i="31"/>
  <c r="Z1738" i="31"/>
  <c r="Z1861" i="31"/>
  <c r="Z837" i="31"/>
  <c r="Z1401" i="31"/>
  <c r="Z3407" i="31"/>
  <c r="Z848" i="31"/>
  <c r="Z834" i="31"/>
  <c r="Z1130" i="31"/>
  <c r="Z472" i="31"/>
  <c r="Z2543" i="31"/>
  <c r="Z412" i="31"/>
  <c r="Z36" i="31"/>
  <c r="Z3296" i="31"/>
  <c r="Z3202" i="31"/>
  <c r="Z2760" i="31"/>
  <c r="Z974" i="31"/>
  <c r="Z2104" i="31"/>
  <c r="Z3518" i="31"/>
  <c r="Z1279" i="31"/>
  <c r="Z1939" i="31"/>
  <c r="Z1626" i="31"/>
  <c r="Z2304" i="31"/>
  <c r="Z2983" i="31"/>
  <c r="Z1138" i="31"/>
  <c r="Z2940" i="31"/>
  <c r="Z3155" i="31"/>
  <c r="Z1685" i="31"/>
  <c r="Z1966" i="31"/>
  <c r="Z1595" i="31"/>
  <c r="Z3026" i="31"/>
  <c r="Z457" i="31"/>
  <c r="Z188" i="31"/>
  <c r="Z247" i="31"/>
  <c r="Z3072" i="31"/>
  <c r="Z1608" i="31"/>
  <c r="Z1082" i="31"/>
  <c r="Z2035" i="31"/>
  <c r="Z2919" i="31"/>
  <c r="Z2439" i="31"/>
  <c r="Z3430" i="31"/>
  <c r="Z2091" i="31"/>
  <c r="Z287" i="31"/>
  <c r="Z451" i="31"/>
  <c r="Z809" i="31"/>
  <c r="Z935" i="31"/>
  <c r="Z2562" i="31"/>
  <c r="Z24" i="31"/>
  <c r="Z3152" i="31"/>
  <c r="Z2604" i="31"/>
  <c r="Z1877" i="31"/>
  <c r="Z2350" i="31"/>
  <c r="Z2786" i="31"/>
  <c r="Z1458" i="31"/>
  <c r="Z3280" i="31"/>
  <c r="Z1251" i="31"/>
  <c r="Z2325" i="31"/>
  <c r="Z3074" i="31"/>
  <c r="Z1322" i="31"/>
  <c r="Z960" i="31"/>
  <c r="Z1222" i="31"/>
  <c r="Z569" i="31"/>
  <c r="Z1482" i="31"/>
  <c r="Z878" i="31"/>
  <c r="Z3353" i="31"/>
  <c r="Z563" i="31"/>
  <c r="Z2194" i="31"/>
  <c r="Z523" i="31"/>
  <c r="Z770" i="31"/>
  <c r="Z790" i="31"/>
  <c r="Z2726" i="31"/>
  <c r="Z2090" i="31"/>
  <c r="Z186" i="31"/>
  <c r="Z1644" i="31"/>
  <c r="Z1610" i="31"/>
  <c r="Z2231" i="31"/>
  <c r="Z858" i="31"/>
  <c r="Z2447" i="31"/>
  <c r="Z2178" i="31"/>
  <c r="Z1252" i="31"/>
  <c r="Z264" i="31"/>
  <c r="Z2042" i="31"/>
  <c r="Z567" i="31"/>
  <c r="Z2424" i="31"/>
  <c r="Z1098" i="31"/>
  <c r="Z718" i="31"/>
  <c r="Z156" i="31"/>
  <c r="Z1426" i="31"/>
  <c r="Z2970" i="31"/>
  <c r="Z234" i="31"/>
  <c r="Z3085" i="31"/>
  <c r="Z2012" i="31"/>
  <c r="Z1518" i="31"/>
  <c r="Z2824" i="31"/>
  <c r="Z1531" i="31"/>
  <c r="Z235" i="31"/>
  <c r="Z3222" i="31"/>
  <c r="Z3279" i="31"/>
  <c r="Z744" i="31"/>
  <c r="Z2978" i="31"/>
  <c r="Z517" i="31"/>
  <c r="Z76" i="31"/>
  <c r="Z2734" i="31"/>
  <c r="Z1938" i="31"/>
  <c r="Z949" i="31"/>
  <c r="Z699" i="31"/>
  <c r="Z3503" i="31"/>
  <c r="Z1484" i="31"/>
  <c r="Z1931" i="31"/>
  <c r="Z1844" i="31"/>
  <c r="Z577" i="31"/>
  <c r="Z2717" i="31"/>
  <c r="Z532" i="31"/>
  <c r="Z1457" i="31"/>
  <c r="Z1397" i="31"/>
  <c r="Z2758" i="31"/>
  <c r="Z3319" i="31"/>
  <c r="Z432" i="31"/>
  <c r="Z1414" i="31"/>
  <c r="Z1022" i="31"/>
  <c r="Z1101" i="31"/>
  <c r="Z2347" i="31"/>
  <c r="Z3038" i="31"/>
  <c r="Z1659" i="31"/>
  <c r="Z1742" i="31"/>
  <c r="Z640" i="31"/>
  <c r="Z1816" i="31"/>
  <c r="Z16" i="31"/>
  <c r="Z3312" i="31"/>
  <c r="Z2889" i="31"/>
  <c r="Z2276" i="31"/>
  <c r="Z1909" i="31"/>
  <c r="Z2888" i="31"/>
  <c r="Z605" i="31"/>
  <c r="Z2867" i="31"/>
  <c r="Z2592" i="31"/>
  <c r="Z2434" i="31"/>
  <c r="Z38" i="31"/>
  <c r="Z2906" i="31"/>
  <c r="Z2391" i="31"/>
  <c r="Z700" i="31"/>
  <c r="Z2098" i="31"/>
  <c r="Z3236" i="31"/>
  <c r="Z1293" i="31"/>
  <c r="Z2577" i="31"/>
  <c r="Z2274" i="31"/>
  <c r="Z2912" i="31"/>
  <c r="Z1587" i="31"/>
  <c r="Z3219" i="31"/>
  <c r="Z3147" i="31"/>
  <c r="Z1145" i="31"/>
  <c r="Z1070" i="31"/>
  <c r="Z3159" i="31"/>
  <c r="Z3423" i="31"/>
  <c r="Z3453" i="31"/>
  <c r="Z1335" i="31"/>
  <c r="Z1478" i="31"/>
  <c r="Z3049" i="31"/>
  <c r="Z295" i="31"/>
  <c r="Z2277" i="31"/>
  <c r="Z2686" i="31"/>
  <c r="Z783" i="31"/>
  <c r="Z628" i="31"/>
  <c r="Z2685" i="31"/>
  <c r="Z3096" i="31"/>
  <c r="Z2610" i="31"/>
  <c r="Z2469" i="31"/>
  <c r="Z1540" i="31"/>
  <c r="Z45" i="31"/>
  <c r="Z1590" i="31"/>
  <c r="Z2901" i="31"/>
  <c r="Z2858" i="31"/>
  <c r="Z3295" i="31"/>
  <c r="Z218" i="31"/>
  <c r="Z2496" i="31"/>
  <c r="Z880" i="31"/>
  <c r="Z3021" i="31"/>
  <c r="Z2001" i="31"/>
  <c r="Z1509" i="31"/>
  <c r="Z1313" i="31"/>
  <c r="Z2663" i="31"/>
  <c r="Z2224" i="31"/>
  <c r="Z2097" i="31"/>
  <c r="Z148" i="31"/>
  <c r="Z3066" i="31"/>
  <c r="Z1250" i="31"/>
  <c r="Z400" i="31"/>
  <c r="Z480" i="31"/>
  <c r="Z559" i="31"/>
  <c r="Z594" i="31"/>
  <c r="Z428" i="31"/>
  <c r="Z2028" i="31"/>
  <c r="Z3330" i="31"/>
  <c r="Z3540" i="31"/>
  <c r="Z1906" i="31"/>
  <c r="Z1962" i="31"/>
  <c r="Z2328" i="31"/>
  <c r="Z2146" i="31"/>
  <c r="Z2563" i="31"/>
  <c r="Z3348" i="31"/>
  <c r="Z2596" i="31"/>
  <c r="Z100" i="31"/>
  <c r="Z150" i="31"/>
  <c r="Z3344" i="31"/>
  <c r="Z421" i="31"/>
  <c r="Z1584" i="31"/>
  <c r="Z1641" i="31"/>
  <c r="Z661" i="31"/>
  <c r="Z261" i="31"/>
  <c r="Z2566" i="31"/>
  <c r="Z2173" i="31"/>
  <c r="Z3101" i="31"/>
  <c r="Z2187" i="31"/>
  <c r="Z2278" i="31"/>
  <c r="Z1823" i="31"/>
  <c r="Z1487" i="31"/>
  <c r="Z3134" i="31"/>
  <c r="Z2617" i="31"/>
  <c r="Z1169" i="31"/>
  <c r="Z506" i="31"/>
  <c r="Z2077" i="31"/>
  <c r="Z899" i="31"/>
  <c r="Z1344" i="31"/>
  <c r="Z381" i="31"/>
  <c r="Z3381" i="31"/>
  <c r="Z2602" i="31"/>
  <c r="Z2431" i="31"/>
  <c r="Z954" i="31"/>
  <c r="Z1705" i="31"/>
  <c r="Z1272" i="31"/>
  <c r="Z2206" i="31"/>
  <c r="Z2652" i="31"/>
  <c r="Z2549" i="31"/>
  <c r="Z418" i="31"/>
  <c r="Z1485" i="31"/>
  <c r="Z2017" i="31"/>
  <c r="Z894" i="31"/>
  <c r="Z3162" i="31"/>
  <c r="Z907" i="31"/>
  <c r="Z1191" i="31"/>
  <c r="Z1751" i="31"/>
  <c r="Z2720" i="31"/>
  <c r="Z485" i="31"/>
  <c r="Z2713" i="31"/>
  <c r="Z2186" i="31"/>
  <c r="Z1940" i="31"/>
  <c r="Z3228" i="31"/>
  <c r="Z1001" i="31"/>
  <c r="Z947" i="31"/>
  <c r="Z1095" i="31"/>
  <c r="Z2223" i="31"/>
  <c r="Z513" i="31"/>
  <c r="Z2443" i="31"/>
  <c r="Z1292" i="31"/>
  <c r="Z2633" i="31"/>
  <c r="Z2254" i="31"/>
  <c r="Z501" i="31"/>
  <c r="Z2126" i="31"/>
  <c r="Z1009" i="31"/>
  <c r="Z2228" i="31"/>
  <c r="Z1924" i="31"/>
  <c r="Z3081" i="31"/>
  <c r="Z1187" i="31"/>
  <c r="Z2135" i="31"/>
  <c r="Z3443" i="31"/>
  <c r="Z2083" i="31"/>
  <c r="Z3542" i="31"/>
  <c r="Z362" i="31"/>
  <c r="Z1367" i="31"/>
  <c r="Z2943" i="31"/>
  <c r="Z2152" i="31"/>
  <c r="Z1693" i="31"/>
  <c r="Z284" i="31"/>
  <c r="Z2639" i="31"/>
  <c r="Z2036" i="31"/>
  <c r="Z2868" i="31"/>
  <c r="Z32" i="31"/>
  <c r="Z2521" i="31"/>
  <c r="Z2026" i="31"/>
  <c r="Z2420" i="31"/>
  <c r="Z2351" i="31"/>
  <c r="Z3160" i="31"/>
  <c r="Z981" i="31"/>
  <c r="Z1944" i="31"/>
  <c r="Z716" i="31"/>
  <c r="Z1113" i="31"/>
  <c r="Z1429" i="31"/>
  <c r="Z73" i="31"/>
  <c r="Z1196" i="31"/>
  <c r="Z1077" i="31"/>
  <c r="Z999" i="31"/>
  <c r="Z474" i="31"/>
  <c r="Z2136" i="31"/>
  <c r="Z2953" i="31"/>
  <c r="Z1933" i="31"/>
  <c r="Z3304" i="31"/>
  <c r="Z2598" i="31"/>
  <c r="Z3051" i="31"/>
  <c r="Z840" i="31"/>
  <c r="Z326" i="31"/>
  <c r="Z3356" i="31"/>
  <c r="Z2823" i="31"/>
  <c r="Z306" i="31"/>
  <c r="Z971" i="31"/>
  <c r="Z1389" i="31"/>
  <c r="Z3258" i="31"/>
  <c r="Z2945" i="31"/>
  <c r="Z1539" i="31"/>
  <c r="Z1521" i="31"/>
  <c r="Z2764" i="31"/>
  <c r="Z145" i="31"/>
  <c r="Z2495" i="31"/>
  <c r="Z1024" i="31"/>
  <c r="Z352" i="31"/>
  <c r="Z745" i="31"/>
  <c r="Z1598" i="31"/>
  <c r="Z1561" i="31"/>
  <c r="Z2063" i="31"/>
  <c r="Z308" i="31"/>
  <c r="Z405" i="31"/>
  <c r="Z1356" i="31"/>
  <c r="Z3087" i="31"/>
  <c r="Z406" i="31"/>
  <c r="Z3281" i="31"/>
  <c r="Z1469" i="31"/>
  <c r="Z2540" i="31"/>
  <c r="Z2743" i="31"/>
  <c r="Z119" i="31"/>
  <c r="Z3157" i="31"/>
  <c r="Z2619" i="31"/>
  <c r="Z2314" i="31"/>
  <c r="Z443" i="31"/>
  <c r="Z113" i="31"/>
  <c r="Z2356" i="31"/>
  <c r="Z1546" i="31"/>
  <c r="Z584" i="31"/>
  <c r="Z1353" i="31"/>
  <c r="Z3478" i="31"/>
  <c r="Z3168" i="31"/>
  <c r="Z1065" i="31"/>
  <c r="Z2636" i="31"/>
  <c r="Z575" i="31"/>
  <c r="Z37" i="31"/>
  <c r="Z736" i="31"/>
  <c r="Z1185" i="31"/>
  <c r="Z2573" i="31"/>
  <c r="Z1576" i="31"/>
  <c r="Z3544" i="31"/>
  <c r="Z2119" i="31"/>
  <c r="Z3079" i="31"/>
  <c r="Z1736" i="31"/>
  <c r="Z1366" i="31"/>
  <c r="Z2733" i="31"/>
  <c r="Z1668" i="31"/>
  <c r="Z641" i="31"/>
  <c r="Z3301" i="31"/>
  <c r="Z1701" i="31"/>
  <c r="Z102" i="31"/>
  <c r="Z1805" i="31"/>
  <c r="Z1290" i="31"/>
  <c r="Z1699" i="31"/>
  <c r="Z2960" i="31"/>
  <c r="Z965" i="31"/>
  <c r="Z2609" i="31"/>
  <c r="Z379" i="31"/>
  <c r="Z1201" i="31"/>
  <c r="Z2237" i="31"/>
  <c r="Z2781" i="31"/>
  <c r="Z1142" i="31"/>
  <c r="Z3205" i="31"/>
  <c r="Z274" i="31"/>
  <c r="Z124" i="31"/>
  <c r="Z1273" i="31"/>
  <c r="Z603" i="31"/>
  <c r="Z2787" i="31"/>
  <c r="Z561" i="31"/>
  <c r="Z1726" i="31"/>
  <c r="Z2683" i="31"/>
  <c r="Z2113" i="31"/>
  <c r="Z3025" i="31"/>
  <c r="Z3303" i="31"/>
  <c r="Z750" i="31"/>
  <c r="Z810" i="31"/>
  <c r="Z2933" i="31"/>
  <c r="Z1000" i="31"/>
  <c r="Z1863" i="31"/>
  <c r="Z3384" i="31"/>
  <c r="Z2051" i="31"/>
  <c r="Z3310" i="31"/>
  <c r="Z1140" i="31"/>
  <c r="Z2427" i="31"/>
  <c r="Z2843" i="31"/>
  <c r="Z93" i="31"/>
  <c r="Z3459" i="31"/>
  <c r="Z2419" i="31"/>
  <c r="Z1268" i="31"/>
  <c r="Z2301" i="31"/>
  <c r="Z1368" i="31"/>
  <c r="Z1078" i="31"/>
  <c r="Z1990" i="31"/>
  <c r="Z968" i="31"/>
  <c r="Z590" i="31"/>
  <c r="Z3416" i="31"/>
  <c r="Z1775" i="31"/>
  <c r="Z1880" i="31"/>
  <c r="Z1216" i="31"/>
  <c r="Z554" i="31"/>
  <c r="Z2844" i="31"/>
  <c r="Z2768" i="31"/>
  <c r="Z3370" i="31"/>
  <c r="Z1686" i="31"/>
  <c r="Z3206" i="31"/>
  <c r="Z1982" i="31"/>
  <c r="Z656" i="31"/>
  <c r="Z19" i="31"/>
  <c r="Z615" i="31"/>
  <c r="Z1394" i="31"/>
  <c r="Z2081" i="31"/>
  <c r="Z3071" i="31"/>
  <c r="Z344" i="31"/>
  <c r="Z115" i="31"/>
  <c r="Z498" i="31"/>
  <c r="Z2374" i="31"/>
  <c r="Z2511" i="31"/>
  <c r="Z2671" i="31"/>
  <c r="Z1123" i="31"/>
  <c r="Z1164" i="31"/>
  <c r="Z2497" i="31"/>
  <c r="Z1729" i="31"/>
  <c r="Z1807" i="31"/>
  <c r="Z203" i="31"/>
  <c r="Z3485" i="31"/>
  <c r="Z3530" i="31"/>
  <c r="Z518" i="31"/>
  <c r="Z2571" i="31"/>
  <c r="Z972" i="31"/>
  <c r="Z1176" i="31"/>
  <c r="Z2816" i="31"/>
  <c r="Z75" i="31"/>
  <c r="Z118" i="31"/>
  <c r="Z1955" i="31"/>
  <c r="Z107" i="31"/>
  <c r="Z99" i="31"/>
  <c r="Z2013" i="31"/>
  <c r="Z2210" i="31"/>
  <c r="Z1055" i="31"/>
  <c r="Z850" i="31"/>
  <c r="Z3169" i="31"/>
  <c r="Z2381" i="31"/>
  <c r="Z2272" i="31"/>
  <c r="Z742" i="31"/>
  <c r="Z698" i="31"/>
  <c r="Z1673" i="31"/>
  <c r="Z1559" i="31"/>
  <c r="Z1619" i="31"/>
  <c r="Z1759" i="31"/>
  <c r="Z2331" i="31"/>
  <c r="Z1385" i="31"/>
  <c r="Z2485" i="31"/>
  <c r="Z466" i="31"/>
  <c r="Z2473" i="31"/>
  <c r="Z849" i="31"/>
  <c r="Z1554" i="31"/>
  <c r="Z931" i="31"/>
  <c r="Z871" i="31"/>
  <c r="Z686" i="31"/>
  <c r="Z424" i="31"/>
  <c r="Z157" i="31"/>
  <c r="Z1309" i="31"/>
  <c r="Z2368" i="31"/>
  <c r="Z2191" i="31"/>
  <c r="Z3264" i="31"/>
  <c r="Z2008" i="31"/>
  <c r="Z1645" i="31"/>
  <c r="Z2056" i="31"/>
  <c r="Z2778" i="31"/>
  <c r="Z2857" i="31"/>
  <c r="Z2653" i="31"/>
  <c r="Z3273" i="31"/>
  <c r="Z804" i="31"/>
  <c r="Z455" i="31"/>
  <c r="Z414" i="31"/>
  <c r="Z548" i="31"/>
  <c r="Z598" i="31"/>
  <c r="Z3146" i="31"/>
  <c r="Z3420" i="31"/>
  <c r="Z2021" i="31"/>
  <c r="Z1455" i="31"/>
  <c r="Z1922" i="31"/>
  <c r="Z345" i="31"/>
  <c r="Z1633" i="31"/>
  <c r="Z1848" i="31"/>
  <c r="Z2433" i="31"/>
  <c r="Z828" i="31"/>
  <c r="Z926" i="31"/>
  <c r="Z230" i="31"/>
  <c r="Z3541" i="31"/>
  <c r="Z1239" i="31"/>
  <c r="Z1128" i="31"/>
  <c r="Z3322" i="31"/>
  <c r="Z1373" i="31"/>
  <c r="Z3495" i="31"/>
  <c r="Z3437" i="31"/>
  <c r="Z1694" i="31"/>
  <c r="Z1168" i="31"/>
  <c r="Z391" i="31"/>
  <c r="Z1860" i="31"/>
  <c r="Z3175" i="31"/>
  <c r="Z636" i="31"/>
  <c r="Z1276" i="31"/>
  <c r="Z1231" i="31"/>
  <c r="Z2257" i="31"/>
  <c r="Z1162" i="31"/>
  <c r="Z3104" i="31"/>
  <c r="Z2453" i="31"/>
  <c r="Z2006" i="31"/>
  <c r="Z1315" i="31"/>
  <c r="Z741" i="31"/>
  <c r="Z3078" i="31"/>
  <c r="Z3106" i="31"/>
  <c r="Z3317" i="31"/>
  <c r="Z2004" i="31"/>
  <c r="Z759" i="31"/>
  <c r="Z785" i="31"/>
  <c r="Z2398" i="31"/>
  <c r="Z1402" i="31"/>
  <c r="Z39" i="31"/>
  <c r="Z2413" i="31"/>
  <c r="Z1748" i="31"/>
  <c r="Z789" i="31"/>
  <c r="Z1043" i="31"/>
  <c r="Z1996" i="31"/>
  <c r="Z2669" i="31"/>
  <c r="Z1040" i="31"/>
  <c r="Z2695" i="31"/>
  <c r="Z1391" i="31"/>
  <c r="Z3516" i="31"/>
  <c r="Z2588" i="31"/>
  <c r="Z1209" i="31"/>
  <c r="Z2745" i="31"/>
  <c r="Z976" i="31"/>
  <c r="Z449" i="31"/>
  <c r="Z2265" i="31"/>
  <c r="Z176" i="31"/>
  <c r="Z2944" i="31"/>
  <c r="Z825" i="31"/>
  <c r="Z2855" i="31"/>
  <c r="Z2250" i="31"/>
  <c r="Z396" i="31"/>
  <c r="Z3432" i="31"/>
  <c r="Z866" i="31"/>
  <c r="Z779" i="31"/>
  <c r="Z63" i="31"/>
  <c r="Z1431" i="31"/>
  <c r="Z1782" i="31"/>
  <c r="Z2909" i="31"/>
  <c r="Z520" i="31"/>
  <c r="Z419" i="31"/>
  <c r="Z190" i="31"/>
  <c r="Z3210" i="31"/>
  <c r="Z735" i="31"/>
  <c r="Z748" i="31"/>
  <c r="Z2288" i="31"/>
  <c r="Z217" i="31"/>
  <c r="Z2644" i="31"/>
  <c r="Z3501" i="31"/>
  <c r="Z14" i="31"/>
  <c r="Z2727" i="31"/>
  <c r="Z1027" i="31"/>
  <c r="Z2292" i="31"/>
  <c r="Z1059" i="31"/>
  <c r="Z1443" i="31"/>
  <c r="Z3203" i="31"/>
  <c r="Z1245" i="31"/>
  <c r="Z553" i="31"/>
  <c r="Z1442" i="31"/>
  <c r="Z1073" i="31"/>
  <c r="Z727" i="31"/>
  <c r="Z987" i="31"/>
  <c r="Z2756" i="31"/>
  <c r="Z2072" i="31"/>
  <c r="Z3013" i="31"/>
  <c r="Z212" i="31"/>
  <c r="Z1047" i="31"/>
  <c r="Z28" i="31"/>
  <c r="Z205" i="31"/>
  <c r="Z122" i="31"/>
  <c r="Z1019" i="31"/>
  <c r="Z2046" i="31"/>
  <c r="Z1165" i="31"/>
  <c r="Z1258" i="31"/>
  <c r="Z511" i="31"/>
  <c r="Z1348" i="31"/>
  <c r="Z435" i="31"/>
  <c r="Z499" i="31"/>
  <c r="Z1114" i="31"/>
  <c r="Z3524" i="31"/>
  <c r="Z272" i="31"/>
  <c r="Z3352" i="31"/>
  <c r="Z1715" i="31"/>
  <c r="Z3337" i="31"/>
  <c r="Z3144" i="31"/>
  <c r="Z2770" i="31"/>
  <c r="Z1173" i="31"/>
  <c r="Z1304" i="31"/>
  <c r="Z2599" i="31"/>
  <c r="Z3041" i="31"/>
  <c r="Z1817" i="31"/>
  <c r="Z544" i="31"/>
  <c r="Z685" i="31"/>
  <c r="Z3521" i="31"/>
  <c r="Z582" i="31"/>
  <c r="Z1225" i="31"/>
  <c r="Z1960" i="31"/>
  <c r="Z1831" i="31"/>
  <c r="Z2022" i="31"/>
  <c r="Z1550" i="31"/>
  <c r="Z1723" i="31"/>
  <c r="Z1118" i="31"/>
  <c r="Z317" i="31"/>
  <c r="Z543" i="31"/>
  <c r="Z1141" i="31"/>
  <c r="Z336" i="31"/>
  <c r="Z875" i="31"/>
  <c r="Z1826" i="31"/>
  <c r="Z213" i="31"/>
  <c r="Z2209" i="31"/>
  <c r="Z619" i="31"/>
  <c r="Z3174" i="31"/>
  <c r="Z1327" i="31"/>
  <c r="Z980" i="31"/>
  <c r="Z3424" i="31"/>
  <c r="Z1765" i="31"/>
  <c r="Z2941" i="31"/>
  <c r="Z2307" i="31"/>
  <c r="Z1903" i="31"/>
  <c r="Z152" i="31"/>
  <c r="Z1299" i="31"/>
  <c r="Z40" i="31"/>
  <c r="Z2932" i="31"/>
  <c r="Z3410" i="31"/>
  <c r="Z330" i="31"/>
  <c r="Z291" i="31"/>
  <c r="Z719" i="31"/>
  <c r="Z1857" i="31"/>
  <c r="Z1030" i="31"/>
  <c r="Z1229" i="31"/>
  <c r="Z1371" i="31"/>
  <c r="Z2468" i="31"/>
  <c r="Z3408" i="31"/>
  <c r="Z3171" i="31"/>
  <c r="Z1974" i="31"/>
  <c r="Z2153" i="31"/>
  <c r="Z2804" i="31"/>
  <c r="Z106" i="31"/>
  <c r="Z1277" i="31"/>
  <c r="Z649" i="31"/>
  <c r="Z2517" i="31"/>
  <c r="Z2931" i="31"/>
  <c r="Z3086" i="31"/>
  <c r="Z1657" i="31"/>
  <c r="Z94" i="31"/>
  <c r="Z3405" i="31"/>
  <c r="Z434" i="31"/>
  <c r="Z2799" i="31"/>
  <c r="Z1837" i="31"/>
  <c r="Z1602" i="31"/>
  <c r="Z117" i="31"/>
  <c r="Z477" i="31"/>
  <c r="Z192" i="31"/>
  <c r="Z2662" i="31"/>
  <c r="Z357" i="31"/>
  <c r="Z3067" i="31"/>
  <c r="Z3314" i="31"/>
  <c r="Z1707" i="31"/>
  <c r="Z1456" i="31"/>
  <c r="Z91" i="31"/>
  <c r="Z3359" i="31"/>
  <c r="Z3183" i="31"/>
  <c r="Z3533" i="31"/>
  <c r="Z929" i="31"/>
  <c r="Z732" i="31"/>
  <c r="Z2883" i="31"/>
  <c r="Z2310" i="31"/>
  <c r="Z1175" i="31"/>
  <c r="Z2963" i="31"/>
  <c r="Z3022" i="31"/>
  <c r="Z3105" i="31"/>
  <c r="Z375" i="31"/>
  <c r="Z398" i="31"/>
  <c r="Z1543" i="31"/>
  <c r="Z1303" i="31"/>
  <c r="Z220" i="31"/>
  <c r="Z2750" i="31"/>
  <c r="Z297" i="31"/>
  <c r="Z3233" i="31"/>
  <c r="Z3165" i="31"/>
  <c r="Z1204" i="31"/>
  <c r="Z1300" i="31"/>
  <c r="Z120" i="31"/>
  <c r="Z411" i="31"/>
  <c r="Z2629" i="31"/>
  <c r="Z903" i="31"/>
  <c r="Z1790" i="31"/>
  <c r="Z3158" i="31"/>
  <c r="Z3187" i="31"/>
  <c r="Z1907" i="31"/>
  <c r="Z3239" i="31"/>
  <c r="Z191" i="31"/>
  <c r="Z2520" i="31"/>
  <c r="Z3250" i="31"/>
  <c r="Z1036" i="31"/>
  <c r="Z1829" i="31"/>
  <c r="Z932" i="31"/>
  <c r="Z913" i="31"/>
  <c r="Z1667" i="31"/>
  <c r="Z3517" i="31"/>
  <c r="Z1910" i="31"/>
  <c r="Z585" i="31"/>
  <c r="Z674" i="31"/>
  <c r="Z3235" i="31"/>
  <c r="Z505" i="31"/>
  <c r="Z1450" i="31"/>
  <c r="Z2656" i="31"/>
  <c r="Z3406" i="31"/>
  <c r="Z885" i="31"/>
  <c r="Z2813" i="31"/>
  <c r="Z955" i="31"/>
  <c r="Z1519" i="31"/>
  <c r="Z2687" i="31"/>
  <c r="Z2359" i="31"/>
  <c r="Z843" i="31"/>
  <c r="Z417" i="31"/>
  <c r="Z3095" i="31"/>
  <c r="Z354" i="31"/>
  <c r="Z1897" i="31"/>
  <c r="Z1342" i="31"/>
  <c r="Z552" i="31"/>
  <c r="Z1688" i="31"/>
  <c r="Z1689" i="31"/>
  <c r="Z1937" i="31"/>
  <c r="Z607" i="31"/>
  <c r="Z1172" i="31"/>
  <c r="Z614" i="31"/>
  <c r="Z862" i="31"/>
  <c r="Z3287" i="31"/>
  <c r="Z546" i="31"/>
  <c r="Z3460" i="31"/>
  <c r="Z497" i="31"/>
  <c r="Z1789" i="31"/>
  <c r="Z583" i="31"/>
  <c r="Z3458" i="31"/>
  <c r="Z3289" i="31"/>
  <c r="Z3375" i="31"/>
  <c r="Z3402" i="31"/>
  <c r="Z1653" i="31"/>
  <c r="Z1516" i="31"/>
  <c r="Z50" i="31"/>
  <c r="Z2308" i="31"/>
  <c r="Z3316" i="31"/>
  <c r="Z3054" i="31"/>
  <c r="Z307" i="31"/>
  <c r="Z3060" i="31"/>
  <c r="Z529" i="31"/>
  <c r="Z2192" i="31"/>
  <c r="Z312" i="31"/>
  <c r="Z2957" i="31"/>
  <c r="Z3414" i="31"/>
  <c r="Z1749" i="31"/>
  <c r="Z1346" i="31"/>
  <c r="Z2606" i="31"/>
  <c r="Z3246" i="31"/>
  <c r="Z3143" i="31"/>
  <c r="Z2336" i="31"/>
  <c r="Z803" i="31"/>
  <c r="Z204" i="31"/>
  <c r="Z2344" i="31"/>
  <c r="Z3184" i="31"/>
  <c r="Z1415" i="31"/>
  <c r="Z2650" i="31"/>
  <c r="Z1441" i="31"/>
  <c r="Z1493" i="31"/>
  <c r="Z1594" i="31"/>
  <c r="Z807" i="31"/>
  <c r="Z2643" i="31"/>
  <c r="Z3473" i="31"/>
  <c r="Z1253" i="31"/>
  <c r="Z578" i="31"/>
  <c r="Z3257" i="31"/>
  <c r="Z255" i="31"/>
  <c r="Z1419" i="31"/>
  <c r="Z3395" i="31"/>
  <c r="Z3242" i="31"/>
  <c r="Z1855" i="31"/>
  <c r="Z351" i="31"/>
  <c r="Z606" i="31"/>
  <c r="Z2032" i="31"/>
  <c r="Z3211" i="31"/>
  <c r="Z3056" i="31"/>
  <c r="Z1184" i="31"/>
  <c r="Z1799" i="31"/>
  <c r="Z126" i="31"/>
  <c r="Z2243" i="31"/>
  <c r="Z3470" i="31"/>
  <c r="Z1761" i="31"/>
  <c r="Z2772" i="31"/>
  <c r="Z798" i="31"/>
  <c r="Z1569" i="31"/>
  <c r="Z1507" i="31"/>
  <c r="Z1888" i="31"/>
  <c r="Z2291" i="31"/>
  <c r="Z137" i="31"/>
  <c r="Z3153" i="31"/>
  <c r="Z2486" i="31"/>
  <c r="Z3204" i="31"/>
  <c r="Z2845" i="31"/>
  <c r="Z600" i="31"/>
  <c r="Z1352" i="31"/>
  <c r="Z1152" i="31"/>
  <c r="Z958" i="31"/>
  <c r="Z652" i="31"/>
  <c r="Z2256" i="31"/>
  <c r="Z3415" i="31"/>
  <c r="Z13" i="31"/>
  <c r="Z867" i="31"/>
  <c r="Z3469" i="31"/>
  <c r="Z2165" i="31"/>
  <c r="Z289" i="31"/>
  <c r="Z2490" i="31"/>
  <c r="Z1958" i="31"/>
  <c r="Z957" i="31"/>
  <c r="Z3311" i="31"/>
  <c r="Z2793" i="31"/>
  <c r="Z3261" i="31"/>
  <c r="Z873" i="31"/>
  <c r="Z1901" i="31"/>
  <c r="Z3505" i="31"/>
  <c r="Z3522" i="31"/>
  <c r="Z2929" i="31"/>
  <c r="Z369" i="31"/>
  <c r="Z1105" i="31"/>
  <c r="Z366" i="31"/>
  <c r="Z643" i="31"/>
  <c r="Z3062" i="31"/>
  <c r="Z3217" i="31"/>
  <c r="Z72" i="31"/>
  <c r="Z647" i="31"/>
  <c r="Z2461" i="31"/>
  <c r="Z1934" i="31"/>
  <c r="Z3448" i="31"/>
  <c r="Z1439" i="31"/>
  <c r="Z3113" i="31"/>
  <c r="Z2972" i="31"/>
  <c r="Z1889" i="31"/>
  <c r="Z301" i="31"/>
  <c r="Z1809" i="31"/>
  <c r="Z1834" i="31"/>
  <c r="Z2715" i="31"/>
  <c r="Z1323" i="31"/>
  <c r="Z164" i="31"/>
  <c r="Z2266" i="31"/>
  <c r="Z773" i="31"/>
  <c r="Z2608" i="31"/>
  <c r="Z25" i="31"/>
  <c r="Z1117" i="31"/>
  <c r="Z945" i="31"/>
  <c r="Z98" i="31"/>
  <c r="Z1425" i="31"/>
  <c r="Z3292" i="31"/>
  <c r="Z2605" i="31"/>
  <c r="Z610" i="31"/>
  <c r="Z2458" i="31"/>
  <c r="Z2667" i="31"/>
  <c r="Z393" i="31"/>
  <c r="Z1440" i="31"/>
  <c r="Z1418" i="31"/>
  <c r="Z914" i="31"/>
  <c r="Z2997" i="31"/>
  <c r="Z101" i="31"/>
  <c r="Z3502" i="31"/>
  <c r="Z2010" i="31"/>
  <c r="Z1363" i="31"/>
  <c r="Z2850" i="31"/>
  <c r="Z3238" i="31"/>
  <c r="Z648" i="31"/>
  <c r="Z1386" i="31"/>
  <c r="Z2302" i="31"/>
  <c r="Z2360" i="31"/>
  <c r="Z749" i="31"/>
  <c r="Z573" i="31"/>
  <c r="Z2007" i="31"/>
  <c r="Z683" i="31"/>
  <c r="Z84" i="31"/>
  <c r="Z2825" i="31"/>
  <c r="Z712" i="31"/>
  <c r="Z2286" i="31"/>
  <c r="Z2996" i="31"/>
  <c r="Z1704" i="31"/>
  <c r="Z722" i="31"/>
  <c r="Z1383" i="31"/>
  <c r="Z795" i="31"/>
  <c r="Z743" i="31"/>
  <c r="Z490" i="31"/>
  <c r="Z678" i="31"/>
  <c r="Z2003" i="31"/>
  <c r="Z2024" i="31"/>
  <c r="Z389" i="31"/>
  <c r="Z3325" i="31"/>
  <c r="Z938" i="31"/>
  <c r="Z370" i="31"/>
  <c r="Z1490" i="31"/>
  <c r="Z239" i="31"/>
  <c r="Z194" i="31"/>
  <c r="Z645" i="31"/>
  <c r="Z1210" i="31"/>
  <c r="Z1730" i="31"/>
  <c r="Z2323" i="31"/>
  <c r="Z2846" i="31"/>
  <c r="Z1129" i="31"/>
  <c r="Z1434" i="31"/>
  <c r="Z1132" i="31"/>
  <c r="Z195" i="31"/>
  <c r="Z425" i="31"/>
  <c r="Z1334" i="31"/>
  <c r="Z616" i="31"/>
  <c r="Z1839" i="31"/>
  <c r="Z3069" i="31"/>
  <c r="Z2076" i="31"/>
  <c r="Z1320" i="31"/>
  <c r="Z644" i="31"/>
  <c r="Z2775" i="31"/>
  <c r="Z2935" i="31"/>
  <c r="Z1115" i="31"/>
  <c r="Z3475" i="31"/>
  <c r="Z2924" i="31"/>
  <c r="Z206" i="31"/>
  <c r="Z1135" i="31"/>
  <c r="Z723" i="31"/>
  <c r="Z774" i="31"/>
  <c r="Z403" i="31"/>
  <c r="Z2618" i="31"/>
  <c r="Z1281" i="31"/>
  <c r="Z1471" i="31"/>
  <c r="Z1139" i="31"/>
  <c r="Z454" i="31"/>
  <c r="Z1969" i="31"/>
  <c r="Z2425" i="31"/>
  <c r="Z811" i="31"/>
  <c r="Z2161" i="31"/>
  <c r="Z2129" i="31"/>
  <c r="Z1369" i="31"/>
  <c r="Z1885" i="31"/>
  <c r="Z2438" i="31"/>
  <c r="Z3161" i="31"/>
  <c r="Z1788" i="31"/>
  <c r="Z2320" i="31"/>
  <c r="Z3007" i="31"/>
  <c r="Z2380" i="31"/>
  <c r="Z331" i="31"/>
  <c r="Z1408" i="31"/>
  <c r="Z1632" i="31"/>
  <c r="Z2955" i="31"/>
  <c r="Z3451" i="31"/>
  <c r="Z333" i="31"/>
  <c r="Z2638" i="31"/>
  <c r="Z1357" i="31"/>
  <c r="Z1936" i="31"/>
  <c r="Z1706" i="31"/>
  <c r="Z2752" i="31"/>
  <c r="Z989" i="31"/>
  <c r="Z841" i="31"/>
  <c r="Z2597" i="31"/>
  <c r="Z620" i="31"/>
  <c r="Z1708" i="31"/>
  <c r="Z1878" i="31"/>
  <c r="Z2501" i="31"/>
  <c r="Z304" i="31"/>
  <c r="Z1310" i="31"/>
  <c r="Z2014" i="31"/>
  <c r="Z229" i="31"/>
  <c r="Z3121" i="31"/>
  <c r="Z1717" i="31"/>
  <c r="Z3376" i="31"/>
  <c r="Z1581" i="31"/>
  <c r="Z2092" i="31"/>
  <c r="Z1713" i="31"/>
  <c r="Z2343" i="31"/>
  <c r="Z1873" i="31"/>
  <c r="Z1107" i="31"/>
  <c r="Z813" i="31"/>
  <c r="Z140" i="31"/>
  <c r="Z259" i="31"/>
  <c r="Z55" i="31"/>
  <c r="Z1316" i="31"/>
  <c r="Z1802" i="31"/>
  <c r="Z3178" i="31"/>
  <c r="Z1238" i="31"/>
  <c r="Z1526" i="31"/>
  <c r="Z1654" i="31"/>
  <c r="Z359" i="31"/>
  <c r="Z2651" i="31"/>
  <c r="Z1980" i="31"/>
  <c r="Z2632" i="31"/>
  <c r="Z2023" i="31"/>
  <c r="Z470" i="31"/>
  <c r="Z2774" i="31"/>
  <c r="Z3191" i="31"/>
  <c r="Z3048" i="31"/>
  <c r="Z3154" i="31"/>
  <c r="Z1763" i="31"/>
  <c r="Z535" i="31"/>
  <c r="Z2911" i="31"/>
  <c r="Z1296" i="31"/>
  <c r="Z2211" i="31"/>
  <c r="Z1283" i="31"/>
  <c r="Z1004" i="31"/>
  <c r="Z1911" i="31"/>
  <c r="Z2269" i="31"/>
  <c r="Z1438" i="31"/>
  <c r="Z2297" i="31"/>
  <c r="Z868" i="31"/>
  <c r="Z2863" i="31"/>
  <c r="Z2386" i="31"/>
  <c r="Z2550" i="31"/>
  <c r="Z3017" i="31"/>
  <c r="Z181" i="31"/>
  <c r="Z2375" i="31"/>
  <c r="Z1683" i="31"/>
  <c r="Z2716" i="31"/>
  <c r="Z3305" i="31"/>
  <c r="Z1235" i="31"/>
  <c r="Z2342" i="31"/>
  <c r="Z1392" i="31"/>
  <c r="Z180" i="31"/>
  <c r="Z3338" i="31"/>
  <c r="Z439" i="31"/>
  <c r="Z576" i="31"/>
  <c r="Z2088" i="31"/>
  <c r="Z693" i="31"/>
  <c r="Z2661" i="31"/>
  <c r="Z2218" i="31"/>
  <c r="Z296" i="31"/>
  <c r="Z2637" i="31"/>
  <c r="Z1284" i="31"/>
  <c r="Z516" i="31"/>
  <c r="Z3309" i="31"/>
  <c r="Z2893" i="31"/>
  <c r="Z3468" i="31"/>
  <c r="Z2078" i="31"/>
  <c r="Z1014" i="31"/>
  <c r="Z2547" i="31"/>
  <c r="Z728" i="31"/>
  <c r="Z1120" i="31"/>
  <c r="Z3377" i="31"/>
  <c r="Z1494" i="31"/>
  <c r="Z650" i="31"/>
  <c r="Z2776" i="31"/>
  <c r="Z1160" i="31"/>
  <c r="Z2055" i="31"/>
  <c r="Z1387" i="31"/>
  <c r="Z2488" i="31"/>
  <c r="Z1841" i="31"/>
  <c r="Z2222" i="31"/>
  <c r="Z1136" i="31"/>
  <c r="Z856" i="31"/>
  <c r="Z1870" i="31"/>
  <c r="Z539" i="31"/>
  <c r="Z2085" i="31"/>
  <c r="Z364" i="31"/>
  <c r="Z1987" i="31"/>
  <c r="Z1832" i="31"/>
  <c r="Z889" i="31"/>
  <c r="Z2316" i="31"/>
  <c r="Z282" i="31"/>
  <c r="Z587" i="31"/>
  <c r="Z2030" i="31"/>
  <c r="Z1814" i="31"/>
  <c r="Z173" i="31"/>
  <c r="Z2902" i="31"/>
  <c r="Z2130" i="31"/>
  <c r="Z1480" i="31"/>
  <c r="Z1447" i="31"/>
  <c r="Z2969" i="31"/>
  <c r="Z751" i="31"/>
  <c r="Z2762" i="31"/>
  <c r="Z1306" i="31"/>
  <c r="Z1709" i="31"/>
  <c r="Z2073" i="31"/>
  <c r="Z2575" i="31"/>
  <c r="Z1695" i="31"/>
  <c r="Z1565" i="31"/>
  <c r="Z35" i="31"/>
  <c r="Z613" i="31"/>
  <c r="Z1338" i="31"/>
  <c r="Z3535" i="31"/>
  <c r="Z1517" i="31"/>
  <c r="Z672" i="31"/>
  <c r="Z1697" i="31"/>
  <c r="Z2326" i="31"/>
  <c r="Z1791" i="31"/>
  <c r="Z3329" i="31"/>
  <c r="Z1227" i="31"/>
  <c r="Z639" i="31"/>
  <c r="Z952" i="31"/>
  <c r="Z2552" i="31"/>
  <c r="Z2459" i="31"/>
  <c r="Z1665" i="31"/>
  <c r="Z1409" i="31"/>
  <c r="Z1444" i="31"/>
  <c r="Z1560" i="31"/>
  <c r="Z3335" i="31"/>
  <c r="Z2586" i="31"/>
  <c r="Z3412" i="31"/>
  <c r="Z1380" i="31"/>
  <c r="Z1615" i="31"/>
  <c r="Z3034" i="31"/>
  <c r="Z2551" i="31"/>
  <c r="Z2886" i="31"/>
  <c r="Z3245" i="31"/>
  <c r="Z2660" i="31"/>
  <c r="Z2533" i="31"/>
  <c r="Z3256" i="31"/>
  <c r="Z1349" i="31"/>
  <c r="Z933" i="31"/>
  <c r="Z3237" i="31"/>
  <c r="Z509" i="31"/>
  <c r="Z2693" i="31"/>
  <c r="Z225" i="31"/>
  <c r="Z3302" i="31"/>
  <c r="Z1647" i="31"/>
  <c r="Z2900" i="31"/>
  <c r="Z3176" i="31"/>
  <c r="Z1286" i="31"/>
  <c r="Z1317" i="31"/>
  <c r="Z2134" i="31"/>
  <c r="Z210" i="31"/>
  <c r="Z453" i="31"/>
  <c r="Z2819" i="31"/>
  <c r="Z537" i="31"/>
  <c r="Z276" i="31"/>
  <c r="Z2870" i="31"/>
  <c r="Z2498" i="31"/>
  <c r="Z246" i="31"/>
  <c r="Z2238" i="31"/>
  <c r="Z961" i="31"/>
  <c r="Z415" i="31"/>
  <c r="Z2219" i="31"/>
  <c r="Z442" i="31"/>
  <c r="Z3182" i="31"/>
  <c r="Z1200" i="31"/>
  <c r="Z942" i="31"/>
  <c r="Z2282" i="31"/>
  <c r="Z1527" i="31"/>
  <c r="Z2354" i="31"/>
  <c r="Z1678" i="31"/>
  <c r="Z2060" i="31"/>
  <c r="Z244" i="31"/>
  <c r="Z3286" i="31"/>
  <c r="Z1381" i="31"/>
  <c r="Z2122" i="31"/>
  <c r="Z512" i="31"/>
  <c r="Z155" i="31"/>
  <c r="Z1046" i="31"/>
  <c r="Z1988" i="31"/>
  <c r="Z586" i="31"/>
  <c r="Z1382" i="31"/>
  <c r="Z2264" i="31"/>
  <c r="Z1921" i="31"/>
  <c r="Z390" i="31"/>
  <c r="Z1461" i="31"/>
  <c r="Z1883" i="31"/>
  <c r="Z1016" i="31"/>
  <c r="Z2137" i="31"/>
  <c r="Z2340" i="31"/>
  <c r="Z882" i="31"/>
  <c r="Z911" i="31"/>
  <c r="Z3447" i="31"/>
  <c r="Z2407" i="31"/>
  <c r="Z2472" i="31"/>
  <c r="Z1330" i="31"/>
  <c r="Z1618" i="31"/>
  <c r="Z830" i="31"/>
  <c r="Z1134" i="31"/>
  <c r="Z104" i="31"/>
  <c r="Z1269" i="31"/>
  <c r="Z2287" i="31"/>
  <c r="Z3232" i="31"/>
  <c r="Z487" i="31"/>
  <c r="Z651" i="31"/>
  <c r="Z2505" i="31"/>
  <c r="Z1783" i="31"/>
  <c r="Z2029" i="31"/>
  <c r="Z1359" i="31"/>
  <c r="Z526" i="31"/>
  <c r="Z731" i="31"/>
  <c r="Z2627" i="31"/>
  <c r="Z1843" i="31"/>
  <c r="Z3220" i="31"/>
  <c r="Z3464" i="31"/>
  <c r="Z240" i="31"/>
  <c r="Z1318" i="31"/>
  <c r="Z3110" i="31"/>
  <c r="Z3131" i="31"/>
  <c r="Z2838" i="31"/>
  <c r="Z2930" i="31"/>
  <c r="Z2484" i="31"/>
  <c r="Z2437" i="31"/>
  <c r="Z2293" i="31"/>
  <c r="Z1325" i="31"/>
  <c r="Z2451" i="31"/>
  <c r="Z2666" i="31"/>
  <c r="Z1712" i="31"/>
  <c r="Z1121" i="31"/>
  <c r="Z2364" i="31"/>
  <c r="Z1491" i="31"/>
  <c r="Z1157" i="31"/>
  <c r="Z250" i="31"/>
  <c r="Z177" i="31"/>
  <c r="Z633" i="31"/>
  <c r="Z1247" i="31"/>
  <c r="Z852" i="31"/>
  <c r="Z1062" i="31"/>
  <c r="Z1288" i="31"/>
  <c r="Z2527" i="31"/>
  <c r="Z2312" i="31"/>
  <c r="Z2214" i="31"/>
  <c r="Z2822" i="31"/>
  <c r="Z1793" i="31"/>
  <c r="Z1395" i="31"/>
  <c r="Z399" i="31"/>
  <c r="Z1158" i="31"/>
  <c r="Z881" i="31"/>
  <c r="Z1951" i="31"/>
  <c r="Z588" i="31"/>
  <c r="Z2613" i="31"/>
  <c r="Z1721" i="31"/>
  <c r="Z71" i="31"/>
  <c r="Z3253" i="31"/>
  <c r="Z319" i="31"/>
  <c r="Z1724" i="31"/>
  <c r="Z44" i="31"/>
  <c r="Z1341" i="31"/>
  <c r="Z382" i="31"/>
  <c r="Z1535" i="31"/>
  <c r="Z1430" i="31"/>
  <c r="Z1835" i="31"/>
  <c r="Z734" i="31"/>
  <c r="Z2557" i="31"/>
  <c r="Z1321" i="31"/>
  <c r="Z1562" i="31"/>
  <c r="Z2002" i="31"/>
  <c r="Z123" i="31"/>
  <c r="Z1965" i="31"/>
  <c r="Z2103" i="31"/>
  <c r="Z3334" i="31"/>
  <c r="Z870" i="31"/>
  <c r="Z2698" i="31"/>
  <c r="Z3450" i="31"/>
  <c r="Z1039" i="31"/>
  <c r="Z3486" i="31"/>
  <c r="Z1785" i="31"/>
  <c r="Z1622" i="31"/>
  <c r="Z1639" i="31"/>
  <c r="Z1333" i="31"/>
  <c r="Z3179" i="31"/>
  <c r="Z88" i="31"/>
  <c r="Z793" i="31"/>
  <c r="Z3489" i="31"/>
  <c r="Z752" i="31"/>
  <c r="Z2446" i="31"/>
  <c r="Z3044" i="31"/>
  <c r="Z460" i="31"/>
  <c r="Z3011" i="31"/>
  <c r="Z1236" i="31"/>
  <c r="Z285" i="31"/>
  <c r="Z1291" i="31"/>
  <c r="Z327" i="31"/>
  <c r="Z2062" i="31"/>
  <c r="Z1536" i="31"/>
  <c r="Z2600" i="31"/>
  <c r="Z2690" i="31"/>
  <c r="Z780" i="31"/>
  <c r="Z778" i="31"/>
  <c r="Z711" i="31"/>
  <c r="Z883" i="31"/>
  <c r="Z3526" i="31"/>
  <c r="Z2143" i="31"/>
  <c r="Z831" i="31"/>
  <c r="Z3477" i="31"/>
  <c r="Z1747" i="31"/>
  <c r="Z427" i="31"/>
  <c r="Z3163" i="31"/>
  <c r="Z2478" i="31"/>
  <c r="Z2542" i="31"/>
  <c r="Z714" i="31"/>
  <c r="Z2576" i="31"/>
  <c r="Z1124" i="31"/>
  <c r="Z1601" i="31"/>
  <c r="Z1588" i="31"/>
  <c r="Z1463" i="31"/>
  <c r="Z2333" i="31"/>
  <c r="Z1174" i="31"/>
  <c r="Z710" i="31"/>
  <c r="Z1220" i="31"/>
  <c r="Z483" i="31"/>
  <c r="Z951" i="31"/>
  <c r="Z1636" i="31"/>
  <c r="Z2892" i="31"/>
  <c r="Z2514" i="31"/>
  <c r="Z441" i="31"/>
  <c r="Z257" i="31"/>
  <c r="Z105" i="31"/>
  <c r="Z1038" i="31"/>
  <c r="Z268" i="31"/>
  <c r="Z2852" i="31"/>
  <c r="Z941" i="31"/>
  <c r="Z3012" i="31"/>
  <c r="Z1496" i="31"/>
  <c r="Z3043" i="31"/>
  <c r="Z2783" i="31"/>
  <c r="Z2057" i="31"/>
  <c r="Z3254" i="31"/>
  <c r="Z3390" i="31"/>
  <c r="Z3332" i="31"/>
  <c r="Z991" i="31"/>
  <c r="Z3068" i="31"/>
  <c r="Z1233" i="31"/>
  <c r="Z2709" i="31"/>
  <c r="Z3027" i="31"/>
  <c r="Z394" i="31"/>
  <c r="Z1865" i="31"/>
  <c r="Z2926" i="31"/>
  <c r="Z801" i="31"/>
  <c r="Z3397" i="31"/>
  <c r="Z395" i="31"/>
  <c r="Z294" i="31"/>
  <c r="Z839" i="31"/>
  <c r="Z901" i="31"/>
  <c r="Z2869" i="31"/>
  <c r="Z3388" i="31"/>
  <c r="Z2668" i="31"/>
  <c r="Z445" i="31"/>
  <c r="Z2539" i="31"/>
  <c r="Z928" i="31"/>
  <c r="Z2086" i="31"/>
  <c r="Z2689" i="31"/>
  <c r="Z2230" i="31"/>
  <c r="Z1337" i="31"/>
  <c r="Z2284" i="31"/>
  <c r="Z1963" i="31"/>
  <c r="Z3409" i="31"/>
  <c r="Z3188" i="31"/>
  <c r="Z754" i="31"/>
  <c r="Z67" i="31"/>
  <c r="Z3006" i="31"/>
  <c r="Z1025" i="31"/>
  <c r="Z909" i="31"/>
  <c r="Z3008" i="31"/>
  <c r="Z2040" i="31"/>
  <c r="Z1592" i="31"/>
  <c r="Z423" i="31"/>
  <c r="Z1125" i="31"/>
  <c r="Z846" i="31"/>
  <c r="Z1143" i="31"/>
  <c r="Z2908" i="31"/>
  <c r="Z353" i="31"/>
  <c r="Z800" i="31"/>
  <c r="Z2217" i="31"/>
  <c r="Z2981" i="31"/>
  <c r="Z2105" i="31"/>
  <c r="Z2198" i="31"/>
  <c r="Z1263" i="31"/>
  <c r="Z82" i="31"/>
  <c r="Z1655" i="31"/>
  <c r="Z1155" i="31"/>
  <c r="Z2275" i="31"/>
  <c r="Z1914" i="31"/>
  <c r="Z2860" i="31"/>
  <c r="Z2795" i="31"/>
  <c r="Z1197" i="31"/>
  <c r="Z1110" i="31"/>
  <c r="Z112" i="31"/>
  <c r="Z869" i="31"/>
  <c r="Z18" i="31"/>
  <c r="Z136" i="31"/>
  <c r="Z2692" i="31"/>
  <c r="Z2735" i="31"/>
  <c r="Z1771" i="31"/>
  <c r="Z216" i="31"/>
  <c r="Z707" i="31"/>
  <c r="Z2749" i="31"/>
  <c r="Z663" i="31"/>
  <c r="Z1505" i="31"/>
  <c r="Z1328" i="31"/>
  <c r="Z3417" i="31"/>
  <c r="Z47" i="31"/>
  <c r="Z3426" i="31"/>
  <c r="Z2236" i="31"/>
  <c r="Z948" i="31"/>
  <c r="Z90" i="31"/>
  <c r="Z484" i="31"/>
  <c r="Z475" i="31"/>
  <c r="Z2395" i="31"/>
  <c r="Z1690" i="31"/>
  <c r="Z2429" i="31"/>
  <c r="Z1289" i="31"/>
  <c r="Z1719" i="31"/>
  <c r="Z334" i="31"/>
  <c r="Z2703" i="31"/>
  <c r="Z3372" i="31"/>
  <c r="Z2440" i="31"/>
  <c r="Z753" i="31"/>
  <c r="Z1506" i="31"/>
  <c r="Z2058" i="31"/>
  <c r="Z450" i="31"/>
  <c r="Z57" i="31"/>
  <c r="Z410" i="31"/>
  <c r="Z1760" i="31"/>
  <c r="Z1063" i="31"/>
  <c r="Z2156" i="31"/>
  <c r="Z211" i="31"/>
  <c r="Z2833" i="31"/>
  <c r="Z2560" i="31"/>
  <c r="Z2841" i="31"/>
  <c r="Z940" i="31"/>
  <c r="Z1702" i="31"/>
  <c r="Z3379" i="31"/>
  <c r="Z784" i="31"/>
  <c r="Z1743" i="31"/>
  <c r="Z253" i="31"/>
  <c r="Z3225" i="31"/>
  <c r="Z3130" i="31"/>
  <c r="Z1254" i="31"/>
  <c r="Z2279" i="31"/>
  <c r="Z3213" i="31"/>
  <c r="Z2234" i="31"/>
  <c r="Z2324" i="31"/>
  <c r="Z702" i="31"/>
  <c r="Z2321" i="31"/>
  <c r="Z657" i="31"/>
  <c r="Z887" i="31"/>
  <c r="Z2115" i="31"/>
  <c r="Z1917" i="31"/>
  <c r="Z1510" i="31"/>
  <c r="Z1819" i="31"/>
  <c r="Z3508" i="31"/>
  <c r="Z1621" i="31"/>
  <c r="Z2471" i="31"/>
  <c r="Z2108" i="31"/>
  <c r="Z902" i="31"/>
  <c r="Z1810" i="31"/>
  <c r="Z508" i="31"/>
  <c r="Z2337" i="31"/>
  <c r="Z2530" i="31"/>
  <c r="Z3438" i="31"/>
  <c r="Z2625" i="31"/>
  <c r="Z1869" i="31"/>
  <c r="Z861" i="31"/>
  <c r="Z2393" i="31"/>
  <c r="Z865" i="31"/>
  <c r="Z794" i="31"/>
  <c r="Z2064" i="31"/>
  <c r="Z2798" i="31"/>
  <c r="Z1898" i="31"/>
  <c r="Z2739" i="31"/>
  <c r="Z3339" i="31"/>
  <c r="Z196" i="31"/>
  <c r="Z254" i="31"/>
  <c r="Z2777" i="31"/>
  <c r="Z2805" i="31"/>
  <c r="Z1002" i="31"/>
  <c r="Z2225" i="31"/>
  <c r="Z538" i="31"/>
  <c r="Z2034" i="31"/>
  <c r="Z1952" i="31"/>
  <c r="Z2881" i="31"/>
  <c r="Z982" i="31"/>
  <c r="Z1607" i="31"/>
  <c r="Z149" i="31"/>
  <c r="Z2262" i="31"/>
  <c r="Z891" i="31"/>
  <c r="Z1515" i="31"/>
  <c r="Z1234" i="31"/>
  <c r="Z2800" i="31"/>
  <c r="Z690" i="31"/>
  <c r="Z1483" i="31"/>
  <c r="Z2939" i="31"/>
  <c r="Z1151" i="31"/>
  <c r="Z3492" i="31"/>
  <c r="Z491" i="31"/>
  <c r="Z829" i="31"/>
  <c r="Z3293" i="31"/>
  <c r="Z2370" i="31"/>
  <c r="Z407" i="31"/>
  <c r="Z2757" i="31"/>
  <c r="Z697" i="31"/>
  <c r="Z219" i="31"/>
  <c r="Z888" i="31"/>
  <c r="Z222" i="31"/>
  <c r="Z238" i="31"/>
  <c r="Z2728" i="31"/>
  <c r="Z2207" i="31"/>
  <c r="Z1732" i="31"/>
  <c r="Z985" i="31"/>
  <c r="Z2155" i="31"/>
  <c r="Z1468" i="31"/>
  <c r="Z555" i="31"/>
  <c r="Z2140" i="31"/>
  <c r="Z845" i="31"/>
  <c r="Z1166" i="31"/>
  <c r="Z1102" i="31"/>
  <c r="Z3523" i="31"/>
  <c r="Z251" i="31"/>
  <c r="Z1154" i="31"/>
  <c r="Z1150" i="31"/>
  <c r="Z593" i="31"/>
  <c r="Z2672" i="31"/>
  <c r="Z2227" i="31"/>
  <c r="Z2352" i="31"/>
  <c r="Z1228" i="31"/>
  <c r="Z2267" i="31"/>
  <c r="Z182" i="31"/>
  <c r="Z3341" i="31"/>
  <c r="Z199" i="31"/>
  <c r="Z277" i="31"/>
  <c r="Z2789" i="31"/>
  <c r="Z1465" i="31"/>
  <c r="Z3045" i="31"/>
  <c r="Z226" i="31"/>
  <c r="Z3100" i="31"/>
  <c r="Z1256" i="31"/>
  <c r="Z2041" i="31"/>
  <c r="Z2569" i="31"/>
  <c r="Z3269" i="31"/>
  <c r="Z464" i="31"/>
  <c r="Z1064" i="31"/>
  <c r="Z1298" i="31"/>
  <c r="Z2895" i="31"/>
  <c r="Z3260" i="31"/>
  <c r="Z3005" i="31"/>
  <c r="Z378" i="31"/>
  <c r="Z3122" i="31"/>
  <c r="Z776" i="31"/>
  <c r="Z2202" i="31"/>
  <c r="Z3446" i="31"/>
  <c r="Z3177" i="31"/>
  <c r="Z2313" i="31"/>
  <c r="Z2070" i="31"/>
  <c r="Z1915" i="31"/>
  <c r="Z930" i="31"/>
  <c r="Z1180" i="31"/>
  <c r="Z342" i="31"/>
  <c r="Z1122" i="31"/>
  <c r="Z3483" i="31"/>
  <c r="Z609" i="31"/>
  <c r="Z2645" i="31"/>
  <c r="Z1864" i="31"/>
  <c r="Z1733" i="31"/>
  <c r="Z492" i="31"/>
  <c r="Z64" i="31"/>
  <c r="Z3378" i="31"/>
  <c r="Z761" i="31"/>
  <c r="Z1862" i="31"/>
  <c r="Z3248" i="31"/>
  <c r="Z2984" i="31"/>
  <c r="Z3520" i="31"/>
  <c r="Z2697" i="31"/>
  <c r="Z249" i="31"/>
  <c r="Z1570" i="31"/>
  <c r="Z2853" i="31"/>
  <c r="Z1103" i="31"/>
  <c r="Z2363" i="31"/>
  <c r="Z1089" i="31"/>
  <c r="Z1261" i="31"/>
  <c r="Z3190" i="31"/>
  <c r="Z540" i="31"/>
  <c r="Z481" i="31"/>
  <c r="Z3534" i="31"/>
  <c r="Z854" i="31"/>
  <c r="Z349" i="31"/>
  <c r="Z2761" i="31"/>
  <c r="Z564" i="31"/>
  <c r="Z1646" i="31"/>
  <c r="Z1522" i="31"/>
  <c r="Z360" i="31"/>
  <c r="Z2541" i="31"/>
  <c r="Z2061" i="31"/>
  <c r="Z1400" i="31"/>
  <c r="Z2216" i="31"/>
  <c r="Z2840" i="31"/>
  <c r="Z900" i="31"/>
  <c r="Z1762" i="31"/>
  <c r="Z3433" i="31"/>
  <c r="Z1818" i="31"/>
  <c r="Z59" i="31"/>
  <c r="Z2396" i="31"/>
  <c r="Z2212" i="31"/>
  <c r="Z3346" i="31"/>
  <c r="Z3371" i="31"/>
  <c r="Z80" i="31"/>
  <c r="Z1467" i="31"/>
  <c r="Z808" i="31"/>
  <c r="Z446" i="31"/>
  <c r="Z756" i="31"/>
  <c r="Z1868" i="31"/>
  <c r="Z3529" i="31"/>
  <c r="Z154" i="31"/>
  <c r="Z1534" i="31"/>
  <c r="Z3519" i="31"/>
  <c r="Z571" i="31"/>
  <c r="Z2746" i="31"/>
  <c r="Z56" i="31"/>
  <c r="Z358" i="31"/>
  <c r="Z1407" i="31"/>
  <c r="Z139" i="31"/>
  <c r="Z2961" i="31"/>
  <c r="Z3208" i="31"/>
  <c r="Z1454" i="31"/>
  <c r="Z1523" i="31"/>
  <c r="Z1662" i="31"/>
  <c r="Z3290" i="31"/>
  <c r="Z187" i="31"/>
  <c r="Z3385" i="31"/>
  <c r="Z374" i="31"/>
  <c r="Z630" i="31"/>
  <c r="Z1999" i="31"/>
  <c r="Z1927" i="31"/>
  <c r="Z2470" i="31"/>
  <c r="Z1866" i="31"/>
  <c r="Z31" i="31"/>
  <c r="Z595" i="31"/>
  <c r="Z144" i="31"/>
  <c r="Z17" i="31"/>
  <c r="Z3435" i="31"/>
  <c r="Z1859" i="31"/>
  <c r="Z1192" i="31"/>
  <c r="Z2678" i="31"/>
  <c r="Z3366" i="31"/>
  <c r="Z350" i="31"/>
  <c r="Z209" i="31"/>
  <c r="Z3082" i="31"/>
  <c r="Z2048" i="31"/>
  <c r="Z2452" i="31"/>
  <c r="Z2235" i="31"/>
  <c r="Z1416" i="31"/>
  <c r="Z524" i="31"/>
  <c r="Z978" i="31"/>
  <c r="Z1567" i="31"/>
  <c r="Z1127" i="31"/>
  <c r="Z2378" i="31"/>
  <c r="Z679" i="31"/>
  <c r="Z1728" i="31"/>
  <c r="Z863" i="31"/>
  <c r="Z847" i="31"/>
  <c r="Z2964" i="31"/>
  <c r="Z3164" i="31"/>
  <c r="Z912" i="31"/>
  <c r="Z1836" i="31"/>
  <c r="Z1537" i="31"/>
  <c r="Z337" i="31"/>
  <c r="Z3393" i="31"/>
  <c r="Z1295" i="31"/>
  <c r="Z3092" i="31"/>
  <c r="Z1013" i="31"/>
  <c r="Z2441" i="31"/>
  <c r="Z2526" i="31"/>
  <c r="Z3234" i="31"/>
  <c r="Z1054" i="31"/>
  <c r="Z3058" i="31"/>
  <c r="Z397" i="31"/>
  <c r="Z127" i="31"/>
  <c r="Z3229" i="31"/>
  <c r="Z2593" i="31"/>
  <c r="Z3216" i="31"/>
  <c r="Z2916" i="31"/>
  <c r="Z1616" i="31"/>
  <c r="Z3278" i="31"/>
  <c r="Z1071" i="31"/>
  <c r="Z660" i="31"/>
  <c r="Z1801" i="31"/>
  <c r="Z3373" i="31"/>
  <c r="Z733" i="31"/>
  <c r="Z1778" i="31"/>
  <c r="Z1867" i="31"/>
  <c r="Z159" i="31"/>
  <c r="Z2111" i="31"/>
  <c r="Z1033" i="31"/>
  <c r="Z2121" i="31"/>
  <c r="Z589" i="31"/>
  <c r="Z2383" i="31"/>
  <c r="Z2725" i="31"/>
  <c r="Z328" i="31"/>
  <c r="Z20" i="31"/>
  <c r="Z131" i="31"/>
  <c r="Z2414" i="31"/>
  <c r="Z2965" i="31"/>
  <c r="Z995" i="31"/>
  <c r="Z1503" i="31"/>
  <c r="Z1074" i="31"/>
  <c r="Z2580" i="31"/>
  <c r="Z1360" i="31"/>
  <c r="Z3345" i="31"/>
  <c r="Z1159" i="31"/>
  <c r="Z3328" i="31"/>
  <c r="Z2232" i="31"/>
  <c r="Z3109" i="31"/>
  <c r="Z1003" i="31"/>
  <c r="Z1466" i="31"/>
  <c r="Z2968" i="31"/>
  <c r="Z3476" i="31"/>
  <c r="Z2646" i="31"/>
  <c r="Z3418" i="31"/>
  <c r="Z1473" i="31"/>
  <c r="Z2428" i="31"/>
  <c r="Z2585" i="31"/>
  <c r="Z1241" i="31"/>
  <c r="Z3035" i="31"/>
  <c r="Z1424" i="31"/>
  <c r="Z2311" i="31"/>
  <c r="Z2877" i="31"/>
  <c r="Z1404" i="31"/>
  <c r="Z877" i="31"/>
  <c r="Z232" i="31"/>
  <c r="Z2213" i="31"/>
  <c r="Z310" i="31"/>
  <c r="Z22" i="31"/>
  <c r="Z158" i="31"/>
  <c r="Z2093" i="31"/>
  <c r="Z2112" i="31"/>
  <c r="Z1171" i="31"/>
  <c r="Z2736" i="31"/>
  <c r="Z787" i="31"/>
  <c r="Z1329" i="31"/>
  <c r="Z3509" i="31"/>
  <c r="Z2579" i="31"/>
  <c r="Z2454" i="31"/>
  <c r="Z591" i="31"/>
  <c r="Z2332" i="31"/>
  <c r="Z1449" i="31"/>
  <c r="Z116" i="31"/>
  <c r="Z1756" i="31"/>
  <c r="Z2466" i="31"/>
  <c r="Z3221" i="31"/>
  <c r="Z3360" i="31"/>
  <c r="Z1821" i="31"/>
  <c r="Z2851" i="31"/>
  <c r="Z1824" i="31"/>
  <c r="Z1853" i="31"/>
  <c r="Z488" i="31"/>
  <c r="Z1583" i="31"/>
  <c r="Z920" i="31"/>
  <c r="Z2626" i="31"/>
  <c r="Z3400" i="31"/>
  <c r="Z3491" i="31"/>
  <c r="Z688" i="31"/>
  <c r="Z2820" i="31"/>
  <c r="Z996" i="31"/>
  <c r="Z2172" i="31"/>
  <c r="Z2747" i="31"/>
  <c r="Z3442" i="31"/>
  <c r="Z2535" i="31"/>
  <c r="Z3259" i="31"/>
  <c r="Z1355" i="31"/>
  <c r="Z2384" i="31"/>
  <c r="Z46" i="31"/>
  <c r="Z1899" i="31"/>
  <c r="Z1882" i="31"/>
  <c r="Z3185" i="31"/>
  <c r="Z2848" i="31"/>
  <c r="Z1932" i="31"/>
  <c r="Z2305" i="31"/>
  <c r="Z2985" i="31"/>
  <c r="Z1591" i="31"/>
  <c r="Z988" i="31"/>
  <c r="Z536" i="31"/>
  <c r="Z2814" i="31"/>
  <c r="Z2837" i="31"/>
  <c r="Z1012" i="31"/>
  <c r="Z1734" i="31"/>
  <c r="Z1804" i="31"/>
  <c r="Z1808" i="31"/>
  <c r="Z2694" i="31"/>
  <c r="Z2132" i="31"/>
  <c r="Z3180" i="31"/>
  <c r="Z174" i="31"/>
  <c r="Z1520" i="31"/>
  <c r="Z1696" i="31"/>
  <c r="Z3394" i="31"/>
  <c r="Z1445" i="31"/>
  <c r="Z2773" i="31"/>
  <c r="Z2417" i="31"/>
  <c r="Z3262" i="31"/>
  <c r="Z703" i="31"/>
  <c r="Z2611" i="31"/>
  <c r="Z2992" i="31"/>
  <c r="Z2874" i="31"/>
  <c r="Z1028" i="31"/>
  <c r="Z1943" i="31"/>
  <c r="Z2885" i="31"/>
  <c r="Z2827" i="31"/>
  <c r="Z859" i="31"/>
  <c r="Z3196" i="31"/>
  <c r="Z1183" i="31"/>
  <c r="Z3193" i="31"/>
  <c r="Z596" i="31"/>
  <c r="Z2405" i="31"/>
  <c r="Z1336" i="31"/>
  <c r="Z2390" i="31"/>
  <c r="Z263" i="31"/>
  <c r="Z2376" i="31"/>
  <c r="Z3441" i="31"/>
  <c r="Z763" i="31"/>
  <c r="Z3212" i="31"/>
  <c r="Z3192" i="31"/>
  <c r="Z2205" i="31"/>
  <c r="Z293" i="31"/>
  <c r="Z3274" i="31"/>
  <c r="Z2400" i="31"/>
  <c r="Z3129" i="31"/>
  <c r="Z130" i="31"/>
  <c r="Z2068" i="31"/>
  <c r="Z1060" i="31"/>
  <c r="Z1605" i="31"/>
  <c r="Z1199" i="31"/>
  <c r="Z1611" i="31"/>
  <c r="Z2128" i="31"/>
  <c r="Z2529" i="31"/>
  <c r="Z970" i="31"/>
  <c r="Z1525" i="31"/>
  <c r="Z2509" i="31"/>
  <c r="Z2039" i="31"/>
  <c r="Z197" i="31"/>
  <c r="Z1423" i="31"/>
  <c r="Z806" i="31"/>
  <c r="Z3141" i="31"/>
  <c r="Z248" i="31"/>
  <c r="Z898" i="31"/>
  <c r="Z175" i="31"/>
  <c r="Z1452" i="31"/>
  <c r="Z2506" i="31"/>
  <c r="Z677" i="31"/>
  <c r="Z1475" i="31"/>
  <c r="Z1375" i="31"/>
  <c r="Z2133" i="31"/>
  <c r="Z2558" i="31"/>
  <c r="Z3515" i="31"/>
  <c r="Z1953" i="31"/>
  <c r="Z2185" i="31"/>
  <c r="Z3150" i="31"/>
  <c r="Z3139" i="31"/>
  <c r="Z2731" i="31"/>
  <c r="Z3471" i="31"/>
  <c r="Z1051" i="31"/>
  <c r="Z1545" i="31"/>
  <c r="Z3014" i="31"/>
  <c r="Z3536" i="31"/>
  <c r="Z1691" i="31"/>
  <c r="Z2080" i="31"/>
  <c r="Z288" i="31"/>
  <c r="Z673" i="31"/>
  <c r="Z1308" i="31"/>
  <c r="Z3142" i="31"/>
  <c r="Z1737" i="31"/>
  <c r="Z2114" i="31"/>
  <c r="Z2584" i="31"/>
  <c r="Z1634" i="31"/>
  <c r="Z1413" i="31"/>
  <c r="Z2884" i="31"/>
  <c r="Z92" i="31"/>
  <c r="Z2319" i="31"/>
  <c r="Z533" i="31"/>
  <c r="Z2654" i="31"/>
  <c r="Z224" i="31"/>
  <c r="Z659" i="31"/>
  <c r="Z227" i="31"/>
  <c r="Z665" i="31"/>
  <c r="Z2878" i="31"/>
  <c r="Z1274" i="31"/>
  <c r="Z3148" i="31"/>
  <c r="Z29" i="31"/>
  <c r="Z1224" i="31"/>
  <c r="Z26" i="31"/>
  <c r="Z1755" i="31"/>
  <c r="Z1472" i="31"/>
  <c r="Z1970" i="31"/>
  <c r="Z79" i="31"/>
  <c r="Z109" i="31"/>
  <c r="Z1875" i="31"/>
  <c r="Z2084" i="31"/>
  <c r="Z256" i="31"/>
  <c r="Z163" i="31"/>
  <c r="Z3135" i="31"/>
  <c r="Z3496" i="31"/>
  <c r="Z1094" i="31"/>
  <c r="Z341" i="31"/>
  <c r="Z3089" i="31"/>
  <c r="Z3349" i="31"/>
  <c r="Z1208" i="31"/>
  <c r="Z1393" i="31"/>
  <c r="Z2487" i="31"/>
  <c r="Z2842" i="31"/>
  <c r="Z3209" i="31"/>
  <c r="Z1502" i="31"/>
  <c r="Z3240" i="31"/>
  <c r="Z1820" i="31"/>
  <c r="Z1223" i="31"/>
  <c r="Z2175" i="31"/>
  <c r="Z2706" i="31"/>
  <c r="Z1593" i="31"/>
  <c r="Z1403" i="31"/>
  <c r="Z2027" i="31"/>
  <c r="Z1499" i="31"/>
  <c r="Z401" i="31"/>
  <c r="Z691" i="31"/>
  <c r="Z777" i="31"/>
  <c r="Z3350" i="31"/>
  <c r="Z78" i="31"/>
  <c r="Z2807" i="31"/>
  <c r="Z1908" i="31"/>
  <c r="Z2260" i="31"/>
  <c r="Z1049" i="31"/>
  <c r="Z11" i="31"/>
  <c r="Z704" i="31"/>
  <c r="Z2659" i="31"/>
  <c r="Z1995" i="31"/>
  <c r="Z3167" i="31"/>
  <c r="Z2765" i="31"/>
  <c r="Z3462" i="31"/>
  <c r="Z1815" i="31"/>
  <c r="Z836" i="31"/>
  <c r="Z1069" i="31"/>
  <c r="Z886" i="31"/>
  <c r="Z2033" i="31"/>
  <c r="Z2179" i="31"/>
  <c r="Z3197" i="31"/>
  <c r="Z2394" i="31"/>
  <c r="Z923" i="31"/>
  <c r="Z2253" i="31"/>
  <c r="Z1731" i="31"/>
  <c r="Z1682" i="31"/>
  <c r="Z2872" i="31"/>
  <c r="Z2259" i="31"/>
  <c r="Z2494" i="31"/>
  <c r="Z574" i="31"/>
  <c r="Z2131" i="31"/>
  <c r="Z298" i="31"/>
  <c r="Z769" i="31"/>
  <c r="Z2704" i="31"/>
  <c r="Z984" i="31"/>
  <c r="Z2387" i="31"/>
  <c r="Z2401" i="31"/>
  <c r="Z3532" i="31"/>
  <c r="Z1081" i="31"/>
  <c r="Z2634" i="31"/>
  <c r="Z1779" i="31"/>
  <c r="Z2339" i="31"/>
  <c r="Z2794" i="31"/>
  <c r="Z1029" i="31"/>
  <c r="Z2244" i="31"/>
  <c r="Z1825" i="31"/>
  <c r="Z3057" i="31"/>
  <c r="Z1080" i="31"/>
  <c r="Z1650" i="31"/>
  <c r="Z2712" i="31"/>
  <c r="Z3445" i="31"/>
  <c r="Z3198" i="31"/>
  <c r="Z1716" i="31"/>
  <c r="Z2502" i="31"/>
  <c r="Z2432" i="31"/>
  <c r="Z3467" i="31"/>
  <c r="Z3039" i="31"/>
  <c r="Z2966" i="31"/>
  <c r="Z2406" i="31"/>
  <c r="Z321" i="31"/>
  <c r="Z2565" i="31"/>
  <c r="Z3461" i="31"/>
  <c r="Z262" i="31"/>
  <c r="Z3323" i="31"/>
  <c r="Z1270" i="31"/>
  <c r="Z963" i="31"/>
  <c r="Z934" i="31"/>
  <c r="Z1628" i="31"/>
  <c r="Z3231" i="31"/>
  <c r="Z2315" i="31"/>
  <c r="Z3318" i="31"/>
  <c r="Z2430" i="31"/>
  <c r="Z241" i="31"/>
  <c r="Z323" i="31"/>
  <c r="Z2515" i="31"/>
  <c r="Z3507" i="31"/>
  <c r="Z2719" i="31"/>
  <c r="Z1226" i="31"/>
  <c r="Z2928" i="31"/>
  <c r="Z1977" i="31"/>
  <c r="Z1476" i="31"/>
  <c r="Z2518" i="31"/>
  <c r="Z1920" i="31"/>
  <c r="Z346" i="31"/>
  <c r="Z2127" i="31"/>
  <c r="Z3276" i="31"/>
  <c r="Z1658" i="31"/>
  <c r="Z2290" i="31"/>
  <c r="Z1630" i="31"/>
  <c r="Z3127" i="31"/>
  <c r="Z2189" i="31"/>
  <c r="Z3336" i="31"/>
  <c r="Z355" i="31"/>
  <c r="Z275" i="31"/>
  <c r="Z2959" i="31"/>
  <c r="Z1800" i="31"/>
  <c r="Z3506" i="31"/>
  <c r="Z762" i="31"/>
  <c r="Z1182" i="31"/>
  <c r="Z392" i="31"/>
  <c r="Z2976" i="31"/>
  <c r="Z1370" i="31"/>
  <c r="Z387" i="31"/>
  <c r="Z625" i="31"/>
  <c r="Z1846" i="31"/>
  <c r="Z2642" i="31"/>
  <c r="Z2283" i="31"/>
  <c r="Z3125" i="31"/>
  <c r="Z1555" i="31"/>
  <c r="Z771" i="31"/>
  <c r="Z1091" i="31"/>
  <c r="Z183" i="31"/>
  <c r="Z3482" i="31"/>
  <c r="Z2862" i="31"/>
  <c r="Z2670" i="31"/>
  <c r="Z3449" i="31"/>
  <c r="Z3498" i="31"/>
  <c r="Z3277" i="31"/>
  <c r="Z925" i="31"/>
  <c r="Z1312" i="31"/>
  <c r="Z54" i="31"/>
  <c r="Z2544" i="31"/>
  <c r="Z2047" i="31"/>
  <c r="Z325" i="31"/>
  <c r="Z1246" i="31"/>
  <c r="Z2329" i="31"/>
  <c r="Z361" i="31"/>
  <c r="Z550" i="31"/>
  <c r="Z422" i="31"/>
  <c r="Z2839" i="31"/>
  <c r="Z270" i="31"/>
  <c r="Z2641" i="31"/>
  <c r="Z3285" i="31"/>
  <c r="Z125" i="31"/>
  <c r="Z1230" i="31"/>
  <c r="Z2545" i="31"/>
  <c r="Z1437" i="31"/>
  <c r="Z161" i="31"/>
  <c r="Z1767" i="31"/>
  <c r="Z1432" i="31"/>
  <c r="Z2740" i="31"/>
  <c r="Z463" i="31"/>
  <c r="Z3247" i="31"/>
  <c r="Z2066" i="31"/>
  <c r="Z2059" i="31"/>
  <c r="Z3361" i="31"/>
  <c r="Z1926" i="31"/>
  <c r="Z1088" i="31"/>
  <c r="Z372" i="31"/>
  <c r="Z772" i="31"/>
  <c r="Z465" i="31"/>
  <c r="Z1764" i="31"/>
  <c r="Z893" i="31"/>
  <c r="Z1384" i="31"/>
  <c r="Z169" i="31"/>
  <c r="Z1524" i="31"/>
  <c r="Z1221" i="31"/>
  <c r="Z2489" i="31"/>
  <c r="Z3411" i="31"/>
  <c r="Z2554" i="31"/>
  <c r="Z1770" i="31"/>
  <c r="Z1582" i="31"/>
  <c r="Z1035" i="31"/>
  <c r="Z1677" i="31"/>
  <c r="Z2184" i="31"/>
  <c r="Z324" i="31"/>
  <c r="Z2811" i="31"/>
  <c r="Z1838" i="31"/>
  <c r="Z1916" i="31"/>
  <c r="Z2415" i="31"/>
  <c r="Z1305" i="31"/>
  <c r="Z3004" i="31"/>
  <c r="Z1264" i="31"/>
  <c r="Z2702" i="31"/>
  <c r="Z1574" i="31"/>
  <c r="Z3284" i="31"/>
  <c r="Z1781" i="31"/>
  <c r="Z1661" i="31"/>
  <c r="Z2921" i="31"/>
  <c r="Z1332" i="31"/>
  <c r="Z1058" i="31"/>
  <c r="Z2139" i="31"/>
  <c r="Z2623" i="31"/>
  <c r="Z724" i="31"/>
  <c r="Z2705" i="31"/>
  <c r="Z1006" i="31"/>
  <c r="Z1410" i="31"/>
  <c r="Z3403" i="31"/>
  <c r="Z1198" i="31"/>
  <c r="Z221" i="31"/>
  <c r="Z3297" i="31"/>
  <c r="Z300" i="31"/>
  <c r="Z3271" i="31"/>
  <c r="Z2300" i="31"/>
  <c r="Z1575" i="31"/>
  <c r="Z1711" i="31"/>
  <c r="Z456" i="31"/>
  <c r="Z1188" i="31"/>
  <c r="Z33" i="31"/>
  <c r="Z215" i="31"/>
  <c r="Z1792" i="31"/>
  <c r="Z3342" i="31"/>
  <c r="Z1803" i="31"/>
  <c r="Z1061" i="31"/>
  <c r="Z2791" i="31"/>
  <c r="Z3029" i="31"/>
  <c r="Z2856" i="31"/>
  <c r="Z654" i="31"/>
  <c r="Z3265" i="31"/>
  <c r="Z1148" i="31"/>
  <c r="Z687" i="31"/>
  <c r="Z1489" i="31"/>
  <c r="Z1340" i="31"/>
  <c r="Z171" i="31"/>
  <c r="Z178" i="31"/>
  <c r="Z1362" i="31"/>
  <c r="Z1638" i="31"/>
  <c r="Z1620" i="31"/>
  <c r="Z452" i="31"/>
  <c r="Z3001" i="31"/>
  <c r="Z3194" i="31"/>
  <c r="Z2464" i="31"/>
  <c r="Z172" i="31"/>
  <c r="Z110" i="31"/>
  <c r="Z566" i="31"/>
  <c r="Z2181" i="31"/>
  <c r="Z2958" i="31"/>
  <c r="Z2536" i="31"/>
  <c r="Z3090" i="31"/>
  <c r="Z373" i="31"/>
  <c r="Z1961" i="31"/>
  <c r="Z2905" i="31"/>
  <c r="Z2335" i="31"/>
  <c r="Z1994" i="31"/>
  <c r="Z916" i="31"/>
  <c r="Z892" i="31"/>
  <c r="Z462" i="31"/>
  <c r="Z2157" i="31"/>
  <c r="Z1508" i="31"/>
  <c r="Z556" i="31"/>
  <c r="Z872" i="31"/>
  <c r="Z185" i="31"/>
  <c r="Z3093" i="31"/>
  <c r="Z1746" i="31"/>
  <c r="Z2718" i="31"/>
  <c r="Z265" i="31"/>
  <c r="Z3241" i="31"/>
  <c r="Z2952" i="31"/>
  <c r="Z3046" i="31"/>
  <c r="Z1886" i="31"/>
  <c r="Z2721" i="31"/>
  <c r="Z447" i="31"/>
  <c r="Z2780" i="31"/>
  <c r="Z3128" i="31"/>
  <c r="Z2572" i="31"/>
  <c r="Z2482" i="31"/>
  <c r="Z604" i="31"/>
  <c r="Z823" i="31"/>
  <c r="Z3511" i="31"/>
  <c r="Z48" i="31"/>
  <c r="Z2426" i="31"/>
  <c r="Z322" i="31"/>
  <c r="Z146" i="31"/>
  <c r="Z260" i="31"/>
  <c r="Z764" i="31"/>
  <c r="Z2038" i="31"/>
  <c r="Z2882" i="31"/>
  <c r="Z2145" i="31"/>
  <c r="Z821" i="31"/>
  <c r="Z668" i="31"/>
  <c r="Z812" i="31"/>
  <c r="Z857" i="31"/>
  <c r="Z1529" i="31"/>
  <c r="Z2866" i="31"/>
  <c r="Z632" i="31"/>
  <c r="Z2537" i="31"/>
  <c r="Z2372" i="31"/>
  <c r="Z1850" i="31"/>
  <c r="Z3063" i="31"/>
  <c r="Z2556" i="31"/>
  <c r="Z1412" i="31"/>
  <c r="Z1213" i="31"/>
  <c r="Z208" i="31"/>
  <c r="Z2492" i="31"/>
  <c r="Z1271" i="31"/>
  <c r="Z2474" i="31"/>
  <c r="Z565" i="31"/>
  <c r="Z231" i="31"/>
  <c r="Z1147" i="31"/>
  <c r="Z444" i="31"/>
  <c r="Z3080" i="31"/>
  <c r="Z2594" i="31"/>
  <c r="Z2011" i="31"/>
  <c r="Z1967" i="31"/>
  <c r="Z3444" i="31"/>
  <c r="Z384" i="31"/>
  <c r="Z2998" i="31"/>
  <c r="Z1372" i="31"/>
  <c r="Z2221" i="31"/>
  <c r="Z3282" i="31"/>
  <c r="Z2603" i="31"/>
  <c r="Z671" i="31"/>
  <c r="Z2503" i="31"/>
  <c r="Z1248" i="31"/>
  <c r="Z1265" i="31"/>
  <c r="Z1720" i="31"/>
  <c r="Z1676" i="31"/>
  <c r="Z1530" i="31"/>
  <c r="Z1627" i="31"/>
  <c r="Z2658" i="31"/>
  <c r="Z2334" i="31"/>
  <c r="Z3226" i="31"/>
  <c r="Z2477" i="31"/>
  <c r="Z1093" i="31"/>
  <c r="Z3382" i="31"/>
  <c r="Z2448" i="31"/>
  <c r="Z1420" i="31"/>
  <c r="Z560" i="31"/>
  <c r="Z1929" i="31"/>
  <c r="Z2247" i="31"/>
  <c r="Z1319" i="31"/>
  <c r="Z3454" i="31"/>
  <c r="Z822" i="31"/>
  <c r="Z3300" i="31"/>
  <c r="Z2299" i="31"/>
  <c r="Z3283" i="31"/>
  <c r="Z642" i="31"/>
  <c r="Z796" i="31"/>
  <c r="Z2271" i="31"/>
  <c r="Z1186" i="31"/>
  <c r="Z1669" i="31"/>
  <c r="Z3499" i="31"/>
  <c r="Z1399" i="31"/>
  <c r="Z3440" i="31"/>
  <c r="Z792" i="31"/>
  <c r="Z515" i="31"/>
  <c r="Z3099" i="31"/>
  <c r="Z1954" i="31"/>
  <c r="Z2854" i="31"/>
  <c r="Z3263" i="31"/>
  <c r="Z2144" i="31"/>
  <c r="Z2289" i="31"/>
  <c r="Z2723" i="31"/>
  <c r="Z1892" i="31"/>
  <c r="Z431" i="31"/>
  <c r="Z1968" i="31"/>
  <c r="Z833" i="31"/>
  <c r="Z2327" i="31"/>
  <c r="Z2989" i="31"/>
  <c r="Z1542" i="31"/>
  <c r="Z1876" i="31"/>
  <c r="Z1067" i="31"/>
  <c r="Z1287" i="31"/>
  <c r="Z3218" i="31"/>
  <c r="Z851" i="31"/>
  <c r="Z1436" i="31"/>
  <c r="Z1010" i="31"/>
  <c r="Z3354" i="31"/>
  <c r="Z60" i="31"/>
  <c r="Z1975" i="31"/>
  <c r="Z1048" i="31"/>
  <c r="Z3480" i="31"/>
  <c r="Z3015" i="31"/>
  <c r="Z3288" i="31"/>
  <c r="Z1249" i="31"/>
  <c r="Z3098" i="31"/>
  <c r="Z1156" i="31"/>
  <c r="Z1629" i="31"/>
  <c r="Z2534" i="31"/>
  <c r="Z134" i="31"/>
  <c r="Z2722" i="31"/>
  <c r="Z3419" i="31"/>
  <c r="Z1784" i="31"/>
  <c r="Z747" i="31"/>
  <c r="Z3119" i="31"/>
  <c r="Z3114" i="31"/>
  <c r="Z2296" i="31"/>
  <c r="Z2467" i="31"/>
  <c r="Z521" i="31"/>
  <c r="Z2676" i="31"/>
  <c r="Z283" i="31"/>
  <c r="Z3009" i="31"/>
  <c r="Z2782" i="31"/>
  <c r="Z2345" i="31"/>
  <c r="Z2019" i="31"/>
  <c r="Z3016" i="31"/>
  <c r="Z1194" i="31"/>
  <c r="Z1925" i="31"/>
  <c r="Z2188" i="31"/>
  <c r="Z2748" i="31"/>
  <c r="Z1021" i="31"/>
  <c r="Z1488" i="31"/>
  <c r="Z975" i="31"/>
  <c r="Z675" i="31"/>
  <c r="Z766" i="31"/>
  <c r="Z2249" i="31"/>
  <c r="Z618" i="31"/>
  <c r="Z2949" i="31"/>
  <c r="Z2504" i="31"/>
  <c r="Z2037" i="31"/>
  <c r="Z1072" i="31"/>
  <c r="Z383" i="31"/>
  <c r="Z77" i="31"/>
  <c r="Z717" i="31"/>
  <c r="Z1774" i="31"/>
  <c r="Z2829" i="31"/>
  <c r="Z1642" i="31"/>
  <c r="Z1343" i="31"/>
  <c r="Z184" i="31"/>
  <c r="Z86" i="31"/>
  <c r="Z2991" i="31"/>
  <c r="Z1740" i="31"/>
  <c r="Z1037" i="31"/>
  <c r="Z2763" i="31"/>
  <c r="Z2195" i="31"/>
  <c r="Z2367" i="31"/>
  <c r="Z1896" i="31"/>
  <c r="Z2409" i="31"/>
  <c r="Z2418" i="31"/>
  <c r="Z143" i="31"/>
  <c r="Z1116" i="31"/>
  <c r="Z1005" i="31"/>
  <c r="Z2067" i="31"/>
  <c r="Z827" i="31"/>
  <c r="Z3374" i="31"/>
  <c r="Z2890" i="31"/>
  <c r="Z2268" i="31"/>
  <c r="Z214" i="31"/>
  <c r="Z838" i="31"/>
  <c r="Z1698" i="31"/>
  <c r="Z944" i="31"/>
  <c r="Z458" i="31"/>
  <c r="Z1417" i="31"/>
  <c r="Z1769" i="31"/>
  <c r="Z3055" i="31"/>
  <c r="Z207" i="31"/>
  <c r="Z2979" i="31"/>
  <c r="Z2044" i="31"/>
  <c r="Z2994" i="31"/>
  <c r="Z133" i="31"/>
  <c r="Z430" i="31"/>
  <c r="Z2950" i="31"/>
  <c r="Z655" i="31"/>
  <c r="Z1106" i="31"/>
  <c r="Z1571" i="31"/>
  <c r="Z3118" i="31"/>
  <c r="Z2306" i="31"/>
  <c r="Z1851" i="31"/>
  <c r="Z258" i="31"/>
  <c r="Z1872" i="31"/>
  <c r="Z580" i="31"/>
  <c r="Z680" i="31"/>
  <c r="Z939" i="31"/>
  <c r="Z2263" i="31"/>
  <c r="Z1161" i="31"/>
  <c r="Z3531" i="31"/>
  <c r="Z2801" i="31"/>
  <c r="Z2528" i="31"/>
  <c r="Z758" i="31"/>
  <c r="Z2151" i="31"/>
  <c r="Z3003" i="31"/>
  <c r="Z129" i="31"/>
  <c r="Z2975" i="31"/>
  <c r="Z1411" i="31"/>
  <c r="Z2242" i="31"/>
  <c r="Z3481" i="31"/>
  <c r="Z924" i="31"/>
  <c r="Z3488" i="31"/>
  <c r="Z2365" i="31"/>
  <c r="Z993" i="31"/>
  <c r="Z3357" i="31"/>
  <c r="Z1978" i="31"/>
  <c r="Z281" i="31"/>
  <c r="Z2880" i="31"/>
  <c r="Z467" i="31"/>
  <c r="Z1881" i="31"/>
  <c r="Z2106" i="31"/>
  <c r="Z2601" i="31"/>
  <c r="Z1215" i="31"/>
  <c r="Z2025" i="31"/>
  <c r="Z737" i="31"/>
  <c r="Z1146" i="31"/>
  <c r="Z2812" i="31"/>
  <c r="Z1237" i="31"/>
  <c r="Z471" i="31"/>
  <c r="Z3103" i="31"/>
  <c r="Z1735" i="31"/>
  <c r="Z2956" i="31"/>
  <c r="Z1275" i="31"/>
  <c r="Z504" i="31"/>
  <c r="Z1773" i="31"/>
  <c r="Z3266" i="31"/>
  <c r="Z1379" i="31"/>
  <c r="Z2665" i="31"/>
  <c r="Z1090" i="31"/>
  <c r="Z2797" i="31"/>
  <c r="Z1624" i="31"/>
  <c r="Z2018" i="31"/>
  <c r="Z3024" i="31"/>
  <c r="Z1052" i="31"/>
  <c r="Z347" i="31"/>
  <c r="Z1195" i="31"/>
  <c r="Z2099" i="31"/>
  <c r="Z3500" i="31"/>
  <c r="Z2295" i="31"/>
  <c r="Z906" i="31"/>
  <c r="Z2738" i="31"/>
  <c r="Z3431" i="31"/>
  <c r="Z2995" i="31"/>
  <c r="Z994" i="31"/>
  <c r="Z479" i="31"/>
  <c r="Z3124" i="31"/>
  <c r="Z2475" i="31"/>
  <c r="Z950" i="31"/>
  <c r="Z2942" i="31"/>
  <c r="Z1255" i="31"/>
  <c r="Z1891" i="31"/>
  <c r="Z2298" i="31"/>
  <c r="Z314" i="31"/>
  <c r="Z2362" i="31"/>
  <c r="Z826" i="31"/>
  <c r="Z2385" i="31"/>
  <c r="Z160" i="31"/>
  <c r="Z30" i="31"/>
  <c r="Z3399" i="31"/>
  <c r="Z3396" i="31"/>
  <c r="Z2355" i="31"/>
  <c r="Z617" i="31"/>
  <c r="Z2524" i="31"/>
  <c r="Z1282" i="31"/>
  <c r="Z1614" i="31"/>
  <c r="Z2730" i="31"/>
  <c r="Z3484" i="31"/>
  <c r="Z3429" i="31"/>
  <c r="Z408" i="31"/>
  <c r="Z2246" i="31"/>
  <c r="Z1365" i="31"/>
  <c r="Z3018" i="31"/>
  <c r="Z1674" i="31"/>
  <c r="Z2583" i="31"/>
  <c r="Z371" i="31"/>
  <c r="Z2513" i="31"/>
  <c r="Z179" i="31"/>
  <c r="Z1453" i="31"/>
  <c r="Z2174" i="31"/>
  <c r="Z998" i="31"/>
  <c r="Z3010" i="31"/>
  <c r="Z2612" i="31"/>
  <c r="Z1895" i="31"/>
  <c r="Z2053" i="31"/>
  <c r="Z3199" i="31"/>
  <c r="Z2455" i="31"/>
  <c r="Z437" i="31"/>
  <c r="Z3166" i="31"/>
  <c r="Z713" i="31"/>
  <c r="Z2050" i="31"/>
  <c r="Z1758" i="31"/>
  <c r="Z1998" i="31"/>
  <c r="Z1205" i="31"/>
  <c r="Z1190" i="31"/>
  <c r="Z193" i="31"/>
  <c r="Z2507" i="31"/>
  <c r="Z1017" i="31"/>
  <c r="Z1464" i="31"/>
  <c r="Z2248" i="31"/>
  <c r="Z3434" i="31"/>
  <c r="Z2570" i="31"/>
  <c r="Z2673" i="31"/>
  <c r="Z318" i="31"/>
  <c r="Z915" i="31"/>
  <c r="Z3294" i="31"/>
  <c r="Z2147" i="31"/>
  <c r="Z818" i="31"/>
  <c r="Z3172" i="31"/>
  <c r="Z721" i="31"/>
  <c r="Z138" i="31"/>
  <c r="Z1879" i="31"/>
  <c r="Z842" i="31"/>
  <c r="Z2065" i="31"/>
  <c r="Z3032" i="31"/>
  <c r="Z3019" i="31"/>
  <c r="Z3145" i="31"/>
  <c r="Z2647" i="31"/>
  <c r="Z2836" i="31"/>
  <c r="Z3365" i="31"/>
  <c r="Z1479" i="31"/>
  <c r="Z2043" i="31"/>
  <c r="Z694" i="31"/>
  <c r="Z1083" i="31"/>
  <c r="Z2628" i="31"/>
  <c r="Z3324" i="31"/>
  <c r="Z3368" i="31"/>
  <c r="Z23" i="31"/>
  <c r="Z3156" i="31"/>
  <c r="Z1056" i="31"/>
  <c r="Z2742" i="31"/>
  <c r="Z3351" i="31"/>
  <c r="Z2564" i="31"/>
  <c r="Z1351" i="31"/>
  <c r="Z1679" i="31"/>
  <c r="Z1104" i="31"/>
  <c r="Z3490" i="31"/>
  <c r="Z1179" i="31"/>
  <c r="Z696" i="31"/>
  <c r="Z2353" i="31"/>
  <c r="Z1538" i="31"/>
  <c r="Z1477" i="31"/>
  <c r="Z3455" i="31"/>
  <c r="Z2680" i="31"/>
  <c r="Z860" i="31"/>
  <c r="Z58" i="31"/>
  <c r="Z2371" i="31"/>
  <c r="Z2664" i="31"/>
  <c r="Z3369" i="31"/>
  <c r="Z1612" i="31"/>
  <c r="Z1725" i="31"/>
  <c r="Z1541" i="31"/>
  <c r="Z1068" i="31"/>
  <c r="Z2859" i="31"/>
  <c r="Z1207" i="31"/>
  <c r="Z2620" i="31"/>
  <c r="Z2239" i="31"/>
  <c r="Z1206" i="31"/>
  <c r="Z2069" i="31"/>
  <c r="Z2240" i="31"/>
  <c r="Z228" i="31"/>
  <c r="Z1858" i="31"/>
  <c r="Z459" i="31"/>
  <c r="Z2193" i="31"/>
  <c r="Z2138" i="31"/>
  <c r="Z2589" i="31"/>
  <c r="Z910" i="31"/>
  <c r="Z53" i="31"/>
  <c r="Z1163" i="31"/>
  <c r="Z701" i="31"/>
  <c r="Z2116" i="31"/>
  <c r="Z2082" i="31"/>
  <c r="Z534" i="31"/>
  <c r="Z2154" i="31"/>
  <c r="Z3391" i="31"/>
  <c r="Z2349" i="31"/>
  <c r="Z2568" i="31"/>
  <c r="Z3076" i="31"/>
  <c r="Z527" i="31"/>
  <c r="Z1396" i="31"/>
  <c r="Z2481" i="31"/>
  <c r="Z1311" i="31"/>
  <c r="Z820" i="31"/>
  <c r="Z3059" i="31"/>
  <c r="Z3151" i="31"/>
  <c r="Z3112" i="31"/>
  <c r="Z2546" i="31"/>
  <c r="Z1918" i="31"/>
  <c r="Z635" i="31"/>
  <c r="Z2392" i="31"/>
  <c r="Z2031" i="31"/>
  <c r="Z2951" i="31"/>
  <c r="Z2118" i="31"/>
  <c r="Z667" i="31"/>
  <c r="Z1606" i="31"/>
  <c r="Z2531" i="31"/>
  <c r="Z62" i="31"/>
  <c r="Z2897" i="31"/>
  <c r="Z2208" i="31"/>
  <c r="Z3227" i="31"/>
  <c r="Z979" i="31"/>
  <c r="Z3298" i="31"/>
  <c r="Z3474" i="31"/>
  <c r="Z1189" i="31"/>
  <c r="Z1670" i="31"/>
  <c r="Z1811" i="31"/>
  <c r="Z2751" i="31"/>
  <c r="Z3186" i="31"/>
  <c r="Z3398" i="31"/>
  <c r="Z730" i="31"/>
  <c r="Z495" i="31"/>
  <c r="Z2164" i="31"/>
  <c r="Z936" i="31"/>
  <c r="Z709" i="31"/>
  <c r="Z1604" i="31"/>
  <c r="Z2422" i="31"/>
  <c r="Z3537" i="31"/>
  <c r="Z3427" i="31"/>
  <c r="Z52" i="31"/>
  <c r="Z271" i="31"/>
  <c r="Z1218" i="31"/>
  <c r="Z1034" i="31"/>
  <c r="Z2450" i="31"/>
  <c r="Z551" i="31"/>
  <c r="Z1203" i="31"/>
  <c r="Z3224" i="31"/>
  <c r="Z245" i="31"/>
  <c r="Z2699" i="31"/>
  <c r="Z1086" i="31"/>
  <c r="Z2682" i="31"/>
  <c r="Z3487" i="31"/>
  <c r="Z1244" i="31"/>
  <c r="Z815" i="31"/>
  <c r="Z166" i="31"/>
  <c r="Z2045" i="31"/>
  <c r="Z2445" i="31"/>
  <c r="Z3479" i="31"/>
  <c r="Z2449" i="31"/>
  <c r="Z990" i="31"/>
  <c r="Z2691" i="31"/>
  <c r="Z570" i="31"/>
  <c r="Z1212" i="31"/>
  <c r="Z1544" i="31"/>
  <c r="Z2423" i="31"/>
  <c r="Z514" i="31"/>
  <c r="Z1585" i="31"/>
  <c r="Z2640" i="31"/>
  <c r="Z890" i="31"/>
  <c r="Z2615" i="31"/>
  <c r="Z1681" i="31"/>
  <c r="Z1133" i="31"/>
  <c r="Z805" i="31"/>
  <c r="Z1514" i="31"/>
  <c r="Z2508" i="31"/>
  <c r="Z170" i="31"/>
  <c r="Z670" i="31"/>
  <c r="Z905" i="31"/>
  <c r="Z966" i="31"/>
  <c r="Z896" i="31"/>
  <c r="Z879" i="31"/>
  <c r="Z103" i="31"/>
  <c r="Z1511" i="31"/>
  <c r="Z1675" i="31"/>
  <c r="Z2595" i="31"/>
  <c r="Z1266" i="31"/>
  <c r="Z2229" i="31"/>
  <c r="Z1887" i="31"/>
  <c r="Z2089" i="31"/>
  <c r="Z162" i="31"/>
  <c r="Z2079" i="31"/>
  <c r="Z1780" i="31"/>
  <c r="Z1096" i="31"/>
  <c r="Z2110" i="31"/>
  <c r="Z519" i="31"/>
  <c r="Z2779" i="31"/>
  <c r="Z2724" i="31"/>
  <c r="Z1750" i="31"/>
  <c r="Z2177" i="31"/>
  <c r="Z3120" i="31"/>
  <c r="Z1548" i="31"/>
  <c r="Z530" i="31"/>
  <c r="Z2766" i="31"/>
  <c r="Z682" i="31"/>
  <c r="Z316" i="31"/>
  <c r="Z34" i="31"/>
  <c r="Z2251" i="31"/>
  <c r="Z757" i="31"/>
  <c r="Z1497" i="31"/>
  <c r="Z1827" i="31"/>
  <c r="Z1347" i="31"/>
  <c r="Z2891" i="31"/>
  <c r="Z1671" i="31"/>
  <c r="Z1388" i="31"/>
  <c r="Z189" i="31"/>
  <c r="Z1057" i="31"/>
  <c r="Z2710" i="31"/>
  <c r="Z2369" i="31"/>
  <c r="Z1556" i="31"/>
  <c r="Z1262" i="31"/>
  <c r="Z3097" i="31"/>
  <c r="Z2711" i="31"/>
  <c r="Z243" i="31"/>
  <c r="Z602" i="31"/>
  <c r="Z267" i="31"/>
  <c r="Z1795" i="31"/>
  <c r="Z2974" i="31"/>
  <c r="Z767" i="31"/>
  <c r="Z1240" i="31"/>
  <c r="Z3116" i="31"/>
  <c r="Z797" i="31"/>
  <c r="Z69" i="31"/>
  <c r="Z2410" i="31"/>
  <c r="Z2199" i="31"/>
  <c r="Z388" i="31"/>
  <c r="Z1364" i="31"/>
  <c r="Z1214" i="31"/>
  <c r="Z2967" i="31"/>
  <c r="Z1680" i="31"/>
  <c r="Z2910" i="31"/>
  <c r="Z547" i="31"/>
  <c r="Z2476" i="31"/>
  <c r="Z2142" i="31"/>
  <c r="Z1495" i="31"/>
  <c r="Z2582" i="31"/>
  <c r="Z2109" i="31"/>
  <c r="Z3200" i="31"/>
  <c r="Z572" i="31"/>
  <c r="Z2171" i="31"/>
  <c r="Z2215" i="31"/>
  <c r="Z1486" i="31"/>
  <c r="Z273" i="31"/>
  <c r="Z2094" i="31"/>
  <c r="Z835" i="31"/>
  <c r="Z1991" i="31"/>
  <c r="Z1972" i="31"/>
  <c r="Z2753" i="31"/>
  <c r="Z3230" i="31"/>
  <c r="Z1766" i="31"/>
  <c r="Z2679" i="31"/>
  <c r="Z2920" i="31"/>
  <c r="Z1552" i="31"/>
  <c r="Z3510" i="31"/>
  <c r="Z1099" i="31"/>
  <c r="Z3140" i="31"/>
  <c r="Z1219" i="31"/>
  <c r="Z12" i="31"/>
  <c r="Z1648" i="31"/>
  <c r="Z500" i="31"/>
  <c r="Z3275" i="31"/>
  <c r="Z2574" i="31"/>
  <c r="Z545" i="31"/>
  <c r="Z1948" i="31"/>
  <c r="Z1044" i="31"/>
  <c r="Z3313" i="31"/>
  <c r="Z1822" i="31"/>
  <c r="Z1798" i="31"/>
  <c r="Z494" i="31"/>
  <c r="Z1153" i="31"/>
  <c r="Z114" i="31"/>
  <c r="Z2657" i="31"/>
  <c r="Z1928" i="31"/>
  <c r="Z3457" i="31"/>
  <c r="Z1075" i="31"/>
  <c r="Z562" i="31"/>
  <c r="Z3386" i="31"/>
  <c r="Z81" i="31"/>
  <c r="Z1941" i="31"/>
  <c r="Z1833" i="31"/>
  <c r="Z2977" i="31"/>
  <c r="Z3355" i="31"/>
  <c r="Z2516" i="31"/>
  <c r="Z429" i="31"/>
  <c r="Z315" i="31"/>
  <c r="Z755" i="31"/>
  <c r="Z3028" i="31"/>
  <c r="Z1557" i="31"/>
  <c r="Z1053" i="31"/>
  <c r="Z473" i="31"/>
  <c r="Z2922" i="31"/>
  <c r="Z3422" i="31"/>
  <c r="Z503" i="31"/>
  <c r="Z1745" i="31"/>
  <c r="Z706" i="31"/>
  <c r="Z1971" i="31"/>
  <c r="Z1085" i="31"/>
  <c r="Z1905" i="31"/>
  <c r="Z1563" i="31"/>
  <c r="Z413" i="31"/>
  <c r="Z2480" i="31"/>
  <c r="Z3207" i="31"/>
  <c r="Z3538" i="31"/>
  <c r="Z2701" i="31"/>
  <c r="Z2460" i="31"/>
  <c r="Z167" i="31"/>
  <c r="Z1498" i="31"/>
  <c r="Z2499" i="31"/>
  <c r="Z1097" i="31"/>
  <c r="Z1957" i="31"/>
  <c r="Z2096" i="31"/>
  <c r="Z1259" i="31"/>
  <c r="Z2358" i="31"/>
  <c r="Z768" i="31"/>
  <c r="Z1331" i="31"/>
  <c r="Z874" i="31"/>
  <c r="Z1066" i="31"/>
  <c r="Z1564" i="31"/>
  <c r="Z1757" i="31"/>
  <c r="Z3050" i="31"/>
  <c r="Z2479" i="31"/>
  <c r="Z1578" i="31"/>
  <c r="Z760" i="31"/>
  <c r="Z2581" i="31"/>
  <c r="Z897" i="31"/>
  <c r="Z2980" i="31"/>
  <c r="Z2226" i="31"/>
  <c r="Z3494" i="31"/>
  <c r="Z3126" i="31"/>
  <c r="Z2388" i="31"/>
  <c r="Z1285" i="31"/>
  <c r="Z2918" i="31"/>
  <c r="Z151" i="31"/>
  <c r="Z3214" i="31"/>
  <c r="Z2934" i="31"/>
  <c r="Z2971" i="31"/>
  <c r="Z1211" i="31"/>
  <c r="Z3525" i="31"/>
  <c r="Z1652" i="31"/>
  <c r="Z1084" i="31"/>
  <c r="Z2361" i="31"/>
  <c r="Z2176" i="31"/>
  <c r="Z2982" i="31"/>
  <c r="Z3308" i="31"/>
  <c r="Z2948" i="31"/>
  <c r="Z2649" i="31"/>
  <c r="Z3133" i="31"/>
  <c r="Z1361" i="31"/>
  <c r="Z1813" i="31"/>
  <c r="Z1257" i="31"/>
  <c r="Z1267" i="31"/>
  <c r="Z1856" i="31"/>
  <c r="Z2708" i="31"/>
  <c r="Z2834" i="31"/>
  <c r="Z1796" i="31"/>
  <c r="Z3452" i="31"/>
  <c r="Z1178" i="31"/>
  <c r="Z3466" i="31"/>
  <c r="Z726" i="31"/>
  <c r="Z2784" i="31"/>
  <c r="Z3539" i="31"/>
  <c r="Z2285" i="31"/>
  <c r="Z1512" i="31"/>
  <c r="Z1772" i="31"/>
  <c r="Z1568" i="31"/>
  <c r="Z621" i="31"/>
  <c r="Z2141" i="31"/>
  <c r="Z611" i="31"/>
  <c r="Z2828" i="31"/>
  <c r="Z2759" i="31"/>
  <c r="Z1111" i="31"/>
  <c r="Z599" i="31"/>
  <c r="Z279" i="31"/>
  <c r="Z1260" i="31"/>
  <c r="Z141" i="31"/>
  <c r="Z864" i="31"/>
  <c r="Z2016" i="31"/>
  <c r="Z3023" i="31"/>
  <c r="Z2987" i="31"/>
  <c r="Z402" i="31"/>
  <c r="Z2465" i="31"/>
  <c r="Z2233" i="31"/>
  <c r="Z1551" i="31"/>
  <c r="Z525" i="31"/>
  <c r="Z1753" i="31"/>
  <c r="Z1448" i="31"/>
  <c r="Z3033" i="31"/>
  <c r="Z3307" i="31"/>
  <c r="Z3249" i="31"/>
  <c r="Z946" i="31"/>
  <c r="Z953" i="31"/>
  <c r="Z3291" i="31"/>
  <c r="Z1842" i="31"/>
  <c r="Z2938" i="31"/>
  <c r="Z3111" i="31"/>
  <c r="Z3065" i="31"/>
  <c r="Z2849" i="31"/>
  <c r="Z2821" i="31"/>
  <c r="Z689" i="31"/>
  <c r="Z469" i="31"/>
  <c r="Z1462" i="31"/>
  <c r="Z61" i="31"/>
  <c r="Z2377" i="31"/>
  <c r="Z1008" i="31"/>
  <c r="Z409" i="31"/>
  <c r="Z3052" i="31"/>
  <c r="Z3306" i="31"/>
  <c r="Z729" i="31"/>
  <c r="Z2962" i="31"/>
  <c r="Z917" i="31"/>
  <c r="Z1549" i="31"/>
  <c r="Z1015" i="31"/>
  <c r="Z85" i="31"/>
  <c r="Z2655" i="31"/>
  <c r="Z1422" i="31"/>
  <c r="Z2808" i="31"/>
  <c r="Z1871" i="31"/>
  <c r="Z1137" i="31"/>
  <c r="Z2810" i="31"/>
  <c r="Z2767" i="31"/>
  <c r="Z332" i="31"/>
  <c r="Z1460" i="31"/>
  <c r="Z420" i="31"/>
  <c r="Z1193" i="31"/>
  <c r="Z43" i="31"/>
  <c r="Z876" i="31"/>
  <c r="Z1435" i="31"/>
  <c r="Z2463" i="31"/>
  <c r="Z1722" i="31"/>
  <c r="Z1087" i="31"/>
  <c r="Z121" i="31"/>
  <c r="Z740" i="31"/>
  <c r="Z1243" i="31"/>
  <c r="Z528" i="31"/>
  <c r="Z2148" i="31"/>
  <c r="Z2015" i="31"/>
  <c r="Z695" i="31"/>
  <c r="Z1108" i="31"/>
  <c r="Z223" i="31"/>
  <c r="Z286" i="31"/>
  <c r="Z1597" i="31"/>
  <c r="Z2696" i="31"/>
  <c r="Z42" i="31"/>
  <c r="Z2803" i="31"/>
  <c r="Z1446" i="31"/>
  <c r="Z376" i="31"/>
  <c r="Z1011" i="31"/>
  <c r="Z2408" i="31"/>
  <c r="Z3333" i="31"/>
  <c r="Z1577" i="31"/>
  <c r="Z1600" i="31"/>
  <c r="Z1797" i="31"/>
  <c r="Z3392" i="31"/>
  <c r="Z1433" i="31"/>
  <c r="Z2204" i="31"/>
  <c r="Z1613" i="31"/>
  <c r="Z1350" i="31"/>
  <c r="Z1076" i="31"/>
  <c r="Z3091" i="31"/>
  <c r="Z3215" i="31"/>
  <c r="Z2397" i="31"/>
  <c r="Z2744" i="31"/>
  <c r="Z502" i="31"/>
  <c r="Z637" i="31"/>
  <c r="Z493" i="31"/>
  <c r="Z1852" i="31"/>
  <c r="Z2769" i="31"/>
  <c r="Z2917" i="31"/>
  <c r="Z1660" i="31"/>
  <c r="Z3053" i="31"/>
  <c r="Z3326" i="31"/>
  <c r="Z1294" i="31"/>
  <c r="Z1501" i="31"/>
  <c r="Z3504" i="31"/>
  <c r="Z2180" i="31"/>
  <c r="Z1572" i="31"/>
  <c r="Z720" i="31"/>
  <c r="Z3436" i="31"/>
  <c r="Z202" i="31"/>
  <c r="Z49" i="31"/>
  <c r="Z1739" i="31"/>
  <c r="Z1307" i="31"/>
  <c r="Z3020" i="31"/>
  <c r="Z2382" i="31"/>
  <c r="Z3195" i="31"/>
  <c r="Z2241" i="31"/>
  <c r="Z1050" i="31"/>
  <c r="Z233" i="31"/>
  <c r="Z2876" i="31"/>
  <c r="Z320" i="31"/>
  <c r="Z97" i="31"/>
  <c r="Z627" i="31"/>
  <c r="Z3108" i="31"/>
  <c r="Z1640" i="31"/>
  <c r="Z2411" i="31"/>
  <c r="Z468" i="31"/>
  <c r="Z266" i="31"/>
  <c r="Z802" i="31"/>
  <c r="Z1109" i="31"/>
  <c r="Z1421" i="31"/>
  <c r="Z1997" i="31"/>
  <c r="Z986" i="31"/>
  <c r="Z608" i="31"/>
  <c r="Z2294" i="31"/>
  <c r="Z3094" i="31"/>
  <c r="Z1302" i="31"/>
  <c r="Z3362" i="31"/>
  <c r="Z2182" i="31"/>
  <c r="Z634" i="31"/>
  <c r="Z1812" i="31"/>
  <c r="Z1126" i="31"/>
  <c r="Z1623" i="31"/>
  <c r="Z1181" i="31"/>
  <c r="Z2788" i="31"/>
  <c r="Z927" i="31"/>
  <c r="Z579" i="31"/>
  <c r="Z269" i="31"/>
  <c r="Z3387" i="31"/>
  <c r="Z2309" i="31"/>
  <c r="Z96" i="31"/>
  <c r="Z739" i="31"/>
  <c r="Z1828" i="31"/>
  <c r="Z2879" i="31"/>
  <c r="Z142" i="31"/>
  <c r="Z66" i="31"/>
  <c r="Z1902" i="31"/>
  <c r="Z111" i="31"/>
  <c r="Z236" i="31"/>
  <c r="Z3047" i="31"/>
  <c r="Z3347" i="31"/>
  <c r="Z3514" i="31"/>
  <c r="Z2578" i="31"/>
  <c r="Z3380" i="31"/>
  <c r="Z1744" i="31"/>
  <c r="Z2402" i="31"/>
  <c r="Z3117" i="31"/>
  <c r="Z348" i="31"/>
  <c r="Z339" i="31"/>
  <c r="Z65" i="31"/>
  <c r="Z638" i="31"/>
  <c r="Z165" i="31"/>
  <c r="Z1625" i="31"/>
  <c r="Z280" i="31"/>
  <c r="Z956" i="31"/>
  <c r="Z1894" i="31"/>
  <c r="Z2456" i="31"/>
  <c r="Z15" i="31"/>
  <c r="Z3543" i="31"/>
  <c r="Z3223" i="31"/>
  <c r="Z2197" i="31"/>
  <c r="Z708" i="31"/>
  <c r="Z1635" i="31"/>
  <c r="Z715" i="31"/>
  <c r="Z3463" i="31"/>
  <c r="Z1986" i="31"/>
  <c r="Z1979" i="31"/>
  <c r="Z1672" i="31"/>
  <c r="Z3137" i="31"/>
  <c r="Z1727" i="31"/>
  <c r="Z83" i="31"/>
  <c r="Z168" i="31"/>
  <c r="Z1840" i="31"/>
  <c r="Z568" i="31"/>
  <c r="Z1637" i="31"/>
  <c r="Z2887" i="31"/>
  <c r="Z198" i="31"/>
  <c r="Z436" i="31"/>
  <c r="Z433" i="31"/>
  <c r="Z302" i="31"/>
  <c r="Z2684" i="31"/>
  <c r="Z1786" i="31"/>
  <c r="Z3299" i="31"/>
  <c r="Z3389" i="31"/>
  <c r="Z3115" i="31"/>
  <c r="Z2815" i="31"/>
  <c r="Z41" i="31"/>
  <c r="Z1787" i="31"/>
  <c r="Z2532" i="31"/>
  <c r="Z2907" i="31"/>
  <c r="Z623" i="31"/>
  <c r="Z147" i="31"/>
  <c r="Z705" i="31"/>
  <c r="Z3136" i="31"/>
  <c r="Z653" i="31"/>
  <c r="Z3201" i="31"/>
  <c r="Z2714" i="31"/>
  <c r="Z1459" i="31"/>
  <c r="Z2150" i="31"/>
  <c r="Z3340" i="31"/>
  <c r="Z3321" i="31"/>
  <c r="Z1849" i="31"/>
  <c r="Z844" i="31"/>
  <c r="Z2831" i="31"/>
  <c r="Z631" i="31"/>
  <c r="Z242" i="31"/>
  <c r="Z1806" i="31"/>
  <c r="Z2894" i="31"/>
  <c r="Z1092" i="31"/>
  <c r="Z1959" i="31"/>
  <c r="Z3512" i="31"/>
  <c r="Z2483" i="31"/>
  <c r="Z1754" i="31"/>
  <c r="Z1533" i="31"/>
  <c r="Z2330" i="31"/>
  <c r="Z2281" i="31"/>
  <c r="Z1617" i="31"/>
  <c r="Z201" i="31"/>
  <c r="Z3367" i="31"/>
  <c r="Z507" i="31"/>
  <c r="Z1777" i="31"/>
  <c r="Z626" i="31"/>
  <c r="Z937" i="31"/>
  <c r="Z2255" i="31"/>
  <c r="Z1297" i="31"/>
  <c r="Z3037" i="31"/>
  <c r="Z2826" i="31"/>
  <c r="Z1177" i="31"/>
  <c r="Z2158" i="31"/>
  <c r="Z2183" i="31"/>
  <c r="Z597" i="31"/>
  <c r="Z2567" i="31"/>
  <c r="Z1144" i="31"/>
  <c r="Z1374" i="31"/>
  <c r="Z2732" i="31"/>
  <c r="Z895" i="31"/>
  <c r="Z853" i="31"/>
  <c r="Z746" i="31"/>
  <c r="Z2898" i="31"/>
  <c r="Z2159" i="31"/>
  <c r="Z2491" i="31"/>
  <c r="Z1007" i="31"/>
  <c r="Z2525" i="31"/>
  <c r="Z1018" i="31"/>
  <c r="Z2280" i="31"/>
  <c r="Z461" i="31"/>
  <c r="Z1913" i="31"/>
  <c r="Z2913" i="31"/>
  <c r="Z1481" i="31"/>
  <c r="Z2630" i="31"/>
  <c r="Z478" i="31"/>
  <c r="Z662" i="31"/>
  <c r="Z2548" i="31"/>
  <c r="Z27" i="31"/>
  <c r="Z919" i="31"/>
  <c r="Z1170" i="31"/>
  <c r="Z2117" i="31"/>
  <c r="Z2357" i="31"/>
  <c r="Z3343" i="31"/>
  <c r="Z95" i="31"/>
  <c r="Z904" i="31"/>
  <c r="Z3170" i="31"/>
  <c r="Z738" i="31"/>
  <c r="Z2071" i="31"/>
  <c r="Z1032" i="31"/>
  <c r="Z2818" i="31"/>
  <c r="Z380" i="31"/>
  <c r="Z510" i="31"/>
  <c r="Z1950" i="31"/>
  <c r="Z1513" i="31"/>
  <c r="Z2936" i="31"/>
  <c r="Z959" i="31"/>
  <c r="Z3040" i="31"/>
  <c r="Z2681" i="31"/>
  <c r="Z2624" i="31"/>
  <c r="Z3364" i="31"/>
  <c r="Z2166" i="31"/>
  <c r="Z2790" i="31"/>
  <c r="Z305" i="31"/>
  <c r="Z3268" i="31"/>
  <c r="Z2830" i="31"/>
  <c r="Z438" i="31"/>
  <c r="Z2074" i="31"/>
  <c r="Z3083" i="31"/>
  <c r="Z3363" i="31"/>
  <c r="Z51" i="31"/>
  <c r="Z1714" i="31"/>
  <c r="Z2403" i="31"/>
  <c r="Z522" i="31"/>
  <c r="Z74" i="31"/>
  <c r="Z2052" i="31"/>
  <c r="Z3358" i="31"/>
  <c r="Z2201" i="31"/>
  <c r="Z1992" i="31"/>
  <c r="Z476" i="31"/>
  <c r="Z786" i="31"/>
  <c r="Z1976" i="31"/>
  <c r="Z340" i="31"/>
  <c r="Z2444" i="31"/>
  <c r="Z1794" i="31"/>
  <c r="Z2000" i="31"/>
  <c r="Z832" i="31"/>
  <c r="Z962" i="31"/>
  <c r="Z1904" i="31"/>
  <c r="Z2771" i="31"/>
  <c r="Z1983" i="31"/>
  <c r="Z2220" i="31"/>
  <c r="Z3513" i="31"/>
  <c r="Z1912" i="31"/>
  <c r="Z2871" i="31"/>
  <c r="Z782" i="31"/>
  <c r="Z1643" i="31"/>
  <c r="Z1664" i="31"/>
  <c r="Z921" i="31"/>
  <c r="Z3132" i="31"/>
  <c r="Z3320" i="31"/>
  <c r="Z2100" i="31"/>
  <c r="Z1558" i="31"/>
  <c r="Z135" i="31"/>
  <c r="Z1427" i="31"/>
  <c r="Z292" i="31"/>
  <c r="Z89" i="31"/>
  <c r="Z1339" i="31"/>
  <c r="Z1893" i="31"/>
  <c r="Z908" i="31"/>
  <c r="Z3077" i="31"/>
  <c r="Z542" i="31"/>
  <c r="Z2707" i="31"/>
  <c r="Z1981" i="31"/>
  <c r="Z2416" i="31"/>
  <c r="Z817" i="31"/>
  <c r="Z1631" i="31"/>
  <c r="Z1703" i="31"/>
  <c r="Z3251" i="31"/>
  <c r="Z2162" i="31"/>
  <c r="Z1026" i="31"/>
  <c r="Z2737" i="31"/>
  <c r="Z2873" i="31"/>
  <c r="Z1042" i="31"/>
  <c r="Z1942" i="31"/>
  <c r="Z1553" i="31"/>
  <c r="Z1687" i="31"/>
  <c r="Z2435" i="31"/>
  <c r="Z87" i="31"/>
  <c r="Z482" i="31"/>
  <c r="Z3272" i="31"/>
  <c r="Z592" i="31"/>
  <c r="Z1324" i="31"/>
  <c r="Z21" i="31"/>
  <c r="Z2124" i="31"/>
  <c r="Z1280" i="31"/>
  <c r="Z1428" i="31"/>
  <c r="Z1752" i="31"/>
  <c r="Z2561" i="31"/>
  <c r="Z3401" i="31"/>
  <c r="Z992" i="31"/>
  <c r="Z1830" i="31"/>
  <c r="Z1947" i="31"/>
  <c r="Z1167" i="31"/>
  <c r="Z2200" i="31"/>
  <c r="Z2835" i="31"/>
  <c r="Z1278" i="31"/>
  <c r="Z1580" i="31"/>
  <c r="Z108" i="31"/>
  <c r="Z2500" i="31"/>
  <c r="Z2538" i="31"/>
  <c r="Z2523" i="31"/>
  <c r="Z2914" i="31"/>
  <c r="Z1566" i="31"/>
  <c r="Z1492" i="31"/>
  <c r="Z669" i="31"/>
  <c r="Z416" i="31"/>
  <c r="Z1900" i="31"/>
  <c r="Z629" i="31"/>
  <c r="Z2591" i="31"/>
  <c r="Z2252" i="31"/>
  <c r="Z2322" i="31"/>
  <c r="Z3421" i="31"/>
  <c r="Z128" i="31"/>
  <c r="Z1596" i="31"/>
  <c r="Z2875" i="31"/>
  <c r="Z385" i="31"/>
  <c r="Z2622" i="31"/>
  <c r="Z2522" i="31"/>
  <c r="Z977" i="31"/>
  <c r="Z1984" i="31"/>
  <c r="Z3102" i="31"/>
  <c r="Z2754" i="31"/>
  <c r="Z1684" i="31"/>
  <c r="Z2954" i="31"/>
  <c r="Z1031" i="31"/>
  <c r="Z2373" i="31"/>
  <c r="Z132" i="31"/>
  <c r="Z1599" i="31"/>
  <c r="Z684" i="31"/>
  <c r="Z1935" i="31"/>
  <c r="Z1847" i="31"/>
  <c r="Z3042" i="31"/>
  <c r="Z2101" i="31"/>
  <c r="Z997" i="31"/>
  <c r="Z2674" i="31"/>
  <c r="Z1326" i="31"/>
  <c r="Z3413" i="31"/>
  <c r="Z1045" i="31"/>
  <c r="Z2847" i="31"/>
  <c r="Z367" i="31"/>
  <c r="Z2947" i="31"/>
  <c r="Z1119" i="31"/>
  <c r="AA2023" i="70"/>
  <c r="AA1708" i="70"/>
  <c r="AA1650" i="70"/>
  <c r="AA2796" i="70"/>
  <c r="AA3522" i="70"/>
  <c r="AA3295" i="70"/>
  <c r="AA1914" i="70"/>
  <c r="AA393" i="70"/>
  <c r="AA2035" i="70"/>
  <c r="AA1070" i="70"/>
  <c r="AA3164" i="70"/>
  <c r="AA112" i="70"/>
  <c r="AA2042" i="70"/>
  <c r="AA933" i="70"/>
  <c r="AA764" i="70"/>
  <c r="AA284" i="70"/>
  <c r="AA2372" i="70"/>
  <c r="AA3284" i="70"/>
  <c r="AA2391" i="70"/>
  <c r="AA1748" i="70"/>
  <c r="AA879" i="70"/>
  <c r="AA2848" i="70"/>
  <c r="AA999" i="70"/>
  <c r="AA2792" i="70"/>
  <c r="AA3512" i="70"/>
  <c r="AA2140" i="70"/>
  <c r="AA2134" i="70"/>
  <c r="AA602" i="70"/>
  <c r="AA2175" i="70"/>
  <c r="AA2277" i="70"/>
  <c r="AA200" i="70"/>
  <c r="AA358" i="70"/>
  <c r="AA2899" i="70"/>
  <c r="AA2766" i="70"/>
  <c r="AA2771" i="70"/>
  <c r="AA824" i="70"/>
  <c r="AA787" i="70"/>
  <c r="AA1247" i="70"/>
  <c r="AA1636" i="70"/>
  <c r="AA485" i="70"/>
  <c r="AA1828" i="70"/>
  <c r="AA988" i="70"/>
  <c r="AA3376" i="70"/>
  <c r="AA343" i="70"/>
  <c r="AA1800" i="70"/>
  <c r="AA2126" i="70"/>
  <c r="AA171" i="70"/>
  <c r="AA1855" i="70"/>
  <c r="AA3226" i="70"/>
  <c r="AA1046" i="70"/>
  <c r="AA3460" i="70"/>
  <c r="AA3506" i="70"/>
  <c r="AA2410" i="70"/>
  <c r="AA862" i="70"/>
  <c r="AA1356" i="70"/>
  <c r="AA2307" i="70"/>
  <c r="AA1518" i="70"/>
  <c r="AA1754" i="70"/>
  <c r="AA187" i="70"/>
  <c r="AA2353" i="70"/>
  <c r="AA2491" i="70"/>
  <c r="AA1221" i="70"/>
  <c r="AA49" i="70"/>
  <c r="AA1086" i="70"/>
  <c r="AA1029" i="70"/>
  <c r="AA2925" i="70"/>
  <c r="AA505" i="70"/>
  <c r="AA1324" i="70"/>
  <c r="AA1161" i="70"/>
  <c r="AA3489" i="70"/>
  <c r="AA1699" i="70"/>
  <c r="AA955" i="70"/>
  <c r="AA2709" i="70"/>
  <c r="AA3527" i="70"/>
  <c r="AA1635" i="70"/>
  <c r="AA1267" i="70"/>
  <c r="AA674" i="70"/>
  <c r="AA3142" i="70"/>
  <c r="AA1284" i="70"/>
  <c r="AA596" i="70"/>
  <c r="AA128" i="70"/>
  <c r="AA571" i="70"/>
  <c r="AA2977" i="70"/>
  <c r="AA2485" i="70"/>
  <c r="AA1039" i="70"/>
  <c r="AA2100" i="70"/>
  <c r="AA1263" i="70"/>
  <c r="AA242" i="70"/>
  <c r="AA3498" i="70"/>
  <c r="AA330" i="70"/>
  <c r="AA2891" i="70"/>
  <c r="AA1380" i="70"/>
  <c r="AA1851" i="70"/>
  <c r="AA867" i="70"/>
  <c r="AA2274" i="70"/>
  <c r="AA913" i="70"/>
  <c r="AA705" i="70"/>
  <c r="AA3127" i="70"/>
  <c r="AA1814" i="70"/>
  <c r="AA1006" i="70"/>
  <c r="AA1092" i="70"/>
  <c r="AA2568" i="70"/>
  <c r="AA54" i="70"/>
  <c r="AA155" i="70"/>
  <c r="AA2211" i="70"/>
  <c r="AA402" i="70"/>
  <c r="AA332" i="70"/>
  <c r="AA3469" i="70"/>
  <c r="AA1993" i="70"/>
  <c r="AA346" i="70"/>
  <c r="AA849" i="70"/>
  <c r="AA1793" i="70"/>
  <c r="AA2291" i="70"/>
  <c r="AA2671" i="70"/>
  <c r="AA930" i="70"/>
  <c r="AA445" i="70"/>
  <c r="AA1172" i="70"/>
  <c r="AA463" i="70"/>
  <c r="AA2156" i="70"/>
  <c r="AA2313" i="70"/>
  <c r="AA2275" i="70"/>
  <c r="AA817" i="70"/>
  <c r="AA1839" i="70"/>
  <c r="AA2873" i="70"/>
  <c r="AA972" i="70"/>
  <c r="AA3431" i="70"/>
  <c r="AA1850" i="70"/>
  <c r="AA2599" i="70"/>
  <c r="AA785" i="70"/>
  <c r="AA2664" i="70"/>
  <c r="AA3125" i="70"/>
  <c r="AA3068" i="70"/>
  <c r="AA2546" i="70"/>
  <c r="AA2759" i="70"/>
  <c r="AA2142" i="70"/>
  <c r="AA152" i="70"/>
  <c r="AA3497" i="70"/>
  <c r="AA1243" i="70"/>
  <c r="AA2404" i="70"/>
  <c r="AA3137" i="70"/>
  <c r="AA1229" i="70"/>
  <c r="AA1469" i="70"/>
  <c r="AA2167" i="70"/>
  <c r="AA1399" i="70"/>
  <c r="AA992" i="70"/>
  <c r="AA3507" i="70"/>
  <c r="AA1566" i="70"/>
  <c r="AA2264" i="70"/>
  <c r="AA863" i="70"/>
  <c r="AA716" i="70"/>
  <c r="AA227" i="70"/>
  <c r="AA2578" i="70"/>
  <c r="AA3354" i="70"/>
  <c r="AA830" i="70"/>
  <c r="AA1841" i="70"/>
  <c r="AA2954" i="70"/>
  <c r="AA881" i="70"/>
  <c r="AA732" i="70"/>
  <c r="AA2041" i="70"/>
  <c r="AA1292" i="70"/>
  <c r="AA618" i="70"/>
  <c r="AA2241" i="70"/>
  <c r="AA689" i="70"/>
  <c r="AA94" i="70"/>
  <c r="AA1633" i="70"/>
  <c r="AA2536" i="70"/>
  <c r="AA3479" i="70"/>
  <c r="AA3233" i="70"/>
  <c r="AA351" i="70"/>
  <c r="AA2660" i="70"/>
  <c r="AA311" i="70"/>
  <c r="AA947" i="70"/>
  <c r="AA1311" i="70"/>
  <c r="AA1154" i="70"/>
  <c r="AA1739" i="70"/>
  <c r="AA3056" i="70"/>
  <c r="AA2575" i="70"/>
  <c r="AA2335" i="70"/>
  <c r="AA2934" i="70"/>
  <c r="AA2144" i="70"/>
  <c r="AA2576" i="70"/>
  <c r="AA1755" i="70"/>
  <c r="AA3346" i="70"/>
  <c r="AA3098" i="70"/>
  <c r="AA3064" i="70"/>
  <c r="AA3391" i="70"/>
  <c r="AA2199" i="70"/>
  <c r="AA1649" i="70"/>
  <c r="AA1745" i="70"/>
  <c r="AA1322" i="70"/>
  <c r="AA899" i="70"/>
  <c r="AA1019" i="70"/>
  <c r="AA834" i="70"/>
  <c r="AA352" i="70"/>
  <c r="AA3162" i="70"/>
  <c r="AA1734" i="70"/>
  <c r="AA2381" i="70"/>
  <c r="AA2469" i="70"/>
  <c r="AA1587" i="70"/>
  <c r="AA1116" i="70"/>
  <c r="AA3286" i="70"/>
  <c r="AA2915" i="70"/>
  <c r="AA1394" i="70"/>
  <c r="AA3383" i="70"/>
  <c r="AA2128" i="70"/>
  <c r="AA1714" i="70"/>
  <c r="AA2999" i="70"/>
  <c r="AA1272" i="70"/>
  <c r="AA1964" i="70"/>
  <c r="AA489" i="70"/>
  <c r="AA1762" i="70"/>
  <c r="AA2854" i="70"/>
  <c r="AA2373" i="70"/>
  <c r="AA715" i="70"/>
  <c r="AA3551" i="70"/>
  <c r="AA2914" i="70"/>
  <c r="AA1047" i="70"/>
  <c r="AA1406" i="70"/>
  <c r="AA205" i="70"/>
  <c r="AA1600" i="70"/>
  <c r="AA3280" i="70"/>
  <c r="AA306" i="70"/>
  <c r="AA2642" i="70"/>
  <c r="AA3221" i="70"/>
  <c r="AA2509" i="70"/>
  <c r="AA1603" i="70"/>
  <c r="AA1354" i="70"/>
  <c r="AA1801" i="70"/>
  <c r="AA3450" i="70"/>
  <c r="AA3365" i="70"/>
  <c r="AA3088" i="70"/>
  <c r="AA1809" i="70"/>
  <c r="AA3462" i="70"/>
  <c r="AA1008" i="70"/>
  <c r="AA1174" i="70"/>
  <c r="AA1547" i="70"/>
  <c r="AA470" i="70"/>
  <c r="AA724" i="70"/>
  <c r="AA3019" i="70"/>
  <c r="AA1382" i="70"/>
  <c r="AA2730" i="70"/>
  <c r="AA444" i="70"/>
  <c r="AA1259" i="70"/>
  <c r="AA2090" i="70"/>
  <c r="AA2833" i="70"/>
  <c r="AA460" i="70"/>
  <c r="AA1778" i="70"/>
  <c r="AA3227" i="70"/>
  <c r="AA1763" i="70"/>
  <c r="AA1685" i="70"/>
  <c r="AA791" i="70"/>
  <c r="AA1834" i="70"/>
  <c r="AA3435" i="70"/>
  <c r="AA377" i="70"/>
  <c r="AA1999" i="70"/>
  <c r="AA2220" i="70"/>
  <c r="AA3437" i="70"/>
  <c r="AA771" i="70"/>
  <c r="AA2232" i="70"/>
  <c r="AA458" i="70"/>
  <c r="AA3037" i="70"/>
  <c r="AA1776" i="70"/>
  <c r="AA1429" i="70"/>
  <c r="AA1532" i="70"/>
  <c r="AA3496" i="70"/>
  <c r="AA1223" i="70"/>
  <c r="AA2515" i="70"/>
  <c r="AA1774" i="70"/>
  <c r="AA675" i="70"/>
  <c r="AA1576" i="70"/>
  <c r="AA2230" i="70"/>
  <c r="AA2756" i="70"/>
  <c r="AA2626" i="70"/>
  <c r="AA1328" i="70"/>
  <c r="AA1042" i="70"/>
  <c r="AA2804" i="70"/>
  <c r="AA3370" i="70"/>
  <c r="AA880" i="70"/>
  <c r="AA2748" i="70"/>
  <c r="AA2299" i="70"/>
  <c r="AA786" i="70"/>
  <c r="AA3234" i="70"/>
  <c r="AA3192" i="70"/>
  <c r="AA194" i="70"/>
  <c r="AA1944" i="70"/>
  <c r="AA3107" i="70"/>
  <c r="AA1807" i="70"/>
  <c r="AA2734" i="70"/>
  <c r="AA441" i="70"/>
  <c r="AA3132" i="70"/>
  <c r="AA1041" i="70"/>
  <c r="AA1953" i="70"/>
  <c r="AA309" i="70"/>
  <c r="AA169" i="70"/>
  <c r="AA775" i="70"/>
  <c r="AA2314" i="70"/>
  <c r="AA1334" i="70"/>
  <c r="AA909" i="70"/>
  <c r="AA3300" i="70"/>
  <c r="AA2068" i="70"/>
  <c r="AA1329" i="70"/>
  <c r="AA2409" i="70"/>
  <c r="AA3521" i="70"/>
  <c r="AA1013" i="70"/>
  <c r="AA22" i="70"/>
  <c r="AA3131" i="70"/>
  <c r="AA614" i="70"/>
  <c r="AA1611" i="70"/>
  <c r="AA256" i="70"/>
  <c r="AA1835" i="70"/>
  <c r="AA3413" i="70"/>
  <c r="AA3519" i="70"/>
  <c r="AA3422" i="70"/>
  <c r="AA156" i="70"/>
  <c r="AA2656" i="70"/>
  <c r="AA2700" i="70"/>
  <c r="AA1610" i="70"/>
  <c r="AA143" i="70"/>
  <c r="AA1634" i="70"/>
  <c r="AA1631" i="70"/>
  <c r="AA2874" i="70"/>
  <c r="AA459" i="70"/>
  <c r="AA893" i="70"/>
  <c r="AA2858" i="70"/>
  <c r="AA3281" i="70"/>
  <c r="AA3313" i="70"/>
  <c r="AA3114" i="70"/>
  <c r="AA767" i="70"/>
  <c r="AA2383" i="70"/>
  <c r="AA2025" i="70"/>
  <c r="AA668" i="70"/>
  <c r="AA1001" i="70"/>
  <c r="AA757" i="70"/>
  <c r="AA811" i="70"/>
  <c r="AA1262" i="70"/>
  <c r="AA2026" i="70"/>
  <c r="AA1016" i="70"/>
  <c r="AA1973" i="70"/>
  <c r="AA1592" i="70"/>
  <c r="AA2718" i="70"/>
  <c r="AA3252" i="70"/>
  <c r="AA3004" i="70"/>
  <c r="AA2109" i="70"/>
  <c r="AA1432" i="70"/>
  <c r="AA419" i="70"/>
  <c r="AA1124" i="70"/>
  <c r="AA2149" i="70"/>
  <c r="AA240" i="70"/>
  <c r="AA3292" i="70"/>
  <c r="AA371" i="70"/>
  <c r="AA2475" i="70"/>
  <c r="AA2713" i="70"/>
  <c r="AA2751" i="70"/>
  <c r="AA828" i="70"/>
  <c r="AA3190" i="70"/>
  <c r="AA151" i="70"/>
  <c r="AA3093" i="70"/>
  <c r="AA2282" i="70"/>
  <c r="AA113" i="70"/>
  <c r="AA1859" i="70"/>
  <c r="AA2556" i="70"/>
  <c r="AA582" i="70"/>
  <c r="AA633" i="70"/>
  <c r="AA813" i="70"/>
  <c r="AA2738" i="70"/>
  <c r="AA889" i="70"/>
  <c r="AA3502" i="70"/>
  <c r="AA976" i="70"/>
  <c r="AA2790" i="70"/>
  <c r="AA1261" i="70"/>
  <c r="AA2529" i="70"/>
  <c r="AA646" i="70"/>
  <c r="AA1830" i="70"/>
  <c r="AA3231" i="70"/>
  <c r="AA2974" i="70"/>
  <c r="AA3157" i="70"/>
  <c r="AA3513" i="70"/>
  <c r="AA722" i="70"/>
  <c r="AA1542" i="70"/>
  <c r="AA3379" i="70"/>
  <c r="AA2169" i="70"/>
  <c r="AA1173" i="70"/>
  <c r="AA2802" i="70"/>
  <c r="AA2820" i="70"/>
  <c r="AA1207" i="70"/>
  <c r="AA500" i="70"/>
  <c r="AA605" i="70"/>
  <c r="AA837" i="70"/>
  <c r="AA79" i="70"/>
  <c r="AA2421" i="70"/>
  <c r="AA1854" i="70"/>
  <c r="AA1582" i="70"/>
  <c r="AA3490" i="70"/>
  <c r="AA1731" i="70"/>
  <c r="AA476" i="70"/>
  <c r="AA3134" i="70"/>
  <c r="AA3203" i="70"/>
  <c r="AA3373" i="70"/>
  <c r="AA2158" i="70"/>
  <c r="AA566" i="70"/>
  <c r="AA1875" i="70"/>
  <c r="AA1009" i="70"/>
  <c r="AA1371" i="70"/>
  <c r="AA2293" i="70"/>
  <c r="AA3016" i="70"/>
  <c r="AA1682" i="70"/>
  <c r="AA3172" i="70"/>
  <c r="AA2208" i="70"/>
  <c r="AA3055" i="70"/>
  <c r="AA1555" i="70"/>
  <c r="AA1421" i="70"/>
  <c r="AA2215" i="70"/>
  <c r="AA1255" i="70"/>
  <c r="AA1045" i="70"/>
  <c r="AA271" i="70"/>
  <c r="AA98" i="70"/>
  <c r="AA3253" i="70"/>
  <c r="AA741" i="70"/>
  <c r="AA1283" i="70"/>
  <c r="AA310" i="70"/>
  <c r="AA2742" i="70"/>
  <c r="AA3486" i="70"/>
  <c r="AA1301" i="70"/>
  <c r="AA2787" i="70"/>
  <c r="AA1095" i="70"/>
  <c r="AA749" i="70"/>
  <c r="AA130" i="70"/>
  <c r="AA2499" i="70"/>
  <c r="AA2328" i="70"/>
  <c r="AA970" i="70"/>
  <c r="AA1946" i="70"/>
  <c r="AA2770" i="70"/>
  <c r="AA570" i="70"/>
  <c r="AA3436" i="70"/>
  <c r="AA954" i="70"/>
  <c r="AA987" i="70"/>
  <c r="AA428" i="70"/>
  <c r="AA922" i="70"/>
  <c r="AA2214" i="70"/>
  <c r="AA1256" i="70"/>
  <c r="AA1840" i="70"/>
  <c r="AA2249" i="70"/>
  <c r="AA2070" i="70"/>
  <c r="AA1163" i="70"/>
  <c r="AA3395" i="70"/>
  <c r="AA1423" i="70"/>
  <c r="AA1621" i="70"/>
  <c r="AA1805" i="70"/>
  <c r="AA2253" i="70"/>
  <c r="AA1361" i="70"/>
  <c r="AA903" i="70"/>
  <c r="AA2497" i="70"/>
  <c r="AA737" i="70"/>
  <c r="AA3006" i="70"/>
  <c r="AA257" i="70"/>
  <c r="AA2407" i="70"/>
  <c r="AA1470" i="70"/>
  <c r="AA3343" i="70"/>
  <c r="AA2990" i="70"/>
  <c r="AA1643" i="70"/>
  <c r="AA2612" i="70"/>
  <c r="AA2272" i="70"/>
  <c r="AA3415" i="70"/>
  <c r="AA931" i="70"/>
  <c r="AA3528" i="70"/>
  <c r="AA831" i="70"/>
  <c r="AA1234" i="70"/>
  <c r="AA2239" i="70"/>
  <c r="AA1134" i="70"/>
  <c r="AA1066" i="70"/>
  <c r="AA1947" i="70"/>
  <c r="AA322" i="70"/>
  <c r="AA2591" i="70"/>
  <c r="AA133" i="70"/>
  <c r="AA1884" i="70"/>
  <c r="AA2172" i="70"/>
  <c r="AA120" i="70"/>
  <c r="AA404" i="70"/>
  <c r="AA932" i="70"/>
  <c r="AA1450" i="70"/>
  <c r="AA2186" i="70"/>
  <c r="AA3279" i="70"/>
  <c r="AA892" i="70"/>
  <c r="AA2227" i="70"/>
  <c r="AA1750" i="70"/>
  <c r="AA3542" i="70"/>
  <c r="AA209" i="70"/>
  <c r="AA2411" i="70"/>
  <c r="AA1707" i="70"/>
  <c r="AA3002" i="70"/>
  <c r="AA2508" i="70"/>
  <c r="AA339" i="70"/>
  <c r="AA461" i="70"/>
  <c r="AA2077" i="70"/>
  <c r="AA1441" i="70"/>
  <c r="AA1136" i="70"/>
  <c r="AA1198" i="70"/>
  <c r="AA3149" i="70"/>
  <c r="AA494" i="70"/>
  <c r="AA663" i="70"/>
  <c r="AA2466" i="70"/>
  <c r="AA524" i="70"/>
  <c r="AA2366" i="70"/>
  <c r="AA1461" i="70"/>
  <c r="AA1164" i="70"/>
  <c r="AA2711" i="70"/>
  <c r="AA3020" i="70"/>
  <c r="AA292" i="70"/>
  <c r="AA66" i="70"/>
  <c r="AA1553" i="70"/>
  <c r="AA433" i="70"/>
  <c r="AA637" i="70"/>
  <c r="AA860" i="70"/>
  <c r="AA2630" i="70"/>
  <c r="AA497" i="70"/>
  <c r="AA429" i="70"/>
  <c r="AA1924" i="70"/>
  <c r="AA533" i="70"/>
  <c r="AA2323" i="70"/>
  <c r="AA1002" i="70"/>
  <c r="AA2285" i="70"/>
  <c r="AA3503" i="70"/>
  <c r="AA355" i="70"/>
  <c r="AA1418" i="70"/>
  <c r="AA1977" i="70"/>
  <c r="AA986" i="70"/>
  <c r="AA2943" i="70"/>
  <c r="AA895" i="70"/>
  <c r="AA2258" i="70"/>
  <c r="AA1646" i="70"/>
  <c r="AA3042" i="70"/>
  <c r="AA1630" i="70"/>
  <c r="AA1894" i="70"/>
  <c r="AA1907" i="70"/>
  <c r="AA2929" i="70"/>
  <c r="AA1258" i="70"/>
  <c r="AA178" i="70"/>
  <c r="AA1393" i="70"/>
  <c r="AA3059" i="70"/>
  <c r="AA546" i="70"/>
  <c r="AA2478" i="70"/>
  <c r="AA3441" i="70"/>
  <c r="AA833" i="70"/>
  <c r="AA3480" i="70"/>
  <c r="AA224" i="70"/>
  <c r="AA2455" i="70"/>
  <c r="AA211" i="70"/>
  <c r="AA3092" i="70"/>
  <c r="AA1769" i="70"/>
  <c r="AA2443" i="70"/>
  <c r="AA1219" i="70"/>
  <c r="AA2039" i="70"/>
  <c r="AA80" i="70"/>
  <c r="AA499" i="70"/>
  <c r="AA1342" i="70"/>
  <c r="AA1217" i="70"/>
  <c r="AA1276" i="70"/>
  <c r="AA1363" i="70"/>
  <c r="AA396" i="70"/>
  <c r="AA1317" i="70"/>
  <c r="AA1533" i="70"/>
  <c r="AA464" i="70"/>
  <c r="AA1917" i="70"/>
  <c r="AA59" i="70"/>
  <c r="AA3238" i="70"/>
  <c r="AA2340" i="70"/>
  <c r="AA1028" i="70"/>
  <c r="AA3454" i="70"/>
  <c r="AA1837" i="70"/>
  <c r="AA1040" i="70"/>
  <c r="AA2461" i="70"/>
  <c r="AA2065" i="70"/>
  <c r="AA3434" i="70"/>
  <c r="AA3263" i="70"/>
  <c r="AA3443" i="70"/>
  <c r="AA3447" i="70"/>
  <c r="AA1816" i="70"/>
  <c r="AA2370" i="70"/>
  <c r="AA2647" i="70"/>
  <c r="AA3048" i="70"/>
  <c r="AA3207" i="70"/>
  <c r="AA853" i="70"/>
  <c r="AA1895" i="70"/>
  <c r="AA1209" i="70"/>
  <c r="AA2704" i="70"/>
  <c r="AA1071" i="70"/>
  <c r="AA1657" i="70"/>
  <c r="AA2203" i="70"/>
  <c r="AA383" i="70"/>
  <c r="AA1903" i="70"/>
  <c r="AA1183" i="70"/>
  <c r="AA1176" i="70"/>
  <c r="AA974" i="70"/>
  <c r="AA3533" i="70"/>
  <c r="AA140" i="70"/>
  <c r="AA2939" i="70"/>
  <c r="AA376" i="70"/>
  <c r="AA2448" i="70"/>
  <c r="AA3167" i="70"/>
  <c r="AA952" i="70"/>
  <c r="AA2747" i="70"/>
  <c r="AA103" i="70"/>
  <c r="AA191" i="70"/>
  <c r="AA3242" i="70"/>
  <c r="AA2909" i="70"/>
  <c r="AA2304" i="70"/>
  <c r="AA1057" i="70"/>
  <c r="AA465" i="70"/>
  <c r="AA2701" i="70"/>
  <c r="AA2614" i="70"/>
  <c r="AA312" i="70"/>
  <c r="AA2964" i="70"/>
  <c r="AA2973" i="70"/>
  <c r="AA960" i="70"/>
  <c r="AA2273" i="70"/>
  <c r="AA2341" i="70"/>
  <c r="AA482" i="70"/>
  <c r="AA1849" i="70"/>
  <c r="AA3236" i="70"/>
  <c r="AA1203" i="70"/>
  <c r="AA945" i="70"/>
  <c r="AA2510" i="70"/>
  <c r="AA3360" i="70"/>
  <c r="AA1863" i="70"/>
  <c r="AA1617" i="70"/>
  <c r="AA2881" i="70"/>
  <c r="AA2135" i="70"/>
  <c r="AA2334" i="70"/>
  <c r="AA2429" i="70"/>
  <c r="AA2830" i="70"/>
  <c r="AA1297" i="70"/>
  <c r="AA1093" i="70"/>
  <c r="AA381" i="70"/>
  <c r="AA3118" i="70"/>
  <c r="AA2851" i="70"/>
  <c r="AA2811" i="70"/>
  <c r="AA2359" i="70"/>
  <c r="AA1836" i="70"/>
  <c r="AA3459" i="70"/>
  <c r="AA3318" i="70"/>
  <c r="AA672" i="70"/>
  <c r="AA2325" i="70"/>
  <c r="AA2739" i="70"/>
  <c r="AA469" i="70"/>
  <c r="AA1564" i="70"/>
  <c r="AA2104" i="70"/>
  <c r="AA998" i="70"/>
  <c r="AA1654" i="70"/>
  <c r="AA1861" i="70"/>
  <c r="AA3287" i="70"/>
  <c r="AA2842" i="70"/>
  <c r="AA3130" i="70"/>
  <c r="AA556" i="70"/>
  <c r="AA2795" i="70"/>
  <c r="AA2805" i="70"/>
  <c r="AA78" i="70"/>
  <c r="AA2942" i="70"/>
  <c r="AA2082" i="70"/>
  <c r="AA2996" i="70"/>
  <c r="AA2852" i="70"/>
  <c r="AA3015" i="70"/>
  <c r="AA798" i="70"/>
  <c r="AA280" i="70"/>
  <c r="AA1195" i="70"/>
  <c r="AA1489" i="70"/>
  <c r="AA3491" i="70"/>
  <c r="AA498" i="70"/>
  <c r="AA179" i="70"/>
  <c r="AA414" i="70"/>
  <c r="AA2818" i="70"/>
  <c r="AA3259" i="70"/>
  <c r="AA2689" i="70"/>
  <c r="AA1341" i="70"/>
  <c r="AA2157" i="70"/>
  <c r="AA3189" i="70"/>
  <c r="AA653" i="70"/>
  <c r="AA1408" i="70"/>
  <c r="AA2936" i="70"/>
  <c r="AA1411" i="70"/>
  <c r="AA1419" i="70"/>
  <c r="AA1395" i="70"/>
  <c r="AA2390" i="70"/>
  <c r="AA3345" i="70"/>
  <c r="AA2659" i="70"/>
  <c r="AA778" i="70"/>
  <c r="AA2166" i="70"/>
  <c r="AA1127" i="70"/>
  <c r="AA1288" i="70"/>
  <c r="AA2817" i="70"/>
  <c r="AA2402" i="70"/>
  <c r="AA342" i="70"/>
  <c r="AA544" i="70"/>
  <c r="AA2945" i="70"/>
  <c r="AA87" i="70"/>
  <c r="AA2646" i="70"/>
  <c r="AA2760" i="70"/>
  <c r="AA105" i="70"/>
  <c r="AA655" i="70"/>
  <c r="AA538" i="70"/>
  <c r="AA2869" i="70"/>
  <c r="AA450" i="70"/>
  <c r="AA2694" i="70"/>
  <c r="AA2889" i="70"/>
  <c r="AA2496" i="70"/>
  <c r="AA1156" i="70"/>
  <c r="AA1413" i="70"/>
  <c r="AA360" i="70"/>
  <c r="AA490" i="70"/>
  <c r="AA2559" i="70"/>
  <c r="AA215" i="70"/>
  <c r="AA1139" i="70"/>
  <c r="AA1367" i="70"/>
  <c r="AA1025" i="70"/>
  <c r="AA2352" i="70"/>
  <c r="AA1700" i="70"/>
  <c r="AA1014" i="70"/>
  <c r="AA1701" i="70"/>
  <c r="AA3394" i="70"/>
  <c r="AA1812" i="70"/>
  <c r="AA2066" i="70"/>
  <c r="AA1848" i="70"/>
  <c r="AA1660" i="70"/>
  <c r="AA2519" i="70"/>
  <c r="AA1526" i="70"/>
  <c r="AA1782" i="70"/>
  <c r="AA2178" i="70"/>
  <c r="AA2225" i="70"/>
  <c r="AA48" i="70"/>
  <c r="AA3161" i="70"/>
  <c r="AA495" i="70"/>
  <c r="AA225" i="70"/>
  <c r="AA3035" i="70"/>
  <c r="AA1620" i="70"/>
  <c r="AA2726" i="70"/>
  <c r="AA2488" i="70"/>
  <c r="AA583" i="70"/>
  <c r="AA1862" i="70"/>
  <c r="AA2892" i="70"/>
  <c r="AA333" i="70"/>
  <c r="AA3100" i="70"/>
  <c r="AA357" i="70"/>
  <c r="AA2724" i="70"/>
  <c r="AA1115" i="70"/>
  <c r="AA231" i="70"/>
  <c r="AA2683" i="70"/>
  <c r="AA2595" i="70"/>
  <c r="AA1427" i="70"/>
  <c r="AA1852" i="70"/>
  <c r="AA2424" i="70"/>
  <c r="AA331" i="70"/>
  <c r="AA158" i="70"/>
  <c r="AA1077" i="70"/>
  <c r="AA1958" i="70"/>
  <c r="AA1820" i="70"/>
  <c r="AA2838" i="70"/>
  <c r="AA1060" i="70"/>
  <c r="AA1667" i="70"/>
  <c r="AA882" i="70"/>
  <c r="AA726" i="70"/>
  <c r="AA740" i="70"/>
  <c r="AA57" i="70"/>
  <c r="AA2267" i="70"/>
  <c r="AA1623" i="70"/>
  <c r="AA1735" i="70"/>
  <c r="AA1168" i="70"/>
  <c r="AA2518" i="70"/>
  <c r="AA934" i="70"/>
  <c r="AA2746" i="70"/>
  <c r="AA3403" i="70"/>
  <c r="AA3485" i="70"/>
  <c r="AA2773" i="70"/>
  <c r="AA2840" i="70"/>
  <c r="AA2927" i="70"/>
  <c r="AA2763" i="70"/>
  <c r="AA159" i="70"/>
  <c r="AA1985" i="70"/>
  <c r="AA2641" i="70"/>
  <c r="AA356" i="70"/>
  <c r="AA1005" i="70"/>
  <c r="AA195" i="70"/>
  <c r="AA2674" i="70"/>
  <c r="AA1767" i="70"/>
  <c r="AA1107" i="70"/>
  <c r="AA609" i="70"/>
  <c r="AA32" i="70"/>
  <c r="AA1966" i="70"/>
  <c r="AA666" i="70"/>
  <c r="AA851" i="70"/>
  <c r="AA808" i="70"/>
  <c r="AA405" i="70"/>
  <c r="AA2110" i="70"/>
  <c r="AA656" i="70"/>
  <c r="AA2061" i="70"/>
  <c r="AA317" i="70"/>
  <c r="AA839" i="70"/>
  <c r="AA3195" i="70"/>
  <c r="AA1535" i="70"/>
  <c r="AA516" i="70"/>
  <c r="AA2286" i="70"/>
  <c r="AA1702" i="70"/>
  <c r="AA2969" i="70"/>
  <c r="AA2347" i="70"/>
  <c r="AA1577" i="70"/>
  <c r="AA761" i="70"/>
  <c r="AA1665" i="70"/>
  <c r="AA797" i="70"/>
  <c r="AA1870" i="70"/>
  <c r="AA2580" i="70"/>
  <c r="AA2229" i="70"/>
  <c r="AA2218" i="70"/>
  <c r="AA1121" i="70"/>
  <c r="AA3039" i="70"/>
  <c r="AA2333" i="70"/>
  <c r="AA3193" i="70"/>
  <c r="AA1233" i="70"/>
  <c r="AA2337" i="70"/>
  <c r="AA3173" i="70"/>
  <c r="AA871" i="70"/>
  <c r="AA3294" i="70"/>
  <c r="AA713" i="70"/>
  <c r="AA2336" i="70"/>
  <c r="AA136" i="70"/>
  <c r="AA768" i="70"/>
  <c r="AA691" i="70"/>
  <c r="AA1087" i="70"/>
  <c r="AA706" i="70"/>
  <c r="AA1552" i="70"/>
  <c r="AA3352" i="70"/>
  <c r="AA2856" i="70"/>
  <c r="AA2259" i="70"/>
  <c r="AA193" i="70"/>
  <c r="AA1693" i="70"/>
  <c r="AA2426" i="70"/>
  <c r="AA1477" i="70"/>
  <c r="AA3371" i="70"/>
  <c r="AA1562" i="70"/>
  <c r="AA3198" i="70"/>
  <c r="AA2652" i="70"/>
  <c r="AA2950" i="70"/>
  <c r="AA994" i="70"/>
  <c r="AA3090" i="70"/>
  <c r="AA2894" i="70"/>
  <c r="AA117" i="70"/>
  <c r="AA41" i="70"/>
  <c r="AA1447" i="70"/>
  <c r="AA2639" i="70"/>
  <c r="AA3315" i="70"/>
  <c r="AA2308" i="70"/>
  <c r="AA3500" i="70"/>
  <c r="AA2839" i="70"/>
  <c r="AA690" i="70"/>
  <c r="AA2555" i="70"/>
  <c r="AA2696" i="70"/>
  <c r="AA2206" i="70"/>
  <c r="AA1376" i="70"/>
  <c r="AA1274" i="70"/>
  <c r="AA2071" i="70"/>
  <c r="AA2310" i="70"/>
  <c r="AA2520" i="70"/>
  <c r="AA3186" i="70"/>
  <c r="AA2281" i="70"/>
  <c r="AA1439" i="70"/>
  <c r="AA2252" i="70"/>
  <c r="AA3232" i="70"/>
  <c r="AA2985" i="70"/>
  <c r="AA162" i="70"/>
  <c r="AA1018" i="70"/>
  <c r="AA3432" i="70"/>
  <c r="AA235" i="70"/>
  <c r="AA3209" i="70"/>
  <c r="AA1720" i="70"/>
  <c r="AA21" i="70"/>
  <c r="AA752" i="70"/>
  <c r="AA912" i="70"/>
  <c r="AA2938" i="70"/>
  <c r="AA40" i="70"/>
  <c r="AA842" i="70"/>
  <c r="AA2266" i="70"/>
  <c r="AA2911" i="70"/>
  <c r="AA3075" i="70"/>
  <c r="AA760" i="70"/>
  <c r="AA1658" i="70"/>
  <c r="AA1760" i="70"/>
  <c r="AA2011" i="70"/>
  <c r="AA354" i="70"/>
  <c r="AA2487" i="70"/>
  <c r="AA840" i="70"/>
  <c r="AA673" i="70"/>
  <c r="AA3526" i="70"/>
  <c r="AA2367" i="70"/>
  <c r="AA1359" i="70"/>
  <c r="AA1615" i="70"/>
  <c r="AA2200" i="70"/>
  <c r="AA1765" i="70"/>
  <c r="AA38" i="70"/>
  <c r="AA2542" i="70"/>
  <c r="AA929" i="70"/>
  <c r="AA2399" i="70"/>
  <c r="AA1133" i="70"/>
  <c r="AA1167" i="70"/>
  <c r="AA2098" i="70"/>
  <c r="AA1928" i="70"/>
  <c r="AA223" i="70"/>
  <c r="AA3536" i="70"/>
  <c r="AA1315" i="70"/>
  <c r="AA157" i="70"/>
  <c r="AA1375" i="70"/>
  <c r="AA1528" i="70"/>
  <c r="AA1197" i="70"/>
  <c r="AA1795" i="70"/>
  <c r="AA3083" i="70"/>
  <c r="AA782" i="70"/>
  <c r="AA1252" i="70"/>
  <c r="AA3160" i="70"/>
  <c r="AA1994" i="70"/>
  <c r="AA3339" i="70"/>
  <c r="AA1208" i="70"/>
  <c r="AA1751" i="70"/>
  <c r="AA2489" i="70"/>
  <c r="AA2490" i="70"/>
  <c r="AA3111" i="70"/>
  <c r="AA1235" i="70"/>
  <c r="AA2744" i="70"/>
  <c r="AA481" i="70"/>
  <c r="AA631" i="70"/>
  <c r="AA1481" i="70"/>
  <c r="AA3484" i="70"/>
  <c r="AA1135" i="70"/>
  <c r="AA2161" i="70"/>
  <c r="AA3541" i="70"/>
  <c r="AA3171" i="70"/>
  <c r="AA483" i="70"/>
  <c r="AA3158" i="70"/>
  <c r="AA3501" i="70"/>
  <c r="AA353" i="70"/>
  <c r="AA3392" i="70"/>
  <c r="AA2119" i="70"/>
  <c r="AA520" i="70"/>
  <c r="AA521" i="70"/>
  <c r="AA1674" i="70"/>
  <c r="AA144" i="70"/>
  <c r="AA814" i="70"/>
  <c r="AA2799" i="70"/>
  <c r="AA3014" i="70"/>
  <c r="AA2821" i="70"/>
  <c r="AA2076" i="70"/>
  <c r="AA3400" i="70"/>
  <c r="AA1826" i="70"/>
  <c r="AA1838" i="70"/>
  <c r="AA2764" i="70"/>
  <c r="AA506" i="70"/>
  <c r="AA3005" i="70"/>
  <c r="AA1140" i="70"/>
  <c r="AA1080" i="70"/>
  <c r="AA2561" i="70"/>
  <c r="AA364" i="70"/>
  <c r="AA2706" i="70"/>
  <c r="AA2603" i="70"/>
  <c r="AA793" i="70"/>
  <c r="AA3493" i="70"/>
  <c r="AA2567" i="70"/>
  <c r="AA1202" i="70"/>
  <c r="AA600" i="70"/>
  <c r="AA1952" i="70"/>
  <c r="AA3062" i="70"/>
  <c r="AA604" i="70"/>
  <c r="AA34" i="70"/>
  <c r="AA594" i="70"/>
  <c r="AA1438" i="70"/>
  <c r="AA335" i="70"/>
  <c r="AA1027" i="70"/>
  <c r="AA2831" i="70"/>
  <c r="AA1424" i="70"/>
  <c r="AA329" i="70"/>
  <c r="AA1883" i="70"/>
  <c r="AA1316" i="70"/>
  <c r="AA1959" i="70"/>
  <c r="AA1225" i="70"/>
  <c r="AA168" i="70"/>
  <c r="AA2912" i="70"/>
  <c r="AA2948" i="70"/>
  <c r="AA1546" i="70"/>
  <c r="AA1483" i="70"/>
  <c r="AA950" i="70"/>
  <c r="AA697" i="70"/>
  <c r="AA282" i="70"/>
  <c r="AA2084" i="70"/>
  <c r="AA2364" i="70"/>
  <c r="AA642" i="70"/>
  <c r="AA2661" i="70"/>
  <c r="AA971" i="70"/>
  <c r="AA2306" i="70"/>
  <c r="AA710" i="70"/>
  <c r="AA77" i="70"/>
  <c r="AA47" i="70"/>
  <c r="AA2867" i="70"/>
  <c r="AA3154" i="70"/>
  <c r="AA3183" i="70"/>
  <c r="AA1729" i="70"/>
  <c r="AA3174" i="70"/>
  <c r="AA199" i="70"/>
  <c r="AA1294" i="70"/>
  <c r="AA776" i="70"/>
  <c r="AA2055" i="70"/>
  <c r="AA2492" i="70"/>
  <c r="AA3065" i="70"/>
  <c r="AA1479" i="70"/>
  <c r="AA803" i="70"/>
  <c r="AA2147" i="70"/>
  <c r="AA99" i="70"/>
  <c r="AA2330" i="70"/>
  <c r="AA2754" i="70"/>
  <c r="AA451" i="70"/>
  <c r="AA1448" i="70"/>
  <c r="AA2539" i="70"/>
  <c r="AA3320" i="70"/>
  <c r="AA1188" i="70"/>
  <c r="AA395" i="70"/>
  <c r="AA2244" i="70"/>
  <c r="AA2136" i="70"/>
  <c r="AA2067" i="70"/>
  <c r="AA2878" i="70"/>
  <c r="AA1893" i="70"/>
  <c r="AA3135" i="70"/>
  <c r="AA42" i="70"/>
  <c r="AA1050" i="70"/>
  <c r="AA111" i="70"/>
  <c r="AA883" i="70"/>
  <c r="AA1326" i="70"/>
  <c r="AA3289" i="70"/>
  <c r="AA1560" i="70"/>
  <c r="AA1799" i="70"/>
  <c r="AA2137" i="70"/>
  <c r="AA442" i="70"/>
  <c r="AA2413" i="70"/>
  <c r="AA3267" i="70"/>
  <c r="AA1291" i="70"/>
  <c r="AA3547" i="70"/>
  <c r="AA413" i="70"/>
  <c r="AA2589" i="70"/>
  <c r="AA1766" i="70"/>
  <c r="AA308" i="70"/>
  <c r="AA1534" i="70"/>
  <c r="AA3375" i="70"/>
  <c r="AA1213" i="70"/>
  <c r="AA2256" i="70"/>
  <c r="AA3204" i="70"/>
  <c r="AA447" i="70"/>
  <c r="AA2405" i="70"/>
  <c r="AA565" i="70"/>
  <c r="AA3076" i="70"/>
  <c r="AA1756" i="70"/>
  <c r="AA2301" i="70"/>
  <c r="AA2610" i="70"/>
  <c r="AA2085" i="70"/>
  <c r="AA1590" i="70"/>
  <c r="AA3350" i="70"/>
  <c r="AA3000" i="70"/>
  <c r="AA552" i="70"/>
  <c r="AA2251" i="70"/>
  <c r="AA1869" i="70"/>
  <c r="AA2719" i="70"/>
  <c r="AA1568" i="70"/>
  <c r="AA873" i="70"/>
  <c r="AA262" i="70"/>
  <c r="AA1888" i="70"/>
  <c r="AA762" i="70"/>
  <c r="AA3331" i="70"/>
  <c r="AA3222" i="70"/>
  <c r="AA1971" i="70"/>
  <c r="AA424" i="70"/>
  <c r="AA3358" i="70"/>
  <c r="AA3412" i="70"/>
  <c r="AA1842" i="70"/>
  <c r="AA2846" i="70"/>
  <c r="AA1190" i="70"/>
  <c r="AA3251" i="70"/>
  <c r="AA2956" i="70"/>
  <c r="AA234" i="70"/>
  <c r="AA2961" i="70"/>
  <c r="AA2131" i="70"/>
  <c r="AA777" i="70"/>
  <c r="AA759" i="70"/>
  <c r="AA91" i="70"/>
  <c r="AA1320" i="70"/>
  <c r="AA3348" i="70"/>
  <c r="AA65" i="70"/>
  <c r="AA2320" i="70"/>
  <c r="AA19" i="70"/>
  <c r="AA2111" i="70"/>
  <c r="AA1407" i="70"/>
  <c r="AA2903" i="70"/>
  <c r="AA3378" i="70"/>
  <c r="AA2344" i="70"/>
  <c r="AA2184" i="70"/>
  <c r="AA2723" i="70"/>
  <c r="AA1355" i="70"/>
  <c r="AA1478" i="70"/>
  <c r="AA1879" i="70"/>
  <c r="AA2146" i="70"/>
  <c r="AA790" i="70"/>
  <c r="AA3179" i="70"/>
  <c r="AA2396" i="70"/>
  <c r="AA259" i="70"/>
  <c r="AA1549" i="70"/>
  <c r="AA1035" i="70"/>
  <c r="AA267" i="70"/>
  <c r="AA2125" i="70"/>
  <c r="AA3260" i="70"/>
  <c r="AA1141" i="70"/>
  <c r="AA1669" i="70"/>
  <c r="AA644" i="70"/>
  <c r="AA261" i="70"/>
  <c r="AA1622" i="70"/>
  <c r="AA2300" i="70"/>
  <c r="AA2569" i="70"/>
  <c r="AA1987" i="70"/>
  <c r="AA1370" i="70"/>
  <c r="AA1358" i="70"/>
  <c r="AA701" i="70"/>
  <c r="AA118" i="70"/>
  <c r="AA408" i="70"/>
  <c r="AA2633" i="70"/>
  <c r="AA3250" i="70"/>
  <c r="AA1061" i="70"/>
  <c r="AA651" i="70"/>
  <c r="AA2419" i="70"/>
  <c r="AA2217" i="70"/>
  <c r="AA523" i="70"/>
  <c r="AA2069" i="70"/>
  <c r="AA953" i="70"/>
  <c r="AA2302" i="70"/>
  <c r="AA652" i="70"/>
  <c r="AA2212" i="70"/>
  <c r="AA1180" i="70"/>
  <c r="AA2554" i="70"/>
  <c r="AA1818" i="70"/>
  <c r="AA1948" i="70"/>
  <c r="AA390" i="70"/>
  <c r="AA362" i="70"/>
  <c r="AA229" i="70"/>
  <c r="AA2345" i="70"/>
  <c r="AA2716" i="70"/>
  <c r="AA3319" i="70"/>
  <c r="AA2617" i="70"/>
  <c r="AA2971" i="70"/>
  <c r="AA2028" i="70"/>
  <c r="AA2031" i="70"/>
  <c r="AA3022" i="70"/>
  <c r="AA3206" i="70"/>
  <c r="AA561" i="70"/>
  <c r="AA466" i="70"/>
  <c r="AA217" i="70"/>
  <c r="AA641" i="70"/>
  <c r="AA1494" i="70"/>
  <c r="AA2588" i="70"/>
  <c r="AA2416" i="70"/>
  <c r="AA2153" i="70"/>
  <c r="AA3457" i="70"/>
  <c r="AA682" i="70"/>
  <c r="AA2295" i="70"/>
  <c r="AA1935" i="70"/>
  <c r="AA163" i="70"/>
  <c r="AA1613" i="70"/>
  <c r="AA685" i="70"/>
  <c r="AA2989" i="70"/>
  <c r="AA717" i="70"/>
  <c r="AA3177" i="70"/>
  <c r="AA2400" i="70"/>
  <c r="AA1490" i="70"/>
  <c r="AA2473" i="70"/>
  <c r="AA2058" i="70"/>
  <c r="AA1152" i="70"/>
  <c r="AA265" i="70"/>
  <c r="AA2733" i="70"/>
  <c r="AA838" i="70"/>
  <c r="AA1710" i="70"/>
  <c r="AA725" i="70"/>
  <c r="AA1300" i="70"/>
  <c r="AA2451" i="70"/>
  <c r="AA2246" i="70"/>
  <c r="AA2283" i="70"/>
  <c r="AA639" i="70"/>
  <c r="AA2326" i="70"/>
  <c r="AA3430" i="70"/>
  <c r="AA1142" i="70"/>
  <c r="AA2789" i="70"/>
  <c r="AA1445" i="70"/>
  <c r="AA1347" i="70"/>
  <c r="AA269" i="70"/>
  <c r="AA3396" i="70"/>
  <c r="AA2059" i="70"/>
  <c r="AA323" i="70"/>
  <c r="AA1957" i="70"/>
  <c r="AA153" i="70"/>
  <c r="AA1722" i="70"/>
  <c r="AA821" i="70"/>
  <c r="AA1570" i="70"/>
  <c r="AA2453" i="70"/>
  <c r="AA2243" i="70"/>
  <c r="AA3239" i="70"/>
  <c r="AA3523" i="70"/>
  <c r="AA517" i="70"/>
  <c r="AA1881" i="70"/>
  <c r="AA1501" i="70"/>
  <c r="AA1106" i="70"/>
  <c r="AA134" i="70"/>
  <c r="AA1741" i="70"/>
  <c r="AA446" i="70"/>
  <c r="AA1515" i="70"/>
  <c r="AA1296" i="70"/>
  <c r="AA3448" i="70"/>
  <c r="AA2600" i="70"/>
  <c r="AA228" i="70"/>
  <c r="AA71" i="70"/>
  <c r="AA2009" i="70"/>
  <c r="AA1454" i="70"/>
  <c r="AA3408" i="70"/>
  <c r="AA167" i="70"/>
  <c r="AA2193" i="70"/>
  <c r="AA1678" i="70"/>
  <c r="AA2616" i="70"/>
  <c r="AA172" i="70"/>
  <c r="AA1434" i="70"/>
  <c r="AA3275" i="70"/>
  <c r="AA2681" i="70"/>
  <c r="AA543" i="70"/>
  <c r="AA1691" i="70"/>
  <c r="AA2585" i="70"/>
  <c r="AA3402" i="70"/>
  <c r="AA868" i="70"/>
  <c r="AA590" i="70"/>
  <c r="AA3148" i="70"/>
  <c r="AA2981" i="70"/>
  <c r="AA3229" i="70"/>
  <c r="AA31" i="70"/>
  <c r="AA1331" i="70"/>
  <c r="AA1771" i="70"/>
  <c r="AA3168" i="70"/>
  <c r="AA1101" i="70"/>
  <c r="AA2767" i="70"/>
  <c r="AA237" i="70"/>
  <c r="AA1698" i="70"/>
  <c r="AA532" i="70"/>
  <c r="AA2222" i="70"/>
  <c r="AA1961" i="70"/>
  <c r="AA2853" i="70"/>
  <c r="AA2959" i="70"/>
  <c r="AA991" i="70"/>
  <c r="AA1150" i="70"/>
  <c r="AA1015" i="70"/>
  <c r="AA603" i="70"/>
  <c r="AA349" i="70"/>
  <c r="AA1075" i="70"/>
  <c r="AA2016" i="70"/>
  <c r="AA1673" i="70"/>
  <c r="AA1908" i="70"/>
  <c r="AA1391" i="70"/>
  <c r="AA1350" i="70"/>
  <c r="AA1730" i="70"/>
  <c r="AA2898" i="70"/>
  <c r="AA1514" i="70"/>
  <c r="AA888" i="70"/>
  <c r="AA898" i="70"/>
  <c r="AA2219" i="70"/>
  <c r="AA2122" i="70"/>
  <c r="AA238" i="70"/>
  <c r="AA1581" i="70"/>
  <c r="AA2118" i="70"/>
  <c r="AA1764" i="70"/>
  <c r="AA1791" i="70"/>
  <c r="AA3045" i="70"/>
  <c r="AA3488" i="70"/>
  <c r="AA774" i="70"/>
  <c r="AA1072" i="70"/>
  <c r="AA52" i="70"/>
  <c r="AA662" i="70"/>
  <c r="AA2438" i="70"/>
  <c r="AA33" i="70"/>
  <c r="AA3518" i="70"/>
  <c r="AA545" i="70"/>
  <c r="AA564" i="70"/>
  <c r="AA1978" i="70"/>
  <c r="AA549" i="70"/>
  <c r="AA392" i="70"/>
  <c r="AA2995" i="70"/>
  <c r="AA1385" i="70"/>
  <c r="AA758" i="70"/>
  <c r="AA1104" i="70"/>
  <c r="AA1416" i="70"/>
  <c r="AA401" i="70"/>
  <c r="AA2983" i="70"/>
  <c r="AA1579" i="70"/>
  <c r="AA2296" i="70"/>
  <c r="AA3214" i="70"/>
  <c r="AA1656" i="70"/>
  <c r="AA61" i="70"/>
  <c r="AA2181" i="70"/>
  <c r="AA2179" i="70"/>
  <c r="AA1228" i="70"/>
  <c r="AA1290" i="70"/>
  <c r="AA587" i="70"/>
  <c r="AA2004" i="70"/>
  <c r="AA2847" i="70"/>
  <c r="AA728" i="70"/>
  <c r="AA908" i="70"/>
  <c r="AA2503" i="70"/>
  <c r="AA727" i="70"/>
  <c r="AA2788" i="70"/>
  <c r="AA678" i="70"/>
  <c r="AA2586" i="70"/>
  <c r="AA3223" i="70"/>
  <c r="AA3217" i="70"/>
  <c r="AA3464" i="70"/>
  <c r="AA2456" i="70"/>
  <c r="AA1645" i="70"/>
  <c r="AA550" i="70"/>
  <c r="AA527" i="70"/>
  <c r="AA3152" i="70"/>
  <c r="AA1452" i="70"/>
  <c r="AA985" i="70"/>
  <c r="AA3433" i="70"/>
  <c r="AA1503" i="70"/>
  <c r="AA2001" i="70"/>
  <c r="AA347" i="70"/>
  <c r="AA664" i="70"/>
  <c r="AA3362" i="70"/>
  <c r="AA2636" i="70"/>
  <c r="AA2113" i="70"/>
  <c r="AA2268" i="70"/>
  <c r="AA1803" i="70"/>
  <c r="AA1430" i="70"/>
  <c r="AA3538" i="70"/>
  <c r="AA2702" i="70"/>
  <c r="AA2725" i="70"/>
  <c r="AA531" i="70"/>
  <c r="AA2814" i="70"/>
  <c r="AA1345" i="70"/>
  <c r="AA2672" i="70"/>
  <c r="AA3073" i="70"/>
  <c r="AA1287" i="70"/>
  <c r="AA2970" i="70"/>
  <c r="AA964" i="70"/>
  <c r="AA733" i="70"/>
  <c r="AA3257" i="70"/>
  <c r="AA1940" i="70"/>
  <c r="AA181" i="70"/>
  <c r="AA2758" i="70"/>
  <c r="AA28" i="70"/>
  <c r="AA3334" i="70"/>
  <c r="AA946" i="70"/>
  <c r="AA114" i="70"/>
  <c r="AA2880" i="70"/>
  <c r="AA2483" i="70"/>
  <c r="AA2189" i="70"/>
  <c r="AA2197" i="70"/>
  <c r="AA1960" i="70"/>
  <c r="AA616" i="70"/>
  <c r="AA213" i="70"/>
  <c r="AA2997" i="70"/>
  <c r="AA2154" i="70"/>
  <c r="AA1949" i="70"/>
  <c r="AA274" i="70"/>
  <c r="AA2728" i="70"/>
  <c r="AA874" i="70"/>
  <c r="AA3510" i="70"/>
  <c r="AA902" i="70"/>
  <c r="AA448" i="70"/>
  <c r="AA1527" i="70"/>
  <c r="AA2342" i="70"/>
  <c r="AA537" i="70"/>
  <c r="AA810" i="70"/>
  <c r="AA1210" i="70"/>
  <c r="AA92" i="70"/>
  <c r="AA2779" i="70"/>
  <c r="AA1810" i="70"/>
  <c r="AA1692" i="70"/>
  <c r="AA1619" i="70"/>
  <c r="AA173" i="70"/>
  <c r="AA548" i="70"/>
  <c r="AA1343" i="70"/>
  <c r="AA2553" i="70"/>
  <c r="AA411" i="70"/>
  <c r="AA1383" i="70"/>
  <c r="AA2078" i="70"/>
  <c r="AA551" i="70"/>
  <c r="AA2048" i="70"/>
  <c r="AA2115" i="70"/>
  <c r="AA29" i="70"/>
  <c r="AA1873" i="70"/>
  <c r="AA984" i="70"/>
  <c r="AA667" i="70"/>
  <c r="AA53" i="70"/>
  <c r="AA263" i="70"/>
  <c r="AA3091" i="70"/>
  <c r="AA720" i="70"/>
  <c r="AA1184" i="70"/>
  <c r="AA3010" i="70"/>
  <c r="AA1422" i="70"/>
  <c r="AA496" i="70"/>
  <c r="AA456" i="70"/>
  <c r="AA3307" i="70"/>
  <c r="AA2684" i="70"/>
  <c r="AA1786" i="70"/>
  <c r="AA1012" i="70"/>
  <c r="AA417" i="70"/>
  <c r="AA2245" i="70"/>
  <c r="AA3115" i="70"/>
  <c r="AA3456" i="70"/>
  <c r="AA1053" i="70"/>
  <c r="AA990" i="70"/>
  <c r="AA3058" i="70"/>
  <c r="AA3170" i="70"/>
  <c r="AA1876" i="70"/>
  <c r="AA699" i="70"/>
  <c r="AA914" i="70"/>
  <c r="AA297" i="70"/>
  <c r="AA72" i="70"/>
  <c r="AA2994" i="70"/>
  <c r="AA2375" i="70"/>
  <c r="AA1179" i="70"/>
  <c r="AA927" i="70"/>
  <c r="AA802" i="70"/>
  <c r="AA127" i="70"/>
  <c r="AA1740" i="70"/>
  <c r="AA2171" i="70"/>
  <c r="AA2638" i="70"/>
  <c r="AA2018" i="70"/>
  <c r="AA1872" i="70"/>
  <c r="AA982" i="70"/>
  <c r="AA2074" i="70"/>
  <c r="AA2582" i="70"/>
  <c r="AA2114" i="70"/>
  <c r="AA2685" i="70"/>
  <c r="AA1798" i="70"/>
  <c r="AA979" i="70"/>
  <c r="AA2875" i="70"/>
  <c r="AA2803" i="70"/>
  <c r="AA1298" i="70"/>
  <c r="AA2434" i="70"/>
  <c r="AA870" i="70"/>
  <c r="AA522" i="70"/>
  <c r="AA1954" i="70"/>
  <c r="AA1444" i="70"/>
  <c r="AA2931" i="70"/>
  <c r="AA1436" i="70"/>
  <c r="AA995" i="70"/>
  <c r="AA1509" i="70"/>
  <c r="AA574" i="70"/>
  <c r="AA3235" i="70"/>
  <c r="AA1721" i="70"/>
  <c r="AA86" i="70"/>
  <c r="AA1976" i="70"/>
  <c r="AA210" i="70"/>
  <c r="AA1457" i="70"/>
  <c r="AA35" i="70"/>
  <c r="AA3351" i="70"/>
  <c r="AA708" i="70"/>
  <c r="AA1718" i="70"/>
  <c r="AA175" i="70"/>
  <c r="AA3117" i="70"/>
  <c r="AA3013" i="70"/>
  <c r="AA2257" i="70"/>
  <c r="AA1467" i="70"/>
  <c r="AA1120" i="70"/>
  <c r="AA1601" i="70"/>
  <c r="AA2450" i="70"/>
  <c r="AA2449" i="70"/>
  <c r="AA1166" i="70"/>
  <c r="AA558" i="70"/>
  <c r="AA965" i="70"/>
  <c r="AA1493" i="70"/>
  <c r="AA3096" i="70"/>
  <c r="AA1857" i="70"/>
  <c r="AA3471" i="70"/>
  <c r="AA1593" i="70"/>
  <c r="AA3306" i="70"/>
  <c r="AA2816" i="70"/>
  <c r="AA1516" i="70"/>
  <c r="AA2584" i="70"/>
  <c r="AA3156" i="70"/>
  <c r="AA84" i="70"/>
  <c r="AA721" i="70"/>
  <c r="AA3103" i="70"/>
  <c r="AA1264" i="70"/>
  <c r="AA2897" i="70"/>
  <c r="AA2577" i="70"/>
  <c r="AA2441" i="70"/>
  <c r="AA2116" i="70"/>
  <c r="AA3333" i="70"/>
  <c r="AA2715" i="70"/>
  <c r="AA2240" i="70"/>
  <c r="AA2047" i="70"/>
  <c r="AA2260" i="70"/>
  <c r="AA2905" i="70"/>
  <c r="AA1269" i="70"/>
  <c r="AA2287" i="70"/>
  <c r="AA1833" i="70"/>
  <c r="AA3001" i="70"/>
  <c r="AA3194" i="70"/>
  <c r="AA3047" i="70"/>
  <c r="AA1930" i="70"/>
  <c r="AA1717" i="70"/>
  <c r="AA2500" i="70"/>
  <c r="AA3410" i="70"/>
  <c r="AA2397" i="70"/>
  <c r="AA2465" i="70"/>
  <c r="AA2332" i="70"/>
  <c r="AA2380" i="70"/>
  <c r="AA1253" i="70"/>
  <c r="AA3405" i="70"/>
  <c r="AA2731" i="70"/>
  <c r="AA1058" i="70"/>
  <c r="AA379" i="70"/>
  <c r="AA3143" i="70"/>
  <c r="AA2482" i="70"/>
  <c r="AA1704" i="70"/>
  <c r="AA2216" i="70"/>
  <c r="AA684" i="70"/>
  <c r="AA286" i="70"/>
  <c r="AA2019" i="70"/>
  <c r="AA1265" i="70"/>
  <c r="AA95" i="70"/>
  <c r="AA2784" i="70"/>
  <c r="AA2292" i="70"/>
  <c r="AA2955" i="70"/>
  <c r="AA3274" i="70"/>
  <c r="AA3531" i="70"/>
  <c r="AA389" i="70"/>
  <c r="AA1088" i="70"/>
  <c r="AA1335" i="70"/>
  <c r="AA480" i="70"/>
  <c r="AA657" i="70"/>
  <c r="AA3224" i="70"/>
  <c r="AA1571" i="70"/>
  <c r="AA2975" i="70"/>
  <c r="AA665" i="70"/>
  <c r="AA67" i="70"/>
  <c r="AA388" i="70"/>
  <c r="AA1426" i="70"/>
  <c r="AA1824" i="70"/>
  <c r="AA2123" i="70"/>
  <c r="AA141" i="70"/>
  <c r="AA2432" i="70"/>
  <c r="AA2525" i="70"/>
  <c r="AA1920" i="70"/>
  <c r="AA166" i="70"/>
  <c r="AA121" i="70"/>
  <c r="AA1676" i="70"/>
  <c r="AA3311" i="70"/>
  <c r="AA2073" i="70"/>
  <c r="AA1856" i="70"/>
  <c r="AA1860" i="70"/>
  <c r="AA139" i="70"/>
  <c r="AA3336" i="70"/>
  <c r="AA1772" i="70"/>
  <c r="AA2524" i="70"/>
  <c r="AA1089" i="70"/>
  <c r="AA55" i="70"/>
  <c r="AA3366" i="70"/>
  <c r="AA1431" i="70"/>
  <c r="AA3291" i="70"/>
  <c r="AA2902" i="70"/>
  <c r="AA1417" i="70"/>
  <c r="AA1998" i="70"/>
  <c r="AA2663" i="70"/>
  <c r="AA2162" i="70"/>
  <c r="AA252" i="70"/>
  <c r="AA2191" i="70"/>
  <c r="AA1683" i="70"/>
  <c r="AA2691" i="70"/>
  <c r="AA1474" i="70"/>
  <c r="AA2138" i="70"/>
  <c r="AA640" i="70"/>
  <c r="AA106" i="70"/>
  <c r="AA2653" i="70"/>
  <c r="AA924" i="70"/>
  <c r="AA1056" i="70"/>
  <c r="AA2486" i="70"/>
  <c r="AA1389" i="70"/>
  <c r="AA1853" i="70"/>
  <c r="AA613" i="70"/>
  <c r="AA3323" i="70"/>
  <c r="AA3288" i="70"/>
  <c r="AA1126" i="70"/>
  <c r="AA2920" i="70"/>
  <c r="AA1747" i="70"/>
  <c r="AA3178" i="70"/>
  <c r="AA2209" i="70"/>
  <c r="AA2338" i="70"/>
  <c r="AA755" i="70"/>
  <c r="AA359" i="70"/>
  <c r="AA2198" i="70"/>
  <c r="AA2631" i="70"/>
  <c r="AA1865" i="70"/>
  <c r="AA2620" i="70"/>
  <c r="AA63" i="70"/>
  <c r="AA1055" i="70"/>
  <c r="AA763" i="70"/>
  <c r="AA3494" i="70"/>
  <c r="AA2160" i="70"/>
  <c r="AA421" i="70"/>
  <c r="AA3340" i="70"/>
  <c r="AA598" i="70"/>
  <c r="AA305" i="70"/>
  <c r="AA3446" i="70"/>
  <c r="AA2980" i="70"/>
  <c r="AA2064" i="70"/>
  <c r="AA1451" i="70"/>
  <c r="AA1543" i="70"/>
  <c r="AA1919" i="70"/>
  <c r="AA318" i="70"/>
  <c r="AA2666" i="70"/>
  <c r="AA1545" i="70"/>
  <c r="AA2540" i="70"/>
  <c r="AA3321" i="70"/>
  <c r="AA2750" i="70"/>
  <c r="AA2339" i="70"/>
  <c r="AA981" i="70"/>
  <c r="AA289" i="70"/>
  <c r="AA2710" i="70"/>
  <c r="AA2043" i="70"/>
  <c r="AA2020" i="70"/>
  <c r="AA968" i="70"/>
  <c r="AA2505" i="70"/>
  <c r="AA2045" i="70"/>
  <c r="AA1021" i="70"/>
  <c r="AA3269" i="70"/>
  <c r="AA1507" i="70"/>
  <c r="AA1797" i="70"/>
  <c r="AA617" i="70"/>
  <c r="AA279" i="70"/>
  <c r="AA3468" i="70"/>
  <c r="AA1896" i="70"/>
  <c r="AA3155" i="70"/>
  <c r="AA1522" i="70"/>
  <c r="AA129" i="70"/>
  <c r="AA2923" i="70"/>
  <c r="AA1374" i="70"/>
  <c r="AA2824" i="70"/>
  <c r="AA1732" i="70"/>
  <c r="AA1982" i="70"/>
  <c r="AA1268" i="70"/>
  <c r="AA3361" i="70"/>
  <c r="AA3017" i="70"/>
  <c r="AA3113" i="70"/>
  <c r="AA1364" i="70"/>
  <c r="AA3258" i="70"/>
  <c r="AA192" i="70"/>
  <c r="AA751" i="70"/>
  <c r="AA1780" i="70"/>
  <c r="AA412" i="70"/>
  <c r="AA3268" i="70"/>
  <c r="AA2477" i="70"/>
  <c r="AA1967" i="70"/>
  <c r="AA3474" i="70"/>
  <c r="AA815" i="70"/>
  <c r="AA3404" i="70"/>
  <c r="AA3040" i="70"/>
  <c r="AA304" i="70"/>
  <c r="AA865" i="70"/>
  <c r="AA2081" i="70"/>
  <c r="AA806" i="70"/>
  <c r="AA1440" i="70"/>
  <c r="AA3240" i="70"/>
  <c r="AA2737" i="70"/>
  <c r="AA2606" i="70"/>
  <c r="AA3525" i="70"/>
  <c r="AA1915" i="70"/>
  <c r="AA1632" i="70"/>
  <c r="AA2392" i="70"/>
  <c r="AA51" i="70"/>
  <c r="AA3324" i="70"/>
  <c r="AA1796" i="70"/>
  <c r="AA1484" i="70"/>
  <c r="AA1598" i="70"/>
  <c r="AA1904" i="70"/>
  <c r="AA2255" i="70"/>
  <c r="AA2890" i="70"/>
  <c r="AA2148" i="70"/>
  <c r="AA1100" i="70"/>
  <c r="AA1921" i="70"/>
  <c r="AA1559" i="70"/>
  <c r="AA1716" i="70"/>
  <c r="AA599" i="70"/>
  <c r="AA2605" i="70"/>
  <c r="AA452" i="70"/>
  <c r="AA2101" i="70"/>
  <c r="AA2170" i="70"/>
  <c r="AA23" i="70"/>
  <c r="AA2775" i="70"/>
  <c r="AA3516" i="70"/>
  <c r="AA980" i="70"/>
  <c r="AA1240" i="70"/>
  <c r="AA75" i="70"/>
  <c r="AA2924" i="70"/>
  <c r="AA3140" i="70"/>
  <c r="AA812" i="70"/>
  <c r="AA100" i="70"/>
  <c r="AA1036" i="70"/>
  <c r="AA669" i="70"/>
  <c r="AA2457" i="70"/>
  <c r="AA2884" i="70"/>
  <c r="AA1037" i="70"/>
  <c r="AA3032" i="70"/>
  <c r="AA2303" i="70"/>
  <c r="AA2957" i="70"/>
  <c r="AA2464" i="70"/>
  <c r="AA707" i="70"/>
  <c r="AA1604" i="70"/>
  <c r="AA3514" i="70"/>
  <c r="AA2358" i="70"/>
  <c r="AA2729" i="70"/>
  <c r="AA2276" i="70"/>
  <c r="AA906" i="70"/>
  <c r="AA3082" i="70"/>
  <c r="AA581" i="70"/>
  <c r="AA1899" i="70"/>
  <c r="AA97" i="70"/>
  <c r="AA2807" i="70"/>
  <c r="AA2913" i="70"/>
  <c r="AA519" i="70"/>
  <c r="AA2318" i="70"/>
  <c r="AA2365" i="70"/>
  <c r="AA3357" i="70"/>
  <c r="AA3304" i="70"/>
  <c r="AA236" i="70"/>
  <c r="AA2080" i="70"/>
  <c r="AA2384" i="70"/>
  <c r="AA3176" i="70"/>
  <c r="AA315" i="70"/>
  <c r="AA696" i="70"/>
  <c r="AA2316" i="70"/>
  <c r="AA1775" i="70"/>
  <c r="AA1466" i="70"/>
  <c r="AA1241" i="70"/>
  <c r="AA2481" i="70"/>
  <c r="AA2597" i="70"/>
  <c r="AA418" i="70"/>
  <c r="AA2871" i="70"/>
  <c r="AA915" i="70"/>
  <c r="AA2452" i="70"/>
  <c r="AA2494" i="70"/>
  <c r="AA2558" i="70"/>
  <c r="AA541" i="70"/>
  <c r="AA1307" i="70"/>
  <c r="AA188" i="70"/>
  <c r="AA878" i="70"/>
  <c r="AA1206" i="70"/>
  <c r="AA2107" i="70"/>
  <c r="AA3505" i="70"/>
  <c r="AA3539" i="70"/>
  <c r="AA502" i="70"/>
  <c r="AA694" i="70"/>
  <c r="AA1377" i="70"/>
  <c r="AA2188" i="70"/>
  <c r="AA887" i="70"/>
  <c r="AA877" i="70"/>
  <c r="AA208" i="70"/>
  <c r="AA2467" i="70"/>
  <c r="AA1871" i="70"/>
  <c r="AA1712" i="70"/>
  <c r="AA180" i="70"/>
  <c r="AA2918" i="70"/>
  <c r="AA3353" i="70"/>
  <c r="AA1933" i="70"/>
  <c r="AA1955" i="70"/>
  <c r="AA2887" i="70"/>
  <c r="AA3511" i="70"/>
  <c r="AA735" i="70"/>
  <c r="AA1102" i="70"/>
  <c r="AA1733" i="70"/>
  <c r="AA3060" i="70"/>
  <c r="AA2721" i="70"/>
  <c r="AA2778" i="70"/>
  <c r="AA765" i="70"/>
  <c r="AA2658" i="70"/>
  <c r="AA2176" i="70"/>
  <c r="AA687" i="70"/>
  <c r="AA2003" i="70"/>
  <c r="AA559" i="70"/>
  <c r="AA3424" i="70"/>
  <c r="AA1802" i="70"/>
  <c r="AA260" i="70"/>
  <c r="AA2797" i="70"/>
  <c r="AA1456" i="70"/>
  <c r="AA1309" i="70"/>
  <c r="AA107" i="70"/>
  <c r="AA369" i="70"/>
  <c r="AA2351" i="70"/>
  <c r="AA2827" i="70"/>
  <c r="AA2544" i="70"/>
  <c r="AA449" i="70"/>
  <c r="AA415" i="70"/>
  <c r="AA2284" i="70"/>
  <c r="AA949" i="70"/>
  <c r="AA1897" i="70"/>
  <c r="AA2120" i="70"/>
  <c r="AA1257" i="70"/>
  <c r="AA2445" i="70"/>
  <c r="AA3219" i="70"/>
  <c r="AA3384" i="70"/>
  <c r="AA1882" i="70"/>
  <c r="AA2607" i="70"/>
  <c r="AA1984" i="70"/>
  <c r="AA627" i="70"/>
  <c r="AA973" i="70"/>
  <c r="AA2512" i="70"/>
  <c r="AA1942" i="70"/>
  <c r="AA1785" i="70"/>
  <c r="AA1892" i="70"/>
  <c r="AA3463" i="70"/>
  <c r="AA2386" i="70"/>
  <c r="AA3282" i="70"/>
  <c r="AA2361" i="70"/>
  <c r="AA1396" i="70"/>
  <c r="AA2697" i="70"/>
  <c r="AA568" i="70"/>
  <c r="AA3044" i="70"/>
  <c r="AA149" i="70"/>
  <c r="AA2235" i="70"/>
  <c r="AA2311" i="70"/>
  <c r="AA671" i="70"/>
  <c r="AA2294" i="70"/>
  <c r="AA478" i="70"/>
  <c r="AA394" i="70"/>
  <c r="AA597" i="70"/>
  <c r="AA3374" i="70"/>
  <c r="AA1979" i="70"/>
  <c r="AA897" i="70"/>
  <c r="AA1458" i="70"/>
  <c r="AA3449" i="70"/>
  <c r="AA2562" i="70"/>
  <c r="AA3123" i="70"/>
  <c r="AA2038" i="70"/>
  <c r="AA1113" i="70"/>
  <c r="AA1138" i="70"/>
  <c r="AA3145" i="70"/>
  <c r="AA2781" i="70"/>
  <c r="AA3163" i="70"/>
  <c r="AA2928" i="70"/>
  <c r="AA2032" i="70"/>
  <c r="AA2815" i="70"/>
  <c r="AA1938" i="70"/>
  <c r="AA3087" i="70"/>
  <c r="AA919" i="70"/>
  <c r="AA1936" i="70"/>
  <c r="AA2602" i="70"/>
  <c r="AA93" i="70"/>
  <c r="AA1498" i="70"/>
  <c r="AA484" i="70"/>
  <c r="AA3009" i="70"/>
  <c r="AA1537" i="70"/>
  <c r="AA2428" i="70"/>
  <c r="AA2667" i="70"/>
  <c r="AA3089" i="70"/>
  <c r="AA745" i="70"/>
  <c r="AA1684" i="70"/>
  <c r="AA3482" i="70"/>
  <c r="AA1504" i="70"/>
  <c r="AA796" i="70"/>
  <c r="AA925" i="70"/>
  <c r="AA2072" i="70"/>
  <c r="AA2010" i="70"/>
  <c r="AA586" i="70"/>
  <c r="AA2057" i="70"/>
  <c r="AA2825" i="70"/>
  <c r="AA575" i="70"/>
  <c r="AA39" i="70"/>
  <c r="AA431" i="70"/>
  <c r="AA69" i="70"/>
  <c r="AA503" i="70"/>
  <c r="AA1023" i="70"/>
  <c r="AA3271" i="70"/>
  <c r="AA2678" i="70"/>
  <c r="AA3255" i="70"/>
  <c r="AA535" i="70"/>
  <c r="AA2210" i="70"/>
  <c r="AA150" i="70"/>
  <c r="AA773" i="70"/>
  <c r="AA2195" i="70"/>
  <c r="AA1425" i="70"/>
  <c r="AA579" i="70"/>
  <c r="AA1521" i="70"/>
  <c r="AA2049" i="70"/>
  <c r="AA1746" i="70"/>
  <c r="AA807" i="70"/>
  <c r="AA226" i="70"/>
  <c r="AA1989" i="70"/>
  <c r="AA101" i="70"/>
  <c r="AA1200" i="70"/>
  <c r="AA557" i="70"/>
  <c r="AA3097" i="70"/>
  <c r="AA2096" i="70"/>
  <c r="AA2922" i="70"/>
  <c r="AA2033" i="70"/>
  <c r="AA3444" i="70"/>
  <c r="AA372" i="70"/>
  <c r="AA2992" i="70"/>
  <c r="AA218" i="70"/>
  <c r="AA1146" i="70"/>
  <c r="AA2987" i="70"/>
  <c r="AA1442" i="70"/>
  <c r="AA2086" i="70"/>
  <c r="AA1110" i="70"/>
  <c r="AA2560" i="70"/>
  <c r="AA1825" i="70"/>
  <c r="AA2962" i="70"/>
  <c r="AA2356" i="70"/>
  <c r="AA608" i="70"/>
  <c r="AA1584" i="70"/>
  <c r="AA249" i="70"/>
  <c r="AA1569" i="70"/>
  <c r="AA2886" i="70"/>
  <c r="AA3544" i="70"/>
  <c r="AA2596" i="70"/>
  <c r="AA2447" i="70"/>
  <c r="AA2298" i="70"/>
  <c r="AA1557" i="70"/>
  <c r="AA1344" i="70"/>
  <c r="AA3102" i="70"/>
  <c r="AA2668" i="70"/>
  <c r="AA1108" i="70"/>
  <c r="AA702" i="70"/>
  <c r="AA572" i="70"/>
  <c r="AA2861" i="70"/>
  <c r="AA3067" i="70"/>
  <c r="AA1520" i="70"/>
  <c r="AA1437" i="70"/>
  <c r="AA1468" i="70"/>
  <c r="AA1681" i="70"/>
  <c r="AA1847" i="70"/>
  <c r="AA1687" i="70"/>
  <c r="AA384" i="70"/>
  <c r="AA1499" i="70"/>
  <c r="AA222" i="70"/>
  <c r="AA1043" i="70"/>
  <c r="AA3290" i="70"/>
  <c r="AA1038" i="70"/>
  <c r="AA2446" i="70"/>
  <c r="AA1813" i="70"/>
  <c r="AA1353" i="70"/>
  <c r="AA2762" i="70"/>
  <c r="AA3442" i="70"/>
  <c r="AA492" i="70"/>
  <c r="AA2498" i="70"/>
  <c r="AA2463" i="70"/>
  <c r="AA443" i="70"/>
  <c r="AA800" i="70"/>
  <c r="AA278" i="70"/>
  <c r="AA2422" i="70"/>
  <c r="AA2234" i="70"/>
  <c r="AA2387" i="70"/>
  <c r="AA154" i="70"/>
  <c r="AA1664" i="70"/>
  <c r="AA2194" i="70"/>
  <c r="AA3153" i="70"/>
  <c r="AA2417" i="70"/>
  <c r="AA1094" i="70"/>
  <c r="AA820" i="70"/>
  <c r="AA3213" i="70"/>
  <c r="AA1129" i="70"/>
  <c r="AA2290" i="70"/>
  <c r="AA290" i="70"/>
  <c r="AA2732" i="70"/>
  <c r="AA3261" i="70"/>
  <c r="AA190" i="70"/>
  <c r="AA843" i="70"/>
  <c r="AA580" i="70"/>
  <c r="AA3121" i="70"/>
  <c r="AA1169" i="70"/>
  <c r="AA3438" i="70"/>
  <c r="AA1405" i="70"/>
  <c r="AA1497" i="70"/>
  <c r="AA857" i="70"/>
  <c r="AA1003" i="70"/>
  <c r="AA529" i="70"/>
  <c r="AA3081" i="70"/>
  <c r="AA2768" i="70"/>
  <c r="AA2862" i="70"/>
  <c r="AA2014" i="70"/>
  <c r="AA1804" i="70"/>
  <c r="AA719" i="70"/>
  <c r="AA2092" i="70"/>
  <c r="AA344" i="70"/>
  <c r="AA2192" i="70"/>
  <c r="AA2196" i="70"/>
  <c r="AA2242" i="70"/>
  <c r="AA1143" i="70"/>
  <c r="AA1519" i="70"/>
  <c r="AA848" i="70"/>
  <c r="AA3298" i="70"/>
  <c r="AA2720" i="70"/>
  <c r="AA3086" i="70"/>
  <c r="AA1811" i="70"/>
  <c r="AA73" i="70"/>
  <c r="AA1403" i="70"/>
  <c r="AA3248" i="70"/>
  <c r="AA3388" i="70"/>
  <c r="AA3342" i="70"/>
  <c r="AA2502" i="70"/>
  <c r="AA2423" i="70"/>
  <c r="AA3325" i="70"/>
  <c r="AA2187" i="70"/>
  <c r="AA1181" i="70"/>
  <c r="AA3034" i="70"/>
  <c r="AA742" i="70"/>
  <c r="AA2670" i="70"/>
  <c r="AA1626" i="70"/>
  <c r="AA2919" i="70"/>
  <c r="AA3520" i="70"/>
  <c r="AA1189" i="70"/>
  <c r="AA1147" i="70"/>
  <c r="AA3052" i="70"/>
  <c r="AA918" i="70"/>
  <c r="AA1794" i="70"/>
  <c r="AA1988" i="70"/>
  <c r="AA2177" i="70"/>
  <c r="AA1758" i="70"/>
  <c r="AA1250" i="70"/>
  <c r="AA635" i="70"/>
  <c r="AA2327" i="70"/>
  <c r="AA2474" i="70"/>
  <c r="AA1007" i="70"/>
  <c r="AA493" i="70"/>
  <c r="AA2250" i="70"/>
  <c r="AA2346" i="70"/>
  <c r="AA534" i="70"/>
  <c r="AA3066" i="70"/>
  <c r="AA718" i="70"/>
  <c r="AA2865" i="70"/>
  <c r="AA1085" i="70"/>
  <c r="AA1488" i="70"/>
  <c r="AA2012" i="70"/>
  <c r="AA1597" i="70"/>
  <c r="AA1218" i="70"/>
  <c r="AA1081" i="70"/>
  <c r="AA3473" i="70"/>
  <c r="AA2054" i="70"/>
  <c r="AA2643" i="70"/>
  <c r="AA3249" i="70"/>
  <c r="AA2363" i="70"/>
  <c r="AA313" i="70"/>
  <c r="AA1511" i="70"/>
  <c r="AA1591" i="70"/>
  <c r="AA472" i="70"/>
  <c r="AA232" i="70"/>
  <c r="AA2877" i="70"/>
  <c r="AA2907" i="70"/>
  <c r="AA2360" i="70"/>
  <c r="AA2472" i="70"/>
  <c r="AA1606" i="70"/>
  <c r="AA3181" i="70"/>
  <c r="AA189" i="70"/>
  <c r="AA1024" i="70"/>
  <c r="AA905" i="70"/>
  <c r="AA3188" i="70"/>
  <c r="AA510" i="70"/>
  <c r="AA1125" i="70"/>
  <c r="AA2951" i="70"/>
  <c r="AA1890" i="70"/>
  <c r="AA1485" i="70"/>
  <c r="AA288" i="70"/>
  <c r="AA670" i="70"/>
  <c r="AA1926" i="70"/>
  <c r="AA2034" i="70"/>
  <c r="AA2226" i="70"/>
  <c r="AA1491" i="70"/>
  <c r="AA1777" i="70"/>
  <c r="AA1266" i="70"/>
  <c r="AA2437" i="70"/>
  <c r="AA3026" i="70"/>
  <c r="AA479" i="70"/>
  <c r="AA3074" i="70"/>
  <c r="AA296" i="70"/>
  <c r="AA2418" i="70"/>
  <c r="AA2531" i="70"/>
  <c r="AA2507" i="70"/>
  <c r="AA829" i="70"/>
  <c r="AA2117" i="70"/>
  <c r="AA623" i="70"/>
  <c r="AA2753" i="70"/>
  <c r="AA2910" i="70"/>
  <c r="AA1286" i="70"/>
  <c r="AA649" i="70"/>
  <c r="AA695" i="70"/>
  <c r="AA2484" i="70"/>
  <c r="AA941" i="70"/>
  <c r="AA2254" i="70"/>
  <c r="AA2982" i="70"/>
  <c r="AA2022" i="70"/>
  <c r="AA3077" i="70"/>
  <c r="AA1017" i="70"/>
  <c r="AA399" i="70"/>
  <c r="AA233" i="70"/>
  <c r="AA1308" i="70"/>
  <c r="AA2000" i="70"/>
  <c r="AA2592" i="70"/>
  <c r="AA2535" i="70"/>
  <c r="AA1868" i="70"/>
  <c r="AA1306" i="70"/>
  <c r="AA1995" i="70"/>
  <c r="AA3508" i="70"/>
  <c r="AA196" i="70"/>
  <c r="AA910" i="70"/>
  <c r="AA573" i="70"/>
  <c r="AA753" i="70"/>
  <c r="AA2780" i="70"/>
  <c r="AA610" i="70"/>
  <c r="AA3389" i="70"/>
  <c r="AA1578" i="70"/>
  <c r="AA1541" i="70"/>
  <c r="AA1981" i="70"/>
  <c r="AA1891" i="70"/>
  <c r="AA1624" i="70"/>
  <c r="AA1165" i="70"/>
  <c r="AA432" i="70"/>
  <c r="AA2727" i="70"/>
  <c r="AA1912" i="70"/>
  <c r="AA1260" i="70"/>
  <c r="AA2673" i="70"/>
  <c r="AA816" i="70"/>
  <c r="AA407" i="70"/>
  <c r="AA2837" i="70"/>
  <c r="AA3386" i="70"/>
  <c r="AA386" i="70"/>
  <c r="AA2495" i="70"/>
  <c r="AA1659" i="70"/>
  <c r="AA1575" i="70"/>
  <c r="AA368" i="70"/>
  <c r="AA1991" i="70"/>
  <c r="AA3439" i="70"/>
  <c r="AA1638" i="70"/>
  <c r="AA1352" i="70"/>
  <c r="AA3211" i="70"/>
  <c r="AA3417" i="70"/>
  <c r="AA2185" i="70"/>
  <c r="AA70" i="70"/>
  <c r="AA2040" i="70"/>
  <c r="AA3008" i="70"/>
  <c r="AA3314" i="70"/>
  <c r="AA273" i="70"/>
  <c r="AA268" i="70"/>
  <c r="AA50" i="70"/>
  <c r="AA27" i="70"/>
  <c r="AA3545" i="70"/>
  <c r="AA3071" i="70"/>
  <c r="AA373" i="70"/>
  <c r="AA801" i="70"/>
  <c r="AA2882" i="70"/>
  <c r="AA1330" i="70"/>
  <c r="AA2587" i="70"/>
  <c r="AA2935" i="70"/>
  <c r="AA809" i="70"/>
  <c r="AA1010" i="70"/>
  <c r="AA1052" i="70"/>
  <c r="AA1486" i="70"/>
  <c r="AA1648" i="70"/>
  <c r="AA2060" i="70"/>
  <c r="AA403" i="70"/>
  <c r="AA1594" i="70"/>
  <c r="AA1381" i="70"/>
  <c r="AA3175" i="70"/>
  <c r="AA1462" i="70"/>
  <c r="AA2870" i="70"/>
  <c r="AA1508" i="70"/>
  <c r="AA1572" i="70"/>
  <c r="AA2511" i="70"/>
  <c r="AA891" i="70"/>
  <c r="AA3543" i="70"/>
  <c r="AA2269" i="70"/>
  <c r="AA250" i="70"/>
  <c r="AA2772" i="70"/>
  <c r="AA856" i="70"/>
  <c r="AA1032" i="70"/>
  <c r="AA1155" i="70"/>
  <c r="AA996" i="70"/>
  <c r="AA1927" i="70"/>
  <c r="AA1369" i="70"/>
  <c r="AA468" i="70"/>
  <c r="AA3205" i="70"/>
  <c r="AA3540" i="70"/>
  <c r="AA2993" i="70"/>
  <c r="AA314" i="70"/>
  <c r="AA507" i="70"/>
  <c r="AA2634" i="70"/>
  <c r="AA1410" i="70"/>
  <c r="AA1672" i="70"/>
  <c r="AA1084" i="70"/>
  <c r="AA780" i="70"/>
  <c r="AA1348" i="70"/>
  <c r="AA1471" i="70"/>
  <c r="AA958" i="70"/>
  <c r="AA3377" i="70"/>
  <c r="AA1475" i="70"/>
  <c r="AA2224" i="70"/>
  <c r="AA1372" i="70"/>
  <c r="AA1460" i="70"/>
  <c r="AA2783" i="70"/>
  <c r="AA1044" i="70"/>
  <c r="AA1118" i="70"/>
  <c r="AA3427" i="70"/>
  <c r="AA3385" i="70"/>
  <c r="AA3337" i="70"/>
  <c r="AA2305" i="70"/>
  <c r="AA2900" i="70"/>
  <c r="AA3299" i="70"/>
  <c r="AA1304" i="70"/>
  <c r="AA1531" i="70"/>
  <c r="AA2237" i="70"/>
  <c r="AA3329" i="70"/>
  <c r="AA177" i="70"/>
  <c r="AA1815" i="70"/>
  <c r="AA3069" i="70"/>
  <c r="AA1525" i="70"/>
  <c r="AA1201" i="70"/>
  <c r="AA1073" i="70"/>
  <c r="AA3254" i="70"/>
  <c r="AA1529" i="70"/>
  <c r="AA1185" i="70"/>
  <c r="AA247" i="70"/>
  <c r="AA1083" i="70"/>
  <c r="AA3535" i="70"/>
  <c r="AA3398" i="70"/>
  <c r="AA2168" i="70"/>
  <c r="AA1273" i="70"/>
  <c r="AA321" i="70"/>
  <c r="AA654" i="70"/>
  <c r="AA2844" i="70"/>
  <c r="AA638" i="70"/>
  <c r="AA1492" i="70"/>
  <c r="AA3421" i="70"/>
  <c r="AA2271" i="70"/>
  <c r="AA2348" i="70"/>
  <c r="AA1132" i="70"/>
  <c r="AA2406" i="70"/>
  <c r="AA1063" i="70"/>
  <c r="AA3094" i="70"/>
  <c r="AA131" i="70"/>
  <c r="AA1968" i="70"/>
  <c r="AA1728" i="70"/>
  <c r="AA1602" i="70"/>
  <c r="AA2699" i="70"/>
  <c r="AA1651" i="70"/>
  <c r="AA2687" i="70"/>
  <c r="AA1182" i="70"/>
  <c r="AA2986" i="70"/>
  <c r="AA2105" i="70"/>
  <c r="AA2369" i="70"/>
  <c r="AA1962" i="70"/>
  <c r="AA3335" i="70"/>
  <c r="AA2662" i="70"/>
  <c r="AA2798" i="70"/>
  <c r="AA406" i="70"/>
  <c r="AA917" i="70"/>
  <c r="AA475" i="70"/>
  <c r="AA1373" i="70"/>
  <c r="AA977" i="70"/>
  <c r="AA2863" i="70"/>
  <c r="AA2280" i="70"/>
  <c r="AA3129" i="70"/>
  <c r="AA1913" i="70"/>
  <c r="AA1400" i="70"/>
  <c r="AA3159" i="70"/>
  <c r="AA747" i="70"/>
  <c r="AA2757" i="70"/>
  <c r="AA3401" i="70"/>
  <c r="AA1736" i="70"/>
  <c r="AA1788" i="70"/>
  <c r="AA1561" i="70"/>
  <c r="AA2545" i="70"/>
  <c r="AA736" i="70"/>
  <c r="AA137" i="70"/>
  <c r="AA3411" i="70"/>
  <c r="AA2895" i="70"/>
  <c r="AA1675" i="70"/>
  <c r="AA1822" i="70"/>
  <c r="AA563" i="70"/>
  <c r="AA1963" i="70"/>
  <c r="AA3136" i="70"/>
  <c r="AA202" i="70"/>
  <c r="AA788" i="70"/>
  <c r="AA2516" i="70"/>
  <c r="AA2008" i="70"/>
  <c r="AA2029" i="70"/>
  <c r="AA2141" i="70"/>
  <c r="AA1586" i="70"/>
  <c r="AA3347" i="70"/>
  <c r="AA1819" i="70"/>
  <c r="AA320" i="70"/>
  <c r="AA2385" i="70"/>
  <c r="AA904" i="70"/>
  <c r="AA859" i="70"/>
  <c r="AA2593" i="70"/>
  <c r="AA2941" i="70"/>
  <c r="AA1404" i="70"/>
  <c r="AA1737" i="70"/>
  <c r="AA1222" i="70"/>
  <c r="AA2395" i="70"/>
  <c r="AA277" i="70"/>
  <c r="AA2972" i="70"/>
  <c r="AA1401" i="70"/>
  <c r="AA387" i="70"/>
  <c r="AA869" i="70"/>
  <c r="AA338" i="70"/>
  <c r="AA1585" i="70"/>
  <c r="AA3085" i="70"/>
  <c r="AA901" i="70"/>
  <c r="AA2139" i="70"/>
  <c r="AA1435" i="70"/>
  <c r="AA926" i="70"/>
  <c r="AA2916" i="70"/>
  <c r="AA1079" i="70"/>
  <c r="AA3180" i="70"/>
  <c r="AA3393" i="70"/>
  <c r="AA850" i="70"/>
  <c r="AA1091" i="70"/>
  <c r="AA739" i="70"/>
  <c r="AA2278" i="70"/>
  <c r="AA2590" i="70"/>
  <c r="AA1990" i="70"/>
  <c r="AA1048" i="70"/>
  <c r="AA2155" i="70"/>
  <c r="AA2201" i="70"/>
  <c r="AA2953" i="70"/>
  <c r="AA3363" i="70"/>
  <c r="AA1911" i="70"/>
  <c r="AA936" i="70"/>
  <c r="AA62" i="70"/>
  <c r="AA176" i="70"/>
  <c r="AA2979" i="70"/>
  <c r="AA1214" i="70"/>
  <c r="AA3027" i="70"/>
  <c r="AA967" i="70"/>
  <c r="AA2774" i="70"/>
  <c r="AA375" i="70"/>
  <c r="AA779" i="70"/>
  <c r="AA1282" i="70"/>
  <c r="AA3264" i="70"/>
  <c r="AA1934" i="70"/>
  <c r="AA1887" i="70"/>
  <c r="AA1464" i="70"/>
  <c r="AA2608" i="70"/>
  <c r="AA1589" i="70"/>
  <c r="AA276" i="70"/>
  <c r="AA3049" i="70"/>
  <c r="AA2808" i="70"/>
  <c r="AA978" i="70"/>
  <c r="AA1153" i="70"/>
  <c r="AA1652" i="70"/>
  <c r="AA2958" i="70"/>
  <c r="AA621" i="70"/>
  <c r="AA896" i="70"/>
  <c r="AA578" i="70"/>
  <c r="AA1753" i="70"/>
  <c r="AA3104" i="70"/>
  <c r="AA951" i="70"/>
  <c r="AA397" i="70"/>
  <c r="AA88" i="70"/>
  <c r="AA540" i="70"/>
  <c r="AA1821" i="70"/>
  <c r="AA1943" i="70"/>
  <c r="AA2261" i="70"/>
  <c r="AA203" i="70"/>
  <c r="AA416" i="70"/>
  <c r="AA3445" i="70"/>
  <c r="AA3244" i="70"/>
  <c r="AA731" i="70"/>
  <c r="AA2806" i="70"/>
  <c r="AA748" i="70"/>
  <c r="AA2896" i="70"/>
  <c r="AA1583" i="70"/>
  <c r="AA2265" i="70"/>
  <c r="AA937" i="70"/>
  <c r="AA2622" i="70"/>
  <c r="AA1843" i="70"/>
  <c r="AA398" i="70"/>
  <c r="AA1709" i="70"/>
  <c r="AA1357" i="70"/>
  <c r="AA1388" i="70"/>
  <c r="AA1689" i="70"/>
  <c r="AA2564" i="70"/>
  <c r="AA3440" i="70"/>
  <c r="AA508" i="70"/>
  <c r="AA1059" i="70"/>
  <c r="AA184" i="70"/>
  <c r="AA2623" i="70"/>
  <c r="AA3185" i="70"/>
  <c r="AA2319" i="70"/>
  <c r="AA2228" i="70"/>
  <c r="AA457" i="70"/>
  <c r="AA1901" i="70"/>
  <c r="AA2624" i="70"/>
  <c r="AA1680" i="70"/>
  <c r="AA1641" i="70"/>
  <c r="AA455" i="70"/>
  <c r="AA122" i="70"/>
  <c r="AA1827" i="70"/>
  <c r="AA1752" i="70"/>
  <c r="AA1832" i="70"/>
  <c r="AA1453" i="70"/>
  <c r="AA2952" i="70"/>
  <c r="AA957" i="70"/>
  <c r="AA430" i="70"/>
  <c r="AA2749" i="70"/>
  <c r="AA1333" i="70"/>
  <c r="AA3106" i="70"/>
  <c r="AA2129" i="70"/>
  <c r="AA348" i="70"/>
  <c r="AA374" i="70"/>
  <c r="AA1130" i="70"/>
  <c r="AA2435" i="70"/>
  <c r="AA1144" i="70"/>
  <c r="AA1628" i="70"/>
  <c r="AA959" i="70"/>
  <c r="AA1495" i="70"/>
  <c r="AA2722" i="70"/>
  <c r="AA2860" i="70"/>
  <c r="AA2581" i="70"/>
  <c r="AA512" i="70"/>
  <c r="AA1715" i="70"/>
  <c r="AA3481" i="70"/>
  <c r="AA676" i="70"/>
  <c r="AA948" i="70"/>
  <c r="AA253" i="70"/>
  <c r="AA2654" i="70"/>
  <c r="AA2609" i="70"/>
  <c r="AA1653" i="70"/>
  <c r="AA474" i="70"/>
  <c r="AA1232" i="70"/>
  <c r="AA1392" i="70"/>
  <c r="AA961" i="70"/>
  <c r="AA3452" i="70"/>
  <c r="AA3451" i="70"/>
  <c r="AA3409" i="70"/>
  <c r="AA3078" i="70"/>
  <c r="AA2810" i="70"/>
  <c r="AA2566" i="70"/>
  <c r="AA661" i="70"/>
  <c r="AA3477" i="70"/>
  <c r="AA1889" i="70"/>
  <c r="AA2940" i="70"/>
  <c r="AA24" i="70"/>
  <c r="AA861" i="70"/>
  <c r="AA2859" i="70"/>
  <c r="AA3079" i="70"/>
  <c r="AA2579" i="70"/>
  <c r="AA900" i="70"/>
  <c r="AA2675" i="70"/>
  <c r="AA2471" i="70"/>
  <c r="AA3368" i="70"/>
  <c r="AA2046" i="70"/>
  <c r="AA3169" i="70"/>
  <c r="AA894" i="70"/>
  <c r="AA3138" i="70"/>
  <c r="AA3126" i="70"/>
  <c r="AA2963" i="70"/>
  <c r="AA1122" i="70"/>
  <c r="AA729" i="70"/>
  <c r="AA3327" i="70"/>
  <c r="AA2053" i="70"/>
  <c r="AA1713" i="70"/>
  <c r="AA2329" i="70"/>
  <c r="AA1931" i="70"/>
  <c r="AA1749" i="70"/>
  <c r="AA3230" i="70"/>
  <c r="AA3364" i="70"/>
  <c r="AA300" i="70"/>
  <c r="AA2075" i="70"/>
  <c r="AA866" i="70"/>
  <c r="AA3369" i="70"/>
  <c r="AA2236" i="70"/>
  <c r="AA1937" i="70"/>
  <c r="AA1137" i="70"/>
  <c r="AA1022" i="70"/>
  <c r="AA3429" i="70"/>
  <c r="AA1629" i="70"/>
  <c r="AA1428" i="70"/>
  <c r="AA1910" i="70"/>
  <c r="AA3301" i="70"/>
  <c r="AA1302" i="70"/>
  <c r="AA1078" i="70"/>
  <c r="AA855" i="70"/>
  <c r="AA2841" i="70"/>
  <c r="AA1151" i="70"/>
  <c r="AA45" i="70"/>
  <c r="AA1254" i="70"/>
  <c r="AA3552" i="70"/>
  <c r="AA823" i="70"/>
  <c r="AA683" i="70"/>
  <c r="AA3548" i="70"/>
  <c r="AA3305" i="70"/>
  <c r="AA294" i="70"/>
  <c r="AA2094" i="70"/>
  <c r="AA281" i="70"/>
  <c r="AA1158" i="70"/>
  <c r="AA391" i="70"/>
  <c r="AA2822" i="70"/>
  <c r="AA2782" i="70"/>
  <c r="AA3144" i="70"/>
  <c r="AA1983" i="70"/>
  <c r="AA624" i="70"/>
  <c r="AA826" i="70"/>
  <c r="AA818" i="70"/>
  <c r="AA2006" i="70"/>
  <c r="AA336" i="70"/>
  <c r="AA539" i="70"/>
  <c r="AA2415" i="70"/>
  <c r="AA2083" i="70"/>
  <c r="AA1595" i="70"/>
  <c r="AA3278" i="70"/>
  <c r="AA923" i="70"/>
  <c r="AA2921" i="70"/>
  <c r="AA2976" i="70"/>
  <c r="AA1996" i="70"/>
  <c r="AA2102" i="70"/>
  <c r="AA2752" i="70"/>
  <c r="AA513" i="70"/>
  <c r="AA2776" i="70"/>
  <c r="AA299" i="70"/>
  <c r="AA2573" i="70"/>
  <c r="AA1596" i="70"/>
  <c r="AA2574" i="70"/>
  <c r="AA2002" i="70"/>
  <c r="AA3200" i="70"/>
  <c r="AA1034" i="70"/>
  <c r="AA3237" i="70"/>
  <c r="AA2669" i="70"/>
  <c r="AA3036" i="70"/>
  <c r="AA2091" i="70"/>
  <c r="AA83" i="70"/>
  <c r="AA241" i="70"/>
  <c r="AA2152" i="70"/>
  <c r="AA1449" i="70"/>
  <c r="AA2688" i="70"/>
  <c r="AA1512" i="70"/>
  <c r="AA477" i="70"/>
  <c r="AA3310" i="70"/>
  <c r="AA1662" i="70"/>
  <c r="AA1640" i="70"/>
  <c r="AA2534" i="70"/>
  <c r="AA1251" i="70"/>
  <c r="AA1588" i="70"/>
  <c r="AA1723" i="70"/>
  <c r="AA2835" i="70"/>
  <c r="AA750" i="70"/>
  <c r="AA681" i="70"/>
  <c r="AA942" i="70"/>
  <c r="AA3147" i="70"/>
  <c r="AA2543" i="70"/>
  <c r="AA1844" i="70"/>
  <c r="AA2388" i="70"/>
  <c r="AA2377" i="70"/>
  <c r="AA1773" i="70"/>
  <c r="AA1727" i="70"/>
  <c r="AA1880" i="70"/>
  <c r="AA636" i="70"/>
  <c r="AA221" i="70"/>
  <c r="AA2514" i="70"/>
  <c r="AA2967" i="70"/>
  <c r="AA3080" i="70"/>
  <c r="AA123" i="70"/>
  <c r="AA3465" i="70"/>
  <c r="AA1770" i="70"/>
  <c r="AA2527" i="70"/>
  <c r="AA2677" i="70"/>
  <c r="AA96" i="70"/>
  <c r="AA2248" i="70"/>
  <c r="AA3359" i="70"/>
  <c r="AA1111" i="70"/>
  <c r="AA1031" i="70"/>
  <c r="AA2826" i="70"/>
  <c r="AA361" i="70"/>
  <c r="AA1905" i="70"/>
  <c r="AA847" i="70"/>
  <c r="AA385" i="70"/>
  <c r="AA243" i="70"/>
  <c r="AA3332" i="70"/>
  <c r="AA2202" i="70"/>
  <c r="AA3070" i="70"/>
  <c r="AA577" i="70"/>
  <c r="AA44" i="70"/>
  <c r="AA1666" i="70"/>
  <c r="AA3109" i="70"/>
  <c r="AA1929" i="70"/>
  <c r="AA3041" i="70"/>
  <c r="AA2557" i="70"/>
  <c r="AA2834" i="70"/>
  <c r="AA2908" i="70"/>
  <c r="AA634" i="70"/>
  <c r="AA2680" i="70"/>
  <c r="AA2458" i="70"/>
  <c r="AA3110" i="70"/>
  <c r="AA2917" i="70"/>
  <c r="AA1033" i="70"/>
  <c r="AA1117" i="70"/>
  <c r="AA703" i="70"/>
  <c r="AA2394" i="70"/>
  <c r="AA2850" i="70"/>
  <c r="AA2698" i="70"/>
  <c r="AA1412" i="70"/>
  <c r="AA2350" i="70"/>
  <c r="AA2705" i="70"/>
  <c r="AA1609" i="70"/>
  <c r="AA25" i="70"/>
  <c r="AA2151" i="70"/>
  <c r="AA3141" i="70"/>
  <c r="AA1244" i="70"/>
  <c r="AA285" i="70"/>
  <c r="AA76" i="70"/>
  <c r="AA239" i="70"/>
  <c r="AA1312" i="70"/>
  <c r="AA2133" i="70"/>
  <c r="AA3414" i="70"/>
  <c r="AA214" i="70"/>
  <c r="AA1123" i="70"/>
  <c r="AA643" i="70"/>
  <c r="AA622" i="70"/>
  <c r="AA1148" i="70"/>
  <c r="AA1556" i="70"/>
  <c r="AA1831" i="70"/>
  <c r="AA3262" i="70"/>
  <c r="AA3133" i="70"/>
  <c r="AA536" i="70"/>
  <c r="AA2309" i="70"/>
  <c r="AA367" i="70"/>
  <c r="AA2598" i="70"/>
  <c r="AA3425" i="70"/>
  <c r="AA1829" i="70"/>
  <c r="AA591" i="70"/>
  <c r="AA1558" i="70"/>
  <c r="AA2238" i="70"/>
  <c r="AA3011" i="70"/>
  <c r="AA2944" i="70"/>
  <c r="AA589" i="70"/>
  <c r="AA1677" i="70"/>
  <c r="AA2468" i="70"/>
  <c r="AA956" i="70"/>
  <c r="AA3256" i="70"/>
  <c r="AA680" i="70"/>
  <c r="AA2430" i="70"/>
  <c r="AA2027" i="70"/>
  <c r="AA3216" i="70"/>
  <c r="AA2522" i="70"/>
  <c r="AA3312" i="70"/>
  <c r="AA3124" i="70"/>
  <c r="AA2164" i="70"/>
  <c r="AA1536" i="70"/>
  <c r="AA723" i="70"/>
  <c r="AA2165" i="70"/>
  <c r="AA302" i="70"/>
  <c r="AA1909" i="70"/>
  <c r="AA1409" i="70"/>
  <c r="AA1366" i="70"/>
  <c r="AA1096" i="70"/>
  <c r="AA1823" i="70"/>
  <c r="AA2949" i="70"/>
  <c r="AA146" i="70"/>
  <c r="AA319" i="70"/>
  <c r="AA135" i="70"/>
  <c r="AA3495" i="70"/>
  <c r="AA3166" i="70"/>
  <c r="AA1446" i="70"/>
  <c r="AA1523" i="70"/>
  <c r="AA781" i="70"/>
  <c r="AA197" i="70"/>
  <c r="AA60" i="70"/>
  <c r="AA792" i="70"/>
  <c r="AA2433" i="70"/>
  <c r="AA2836" i="70"/>
  <c r="AA632" i="70"/>
  <c r="AA1397" i="70"/>
  <c r="AA2480" i="70"/>
  <c r="AA3050" i="70"/>
  <c r="AA2960" i="70"/>
  <c r="AA1476" i="70"/>
  <c r="AA1279" i="70"/>
  <c r="AA2408" i="70"/>
  <c r="AA983" i="70"/>
  <c r="AA711" i="70"/>
  <c r="AA770" i="70"/>
  <c r="AA1191" i="70"/>
  <c r="AA435" i="70"/>
  <c r="AA3202" i="70"/>
  <c r="AA504" i="70"/>
  <c r="AA2551" i="70"/>
  <c r="AA1414" i="70"/>
  <c r="AA1487" i="70"/>
  <c r="AA804" i="70"/>
  <c r="AA2099" i="70"/>
  <c r="AA1548" i="70"/>
  <c r="AA1314" i="70"/>
  <c r="AA606" i="70"/>
  <c r="AA647" i="70"/>
  <c r="AA1239" i="70"/>
  <c r="AA1647" i="70"/>
  <c r="AA2679" i="70"/>
  <c r="AA3018" i="70"/>
  <c r="AA2324" i="70"/>
  <c r="AA963" i="70"/>
  <c r="AA2966" i="70"/>
  <c r="AA1916" i="70"/>
  <c r="AA337" i="70"/>
  <c r="AA1194" i="70"/>
  <c r="AA3196" i="70"/>
  <c r="AA2088" i="70"/>
  <c r="AA3344" i="70"/>
  <c r="AA864" i="70"/>
  <c r="AA3499" i="70"/>
  <c r="AA486" i="70"/>
  <c r="AA436" i="70"/>
  <c r="AA569" i="70"/>
  <c r="AA3478" i="70"/>
  <c r="AA2828" i="70"/>
  <c r="AA272" i="70"/>
  <c r="AA2978" i="70"/>
  <c r="AA2613" i="70"/>
  <c r="AA1644" i="70"/>
  <c r="AA2791" i="70"/>
  <c r="AA1663" i="70"/>
  <c r="AA81" i="70"/>
  <c r="AA85" i="70"/>
  <c r="AA1128" i="70"/>
  <c r="AA1616" i="70"/>
  <c r="AA102" i="70"/>
  <c r="AA841" i="70"/>
  <c r="AA612" i="70"/>
  <c r="AA1980" i="70"/>
  <c r="AA2479" i="70"/>
  <c r="AA2627" i="70"/>
  <c r="AA301" i="70"/>
  <c r="AA370" i="70"/>
  <c r="AA2180" i="70"/>
  <c r="AA2378" i="70"/>
  <c r="AA1196" i="70"/>
  <c r="AA1738" i="70"/>
  <c r="AA2571" i="70"/>
  <c r="AA2879" i="70"/>
  <c r="AA1554" i="70"/>
  <c r="AA576" i="70"/>
  <c r="AA2357" i="70"/>
  <c r="AA3023" i="70"/>
  <c r="AA528" i="70"/>
  <c r="AA629" i="70"/>
  <c r="AA3122" i="70"/>
  <c r="AA2103" i="70"/>
  <c r="AA754" i="70"/>
  <c r="AA1688" i="70"/>
  <c r="AA885" i="70"/>
  <c r="AA440" i="70"/>
  <c r="AA2845" i="70"/>
  <c r="AA3515" i="70"/>
  <c r="AA20" i="70"/>
  <c r="AA1945" i="70"/>
  <c r="AA1923" i="70"/>
  <c r="AA2354" i="70"/>
  <c r="AA46" i="70"/>
  <c r="AA2714" i="70"/>
  <c r="AA1119" i="70"/>
  <c r="AA3208" i="70"/>
  <c r="AA928" i="70"/>
  <c r="AA115" i="70"/>
  <c r="AA1599" i="70"/>
  <c r="AA3546" i="70"/>
  <c r="AA1212" i="70"/>
  <c r="AA1972" i="70"/>
  <c r="AA1325" i="70"/>
  <c r="AA1580" i="70"/>
  <c r="AA2937" i="70"/>
  <c r="AA3390" i="70"/>
  <c r="AA1074" i="70"/>
  <c r="AA1192" i="70"/>
  <c r="AA165" i="70"/>
  <c r="AA1270" i="70"/>
  <c r="AA295" i="70"/>
  <c r="AA1186" i="70"/>
  <c r="AA328" i="70"/>
  <c r="AA3509" i="70"/>
  <c r="AA1285" i="70"/>
  <c r="AA1500" i="70"/>
  <c r="AA2213" i="70"/>
  <c r="AA1336" i="70"/>
  <c r="AA1779" i="70"/>
  <c r="AA324" i="70"/>
  <c r="AA3270" i="70"/>
  <c r="AA2097" i="70"/>
  <c r="AA3372" i="70"/>
  <c r="AA611" i="70"/>
  <c r="AA1725" i="70"/>
  <c r="AA2513" i="70"/>
  <c r="AA3003" i="70"/>
  <c r="AA2190" i="70"/>
  <c r="AA350" i="70"/>
  <c r="AA1199" i="70"/>
  <c r="AA420" i="70"/>
  <c r="AA3084" i="70"/>
  <c r="AA3492" i="70"/>
  <c r="AA182" i="70"/>
  <c r="AA1224" i="70"/>
  <c r="AA1625" i="70"/>
  <c r="AA2442" i="70"/>
  <c r="AA1278" i="70"/>
  <c r="AA650" i="70"/>
  <c r="AA409" i="70"/>
  <c r="AA693" i="70"/>
  <c r="AA2777" i="70"/>
  <c r="AA2637" i="70"/>
  <c r="AA2528" i="70"/>
  <c r="AA832" i="70"/>
  <c r="AA3466" i="70"/>
  <c r="AA2717" i="70"/>
  <c r="AA1858" i="70"/>
  <c r="AA997" i="70"/>
  <c r="AA1974" i="70"/>
  <c r="AA2207" i="70"/>
  <c r="AA2693" i="70"/>
  <c r="AA1505" i="70"/>
  <c r="AA2317" i="70"/>
  <c r="AA293" i="70"/>
  <c r="AA2368" i="70"/>
  <c r="AA712" i="70"/>
  <c r="AA1761" i="70"/>
  <c r="AA255" i="70"/>
  <c r="AA1473" i="70"/>
  <c r="AA969" i="70"/>
  <c r="AA2849" i="70"/>
  <c r="AA3397" i="70"/>
  <c r="AA3273" i="70"/>
  <c r="AA2901" i="70"/>
  <c r="AA2740" i="70"/>
  <c r="AA2163" i="70"/>
  <c r="AA2517" i="70"/>
  <c r="AA3033" i="70"/>
  <c r="AA1567" i="70"/>
  <c r="AA620" i="70"/>
  <c r="AA501" i="70"/>
  <c r="AA595" i="70"/>
  <c r="AA1502" i="70"/>
  <c r="AA3191" i="70"/>
  <c r="AA3549" i="70"/>
  <c r="AA921" i="70"/>
  <c r="AA1068" i="70"/>
  <c r="AA410" i="70"/>
  <c r="AA2541" i="70"/>
  <c r="AA1293" i="70"/>
  <c r="AA2843" i="70"/>
  <c r="AA1236" i="70"/>
  <c r="AA1925" i="70"/>
  <c r="AA1480" i="70"/>
  <c r="AA593" i="70"/>
  <c r="AA174" i="70"/>
  <c r="AA3475" i="70"/>
  <c r="AA744" i="70"/>
  <c r="AA766" i="70"/>
  <c r="AA2376" i="70"/>
  <c r="AA1726" i="70"/>
  <c r="AA1472" i="70"/>
  <c r="AA2832" i="70"/>
  <c r="AA2651" i="70"/>
  <c r="AA3504" i="70"/>
  <c r="AA1864" i="70"/>
  <c r="AA2526" i="70"/>
  <c r="AA3420" i="70"/>
  <c r="AA82" i="70"/>
  <c r="AA1349" i="70"/>
  <c r="AA1105" i="70"/>
  <c r="AA2800" i="70"/>
  <c r="AA3277" i="70"/>
  <c r="AA147" i="70"/>
  <c r="AA3112" i="70"/>
  <c r="AA1866" i="70"/>
  <c r="AA1874" i="70"/>
  <c r="AA3406" i="70"/>
  <c r="AA3380" i="70"/>
  <c r="AA1103" i="70"/>
  <c r="AA2621" i="70"/>
  <c r="AA2809" i="70"/>
  <c r="AA700" i="70"/>
  <c r="AA2315" i="70"/>
  <c r="AA3038" i="70"/>
  <c r="AA1886" i="70"/>
  <c r="AA2876" i="70"/>
  <c r="AA2601" i="70"/>
  <c r="AA907" i="70"/>
  <c r="AA132" i="70"/>
  <c r="AA626" i="70"/>
  <c r="AA1227" i="70"/>
  <c r="AA89" i="70"/>
  <c r="AA298" i="70"/>
  <c r="AA1026" i="70"/>
  <c r="AA90" i="70"/>
  <c r="AA2460" i="70"/>
  <c r="AA607" i="70"/>
  <c r="AA659" i="70"/>
  <c r="AA1787" i="70"/>
  <c r="AA3057" i="70"/>
  <c r="AA341" i="70"/>
  <c r="AA2930" i="70"/>
  <c r="AA3119" i="70"/>
  <c r="AA2024" i="70"/>
  <c r="AA1906" i="70"/>
  <c r="AA2398" i="70"/>
  <c r="AA3101" i="70"/>
  <c r="AA2343" i="70"/>
  <c r="AA3025" i="70"/>
  <c r="AA2893" i="70"/>
  <c r="AA462" i="70"/>
  <c r="AA1443" i="70"/>
  <c r="AA2743" i="70"/>
  <c r="AA1922" i="70"/>
  <c r="AA1030" i="70"/>
  <c r="AA1950" i="70"/>
  <c r="AA2640" i="70"/>
  <c r="AA1280" i="70"/>
  <c r="AA3418" i="70"/>
  <c r="AA2440" i="70"/>
  <c r="AA2932" i="70"/>
  <c r="AA939" i="70"/>
  <c r="AA2761" i="70"/>
  <c r="AA2052" i="70"/>
  <c r="AA437" i="70"/>
  <c r="AA3218" i="70"/>
  <c r="AA3317" i="70"/>
  <c r="AA2289" i="70"/>
  <c r="AA2735" i="70"/>
  <c r="AA382" i="70"/>
  <c r="AA704" i="70"/>
  <c r="AA1612" i="70"/>
  <c r="AA2692" i="70"/>
  <c r="AA2095" i="70"/>
  <c r="AA3266" i="70"/>
  <c r="AA515" i="70"/>
  <c r="AA2885" i="70"/>
  <c r="AA148" i="70"/>
  <c r="AA2812" i="70"/>
  <c r="AA2270" i="70"/>
  <c r="AA2866" i="70"/>
  <c r="AA1237" i="70"/>
  <c r="AA645" i="70"/>
  <c r="AA1337" i="70"/>
  <c r="AA1845" i="70"/>
  <c r="AA1671" i="70"/>
  <c r="AA345" i="70"/>
  <c r="AA2037" i="70"/>
  <c r="AA2523" i="70"/>
  <c r="AA783" i="70"/>
  <c r="AA938" i="70"/>
  <c r="AA562" i="70"/>
  <c r="AA1248" i="70"/>
  <c r="AA1768" i="70"/>
  <c r="AA2712" i="70"/>
  <c r="AA2297" i="70"/>
  <c r="AA1614" i="70"/>
  <c r="AA1513" i="70"/>
  <c r="AA1112" i="70"/>
  <c r="AA2420" i="70"/>
  <c r="AA2615" i="70"/>
  <c r="AA2050" i="70"/>
  <c r="AA3399" i="70"/>
  <c r="AA1271" i="70"/>
  <c r="AA68" i="70"/>
  <c r="AA2127" i="70"/>
  <c r="AA3302" i="70"/>
  <c r="AA3245" i="70"/>
  <c r="AA3197" i="70"/>
  <c r="AA2868" i="70"/>
  <c r="AA2174" i="70"/>
  <c r="AA3428" i="70"/>
  <c r="AA1789" i="70"/>
  <c r="AA1098" i="70"/>
  <c r="AA2444" i="70"/>
  <c r="AA3108" i="70"/>
  <c r="AA1242" i="70"/>
  <c r="AA966" i="70"/>
  <c r="AA3309" i="70"/>
  <c r="AA3063" i="70"/>
  <c r="AA220" i="70"/>
  <c r="AA219" i="70"/>
  <c r="AA2707" i="70"/>
  <c r="AA2695" i="70"/>
  <c r="AA1605" i="70"/>
  <c r="AA846" i="70"/>
  <c r="AA325" i="70"/>
  <c r="AA270" i="70"/>
  <c r="AA3243" i="70"/>
  <c r="AA1792" i="70"/>
  <c r="AA743" i="70"/>
  <c r="AA30" i="70"/>
  <c r="AA3199" i="70"/>
  <c r="AA2619" i="70"/>
  <c r="AA2533" i="70"/>
  <c r="AA1204" i="70"/>
  <c r="AA1951" i="70"/>
  <c r="AA592" i="70"/>
  <c r="AA3338" i="70"/>
  <c r="AA1159" i="70"/>
  <c r="AA648" i="70"/>
  <c r="AA2063" i="70"/>
  <c r="AA514" i="70"/>
  <c r="AA1808" i="70"/>
  <c r="AA2786" i="70"/>
  <c r="AA1076" i="70"/>
  <c r="AA3381" i="70"/>
  <c r="AA2379" i="70"/>
  <c r="AA3330" i="70"/>
  <c r="AA2288" i="70"/>
  <c r="AA2649" i="70"/>
  <c r="AA2785" i="70"/>
  <c r="AA2279" i="70"/>
  <c r="AA287" i="70"/>
  <c r="AA588" i="70"/>
  <c r="AA2459" i="70"/>
  <c r="AA1360" i="70"/>
  <c r="AA1318" i="70"/>
  <c r="AA692" i="70"/>
  <c r="AA2565" i="70"/>
  <c r="AA3072" i="70"/>
  <c r="AA2530" i="70"/>
  <c r="AA1941" i="70"/>
  <c r="AA3051" i="70"/>
  <c r="AA254" i="70"/>
  <c r="AA2741" i="70"/>
  <c r="AA434" i="70"/>
  <c r="AA2145" i="70"/>
  <c r="AA26" i="70"/>
  <c r="AA567" i="70"/>
  <c r="AA944" i="70"/>
  <c r="AA1339" i="70"/>
  <c r="AA1867" i="70"/>
  <c r="AA2855" i="70"/>
  <c r="AA686" i="70"/>
  <c r="AA1275" i="70"/>
  <c r="AA3382" i="70"/>
  <c r="AA2312" i="70"/>
  <c r="AA1065" i="70"/>
  <c r="AA2794" i="70"/>
  <c r="AA1706" i="70"/>
  <c r="AA110" i="70"/>
  <c r="AA2552" i="70"/>
  <c r="AA1178" i="70"/>
  <c r="AA789" i="70"/>
  <c r="AA2182" i="70"/>
  <c r="AA1550" i="70"/>
  <c r="AA36" i="70"/>
  <c r="AA1686" i="70"/>
  <c r="AA1226" i="70"/>
  <c r="AA3054" i="70"/>
  <c r="AA244" i="70"/>
  <c r="AA3215" i="70"/>
  <c r="AA1062" i="70"/>
  <c r="AA2204" i="70"/>
  <c r="AA1387" i="70"/>
  <c r="AA3367" i="70"/>
  <c r="AA1642" i="70"/>
  <c r="AA2632" i="70"/>
  <c r="AA3356" i="70"/>
  <c r="AA1064" i="70"/>
  <c r="AA935" i="70"/>
  <c r="AA1455" i="70"/>
  <c r="AA2371" i="70"/>
  <c r="AA1463" i="70"/>
  <c r="AA1319" i="70"/>
  <c r="AA2051" i="70"/>
  <c r="AA1362" i="70"/>
  <c r="AA303" i="70"/>
  <c r="AA378" i="70"/>
  <c r="AA2644" i="70"/>
  <c r="AA2686" i="70"/>
  <c r="AA185" i="70"/>
  <c r="AA658" i="70"/>
  <c r="AA2221" i="70"/>
  <c r="AA2322" i="70"/>
  <c r="AA3021" i="70"/>
  <c r="AA975" i="70"/>
  <c r="AA1551" i="70"/>
  <c r="AA2374" i="70"/>
  <c r="AA1277" i="70"/>
  <c r="AA3322" i="70"/>
  <c r="AA2476" i="70"/>
  <c r="AA3470" i="70"/>
  <c r="AA2501" i="70"/>
  <c r="AA3303" i="70"/>
  <c r="AA425" i="70"/>
  <c r="AA2538" i="70"/>
  <c r="AA2537" i="70"/>
  <c r="AA245" i="70"/>
  <c r="AA2389" i="70"/>
  <c r="AA526" i="70"/>
  <c r="AA2823" i="70"/>
  <c r="AA1390" i="70"/>
  <c r="AA3476" i="70"/>
  <c r="AA1975" i="70"/>
  <c r="AA2247" i="70"/>
  <c r="AA183" i="70"/>
  <c r="AA2648" i="70"/>
  <c r="AA835" i="70"/>
  <c r="AA2968" i="70"/>
  <c r="AA2112" i="70"/>
  <c r="AA2594" i="70"/>
  <c r="AA1386" i="70"/>
  <c r="AA3296" i="70"/>
  <c r="AA819" i="70"/>
  <c r="AA316" i="70"/>
  <c r="AA2998" i="70"/>
  <c r="AA64" i="70"/>
  <c r="AA940" i="70"/>
  <c r="AA3139" i="70"/>
  <c r="AA1313" i="70"/>
  <c r="AA2872" i="70"/>
  <c r="AA3419" i="70"/>
  <c r="AA467" i="70"/>
  <c r="AA3265" i="70"/>
  <c r="AA1517" i="70"/>
  <c r="AA1220" i="70"/>
  <c r="AA1379" i="70"/>
  <c r="AA852" i="70"/>
  <c r="AA1020" i="70"/>
  <c r="AA886" i="70"/>
  <c r="AA542" i="70"/>
  <c r="AA1757" i="70"/>
  <c r="AA104" i="70"/>
  <c r="AA2062" i="70"/>
  <c r="AA1323" i="70"/>
  <c r="AA714" i="70"/>
  <c r="AA2765" i="70"/>
  <c r="AA3453" i="70"/>
  <c r="AA161" i="70"/>
  <c r="AA230" i="70"/>
  <c r="AA1627" i="70"/>
  <c r="AA2130" i="70"/>
  <c r="AA585" i="70"/>
  <c r="AA491" i="70"/>
  <c r="AA2089" i="70"/>
  <c r="AA2769" i="70"/>
  <c r="AA854" i="70"/>
  <c r="AA1177" i="70"/>
  <c r="AA1230" i="70"/>
  <c r="AA2665" i="70"/>
  <c r="AA204" i="70"/>
  <c r="AA1900" i="70"/>
  <c r="AA207" i="70"/>
  <c r="AA2143" i="70"/>
  <c r="AA1420" i="70"/>
  <c r="AA2583" i="70"/>
  <c r="AA1574" i="70"/>
  <c r="AA1054" i="70"/>
  <c r="AA1340" i="70"/>
  <c r="AA2079" i="70"/>
  <c r="AA3151" i="70"/>
  <c r="AA3472" i="70"/>
  <c r="AA1784" i="70"/>
  <c r="AA334" i="70"/>
  <c r="AA2549" i="70"/>
  <c r="AA688" i="70"/>
  <c r="AA3128" i="70"/>
  <c r="AA3293" i="70"/>
  <c r="AA1231" i="70"/>
  <c r="AA2493" i="70"/>
  <c r="AA1069" i="70"/>
  <c r="AA1530" i="70"/>
  <c r="AA3150" i="70"/>
  <c r="AA160" i="70"/>
  <c r="AA3201" i="70"/>
  <c r="AA2745" i="70"/>
  <c r="AA1281" i="70"/>
  <c r="AA1187" i="70"/>
  <c r="AA1639" i="70"/>
  <c r="AA1918" i="70"/>
  <c r="AA1011" i="70"/>
  <c r="AA327" i="70"/>
  <c r="AA2550" i="70"/>
  <c r="AA2331" i="70"/>
  <c r="AA56" i="70"/>
  <c r="AA2362" i="70"/>
  <c r="AA307" i="70"/>
  <c r="AA884" i="70"/>
  <c r="AA2403" i="70"/>
  <c r="AA1310" i="70"/>
  <c r="AA427" i="70"/>
  <c r="AA1299" i="70"/>
  <c r="AA1327" i="70"/>
  <c r="AA124" i="70"/>
  <c r="AA2690" i="70"/>
  <c r="AA145" i="70"/>
  <c r="AA3529" i="70"/>
  <c r="AA1049" i="70"/>
  <c r="AA772" i="70"/>
  <c r="AA1986" i="70"/>
  <c r="AA488" i="70"/>
  <c r="AA3105" i="70"/>
  <c r="AA2044" i="70"/>
  <c r="AA509" i="70"/>
  <c r="AA1661" i="70"/>
  <c r="AA3458" i="70"/>
  <c r="AA3537" i="70"/>
  <c r="AA845" i="70"/>
  <c r="AA1000" i="70"/>
  <c r="AA2563" i="70"/>
  <c r="AA2604" i="70"/>
  <c r="AA1205" i="70"/>
  <c r="AA2183" i="70"/>
  <c r="AA2412" i="70"/>
  <c r="AA380" i="70"/>
  <c r="AA1433" i="70"/>
  <c r="AA473" i="70"/>
  <c r="AA1215" i="70"/>
  <c r="AA275" i="70"/>
  <c r="AA3341" i="70"/>
  <c r="AA3228" i="70"/>
  <c r="AA1781" i="70"/>
  <c r="AA554" i="70"/>
  <c r="AA2611" i="70"/>
  <c r="AA3116" i="70"/>
  <c r="AA1145" i="70"/>
  <c r="AA1618" i="70"/>
  <c r="AA251" i="70"/>
  <c r="AA619" i="70"/>
  <c r="AA2056" i="70"/>
  <c r="AA1690" i="70"/>
  <c r="AA1402" i="70"/>
  <c r="AA291" i="70"/>
  <c r="AA2904" i="70"/>
  <c r="AA3241" i="70"/>
  <c r="AA2625" i="70"/>
  <c r="AA1295" i="70"/>
  <c r="AA264" i="70"/>
  <c r="AA1459" i="70"/>
  <c r="AA1563" i="70"/>
  <c r="AA875" i="70"/>
  <c r="AA769" i="70"/>
  <c r="AA1783" i="70"/>
  <c r="AA258" i="70"/>
  <c r="AA109" i="70"/>
  <c r="AA2462" i="70"/>
  <c r="AA3095" i="70"/>
  <c r="AA756" i="70"/>
  <c r="AA1565" i="70"/>
  <c r="AA2106" i="70"/>
  <c r="AA3099" i="70"/>
  <c r="AA363" i="70"/>
  <c r="AA1398" i="70"/>
  <c r="AA2108" i="70"/>
  <c r="AA1170" i="70"/>
  <c r="AA3120" i="70"/>
  <c r="AA1806" i="70"/>
  <c r="AA698" i="70"/>
  <c r="AA1157" i="70"/>
  <c r="AA1216" i="70"/>
  <c r="AA2570" i="70"/>
  <c r="AA584" i="70"/>
  <c r="AA784" i="70"/>
  <c r="AA2087" i="70"/>
  <c r="AA1744" i="70"/>
  <c r="AA738" i="70"/>
  <c r="AA916" i="70"/>
  <c r="AA3487" i="70"/>
  <c r="AA625" i="70"/>
  <c r="AA3326" i="70"/>
  <c r="AA3024" i="70"/>
  <c r="AA822" i="70"/>
  <c r="AA1160" i="70"/>
  <c r="AA1759" i="70"/>
  <c r="AA1679" i="70"/>
  <c r="AA601" i="70"/>
  <c r="AA3355" i="70"/>
  <c r="AA3416" i="70"/>
  <c r="AA677" i="70"/>
  <c r="AA1970" i="70"/>
  <c r="AA1997" i="70"/>
  <c r="AA2007" i="70"/>
  <c r="AA108" i="70"/>
  <c r="AA3187" i="70"/>
  <c r="AA246" i="70"/>
  <c r="AA518" i="70"/>
  <c r="AA1303" i="70"/>
  <c r="AA1338" i="70"/>
  <c r="AA2965" i="70"/>
  <c r="AA3246" i="70"/>
  <c r="AA1540" i="70"/>
  <c r="AA3467" i="70"/>
  <c r="AA799" i="70"/>
  <c r="AA525" i="70"/>
  <c r="AA890" i="70"/>
  <c r="AA400" i="70"/>
  <c r="AA836" i="70"/>
  <c r="AA2946" i="70"/>
  <c r="AA3297" i="70"/>
  <c r="AA1573" i="70"/>
  <c r="AA58" i="70"/>
  <c r="AA1719" i="70"/>
  <c r="AA2829" i="70"/>
  <c r="AA2017" i="70"/>
  <c r="AA116" i="70"/>
  <c r="AA138" i="70"/>
  <c r="AA1305" i="70"/>
  <c r="AA2393" i="70"/>
  <c r="AA560" i="70"/>
  <c r="AA746" i="70"/>
  <c r="AA2548" i="70"/>
  <c r="AA615" i="70"/>
  <c r="AA3007" i="70"/>
  <c r="AA2231" i="70"/>
  <c r="AA1131" i="70"/>
  <c r="AA2655" i="70"/>
  <c r="AA2205" i="70"/>
  <c r="AA201" i="70"/>
  <c r="AA730" i="70"/>
  <c r="AA1506" i="70"/>
  <c r="AA2121" i="70"/>
  <c r="AA1090" i="70"/>
  <c r="AA1099" i="70"/>
  <c r="AA962" i="70"/>
  <c r="AA1956" i="70"/>
  <c r="AA1877" i="70"/>
  <c r="AA3210" i="70"/>
  <c r="AA2682" i="70"/>
  <c r="AA1697" i="70"/>
  <c r="AA2470" i="70"/>
  <c r="AA2355" i="70"/>
  <c r="AA2015" i="70"/>
  <c r="AA119" i="70"/>
  <c r="AA2223" i="70"/>
  <c r="AA2708" i="70"/>
  <c r="AA2093" i="70"/>
  <c r="AA2159" i="70"/>
  <c r="AA3028" i="70"/>
  <c r="AA1694" i="70"/>
  <c r="AA126" i="70"/>
  <c r="AA2439" i="70"/>
  <c r="AA2454" i="70"/>
  <c r="AA422" i="70"/>
  <c r="AA734" i="70"/>
  <c r="AA74" i="70"/>
  <c r="AA340" i="70"/>
  <c r="AA3426" i="70"/>
  <c r="AA3349" i="70"/>
  <c r="AA2947" i="70"/>
  <c r="AA2021" i="70"/>
  <c r="AA2736" i="70"/>
  <c r="AA872" i="70"/>
  <c r="AA438" i="70"/>
  <c r="AA1097" i="70"/>
  <c r="AA825" i="70"/>
  <c r="AA1496" i="70"/>
  <c r="AA426" i="70"/>
  <c r="AA3184" i="70"/>
  <c r="AA3530" i="70"/>
  <c r="AA125" i="70"/>
  <c r="AA2819" i="70"/>
  <c r="AA2793" i="70"/>
  <c r="AA2991" i="70"/>
  <c r="AA2382" i="70"/>
  <c r="AA3043" i="70"/>
  <c r="AA920" i="70"/>
  <c r="AA1245" i="70"/>
  <c r="AA1902" i="70"/>
  <c r="AA423" i="70"/>
  <c r="AA1384" i="70"/>
  <c r="AA911" i="70"/>
  <c r="AA1351" i="70"/>
  <c r="AA3247" i="70"/>
  <c r="AA1705" i="70"/>
  <c r="AA805" i="70"/>
  <c r="AA1378" i="70"/>
  <c r="AA2628" i="70"/>
  <c r="AA1743" i="70"/>
  <c r="AA2425" i="70"/>
  <c r="AA3182" i="70"/>
  <c r="AA1346" i="70"/>
  <c r="AA3283" i="70"/>
  <c r="AA1711" i="70"/>
  <c r="AA453" i="70"/>
  <c r="AA2036" i="70"/>
  <c r="AA1898" i="70"/>
  <c r="AA3030" i="70"/>
  <c r="AA1249" i="70"/>
  <c r="AA1969" i="70"/>
  <c r="AA827" i="70"/>
  <c r="AA1465" i="70"/>
  <c r="AA1171" i="70"/>
  <c r="AA3407" i="70"/>
  <c r="AA3053" i="70"/>
  <c r="AA1790" i="70"/>
  <c r="AA2864" i="70"/>
  <c r="AA2506" i="70"/>
  <c r="AA3061" i="70"/>
  <c r="AA1004" i="70"/>
  <c r="AA989" i="70"/>
  <c r="AA1246" i="70"/>
  <c r="AA2263" i="70"/>
  <c r="AA164" i="70"/>
  <c r="AA3308" i="70"/>
  <c r="AA1885" i="70"/>
  <c r="AA3524" i="70"/>
  <c r="AA1607" i="70"/>
  <c r="AA3461" i="70"/>
  <c r="AA2547" i="70"/>
  <c r="AA2150" i="70"/>
  <c r="AA1846" i="70"/>
  <c r="AA547" i="70"/>
  <c r="AA1067" i="70"/>
  <c r="AA1415" i="70"/>
  <c r="AA2703" i="70"/>
  <c r="AA1082" i="70"/>
  <c r="AA1162" i="70"/>
  <c r="AA439" i="70"/>
  <c r="AA1482" i="70"/>
  <c r="AA1524" i="70"/>
  <c r="AA2618" i="70"/>
  <c r="AA3031" i="70"/>
  <c r="AA3029" i="70"/>
  <c r="AA943" i="70"/>
  <c r="AA3316" i="70"/>
  <c r="AA1289" i="70"/>
  <c r="AA1670" i="70"/>
  <c r="AA1368" i="70"/>
  <c r="AA3285" i="70"/>
  <c r="AA2349" i="70"/>
  <c r="AA2926" i="70"/>
  <c r="AA3220" i="70"/>
  <c r="AA266" i="70"/>
  <c r="AA487" i="70"/>
  <c r="AA142" i="70"/>
  <c r="AA1742" i="70"/>
  <c r="AA2657" i="70"/>
  <c r="AA216" i="70"/>
  <c r="AA1965" i="70"/>
  <c r="AA1238" i="70"/>
  <c r="AA283" i="70"/>
  <c r="AA1544" i="70"/>
  <c r="AA1695" i="70"/>
  <c r="AA2233" i="70"/>
  <c r="AA454" i="70"/>
  <c r="AA1114" i="70"/>
  <c r="AA37" i="70"/>
  <c r="AA858" i="70"/>
  <c r="AA1175" i="70"/>
  <c r="AA2933" i="70"/>
  <c r="AA3276" i="70"/>
  <c r="AA2504" i="70"/>
  <c r="AA2984" i="70"/>
  <c r="AA198" i="70"/>
  <c r="AA2572" i="70"/>
  <c r="AA844" i="70"/>
  <c r="AA366" i="70"/>
  <c r="AA553" i="70"/>
  <c r="AA794" i="70"/>
  <c r="AA1932" i="70"/>
  <c r="AA2635" i="70"/>
  <c r="AA3455" i="70"/>
  <c r="AA679" i="70"/>
  <c r="AA2629" i="70"/>
  <c r="AA3532" i="70"/>
  <c r="AA1939" i="70"/>
  <c r="AA628" i="70"/>
  <c r="AA2813" i="70"/>
  <c r="AA1510" i="70"/>
  <c r="AA2888" i="70"/>
  <c r="AA212" i="70"/>
  <c r="AA471" i="70"/>
  <c r="AA365" i="70"/>
  <c r="AA3550" i="70"/>
  <c r="AA1703" i="70"/>
  <c r="AA2414" i="70"/>
  <c r="AA3272" i="70"/>
  <c r="AA3387" i="70"/>
  <c r="AA876" i="70"/>
  <c r="AA170" i="70"/>
  <c r="AA2676" i="70"/>
  <c r="AA2005" i="70"/>
  <c r="AA2124" i="70"/>
  <c r="AA1332" i="70"/>
  <c r="AA2321" i="70"/>
  <c r="AA1211" i="70"/>
  <c r="AA326" i="70"/>
  <c r="AA630" i="70"/>
  <c r="AA2650" i="70"/>
  <c r="AA555" i="70"/>
  <c r="AA2801" i="70"/>
  <c r="AA1321" i="70"/>
  <c r="AA1668" i="70"/>
  <c r="AA3423" i="70"/>
  <c r="AA1365" i="70"/>
  <c r="AA3146" i="70"/>
  <c r="AA2906" i="70"/>
  <c r="AA3517" i="70"/>
  <c r="AA2988" i="70"/>
  <c r="AA3328" i="70"/>
  <c r="AA3165" i="70"/>
  <c r="AA1696" i="70"/>
  <c r="AA530" i="70"/>
  <c r="AA2401" i="70"/>
  <c r="AA206" i="70"/>
  <c r="AA3225" i="70"/>
  <c r="AA3483" i="70"/>
  <c r="AA248" i="70"/>
  <c r="AA1538" i="70"/>
  <c r="AA2427" i="70"/>
  <c r="AA795" i="70"/>
  <c r="AA2883" i="70"/>
  <c r="AA2262" i="70"/>
  <c r="AA2431" i="70"/>
  <c r="AA511" i="70"/>
  <c r="AA2857" i="70"/>
  <c r="AA1992" i="70"/>
  <c r="AA3046" i="70"/>
  <c r="AA186" i="70"/>
  <c r="AA1724" i="70"/>
  <c r="AA993" i="70"/>
  <c r="AA1193" i="70"/>
  <c r="AA1655" i="70"/>
  <c r="AA2521" i="70"/>
  <c r="AA1817" i="70"/>
  <c r="AA3012" i="70"/>
  <c r="AA2030" i="70"/>
  <c r="AA1637" i="70"/>
  <c r="AA43" i="70"/>
  <c r="AA2532" i="70"/>
  <c r="AA2013" i="70"/>
  <c r="AA2755" i="70"/>
  <c r="AA2436" i="70"/>
  <c r="AA3534" i="70"/>
  <c r="AA1051" i="70"/>
  <c r="AA1149" i="70"/>
  <c r="AA3212" i="70"/>
  <c r="AA2173" i="70"/>
  <c r="AA1878" i="70"/>
  <c r="AA1608" i="70"/>
  <c r="AA1539" i="70"/>
  <c r="AA709" i="70"/>
  <c r="AA2132" i="70"/>
  <c r="AA660" i="70"/>
  <c r="AA2645" i="70"/>
  <c r="AA1109" i="70"/>
  <c r="K8" i="45"/>
  <c r="L8" i="45" s="1"/>
  <c r="K16" i="45"/>
  <c r="P16" i="45" s="1"/>
  <c r="K21" i="46"/>
  <c r="L21" i="46" s="1"/>
  <c r="M24" i="52"/>
  <c r="M15" i="51"/>
  <c r="K4" i="46"/>
  <c r="L4" i="46" s="1"/>
  <c r="M15" i="52"/>
  <c r="M35" i="70"/>
  <c r="M42" i="70"/>
  <c r="M55" i="70"/>
  <c r="M44" i="70"/>
  <c r="M34" i="70"/>
  <c r="M33" i="70"/>
  <c r="M43" i="70"/>
  <c r="M46" i="70"/>
  <c r="M47" i="70"/>
  <c r="M39" i="70"/>
  <c r="M58" i="70"/>
  <c r="M37" i="70"/>
  <c r="M27" i="70"/>
  <c r="M48" i="70"/>
  <c r="M31" i="70"/>
  <c r="M59" i="70"/>
  <c r="M30" i="70"/>
  <c r="M52" i="70"/>
  <c r="M32" i="70"/>
  <c r="M38" i="70"/>
  <c r="M56" i="70"/>
  <c r="M36" i="70"/>
  <c r="M54" i="70"/>
  <c r="M57" i="70"/>
  <c r="M40" i="70"/>
  <c r="M50" i="70"/>
  <c r="M60" i="70"/>
  <c r="M28" i="70"/>
  <c r="M49" i="70"/>
  <c r="M51" i="70"/>
  <c r="M45" i="70"/>
  <c r="M29" i="70"/>
  <c r="M53" i="70"/>
  <c r="M41" i="70"/>
  <c r="E32" i="84"/>
  <c r="E41" i="84"/>
  <c r="E40" i="84"/>
  <c r="E55" i="84"/>
  <c r="E49" i="84"/>
  <c r="E43" i="84"/>
  <c r="E61" i="84"/>
  <c r="E38" i="84"/>
  <c r="E48" i="84"/>
  <c r="E58" i="84"/>
  <c r="E30" i="84"/>
  <c r="E33" i="84"/>
  <c r="E53" i="84"/>
  <c r="E60" i="84"/>
  <c r="E50" i="84"/>
  <c r="Q98" i="70"/>
  <c r="Q94" i="70"/>
  <c r="Q83" i="70"/>
  <c r="Q99" i="70"/>
  <c r="Q95" i="70"/>
  <c r="Q81" i="70"/>
  <c r="E59" i="84"/>
  <c r="E44" i="84"/>
  <c r="E62" i="84"/>
  <c r="E54" i="84"/>
  <c r="E35" i="84"/>
  <c r="E31" i="84"/>
  <c r="E47" i="84"/>
  <c r="E39" i="84"/>
  <c r="E42" i="84"/>
  <c r="E56" i="84"/>
  <c r="E51" i="84"/>
  <c r="E46" i="84"/>
  <c r="E34" i="84"/>
  <c r="E57" i="84"/>
  <c r="E45" i="84"/>
  <c r="E36" i="84"/>
  <c r="E52" i="84"/>
  <c r="E37" i="84"/>
  <c r="Q84" i="70"/>
  <c r="Q78" i="70"/>
  <c r="Q91" i="70"/>
  <c r="Q96" i="70"/>
  <c r="Q101" i="70"/>
  <c r="Q97" i="70"/>
  <c r="Q89" i="70"/>
  <c r="Q73" i="70"/>
  <c r="Q90" i="70"/>
  <c r="Q88" i="70"/>
  <c r="Q74" i="70"/>
  <c r="Q102" i="70"/>
  <c r="K16" i="46"/>
  <c r="L16" i="46" s="1"/>
  <c r="M23" i="52"/>
  <c r="K11" i="45"/>
  <c r="L11" i="45" s="1"/>
  <c r="S16" i="48"/>
  <c r="S13" i="48"/>
  <c r="S20" i="48"/>
  <c r="S14" i="48"/>
  <c r="S15" i="48"/>
  <c r="S17" i="48"/>
  <c r="S18" i="48"/>
  <c r="S19" i="48"/>
  <c r="S21" i="48"/>
  <c r="P13" i="48"/>
  <c r="P18" i="48"/>
  <c r="P15" i="48"/>
  <c r="P20" i="48"/>
  <c r="P19" i="48"/>
  <c r="P14" i="48"/>
  <c r="P21" i="48"/>
  <c r="P17" i="48"/>
  <c r="P16" i="48"/>
  <c r="K22" i="46"/>
  <c r="L22" i="46" s="1"/>
  <c r="AA1667" i="63"/>
  <c r="AA749" i="63"/>
  <c r="AA1051" i="63"/>
  <c r="AA708" i="63"/>
  <c r="AA1910" i="63"/>
  <c r="AA452" i="63"/>
  <c r="AA1662" i="63"/>
  <c r="AA2046" i="63"/>
  <c r="AA567" i="63"/>
  <c r="AA2652" i="63"/>
  <c r="AA1606" i="63"/>
  <c r="AA1057" i="63"/>
  <c r="AA3139" i="63"/>
  <c r="AA3429" i="63"/>
  <c r="AA3164" i="63"/>
  <c r="AA1395" i="63"/>
  <c r="AA1177" i="63"/>
  <c r="AA3117" i="63"/>
  <c r="AA1462" i="63"/>
  <c r="AA3253" i="63"/>
  <c r="AA866" i="63"/>
  <c r="AA2497" i="63"/>
  <c r="AA1569" i="63"/>
  <c r="AA246" i="63"/>
  <c r="AA2135" i="63"/>
  <c r="AA2564" i="63"/>
  <c r="AA2511" i="63"/>
  <c r="AA895" i="63"/>
  <c r="AA2284" i="63"/>
  <c r="AA1769" i="63"/>
  <c r="AA2708" i="63"/>
  <c r="AA1193" i="63"/>
  <c r="AA255" i="63"/>
  <c r="AA1437" i="63"/>
  <c r="AA385" i="63"/>
  <c r="AA3259" i="63"/>
  <c r="AA1264" i="63"/>
  <c r="AA2906" i="63"/>
  <c r="AA2477" i="63"/>
  <c r="AA1531" i="63"/>
  <c r="AA1815" i="63"/>
  <c r="AA2506" i="63"/>
  <c r="AA619" i="63"/>
  <c r="AA760" i="63"/>
  <c r="AA1967" i="63"/>
  <c r="AA3179" i="63"/>
  <c r="AA2159" i="63"/>
  <c r="AA1638" i="63"/>
  <c r="AA1122" i="63"/>
  <c r="AA3357" i="63"/>
  <c r="AA937" i="63"/>
  <c r="AA1456" i="63"/>
  <c r="AA815" i="63"/>
  <c r="AA370" i="63"/>
  <c r="AA332" i="63"/>
  <c r="AA859" i="63"/>
  <c r="AA3085" i="63"/>
  <c r="AA3169" i="63"/>
  <c r="AA1891" i="63"/>
  <c r="AA2911" i="63"/>
  <c r="AA1796" i="63"/>
  <c r="AA1611" i="63"/>
  <c r="AA3359" i="63"/>
  <c r="AA3218" i="63"/>
  <c r="AA187" i="63"/>
  <c r="AA2545" i="63"/>
  <c r="AA3405" i="63"/>
  <c r="AA1213" i="63"/>
  <c r="AA399" i="63"/>
  <c r="AA3026" i="63"/>
  <c r="AA1354" i="63"/>
  <c r="AA779" i="63"/>
  <c r="AA1645" i="63"/>
  <c r="AA2851" i="63"/>
  <c r="AA1990" i="63"/>
  <c r="AA3338" i="63"/>
  <c r="AA2619" i="63"/>
  <c r="AA3522" i="63"/>
  <c r="AA1008" i="63"/>
  <c r="AA1751" i="63"/>
  <c r="AA3362" i="63"/>
  <c r="AA824" i="63"/>
  <c r="AA3339" i="63"/>
  <c r="AA2929" i="63"/>
  <c r="AA3295" i="63"/>
  <c r="AA2945" i="63"/>
  <c r="AA912" i="63"/>
  <c r="AA1629" i="63"/>
  <c r="AA520" i="63"/>
  <c r="AA22" i="63"/>
  <c r="AA477" i="63"/>
  <c r="AA1793" i="63"/>
  <c r="AA601" i="63"/>
  <c r="AA2957" i="63"/>
  <c r="AA1864" i="63"/>
  <c r="AA3285" i="63"/>
  <c r="AA2411" i="63"/>
  <c r="AA1666" i="63"/>
  <c r="AA702" i="63"/>
  <c r="AA1373" i="63"/>
  <c r="AA1526" i="63"/>
  <c r="AA184" i="63"/>
  <c r="AA1532" i="63"/>
  <c r="AA2808" i="63"/>
  <c r="AA3440" i="63"/>
  <c r="AA2459" i="63"/>
  <c r="AA2577" i="63"/>
  <c r="AA1352" i="63"/>
  <c r="AA2638" i="63"/>
  <c r="AA3276" i="63"/>
  <c r="AA3205" i="63"/>
  <c r="AA1339" i="63"/>
  <c r="AA179" i="63"/>
  <c r="AA2505" i="63"/>
  <c r="AA2240" i="63"/>
  <c r="AA2370" i="63"/>
  <c r="AA2392" i="63"/>
  <c r="AA3130" i="63"/>
  <c r="AA645" i="63"/>
  <c r="AA1166" i="63"/>
  <c r="AA575" i="63"/>
  <c r="AA776" i="63"/>
  <c r="AA1538" i="63"/>
  <c r="AA2094" i="63"/>
  <c r="AA3166" i="63"/>
  <c r="AA339" i="63"/>
  <c r="AA2271" i="63"/>
  <c r="AA2340" i="63"/>
  <c r="AA1592" i="63"/>
  <c r="AA1485" i="63"/>
  <c r="AA166" i="63"/>
  <c r="AA2893" i="63"/>
  <c r="AA3105" i="63"/>
  <c r="AA418" i="63"/>
  <c r="AA2305" i="63"/>
  <c r="AA43" i="63"/>
  <c r="AA3230" i="63"/>
  <c r="AA47" i="63"/>
  <c r="AA1766" i="63"/>
  <c r="AA1108" i="63"/>
  <c r="AA3404" i="63"/>
  <c r="AA1829" i="63"/>
  <c r="AA2433" i="63"/>
  <c r="AA1803" i="63"/>
  <c r="AA1947" i="63"/>
  <c r="AA1383" i="63"/>
  <c r="AA891" i="63"/>
  <c r="AA3044" i="63"/>
  <c r="AA644" i="63"/>
  <c r="AA2386" i="63"/>
  <c r="AA2496" i="63"/>
  <c r="AA417" i="63"/>
  <c r="AA1025" i="63"/>
  <c r="AA686" i="63"/>
  <c r="AA2143" i="63"/>
  <c r="AA918" i="63"/>
  <c r="AA3342" i="63"/>
  <c r="AA1839" i="63"/>
  <c r="AA1415" i="63"/>
  <c r="AA678" i="63"/>
  <c r="AA70" i="63"/>
  <c r="AA1235" i="63"/>
  <c r="AA1720" i="63"/>
  <c r="AA2774" i="63"/>
  <c r="AA2501" i="63"/>
  <c r="AA848" i="63"/>
  <c r="AA566" i="63"/>
  <c r="AA277" i="63"/>
  <c r="AA2239" i="63"/>
  <c r="AA349" i="63"/>
  <c r="AA273" i="63"/>
  <c r="AA423" i="63"/>
  <c r="AA2739" i="63"/>
  <c r="AA790" i="63"/>
  <c r="AA1738" i="63"/>
  <c r="AA3472" i="63"/>
  <c r="AA553" i="63"/>
  <c r="AA2037" i="63"/>
  <c r="AA1880" i="63"/>
  <c r="AA1850" i="63"/>
  <c r="AA1418" i="63"/>
  <c r="AA352" i="63"/>
  <c r="AA1980" i="63"/>
  <c r="AA849" i="63"/>
  <c r="AA934" i="63"/>
  <c r="AA577" i="63"/>
  <c r="AA1043" i="63"/>
  <c r="AA3161" i="63"/>
  <c r="AA410" i="63"/>
  <c r="AA1041" i="63"/>
  <c r="AA438" i="63"/>
  <c r="AA1410" i="63"/>
  <c r="AA1828" i="63"/>
  <c r="AA3036" i="63"/>
  <c r="AA288" i="63"/>
  <c r="AA2451" i="63"/>
  <c r="AA413" i="63"/>
  <c r="AA1511" i="63"/>
  <c r="AA2981" i="63"/>
  <c r="AA74" i="63"/>
  <c r="AA1242" i="63"/>
  <c r="AA2844" i="63"/>
  <c r="AA2913" i="63"/>
  <c r="AA397" i="63"/>
  <c r="AA1271" i="63"/>
  <c r="AA188" i="63"/>
  <c r="AA2054" i="63"/>
  <c r="AA3468" i="63"/>
  <c r="AA723" i="63"/>
  <c r="AA1066" i="63"/>
  <c r="AA2659" i="63"/>
  <c r="AA1570" i="63"/>
  <c r="AA1734" i="63"/>
  <c r="AA2333" i="63"/>
  <c r="AA1409" i="63"/>
  <c r="AA2588" i="63"/>
  <c r="AA1776" i="63"/>
  <c r="AA2210" i="63"/>
  <c r="AA2898" i="63"/>
  <c r="AA1834" i="63"/>
  <c r="AA1014" i="63"/>
  <c r="AA1344" i="63"/>
  <c r="AA97" i="63"/>
  <c r="AA1756" i="63"/>
  <c r="AA2747" i="63"/>
  <c r="AA1085" i="63"/>
  <c r="AA2719" i="63"/>
  <c r="AA3224" i="63"/>
  <c r="AA1147" i="63"/>
  <c r="AA80" i="63"/>
  <c r="AA579" i="63"/>
  <c r="AA2760" i="63"/>
  <c r="AA443" i="63"/>
  <c r="AA3488" i="63"/>
  <c r="AA696" i="63"/>
  <c r="AA1116" i="63"/>
  <c r="AA3047" i="63"/>
  <c r="AA193" i="63"/>
  <c r="AA1675" i="63"/>
  <c r="AA1192" i="63"/>
  <c r="AA2616" i="63"/>
  <c r="AA1705" i="63"/>
  <c r="AA3238" i="63"/>
  <c r="AA930" i="63"/>
  <c r="AA897" i="63"/>
  <c r="AA3345" i="63"/>
  <c r="AA1503" i="63"/>
  <c r="AA2718" i="63"/>
  <c r="AA1171" i="63"/>
  <c r="AA2932" i="63"/>
  <c r="AA1893" i="63"/>
  <c r="AA753" i="63"/>
  <c r="AA675" i="63"/>
  <c r="AA3393" i="63"/>
  <c r="AA1496" i="63"/>
  <c r="AA1161" i="63"/>
  <c r="AA290" i="63"/>
  <c r="AA3041" i="63"/>
  <c r="AA294" i="63"/>
  <c r="AA1855" i="63"/>
  <c r="AA1140" i="63"/>
  <c r="AA1888" i="63"/>
  <c r="AA21" i="63"/>
  <c r="AA726" i="63"/>
  <c r="AA1145" i="63"/>
  <c r="AA2419" i="63"/>
  <c r="AA2481" i="63"/>
  <c r="AA201" i="63"/>
  <c r="AA1125" i="63"/>
  <c r="AA2431" i="63"/>
  <c r="AA2581" i="63"/>
  <c r="AA1329" i="63"/>
  <c r="AA341" i="63"/>
  <c r="AA3498" i="63"/>
  <c r="AA54" i="63"/>
  <c r="AA3388" i="63"/>
  <c r="AA435" i="63"/>
  <c r="AA3049" i="63"/>
  <c r="AA3016" i="63"/>
  <c r="AA2641" i="63"/>
  <c r="AA2848" i="63"/>
  <c r="AA720" i="63"/>
  <c r="AA694" i="63"/>
  <c r="AA468" i="63"/>
  <c r="AA1330" i="63"/>
  <c r="AA3176" i="63"/>
  <c r="AA2076" i="63"/>
  <c r="AA2237" i="63"/>
  <c r="AA1524" i="63"/>
  <c r="AA1542" i="63"/>
  <c r="AA3283" i="63"/>
  <c r="AA3458" i="63"/>
  <c r="AA1190" i="63"/>
  <c r="AA2917" i="63"/>
  <c r="AA1607" i="63"/>
  <c r="AA1341" i="63"/>
  <c r="AA1424" i="63"/>
  <c r="AA1655" i="63"/>
  <c r="AA717" i="63"/>
  <c r="AA2715" i="63"/>
  <c r="AA2017" i="63"/>
  <c r="AA1137" i="63"/>
  <c r="AA2561" i="63"/>
  <c r="AA1173" i="63"/>
  <c r="AA3499" i="63"/>
  <c r="AA569" i="63"/>
  <c r="AA1921" i="63"/>
  <c r="AA2012" i="63"/>
  <c r="AA2815" i="63"/>
  <c r="AA3129" i="63"/>
  <c r="AA3035" i="63"/>
  <c r="AA3473" i="63"/>
  <c r="AA3116" i="63"/>
  <c r="AA573" i="63"/>
  <c r="AA1968" i="63"/>
  <c r="AA781" i="63"/>
  <c r="AA1959" i="63"/>
  <c r="AA2152" i="63"/>
  <c r="AA1376" i="63"/>
  <c r="AA3528" i="63"/>
  <c r="AA952" i="63"/>
  <c r="AA1523" i="63"/>
  <c r="AA150" i="63"/>
  <c r="AA2772" i="63"/>
  <c r="AA2485" i="63"/>
  <c r="AA684" i="63"/>
  <c r="AA271" i="63"/>
  <c r="AA1704" i="63"/>
  <c r="AA2229" i="63"/>
  <c r="AA1754" i="63"/>
  <c r="AA1843" i="63"/>
  <c r="AA2627" i="63"/>
  <c r="AA3217" i="63"/>
  <c r="AA3172" i="63"/>
  <c r="AA3066" i="63"/>
  <c r="AA2044" i="63"/>
  <c r="AA3516" i="63"/>
  <c r="AA3083" i="63"/>
  <c r="AA1622" i="63"/>
  <c r="AA3203" i="63"/>
  <c r="AA502" i="63"/>
  <c r="AA2212" i="63"/>
  <c r="AA2225" i="63"/>
  <c r="AA1215" i="63"/>
  <c r="AA1728" i="63"/>
  <c r="AA3478" i="63"/>
  <c r="AA2415" i="63"/>
  <c r="AA1163" i="63"/>
  <c r="AA2487" i="63"/>
  <c r="AA1261" i="63"/>
  <c r="AA892" i="63"/>
  <c r="AA2833" i="63"/>
  <c r="AA461" i="63"/>
  <c r="AA42" i="63"/>
  <c r="AA3381" i="63"/>
  <c r="AA1557" i="63"/>
  <c r="AA2665" i="63"/>
  <c r="AA2430" i="63"/>
  <c r="AA632" i="63"/>
  <c r="AA2541" i="63"/>
  <c r="AA2507" i="63"/>
  <c r="AA1463" i="63"/>
  <c r="AA2079" i="63"/>
  <c r="AA2557" i="63"/>
  <c r="AA914" i="63"/>
  <c r="AA947" i="63"/>
  <c r="AA1407" i="63"/>
  <c r="AA3369" i="63"/>
  <c r="AA1973" i="63"/>
  <c r="AA2721" i="63"/>
  <c r="AA174" i="63"/>
  <c r="AA1015" i="63"/>
  <c r="AA3328" i="63"/>
  <c r="AA3366" i="63"/>
  <c r="AA245" i="63"/>
  <c r="AA2661" i="63"/>
  <c r="AA1141" i="63"/>
  <c r="AA3354" i="63"/>
  <c r="AA1220" i="63"/>
  <c r="AA1095" i="63"/>
  <c r="AA118" i="63"/>
  <c r="AA266" i="63"/>
  <c r="AA3363" i="63"/>
  <c r="AA2532" i="63"/>
  <c r="AA1717" i="63"/>
  <c r="AA2643" i="63"/>
  <c r="AA160" i="63"/>
  <c r="AA3260" i="63"/>
  <c r="AA41" i="63"/>
  <c r="AA2426" i="63"/>
  <c r="AA1498" i="63"/>
  <c r="AA2736" i="63"/>
  <c r="AA2032" i="63"/>
  <c r="AA1941" i="63"/>
  <c r="AA2950" i="63"/>
  <c r="AA2816" i="63"/>
  <c r="AA558" i="63"/>
  <c r="AA345" i="63"/>
  <c r="AA2682" i="63"/>
  <c r="AA2966" i="63"/>
  <c r="AA2186" i="63"/>
  <c r="AA1733" i="63"/>
  <c r="AA780" i="63"/>
  <c r="AA2482" i="63"/>
  <c r="AA165" i="63"/>
  <c r="AA1646" i="63"/>
  <c r="AA929" i="63"/>
  <c r="AA414" i="63"/>
  <c r="AA1789" i="63"/>
  <c r="AA2446" i="63"/>
  <c r="AA2405" i="63"/>
  <c r="AA59" i="63"/>
  <c r="AA1284" i="63"/>
  <c r="AA1106" i="63"/>
  <c r="AA1795" i="63"/>
  <c r="AA3438" i="63"/>
  <c r="AA1673" i="63"/>
  <c r="AA478" i="63"/>
  <c r="AA2181" i="63"/>
  <c r="AA1313" i="63"/>
  <c r="AA2498" i="63"/>
  <c r="AA617" i="63"/>
  <c r="AA2765" i="63"/>
  <c r="AA984" i="63"/>
  <c r="AA806" i="63"/>
  <c r="AA67" i="63"/>
  <c r="AA3262" i="63"/>
  <c r="AA643" i="63"/>
  <c r="AA1240" i="63"/>
  <c r="AA1757" i="63"/>
  <c r="AA814" i="63"/>
  <c r="AA151" i="63"/>
  <c r="AA1668" i="63"/>
  <c r="AA705" i="63"/>
  <c r="AA729" i="63"/>
  <c r="AA2995" i="63"/>
  <c r="AA1519" i="63"/>
  <c r="AA2843" i="63"/>
  <c r="AA1255" i="63"/>
  <c r="AA1380" i="63"/>
  <c r="AA1536" i="63"/>
  <c r="AA1794" i="63"/>
  <c r="AA2040" i="63"/>
  <c r="AA2847" i="63"/>
  <c r="AA2492" i="63"/>
  <c r="AA3439" i="63"/>
  <c r="AA3167" i="63"/>
  <c r="AA3445" i="63"/>
  <c r="AA2572" i="63"/>
  <c r="AA1614" i="63"/>
  <c r="AA529" i="63"/>
  <c r="AA2187" i="63"/>
  <c r="AA62" i="63"/>
  <c r="AA1853" i="63"/>
  <c r="AA2184" i="63"/>
  <c r="AA2407" i="63"/>
  <c r="AA592" i="63"/>
  <c r="AA2678" i="63"/>
  <c r="AA1114" i="63"/>
  <c r="AA483" i="63"/>
  <c r="AA3068" i="63"/>
  <c r="AA3487" i="63"/>
  <c r="AA993" i="63"/>
  <c r="AA2091" i="63"/>
  <c r="AA206" i="63"/>
  <c r="AA1382" i="63"/>
  <c r="AA759" i="63"/>
  <c r="AA1214" i="63"/>
  <c r="AA2624" i="63"/>
  <c r="AA1492" i="63"/>
  <c r="AA1903" i="63"/>
  <c r="AA2124" i="63"/>
  <c r="AA387" i="63"/>
  <c r="AA909" i="63"/>
  <c r="AA2508" i="63"/>
  <c r="AA1158" i="63"/>
  <c r="AA2026" i="63"/>
  <c r="AA1966" i="63"/>
  <c r="AA2204" i="63"/>
  <c r="AA2785" i="63"/>
  <c r="AA1203" i="63"/>
  <c r="AA2445" i="63"/>
  <c r="AA582" i="63"/>
  <c r="AA1732" i="63"/>
  <c r="AA2866" i="63"/>
  <c r="AA2223" i="63"/>
  <c r="AA2358" i="63"/>
  <c r="AA2172" i="63"/>
  <c r="AA2500" i="63"/>
  <c r="AA2006" i="63"/>
  <c r="AA1369" i="63"/>
  <c r="AA2401" i="63"/>
  <c r="AA1687" i="63"/>
  <c r="AA1034" i="63"/>
  <c r="AA941" i="63"/>
  <c r="AA2758" i="63"/>
  <c r="AA3126" i="63"/>
  <c r="AA1257" i="63"/>
  <c r="AA885" i="63"/>
  <c r="AA93" i="63"/>
  <c r="AA1799" i="63"/>
  <c r="AA873" i="63"/>
  <c r="AA3023" i="63"/>
  <c r="AA2288" i="63"/>
  <c r="AA362" i="63"/>
  <c r="AA2383" i="63"/>
  <c r="AA321" i="63"/>
  <c r="AA3206" i="63"/>
  <c r="AA2516" i="63"/>
  <c r="AA948" i="63"/>
  <c r="AA1605" i="63"/>
  <c r="AA2375" i="63"/>
  <c r="AA1186" i="63"/>
  <c r="AA1994" i="63"/>
  <c r="AA1997" i="63"/>
  <c r="AA655" i="63"/>
  <c r="AA1321" i="63"/>
  <c r="AA1394" i="63"/>
  <c r="AA2618" i="63"/>
  <c r="AA2376" i="63"/>
  <c r="AA2683" i="63"/>
  <c r="AA1385" i="63"/>
  <c r="AA3420" i="63"/>
  <c r="AA3076" i="63"/>
  <c r="AA2687" i="63"/>
  <c r="AA3119" i="63"/>
  <c r="AA1865" i="63"/>
  <c r="AA1400" i="63"/>
  <c r="AA827" i="63"/>
  <c r="AA1615" i="63"/>
  <c r="AA2338" i="63"/>
  <c r="AA986" i="63"/>
  <c r="AA2882" i="63"/>
  <c r="AA178" i="63"/>
  <c r="AA763" i="63"/>
  <c r="AA1229" i="63"/>
  <c r="AA139" i="63"/>
  <c r="AA2389" i="63"/>
  <c r="AA2311" i="63"/>
  <c r="AA2611" i="63"/>
  <c r="AA1433" i="63"/>
  <c r="AA3006" i="63"/>
  <c r="AA473" i="63"/>
  <c r="AA281" i="63"/>
  <c r="AA2780" i="63"/>
  <c r="AA1985" i="63"/>
  <c r="AA3371" i="63"/>
  <c r="AA741" i="63"/>
  <c r="AA1130" i="63"/>
  <c r="AA1312" i="63"/>
  <c r="AA1250" i="63"/>
  <c r="AA2185" i="63"/>
  <c r="AA746" i="63"/>
  <c r="AA767" i="63"/>
  <c r="AA1381" i="63"/>
  <c r="AA500" i="63"/>
  <c r="AA3360" i="63"/>
  <c r="AA2289" i="63"/>
  <c r="AA855" i="63"/>
  <c r="AA584" i="63"/>
  <c r="AA2977" i="63"/>
  <c r="AA2858" i="63"/>
  <c r="AA1840" i="63"/>
  <c r="AA56" i="63"/>
  <c r="AA1905" i="63"/>
  <c r="AA2867" i="63"/>
  <c r="AA889" i="63"/>
  <c r="AA3211" i="63"/>
  <c r="AA302" i="63"/>
  <c r="AA2360" i="63"/>
  <c r="AA1199" i="63"/>
  <c r="AA33" i="63"/>
  <c r="AA799" i="63"/>
  <c r="AA3446" i="63"/>
  <c r="AA2043" i="63"/>
  <c r="AA3019" i="63"/>
  <c r="AA813" i="63"/>
  <c r="AA2645" i="63"/>
  <c r="AA466" i="63"/>
  <c r="AA1778" i="63"/>
  <c r="AA270" i="63"/>
  <c r="AA250" i="63"/>
  <c r="AA30" i="63"/>
  <c r="AA491" i="63"/>
  <c r="AA2522" i="63"/>
  <c r="AA1288" i="63"/>
  <c r="AA1479" i="63"/>
  <c r="AA2369" i="63"/>
  <c r="AA2234" i="63"/>
  <c r="AA181" i="63"/>
  <c r="AA3153" i="63"/>
  <c r="AA3481" i="63"/>
  <c r="AA1169" i="63"/>
  <c r="AA1670" i="63"/>
  <c r="AA2637" i="63"/>
  <c r="AA157" i="63"/>
  <c r="AA1669" i="63"/>
  <c r="AA925" i="63"/>
  <c r="AA3189" i="63"/>
  <c r="AA1412" i="63"/>
  <c r="AA2021" i="63"/>
  <c r="AA209" i="63"/>
  <c r="AA1555" i="63"/>
  <c r="AA2632" i="63"/>
  <c r="AA580" i="63"/>
  <c r="AA241" i="63"/>
  <c r="AA730" i="63"/>
  <c r="AA1701" i="63"/>
  <c r="AA1785" i="63"/>
  <c r="AA2527" i="63"/>
  <c r="AA945" i="63"/>
  <c r="AA1885" i="63"/>
  <c r="AA2402" i="63"/>
  <c r="AA2871" i="63"/>
  <c r="AA2562" i="63"/>
  <c r="AA1198" i="63"/>
  <c r="AA2147" i="63"/>
  <c r="AA228" i="63"/>
  <c r="AA2352" i="63"/>
  <c r="AA2832" i="63"/>
  <c r="AA2351" i="63"/>
  <c r="AA1488" i="63"/>
  <c r="AA2835" i="63"/>
  <c r="AA1685" i="63"/>
  <c r="AA3350" i="63"/>
  <c r="AA2610" i="63"/>
  <c r="AA828" i="63"/>
  <c r="AA1334" i="63"/>
  <c r="AA197" i="63"/>
  <c r="AA3045" i="63"/>
  <c r="AA3091" i="63"/>
  <c r="AA2789" i="63"/>
  <c r="AA1716" i="63"/>
  <c r="AA2993" i="63"/>
  <c r="AA1273" i="63"/>
  <c r="AA622" i="63"/>
  <c r="AA3204" i="63"/>
  <c r="AA1172" i="63"/>
  <c r="AA1943" i="63"/>
  <c r="AA1353" i="63"/>
  <c r="AA1096" i="63"/>
  <c r="AA1935" i="63"/>
  <c r="AA175" i="63"/>
  <c r="AA3039" i="63"/>
  <c r="AA3123" i="63"/>
  <c r="AA2363" i="63"/>
  <c r="AA1951" i="63"/>
  <c r="AA791" i="63"/>
  <c r="AA267" i="63"/>
  <c r="AA719" i="63"/>
  <c r="AA2319" i="63"/>
  <c r="AA1223" i="63"/>
  <c r="AA603" i="63"/>
  <c r="AA1619" i="63"/>
  <c r="AA1709" i="63"/>
  <c r="AA1216" i="63"/>
  <c r="AA1260" i="63"/>
  <c r="AA552" i="63"/>
  <c r="AA533" i="63"/>
  <c r="AA1307" i="63"/>
  <c r="AA540" i="63"/>
  <c r="AA1332" i="63"/>
  <c r="AA1466" i="63"/>
  <c r="AA2710" i="63"/>
  <c r="AA2660" i="63"/>
  <c r="AA1931" i="63"/>
  <c r="AA395" i="63"/>
  <c r="AA2273" i="63"/>
  <c r="AA2528" i="63"/>
  <c r="AA2891" i="63"/>
  <c r="AA2597" i="63"/>
  <c r="AA1436" i="63"/>
  <c r="AA219" i="63"/>
  <c r="AA615" i="63"/>
  <c r="AA3118" i="63"/>
  <c r="AA2568" i="63"/>
  <c r="AA1343" i="63"/>
  <c r="AA342" i="63"/>
  <c r="AA2856" i="63"/>
  <c r="AA965" i="63"/>
  <c r="AA3513" i="63"/>
  <c r="AA2344" i="63"/>
  <c r="AA485" i="63"/>
  <c r="AA2756" i="63"/>
  <c r="AA3382" i="63"/>
  <c r="AA127" i="63"/>
  <c r="AA2397" i="63"/>
  <c r="AA3527" i="63"/>
  <c r="AA3024" i="63"/>
  <c r="AA589" i="63"/>
  <c r="AA2226" i="63"/>
  <c r="AA1497" i="63"/>
  <c r="AA624" i="63"/>
  <c r="AA1848" i="63"/>
  <c r="AA148" i="63"/>
  <c r="AA1846" i="63"/>
  <c r="AA532" i="63"/>
  <c r="AA2096" i="63"/>
  <c r="AA1046" i="63"/>
  <c r="AA1642" i="63"/>
  <c r="AA1902" i="63"/>
  <c r="AA2428" i="63"/>
  <c r="AA3491" i="63"/>
  <c r="AA1323" i="63"/>
  <c r="AA2458" i="63"/>
  <c r="AA2822" i="63"/>
  <c r="AA2553" i="63"/>
  <c r="AA563" i="63"/>
  <c r="AA2845" i="63"/>
  <c r="AA1810" i="63"/>
  <c r="AA3490" i="63"/>
  <c r="AA2151" i="63"/>
  <c r="AA3072" i="63"/>
  <c r="AA1480" i="63"/>
  <c r="AA140" i="63"/>
  <c r="AA2495" i="63"/>
  <c r="AA526" i="63"/>
  <c r="AA1698" i="63"/>
  <c r="AA2085" i="63"/>
  <c r="AA1290" i="63"/>
  <c r="AA109" i="63"/>
  <c r="AA1711" i="63"/>
  <c r="AA961" i="63"/>
  <c r="AA2141" i="63"/>
  <c r="AA2711" i="63"/>
  <c r="AA3419" i="63"/>
  <c r="AA390" i="63"/>
  <c r="AA1649" i="63"/>
  <c r="AA2077" i="63"/>
  <c r="AA530" i="63"/>
  <c r="AA3531" i="63"/>
  <c r="AA285" i="63"/>
  <c r="AA1338" i="63"/>
  <c r="AA1423" i="63"/>
  <c r="AA2730" i="63"/>
  <c r="AA857" i="63"/>
  <c r="AA1092" i="63"/>
  <c r="AA1444" i="63"/>
  <c r="AA3075" i="63"/>
  <c r="AA1942" i="63"/>
  <c r="AA1680" i="63"/>
  <c r="AA2257" i="63"/>
  <c r="AA3300" i="63"/>
  <c r="AA1357" i="63"/>
  <c r="AA456" i="63"/>
  <c r="AA2165" i="63"/>
  <c r="AA654" i="63"/>
  <c r="AA1310" i="63"/>
  <c r="AA2778" i="63"/>
  <c r="AA1468" i="63"/>
  <c r="AA738" i="63"/>
  <c r="AA3124" i="63"/>
  <c r="AA244" i="63"/>
  <c r="AA2068" i="63"/>
  <c r="AA2988" i="63"/>
  <c r="AA2987" i="63"/>
  <c r="AA2537" i="63"/>
  <c r="AA3278" i="63"/>
  <c r="AA3547" i="63"/>
  <c r="AA1508" i="63"/>
  <c r="AA954" i="63"/>
  <c r="AA3092" i="63"/>
  <c r="AA1639" i="63"/>
  <c r="AA2471" i="63"/>
  <c r="AA1534" i="63"/>
  <c r="AA556" i="63"/>
  <c r="AA2647" i="63"/>
  <c r="AA1964" i="63"/>
  <c r="AA2468" i="63"/>
  <c r="AA2559" i="63"/>
  <c r="AA825" i="63"/>
  <c r="AA2791" i="63"/>
  <c r="AA2149" i="63"/>
  <c r="AA1919" i="63"/>
  <c r="AA3408" i="63"/>
  <c r="AA448" i="63"/>
  <c r="AA3182" i="63"/>
  <c r="AA3415" i="63"/>
  <c r="AA1314" i="63"/>
  <c r="AA3098" i="63"/>
  <c r="AA3400" i="63"/>
  <c r="AA2890" i="63"/>
  <c r="AA2191" i="63"/>
  <c r="AA1825" i="63"/>
  <c r="AA2960" i="63"/>
  <c r="AA276" i="63"/>
  <c r="AA1502" i="63"/>
  <c r="AA3088" i="63"/>
  <c r="AA445" i="63"/>
  <c r="AA810" i="63"/>
  <c r="AA2533" i="63"/>
  <c r="AA1830" i="63"/>
  <c r="AA3223" i="63"/>
  <c r="AA735" i="63"/>
  <c r="AA2666" i="63"/>
  <c r="AA2735" i="63"/>
  <c r="AA1360" i="63"/>
  <c r="AA2892" i="63"/>
  <c r="AA2178" i="63"/>
  <c r="AA409" i="63"/>
  <c r="AA946" i="63"/>
  <c r="AA2908" i="63"/>
  <c r="AA1872" i="63"/>
  <c r="AA78" i="63"/>
  <c r="AA29" i="63"/>
  <c r="AA163" i="63"/>
  <c r="AA3162" i="63"/>
  <c r="AA2655" i="63"/>
  <c r="AA2174" i="63"/>
  <c r="AA2701" i="63"/>
  <c r="AA911" i="63"/>
  <c r="AA958" i="63"/>
  <c r="AA1876" i="63"/>
  <c r="AA3436" i="63"/>
  <c r="AA391" i="63"/>
  <c r="AA543" i="63"/>
  <c r="AA740" i="63"/>
  <c r="AA964" i="63"/>
  <c r="AA2279" i="63"/>
  <c r="AA457" i="63"/>
  <c r="AA2834" i="63"/>
  <c r="AA211" i="63"/>
  <c r="AA3364" i="63"/>
  <c r="AA1459" i="63"/>
  <c r="AA2164" i="63"/>
  <c r="AA2658" i="63"/>
  <c r="AA3427" i="63"/>
  <c r="AA1593" i="63"/>
  <c r="AA3385" i="63"/>
  <c r="AA1316" i="63"/>
  <c r="AA2569" i="63"/>
  <c r="AA257" i="63"/>
  <c r="AA1017" i="63"/>
  <c r="AA2521" i="63"/>
  <c r="AA2983" i="63"/>
  <c r="AA167" i="63"/>
  <c r="AA1869" i="63"/>
  <c r="AA798" i="63"/>
  <c r="AA2259" i="63"/>
  <c r="AA1055" i="63"/>
  <c r="AA3324" i="63"/>
  <c r="AA1862" i="63"/>
  <c r="AA769" i="63"/>
  <c r="AA1565" i="63"/>
  <c r="AA973" i="63"/>
  <c r="AA3509" i="63"/>
  <c r="AA2613" i="63"/>
  <c r="AA2787" i="63"/>
  <c r="AA486" i="63"/>
  <c r="AA3452" i="63"/>
  <c r="AA2414" i="63"/>
  <c r="AA693" i="63"/>
  <c r="AA1517" i="63"/>
  <c r="AA2216" i="63"/>
  <c r="AA204" i="63"/>
  <c r="AA2573" i="63"/>
  <c r="AA2465" i="63"/>
  <c r="AA2994" i="63"/>
  <c r="AA3343" i="63"/>
  <c r="AA1559" i="63"/>
  <c r="AA335" i="63"/>
  <c r="AA3160" i="63"/>
  <c r="AA2450" i="63"/>
  <c r="AA3097" i="63"/>
  <c r="AA823" i="63"/>
  <c r="AA2367" i="63"/>
  <c r="AA745" i="63"/>
  <c r="AA1378" i="63"/>
  <c r="AA2784" i="63"/>
  <c r="AA2084" i="63"/>
  <c r="AA3525" i="63"/>
  <c r="AA2424" i="63"/>
  <c r="AA128" i="63"/>
  <c r="AA1067" i="63"/>
  <c r="AA3249" i="63"/>
  <c r="AA2064" i="63"/>
  <c r="AA516" i="63"/>
  <c r="AA1851" i="63"/>
  <c r="AA766" i="63"/>
  <c r="AA902" i="63"/>
  <c r="AA503" i="63"/>
  <c r="AA3437" i="63"/>
  <c r="AA1553" i="63"/>
  <c r="AA846" i="63"/>
  <c r="AA1820" i="63"/>
  <c r="AA2421" i="63"/>
  <c r="AA2086" i="63"/>
  <c r="AA2855" i="63"/>
  <c r="AA1324" i="63"/>
  <c r="AA2817" i="63"/>
  <c r="AA146" i="63"/>
  <c r="AA374" i="63"/>
  <c r="AA492" i="63"/>
  <c r="AA734" i="63"/>
  <c r="AA3087" i="63"/>
  <c r="AA2109" i="63"/>
  <c r="AA788" i="63"/>
  <c r="AA877" i="63"/>
  <c r="AA2359" i="63"/>
  <c r="AA1633" i="63"/>
  <c r="AA1028" i="63"/>
  <c r="AA2131" i="63"/>
  <c r="AA724" i="63"/>
  <c r="AA1899" i="63"/>
  <c r="AA3361" i="63"/>
  <c r="AA1454" i="63"/>
  <c r="AA3012" i="63"/>
  <c r="AA1699" i="63"/>
  <c r="AA2456" i="63"/>
  <c r="AA122" i="63"/>
  <c r="AA69" i="63"/>
  <c r="AA3073" i="63"/>
  <c r="AA476" i="63"/>
  <c r="AA202" i="63"/>
  <c r="AA2047" i="63"/>
  <c r="AA1398" i="63"/>
  <c r="AA2075" i="63"/>
  <c r="AA2899" i="63"/>
  <c r="AA3004" i="63"/>
  <c r="AA3254" i="63"/>
  <c r="AA1157" i="63"/>
  <c r="AA1798" i="63"/>
  <c r="AA2591" i="63"/>
  <c r="AA2368" i="63"/>
  <c r="AA284" i="63"/>
  <c r="AA2717" i="63"/>
  <c r="AA2217" i="63"/>
  <c r="AA2202" i="63"/>
  <c r="AA1890" i="63"/>
  <c r="AA415" i="63"/>
  <c r="AA518" i="63"/>
  <c r="AA119" i="63"/>
  <c r="AA2192" i="63"/>
  <c r="AA2602" i="63"/>
  <c r="AA39" i="63"/>
  <c r="AA274" i="63"/>
  <c r="AA1112" i="63"/>
  <c r="AA1816" i="63"/>
  <c r="AA1252" i="63"/>
  <c r="AA3226" i="63"/>
  <c r="AA597" i="63"/>
  <c r="AA2314" i="63"/>
  <c r="AA1892" i="63"/>
  <c r="AA3183" i="63"/>
  <c r="AA104" i="63"/>
  <c r="AA84" i="63"/>
  <c r="AA1895" i="63"/>
  <c r="AA44" i="63"/>
  <c r="AA534" i="63"/>
  <c r="AA3034" i="63"/>
  <c r="AA525" i="63"/>
  <c r="AA905" i="63"/>
  <c r="AA2058" i="63"/>
  <c r="AA635" i="63"/>
  <c r="AA896" i="63"/>
  <c r="AA1050" i="63"/>
  <c r="AA66" i="63"/>
  <c r="AA1224" i="63"/>
  <c r="AA2852" i="63"/>
  <c r="AA1258" i="63"/>
  <c r="AA2955" i="63"/>
  <c r="AA1965" i="63"/>
  <c r="AA2266" i="63"/>
  <c r="AA1473" i="63"/>
  <c r="AA3107" i="63"/>
  <c r="AA773" i="63"/>
  <c r="AA1791" i="63"/>
  <c r="AA116" i="63"/>
  <c r="AA1926" i="63"/>
  <c r="AA2959" i="63"/>
  <c r="AA2291" i="63"/>
  <c r="AA2158" i="63"/>
  <c r="AA3319" i="63"/>
  <c r="AA3029" i="63"/>
  <c r="AA2139" i="63"/>
  <c r="AA2631" i="63"/>
  <c r="AA1653" i="63"/>
  <c r="AA3271" i="63"/>
  <c r="AA868" i="63"/>
  <c r="AA1306" i="63"/>
  <c r="AA2794" i="63"/>
  <c r="AA1281" i="63"/>
  <c r="AA3401" i="63"/>
  <c r="AA1477" i="63"/>
  <c r="AA1510" i="63"/>
  <c r="AA196" i="63"/>
  <c r="AA1866" i="63"/>
  <c r="AA210" i="63"/>
  <c r="AA2464" i="63"/>
  <c r="AA886" i="63"/>
  <c r="AA1867" i="63"/>
  <c r="AA748" i="63"/>
  <c r="AA1824" i="63"/>
  <c r="AA1636" i="63"/>
  <c r="AA77" i="63"/>
  <c r="AA1148" i="63"/>
  <c r="AA138" i="63"/>
  <c r="AA1783" i="63"/>
  <c r="AA2734" i="63"/>
  <c r="AA3155" i="63"/>
  <c r="AA2377" i="63"/>
  <c r="AA1491" i="63"/>
  <c r="AA2029" i="63"/>
  <c r="AA692" i="63"/>
  <c r="AA557" i="63"/>
  <c r="AA3494" i="63"/>
  <c r="AA2150" i="63"/>
  <c r="AA1365" i="63"/>
  <c r="AA2681" i="63"/>
  <c r="AA1246" i="63"/>
  <c r="AA1226" i="63"/>
  <c r="AA3349" i="63"/>
  <c r="AA2915" i="63"/>
  <c r="AA1326" i="63"/>
  <c r="AA2741" i="63"/>
  <c r="AA926" i="63"/>
  <c r="AA2842" i="63"/>
  <c r="AA2489" i="63"/>
  <c r="AA2639" i="63"/>
  <c r="AA2146" i="63"/>
  <c r="AA2699" i="63"/>
  <c r="AA382" i="63"/>
  <c r="AA1780" i="63"/>
  <c r="AA2140" i="63"/>
  <c r="AA3353" i="63"/>
  <c r="AA1228" i="63"/>
  <c r="AA2163" i="63"/>
  <c r="AA831" i="63"/>
  <c r="AA420" i="63"/>
  <c r="AA2126" i="63"/>
  <c r="AA291" i="63"/>
  <c r="AA2649" i="63"/>
  <c r="AA2252" i="63"/>
  <c r="AA1631" i="63"/>
  <c r="AA1814" i="63"/>
  <c r="AA2005" i="63"/>
  <c r="AA3178" i="63"/>
  <c r="AA464" i="63"/>
  <c r="AA2347" i="63"/>
  <c r="AA3302" i="63"/>
  <c r="AA73" i="63"/>
  <c r="AA2565" i="63"/>
  <c r="AA1596" i="63"/>
  <c r="AA1501" i="63"/>
  <c r="AA488" i="63"/>
  <c r="AA648" i="63"/>
  <c r="AA863" i="63"/>
  <c r="AA2798" i="63"/>
  <c r="AA1954" i="63"/>
  <c r="AA656" i="63"/>
  <c r="AA149" i="63"/>
  <c r="AA666" i="63"/>
  <c r="AA1110" i="63"/>
  <c r="AA1270" i="63"/>
  <c r="AA3450" i="63"/>
  <c r="AA1937" i="63"/>
  <c r="AA3194" i="63"/>
  <c r="AA3173" i="63"/>
  <c r="AA2539" i="63"/>
  <c r="AA2102" i="63"/>
  <c r="AA2975" i="63"/>
  <c r="AA2114" i="63"/>
  <c r="AA2100" i="63"/>
  <c r="AA340" i="63"/>
  <c r="AA1857" i="63"/>
  <c r="AA1758" i="63"/>
  <c r="AA1443" i="63"/>
  <c r="AA674" i="63"/>
  <c r="AA770" i="63"/>
  <c r="AA2007" i="63"/>
  <c r="AA2083" i="63"/>
  <c r="AA293" i="63"/>
  <c r="AA3489" i="63"/>
  <c r="AA2662" i="63"/>
  <c r="AA3246" i="63"/>
  <c r="AA1546" i="63"/>
  <c r="AA904" i="63"/>
  <c r="AA3448" i="63"/>
  <c r="AA2071" i="63"/>
  <c r="AA3529" i="63"/>
  <c r="AA2206" i="63"/>
  <c r="AA1841" i="63"/>
  <c r="AA3058" i="63"/>
  <c r="AA1715" i="63"/>
  <c r="AA1759" i="63"/>
  <c r="AA180" i="63"/>
  <c r="AA1219" i="63"/>
  <c r="AA2365" i="63"/>
  <c r="AA1612" i="63"/>
  <c r="AA366" i="63"/>
  <c r="AA2525" i="63"/>
  <c r="AA1262" i="63"/>
  <c r="AA1674" i="63"/>
  <c r="AA2754" i="63"/>
  <c r="AA956" i="63"/>
  <c r="AA2023" i="63"/>
  <c r="AA2751" i="63"/>
  <c r="AA312" i="63"/>
  <c r="AA2579" i="63"/>
  <c r="AA2268" i="63"/>
  <c r="AA775" i="63"/>
  <c r="AA1911" i="63"/>
  <c r="AA237" i="63"/>
  <c r="AA2038" i="63"/>
  <c r="AA3548" i="63"/>
  <c r="AA314" i="63"/>
  <c r="AA782" i="63"/>
  <c r="AA248" i="63"/>
  <c r="AA555" i="63"/>
  <c r="AA2938" i="63"/>
  <c r="AA2245" i="63"/>
  <c r="AA3391" i="63"/>
  <c r="AA3286" i="63"/>
  <c r="AA3209" i="63"/>
  <c r="AA794" i="63"/>
  <c r="AA1065" i="63"/>
  <c r="AA2380" i="63"/>
  <c r="AA402" i="63"/>
  <c r="AA687" i="63"/>
  <c r="AA162" i="63"/>
  <c r="AA2914" i="63"/>
  <c r="AA53" i="63"/>
  <c r="AA2672" i="63"/>
  <c r="AA3184" i="63"/>
  <c r="AA3284" i="63"/>
  <c r="AA1368" i="63"/>
  <c r="AA1117" i="63"/>
  <c r="AA1714" i="63"/>
  <c r="AA442" i="63"/>
  <c r="AA3426" i="63"/>
  <c r="AA2604" i="63"/>
  <c r="AA981" i="63"/>
  <c r="AA2585" i="63"/>
  <c r="AA2600" i="63"/>
  <c r="AA1245" i="63"/>
  <c r="AA3550" i="63"/>
  <c r="AA3154" i="63"/>
  <c r="AA3125" i="63"/>
  <c r="AA229" i="63"/>
  <c r="AA1500" i="63"/>
  <c r="AA861" i="63"/>
  <c r="AA1432" i="63"/>
  <c r="AA3281" i="63"/>
  <c r="AA2061" i="63"/>
  <c r="AA3221" i="63"/>
  <c r="AA1416" i="63"/>
  <c r="AA3403" i="63"/>
  <c r="AA2166" i="63"/>
  <c r="AA599" i="63"/>
  <c r="AA1201" i="63"/>
  <c r="AA2325" i="63"/>
  <c r="AA2060" i="63"/>
  <c r="AA1428" i="63"/>
  <c r="AA2622" i="63"/>
  <c r="AA1291" i="63"/>
  <c r="AA1241" i="63"/>
  <c r="AA1448" i="63"/>
  <c r="AA3256" i="63"/>
  <c r="AA1037" i="63"/>
  <c r="AA2985" i="63"/>
  <c r="AA3462" i="63"/>
  <c r="AA739" i="63"/>
  <c r="AA194" i="63"/>
  <c r="AA3003" i="63"/>
  <c r="AA1124" i="63"/>
  <c r="AA992" i="63"/>
  <c r="AA2213" i="63"/>
  <c r="AA490" i="63"/>
  <c r="AA98" i="63"/>
  <c r="AA2819" i="63"/>
  <c r="AA351" i="63"/>
  <c r="AA871" i="63"/>
  <c r="AA1451" i="63"/>
  <c r="AA2979" i="63"/>
  <c r="AA554" i="63"/>
  <c r="AA3245" i="63"/>
  <c r="AA718" i="63"/>
  <c r="AA2918" i="63"/>
  <c r="AA3443" i="63"/>
  <c r="AA1618" i="63"/>
  <c r="AA1293" i="63"/>
  <c r="AA1779" i="63"/>
  <c r="AA1280" i="63"/>
  <c r="AA2864" i="63"/>
  <c r="AA732" i="63"/>
  <c r="AA1628" i="63"/>
  <c r="AA1852" i="63"/>
  <c r="AA1452" i="63"/>
  <c r="AA1175" i="63"/>
  <c r="AA2896" i="63"/>
  <c r="AA1302" i="63"/>
  <c r="AA2768" i="63"/>
  <c r="AA733" i="63"/>
  <c r="AA287" i="63"/>
  <c r="AA2738" i="63"/>
  <c r="AA3418" i="63"/>
  <c r="AA25" i="63"/>
  <c r="AA822" i="63"/>
  <c r="AA2584" i="63"/>
  <c r="AA980" i="63"/>
  <c r="AA2190" i="63"/>
  <c r="AA754" i="63"/>
  <c r="AA1391" i="63"/>
  <c r="AA1023" i="63"/>
  <c r="AA742" i="63"/>
  <c r="AA2745" i="63"/>
  <c r="AA105" i="63"/>
  <c r="AA3376" i="63"/>
  <c r="AA1494" i="63"/>
  <c r="AA2606" i="63"/>
  <c r="AA568" i="63"/>
  <c r="AA870" i="63"/>
  <c r="AA646" i="63"/>
  <c r="AA1982" i="63"/>
  <c r="AA3317" i="63"/>
  <c r="AA3195" i="63"/>
  <c r="AA2980" i="63"/>
  <c r="AA1505" i="63"/>
  <c r="AA3018" i="63"/>
  <c r="AA2853" i="63"/>
  <c r="AA612" i="63"/>
  <c r="AA2515" i="63"/>
  <c r="AA1021" i="63"/>
  <c r="AA1688" i="63"/>
  <c r="AA2869" i="63"/>
  <c r="AA482" i="63"/>
  <c r="AA3241" i="63"/>
  <c r="AA943" i="63"/>
  <c r="AA1811" i="63"/>
  <c r="AA671" i="63"/>
  <c r="AA3071" i="63"/>
  <c r="AA3168" i="63"/>
  <c r="AA1047" i="63"/>
  <c r="AA1078" i="63"/>
  <c r="AA3090" i="63"/>
  <c r="AA2571" i="63"/>
  <c r="AA1309" i="63"/>
  <c r="AA1490" i="63"/>
  <c r="AA1692" i="63"/>
  <c r="AA1916" i="63"/>
  <c r="AA1301" i="63"/>
  <c r="AA960" i="63"/>
  <c r="AA126" i="63"/>
  <c r="AA1760" i="63"/>
  <c r="AA1247" i="63"/>
  <c r="AA1598" i="63"/>
  <c r="AA1417" i="63"/>
  <c r="AA1644" i="63"/>
  <c r="AA1904" i="63"/>
  <c r="AA3136" i="63"/>
  <c r="AA3065" i="63"/>
  <c r="AA1469" i="63"/>
  <c r="AA2002" i="63"/>
  <c r="AA2099" i="63"/>
  <c r="AA1248" i="63"/>
  <c r="AA1537" i="63"/>
  <c r="AA3306" i="63"/>
  <c r="AA524" i="63"/>
  <c r="AA1474" i="63"/>
  <c r="AA1105" i="63"/>
  <c r="AA331" i="63"/>
  <c r="AA396" i="63"/>
  <c r="AA690" i="63"/>
  <c r="AA2895" i="63"/>
  <c r="AA2598" i="63"/>
  <c r="AA609" i="63"/>
  <c r="AA1586" i="63"/>
  <c r="AA2443" i="63"/>
  <c r="AA2775" i="63"/>
  <c r="AA3198" i="63"/>
  <c r="AA2132" i="63"/>
  <c r="AA1963" i="63"/>
  <c r="AA1174" i="63"/>
  <c r="AA2441" i="63"/>
  <c r="AA235" i="63"/>
  <c r="AA536" i="63"/>
  <c r="AA887" i="63"/>
  <c r="AA1495" i="63"/>
  <c r="AA232" i="63"/>
  <c r="AA459" i="63"/>
  <c r="AA1784" i="63"/>
  <c r="AA1952" i="63"/>
  <c r="AA2299" i="63"/>
  <c r="AA1249" i="63"/>
  <c r="AA1185" i="63"/>
  <c r="AA57" i="63"/>
  <c r="AA2066" i="63"/>
  <c r="AA1446" i="63"/>
  <c r="AA1859" i="63"/>
  <c r="AA590" i="63"/>
  <c r="AA908" i="63"/>
  <c r="AA1481" i="63"/>
  <c r="AA2183" i="63"/>
  <c r="AA3264" i="63"/>
  <c r="AA2087" i="63"/>
  <c r="AA1083" i="63"/>
  <c r="AA159" i="63"/>
  <c r="AA2388" i="63"/>
  <c r="AA1912" i="63"/>
  <c r="AA2385" i="63"/>
  <c r="AA3248" i="63"/>
  <c r="AA3074" i="63"/>
  <c r="AA2024" i="63"/>
  <c r="AA3409" i="63"/>
  <c r="AA1908" i="63"/>
  <c r="AA862" i="63"/>
  <c r="AA710" i="63"/>
  <c r="AA2801" i="63"/>
  <c r="AA460" i="63"/>
  <c r="AA3402" i="63"/>
  <c r="AA1040" i="63"/>
  <c r="AA2015" i="63"/>
  <c r="AA3142" i="63"/>
  <c r="AA659" i="63"/>
  <c r="AA2726" i="63"/>
  <c r="AA1845" i="63"/>
  <c r="AA1073" i="63"/>
  <c r="AA2493" i="63"/>
  <c r="AA2875" i="63"/>
  <c r="AA2827" i="63"/>
  <c r="AA3526" i="63"/>
  <c r="AA156" i="63"/>
  <c r="AA1571" i="63"/>
  <c r="AA2004" i="63"/>
  <c r="AA298" i="63"/>
  <c r="AA2883" i="63"/>
  <c r="AA2997" i="63"/>
  <c r="AA3293" i="63"/>
  <c r="AA3301" i="63"/>
  <c r="AA1149" i="63"/>
  <c r="AA3321" i="63"/>
  <c r="AA330" i="63"/>
  <c r="AA1079" i="63"/>
  <c r="AA977" i="63"/>
  <c r="AA1150" i="63"/>
  <c r="AA1142" i="63"/>
  <c r="AA1544" i="63"/>
  <c r="AA639" i="63"/>
  <c r="AA373" i="63"/>
  <c r="AA2728" i="63"/>
  <c r="AA535" i="63"/>
  <c r="AA2196" i="63"/>
  <c r="AA1608" i="63"/>
  <c r="AA3484" i="63"/>
  <c r="AA393" i="63"/>
  <c r="AA1265" i="63"/>
  <c r="AA744" i="63"/>
  <c r="AA743" i="63"/>
  <c r="AA1528" i="63"/>
  <c r="AA1987" i="63"/>
  <c r="AA1887" i="63"/>
  <c r="AA1390" i="63"/>
  <c r="AA2473" i="63"/>
  <c r="AA2230" i="63"/>
  <c r="AA606" i="63"/>
  <c r="AA2503" i="63"/>
  <c r="AA3501" i="63"/>
  <c r="AA2249" i="63"/>
  <c r="AA1527" i="63"/>
  <c r="AA3050" i="63"/>
  <c r="AA2301" i="63"/>
  <c r="AA2691" i="63"/>
  <c r="AA1775" i="63"/>
  <c r="AA2594" i="63"/>
  <c r="AA2097" i="63"/>
  <c r="AA1121" i="63"/>
  <c r="AA2282" i="63"/>
  <c r="AA2062" i="63"/>
  <c r="AA951" i="63"/>
  <c r="AA3540" i="63"/>
  <c r="AA2804" i="63"/>
  <c r="AA626" i="63"/>
  <c r="AA537" i="63"/>
  <c r="AA1562" i="63"/>
  <c r="AA1236" i="63"/>
  <c r="AA411" i="63"/>
  <c r="AA2379" i="63"/>
  <c r="AA1661" i="63"/>
  <c r="AA1550" i="63"/>
  <c r="AA432" i="63"/>
  <c r="AA169" i="63"/>
  <c r="AA2771" i="63"/>
  <c r="AA2729" i="63"/>
  <c r="AA3225" i="63"/>
  <c r="AA1691" i="63"/>
  <c r="AA3055" i="63"/>
  <c r="AA1139" i="63"/>
  <c r="AA2313" i="63"/>
  <c r="AA1626" i="63"/>
  <c r="AA195" i="63"/>
  <c r="AA58" i="63"/>
  <c r="AA2449" i="63"/>
  <c r="AA2334" i="63"/>
  <c r="AA2846" i="63"/>
  <c r="AA427" i="63"/>
  <c r="AA1311" i="63"/>
  <c r="AA2436" i="63"/>
  <c r="AA99" i="63"/>
  <c r="AA3503" i="63"/>
  <c r="AA1431" i="63"/>
  <c r="AA2749" i="63"/>
  <c r="AA3032" i="63"/>
  <c r="AA1610" i="63"/>
  <c r="AA27" i="63"/>
  <c r="AA2695" i="63"/>
  <c r="AA955" i="63"/>
  <c r="AA957" i="63"/>
  <c r="AA521" i="63"/>
  <c r="AA2608" i="63"/>
  <c r="AA1595" i="63"/>
  <c r="AA2073" i="63"/>
  <c r="AA3377" i="63"/>
  <c r="AA2041" i="63"/>
  <c r="AA2910" i="63"/>
  <c r="AA3546" i="63"/>
  <c r="AA2170" i="63"/>
  <c r="AA1514" i="63"/>
  <c r="AA2974" i="63"/>
  <c r="AA1379" i="63"/>
  <c r="AA63" i="63"/>
  <c r="AA3336" i="63"/>
  <c r="AA2018" i="63"/>
  <c r="AA3094" i="63"/>
  <c r="AA2063" i="63"/>
  <c r="AA578" i="63"/>
  <c r="AA2390" i="63"/>
  <c r="AA1289" i="63"/>
  <c r="AA123" i="63"/>
  <c r="AA2939" i="63"/>
  <c r="AA1003" i="63"/>
  <c r="AA2881" i="63"/>
  <c r="AA2317" i="63"/>
  <c r="AA1364" i="63"/>
  <c r="AA2354" i="63"/>
  <c r="AA3515" i="63"/>
  <c r="AA1651" i="63"/>
  <c r="AA989" i="63"/>
  <c r="AA1019" i="63"/>
  <c r="AA3236" i="63"/>
  <c r="AA208" i="63"/>
  <c r="AA803" i="63"/>
  <c r="AA1063" i="63"/>
  <c r="AA3177" i="63"/>
  <c r="AA514" i="63"/>
  <c r="AA2427" i="63"/>
  <c r="AA3250" i="63"/>
  <c r="AA1297" i="63"/>
  <c r="AA1927" i="63"/>
  <c r="AA65" i="63"/>
  <c r="AA3279" i="63"/>
  <c r="AA2656" i="63"/>
  <c r="AA545" i="63"/>
  <c r="AA261" i="63"/>
  <c r="AA1971" i="63"/>
  <c r="AA1710" i="63"/>
  <c r="AA703" i="63"/>
  <c r="AA1180" i="63"/>
  <c r="AA1403" i="63"/>
  <c r="AA3477" i="63"/>
  <c r="AA3213" i="63"/>
  <c r="AA1907" i="63"/>
  <c r="AA2125" i="63"/>
  <c r="AA207" i="63"/>
  <c r="AA3502" i="63"/>
  <c r="AA845" i="63"/>
  <c r="AA2366" i="63"/>
  <c r="AA38" i="63"/>
  <c r="AA152" i="63"/>
  <c r="AA3100" i="63"/>
  <c r="AA842" i="63"/>
  <c r="AA2885" i="63"/>
  <c r="AA1725" i="63"/>
  <c r="AA2476" i="63"/>
  <c r="AA611" i="63"/>
  <c r="AA2636" i="63"/>
  <c r="AA1234" i="63"/>
  <c r="AA2716" i="63"/>
  <c r="AA3043" i="63"/>
  <c r="AA2224" i="63"/>
  <c r="AA3519" i="63"/>
  <c r="AA1080" i="63"/>
  <c r="AA3536" i="63"/>
  <c r="AA136" i="63"/>
  <c r="AA1337" i="63"/>
  <c r="AA682" i="63"/>
  <c r="AA3389" i="63"/>
  <c r="AA3485" i="63"/>
  <c r="AA3332" i="63"/>
  <c r="AA1128" i="63"/>
  <c r="AA1090" i="63"/>
  <c r="AA2119" i="63"/>
  <c r="AA1429" i="63"/>
  <c r="AA2905" i="63"/>
  <c r="AA1658" i="63"/>
  <c r="AA439" i="63"/>
  <c r="AA1744" i="63"/>
  <c r="AA1922" i="63"/>
  <c r="AA1944" i="63"/>
  <c r="AA1703" i="63"/>
  <c r="AA2134" i="63"/>
  <c r="AA2161" i="63"/>
  <c r="AA1914" i="63"/>
  <c r="AA2155" i="63"/>
  <c r="AA1856" i="63"/>
  <c r="AA2936" i="63"/>
  <c r="AA424" i="63"/>
  <c r="AA3247" i="63"/>
  <c r="AA3288" i="63"/>
  <c r="AA2965" i="63"/>
  <c r="AA585" i="63"/>
  <c r="AA1318" i="63"/>
  <c r="AA691" i="63"/>
  <c r="AA1533" i="63"/>
  <c r="AA1438" i="63"/>
  <c r="AA2609" i="63"/>
  <c r="AA1430" i="63"/>
  <c r="AA657" i="63"/>
  <c r="AA1590" i="63"/>
  <c r="AA837" i="63"/>
  <c r="AA1613" i="63"/>
  <c r="AA2281" i="63"/>
  <c r="AA3280" i="63"/>
  <c r="AA240" i="63"/>
  <c r="AA604" i="63"/>
  <c r="AA2850" i="63"/>
  <c r="AA3148" i="63"/>
  <c r="AA2153" i="63"/>
  <c r="AA1267" i="63"/>
  <c r="AA888" i="63"/>
  <c r="AA356" i="63"/>
  <c r="AA538" i="63"/>
  <c r="AA1627" i="63"/>
  <c r="AA2324" i="63"/>
  <c r="AA507" i="63"/>
  <c r="AA2303" i="63"/>
  <c r="AA3407" i="63"/>
  <c r="AA1299" i="63"/>
  <c r="AA716" i="63"/>
  <c r="AA2345" i="63"/>
  <c r="AA2200" i="63"/>
  <c r="AA1155" i="63"/>
  <c r="AA3210" i="63"/>
  <c r="AA182" i="63"/>
  <c r="AA1208" i="63"/>
  <c r="AA1696" i="63"/>
  <c r="AA3128" i="63"/>
  <c r="AA1591" i="63"/>
  <c r="AA1960" i="63"/>
  <c r="AA2991" i="63"/>
  <c r="AA2903" i="63"/>
  <c r="AA1366" i="63"/>
  <c r="AA596" i="63"/>
  <c r="AA3042" i="63"/>
  <c r="AA2256" i="63"/>
  <c r="AA2215" i="63"/>
  <c r="AA221" i="63"/>
  <c r="AA218" i="63"/>
  <c r="AA171" i="63"/>
  <c r="AA2137" i="63"/>
  <c r="AA2723" i="63"/>
  <c r="AA76" i="63"/>
  <c r="AA447" i="63"/>
  <c r="AA254" i="63"/>
  <c r="AA920" i="63"/>
  <c r="AA3545" i="63"/>
  <c r="AA856" i="63"/>
  <c r="AA2423" i="63"/>
  <c r="AA2277" i="63"/>
  <c r="AA108" i="63"/>
  <c r="AA1936" i="63"/>
  <c r="AA876" i="63"/>
  <c r="AA3127" i="63"/>
  <c r="AA2963" i="63"/>
  <c r="AA346" i="63"/>
  <c r="AA3046" i="63"/>
  <c r="AA875" i="63"/>
  <c r="AA927" i="63"/>
  <c r="AA2244" i="63"/>
  <c r="AA1146" i="63"/>
  <c r="AA3272" i="63"/>
  <c r="AA1930" i="63"/>
  <c r="AA467" i="63"/>
  <c r="AA669" i="63"/>
  <c r="AA2705" i="63"/>
  <c r="AA2556" i="63"/>
  <c r="AA1563" i="63"/>
  <c r="AA586" i="63"/>
  <c r="AA2812" i="63"/>
  <c r="AA1153" i="63"/>
  <c r="AA2969" i="63"/>
  <c r="AA2692" i="63"/>
  <c r="AA501" i="63"/>
  <c r="AA2615" i="63"/>
  <c r="AA3022" i="63"/>
  <c r="AA3277" i="63"/>
  <c r="AA3356" i="63"/>
  <c r="AA2003" i="63"/>
  <c r="AA2860" i="63"/>
  <c r="AA2928" i="63"/>
  <c r="AA1958" i="63"/>
  <c r="AA1487" i="63"/>
  <c r="AA3412" i="63"/>
  <c r="AA3305" i="63"/>
  <c r="AA1363" i="63"/>
  <c r="AA1375" i="63"/>
  <c r="AA844" i="63"/>
  <c r="AA233" i="63"/>
  <c r="AA3102" i="63"/>
  <c r="AA2133" i="63"/>
  <c r="AA183" i="63"/>
  <c r="AA2621" i="63"/>
  <c r="AA1358" i="63"/>
  <c r="AA764" i="63"/>
  <c r="AA3144" i="63"/>
  <c r="AA2746" i="63"/>
  <c r="AA2972" i="63"/>
  <c r="AA939" i="63"/>
  <c r="AA52" i="63"/>
  <c r="AA2108" i="63"/>
  <c r="AA972" i="63"/>
  <c r="AA758" i="63"/>
  <c r="AA1821" i="63"/>
  <c r="AA2859" i="63"/>
  <c r="AA1772" i="63"/>
  <c r="AA1541" i="63"/>
  <c r="AA1525" i="63"/>
  <c r="AA2790" i="63"/>
  <c r="AA511" i="63"/>
  <c r="AA198" i="63"/>
  <c r="AA3355" i="63"/>
  <c r="AA3282" i="63"/>
  <c r="AA1143" i="63"/>
  <c r="AA2219" i="63"/>
  <c r="AA2309" i="63"/>
  <c r="AA713" i="63"/>
  <c r="AA1359" i="63"/>
  <c r="AA2589" i="63"/>
  <c r="AA1587" i="63"/>
  <c r="AA1132" i="63"/>
  <c r="AA1181" i="63"/>
  <c r="AA2404" i="63"/>
  <c r="AA2777" i="63"/>
  <c r="AA1283" i="63"/>
  <c r="AA638" i="63"/>
  <c r="AA3145" i="63"/>
  <c r="AA3251" i="63"/>
  <c r="AA680" i="63"/>
  <c r="AA1764" i="63"/>
  <c r="AA634" i="63"/>
  <c r="AA1342" i="63"/>
  <c r="AA2575" i="63"/>
  <c r="AA1561" i="63"/>
  <c r="AA627" i="63"/>
  <c r="AA2923" i="63"/>
  <c r="AA493" i="63"/>
  <c r="AA1768" i="63"/>
  <c r="AA243" i="63"/>
  <c r="AA1894" i="63"/>
  <c r="AA1308" i="63"/>
  <c r="AA3134" i="63"/>
  <c r="AA2025" i="63"/>
  <c r="AA1623" i="63"/>
  <c r="AA3307" i="63"/>
  <c r="AA640" i="63"/>
  <c r="AA429" i="63"/>
  <c r="AA665" i="63"/>
  <c r="AA458" i="63"/>
  <c r="AA1168" i="63"/>
  <c r="AA481" i="63"/>
  <c r="AA621" i="63"/>
  <c r="AA433" i="63"/>
  <c r="AA1475" i="63"/>
  <c r="AA2753" i="63"/>
  <c r="AA1298" i="63"/>
  <c r="AA1597" i="63"/>
  <c r="AA1386" i="63"/>
  <c r="AA1135" i="63"/>
  <c r="AA906" i="63"/>
  <c r="AA1005" i="63"/>
  <c r="AA2803" i="63"/>
  <c r="AA1833" i="63"/>
  <c r="AA2089" i="63"/>
  <c r="AA505" i="63"/>
  <c r="AA2092" i="63"/>
  <c r="AA1506" i="63"/>
  <c r="AA3455" i="63"/>
  <c r="AA115" i="63"/>
  <c r="AA487" i="63"/>
  <c r="AA1010" i="63"/>
  <c r="AA2766" i="63"/>
  <c r="AA1449" i="63"/>
  <c r="AA1453" i="63"/>
  <c r="AA1002" i="63"/>
  <c r="AA1513" i="63"/>
  <c r="AA3135" i="63"/>
  <c r="AA498" i="63"/>
  <c r="AA1340" i="63"/>
  <c r="AA2642" i="63"/>
  <c r="AA384" i="63"/>
  <c r="AA840" i="63"/>
  <c r="AA1860" i="63"/>
  <c r="AA2839" i="63"/>
  <c r="AA60" i="63"/>
  <c r="AA1650" i="63"/>
  <c r="AA818" i="63"/>
  <c r="AA2973" i="63"/>
  <c r="AA2478" i="63"/>
  <c r="AA1189" i="63"/>
  <c r="AA695" i="63"/>
  <c r="AA199" i="63"/>
  <c r="AA3111" i="63"/>
  <c r="AA561" i="63"/>
  <c r="AA1823" i="63"/>
  <c r="AA1414" i="63"/>
  <c r="AA3309" i="63"/>
  <c r="AA2949" i="63"/>
  <c r="AA3031" i="63"/>
  <c r="AA344" i="63"/>
  <c r="AA434" i="63"/>
  <c r="AA574" i="63"/>
  <c r="AA389" i="63"/>
  <c r="AA480" i="63"/>
  <c r="AA2837" i="63"/>
  <c r="AA2373" i="63"/>
  <c r="AA1064" i="63"/>
  <c r="AA1039" i="63"/>
  <c r="AA751" i="63"/>
  <c r="AA968" i="63"/>
  <c r="AA213" i="63"/>
  <c r="AA801" i="63"/>
  <c r="AA921" i="63"/>
  <c r="AA142" i="63"/>
  <c r="AA337" i="63"/>
  <c r="AA2646" i="63"/>
  <c r="AA3165" i="63"/>
  <c r="AA3447" i="63"/>
  <c r="AA3079" i="63"/>
  <c r="AA2448" i="63"/>
  <c r="AA114" i="63"/>
  <c r="AA1695" i="63"/>
  <c r="AA2382" i="63"/>
  <c r="AA3504" i="63"/>
  <c r="AA1303" i="63"/>
  <c r="AA79" i="63"/>
  <c r="AA1786" i="63"/>
  <c r="AA2111" i="63"/>
  <c r="AA893" i="63"/>
  <c r="AA1275" i="63"/>
  <c r="AA2797" i="63"/>
  <c r="AA1832" i="63"/>
  <c r="AA172" i="63"/>
  <c r="AA2039" i="63"/>
  <c r="AA523" i="63"/>
  <c r="AA1955" i="63"/>
  <c r="AA2346" i="63"/>
  <c r="AA676" i="63"/>
  <c r="AA1802" i="63"/>
  <c r="AA1621" i="63"/>
  <c r="AA1070" i="63"/>
  <c r="AA2933" i="63"/>
  <c r="AA1735" i="63"/>
  <c r="AA2757" i="63"/>
  <c r="AA2958" i="63"/>
  <c r="AA1777" i="63"/>
  <c r="AA2596" i="63"/>
  <c r="AA2082" i="63"/>
  <c r="AA319" i="63"/>
  <c r="AA1282" i="63"/>
  <c r="AA2298" i="63"/>
  <c r="AA1022" i="63"/>
  <c r="AA1599" i="63"/>
  <c r="AA3398" i="63"/>
  <c r="AA2105" i="63"/>
  <c r="AA1256" i="63"/>
  <c r="AA3392" i="63"/>
  <c r="AA1493" i="63"/>
  <c r="AA2123" i="63"/>
  <c r="AA3009" i="63"/>
  <c r="AA446" i="63"/>
  <c r="AA1736" i="63"/>
  <c r="AA2182" i="63"/>
  <c r="AA117" i="63"/>
  <c r="AA367" i="63"/>
  <c r="AA1545" i="63"/>
  <c r="AA874" i="63"/>
  <c r="AA3137" i="63"/>
  <c r="AA236" i="63"/>
  <c r="AA214" i="63"/>
  <c r="AA1036" i="63"/>
  <c r="AA802" i="63"/>
  <c r="AA1206" i="63"/>
  <c r="AA1411" i="63"/>
  <c r="AA2976" i="63"/>
  <c r="AA2121" i="63"/>
  <c r="AA296" i="63"/>
  <c r="AA839" i="63"/>
  <c r="AA2669" i="63"/>
  <c r="AA3231" i="63"/>
  <c r="AA1949" i="63"/>
  <c r="AA1677" i="63"/>
  <c r="AA350" i="63"/>
  <c r="AA1604" i="63"/>
  <c r="AA2144" i="63"/>
  <c r="AA377" i="63"/>
  <c r="AA1230" i="63"/>
  <c r="AA2628" i="63"/>
  <c r="AA2454" i="63"/>
  <c r="AA1684" i="63"/>
  <c r="AA1030" i="63"/>
  <c r="AA203" i="63"/>
  <c r="AA3341" i="63"/>
  <c r="AA923" i="63"/>
  <c r="AA256" i="63"/>
  <c r="AA343" i="63"/>
  <c r="AA3521" i="63"/>
  <c r="AA1588" i="63"/>
  <c r="AA269" i="63"/>
  <c r="AA401" i="63"/>
  <c r="AA1998" i="63"/>
  <c r="AA1957" i="63"/>
  <c r="AA1863" i="63"/>
  <c r="AA685" i="63"/>
  <c r="AA2570" i="63"/>
  <c r="AA368" i="63"/>
  <c r="AA2198" i="63"/>
  <c r="AA85" i="63"/>
  <c r="AA147" i="63"/>
  <c r="AA144" i="63"/>
  <c r="AA348" i="63"/>
  <c r="AA317" i="63"/>
  <c r="AA899" i="63"/>
  <c r="AA1392" i="63"/>
  <c r="AA919" i="63"/>
  <c r="AA3475" i="63"/>
  <c r="AA2384" i="63"/>
  <c r="AA2700" i="63"/>
  <c r="AA3200" i="63"/>
  <c r="AA121" i="63"/>
  <c r="AA2592" i="63"/>
  <c r="AA1263" i="63"/>
  <c r="AA82" i="63"/>
  <c r="AA1300" i="63"/>
  <c r="AA2250" i="63"/>
  <c r="AA1072" i="63"/>
  <c r="AA2148" i="63"/>
  <c r="AA1647" i="63"/>
  <c r="AA728" i="63"/>
  <c r="AA375" i="63"/>
  <c r="AA1408" i="63"/>
  <c r="AA1048" i="63"/>
  <c r="AA527" i="63"/>
  <c r="AA3316" i="63"/>
  <c r="AA1579" i="63"/>
  <c r="AA1421" i="63"/>
  <c r="AA2242" i="63"/>
  <c r="AA1278" i="63"/>
  <c r="AA437" i="63"/>
  <c r="AA479" i="63"/>
  <c r="AA2413" i="63"/>
  <c r="AA2870" i="63"/>
  <c r="AA2952" i="63"/>
  <c r="AA216" i="63"/>
  <c r="AA96" i="63"/>
  <c r="AA1929" i="63"/>
  <c r="AA2802" i="63"/>
  <c r="AA807" i="63"/>
  <c r="AA1906" i="63"/>
  <c r="AA852" i="63"/>
  <c r="AA2491" i="63"/>
  <c r="AA120" i="63"/>
  <c r="AA3331" i="63"/>
  <c r="AA499" i="63"/>
  <c r="AA2326" i="63"/>
  <c r="AA462" i="63"/>
  <c r="AA469" i="63"/>
  <c r="AA3299" i="63"/>
  <c r="AA3171" i="63"/>
  <c r="AA1126" i="63"/>
  <c r="AA95" i="63"/>
  <c r="AA2050" i="63"/>
  <c r="AA2782" i="63"/>
  <c r="AA173" i="63"/>
  <c r="AA662" i="63"/>
  <c r="AA1577" i="63"/>
  <c r="AA2323" i="63"/>
  <c r="AA1402" i="63"/>
  <c r="AA2667" i="63"/>
  <c r="AA664" i="63"/>
  <c r="AA2341" i="63"/>
  <c r="AA1165" i="63"/>
  <c r="AA2783" i="63"/>
  <c r="AA910" i="63"/>
  <c r="AA2442" i="63"/>
  <c r="AA928" i="63"/>
  <c r="AA2483" i="63"/>
  <c r="AA2362" i="63"/>
  <c r="AA1033" i="63"/>
  <c r="AA1221" i="63"/>
  <c r="AA974" i="63"/>
  <c r="AA1984" i="63"/>
  <c r="AA1089" i="63"/>
  <c r="AA890" i="63"/>
  <c r="AA1740" i="63"/>
  <c r="AA103" i="63"/>
  <c r="AA1419" i="63"/>
  <c r="AA1011" i="63"/>
  <c r="AA2555" i="63"/>
  <c r="AA2120" i="63"/>
  <c r="AA2773" i="63"/>
  <c r="AA124" i="63"/>
  <c r="AA1093" i="63"/>
  <c r="AA2937" i="63"/>
  <c r="AA867" i="63"/>
  <c r="AA1640" i="63"/>
  <c r="AA3025" i="63"/>
  <c r="AA83" i="63"/>
  <c r="AA670" i="63"/>
  <c r="AA3346" i="63"/>
  <c r="AA819" i="63"/>
  <c r="AA683" i="63"/>
  <c r="AA879" i="63"/>
  <c r="AA1129" i="63"/>
  <c r="AA509" i="63"/>
  <c r="AA1750" i="63"/>
  <c r="AA1094" i="63"/>
  <c r="AA2725" i="63"/>
  <c r="AA812" i="63"/>
  <c r="AA1849" i="63"/>
  <c r="AA1287" i="63"/>
  <c r="AA2530" i="63"/>
  <c r="AA431" i="63"/>
  <c r="AA2269" i="63"/>
  <c r="AA192" i="63"/>
  <c r="AA1000" i="63"/>
  <c r="AA2580" i="63"/>
  <c r="AA3021" i="63"/>
  <c r="AA1218" i="63"/>
  <c r="AA3532" i="63"/>
  <c r="AA102" i="63"/>
  <c r="AA1345" i="63"/>
  <c r="AA449" i="63"/>
  <c r="AA251" i="63"/>
  <c r="AA259" i="63"/>
  <c r="AA970" i="63"/>
  <c r="AA1244" i="63"/>
  <c r="AA2034" i="63"/>
  <c r="AA3461" i="63"/>
  <c r="AA253" i="63"/>
  <c r="AA2704" i="63"/>
  <c r="AA1882" i="63"/>
  <c r="AA2630" i="63"/>
  <c r="AA1547" i="63"/>
  <c r="AA2171" i="63"/>
  <c r="AA1727" i="63"/>
  <c r="AA3181" i="63"/>
  <c r="AA1797" i="63"/>
  <c r="AA1678" i="63"/>
  <c r="AA48" i="63"/>
  <c r="AA2935" i="63"/>
  <c r="AA704" i="63"/>
  <c r="AA637" i="63"/>
  <c r="AA1897" i="63"/>
  <c r="AA995" i="63"/>
  <c r="AA1991" i="63"/>
  <c r="AA3267" i="63"/>
  <c r="AA2296" i="63"/>
  <c r="AA1269" i="63"/>
  <c r="AA1909" i="63"/>
  <c r="AA394" i="63"/>
  <c r="AA2180" i="63"/>
  <c r="AA2934" i="63"/>
  <c r="AA570" i="63"/>
  <c r="AA3414" i="63"/>
  <c r="AA1205" i="63"/>
  <c r="AA1901" i="63"/>
  <c r="AA307" i="63"/>
  <c r="AA365" i="63"/>
  <c r="AA2872" i="63"/>
  <c r="AA1026" i="63"/>
  <c r="AA3537" i="63"/>
  <c r="AA835" i="63"/>
  <c r="AA1194" i="63"/>
  <c r="AA2601" i="63"/>
  <c r="AA789" i="63"/>
  <c r="AA883" i="63"/>
  <c r="AA1961" i="63"/>
  <c r="AA725" i="63"/>
  <c r="AA2744" i="63"/>
  <c r="AA1878" i="63"/>
  <c r="AA1377" i="63"/>
  <c r="AA1243" i="63"/>
  <c r="AA2246" i="63"/>
  <c r="AA1771" i="63"/>
  <c r="AA1331" i="63"/>
  <c r="AA2118" i="63"/>
  <c r="AA2737" i="63"/>
  <c r="AA2576" i="63"/>
  <c r="AA3435" i="63"/>
  <c r="AA1774" i="63"/>
  <c r="AA1630" i="63"/>
  <c r="AA190" i="63"/>
  <c r="AA953" i="63"/>
  <c r="AA2350" i="63"/>
  <c r="AA1672" i="63"/>
  <c r="AA1580" i="63"/>
  <c r="AA3175" i="63"/>
  <c r="AA2218" i="63"/>
  <c r="AA858" i="63"/>
  <c r="AA550" i="63"/>
  <c r="AA239" i="63"/>
  <c r="AA625" i="63"/>
  <c r="AA3180" i="63"/>
  <c r="AA107" i="63"/>
  <c r="AA747" i="63"/>
  <c r="AA2930" i="63"/>
  <c r="AA3434" i="63"/>
  <c r="AA463" i="63"/>
  <c r="AA1521" i="63"/>
  <c r="AA2469" i="63"/>
  <c r="AA2825" i="63"/>
  <c r="AA2297" i="63"/>
  <c r="AA3524" i="63"/>
  <c r="AA2640" i="63"/>
  <c r="AA2490" i="63"/>
  <c r="AA3273" i="63"/>
  <c r="AA2475" i="63"/>
  <c r="AA3053" i="63"/>
  <c r="AA1053" i="63"/>
  <c r="AA847" i="63"/>
  <c r="AA1819" i="63"/>
  <c r="AA1335" i="63"/>
  <c r="AA1317" i="63"/>
  <c r="AA1210" i="63"/>
  <c r="AA591" i="63"/>
  <c r="AA1217" i="63"/>
  <c r="AA2396" i="63"/>
  <c r="AA2733" i="63"/>
  <c r="AA2488" i="63"/>
  <c r="AA3289" i="63"/>
  <c r="AA3471" i="63"/>
  <c r="AA297" i="63"/>
  <c r="AA2138" i="63"/>
  <c r="AA600" i="63"/>
  <c r="AA1956" i="63"/>
  <c r="AA2320" i="63"/>
  <c r="AA355" i="63"/>
  <c r="AA1225" i="63"/>
  <c r="AA1292" i="63"/>
  <c r="AA361" i="63"/>
  <c r="AA1920" i="63"/>
  <c r="AA1842" i="63"/>
  <c r="AA1274" i="63"/>
  <c r="AA864" i="63"/>
  <c r="AA967" i="63"/>
  <c r="AA2241" i="63"/>
  <c r="AA3064" i="63"/>
  <c r="AA497" i="63"/>
  <c r="AA301" i="63"/>
  <c r="AA933" i="63"/>
  <c r="AA2455" i="63"/>
  <c r="AA205" i="63"/>
  <c r="AA2550" i="63"/>
  <c r="AA2342" i="63"/>
  <c r="AA318" i="63"/>
  <c r="AA2179" i="63"/>
  <c r="AA2072" i="63"/>
  <c r="AA1076" i="63"/>
  <c r="AA2999" i="63"/>
  <c r="AA2526" i="63"/>
  <c r="AA528" i="63"/>
  <c r="AA1045" i="63"/>
  <c r="AA2696" i="63"/>
  <c r="AA2940" i="63"/>
  <c r="AA999" i="63"/>
  <c r="AA1522" i="63"/>
  <c r="AA3291" i="63"/>
  <c r="AA1847" i="63"/>
  <c r="AA1061" i="63"/>
  <c r="AA3257" i="63"/>
  <c r="AA1001" i="63"/>
  <c r="AA851" i="63"/>
  <c r="AA2504" i="63"/>
  <c r="AA3007" i="63"/>
  <c r="AA3344" i="63"/>
  <c r="AA1044" i="63"/>
  <c r="AA1202" i="63"/>
  <c r="AA629" i="63"/>
  <c r="AA2278" i="63"/>
  <c r="AA1196" i="63"/>
  <c r="AA68" i="63"/>
  <c r="AA2686" i="63"/>
  <c r="AA2400" i="63"/>
  <c r="AA388" i="63"/>
  <c r="AA260" i="63"/>
  <c r="AA1767" i="63"/>
  <c r="AA727" i="63"/>
  <c r="AA583" i="63"/>
  <c r="AA383" i="63"/>
  <c r="AA2042" i="63"/>
  <c r="AA2714" i="63"/>
  <c r="AA971" i="63"/>
  <c r="AA37" i="63"/>
  <c r="AA2258" i="63"/>
  <c r="AA1676" i="63"/>
  <c r="AA2233" i="63"/>
  <c r="AA2742" i="63"/>
  <c r="AA663" i="63"/>
  <c r="AA1388" i="63"/>
  <c r="AA541" i="63"/>
  <c r="AA2193" i="63"/>
  <c r="AA903" i="63"/>
  <c r="AA1355" i="63"/>
  <c r="AA474" i="63"/>
  <c r="AA412" i="63"/>
  <c r="AA1729" i="63"/>
  <c r="AA2558" i="63"/>
  <c r="AA1861" i="63"/>
  <c r="AA3152" i="63"/>
  <c r="AA224" i="63"/>
  <c r="AA1060" i="63"/>
  <c r="AA3156" i="63"/>
  <c r="AA32" i="63"/>
  <c r="AA1962" i="63"/>
  <c r="AA3093" i="63"/>
  <c r="AA3433" i="63"/>
  <c r="AA1327" i="63"/>
  <c r="AA1031" i="63"/>
  <c r="AA2088" i="63"/>
  <c r="AA3417" i="63"/>
  <c r="AA1434" i="63"/>
  <c r="AA2902" i="63"/>
  <c r="AA2654" i="63"/>
  <c r="AA2887" i="63"/>
  <c r="AA588" i="63"/>
  <c r="AA2306" i="63"/>
  <c r="AA1665" i="63"/>
  <c r="AA756" i="63"/>
  <c r="AA714" i="63"/>
  <c r="AA3465" i="63"/>
  <c r="AA1348" i="63"/>
  <c r="AA3159" i="63"/>
  <c r="AA1489" i="63"/>
  <c r="AA329" i="63"/>
  <c r="AA2781" i="63"/>
  <c r="AA983" i="63"/>
  <c r="AA2752" i="63"/>
  <c r="AA2116" i="63"/>
  <c r="AA2280" i="63"/>
  <c r="AA985" i="63"/>
  <c r="AA347" i="63"/>
  <c r="AA132" i="63"/>
  <c r="AA510" i="63"/>
  <c r="AA2743" i="63"/>
  <c r="AA2583" i="63"/>
  <c r="AA3469" i="63"/>
  <c r="AA3340" i="63"/>
  <c r="AA168" i="63"/>
  <c r="AA1144" i="63"/>
  <c r="AA2650" i="63"/>
  <c r="AA2270" i="63"/>
  <c r="AA1836" i="63"/>
  <c r="AA1576" i="63"/>
  <c r="AA1052" i="63"/>
  <c r="AA2499" i="63"/>
  <c r="AA3544" i="63"/>
  <c r="AA3229" i="63"/>
  <c r="AA3542" i="63"/>
  <c r="AA2912" i="63"/>
  <c r="AA843" i="63"/>
  <c r="AA3457" i="63"/>
  <c r="AA1097" i="63"/>
  <c r="AA1697" i="63"/>
  <c r="AA2523" i="63"/>
  <c r="AA360" i="63"/>
  <c r="AA966" i="63"/>
  <c r="AA907" i="63"/>
  <c r="AA2055" i="63"/>
  <c r="AA419" i="63"/>
  <c r="AA2467" i="63"/>
  <c r="AA2724" i="63"/>
  <c r="AA2634" i="63"/>
  <c r="AA1445" i="63"/>
  <c r="AA23" i="63"/>
  <c r="AA1934" i="63"/>
  <c r="AA3541" i="63"/>
  <c r="AA1652" i="63"/>
  <c r="AA364" i="63"/>
  <c r="AA689" i="63"/>
  <c r="AA513" i="63"/>
  <c r="AA938" i="63"/>
  <c r="AA1018" i="63"/>
  <c r="AA2276" i="63"/>
  <c r="AA1917" i="63"/>
  <c r="AA2992" i="63"/>
  <c r="AA145" i="63"/>
  <c r="AA2786" i="63"/>
  <c r="AA2285" i="63"/>
  <c r="AA3193" i="63"/>
  <c r="AA841" i="63"/>
  <c r="AA1881" i="63"/>
  <c r="AA3109" i="63"/>
  <c r="AA2394" i="63"/>
  <c r="AA1637" i="63"/>
  <c r="AA506" i="63"/>
  <c r="AA404" i="63"/>
  <c r="AA3242" i="63"/>
  <c r="AA2722" i="63"/>
  <c r="AA2080" i="63"/>
  <c r="AA130" i="63"/>
  <c r="AA2463" i="63"/>
  <c r="AA1749" i="63"/>
  <c r="AA3482" i="63"/>
  <c r="AA979" i="63"/>
  <c r="AA2873" i="63"/>
  <c r="AA2117" i="63"/>
  <c r="AA252" i="63"/>
  <c r="AA1182" i="63"/>
  <c r="AA1648" i="63"/>
  <c r="AA805" i="63"/>
  <c r="AA327" i="63"/>
  <c r="AA962" i="63"/>
  <c r="AA2823" i="63"/>
  <c r="AA1946" i="63"/>
  <c r="AA2706" i="63"/>
  <c r="AA836" i="63"/>
  <c r="AA299" i="63"/>
  <c r="AA1404" i="63"/>
  <c r="AA1195" i="63"/>
  <c r="AA3103" i="63"/>
  <c r="AA1581" i="63"/>
  <c r="AA3397" i="63"/>
  <c r="AA2971" i="63"/>
  <c r="AA605" i="63"/>
  <c r="AA1817" i="63"/>
  <c r="AA1009" i="63"/>
  <c r="AA2776" i="63"/>
  <c r="AA2074" i="63"/>
  <c r="AA2470" i="63"/>
  <c r="AA2956" i="63"/>
  <c r="AA519" i="63"/>
  <c r="AA1693" i="63"/>
  <c r="AA2300" i="63"/>
  <c r="AA2374" i="63"/>
  <c r="AA2886" i="63"/>
  <c r="AA1883" i="63"/>
  <c r="AA3335" i="63"/>
  <c r="AA1320" i="63"/>
  <c r="AA2048" i="63"/>
  <c r="AA3520" i="63"/>
  <c r="AA3432" i="63"/>
  <c r="AA2049" i="63"/>
  <c r="AA642" i="63"/>
  <c r="AA2648" i="63"/>
  <c r="AA922" i="63"/>
  <c r="AA2884" i="63"/>
  <c r="AA3514" i="63"/>
  <c r="AA1507" i="63"/>
  <c r="AA3163" i="63"/>
  <c r="AA3234" i="63"/>
  <c r="AA3311" i="63"/>
  <c r="AA3534" i="63"/>
  <c r="AA1616" i="63"/>
  <c r="AA2849" i="63"/>
  <c r="AA1753" i="63"/>
  <c r="AA1484" i="63"/>
  <c r="AA581" i="63"/>
  <c r="AA2335" i="63"/>
  <c r="AA830" i="63"/>
  <c r="AA1450" i="63"/>
  <c r="AA3386" i="63"/>
  <c r="AA475" i="63"/>
  <c r="AA1969" i="63"/>
  <c r="AA2127" i="63"/>
  <c r="AA900" i="63"/>
  <c r="AA2546" i="63"/>
  <c r="AA1896" i="63"/>
  <c r="AA829" i="63"/>
  <c r="AA1029" i="63"/>
  <c r="AA212" i="63"/>
  <c r="AA1535" i="63"/>
  <c r="AA2986" i="63"/>
  <c r="AA303" i="63"/>
  <c r="AA2437" i="63"/>
  <c r="AA1441" i="63"/>
  <c r="AA1294" i="63"/>
  <c r="AA2668" i="63"/>
  <c r="AA2479" i="63"/>
  <c r="AA3533" i="63"/>
  <c r="AA3227" i="63"/>
  <c r="AA2901" i="63"/>
  <c r="AA750" i="63"/>
  <c r="AA3258" i="63"/>
  <c r="AA1681" i="63"/>
  <c r="AA1953" i="63"/>
  <c r="AA3444" i="63"/>
  <c r="AA1012" i="63"/>
  <c r="AA325" i="63"/>
  <c r="AA978" i="63"/>
  <c r="AA3479" i="63"/>
  <c r="AA630" i="63"/>
  <c r="AA1440" i="63"/>
  <c r="AA3383" i="63"/>
  <c r="AA1084" i="63"/>
  <c r="AA1529" i="63"/>
  <c r="AA1315" i="63"/>
  <c r="AA143" i="63"/>
  <c r="AA2512" i="63"/>
  <c r="AA164" i="63"/>
  <c r="AA880" i="63"/>
  <c r="AA1884" i="63"/>
  <c r="AA2755" i="63"/>
  <c r="AA3199" i="63"/>
  <c r="AA3406" i="63"/>
  <c r="AA3201" i="63"/>
  <c r="AA542" i="63"/>
  <c r="AA2466" i="63"/>
  <c r="AA1808" i="63"/>
  <c r="AA3131" i="63"/>
  <c r="AA1807" i="63"/>
  <c r="AA3368" i="63"/>
  <c r="AA755" i="63"/>
  <c r="AA1826" i="63"/>
  <c r="AA324" i="63"/>
  <c r="AA2984" i="63"/>
  <c r="AA2560" i="63"/>
  <c r="AA3467" i="63"/>
  <c r="AA308" i="63"/>
  <c r="AA809" i="63"/>
  <c r="AA3219" i="63"/>
  <c r="AA3010" i="63"/>
  <c r="AA3476" i="63"/>
  <c r="AA1566" i="63"/>
  <c r="AA668" i="63"/>
  <c r="AA700" i="63"/>
  <c r="AA81" i="63"/>
  <c r="AA551" i="63"/>
  <c r="AA376" i="63"/>
  <c r="AA1119" i="63"/>
  <c r="AA1827" i="63"/>
  <c r="AA2518" i="63"/>
  <c r="AA226" i="63"/>
  <c r="AA1006" i="63"/>
  <c r="AA804" i="63"/>
  <c r="AA2243" i="63"/>
  <c r="AA3112" i="63"/>
  <c r="AA614" i="63"/>
  <c r="AA161" i="63"/>
  <c r="AA2361" i="63"/>
  <c r="AA576" i="63"/>
  <c r="AA1551" i="63"/>
  <c r="AA2331" i="63"/>
  <c r="AA3157" i="63"/>
  <c r="AA2238" i="63"/>
  <c r="AA1589" i="63"/>
  <c r="AA3394" i="63"/>
  <c r="AA3151" i="63"/>
  <c r="AA2854" i="63"/>
  <c r="AA1277" i="63"/>
  <c r="AA1981" i="63"/>
  <c r="AA1336" i="63"/>
  <c r="AA2509" i="63"/>
  <c r="AA2857" i="63"/>
  <c r="AA2947" i="63"/>
  <c r="AA594" i="63"/>
  <c r="AA872" i="63"/>
  <c r="AA1164" i="63"/>
  <c r="AA3014" i="63"/>
  <c r="AA1035" i="63"/>
  <c r="AA2000" i="63"/>
  <c r="AA3059" i="63"/>
  <c r="AA1940" i="63"/>
  <c r="AA101" i="63"/>
  <c r="AA832" i="63"/>
  <c r="AA2053" i="63"/>
  <c r="AA2529" i="63"/>
  <c r="AA3214" i="63"/>
  <c r="AA652" i="63"/>
  <c r="AA854" i="63"/>
  <c r="AA1071" i="63"/>
  <c r="AA2236" i="63"/>
  <c r="AA826" i="63"/>
  <c r="AA2494" i="63"/>
  <c r="AA3442" i="63"/>
  <c r="AA3000" i="63"/>
  <c r="AA2093" i="63"/>
  <c r="AA1932" i="63"/>
  <c r="AA3424" i="63"/>
  <c r="AA35" i="63"/>
  <c r="AA3067" i="63"/>
  <c r="AA560" i="63"/>
  <c r="AA2188" i="63"/>
  <c r="AA988" i="63"/>
  <c r="AA1948" i="63"/>
  <c r="AA1405" i="63"/>
  <c r="AA3190" i="63"/>
  <c r="AA1873" i="63"/>
  <c r="AA697" i="63"/>
  <c r="AA3141" i="63"/>
  <c r="AA1782" i="63"/>
  <c r="AA712" i="63"/>
  <c r="AA2328" i="63"/>
  <c r="AA1996" i="63"/>
  <c r="AA1573" i="63"/>
  <c r="AA1457" i="63"/>
  <c r="AA1349" i="63"/>
  <c r="AA189" i="63"/>
  <c r="AA2876" i="63"/>
  <c r="AA1081" i="63"/>
  <c r="AA1472" i="63"/>
  <c r="AA2657" i="63"/>
  <c r="AA2142" i="63"/>
  <c r="AA1499" i="63"/>
  <c r="AA1253" i="63"/>
  <c r="AA1518" i="63"/>
  <c r="AA1741" i="63"/>
  <c r="AA2020" i="63"/>
  <c r="AA3110" i="63"/>
  <c r="AA722" i="63"/>
  <c r="AA2868" i="63"/>
  <c r="AA2008" i="63"/>
  <c r="AA2806" i="63"/>
  <c r="AA610" i="63"/>
  <c r="AA1351" i="63"/>
  <c r="AA1554" i="63"/>
  <c r="AA392" i="63"/>
  <c r="AA2205" i="63"/>
  <c r="AA3508" i="63"/>
  <c r="AA549" i="63"/>
  <c r="AA1075" i="63"/>
  <c r="AA92" i="63"/>
  <c r="AA2748" i="63"/>
  <c r="AA1548" i="63"/>
  <c r="AA1707" i="63"/>
  <c r="AA1900" i="63"/>
  <c r="AA2145" i="63"/>
  <c r="AA40" i="63"/>
  <c r="AA3459" i="63"/>
  <c r="AA1397" i="63"/>
  <c r="AA2154" i="63"/>
  <c r="AA3517" i="63"/>
  <c r="AA1088" i="63"/>
  <c r="AA508" i="63"/>
  <c r="AA3313" i="63"/>
  <c r="AA1295" i="63"/>
  <c r="AA2578" i="63"/>
  <c r="AA155" i="63"/>
  <c r="AA1858" i="63"/>
  <c r="AA2207" i="63"/>
  <c r="AA3327" i="63"/>
  <c r="AA2221" i="63"/>
  <c r="AA1212" i="63"/>
  <c r="AA1435" i="63"/>
  <c r="AA3373" i="63"/>
  <c r="AA453" i="63"/>
  <c r="AA2809" i="63"/>
  <c r="AA2998" i="63"/>
  <c r="AA176" i="63"/>
  <c r="AA1120" i="63"/>
  <c r="AA3081" i="63"/>
  <c r="AA1254" i="63"/>
  <c r="AA306" i="63"/>
  <c r="AA3174" i="63"/>
  <c r="AA1482" i="63"/>
  <c r="AA2176" i="63"/>
  <c r="AA1159" i="63"/>
  <c r="AA441" i="63"/>
  <c r="AA1077" i="63"/>
  <c r="AA1138" i="63"/>
  <c r="AA1131" i="63"/>
  <c r="AA2807" i="63"/>
  <c r="AA1069" i="63"/>
  <c r="AA565" i="63"/>
  <c r="AA931" i="63"/>
  <c r="AA215" i="63"/>
  <c r="AA1986" i="63"/>
  <c r="AA3410" i="63"/>
  <c r="AA1712" i="63"/>
  <c r="AA242" i="63"/>
  <c r="AA106" i="63"/>
  <c r="AA2620" i="63"/>
  <c r="AA1663" i="63"/>
  <c r="AA1211" i="63"/>
  <c r="AA2343" i="63"/>
  <c r="AA522" i="63"/>
  <c r="AA1560" i="63"/>
  <c r="AA2951" i="63"/>
  <c r="AA3549" i="63"/>
  <c r="AA2720" i="63"/>
  <c r="AA1054" i="63"/>
  <c r="AA2409" i="63"/>
  <c r="AA1372" i="63"/>
  <c r="AA2261" i="63"/>
  <c r="AA1939" i="63"/>
  <c r="AA1367" i="63"/>
  <c r="AA2684" i="63"/>
  <c r="AA2264" i="63"/>
  <c r="AA853" i="63"/>
  <c r="AA1272" i="63"/>
  <c r="AA3384" i="63"/>
  <c r="AA633" i="63"/>
  <c r="AA1723" i="63"/>
  <c r="AA1447" i="63"/>
  <c r="AA2435" i="63"/>
  <c r="AA3146" i="63"/>
  <c r="AA2810" i="63"/>
  <c r="AA2824" i="63"/>
  <c r="AA338" i="63"/>
  <c r="AA787" i="63"/>
  <c r="AA3329" i="63"/>
  <c r="AA2222" i="63"/>
  <c r="AA2391" i="63"/>
  <c r="AA1222" i="63"/>
  <c r="AA1634" i="63"/>
  <c r="AA137" i="63"/>
  <c r="AA2536" i="63"/>
  <c r="AA55" i="63"/>
  <c r="AA50" i="63"/>
  <c r="AA2408" i="63"/>
  <c r="AA3395" i="63"/>
  <c r="AA2095" i="63"/>
  <c r="AA1993" i="63"/>
  <c r="AA322" i="63"/>
  <c r="AA3104" i="63"/>
  <c r="AA3027" i="63"/>
  <c r="AA1276" i="63"/>
  <c r="AA378" i="63"/>
  <c r="AA2461" i="63"/>
  <c r="AA2799" i="63"/>
  <c r="AA2307" i="63"/>
  <c r="AA3358" i="63"/>
  <c r="AA2599" i="63"/>
  <c r="AA3196" i="63"/>
  <c r="AA2412" i="63"/>
  <c r="AA1413" i="63"/>
  <c r="AA3101" i="63"/>
  <c r="AA1558" i="63"/>
  <c r="AA2941" i="63"/>
  <c r="AA1995" i="63"/>
  <c r="AA1188" i="63"/>
  <c r="AA3122" i="63"/>
  <c r="AA916" i="63"/>
  <c r="AA305" i="63"/>
  <c r="AA3334" i="63"/>
  <c r="AA3552" i="63"/>
  <c r="AA2295" i="63"/>
  <c r="AA2862" i="63"/>
  <c r="AA2434" i="63"/>
  <c r="AA2663" i="63"/>
  <c r="AA797" i="63"/>
  <c r="AA2551" i="63"/>
  <c r="AA3492" i="63"/>
  <c r="AA3057" i="63"/>
  <c r="AA2680" i="63"/>
  <c r="AA2130" i="63"/>
  <c r="AA2517" i="63"/>
  <c r="AA272" i="63"/>
  <c r="AA3290" i="63"/>
  <c r="AA2274" i="63"/>
  <c r="AA334" i="63"/>
  <c r="AA2531" i="63"/>
  <c r="AA2232" i="63"/>
  <c r="AA3113" i="63"/>
  <c r="AA1915" i="63"/>
  <c r="AA2098" i="63"/>
  <c r="AA1467" i="63"/>
  <c r="AA354" i="63"/>
  <c r="AA3115" i="63"/>
  <c r="AA2349" i="63"/>
  <c r="AA2348" i="63"/>
  <c r="AA86" i="63"/>
  <c r="AA1455" i="63"/>
  <c r="AA1082" i="63"/>
  <c r="AA833" i="63"/>
  <c r="AA2027" i="63"/>
  <c r="AA653" i="63"/>
  <c r="AA2811" i="63"/>
  <c r="AA3235" i="63"/>
  <c r="AA111" i="63"/>
  <c r="AA761" i="63"/>
  <c r="AA1790" i="63"/>
  <c r="AA959" i="63"/>
  <c r="AA731" i="63"/>
  <c r="AA1659" i="63"/>
  <c r="AA2322" i="63"/>
  <c r="AA2954" i="63"/>
  <c r="AA1831" i="63"/>
  <c r="AA1886" i="63"/>
  <c r="AA2399" i="63"/>
  <c r="AA406" i="63"/>
  <c r="AA515" i="63"/>
  <c r="AA1101" i="63"/>
  <c r="AA2612" i="63"/>
  <c r="AA641" i="63"/>
  <c r="AA51" i="63"/>
  <c r="AA1976" i="63"/>
  <c r="AA89" i="63"/>
  <c r="AA894" i="63"/>
  <c r="AA649" i="63"/>
  <c r="AA1743" i="63"/>
  <c r="AA2286" i="63"/>
  <c r="AA1102" i="63"/>
  <c r="AA1504" i="63"/>
  <c r="AA426" i="63"/>
  <c r="AA3551" i="63"/>
  <c r="AA386" i="63"/>
  <c r="AA450" i="63"/>
  <c r="AA2924" i="63"/>
  <c r="AA546" i="63"/>
  <c r="AA2357" i="63"/>
  <c r="AA2879" i="63"/>
  <c r="AA131" i="63"/>
  <c r="AA49" i="63"/>
  <c r="AA2262" i="63"/>
  <c r="AA1007" i="63"/>
  <c r="AA2814" i="63"/>
  <c r="AA2617" i="63"/>
  <c r="AA141" i="63"/>
  <c r="AA2332" i="63"/>
  <c r="AA2880" i="63"/>
  <c r="AA3020" i="63"/>
  <c r="AA3441" i="63"/>
  <c r="AA1713" i="63"/>
  <c r="AA3170" i="63"/>
  <c r="AA559" i="63"/>
  <c r="AA2457" i="63"/>
  <c r="AA1227" i="63"/>
  <c r="AA170" i="63"/>
  <c r="AA2016" i="63"/>
  <c r="AA2685" i="63"/>
  <c r="AA784" i="63"/>
  <c r="AA3323" i="63"/>
  <c r="AA838" i="63"/>
  <c r="AA3089" i="63"/>
  <c r="AA3413" i="63"/>
  <c r="AA681" i="63"/>
  <c r="AA1399" i="63"/>
  <c r="AA762" i="63"/>
  <c r="AA2201" i="63"/>
  <c r="AA2925" i="63"/>
  <c r="AA3511" i="63"/>
  <c r="AA2169" i="63"/>
  <c r="AA975" i="63"/>
  <c r="AA1013" i="63"/>
  <c r="AA1745" i="63"/>
  <c r="AA3378" i="63"/>
  <c r="AA2534" i="63"/>
  <c r="AA3240" i="63"/>
  <c r="AA2030" i="63"/>
  <c r="AA2582" i="63"/>
  <c r="AA2327" i="63"/>
  <c r="AA2056" i="63"/>
  <c r="AA2287" i="63"/>
  <c r="AA2593" i="63"/>
  <c r="AA2371" i="63"/>
  <c r="AA2690" i="63"/>
  <c r="AA3428" i="63"/>
  <c r="AA398" i="63"/>
  <c r="AA134" i="63"/>
  <c r="AA2310" i="63"/>
  <c r="AA924" i="63"/>
  <c r="AA1319" i="63"/>
  <c r="AA369" i="63"/>
  <c r="AA1156" i="63"/>
  <c r="AA1420" i="63"/>
  <c r="AA3294" i="63"/>
  <c r="AA917" i="63"/>
  <c r="AA1152" i="63"/>
  <c r="AA994" i="63"/>
  <c r="AA1924" i="63"/>
  <c r="AA3292" i="63"/>
  <c r="AA2422" i="63"/>
  <c r="AA2944" i="63"/>
  <c r="AA3474" i="63"/>
  <c r="AA571" i="63"/>
  <c r="AA484" i="63"/>
  <c r="AA1426" i="63"/>
  <c r="AA2472" i="63"/>
  <c r="AA400" i="63"/>
  <c r="AA2260" i="63"/>
  <c r="AA1154" i="63"/>
  <c r="AA1425" i="63"/>
  <c r="AA2175" i="63"/>
  <c r="AA2554" i="63"/>
  <c r="AA112" i="63"/>
  <c r="AA3138" i="63"/>
  <c r="AA72" i="63"/>
  <c r="AA3425" i="63"/>
  <c r="AA1111" i="63"/>
  <c r="AA3270" i="63"/>
  <c r="AA1762" i="63"/>
  <c r="AA2372" i="63"/>
  <c r="AA2831" i="63"/>
  <c r="AA940" i="63"/>
  <c r="AA2605" i="63"/>
  <c r="AA2694" i="63"/>
  <c r="AA1100" i="63"/>
  <c r="AA636" i="63"/>
  <c r="AA1346" i="63"/>
  <c r="AA2542" i="63"/>
  <c r="AA1752" i="63"/>
  <c r="AA1978" i="63"/>
  <c r="AA2792" i="63"/>
  <c r="AA129" i="63"/>
  <c r="AA2535" i="63"/>
  <c r="AA2129" i="63"/>
  <c r="AA2247" i="63"/>
  <c r="AA496" i="63"/>
  <c r="AA3228" i="63"/>
  <c r="AA3187" i="63"/>
  <c r="AA2769" i="63"/>
  <c r="AA1721" i="63"/>
  <c r="AA1540" i="63"/>
  <c r="AA2337" i="63"/>
  <c r="AA2228" i="63"/>
  <c r="AA2059" i="63"/>
  <c r="AA2304" i="63"/>
  <c r="AA1805" i="63"/>
  <c r="AA2081" i="63"/>
  <c r="AA2197" i="63"/>
  <c r="AA3084" i="63"/>
  <c r="AA3314" i="63"/>
  <c r="AA3061" i="63"/>
  <c r="AA1304" i="63"/>
  <c r="AA1406" i="63"/>
  <c r="AA1765" i="63"/>
  <c r="AA313" i="63"/>
  <c r="AA2444" i="63"/>
  <c r="AA564" i="63"/>
  <c r="AA2321" i="63"/>
  <c r="AA949" i="63"/>
  <c r="AA280" i="63"/>
  <c r="AA2948" i="63"/>
  <c r="AA455" i="63"/>
  <c r="AA1977" i="63"/>
  <c r="AA1578" i="63"/>
  <c r="AA1356" i="63"/>
  <c r="AA3396" i="63"/>
  <c r="AA608" i="63"/>
  <c r="AA2693" i="63"/>
  <c r="AA2897" i="63"/>
  <c r="AA706" i="63"/>
  <c r="AA777" i="63"/>
  <c r="AA1123" i="63"/>
  <c r="AA422" i="63"/>
  <c r="AA421" i="63"/>
  <c r="AA3222" i="63"/>
  <c r="AA1204" i="63"/>
  <c r="AA2907" i="63"/>
  <c r="AA2214" i="63"/>
  <c r="AA2122" i="63"/>
  <c r="AA2633" i="63"/>
  <c r="AA1568" i="63"/>
  <c r="AA3308" i="63"/>
  <c r="AA3431" i="63"/>
  <c r="AA3274" i="63"/>
  <c r="AA2796" i="63"/>
  <c r="AA1020" i="63"/>
  <c r="AA333" i="63"/>
  <c r="AA1746" i="63"/>
  <c r="AA220" i="63"/>
  <c r="AA1509" i="63"/>
  <c r="AA679" i="63"/>
  <c r="AA1585" i="63"/>
  <c r="AA2670" i="63"/>
  <c r="AA2514" i="63"/>
  <c r="AA658" i="63"/>
  <c r="AA200" i="63"/>
  <c r="AA1835" i="63"/>
  <c r="AA1609" i="63"/>
  <c r="AA1747" i="63"/>
  <c r="AA45" i="63"/>
  <c r="AA2763" i="63"/>
  <c r="AA1755" i="63"/>
  <c r="AA3512" i="63"/>
  <c r="AA407" i="63"/>
  <c r="AA3454" i="63"/>
  <c r="AA881" i="63"/>
  <c r="AA1328" i="63"/>
  <c r="AA2110" i="63"/>
  <c r="AA1694" i="63"/>
  <c r="AA628" i="63"/>
  <c r="AA1098" i="63"/>
  <c r="AA884" i="63"/>
  <c r="AA3265" i="63"/>
  <c r="AA2840" i="63"/>
  <c r="AA2440" i="63"/>
  <c r="AA1362" i="63"/>
  <c r="AA1654" i="63"/>
  <c r="AA222" i="63"/>
  <c r="AA2603" i="63"/>
  <c r="AA133" i="63"/>
  <c r="AA2364" i="63"/>
  <c r="AA2336" i="63"/>
  <c r="AA677" i="63"/>
  <c r="AA2727" i="63"/>
  <c r="AA1027" i="63"/>
  <c r="AA2112" i="63"/>
  <c r="AA3191" i="63"/>
  <c r="AA3158" i="63"/>
  <c r="AA1641" i="63"/>
  <c r="AA154" i="63"/>
  <c r="AA2996" i="63"/>
  <c r="AA1251" i="63"/>
  <c r="AA1923" i="63"/>
  <c r="AA795" i="63"/>
  <c r="AA2113" i="63"/>
  <c r="AA2312" i="63"/>
  <c r="AA2946" i="63"/>
  <c r="AA3380" i="63"/>
  <c r="AA110" i="63"/>
  <c r="AA2830" i="63"/>
  <c r="AA1925" i="63"/>
  <c r="AA408" i="63"/>
  <c r="AA2013" i="63"/>
  <c r="AA976" i="63"/>
  <c r="AA3510" i="63"/>
  <c r="AA1389" i="63"/>
  <c r="AA2453" i="63"/>
  <c r="AA2590" i="63"/>
  <c r="AA1792" i="63"/>
  <c r="AA405" i="63"/>
  <c r="AA465" i="63"/>
  <c r="AA2677" i="63"/>
  <c r="AA2128" i="63"/>
  <c r="AA3310" i="63"/>
  <c r="AA3052" i="63"/>
  <c r="AA3320" i="63"/>
  <c r="AA2818" i="63"/>
  <c r="AA786" i="63"/>
  <c r="AA650" i="63"/>
  <c r="AA191" i="63"/>
  <c r="AA1239" i="63"/>
  <c r="AA2922" i="63"/>
  <c r="AA2709" i="63"/>
  <c r="AA28" i="63"/>
  <c r="AA2779" i="63"/>
  <c r="AA135" i="63"/>
  <c r="AA3185" i="63"/>
  <c r="AA1972" i="63"/>
  <c r="AA454" i="63"/>
  <c r="AA651" i="63"/>
  <c r="AA1178" i="63"/>
  <c r="AA616" i="63"/>
  <c r="AA2177" i="63"/>
  <c r="AA2698" i="63"/>
  <c r="AA1059" i="63"/>
  <c r="AA2235" i="63"/>
  <c r="AA3255" i="63"/>
  <c r="AA363" i="63"/>
  <c r="AA1176" i="63"/>
  <c r="AA1396" i="63"/>
  <c r="AA512" i="63"/>
  <c r="AA2673" i="63"/>
  <c r="AA2194" i="63"/>
  <c r="AA3287" i="63"/>
  <c r="AA1722" i="63"/>
  <c r="AA1584" i="63"/>
  <c r="AA1305" i="63"/>
  <c r="AA901" i="63"/>
  <c r="AA820" i="63"/>
  <c r="AA3150" i="63"/>
  <c r="AA1726" i="63"/>
  <c r="AA3070" i="63"/>
  <c r="AA3296" i="63"/>
  <c r="AA2255" i="63"/>
  <c r="AA1187" i="63"/>
  <c r="AA2315" i="63"/>
  <c r="AA1183" i="63"/>
  <c r="AA2418" i="63"/>
  <c r="AA2664" i="63"/>
  <c r="AA3352" i="63"/>
  <c r="AA3466" i="63"/>
  <c r="AA1279" i="63"/>
  <c r="AA1458" i="63"/>
  <c r="AA495" i="63"/>
  <c r="AA736" i="63"/>
  <c r="AA258" i="63"/>
  <c r="AA673" i="63"/>
  <c r="AA3423" i="63"/>
  <c r="AA3523" i="63"/>
  <c r="AA1296" i="63"/>
  <c r="AA1160" i="63"/>
  <c r="AA2438" i="63"/>
  <c r="AA987" i="63"/>
  <c r="AA2732" i="63"/>
  <c r="AA3367" i="63"/>
  <c r="AA238" i="63"/>
  <c r="AA1104" i="63"/>
  <c r="AA1988" i="63"/>
  <c r="AA2968" i="63"/>
  <c r="AA2308" i="63"/>
  <c r="AA2916" i="63"/>
  <c r="AA2195" i="63"/>
  <c r="AA1679" i="63"/>
  <c r="AA1543" i="63"/>
  <c r="AA3330" i="63"/>
  <c r="AA1806" i="63"/>
  <c r="AA2090" i="63"/>
  <c r="AA1671" i="63"/>
  <c r="AA2051" i="63"/>
  <c r="AA2625" i="63"/>
  <c r="AA2962" i="63"/>
  <c r="AA3243" i="63"/>
  <c r="AA1682" i="63"/>
  <c r="AA1974" i="63"/>
  <c r="AA1761" i="63"/>
  <c r="AA772" i="63"/>
  <c r="AA1099" i="63"/>
  <c r="AA709" i="63"/>
  <c r="AA3268" i="63"/>
  <c r="AA416" i="63"/>
  <c r="AA3001" i="63"/>
  <c r="AA1042" i="63"/>
  <c r="AA3451" i="63"/>
  <c r="AA289" i="63"/>
  <c r="AA3080" i="63"/>
  <c r="AA2540" i="63"/>
  <c r="AA1038" i="63"/>
  <c r="AA2292" i="63"/>
  <c r="AA2318" i="63"/>
  <c r="AA2707" i="63"/>
  <c r="AA2416" i="63"/>
  <c r="AA1567" i="63"/>
  <c r="AA2033" i="63"/>
  <c r="AA1133" i="63"/>
  <c r="AA1854" i="63"/>
  <c r="AA2967" i="63"/>
  <c r="AA850" i="63"/>
  <c r="AA2653" i="63"/>
  <c r="AA771" i="63"/>
  <c r="AA3215" i="63"/>
  <c r="AA3464" i="63"/>
  <c r="AA944" i="63"/>
  <c r="AA3237" i="63"/>
  <c r="AA36" i="63"/>
  <c r="AA562" i="63"/>
  <c r="AA2943" i="63"/>
  <c r="AA1660" i="63"/>
  <c r="AA915" i="63"/>
  <c r="AA2800" i="63"/>
  <c r="AA661" i="63"/>
  <c r="AA2964" i="63"/>
  <c r="AA547" i="63"/>
  <c r="AA3449" i="63"/>
  <c r="AA3430" i="63"/>
  <c r="AA1870" i="63"/>
  <c r="AA3505" i="63"/>
  <c r="AA113" i="63"/>
  <c r="AA353" i="63"/>
  <c r="AA1476" i="63"/>
  <c r="AA1708" i="63"/>
  <c r="AA2566" i="63"/>
  <c r="AA3298" i="63"/>
  <c r="AA3069" i="63"/>
  <c r="AA2078" i="63"/>
  <c r="AA2861" i="63"/>
  <c r="AA2115" i="63"/>
  <c r="AA2921" i="63"/>
  <c r="AA1635" i="63"/>
  <c r="AA808" i="63"/>
  <c r="AA2942" i="63"/>
  <c r="AA587" i="63"/>
  <c r="AA2356" i="63"/>
  <c r="AA275" i="63"/>
  <c r="AA935" i="63"/>
  <c r="AA3108" i="63"/>
  <c r="AA3078" i="63"/>
  <c r="AA3212" i="63"/>
  <c r="AA1818" i="63"/>
  <c r="AA2160" i="63"/>
  <c r="AA3082" i="63"/>
  <c r="AA2878" i="63"/>
  <c r="AA2626" i="63"/>
  <c r="AA2927" i="63"/>
  <c r="AA1062" i="63"/>
  <c r="AA2982" i="63"/>
  <c r="AA860" i="63"/>
  <c r="AA1237" i="63"/>
  <c r="AA768" i="63"/>
  <c r="AA1184" i="63"/>
  <c r="AA359" i="63"/>
  <c r="AA177" i="63"/>
  <c r="AA2031" i="63"/>
  <c r="AA869" i="63"/>
  <c r="AA2417" i="63"/>
  <c r="AA2635" i="63"/>
  <c r="AA757" i="63"/>
  <c r="AA2543" i="63"/>
  <c r="AA1632" i="63"/>
  <c r="AA3411" i="63"/>
  <c r="AA2474" i="63"/>
  <c r="AA2439" i="63"/>
  <c r="AA623" i="63"/>
  <c r="AA613" i="63"/>
  <c r="AA2770" i="63"/>
  <c r="AA1231" i="63"/>
  <c r="AA1975" i="63"/>
  <c r="AA3037" i="63"/>
  <c r="AA24" i="63"/>
  <c r="AA1787" i="63"/>
  <c r="AA1170" i="63"/>
  <c r="AA282" i="63"/>
  <c r="AA2750" i="63"/>
  <c r="AA1347" i="63"/>
  <c r="AA2820" i="63"/>
  <c r="AA1739" i="63"/>
  <c r="AA61" i="63"/>
  <c r="AA2587" i="63"/>
  <c r="AA2697" i="63"/>
  <c r="AA1465" i="63"/>
  <c r="AA295" i="63"/>
  <c r="AA1603" i="63"/>
  <c r="AA1945" i="63"/>
  <c r="AA2019" i="63"/>
  <c r="AA1773" i="63"/>
  <c r="AA2920" i="63"/>
  <c r="AA3005" i="63"/>
  <c r="AA380" i="63"/>
  <c r="AA3202" i="63"/>
  <c r="AA3063" i="63"/>
  <c r="AA990" i="63"/>
  <c r="AA2989" i="63"/>
  <c r="AA2548" i="63"/>
  <c r="AA3261" i="63"/>
  <c r="AA778" i="63"/>
  <c r="AA2057" i="63"/>
  <c r="AA3543" i="63"/>
  <c r="AA1134" i="63"/>
  <c r="AA1460" i="63"/>
  <c r="AA3269" i="63"/>
  <c r="AA1874" i="63"/>
  <c r="AA913" i="63"/>
  <c r="AA2065" i="63"/>
  <c r="AA3002" i="63"/>
  <c r="AA2208" i="63"/>
  <c r="AA1804" i="63"/>
  <c r="AA865" i="63"/>
  <c r="AA950" i="63"/>
  <c r="AA1575" i="63"/>
  <c r="AA372" i="63"/>
  <c r="AA2970" i="63"/>
  <c r="AA3099" i="63"/>
  <c r="AA2713" i="63"/>
  <c r="AA2829" i="63"/>
  <c r="AA3017" i="63"/>
  <c r="AA262" i="63"/>
  <c r="AA1999" i="63"/>
  <c r="AA936" i="63"/>
  <c r="AA3315" i="63"/>
  <c r="AA3051" i="63"/>
  <c r="AA268" i="63"/>
  <c r="AA2035" i="63"/>
  <c r="AA3506" i="63"/>
  <c r="AA607" i="63"/>
  <c r="AA816" i="63"/>
  <c r="AA2265" i="63"/>
  <c r="AA2263" i="63"/>
  <c r="AA371" i="63"/>
  <c r="AA2168" i="63"/>
  <c r="AA1700" i="63"/>
  <c r="AA2919" i="63"/>
  <c r="AA1471" i="63"/>
  <c r="AA3030" i="63"/>
  <c r="AA1387" i="63"/>
  <c r="AA1539" i="63"/>
  <c r="AA1657" i="63"/>
  <c r="AA3326" i="63"/>
  <c r="AA1361" i="63"/>
  <c r="AA2731" i="63"/>
  <c r="AA3297" i="63"/>
  <c r="AA2595" i="63"/>
  <c r="AA834" i="63"/>
  <c r="AA1837" i="63"/>
  <c r="AA539" i="63"/>
  <c r="AA2679" i="63"/>
  <c r="AA326" i="63"/>
  <c r="AA3040" i="63"/>
  <c r="AA185" i="63"/>
  <c r="AA2272" i="63"/>
  <c r="AA1049" i="63"/>
  <c r="AA2162" i="63"/>
  <c r="AA1520" i="63"/>
  <c r="AA1788" i="63"/>
  <c r="AA688" i="63"/>
  <c r="AA309" i="63"/>
  <c r="AA2563" i="63"/>
  <c r="AA3060" i="63"/>
  <c r="AA3374" i="63"/>
  <c r="AA715" i="63"/>
  <c r="AA283" i="63"/>
  <c r="AA3375" i="63"/>
  <c r="AA2283" i="63"/>
  <c r="AA2702" i="63"/>
  <c r="AA707" i="63"/>
  <c r="AA2353" i="63"/>
  <c r="AA1620" i="63"/>
  <c r="AA2036" i="63"/>
  <c r="AA2294" i="63"/>
  <c r="AA75" i="63"/>
  <c r="AA2486" i="63"/>
  <c r="AA2227" i="63"/>
  <c r="AA34" i="63"/>
  <c r="AA1530" i="63"/>
  <c r="AA1731" i="63"/>
  <c r="AA1868" i="63"/>
  <c r="AA1004" i="63"/>
  <c r="AA701" i="63"/>
  <c r="AA2403" i="63"/>
  <c r="AA811" i="63"/>
  <c r="AA489" i="63"/>
  <c r="AA3337" i="63"/>
  <c r="AA548" i="63"/>
  <c r="AA1209" i="63"/>
  <c r="AA1718" i="63"/>
  <c r="AA1333" i="63"/>
  <c r="AA2052" i="63"/>
  <c r="AA3370" i="63"/>
  <c r="AA1683" i="63"/>
  <c r="AA2623" i="63"/>
  <c r="AA1207" i="63"/>
  <c r="AA3011" i="63"/>
  <c r="AA311" i="63"/>
  <c r="AA785" i="63"/>
  <c r="AA1470" i="63"/>
  <c r="AA3233" i="63"/>
  <c r="AA2067" i="63"/>
  <c r="AA1032" i="63"/>
  <c r="AA2671" i="63"/>
  <c r="AA3456" i="63"/>
  <c r="AA3188" i="63"/>
  <c r="AA572" i="63"/>
  <c r="AA1763" i="63"/>
  <c r="AA2387" i="63"/>
  <c r="AA2398" i="63"/>
  <c r="AA440" i="63"/>
  <c r="AA998" i="63"/>
  <c r="AA3538" i="63"/>
  <c r="AA3480" i="63"/>
  <c r="AA2990" i="63"/>
  <c r="AA2432" i="63"/>
  <c r="AA1879" i="63"/>
  <c r="AA1970" i="63"/>
  <c r="AA2607" i="63"/>
  <c r="AA2251" i="63"/>
  <c r="AA3121" i="63"/>
  <c r="AA3470" i="63"/>
  <c r="AA2101" i="63"/>
  <c r="AA3207" i="63"/>
  <c r="AA1730" i="63"/>
  <c r="AA87" i="63"/>
  <c r="AA1268" i="63"/>
  <c r="AA672" i="63"/>
  <c r="AA3493" i="63"/>
  <c r="AA774" i="63"/>
  <c r="AA2429" i="63"/>
  <c r="AA2447" i="63"/>
  <c r="AA3239" i="63"/>
  <c r="AA1781" i="63"/>
  <c r="AA2926" i="63"/>
  <c r="AA2136" i="63"/>
  <c r="AA1127" i="63"/>
  <c r="AA1938" i="63"/>
  <c r="AA2863" i="63"/>
  <c r="AA2420" i="63"/>
  <c r="AA320" i="63"/>
  <c r="AA1602" i="63"/>
  <c r="AA602" i="63"/>
  <c r="AA1384" i="63"/>
  <c r="AA2841" i="63"/>
  <c r="AA2689" i="63"/>
  <c r="AA225" i="63"/>
  <c r="AA3266" i="63"/>
  <c r="AA2211" i="63"/>
  <c r="AA1486" i="63"/>
  <c r="AA737" i="63"/>
  <c r="AA3365" i="63"/>
  <c r="AA2644" i="63"/>
  <c r="AA598" i="63"/>
  <c r="AA593" i="63"/>
  <c r="AA2393" i="63"/>
  <c r="AA1706" i="63"/>
  <c r="AA217" i="63"/>
  <c r="AA1656" i="63"/>
  <c r="AA3062" i="63"/>
  <c r="AA3351" i="63"/>
  <c r="AA3463" i="63"/>
  <c r="AA3054" i="63"/>
  <c r="AA230" i="63"/>
  <c r="AA3421" i="63"/>
  <c r="AA2406" i="63"/>
  <c r="AA2410" i="63"/>
  <c r="AA2874" i="63"/>
  <c r="AA2028" i="63"/>
  <c r="AA620" i="63"/>
  <c r="AA3263" i="63"/>
  <c r="AA699" i="63"/>
  <c r="AA504" i="63"/>
  <c r="AA186" i="63"/>
  <c r="AA2513" i="63"/>
  <c r="AA1809" i="63"/>
  <c r="AA1918" i="63"/>
  <c r="AA470" i="63"/>
  <c r="AA2173" i="63"/>
  <c r="AA1068" i="63"/>
  <c r="AA316" i="63"/>
  <c r="AA3535" i="63"/>
  <c r="AA2520" i="63"/>
  <c r="AA300" i="63"/>
  <c r="AA304" i="63"/>
  <c r="AA3416" i="63"/>
  <c r="AA2759" i="63"/>
  <c r="AA381" i="63"/>
  <c r="AA2865" i="63"/>
  <c r="AA878" i="63"/>
  <c r="AA3312" i="63"/>
  <c r="AA2795" i="63"/>
  <c r="AA3318" i="63"/>
  <c r="AA64" i="63"/>
  <c r="AA1115" i="63"/>
  <c r="AA1572" i="63"/>
  <c r="AA1822" i="63"/>
  <c r="AA1266" i="63"/>
  <c r="AA2253" i="63"/>
  <c r="AA1583" i="63"/>
  <c r="AA997" i="63"/>
  <c r="AA2107" i="63"/>
  <c r="AA2302" i="63"/>
  <c r="AA2378" i="63"/>
  <c r="AA1875" i="63"/>
  <c r="AA631" i="63"/>
  <c r="AA2567" i="63"/>
  <c r="AA3518" i="63"/>
  <c r="AA1393" i="63"/>
  <c r="AA2978" i="63"/>
  <c r="AA1086" i="63"/>
  <c r="AA1643" i="63"/>
  <c r="AA2209" i="63"/>
  <c r="AA1091" i="63"/>
  <c r="AA1109" i="63"/>
  <c r="AA1742" i="63"/>
  <c r="AA1056" i="63"/>
  <c r="AA647" i="63"/>
  <c r="AA249" i="63"/>
  <c r="AA31" i="63"/>
  <c r="AA3147" i="63"/>
  <c r="AA1933" i="63"/>
  <c r="AA2549" i="63"/>
  <c r="AA3038" i="63"/>
  <c r="AA3095" i="63"/>
  <c r="AA263" i="63"/>
  <c r="AA1350" i="63"/>
  <c r="AA3192" i="63"/>
  <c r="AA3143" i="63"/>
  <c r="AA315" i="63"/>
  <c r="AA1233" i="63"/>
  <c r="AA1689" i="63"/>
  <c r="AA1664" i="63"/>
  <c r="AA1552" i="63"/>
  <c r="AA1370" i="63"/>
  <c r="AA618" i="63"/>
  <c r="AA2462" i="63"/>
  <c r="AA721" i="63"/>
  <c r="AA3149" i="63"/>
  <c r="AA2502" i="63"/>
  <c r="AA3077" i="63"/>
  <c r="AA357" i="63"/>
  <c r="AA667" i="63"/>
  <c r="AA3304" i="63"/>
  <c r="AA2001" i="63"/>
  <c r="AA286" i="63"/>
  <c r="AA1898" i="63"/>
  <c r="AA932" i="63"/>
  <c r="AA982" i="63"/>
  <c r="AA817" i="63"/>
  <c r="AA2524" i="63"/>
  <c r="AA3015" i="63"/>
  <c r="AA231" i="63"/>
  <c r="AA2510" i="63"/>
  <c r="AA2011" i="63"/>
  <c r="AA800" i="63"/>
  <c r="AA1600" i="63"/>
  <c r="AA1087" i="63"/>
  <c r="AA1442" i="63"/>
  <c r="AA2675" i="63"/>
  <c r="AA3390" i="63"/>
  <c r="AA310" i="63"/>
  <c r="AA1549" i="63"/>
  <c r="AA19" i="63"/>
  <c r="AA3033" i="63"/>
  <c r="AA1483" i="63"/>
  <c r="AA2614" i="63"/>
  <c r="AA1515" i="63"/>
  <c r="AA436" i="63"/>
  <c r="AA1371" i="63"/>
  <c r="AA3275" i="63"/>
  <c r="AA3497" i="63"/>
  <c r="AA1748" i="63"/>
  <c r="AA3120" i="63"/>
  <c r="AA3387" i="63"/>
  <c r="AA2762" i="63"/>
  <c r="AA2045" i="63"/>
  <c r="AA91" i="63"/>
  <c r="AA264" i="63"/>
  <c r="AA2254" i="63"/>
  <c r="AA1624" i="63"/>
  <c r="AA227" i="63"/>
  <c r="AA3500" i="63"/>
  <c r="AA1286" i="63"/>
  <c r="AA752" i="63"/>
  <c r="AA2103" i="63"/>
  <c r="AA2904" i="63"/>
  <c r="AA2316" i="63"/>
  <c r="AA2574" i="63"/>
  <c r="AA3252" i="63"/>
  <c r="AA2220" i="63"/>
  <c r="AA2189" i="63"/>
  <c r="AA2290" i="63"/>
  <c r="AA595" i="63"/>
  <c r="AA821" i="63"/>
  <c r="AA1617" i="63"/>
  <c r="AA1582" i="63"/>
  <c r="AA2395" i="63"/>
  <c r="AA1461" i="63"/>
  <c r="AA1118" i="63"/>
  <c r="AA430" i="63"/>
  <c r="AA3507" i="63"/>
  <c r="AA3186" i="63"/>
  <c r="AA46" i="63"/>
  <c r="AA1516" i="63"/>
  <c r="AA358" i="63"/>
  <c r="AA71" i="63"/>
  <c r="AA2931" i="63"/>
  <c r="AA2538" i="63"/>
  <c r="AA1322" i="63"/>
  <c r="AA1737" i="63"/>
  <c r="AA1564" i="63"/>
  <c r="AA247" i="63"/>
  <c r="AA1594" i="63"/>
  <c r="AA1136" i="63"/>
  <c r="AA2425" i="63"/>
  <c r="AA3333" i="63"/>
  <c r="AA2267" i="63"/>
  <c r="AA991" i="63"/>
  <c r="AA451" i="63"/>
  <c r="AA94" i="63"/>
  <c r="AA1325" i="63"/>
  <c r="AA3483" i="63"/>
  <c r="AA1686" i="63"/>
  <c r="AA223" i="63"/>
  <c r="AA1556" i="63"/>
  <c r="AA3495" i="63"/>
  <c r="AA3132" i="63"/>
  <c r="AA2480" i="63"/>
  <c r="AA3140" i="63"/>
  <c r="AA2826" i="63"/>
  <c r="AA2460" i="63"/>
  <c r="AA2767" i="63"/>
  <c r="AA1702" i="63"/>
  <c r="AA2586" i="63"/>
  <c r="AA2157" i="63"/>
  <c r="AA1800" i="63"/>
  <c r="AA2519" i="63"/>
  <c r="AA796" i="63"/>
  <c r="AA20" i="63"/>
  <c r="AA2069" i="63"/>
  <c r="AA2953" i="63"/>
  <c r="AA494" i="63"/>
  <c r="AA942" i="63"/>
  <c r="AA1238" i="63"/>
  <c r="AA2070" i="63"/>
  <c r="AA1074" i="63"/>
  <c r="AA3008" i="63"/>
  <c r="AA2828" i="63"/>
  <c r="AA1103" i="63"/>
  <c r="AA3114" i="63"/>
  <c r="AA2889" i="63"/>
  <c r="AA2552" i="63"/>
  <c r="AA1464" i="63"/>
  <c r="AA3322" i="63"/>
  <c r="AA2156" i="63"/>
  <c r="AA783" i="63"/>
  <c r="AA1871" i="63"/>
  <c r="AA153" i="63"/>
  <c r="AA2355" i="63"/>
  <c r="AA2836" i="63"/>
  <c r="AA2838" i="63"/>
  <c r="AA2805" i="63"/>
  <c r="AA1838" i="63"/>
  <c r="AA3348" i="63"/>
  <c r="AA2961" i="63"/>
  <c r="AA698" i="63"/>
  <c r="AA2275" i="63"/>
  <c r="AA1512" i="63"/>
  <c r="AA2821" i="63"/>
  <c r="AA2703" i="63"/>
  <c r="AA2010" i="63"/>
  <c r="AA2894" i="63"/>
  <c r="AA969" i="63"/>
  <c r="AA3244" i="63"/>
  <c r="AA3460" i="63"/>
  <c r="AA1770" i="63"/>
  <c r="AA2014" i="63"/>
  <c r="AA1422" i="63"/>
  <c r="AA158" i="63"/>
  <c r="AA2104" i="63"/>
  <c r="AA88" i="63"/>
  <c r="AA3096" i="63"/>
  <c r="AA1913" i="63"/>
  <c r="AA1719" i="63"/>
  <c r="AA3106" i="63"/>
  <c r="AA3379" i="63"/>
  <c r="AA26" i="63"/>
  <c r="AA1197" i="63"/>
  <c r="AA1024" i="63"/>
  <c r="AA2788" i="63"/>
  <c r="AA1016" i="63"/>
  <c r="AA3216" i="63"/>
  <c r="AA279" i="63"/>
  <c r="AA2009" i="63"/>
  <c r="AA425" i="63"/>
  <c r="AA1179" i="63"/>
  <c r="AA898" i="63"/>
  <c r="AA1983" i="63"/>
  <c r="AA1601" i="63"/>
  <c r="AA765" i="63"/>
  <c r="AA3325" i="63"/>
  <c r="AA278" i="63"/>
  <c r="AA1151" i="63"/>
  <c r="AA234" i="63"/>
  <c r="AA2793" i="63"/>
  <c r="AA1401" i="63"/>
  <c r="AA3347" i="63"/>
  <c r="AA3056" i="63"/>
  <c r="AA100" i="63"/>
  <c r="AA2231" i="63"/>
  <c r="AA3028" i="63"/>
  <c r="AA2339" i="63"/>
  <c r="AA3220" i="63"/>
  <c r="AA996" i="63"/>
  <c r="AA379" i="63"/>
  <c r="AA3086" i="63"/>
  <c r="AA711" i="63"/>
  <c r="AA3422" i="63"/>
  <c r="AA1989" i="63"/>
  <c r="AA2199" i="63"/>
  <c r="AA1058" i="63"/>
  <c r="AA2203" i="63"/>
  <c r="AA2764" i="63"/>
  <c r="AA3133" i="63"/>
  <c r="AA472" i="63"/>
  <c r="AA471" i="63"/>
  <c r="AA1979" i="63"/>
  <c r="AA3372" i="63"/>
  <c r="AA2900" i="63"/>
  <c r="AA3530" i="63"/>
  <c r="AA2629" i="63"/>
  <c r="AA90" i="63"/>
  <c r="AA1812" i="63"/>
  <c r="AA1950" i="63"/>
  <c r="AA3486" i="63"/>
  <c r="AA3496" i="63"/>
  <c r="AA2651" i="63"/>
  <c r="AA660" i="63"/>
  <c r="AA2712" i="63"/>
  <c r="AA2813" i="63"/>
  <c r="AA2688" i="63"/>
  <c r="AA3048" i="63"/>
  <c r="AA1690" i="63"/>
  <c r="AA328" i="63"/>
  <c r="AA3208" i="63"/>
  <c r="AA2293" i="63"/>
  <c r="AA1877" i="63"/>
  <c r="AA1374" i="63"/>
  <c r="AA2740" i="63"/>
  <c r="AA2381" i="63"/>
  <c r="AA2452" i="63"/>
  <c r="AA1113" i="63"/>
  <c r="AA444" i="63"/>
  <c r="AA265" i="63"/>
  <c r="AA1167" i="63"/>
  <c r="AA1427" i="63"/>
  <c r="AA1889" i="63"/>
  <c r="AA1107" i="63"/>
  <c r="AA1232" i="63"/>
  <c r="AA1992" i="63"/>
  <c r="AA1574" i="63"/>
  <c r="AA1625" i="63"/>
  <c r="AA2106" i="63"/>
  <c r="AA2329" i="63"/>
  <c r="AA1285" i="63"/>
  <c r="AA2484" i="63"/>
  <c r="AA2674" i="63"/>
  <c r="AA1478" i="63"/>
  <c r="AA2888" i="63"/>
  <c r="AA2248" i="63"/>
  <c r="AA336" i="63"/>
  <c r="AA3197" i="63"/>
  <c r="AA963" i="63"/>
  <c r="AA403" i="63"/>
  <c r="AA2544" i="63"/>
  <c r="AA428" i="63"/>
  <c r="AA125" i="63"/>
  <c r="AA1844" i="63"/>
  <c r="AA2676" i="63"/>
  <c r="AA1259" i="63"/>
  <c r="AA2761" i="63"/>
  <c r="AA3232" i="63"/>
  <c r="AA1813" i="63"/>
  <c r="AA1801" i="63"/>
  <c r="AA793" i="63"/>
  <c r="AA792" i="63"/>
  <c r="AA544" i="63"/>
  <c r="AA3399" i="63"/>
  <c r="AA1191" i="63"/>
  <c r="AA1162" i="63"/>
  <c r="AA2330" i="63"/>
  <c r="AA882" i="63"/>
  <c r="AA2547" i="63"/>
  <c r="AA292" i="63"/>
  <c r="AA1439" i="63"/>
  <c r="AA1200" i="63"/>
  <c r="AA2909" i="63"/>
  <c r="AA1928" i="63"/>
  <c r="AA2022" i="63"/>
  <c r="AA3013" i="63"/>
  <c r="AA3453" i="63"/>
  <c r="AA2877" i="63"/>
  <c r="AA323" i="63"/>
  <c r="AA1724" i="63"/>
  <c r="AA531" i="63"/>
  <c r="AA517" i="63"/>
  <c r="AA2167" i="63"/>
  <c r="AA3303" i="63"/>
  <c r="AA3539" i="63"/>
  <c r="K7" i="46"/>
  <c r="L7" i="46" s="1"/>
  <c r="K17" i="45"/>
  <c r="L17" i="45" s="1"/>
  <c r="T17" i="48"/>
  <c r="T18" i="48"/>
  <c r="T13" i="48"/>
  <c r="T15" i="48"/>
  <c r="T19" i="48"/>
  <c r="T16" i="48"/>
  <c r="T20" i="48"/>
  <c r="T21" i="48"/>
  <c r="T14" i="48"/>
  <c r="L7" i="47"/>
  <c r="M7" i="47" s="1"/>
  <c r="Q109" i="70"/>
  <c r="K8" i="46"/>
  <c r="L8" i="46" s="1"/>
  <c r="K15" i="46"/>
  <c r="L15" i="46" s="1"/>
  <c r="K6" i="46"/>
  <c r="L6" i="46" s="1"/>
  <c r="P18" i="45"/>
  <c r="T68" i="70"/>
  <c r="T66" i="70"/>
  <c r="T69" i="70"/>
  <c r="T63" i="70"/>
  <c r="T64" i="70"/>
  <c r="T67" i="70"/>
  <c r="T70" i="70"/>
  <c r="T65" i="70"/>
  <c r="L16" i="45"/>
  <c r="C7" i="56"/>
  <c r="C13" i="56"/>
  <c r="P20" i="45"/>
  <c r="C7" i="70"/>
  <c r="C13" i="70"/>
  <c r="Q4" i="47"/>
  <c r="J3" i="53" s="1"/>
  <c r="P11" i="46"/>
  <c r="Q8" i="47"/>
  <c r="P10" i="45"/>
  <c r="L10" i="45"/>
  <c r="P4" i="45"/>
  <c r="J3" i="51" s="1"/>
  <c r="P19" i="46"/>
  <c r="C13" i="63"/>
  <c r="C7" i="63"/>
  <c r="C7" i="79"/>
  <c r="C13" i="79"/>
  <c r="P7" i="45"/>
  <c r="Y3552" i="79"/>
  <c r="G17" i="46"/>
  <c r="M16" i="80"/>
  <c r="S3" i="80"/>
  <c r="L5" i="44"/>
  <c r="L9" i="44"/>
  <c r="M6" i="80"/>
  <c r="L18" i="44"/>
  <c r="H14" i="47"/>
  <c r="L26" i="44"/>
  <c r="L19" i="44"/>
  <c r="S62" i="56"/>
  <c r="L53" i="84"/>
  <c r="L54" i="84"/>
  <c r="M36" i="84"/>
  <c r="I12" i="47"/>
  <c r="F62" i="84"/>
  <c r="M37" i="84"/>
  <c r="M51" i="84"/>
  <c r="G30" i="84"/>
  <c r="S20" i="63"/>
  <c r="F39" i="84"/>
  <c r="M42" i="84"/>
  <c r="L30" i="84"/>
  <c r="F46" i="84"/>
  <c r="S87" i="70"/>
  <c r="G53" i="84"/>
  <c r="T4" i="37"/>
  <c r="F30" i="84"/>
  <c r="L3" i="37"/>
  <c r="R77" i="70"/>
  <c r="J35" i="37"/>
  <c r="M62" i="84"/>
  <c r="G59" i="84"/>
  <c r="J38" i="37"/>
  <c r="S25" i="63"/>
  <c r="J24" i="37"/>
  <c r="F49" i="84"/>
  <c r="L39" i="37"/>
  <c r="G36" i="84"/>
  <c r="G42" i="84"/>
  <c r="M50" i="84"/>
  <c r="J16" i="37"/>
  <c r="J18" i="37"/>
  <c r="J21" i="37"/>
  <c r="J36" i="37"/>
  <c r="L10" i="37"/>
  <c r="AF10" i="53"/>
  <c r="AG13" i="53"/>
  <c r="AG17" i="53"/>
  <c r="AF22" i="53"/>
  <c r="AG25" i="53"/>
  <c r="AG29" i="53"/>
  <c r="AG33" i="53"/>
  <c r="AF38" i="53"/>
  <c r="AG41" i="53"/>
  <c r="AG45" i="53"/>
  <c r="AF50" i="53"/>
  <c r="AF54" i="53"/>
  <c r="AF58" i="53"/>
  <c r="AG61" i="53"/>
  <c r="M22" i="80"/>
  <c r="G13" i="46"/>
  <c r="L24" i="44"/>
  <c r="L6" i="44"/>
  <c r="M25" i="80"/>
  <c r="L38" i="37"/>
  <c r="AF32" i="53"/>
  <c r="AG47" i="53"/>
  <c r="AG63" i="53"/>
  <c r="L31" i="44"/>
  <c r="L27" i="44"/>
  <c r="M15" i="80"/>
  <c r="X23" i="63"/>
  <c r="M41" i="84"/>
  <c r="L7" i="37"/>
  <c r="AF36" i="53"/>
  <c r="AG55" i="53"/>
  <c r="M32" i="84"/>
  <c r="L59" i="84"/>
  <c r="G14" i="45"/>
  <c r="R109" i="70"/>
  <c r="F50" i="84"/>
  <c r="L11" i="37"/>
  <c r="AF26" i="53"/>
  <c r="AF46" i="53"/>
  <c r="AF62" i="53"/>
  <c r="H11" i="47"/>
  <c r="L15" i="44"/>
  <c r="M14" i="80"/>
  <c r="H16" i="47"/>
  <c r="L17" i="44"/>
  <c r="L35" i="44"/>
  <c r="AG5" i="51"/>
  <c r="S31" i="56"/>
  <c r="L29" i="44"/>
  <c r="L7" i="44"/>
  <c r="M21" i="80"/>
  <c r="H6" i="47"/>
  <c r="L34" i="44"/>
  <c r="L42" i="84"/>
  <c r="R74" i="70"/>
  <c r="M61" i="84"/>
  <c r="L47" i="84"/>
  <c r="L52" i="84"/>
  <c r="R94" i="70"/>
  <c r="S94" i="70"/>
  <c r="S34" i="56"/>
  <c r="L35" i="84"/>
  <c r="M33" i="84"/>
  <c r="F37" i="84"/>
  <c r="F60" i="84"/>
  <c r="G45" i="84"/>
  <c r="L62" i="84"/>
  <c r="F48" i="84"/>
  <c r="S76" i="70"/>
  <c r="G43" i="84"/>
  <c r="S79" i="70"/>
  <c r="R99" i="70"/>
  <c r="R108" i="70"/>
  <c r="J12" i="37"/>
  <c r="J39" i="37"/>
  <c r="F36" i="84"/>
  <c r="G50" i="84"/>
  <c r="R84" i="70"/>
  <c r="L50" i="84"/>
  <c r="F51" i="84"/>
  <c r="G61" i="84"/>
  <c r="S101" i="70"/>
  <c r="J31" i="37"/>
  <c r="L17" i="37"/>
  <c r="J23" i="37"/>
  <c r="L41" i="37"/>
  <c r="L13" i="37"/>
  <c r="J25" i="37"/>
  <c r="AF7" i="53"/>
  <c r="AF11" i="53"/>
  <c r="AF15" i="53"/>
  <c r="AF19" i="53"/>
  <c r="AG22" i="53"/>
  <c r="AF27" i="53"/>
  <c r="AG30" i="53"/>
  <c r="AF35" i="53"/>
  <c r="AF39" i="53"/>
  <c r="AF43" i="53"/>
  <c r="AF47" i="53"/>
  <c r="AG50" i="53"/>
  <c r="AG54" i="53"/>
  <c r="AF59" i="53"/>
  <c r="AG62" i="53"/>
  <c r="L20" i="44"/>
  <c r="L25" i="44"/>
  <c r="AF7" i="51"/>
  <c r="M10" i="80"/>
  <c r="G38" i="84"/>
  <c r="AF8" i="53"/>
  <c r="AG27" i="53"/>
  <c r="AG43" i="53"/>
  <c r="AF56" i="53"/>
  <c r="S30" i="56"/>
  <c r="M20" i="80"/>
  <c r="D10" i="47"/>
  <c r="M11" i="80"/>
  <c r="M12" i="80"/>
  <c r="J8" i="37"/>
  <c r="AF20" i="53"/>
  <c r="AG39" i="53"/>
  <c r="AF52" i="53"/>
  <c r="AF64" i="53"/>
  <c r="F40" i="84"/>
  <c r="G33" i="84"/>
  <c r="G9" i="45"/>
  <c r="L55" i="84"/>
  <c r="S109" i="70"/>
  <c r="G56" i="84"/>
  <c r="S22" i="63"/>
  <c r="M54" i="84"/>
  <c r="J15" i="37"/>
  <c r="J19" i="37"/>
  <c r="AG9" i="53"/>
  <c r="AF18" i="53"/>
  <c r="AF30" i="53"/>
  <c r="AF42" i="53"/>
  <c r="AG57" i="53"/>
  <c r="G9" i="46"/>
  <c r="L13" i="44"/>
  <c r="L33" i="44"/>
  <c r="M27" i="80"/>
  <c r="X21" i="70"/>
  <c r="L28" i="44"/>
  <c r="L11" i="44"/>
  <c r="H15" i="47"/>
  <c r="L32" i="44"/>
  <c r="M24" i="80"/>
  <c r="L12" i="44"/>
  <c r="R104" i="70"/>
  <c r="R81" i="70"/>
  <c r="S81" i="70"/>
  <c r="S23" i="63"/>
  <c r="S74" i="70"/>
  <c r="F59" i="84"/>
  <c r="AG5" i="53"/>
  <c r="M49" i="84"/>
  <c r="S92" i="70"/>
  <c r="F47" i="84"/>
  <c r="G46" i="84"/>
  <c r="S54" i="56"/>
  <c r="F32" i="84"/>
  <c r="S103" i="70"/>
  <c r="I13" i="47"/>
  <c r="F33" i="84"/>
  <c r="L60" i="84"/>
  <c r="J20" i="37"/>
  <c r="G34" i="84"/>
  <c r="I11" i="47"/>
  <c r="M46" i="84"/>
  <c r="F53" i="84"/>
  <c r="L35" i="37"/>
  <c r="F41" i="84"/>
  <c r="J17" i="37"/>
  <c r="S39" i="56"/>
  <c r="R91" i="70"/>
  <c r="S82" i="70"/>
  <c r="F55" i="84"/>
  <c r="J41" i="37"/>
  <c r="M55" i="84"/>
  <c r="N107" i="70"/>
  <c r="J7" i="37"/>
  <c r="L20" i="37"/>
  <c r="L40" i="37"/>
  <c r="J32" i="37"/>
  <c r="AG6" i="53"/>
  <c r="AG10" i="53"/>
  <c r="AG14" i="53"/>
  <c r="AG18" i="53"/>
  <c r="AF23" i="53"/>
  <c r="AG26" i="53"/>
  <c r="AF31" i="53"/>
  <c r="AG34" i="53"/>
  <c r="AG38" i="53"/>
  <c r="AG42" i="53"/>
  <c r="AG46" i="53"/>
  <c r="AF51" i="53"/>
  <c r="AF55" i="53"/>
  <c r="AG58" i="53"/>
  <c r="AF63" i="53"/>
  <c r="M34" i="80"/>
  <c r="M19" i="80"/>
  <c r="L21" i="44"/>
  <c r="R85" i="70"/>
  <c r="G62" i="84"/>
  <c r="R96" i="70"/>
  <c r="S21" i="63"/>
  <c r="R92" i="70"/>
  <c r="M40" i="84"/>
  <c r="G58" i="84"/>
  <c r="M53" i="84"/>
  <c r="S106" i="70"/>
  <c r="G41" i="84"/>
  <c r="S24" i="63"/>
  <c r="G57" i="84"/>
  <c r="M52" i="84"/>
  <c r="L36" i="84"/>
  <c r="R89" i="70"/>
  <c r="M59" i="84"/>
  <c r="AC26" i="54"/>
  <c r="L31" i="84"/>
  <c r="L32" i="84"/>
  <c r="R102" i="70"/>
  <c r="L57" i="84"/>
  <c r="M48" i="84"/>
  <c r="S28" i="63"/>
  <c r="I14" i="47"/>
  <c r="L33" i="84"/>
  <c r="L37" i="84"/>
  <c r="G35" i="84"/>
  <c r="J13" i="37"/>
  <c r="J28" i="37"/>
  <c r="R86" i="70"/>
  <c r="M38" i="84"/>
  <c r="L30" i="37"/>
  <c r="J37" i="37"/>
  <c r="L18" i="37"/>
  <c r="AG11" i="53"/>
  <c r="AF16" i="53"/>
  <c r="AG19" i="53"/>
  <c r="AG23" i="53"/>
  <c r="AG35" i="53"/>
  <c r="AF40" i="53"/>
  <c r="AG51" i="53"/>
  <c r="AG59" i="53"/>
  <c r="G10" i="46"/>
  <c r="O81" i="70"/>
  <c r="G12" i="45"/>
  <c r="Y3552" i="56"/>
  <c r="G47" i="84"/>
  <c r="M56" i="84"/>
  <c r="G40" i="84"/>
  <c r="S55" i="56"/>
  <c r="H9" i="47"/>
  <c r="I16" i="47"/>
  <c r="F38" i="84"/>
  <c r="G60" i="84"/>
  <c r="F42" i="84"/>
  <c r="AC6" i="54"/>
  <c r="S104" i="70"/>
  <c r="S75" i="70"/>
  <c r="G52" i="84"/>
  <c r="M31" i="84"/>
  <c r="S89" i="70"/>
  <c r="J27" i="37"/>
  <c r="AG257" i="51"/>
  <c r="M3" i="37"/>
  <c r="F31" i="84"/>
  <c r="F58" i="84"/>
  <c r="L38" i="84"/>
  <c r="M34" i="84"/>
  <c r="L9" i="37"/>
  <c r="F61" i="84"/>
  <c r="L58" i="84"/>
  <c r="R73" i="70"/>
  <c r="D2" i="83" a="1"/>
  <c r="R83" i="70"/>
  <c r="J22" i="37"/>
  <c r="J6" i="37"/>
  <c r="L29" i="37"/>
  <c r="AG7" i="53"/>
  <c r="AF12" i="53"/>
  <c r="AG15" i="53"/>
  <c r="AF24" i="53"/>
  <c r="AF28" i="53"/>
  <c r="AG31" i="53"/>
  <c r="AF44" i="53"/>
  <c r="AF48" i="53"/>
  <c r="AF60" i="53"/>
  <c r="L40" i="84"/>
  <c r="F34" i="84"/>
  <c r="M43" i="84"/>
  <c r="I15" i="47"/>
  <c r="L46" i="84"/>
  <c r="I10" i="47"/>
  <c r="L27" i="37"/>
  <c r="L15" i="37"/>
  <c r="AF34" i="53"/>
  <c r="AG49" i="53"/>
  <c r="L22" i="44"/>
  <c r="M18" i="80"/>
  <c r="L10" i="44"/>
  <c r="H13" i="47"/>
  <c r="M9" i="80"/>
  <c r="M28" i="80"/>
  <c r="M17" i="80"/>
  <c r="M29" i="80"/>
  <c r="P95" i="70"/>
  <c r="M8" i="80"/>
  <c r="AC7" i="54"/>
  <c r="L30" i="44"/>
  <c r="M32" i="80"/>
  <c r="L43" i="84"/>
  <c r="L51" i="84"/>
  <c r="M47" i="84"/>
  <c r="L44" i="84"/>
  <c r="S27" i="63"/>
  <c r="F56" i="84"/>
  <c r="L48" i="84"/>
  <c r="M45" i="84"/>
  <c r="R111" i="70"/>
  <c r="M44" i="84"/>
  <c r="Y3552" i="63"/>
  <c r="F57" i="84"/>
  <c r="S64" i="56"/>
  <c r="S111" i="70"/>
  <c r="G32" i="84"/>
  <c r="S53" i="56"/>
  <c r="L39" i="84"/>
  <c r="L61" i="84"/>
  <c r="S26" i="63"/>
  <c r="G48" i="84"/>
  <c r="M39" i="84"/>
  <c r="F54" i="84"/>
  <c r="R98" i="70"/>
  <c r="M30" i="84"/>
  <c r="F45" i="84"/>
  <c r="F43" i="84"/>
  <c r="J33" i="37"/>
  <c r="J29" i="37"/>
  <c r="J14" i="37"/>
  <c r="M57" i="84"/>
  <c r="J11" i="37"/>
  <c r="J30" i="37"/>
  <c r="J40" i="37"/>
  <c r="L12" i="37"/>
  <c r="L23" i="37"/>
  <c r="J26" i="37"/>
  <c r="AG8" i="53"/>
  <c r="AG12" i="53"/>
  <c r="AG16" i="53"/>
  <c r="AF21" i="53"/>
  <c r="AG24" i="53"/>
  <c r="AF29" i="53"/>
  <c r="AG32" i="53"/>
  <c r="AG36" i="53"/>
  <c r="AG40" i="53"/>
  <c r="AF45" i="53"/>
  <c r="AF49" i="53"/>
  <c r="AF53" i="53"/>
  <c r="AF57" i="53"/>
  <c r="AG60" i="53"/>
  <c r="AG64" i="53"/>
  <c r="Y24" i="63"/>
  <c r="G5" i="46"/>
  <c r="H12" i="47"/>
  <c r="M33" i="80"/>
  <c r="M35" i="80"/>
  <c r="M13" i="80"/>
  <c r="M31" i="80"/>
  <c r="Y20" i="63"/>
  <c r="M36" i="80"/>
  <c r="G18" i="46"/>
  <c r="L23" i="44"/>
  <c r="M23" i="80"/>
  <c r="S19" i="63"/>
  <c r="G55" i="84"/>
  <c r="R90" i="70"/>
  <c r="F44" i="84"/>
  <c r="F52" i="84"/>
  <c r="R110" i="70"/>
  <c r="R95" i="70"/>
  <c r="R88" i="70"/>
  <c r="R87" i="70"/>
  <c r="L56" i="84"/>
  <c r="N93" i="70"/>
  <c r="N80" i="70"/>
  <c r="M60" i="84"/>
  <c r="G39" i="84"/>
  <c r="L34" i="84"/>
  <c r="G44" i="84"/>
  <c r="G49" i="84"/>
  <c r="S85" i="70"/>
  <c r="J9" i="37"/>
  <c r="J34" i="37"/>
  <c r="L45" i="84"/>
  <c r="L49" i="84"/>
  <c r="F35" i="84"/>
  <c r="S36" i="56"/>
  <c r="R105" i="70"/>
  <c r="G37" i="84"/>
  <c r="R78" i="70"/>
  <c r="AF6" i="53"/>
  <c r="R97" i="70"/>
  <c r="P81" i="70"/>
  <c r="G51" i="84"/>
  <c r="L28" i="37"/>
  <c r="J5" i="37"/>
  <c r="L14" i="37"/>
  <c r="L34" i="37"/>
  <c r="L22" i="37"/>
  <c r="AF9" i="53"/>
  <c r="AF13" i="53"/>
  <c r="AF17" i="53"/>
  <c r="AG20" i="53"/>
  <c r="AF25" i="53"/>
  <c r="AG28" i="53"/>
  <c r="AF33" i="53"/>
  <c r="AF37" i="53"/>
  <c r="AF41" i="53"/>
  <c r="AG44" i="53"/>
  <c r="AG48" i="53"/>
  <c r="AG52" i="53"/>
  <c r="AG56" i="53"/>
  <c r="AF61" i="53"/>
  <c r="AF65" i="53"/>
  <c r="M38" i="80"/>
  <c r="M37" i="80"/>
  <c r="S63" i="56"/>
  <c r="M30" i="80"/>
  <c r="M7" i="80"/>
  <c r="L14" i="44"/>
  <c r="L16" i="44"/>
  <c r="M26" i="80"/>
  <c r="L8" i="44"/>
  <c r="L36" i="44"/>
  <c r="H10" i="47"/>
  <c r="G31" i="84"/>
  <c r="G54" i="84"/>
  <c r="G20" i="46"/>
  <c r="R75" i="70"/>
  <c r="Y3552" i="70"/>
  <c r="M58" i="84"/>
  <c r="R101" i="70"/>
  <c r="L41" i="84"/>
  <c r="M35" i="84"/>
  <c r="S100" i="70"/>
  <c r="S37" i="56"/>
  <c r="J10" i="37"/>
  <c r="AF14" i="53"/>
  <c r="AG21" i="53"/>
  <c r="AG37" i="53"/>
  <c r="AG53" i="53"/>
  <c r="O59" i="70"/>
  <c r="J7" i="79"/>
  <c r="J12" i="63"/>
  <c r="J11" i="56"/>
  <c r="K14" i="63"/>
  <c r="P48" i="70"/>
  <c r="P30" i="70"/>
  <c r="J6" i="79"/>
  <c r="J6" i="56"/>
  <c r="N55" i="70"/>
  <c r="N60" i="70"/>
  <c r="N37" i="70"/>
  <c r="J5" i="63"/>
  <c r="P34" i="70"/>
  <c r="P56" i="70"/>
  <c r="J14" i="56"/>
  <c r="K7" i="56"/>
  <c r="P42" i="70"/>
  <c r="N52" i="70"/>
  <c r="N43" i="70"/>
  <c r="N54" i="70"/>
  <c r="J11" i="70"/>
  <c r="J15" i="70"/>
  <c r="J11" i="79"/>
  <c r="P40" i="70"/>
  <c r="K13" i="63"/>
  <c r="K9" i="63"/>
  <c r="J13" i="79"/>
  <c r="P49" i="70"/>
  <c r="N39" i="70"/>
  <c r="K9" i="70"/>
  <c r="O45" i="70"/>
  <c r="J3" i="63"/>
  <c r="J5" i="70"/>
  <c r="J12" i="70"/>
  <c r="K4" i="79"/>
  <c r="J7" i="56"/>
  <c r="J6" i="63"/>
  <c r="O28" i="70"/>
  <c r="O52" i="70"/>
  <c r="K9" i="56"/>
  <c r="O48" i="70"/>
  <c r="O30" i="70"/>
  <c r="O60" i="70"/>
  <c r="K4" i="63"/>
  <c r="K3" i="79"/>
  <c r="O56" i="70"/>
  <c r="P54" i="70"/>
  <c r="J10" i="70"/>
  <c r="P59" i="70"/>
  <c r="N48" i="70"/>
  <c r="O35" i="70"/>
  <c r="N30" i="70"/>
  <c r="O58" i="70"/>
  <c r="P60" i="70"/>
  <c r="O38" i="70"/>
  <c r="J15" i="79"/>
  <c r="O34" i="70"/>
  <c r="O49" i="70"/>
  <c r="K11" i="63"/>
  <c r="J8" i="79"/>
  <c r="O42" i="70"/>
  <c r="P50" i="70"/>
  <c r="J4" i="63"/>
  <c r="K3" i="63"/>
  <c r="P43" i="70"/>
  <c r="N45" i="70"/>
  <c r="K12" i="63"/>
  <c r="K5" i="70"/>
  <c r="N57" i="70"/>
  <c r="K14" i="56"/>
  <c r="O36" i="70"/>
  <c r="P35" i="70"/>
  <c r="P58" i="70"/>
  <c r="K13" i="56"/>
  <c r="P38" i="70"/>
  <c r="J3" i="79"/>
  <c r="O50" i="70"/>
  <c r="J15" i="56"/>
  <c r="J15" i="63"/>
  <c r="P39" i="70"/>
  <c r="K9" i="79"/>
  <c r="K16" i="56"/>
  <c r="O47" i="70"/>
  <c r="J9" i="56"/>
  <c r="J3" i="70"/>
  <c r="U63" i="70" a="1"/>
  <c r="J8" i="63"/>
  <c r="O57" i="70"/>
  <c r="J5" i="79"/>
  <c r="K15" i="56"/>
  <c r="K13" i="70"/>
  <c r="N36" i="70"/>
  <c r="K12" i="79"/>
  <c r="J13" i="63"/>
  <c r="N35" i="70"/>
  <c r="O40" i="70"/>
  <c r="K16" i="63"/>
  <c r="J16" i="79"/>
  <c r="N58" i="70"/>
  <c r="K6" i="79"/>
  <c r="N38" i="70"/>
  <c r="J10" i="63"/>
  <c r="K10" i="79"/>
  <c r="N34" i="70"/>
  <c r="N49" i="70"/>
  <c r="N42" i="70"/>
  <c r="N50" i="70"/>
  <c r="K16" i="79"/>
  <c r="K8" i="79"/>
  <c r="O43" i="70"/>
  <c r="P45" i="70"/>
  <c r="K7" i="79"/>
  <c r="J9" i="79"/>
  <c r="J3" i="56"/>
  <c r="J6" i="70"/>
  <c r="K6" i="63"/>
  <c r="K15" i="70"/>
  <c r="K11" i="79"/>
  <c r="O44" i="70"/>
  <c r="J13" i="56"/>
  <c r="P27" i="70"/>
  <c r="J5" i="56"/>
  <c r="P31" i="70"/>
  <c r="J7" i="70"/>
  <c r="O41" i="70"/>
  <c r="N31" i="70"/>
  <c r="K4" i="56"/>
  <c r="N46" i="70"/>
  <c r="O29" i="70"/>
  <c r="K8" i="56"/>
  <c r="N33" i="70"/>
  <c r="J11" i="63"/>
  <c r="N53" i="70"/>
  <c r="O55" i="70"/>
  <c r="K15" i="63"/>
  <c r="O37" i="70"/>
  <c r="N56" i="70"/>
  <c r="P41" i="70"/>
  <c r="K3" i="56"/>
  <c r="P29" i="70"/>
  <c r="P53" i="70"/>
  <c r="J9" i="63"/>
  <c r="J4" i="56"/>
  <c r="J4" i="79"/>
  <c r="K5" i="79"/>
  <c r="K7" i="63"/>
  <c r="P46" i="70"/>
  <c r="P57" i="70"/>
  <c r="K8" i="63"/>
  <c r="K11" i="70"/>
  <c r="O33" i="70"/>
  <c r="P36" i="70"/>
  <c r="K14" i="79"/>
  <c r="J10" i="79"/>
  <c r="J14" i="79"/>
  <c r="N47" i="70"/>
  <c r="N40" i="70"/>
  <c r="J16" i="56"/>
  <c r="N32" i="70"/>
  <c r="J14" i="63"/>
  <c r="N44" i="70"/>
  <c r="N28" i="70"/>
  <c r="K5" i="63"/>
  <c r="K5" i="56"/>
  <c r="N27" i="70"/>
  <c r="J8" i="56"/>
  <c r="K14" i="70"/>
  <c r="O39" i="70"/>
  <c r="N41" i="70"/>
  <c r="J7" i="63"/>
  <c r="K10" i="63"/>
  <c r="O31" i="70"/>
  <c r="J12" i="56"/>
  <c r="J14" i="70"/>
  <c r="O46" i="70"/>
  <c r="N29" i="70"/>
  <c r="K10" i="56"/>
  <c r="P33" i="70"/>
  <c r="P51" i="70"/>
  <c r="K10" i="70"/>
  <c r="K8" i="70"/>
  <c r="P47" i="70"/>
  <c r="O53" i="70"/>
  <c r="K6" i="56"/>
  <c r="J10" i="56"/>
  <c r="O32" i="70"/>
  <c r="K11" i="56"/>
  <c r="K3" i="70"/>
  <c r="P44" i="70"/>
  <c r="P28" i="70"/>
  <c r="O27" i="70"/>
  <c r="K13" i="79"/>
  <c r="J4" i="70"/>
  <c r="O51" i="70"/>
  <c r="P32" i="70"/>
  <c r="J16" i="63"/>
  <c r="O54" i="70"/>
  <c r="J16" i="70"/>
  <c r="N59" i="70"/>
  <c r="K15" i="79"/>
  <c r="N51" i="70"/>
  <c r="K16" i="70"/>
  <c r="P55" i="70"/>
  <c r="J12" i="79"/>
  <c r="P37" i="70"/>
  <c r="K12" i="56"/>
  <c r="P52" i="70"/>
  <c r="J9" i="70"/>
  <c r="P8" i="45" l="1"/>
  <c r="L10" i="47"/>
  <c r="M10" i="47" s="1"/>
  <c r="K18" i="46"/>
  <c r="L18" i="46" s="1"/>
  <c r="P18" i="46"/>
  <c r="L12" i="47"/>
  <c r="K5" i="46"/>
  <c r="L5" i="46" s="1"/>
  <c r="L13" i="47"/>
  <c r="Q13" i="47" s="1"/>
  <c r="K10" i="46"/>
  <c r="L10" i="46" s="1"/>
  <c r="L15" i="47"/>
  <c r="Q15" i="47" s="1"/>
  <c r="K9" i="46"/>
  <c r="L9" i="46" s="1"/>
  <c r="E10" i="47"/>
  <c r="L6" i="47"/>
  <c r="M6" i="47" s="1"/>
  <c r="L16" i="47"/>
  <c r="L11" i="47"/>
  <c r="Q11" i="47" s="1"/>
  <c r="K13" i="46"/>
  <c r="L13" i="46" s="1"/>
  <c r="L14" i="47"/>
  <c r="M14" i="47" s="1"/>
  <c r="K17" i="46"/>
  <c r="L17" i="46" s="1"/>
  <c r="P22" i="45"/>
  <c r="P5" i="45"/>
  <c r="P21" i="45"/>
  <c r="P12" i="46"/>
  <c r="M15" i="47"/>
  <c r="Q12" i="47"/>
  <c r="M12" i="47"/>
  <c r="Q5" i="47"/>
  <c r="M11" i="47"/>
  <c r="M16" i="47"/>
  <c r="P13" i="46"/>
  <c r="P10" i="46"/>
  <c r="P13" i="45"/>
  <c r="P6" i="45"/>
  <c r="Q16" i="47"/>
  <c r="P19" i="45"/>
  <c r="P15" i="45"/>
  <c r="P21" i="46"/>
  <c r="K20" i="46"/>
  <c r="L20" i="46" s="1"/>
  <c r="Q80" i="70"/>
  <c r="K9" i="45"/>
  <c r="L9" i="45" s="1"/>
  <c r="K14" i="45"/>
  <c r="L14" i="45" s="1"/>
  <c r="K12" i="45"/>
  <c r="L12" i="45" s="1"/>
  <c r="Q107" i="70"/>
  <c r="L9" i="47"/>
  <c r="Q9" i="47" s="1"/>
  <c r="P4" i="46"/>
  <c r="J3" i="52" s="1"/>
  <c r="P14" i="46"/>
  <c r="P16" i="46"/>
  <c r="P17" i="45"/>
  <c r="P7" i="46"/>
  <c r="B115" i="42"/>
  <c r="B87" i="42"/>
  <c r="B88" i="42"/>
  <c r="B93" i="42"/>
  <c r="B105" i="42"/>
  <c r="B95" i="42"/>
  <c r="B116" i="42"/>
  <c r="B103" i="42"/>
  <c r="B82" i="42"/>
  <c r="B114" i="42"/>
  <c r="B97" i="42"/>
  <c r="B109" i="42"/>
  <c r="B104" i="42"/>
  <c r="B98" i="42"/>
  <c r="B110" i="42"/>
  <c r="B90" i="42"/>
  <c r="B92" i="42"/>
  <c r="B89" i="42"/>
  <c r="B86" i="42"/>
  <c r="B102" i="42"/>
  <c r="B113" i="42"/>
  <c r="B84" i="42"/>
  <c r="B85" i="42"/>
  <c r="D109" i="83"/>
  <c r="D43" i="83"/>
  <c r="D69" i="83"/>
  <c r="D79" i="83"/>
  <c r="D76" i="83"/>
  <c r="D51" i="83"/>
  <c r="D90" i="83"/>
  <c r="D92" i="83"/>
  <c r="D13" i="83"/>
  <c r="D11" i="83"/>
  <c r="D3" i="83"/>
  <c r="D53" i="83"/>
  <c r="D88" i="83"/>
  <c r="D111" i="83"/>
  <c r="D120" i="83"/>
  <c r="D77" i="83"/>
  <c r="D41" i="83"/>
  <c r="D5" i="83"/>
  <c r="D110" i="83"/>
  <c r="D100" i="83"/>
  <c r="D62" i="83"/>
  <c r="D15" i="83"/>
  <c r="D107" i="83"/>
  <c r="D38" i="83"/>
  <c r="D73" i="83"/>
  <c r="D47" i="83"/>
  <c r="D84" i="83"/>
  <c r="D61" i="83"/>
  <c r="D67" i="83"/>
  <c r="D78" i="83"/>
  <c r="D114" i="83"/>
  <c r="D75" i="83"/>
  <c r="D34" i="83"/>
  <c r="D94" i="83"/>
  <c r="D4" i="83"/>
  <c r="D36" i="83"/>
  <c r="D103" i="83"/>
  <c r="D68" i="83"/>
  <c r="D45" i="83"/>
  <c r="D71" i="83"/>
  <c r="D64" i="83"/>
  <c r="D52" i="83"/>
  <c r="D57" i="83"/>
  <c r="D96" i="83"/>
  <c r="D124" i="83"/>
  <c r="D9" i="83"/>
  <c r="D74" i="83"/>
  <c r="D85" i="83"/>
  <c r="D25" i="83"/>
  <c r="D48" i="83"/>
  <c r="D126" i="83"/>
  <c r="D31" i="83"/>
  <c r="D12" i="83"/>
  <c r="D95" i="83"/>
  <c r="D37" i="83"/>
  <c r="D115" i="83"/>
  <c r="D65" i="83"/>
  <c r="D8" i="83"/>
  <c r="D83" i="83"/>
  <c r="D18" i="83"/>
  <c r="D22" i="83"/>
  <c r="D14" i="83"/>
  <c r="D72" i="83"/>
  <c r="D91" i="83"/>
  <c r="D70" i="83"/>
  <c r="D17" i="83"/>
  <c r="D19" i="83"/>
  <c r="D81" i="83"/>
  <c r="D39" i="83"/>
  <c r="D28" i="83"/>
  <c r="D119" i="83"/>
  <c r="D32" i="83"/>
  <c r="D97" i="83"/>
  <c r="D59" i="83"/>
  <c r="D87" i="83"/>
  <c r="D42" i="83"/>
  <c r="D54" i="83"/>
  <c r="D49" i="83"/>
  <c r="D105" i="83"/>
  <c r="D16" i="83"/>
  <c r="D108" i="83"/>
  <c r="D66" i="83"/>
  <c r="D102" i="83"/>
  <c r="D116" i="83"/>
  <c r="D20" i="83"/>
  <c r="D29" i="83"/>
  <c r="D112" i="83"/>
  <c r="D113" i="83"/>
  <c r="D101" i="83"/>
  <c r="D23" i="83"/>
  <c r="D122" i="83"/>
  <c r="D104" i="83"/>
  <c r="D82" i="83"/>
  <c r="D106" i="83"/>
  <c r="D55" i="83"/>
  <c r="D50" i="83"/>
  <c r="D33" i="83"/>
  <c r="D21" i="83"/>
  <c r="D80" i="83"/>
  <c r="D40" i="83"/>
  <c r="D60" i="83"/>
  <c r="D30" i="83"/>
  <c r="D118" i="83"/>
  <c r="D98" i="83"/>
  <c r="D10" i="83"/>
  <c r="D27" i="83"/>
  <c r="D89" i="83"/>
  <c r="D35" i="83"/>
  <c r="D93" i="83"/>
  <c r="D2" i="83"/>
  <c r="D121" i="83"/>
  <c r="D99" i="83"/>
  <c r="D56" i="83"/>
  <c r="D63" i="83"/>
  <c r="D6" i="83"/>
  <c r="D46" i="83"/>
  <c r="D7" i="83"/>
  <c r="D44" i="83"/>
  <c r="D26" i="83"/>
  <c r="D117" i="83"/>
  <c r="D58" i="83"/>
  <c r="D125" i="83"/>
  <c r="D24" i="83"/>
  <c r="D86" i="83"/>
  <c r="D123" i="83"/>
  <c r="P22" i="46"/>
  <c r="P15" i="46"/>
  <c r="T76" i="70"/>
  <c r="T22" i="63"/>
  <c r="T104" i="70"/>
  <c r="T100" i="70"/>
  <c r="T75" i="70"/>
  <c r="T87" i="70"/>
  <c r="Q93" i="70"/>
  <c r="T103" i="70"/>
  <c r="T79" i="70"/>
  <c r="T94" i="70"/>
  <c r="T82" i="70"/>
  <c r="T28" i="63"/>
  <c r="T74" i="70"/>
  <c r="T26" i="63"/>
  <c r="T106" i="70"/>
  <c r="T101" i="70"/>
  <c r="T81" i="70"/>
  <c r="T85" i="70"/>
  <c r="T89" i="70"/>
  <c r="T21" i="63"/>
  <c r="T19" i="63"/>
  <c r="T20" i="63"/>
  <c r="T109" i="70"/>
  <c r="T25" i="63"/>
  <c r="T92" i="70"/>
  <c r="T23" i="63"/>
  <c r="T24" i="63"/>
  <c r="T27" i="63"/>
  <c r="T111" i="70"/>
  <c r="P11" i="45"/>
  <c r="P6" i="46"/>
  <c r="Q7" i="47"/>
  <c r="P8" i="46"/>
  <c r="G11" i="63"/>
  <c r="H14" i="70"/>
  <c r="G12" i="56"/>
  <c r="H9" i="63"/>
  <c r="G3" i="63"/>
  <c r="G14" i="70"/>
  <c r="H6" i="56"/>
  <c r="H12" i="56"/>
  <c r="H7" i="63"/>
  <c r="H15" i="70"/>
  <c r="G16" i="79"/>
  <c r="G9" i="63"/>
  <c r="H9" i="79"/>
  <c r="G5" i="56"/>
  <c r="H6" i="79"/>
  <c r="H4" i="63"/>
  <c r="H3" i="63"/>
  <c r="G16" i="63"/>
  <c r="G14" i="56"/>
  <c r="H10" i="56"/>
  <c r="G11" i="56"/>
  <c r="H10" i="79"/>
  <c r="G5" i="63"/>
  <c r="G13" i="56"/>
  <c r="H16" i="79"/>
  <c r="H4" i="56"/>
  <c r="G13" i="79"/>
  <c r="G16" i="70"/>
  <c r="G6" i="79"/>
  <c r="H3" i="56"/>
  <c r="H16" i="63"/>
  <c r="H14" i="56"/>
  <c r="G3" i="79"/>
  <c r="G10" i="56"/>
  <c r="H11" i="56"/>
  <c r="G10" i="79"/>
  <c r="H5" i="63"/>
  <c r="H12" i="79"/>
  <c r="H13" i="56"/>
  <c r="H4" i="79"/>
  <c r="G4" i="56"/>
  <c r="G8" i="79"/>
  <c r="G9" i="79"/>
  <c r="G4" i="63"/>
  <c r="H11" i="79"/>
  <c r="G11" i="70"/>
  <c r="G14" i="79"/>
  <c r="G9" i="70"/>
  <c r="G16" i="56"/>
  <c r="G12" i="79"/>
  <c r="G8" i="56"/>
  <c r="H15" i="56"/>
  <c r="H6" i="63"/>
  <c r="H3" i="70"/>
  <c r="G11" i="79"/>
  <c r="G10" i="70"/>
  <c r="G7" i="79"/>
  <c r="G9" i="56"/>
  <c r="G8" i="63"/>
  <c r="H5" i="79"/>
  <c r="H11" i="70"/>
  <c r="H14" i="79"/>
  <c r="G12" i="63"/>
  <c r="H9" i="70"/>
  <c r="I9" i="70" s="1"/>
  <c r="H16" i="56"/>
  <c r="G15" i="79"/>
  <c r="H8" i="56"/>
  <c r="I8" i="56" s="1"/>
  <c r="G15" i="56"/>
  <c r="G15" i="70"/>
  <c r="H5" i="56"/>
  <c r="H13" i="79"/>
  <c r="H16" i="70"/>
  <c r="G6" i="63"/>
  <c r="G3" i="70"/>
  <c r="H10" i="70"/>
  <c r="H7" i="79"/>
  <c r="H8" i="63"/>
  <c r="G5" i="79"/>
  <c r="H15" i="63"/>
  <c r="G5" i="70"/>
  <c r="G10" i="63"/>
  <c r="G12" i="70"/>
  <c r="G7" i="56"/>
  <c r="H15" i="79"/>
  <c r="H13" i="63"/>
  <c r="G4" i="70"/>
  <c r="H14" i="63"/>
  <c r="G6" i="56"/>
  <c r="G7" i="63"/>
  <c r="G14" i="63"/>
  <c r="G3" i="56"/>
  <c r="H9" i="56"/>
  <c r="H3" i="79"/>
  <c r="H12" i="63"/>
  <c r="G4" i="79"/>
  <c r="U63" i="70"/>
  <c r="H11" i="63"/>
  <c r="H8" i="79"/>
  <c r="G6" i="70"/>
  <c r="G15" i="63"/>
  <c r="H5" i="70"/>
  <c r="H10" i="63"/>
  <c r="H7" i="56"/>
  <c r="G7" i="70"/>
  <c r="G13" i="63"/>
  <c r="C14" i="79"/>
  <c r="C8" i="79"/>
  <c r="C8" i="70"/>
  <c r="C14" i="70"/>
  <c r="C14" i="63"/>
  <c r="C8" i="63"/>
  <c r="C8" i="56"/>
  <c r="C14" i="56"/>
  <c r="S105" i="70"/>
  <c r="M12" i="37"/>
  <c r="L37" i="37"/>
  <c r="M35" i="37"/>
  <c r="M13" i="37"/>
  <c r="M7" i="37"/>
  <c r="I115" i="42"/>
  <c r="H90" i="83"/>
  <c r="F16" i="83"/>
  <c r="F76" i="83"/>
  <c r="E20" i="83"/>
  <c r="H10" i="83"/>
  <c r="I30" i="83"/>
  <c r="C82" i="42"/>
  <c r="D105" i="42"/>
  <c r="H89" i="83"/>
  <c r="I45" i="83"/>
  <c r="I79" i="83"/>
  <c r="H48" i="83"/>
  <c r="I28" i="83"/>
  <c r="I94" i="42"/>
  <c r="E19" i="83"/>
  <c r="H110" i="83"/>
  <c r="H43" i="83"/>
  <c r="I47" i="83"/>
  <c r="I103" i="42"/>
  <c r="D109" i="42"/>
  <c r="H104" i="83"/>
  <c r="F75" i="83"/>
  <c r="I97" i="83"/>
  <c r="H30" i="83"/>
  <c r="D93" i="42"/>
  <c r="F45" i="83"/>
  <c r="I71" i="83"/>
  <c r="H18" i="83"/>
  <c r="U19" i="63" a="1"/>
  <c r="F119" i="83"/>
  <c r="J96" i="42"/>
  <c r="I84" i="42"/>
  <c r="E103" i="83"/>
  <c r="I90" i="42"/>
  <c r="I83" i="83"/>
  <c r="H124" i="83"/>
  <c r="D100" i="42"/>
  <c r="E37" i="83"/>
  <c r="H126" i="83"/>
  <c r="E15" i="83"/>
  <c r="E66" i="83"/>
  <c r="E119" i="83"/>
  <c r="E52" i="83"/>
  <c r="E81" i="83"/>
  <c r="I38" i="83"/>
  <c r="E61" i="83"/>
  <c r="I113" i="83"/>
  <c r="F25" i="83"/>
  <c r="L5" i="37"/>
  <c r="I91" i="42"/>
  <c r="I88" i="42"/>
  <c r="F114" i="83"/>
  <c r="H125" i="83"/>
  <c r="E122" i="83"/>
  <c r="E77" i="83"/>
  <c r="I97" i="42"/>
  <c r="I25" i="83"/>
  <c r="C109" i="42"/>
  <c r="I122" i="83"/>
  <c r="I118" i="83"/>
  <c r="F55" i="83"/>
  <c r="E99" i="83"/>
  <c r="I87" i="42"/>
  <c r="H103" i="83"/>
  <c r="I121" i="83"/>
  <c r="H114" i="83"/>
  <c r="H73" i="83"/>
  <c r="F51" i="83"/>
  <c r="H120" i="83"/>
  <c r="I90" i="83"/>
  <c r="I23" i="83"/>
  <c r="F107" i="83"/>
  <c r="I105" i="83"/>
  <c r="F9" i="83"/>
  <c r="I113" i="42"/>
  <c r="I43" i="83"/>
  <c r="J87" i="42"/>
  <c r="D92" i="42"/>
  <c r="H60" i="83"/>
  <c r="M27" i="37"/>
  <c r="I74" i="83"/>
  <c r="F88" i="83"/>
  <c r="F35" i="83"/>
  <c r="F33" i="83"/>
  <c r="H17" i="83"/>
  <c r="I33" i="83"/>
  <c r="J90" i="42"/>
  <c r="I104" i="42"/>
  <c r="E104" i="83"/>
  <c r="F100" i="83"/>
  <c r="H50" i="83"/>
  <c r="E10" i="83"/>
  <c r="F116" i="83"/>
  <c r="I114" i="83"/>
  <c r="E113" i="83"/>
  <c r="E118" i="83"/>
  <c r="F67" i="83"/>
  <c r="E40" i="83"/>
  <c r="I72" i="83"/>
  <c r="R107" i="70"/>
  <c r="J92" i="42"/>
  <c r="E56" i="83"/>
  <c r="E88" i="83"/>
  <c r="M29" i="37"/>
  <c r="L32" i="37"/>
  <c r="E35" i="83"/>
  <c r="E102" i="83"/>
  <c r="E36" i="83"/>
  <c r="F126" i="83"/>
  <c r="E115" i="83"/>
  <c r="E110" i="83"/>
  <c r="E112" i="83"/>
  <c r="H25" i="83"/>
  <c r="H19" i="83"/>
  <c r="I93" i="83"/>
  <c r="I14" i="83"/>
  <c r="I106" i="83"/>
  <c r="C105" i="42"/>
  <c r="E123" i="83"/>
  <c r="E32" i="83"/>
  <c r="E50" i="83"/>
  <c r="I86" i="42"/>
  <c r="I95" i="42"/>
  <c r="H53" i="83"/>
  <c r="L24" i="37"/>
  <c r="E38" i="83"/>
  <c r="I100" i="42"/>
  <c r="H58" i="83"/>
  <c r="F38" i="83"/>
  <c r="I124" i="83"/>
  <c r="H49" i="83"/>
  <c r="I80" i="83"/>
  <c r="D95" i="42"/>
  <c r="I13" i="83"/>
  <c r="I39" i="83"/>
  <c r="I126" i="83"/>
  <c r="F29" i="83"/>
  <c r="H32" i="83"/>
  <c r="H119" i="83"/>
  <c r="F93" i="83"/>
  <c r="I66" i="83"/>
  <c r="F62" i="83"/>
  <c r="E3" i="83"/>
  <c r="I112" i="83"/>
  <c r="AG65" i="53"/>
  <c r="S88" i="70"/>
  <c r="M30" i="37"/>
  <c r="M41" i="37"/>
  <c r="M38" i="37"/>
  <c r="H80" i="83"/>
  <c r="H106" i="83"/>
  <c r="I35" i="83"/>
  <c r="H116" i="83"/>
  <c r="E83" i="83"/>
  <c r="F34" i="83"/>
  <c r="H29" i="83"/>
  <c r="H91" i="83"/>
  <c r="F22" i="83"/>
  <c r="I76" i="83"/>
  <c r="R93" i="70"/>
  <c r="C84" i="42"/>
  <c r="I87" i="83"/>
  <c r="E2" i="83"/>
  <c r="E108" i="83"/>
  <c r="H75" i="83"/>
  <c r="F26" i="83"/>
  <c r="C83" i="42"/>
  <c r="E4" i="83"/>
  <c r="E8" i="83"/>
  <c r="H23" i="83"/>
  <c r="I16" i="83"/>
  <c r="J110" i="42"/>
  <c r="I112" i="42"/>
  <c r="C114" i="42"/>
  <c r="H61" i="83"/>
  <c r="H77" i="83"/>
  <c r="I98" i="83"/>
  <c r="F30" i="83"/>
  <c r="I111" i="83"/>
  <c r="F94" i="83"/>
  <c r="F11" i="83"/>
  <c r="E58" i="83"/>
  <c r="F85" i="83"/>
  <c r="C94" i="42"/>
  <c r="D96" i="42"/>
  <c r="I8" i="83"/>
  <c r="F115" i="83"/>
  <c r="H24" i="83"/>
  <c r="I31" i="83"/>
  <c r="I110" i="42"/>
  <c r="H107" i="83"/>
  <c r="F123" i="83"/>
  <c r="C104" i="42"/>
  <c r="I48" i="83"/>
  <c r="H101" i="83"/>
  <c r="C93" i="42"/>
  <c r="E54" i="83"/>
  <c r="E45" i="83"/>
  <c r="E87" i="83"/>
  <c r="E92" i="83"/>
  <c r="L26" i="37"/>
  <c r="I88" i="83"/>
  <c r="I9" i="83"/>
  <c r="F73" i="83"/>
  <c r="I5" i="83"/>
  <c r="E27" i="83"/>
  <c r="I61" i="83"/>
  <c r="F89" i="83"/>
  <c r="E106" i="83"/>
  <c r="H68" i="83"/>
  <c r="E46" i="83"/>
  <c r="H81" i="83"/>
  <c r="D89" i="42"/>
  <c r="H54" i="83"/>
  <c r="E62" i="83"/>
  <c r="F54" i="83"/>
  <c r="I108" i="83"/>
  <c r="E114" i="83"/>
  <c r="F65" i="83"/>
  <c r="I53" i="83"/>
  <c r="I42" i="83"/>
  <c r="H20" i="83"/>
  <c r="I63" i="83"/>
  <c r="E117" i="83"/>
  <c r="H100" i="83"/>
  <c r="H8" i="83"/>
  <c r="I117" i="83"/>
  <c r="E14" i="83"/>
  <c r="E49" i="83"/>
  <c r="H88" i="83"/>
  <c r="H27" i="83"/>
  <c r="M34" i="37"/>
  <c r="S102" i="70"/>
  <c r="M10" i="37"/>
  <c r="J82" i="42"/>
  <c r="I29" i="83"/>
  <c r="I60" i="83"/>
  <c r="H55" i="83"/>
  <c r="D83" i="42"/>
  <c r="J95" i="42"/>
  <c r="I100" i="83"/>
  <c r="F90" i="83"/>
  <c r="H118" i="83"/>
  <c r="F102" i="83"/>
  <c r="E105" i="83"/>
  <c r="I82" i="83"/>
  <c r="S90" i="70"/>
  <c r="F2" i="83"/>
  <c r="I99" i="83"/>
  <c r="H21" i="83"/>
  <c r="F70" i="83"/>
  <c r="C90" i="42"/>
  <c r="E55" i="83"/>
  <c r="F50" i="83"/>
  <c r="E89" i="83"/>
  <c r="I64" i="83"/>
  <c r="H117" i="83"/>
  <c r="F63" i="83"/>
  <c r="I125" i="83"/>
  <c r="C102" i="42"/>
  <c r="E33" i="83"/>
  <c r="F86" i="83"/>
  <c r="J104" i="42"/>
  <c r="M14" i="37"/>
  <c r="L19" i="37"/>
  <c r="F40" i="83"/>
  <c r="F53" i="83"/>
  <c r="H16" i="83"/>
  <c r="E93" i="83"/>
  <c r="E126" i="83"/>
  <c r="F69" i="83"/>
  <c r="D90" i="42"/>
  <c r="S73" i="70"/>
  <c r="I83" i="42"/>
  <c r="I26" i="83"/>
  <c r="F4" i="83"/>
  <c r="I114" i="42"/>
  <c r="I78" i="83"/>
  <c r="I2" i="83"/>
  <c r="F80" i="83"/>
  <c r="E51" i="83"/>
  <c r="F12" i="83"/>
  <c r="E5" i="83"/>
  <c r="C107" i="42"/>
  <c r="H95" i="83"/>
  <c r="F31" i="83"/>
  <c r="I93" i="42"/>
  <c r="H76" i="83"/>
  <c r="F78" i="83"/>
  <c r="I51" i="83"/>
  <c r="E69" i="83"/>
  <c r="H51" i="83"/>
  <c r="F97" i="83"/>
  <c r="H74" i="83"/>
  <c r="F66" i="83"/>
  <c r="H65" i="83"/>
  <c r="I84" i="83"/>
  <c r="H40" i="83"/>
  <c r="H121" i="83"/>
  <c r="C97" i="42"/>
  <c r="I17" i="83"/>
  <c r="F77" i="83"/>
  <c r="D91" i="42"/>
  <c r="I7" i="83"/>
  <c r="I36" i="83"/>
  <c r="I40" i="83"/>
  <c r="I96" i="83"/>
  <c r="J94" i="42"/>
  <c r="C87" i="42"/>
  <c r="I94" i="83"/>
  <c r="M22" i="37"/>
  <c r="S110" i="70"/>
  <c r="M15" i="37"/>
  <c r="S86" i="70"/>
  <c r="X22" i="70"/>
  <c r="M17" i="37"/>
  <c r="F81" i="83"/>
  <c r="C92" i="42"/>
  <c r="D97" i="42"/>
  <c r="E13" i="83"/>
  <c r="F46" i="83"/>
  <c r="I4" i="83"/>
  <c r="L33" i="37"/>
  <c r="I109" i="42"/>
  <c r="F43" i="83"/>
  <c r="F118" i="83"/>
  <c r="E16" i="83"/>
  <c r="E53" i="83"/>
  <c r="I75" i="83"/>
  <c r="E100" i="83"/>
  <c r="F39" i="83"/>
  <c r="H94" i="83"/>
  <c r="D88" i="42"/>
  <c r="D86" i="42"/>
  <c r="J100" i="42"/>
  <c r="I41" i="83"/>
  <c r="F60" i="83"/>
  <c r="J114" i="42"/>
  <c r="C110" i="42"/>
  <c r="F21" i="83"/>
  <c r="E68" i="83"/>
  <c r="I119" i="83"/>
  <c r="F49" i="83"/>
  <c r="F37" i="83"/>
  <c r="H22" i="83"/>
  <c r="D84" i="42"/>
  <c r="F74" i="83"/>
  <c r="E11" i="83"/>
  <c r="I109" i="83"/>
  <c r="F101" i="83"/>
  <c r="E72" i="83"/>
  <c r="H2" i="83"/>
  <c r="E25" i="83"/>
  <c r="D103" i="42"/>
  <c r="C88" i="42"/>
  <c r="I52" i="83"/>
  <c r="E17" i="83"/>
  <c r="I82" i="42"/>
  <c r="F91" i="83"/>
  <c r="H38" i="83"/>
  <c r="H6" i="83"/>
  <c r="I3" i="83"/>
  <c r="I85" i="83"/>
  <c r="F84" i="83"/>
  <c r="F48" i="83"/>
  <c r="E80" i="83"/>
  <c r="H26" i="83"/>
  <c r="C113" i="42"/>
  <c r="I34" i="83"/>
  <c r="F106" i="83"/>
  <c r="F124" i="83"/>
  <c r="H35" i="83"/>
  <c r="I103" i="83"/>
  <c r="L6" i="37"/>
  <c r="J91" i="42"/>
  <c r="E67" i="83"/>
  <c r="D98" i="42"/>
  <c r="F13" i="83"/>
  <c r="I58" i="83"/>
  <c r="F56" i="83"/>
  <c r="I92" i="42"/>
  <c r="H96" i="83"/>
  <c r="E42" i="83"/>
  <c r="I46" i="83"/>
  <c r="I65" i="83"/>
  <c r="F110" i="83"/>
  <c r="F61" i="83"/>
  <c r="L31" i="37"/>
  <c r="I12" i="83"/>
  <c r="F109" i="83"/>
  <c r="E31" i="83"/>
  <c r="I6" i="83"/>
  <c r="E59" i="83"/>
  <c r="D87" i="42"/>
  <c r="S108" i="70"/>
  <c r="E85" i="83"/>
  <c r="I96" i="42"/>
  <c r="I105" i="42"/>
  <c r="I10" i="83"/>
  <c r="F64" i="83"/>
  <c r="J88" i="42"/>
  <c r="E107" i="83"/>
  <c r="E82" i="83"/>
  <c r="H41" i="83"/>
  <c r="E28" i="83"/>
  <c r="I73" i="83"/>
  <c r="I92" i="83"/>
  <c r="I69" i="83"/>
  <c r="F98" i="83"/>
  <c r="F36" i="83"/>
  <c r="F32" i="83"/>
  <c r="F10" i="83"/>
  <c r="E97" i="83"/>
  <c r="H70" i="83"/>
  <c r="D112" i="42"/>
  <c r="I32" i="83"/>
  <c r="F27" i="83"/>
  <c r="E44" i="83"/>
  <c r="E12" i="83"/>
  <c r="E21" i="83"/>
  <c r="F79" i="83"/>
  <c r="E18" i="83"/>
  <c r="F104" i="83"/>
  <c r="L21" i="37"/>
  <c r="I70" i="83"/>
  <c r="H66" i="83"/>
  <c r="I68" i="83"/>
  <c r="F23" i="83"/>
  <c r="H113" i="83"/>
  <c r="I85" i="42"/>
  <c r="H67" i="83"/>
  <c r="I50" i="83"/>
  <c r="E63" i="83"/>
  <c r="H36" i="83"/>
  <c r="F111" i="83"/>
  <c r="H72" i="83"/>
  <c r="I49" i="83"/>
  <c r="F103" i="83"/>
  <c r="E29" i="83"/>
  <c r="I22" i="83"/>
  <c r="E90" i="83"/>
  <c r="E86" i="83"/>
  <c r="I95" i="83"/>
  <c r="E34" i="83"/>
  <c r="H62" i="83"/>
  <c r="H112" i="83"/>
  <c r="F3" i="83"/>
  <c r="I54" i="83"/>
  <c r="H84" i="83"/>
  <c r="J84" i="42"/>
  <c r="F95" i="83"/>
  <c r="F41" i="83"/>
  <c r="C95" i="42"/>
  <c r="H28" i="83"/>
  <c r="F19" i="83"/>
  <c r="E22" i="83"/>
  <c r="I57" i="83"/>
  <c r="C89" i="42"/>
  <c r="E79" i="83"/>
  <c r="E30" i="83"/>
  <c r="I56" i="83"/>
  <c r="I44" i="83"/>
  <c r="F125" i="83"/>
  <c r="F108" i="83"/>
  <c r="F57" i="83"/>
  <c r="E101" i="83"/>
  <c r="H59" i="83"/>
  <c r="D94" i="42"/>
  <c r="M28" i="37"/>
  <c r="M9" i="37"/>
  <c r="M40" i="37"/>
  <c r="L8" i="37"/>
  <c r="L16" i="37"/>
  <c r="J115" i="42"/>
  <c r="J97" i="42"/>
  <c r="D104" i="42"/>
  <c r="H109" i="83"/>
  <c r="H5" i="83"/>
  <c r="J102" i="42"/>
  <c r="H39" i="83"/>
  <c r="F8" i="83"/>
  <c r="E39" i="83"/>
  <c r="F87" i="83"/>
  <c r="H44" i="83"/>
  <c r="E116" i="83"/>
  <c r="H102" i="83"/>
  <c r="H37" i="83"/>
  <c r="C115" i="42"/>
  <c r="C86" i="42"/>
  <c r="I110" i="83"/>
  <c r="H13" i="83"/>
  <c r="H123" i="83"/>
  <c r="E111" i="83"/>
  <c r="J98" i="42"/>
  <c r="H92" i="83"/>
  <c r="F20" i="83"/>
  <c r="F42" i="83"/>
  <c r="F68" i="83"/>
  <c r="J107" i="42"/>
  <c r="F52" i="83"/>
  <c r="F105" i="83"/>
  <c r="F72" i="83"/>
  <c r="F117" i="83"/>
  <c r="H78" i="83"/>
  <c r="H93" i="83"/>
  <c r="S84" i="70"/>
  <c r="F83" i="83"/>
  <c r="J86" i="42"/>
  <c r="E43" i="83"/>
  <c r="H79" i="83"/>
  <c r="H86" i="83"/>
  <c r="F122" i="83"/>
  <c r="H34" i="83"/>
  <c r="R80" i="70"/>
  <c r="H7" i="83"/>
  <c r="E73" i="83"/>
  <c r="J93" i="42"/>
  <c r="H108" i="83"/>
  <c r="I102" i="42"/>
  <c r="H115" i="83"/>
  <c r="F113" i="83"/>
  <c r="H87" i="83"/>
  <c r="I59" i="83"/>
  <c r="F112" i="83"/>
  <c r="F121" i="83"/>
  <c r="E48" i="83"/>
  <c r="E47" i="83"/>
  <c r="E71" i="83"/>
  <c r="E125" i="83"/>
  <c r="D107" i="42"/>
  <c r="E95" i="83"/>
  <c r="J116" i="42"/>
  <c r="I116" i="42"/>
  <c r="H4" i="83"/>
  <c r="C98" i="42"/>
  <c r="H3" i="83"/>
  <c r="F120" i="83"/>
  <c r="H98" i="83"/>
  <c r="E78" i="83"/>
  <c r="H33" i="83"/>
  <c r="E96" i="83"/>
  <c r="E9" i="83"/>
  <c r="E84" i="83"/>
  <c r="E60" i="83"/>
  <c r="H111" i="83"/>
  <c r="F28" i="83"/>
  <c r="H85" i="83"/>
  <c r="S99" i="70"/>
  <c r="E109" i="83"/>
  <c r="E7" i="83"/>
  <c r="F82" i="83"/>
  <c r="C96" i="42"/>
  <c r="J89" i="42"/>
  <c r="S97" i="70"/>
  <c r="M20" i="37"/>
  <c r="M39" i="37"/>
  <c r="H122" i="83"/>
  <c r="C85" i="42"/>
  <c r="E121" i="83"/>
  <c r="F7" i="83"/>
  <c r="E70" i="83"/>
  <c r="C100" i="42"/>
  <c r="D116" i="42"/>
  <c r="E91" i="83"/>
  <c r="S96" i="70"/>
  <c r="C91" i="42"/>
  <c r="F59" i="83"/>
  <c r="J113" i="42"/>
  <c r="D114" i="42"/>
  <c r="I55" i="83"/>
  <c r="E65" i="83"/>
  <c r="I115" i="83"/>
  <c r="I101" i="83"/>
  <c r="E74" i="83"/>
  <c r="H12" i="83"/>
  <c r="H99" i="83"/>
  <c r="E6" i="83"/>
  <c r="I20" i="83"/>
  <c r="I27" i="83"/>
  <c r="E124" i="83"/>
  <c r="H63" i="83"/>
  <c r="H47" i="83"/>
  <c r="E57" i="83"/>
  <c r="I89" i="42"/>
  <c r="F17" i="83"/>
  <c r="J85" i="42"/>
  <c r="C116" i="42"/>
  <c r="I102" i="83"/>
  <c r="L36" i="37"/>
  <c r="I123" i="83"/>
  <c r="I98" i="42"/>
  <c r="I116" i="83"/>
  <c r="S95" i="70"/>
  <c r="I62" i="83"/>
  <c r="I21" i="83"/>
  <c r="H42" i="83"/>
  <c r="D110" i="42"/>
  <c r="I15" i="83"/>
  <c r="I18" i="83"/>
  <c r="C112" i="42"/>
  <c r="D102" i="42"/>
  <c r="F99" i="83"/>
  <c r="I107" i="83"/>
  <c r="I67" i="83"/>
  <c r="H45" i="83"/>
  <c r="I86" i="83"/>
  <c r="H97" i="83"/>
  <c r="J83" i="42"/>
  <c r="F14" i="83"/>
  <c r="H31" i="83"/>
  <c r="E75" i="83"/>
  <c r="H83" i="83"/>
  <c r="E41" i="83"/>
  <c r="F44" i="83"/>
  <c r="H82" i="83"/>
  <c r="I89" i="83"/>
  <c r="C103" i="42"/>
  <c r="F6" i="83"/>
  <c r="S83" i="70"/>
  <c r="I107" i="42"/>
  <c r="J105" i="42"/>
  <c r="E26" i="83"/>
  <c r="E98" i="83"/>
  <c r="J109" i="42"/>
  <c r="I77" i="83"/>
  <c r="D113" i="42"/>
  <c r="F92" i="83"/>
  <c r="J112" i="42"/>
  <c r="J103" i="42"/>
  <c r="F96" i="83"/>
  <c r="I81" i="83"/>
  <c r="I19" i="83"/>
  <c r="E64" i="83"/>
  <c r="F5" i="83"/>
  <c r="F24" i="83"/>
  <c r="H9" i="83"/>
  <c r="S78" i="70"/>
  <c r="M23" i="37"/>
  <c r="M18" i="37"/>
  <c r="S91" i="70"/>
  <c r="L25" i="37"/>
  <c r="M11" i="37"/>
  <c r="S77" i="70"/>
  <c r="H46" i="83"/>
  <c r="D115" i="42"/>
  <c r="E94" i="83"/>
  <c r="D82" i="42"/>
  <c r="F71" i="83"/>
  <c r="E120" i="83"/>
  <c r="F15" i="83"/>
  <c r="E76" i="83"/>
  <c r="H69" i="83"/>
  <c r="F47" i="83"/>
  <c r="I11" i="83"/>
  <c r="I24" i="83"/>
  <c r="S98" i="70"/>
  <c r="H71" i="83"/>
  <c r="F58" i="83"/>
  <c r="I91" i="83"/>
  <c r="E23" i="83"/>
  <c r="H52" i="83"/>
  <c r="H15" i="83"/>
  <c r="I104" i="83"/>
  <c r="H57" i="83"/>
  <c r="H64" i="83"/>
  <c r="H56" i="83"/>
  <c r="E24" i="83"/>
  <c r="F18" i="83"/>
  <c r="H11" i="83"/>
  <c r="I120" i="83"/>
  <c r="D85" i="42"/>
  <c r="H105" i="83"/>
  <c r="I37" i="83"/>
  <c r="H14" i="83"/>
  <c r="T34" i="70"/>
  <c r="T32" i="70"/>
  <c r="T31" i="70"/>
  <c r="T36" i="70"/>
  <c r="T47" i="70"/>
  <c r="T30" i="70"/>
  <c r="K7" i="70"/>
  <c r="T41" i="70"/>
  <c r="T55" i="70"/>
  <c r="T59" i="70"/>
  <c r="T54" i="70"/>
  <c r="T56" i="70"/>
  <c r="T42" i="70"/>
  <c r="T46" i="70"/>
  <c r="T48" i="70"/>
  <c r="T39" i="70"/>
  <c r="T38" i="70"/>
  <c r="T28" i="70"/>
  <c r="T40" i="70"/>
  <c r="T43" i="70"/>
  <c r="T29" i="70"/>
  <c r="T27" i="70"/>
  <c r="K12" i="70"/>
  <c r="T57" i="70"/>
  <c r="J13" i="70"/>
  <c r="T53" i="70"/>
  <c r="K6" i="70"/>
  <c r="T60" i="70"/>
  <c r="T33" i="70"/>
  <c r="T49" i="70"/>
  <c r="K4" i="70"/>
  <c r="J8" i="70"/>
  <c r="T44" i="70"/>
  <c r="T50" i="70"/>
  <c r="T37" i="70"/>
  <c r="T45" i="70"/>
  <c r="T35" i="70"/>
  <c r="T51" i="70"/>
  <c r="T52" i="70"/>
  <c r="T58" i="70"/>
  <c r="Q10" i="47" l="1"/>
  <c r="P17" i="46"/>
  <c r="M13" i="47"/>
  <c r="Q14" i="47"/>
  <c r="T77" i="70"/>
  <c r="B100" i="42"/>
  <c r="T91" i="70"/>
  <c r="T78" i="70"/>
  <c r="T97" i="70"/>
  <c r="B91" i="42"/>
  <c r="B83" i="42"/>
  <c r="B96" i="42"/>
  <c r="T108" i="70"/>
  <c r="T86" i="70"/>
  <c r="T110" i="70"/>
  <c r="B94" i="42"/>
  <c r="T102" i="70"/>
  <c r="T88" i="70"/>
  <c r="B107" i="42"/>
  <c r="B112" i="42"/>
  <c r="T105" i="70"/>
  <c r="Q6" i="47"/>
  <c r="P5" i="46"/>
  <c r="P9" i="46"/>
  <c r="U27" i="70" a="1"/>
  <c r="U27" i="70" s="1"/>
  <c r="H6" i="70"/>
  <c r="I6" i="70" s="1"/>
  <c r="H7" i="70"/>
  <c r="I7" i="70" s="1"/>
  <c r="I7" i="56"/>
  <c r="P14" i="45"/>
  <c r="I16" i="79"/>
  <c r="H4" i="70"/>
  <c r="I4" i="70" s="1"/>
  <c r="H8" i="70"/>
  <c r="G8" i="70"/>
  <c r="H12" i="70"/>
  <c r="I12" i="70" s="1"/>
  <c r="G13" i="70"/>
  <c r="H13" i="70"/>
  <c r="M9" i="47"/>
  <c r="P20" i="46"/>
  <c r="P9" i="45"/>
  <c r="T96" i="70"/>
  <c r="B99" i="42"/>
  <c r="T95" i="70"/>
  <c r="B106" i="42"/>
  <c r="B101" i="42"/>
  <c r="B108" i="42"/>
  <c r="T73" i="70"/>
  <c r="T83" i="70"/>
  <c r="T90" i="70"/>
  <c r="T84" i="70"/>
  <c r="T99" i="70"/>
  <c r="B111" i="42"/>
  <c r="B80" i="42"/>
  <c r="T98" i="70"/>
  <c r="B81" i="42"/>
  <c r="P12" i="45"/>
  <c r="I11" i="63"/>
  <c r="U19" i="63"/>
  <c r="I15" i="70"/>
  <c r="I5" i="70"/>
  <c r="I16" i="56"/>
  <c r="I5" i="56"/>
  <c r="I7" i="63"/>
  <c r="I10" i="56"/>
  <c r="I9" i="56"/>
  <c r="I10" i="63"/>
  <c r="I3" i="63"/>
  <c r="I12" i="63"/>
  <c r="I14" i="63"/>
  <c r="I8" i="79"/>
  <c r="I13" i="79"/>
  <c r="I8" i="63"/>
  <c r="I15" i="79"/>
  <c r="I14" i="56"/>
  <c r="I14" i="70"/>
  <c r="I5" i="79"/>
  <c r="I5" i="63"/>
  <c r="I9" i="79"/>
  <c r="I16" i="70"/>
  <c r="I4" i="79"/>
  <c r="I4" i="63"/>
  <c r="C9" i="56"/>
  <c r="C16" i="56" s="1"/>
  <c r="C15" i="56"/>
  <c r="C9" i="70"/>
  <c r="C16" i="70" s="1"/>
  <c r="C15" i="70"/>
  <c r="I7" i="79"/>
  <c r="I14" i="79"/>
  <c r="I3" i="70"/>
  <c r="I13" i="56"/>
  <c r="I16" i="63"/>
  <c r="I6" i="79"/>
  <c r="C9" i="63"/>
  <c r="C16" i="63" s="1"/>
  <c r="C15" i="63"/>
  <c r="C15" i="79"/>
  <c r="C9" i="79"/>
  <c r="C16" i="79" s="1"/>
  <c r="I10" i="70"/>
  <c r="I11" i="70"/>
  <c r="I6" i="63"/>
  <c r="I11" i="79"/>
  <c r="I12" i="79"/>
  <c r="I3" i="56"/>
  <c r="I10" i="79"/>
  <c r="I12" i="56"/>
  <c r="I6" i="56"/>
  <c r="I3" i="79"/>
  <c r="I15" i="63"/>
  <c r="I11" i="56"/>
  <c r="I15" i="56"/>
  <c r="I13" i="63"/>
  <c r="I4" i="56"/>
  <c r="I9" i="63"/>
  <c r="M16" i="37"/>
  <c r="M6" i="37"/>
  <c r="M26" i="37"/>
  <c r="D101" i="42"/>
  <c r="D106" i="42"/>
  <c r="I81" i="42"/>
  <c r="I80" i="42"/>
  <c r="C99" i="42"/>
  <c r="M31" i="37"/>
  <c r="D81" i="42"/>
  <c r="M25" i="37"/>
  <c r="M33" i="37"/>
  <c r="I101" i="42"/>
  <c r="J106" i="42"/>
  <c r="C81" i="42"/>
  <c r="D80" i="42"/>
  <c r="M8" i="37"/>
  <c r="X23" i="70"/>
  <c r="J108" i="42"/>
  <c r="I111" i="42"/>
  <c r="J80" i="42"/>
  <c r="M32" i="37"/>
  <c r="I99" i="42"/>
  <c r="S93" i="70"/>
  <c r="M21" i="37"/>
  <c r="J111" i="42"/>
  <c r="M37" i="37"/>
  <c r="C106" i="42"/>
  <c r="M24" i="37"/>
  <c r="J99" i="42"/>
  <c r="I108" i="42"/>
  <c r="C111" i="42"/>
  <c r="C108" i="42"/>
  <c r="S80" i="70"/>
  <c r="C80" i="42"/>
  <c r="M36" i="37"/>
  <c r="M19" i="37"/>
  <c r="S107" i="70"/>
  <c r="D108" i="42"/>
  <c r="D99" i="42"/>
  <c r="D111" i="42"/>
  <c r="M5" i="37"/>
  <c r="C101" i="42"/>
  <c r="I106" i="42"/>
  <c r="J81" i="42"/>
  <c r="D2" i="41" a="1"/>
  <c r="J101" i="42"/>
  <c r="O13" i="47"/>
  <c r="V54" i="47"/>
  <c r="V157" i="47"/>
  <c r="V153" i="47"/>
  <c r="V203" i="47"/>
  <c r="V165" i="47"/>
  <c r="V218" i="47"/>
  <c r="V39" i="47"/>
  <c r="V240" i="47"/>
  <c r="V63" i="47"/>
  <c r="V256" i="47"/>
  <c r="J6" i="53"/>
  <c r="V100" i="47"/>
  <c r="V4" i="47"/>
  <c r="V57" i="47"/>
  <c r="V61" i="47"/>
  <c r="V169" i="47"/>
  <c r="V10" i="47"/>
  <c r="J7" i="53"/>
  <c r="V194" i="47"/>
  <c r="V254" i="47"/>
  <c r="V9" i="47"/>
  <c r="V71" i="47"/>
  <c r="V149" i="47"/>
  <c r="V123" i="47"/>
  <c r="V186" i="47"/>
  <c r="V245" i="47"/>
  <c r="O4" i="47"/>
  <c r="V230" i="47"/>
  <c r="V146" i="47"/>
  <c r="V222" i="47"/>
  <c r="V6" i="47"/>
  <c r="V224" i="47"/>
  <c r="V145" i="47"/>
  <c r="V36" i="47"/>
  <c r="V102" i="47"/>
  <c r="V152" i="47"/>
  <c r="V219" i="47"/>
  <c r="V257" i="47"/>
  <c r="V167" i="47"/>
  <c r="V69" i="47"/>
  <c r="U13" i="52" a="1"/>
  <c r="V259" i="47"/>
  <c r="V12" i="47"/>
  <c r="V252" i="47"/>
  <c r="V41" i="47"/>
  <c r="V92" i="47"/>
  <c r="V128" i="47"/>
  <c r="V246" i="47"/>
  <c r="V199" i="47"/>
  <c r="V16" i="47"/>
  <c r="V73" i="47"/>
  <c r="V258" i="47"/>
  <c r="V150" i="47"/>
  <c r="V38" i="47"/>
  <c r="V24" i="47"/>
  <c r="V119" i="47"/>
  <c r="V185" i="47"/>
  <c r="V88" i="47"/>
  <c r="V144" i="47"/>
  <c r="V154" i="47"/>
  <c r="V221" i="47"/>
  <c r="V138" i="47"/>
  <c r="V33" i="47"/>
  <c r="V8" i="47"/>
  <c r="O6" i="47"/>
  <c r="V136" i="47"/>
  <c r="V251" i="47"/>
  <c r="V143" i="47"/>
  <c r="V27" i="47"/>
  <c r="V114" i="47"/>
  <c r="V108" i="47"/>
  <c r="V134" i="47"/>
  <c r="V113" i="47"/>
  <c r="V7" i="47"/>
  <c r="V216" i="47"/>
  <c r="V142" i="47"/>
  <c r="U3" i="53" a="1"/>
  <c r="T9" i="52" a="1"/>
  <c r="V242" i="47"/>
  <c r="V244" i="47"/>
  <c r="O10" i="47"/>
  <c r="V229" i="47"/>
  <c r="V197" i="47"/>
  <c r="V49" i="47"/>
  <c r="V131" i="47"/>
  <c r="V129" i="47"/>
  <c r="V23" i="47"/>
  <c r="V106" i="47"/>
  <c r="V205" i="47"/>
  <c r="V53" i="47"/>
  <c r="V45" i="47"/>
  <c r="V160" i="47"/>
  <c r="V30" i="47"/>
  <c r="V217" i="47"/>
  <c r="V196" i="47"/>
  <c r="V181" i="47"/>
  <c r="V179" i="47"/>
  <c r="O14" i="47"/>
  <c r="V68" i="47"/>
  <c r="V232" i="47"/>
  <c r="V26" i="47"/>
  <c r="V235" i="47"/>
  <c r="V195" i="47"/>
  <c r="V40" i="47"/>
  <c r="V193" i="47"/>
  <c r="Q13" i="54" a="1"/>
  <c r="V214" i="47"/>
  <c r="O9" i="47"/>
  <c r="V227" i="47"/>
  <c r="V76" i="47"/>
  <c r="V67" i="47"/>
  <c r="V215" i="47"/>
  <c r="V201" i="47"/>
  <c r="V127" i="47"/>
  <c r="V11" i="47"/>
  <c r="V84" i="47"/>
  <c r="V233" i="47"/>
  <c r="O8" i="47"/>
  <c r="V213" i="47"/>
  <c r="V94" i="47"/>
  <c r="V202" i="47"/>
  <c r="V156" i="47"/>
  <c r="V190" i="47"/>
  <c r="V151" i="47"/>
  <c r="V93" i="47"/>
  <c r="V15" i="47"/>
  <c r="V139" i="47"/>
  <c r="V95" i="47"/>
  <c r="V44" i="47"/>
  <c r="V65" i="47"/>
  <c r="V37" i="47"/>
  <c r="V223" i="47"/>
  <c r="V20" i="47"/>
  <c r="V19" i="47"/>
  <c r="V261" i="47"/>
  <c r="O5" i="47"/>
  <c r="V101" i="47"/>
  <c r="V103" i="47"/>
  <c r="V207" i="47"/>
  <c r="V141" i="47"/>
  <c r="V180" i="47"/>
  <c r="V87" i="47"/>
  <c r="V183" i="47"/>
  <c r="V18" i="47"/>
  <c r="V132" i="47"/>
  <c r="V200" i="47"/>
  <c r="V70" i="47"/>
  <c r="V247" i="47"/>
  <c r="V248" i="47"/>
  <c r="V189" i="47"/>
  <c r="V56" i="47"/>
  <c r="V192" i="47"/>
  <c r="V188" i="47"/>
  <c r="V124" i="47"/>
  <c r="Q3" i="54" a="1"/>
  <c r="V133" i="47"/>
  <c r="V121" i="47"/>
  <c r="V80" i="47"/>
  <c r="V161" i="47"/>
  <c r="V46" i="47"/>
  <c r="V98" i="47"/>
  <c r="V35" i="47"/>
  <c r="V166" i="47"/>
  <c r="V79" i="47"/>
  <c r="V42" i="47"/>
  <c r="V59" i="47"/>
  <c r="V89" i="47"/>
  <c r="V91" i="47"/>
  <c r="V22" i="47"/>
  <c r="V3" i="47"/>
  <c r="V173" i="47"/>
  <c r="V249" i="47"/>
  <c r="V50" i="47"/>
  <c r="V122" i="47"/>
  <c r="V211" i="47"/>
  <c r="V155" i="47"/>
  <c r="O16" i="47"/>
  <c r="V85" i="47"/>
  <c r="V107" i="47"/>
  <c r="V104" i="47"/>
  <c r="V48" i="47"/>
  <c r="V28" i="47"/>
  <c r="V126" i="47"/>
  <c r="V55" i="47"/>
  <c r="V255" i="47"/>
  <c r="V13" i="47"/>
  <c r="V253" i="47"/>
  <c r="V62" i="47"/>
  <c r="V226" i="47"/>
  <c r="V250" i="47"/>
  <c r="U13" i="53" a="1"/>
  <c r="U13" i="51" a="1"/>
  <c r="V83" i="47"/>
  <c r="V52" i="47"/>
  <c r="V159" i="47"/>
  <c r="V209" i="47"/>
  <c r="V118" i="47"/>
  <c r="V110" i="47"/>
  <c r="V78" i="47"/>
  <c r="V163" i="47"/>
  <c r="V115" i="47"/>
  <c r="V31" i="47"/>
  <c r="V241" i="47"/>
  <c r="V176" i="47"/>
  <c r="V86" i="47"/>
  <c r="V72" i="47"/>
  <c r="V14" i="47"/>
  <c r="V172" i="47"/>
  <c r="V184" i="47"/>
  <c r="V5" i="47"/>
  <c r="O7" i="47"/>
  <c r="V74" i="47"/>
  <c r="V225" i="47"/>
  <c r="V239" i="47"/>
  <c r="V208" i="47"/>
  <c r="V32" i="47"/>
  <c r="V34" i="47"/>
  <c r="V206" i="47"/>
  <c r="V112" i="47"/>
  <c r="V174" i="47"/>
  <c r="V109" i="47"/>
  <c r="V64" i="47"/>
  <c r="V231" i="47"/>
  <c r="V191" i="47"/>
  <c r="V47" i="47"/>
  <c r="V21" i="47"/>
  <c r="O1" i="47"/>
  <c r="O11" i="47"/>
  <c r="V130" i="47"/>
  <c r="V162" i="47"/>
  <c r="V171" i="47"/>
  <c r="V148" i="47"/>
  <c r="V117" i="47"/>
  <c r="V81" i="47"/>
  <c r="V238" i="47"/>
  <c r="V168" i="47"/>
  <c r="V210" i="47"/>
  <c r="V25" i="47"/>
  <c r="V137" i="47"/>
  <c r="V170" i="47"/>
  <c r="V198" i="47"/>
  <c r="V17" i="47"/>
  <c r="V97" i="47"/>
  <c r="V105" i="47"/>
  <c r="V58" i="47"/>
  <c r="V99" i="47"/>
  <c r="V204" i="47"/>
  <c r="V164" i="47"/>
  <c r="V66" i="47"/>
  <c r="V120" i="47"/>
  <c r="V147" i="47"/>
  <c r="V234" i="47"/>
  <c r="V96" i="47"/>
  <c r="J4" i="53"/>
  <c r="V77" i="47"/>
  <c r="V82" i="47"/>
  <c r="O12" i="47"/>
  <c r="V43" i="47"/>
  <c r="V187" i="47"/>
  <c r="J5" i="53"/>
  <c r="V75" i="47"/>
  <c r="V175" i="47"/>
  <c r="V135" i="47"/>
  <c r="V111" i="47"/>
  <c r="V60" i="47"/>
  <c r="V177" i="47"/>
  <c r="V228" i="47"/>
  <c r="V178" i="47"/>
  <c r="V90" i="47"/>
  <c r="V29" i="47"/>
  <c r="V51" i="47"/>
  <c r="V116" i="47"/>
  <c r="V236" i="47"/>
  <c r="V243" i="47"/>
  <c r="V220" i="47"/>
  <c r="V125" i="47"/>
  <c r="V237" i="47"/>
  <c r="O15" i="47"/>
  <c r="V182" i="47"/>
  <c r="V140" i="47"/>
  <c r="V260" i="47"/>
  <c r="V212" i="47"/>
  <c r="V158" i="47"/>
  <c r="T107" i="70" l="1"/>
  <c r="T80" i="70"/>
  <c r="P12" i="47"/>
  <c r="P5" i="47"/>
  <c r="P4" i="47"/>
  <c r="P14" i="47"/>
  <c r="P6" i="47"/>
  <c r="P8" i="47"/>
  <c r="P16" i="47"/>
  <c r="P7" i="47"/>
  <c r="P15" i="47"/>
  <c r="P10" i="47"/>
  <c r="P11" i="47"/>
  <c r="P13" i="47"/>
  <c r="D10" i="41"/>
  <c r="D108" i="41"/>
  <c r="D23" i="41"/>
  <c r="D45" i="41"/>
  <c r="D119" i="41"/>
  <c r="D60" i="41"/>
  <c r="D51" i="41"/>
  <c r="D24" i="41"/>
  <c r="D83" i="41"/>
  <c r="D2" i="41"/>
  <c r="D26" i="41"/>
  <c r="D66" i="41"/>
  <c r="D22" i="41"/>
  <c r="D39" i="41"/>
  <c r="D114" i="41"/>
  <c r="D41" i="41"/>
  <c r="D87" i="41"/>
  <c r="D17" i="41"/>
  <c r="D71" i="41"/>
  <c r="D33" i="41"/>
  <c r="D125" i="41"/>
  <c r="D116" i="41"/>
  <c r="D115" i="41"/>
  <c r="D40" i="41"/>
  <c r="D89" i="41"/>
  <c r="D109" i="41"/>
  <c r="D68" i="41"/>
  <c r="D42" i="41"/>
  <c r="D48" i="41"/>
  <c r="D9" i="41"/>
  <c r="D75" i="41"/>
  <c r="D94" i="41"/>
  <c r="D70" i="41"/>
  <c r="D6" i="41"/>
  <c r="D47" i="41"/>
  <c r="D12" i="41"/>
  <c r="D92" i="41"/>
  <c r="D55" i="41"/>
  <c r="D85" i="41"/>
  <c r="D69" i="41"/>
  <c r="D38" i="41"/>
  <c r="D126" i="41"/>
  <c r="D77" i="41"/>
  <c r="D63" i="41"/>
  <c r="D56" i="41"/>
  <c r="D111" i="41"/>
  <c r="D84" i="41"/>
  <c r="D74" i="41"/>
  <c r="D29" i="41"/>
  <c r="D59" i="41"/>
  <c r="D19" i="41"/>
  <c r="D30" i="41"/>
  <c r="D76" i="41"/>
  <c r="D7" i="41"/>
  <c r="D95" i="41"/>
  <c r="D121" i="41"/>
  <c r="D102" i="41"/>
  <c r="D28" i="41"/>
  <c r="D103" i="41"/>
  <c r="D97" i="41"/>
  <c r="D86" i="41"/>
  <c r="D46" i="41"/>
  <c r="D100" i="41"/>
  <c r="D3" i="41"/>
  <c r="D61" i="41"/>
  <c r="D78" i="41"/>
  <c r="D35" i="41"/>
  <c r="D113" i="41"/>
  <c r="D96" i="41"/>
  <c r="D65" i="41"/>
  <c r="D31" i="41"/>
  <c r="D4" i="41"/>
  <c r="D110" i="41"/>
  <c r="D25" i="41"/>
  <c r="D106" i="41"/>
  <c r="D93" i="41"/>
  <c r="D54" i="41"/>
  <c r="D43" i="41"/>
  <c r="D73" i="41"/>
  <c r="D82" i="41"/>
  <c r="D117" i="41"/>
  <c r="D49" i="41"/>
  <c r="D53" i="41"/>
  <c r="D122" i="41"/>
  <c r="D118" i="41"/>
  <c r="D52" i="41"/>
  <c r="D8" i="41"/>
  <c r="D64" i="41"/>
  <c r="D67" i="41"/>
  <c r="D32" i="41"/>
  <c r="D72" i="41"/>
  <c r="D50" i="41"/>
  <c r="D18" i="41"/>
  <c r="D81" i="41"/>
  <c r="D91" i="41"/>
  <c r="D5" i="41"/>
  <c r="D62" i="41"/>
  <c r="D120" i="41"/>
  <c r="D99" i="41"/>
  <c r="D13" i="41"/>
  <c r="D58" i="41"/>
  <c r="D15" i="41"/>
  <c r="D21" i="41"/>
  <c r="D105" i="41"/>
  <c r="D124" i="41"/>
  <c r="D123" i="41"/>
  <c r="D27" i="41"/>
  <c r="D98" i="41"/>
  <c r="D80" i="41"/>
  <c r="D107" i="41"/>
  <c r="D101" i="41"/>
  <c r="D104" i="41"/>
  <c r="D112" i="41"/>
  <c r="D37" i="41"/>
  <c r="D20" i="41"/>
  <c r="D34" i="41"/>
  <c r="D90" i="41"/>
  <c r="D36" i="41"/>
  <c r="D88" i="41"/>
  <c r="D14" i="41"/>
  <c r="D44" i="41"/>
  <c r="D16" i="41"/>
  <c r="D11" i="41"/>
  <c r="D57" i="41"/>
  <c r="D79" i="41"/>
  <c r="P9" i="47"/>
  <c r="I8" i="70"/>
  <c r="I13" i="70"/>
  <c r="T93" i="70"/>
  <c r="T10" i="52"/>
  <c r="T9" i="52"/>
  <c r="AA9" i="52" s="1" a="1"/>
  <c r="AA9" i="52" s="1"/>
  <c r="Q13" i="54"/>
  <c r="W13" i="54" s="1"/>
  <c r="U13" i="52"/>
  <c r="AA13" i="52" s="1"/>
  <c r="U5" i="53"/>
  <c r="U4" i="53"/>
  <c r="U3" i="53"/>
  <c r="U13" i="53"/>
  <c r="AA13" i="53" s="1"/>
  <c r="U13" i="51"/>
  <c r="AA13" i="51" s="1"/>
  <c r="Q5" i="54"/>
  <c r="Q4" i="54"/>
  <c r="Q3" i="54"/>
  <c r="I78" i="41"/>
  <c r="I17" i="41"/>
  <c r="H108" i="41"/>
  <c r="F16" i="41"/>
  <c r="I71" i="41"/>
  <c r="I77" i="41"/>
  <c r="F106" i="41"/>
  <c r="I27" i="41"/>
  <c r="F45" i="41"/>
  <c r="E33" i="41"/>
  <c r="E12" i="41"/>
  <c r="H30" i="41"/>
  <c r="F113" i="41"/>
  <c r="E122" i="41"/>
  <c r="E13" i="41"/>
  <c r="E34" i="41"/>
  <c r="H119" i="41"/>
  <c r="H125" i="41"/>
  <c r="F92" i="41"/>
  <c r="H76" i="41"/>
  <c r="E96" i="41"/>
  <c r="H118" i="41"/>
  <c r="F58" i="41"/>
  <c r="E90" i="41"/>
  <c r="I60" i="41"/>
  <c r="E116" i="41"/>
  <c r="I55" i="41"/>
  <c r="F7" i="41"/>
  <c r="E65" i="41"/>
  <c r="I52" i="41"/>
  <c r="F15" i="41"/>
  <c r="F36" i="41"/>
  <c r="E114" i="41"/>
  <c r="F75" i="41"/>
  <c r="I84" i="41"/>
  <c r="E100" i="41"/>
  <c r="H73" i="41"/>
  <c r="I91" i="41"/>
  <c r="I101" i="41"/>
  <c r="I24" i="41"/>
  <c r="E40" i="41"/>
  <c r="E69" i="41"/>
  <c r="I121" i="41"/>
  <c r="E4" i="41"/>
  <c r="H64" i="41"/>
  <c r="I105" i="41"/>
  <c r="E14" i="41"/>
  <c r="H83" i="41"/>
  <c r="H89" i="41"/>
  <c r="H38" i="41"/>
  <c r="H102" i="41"/>
  <c r="F110" i="41"/>
  <c r="E67" i="41"/>
  <c r="E124" i="41"/>
  <c r="I44" i="41"/>
  <c r="I109" i="41"/>
  <c r="F126" i="41"/>
  <c r="E28" i="41"/>
  <c r="F120" i="41"/>
  <c r="H37" i="41"/>
  <c r="F47" i="41"/>
  <c r="H53" i="41"/>
  <c r="E20" i="41"/>
  <c r="I119" i="41"/>
  <c r="F100" i="41"/>
  <c r="I64" i="41"/>
  <c r="I38" i="41"/>
  <c r="I124" i="41"/>
  <c r="I49" i="41"/>
  <c r="E99" i="41"/>
  <c r="E2" i="41"/>
  <c r="E25" i="41"/>
  <c r="E103" i="41"/>
  <c r="F66" i="41"/>
  <c r="I97" i="41"/>
  <c r="H98" i="41"/>
  <c r="I56" i="41"/>
  <c r="I18" i="41"/>
  <c r="F39" i="41"/>
  <c r="E43" i="41"/>
  <c r="I51" i="41"/>
  <c r="H31" i="41"/>
  <c r="H41" i="41"/>
  <c r="I5" i="41"/>
  <c r="I29" i="41"/>
  <c r="H6" i="41"/>
  <c r="F26" i="41"/>
  <c r="H78" i="41"/>
  <c r="H17" i="41"/>
  <c r="F108" i="41"/>
  <c r="I16" i="41"/>
  <c r="H71" i="41"/>
  <c r="E77" i="41"/>
  <c r="I106" i="41"/>
  <c r="F27" i="41"/>
  <c r="I45" i="41"/>
  <c r="I33" i="41"/>
  <c r="F12" i="41"/>
  <c r="E30" i="41"/>
  <c r="I113" i="41"/>
  <c r="I122" i="41"/>
  <c r="F13" i="41"/>
  <c r="I34" i="41"/>
  <c r="E119" i="41"/>
  <c r="F125" i="41"/>
  <c r="H92" i="41"/>
  <c r="F76" i="41"/>
  <c r="H96" i="41"/>
  <c r="F118" i="41"/>
  <c r="E58" i="41"/>
  <c r="F90" i="41"/>
  <c r="F60" i="41"/>
  <c r="H116" i="41"/>
  <c r="E55" i="41"/>
  <c r="I7" i="41"/>
  <c r="F65" i="41"/>
  <c r="F52" i="41"/>
  <c r="I15" i="41"/>
  <c r="H36" i="41"/>
  <c r="H114" i="41"/>
  <c r="E75" i="41"/>
  <c r="F84" i="41"/>
  <c r="H100" i="41"/>
  <c r="I73" i="41"/>
  <c r="F91" i="41"/>
  <c r="E101" i="41"/>
  <c r="E24" i="41"/>
  <c r="I40" i="41"/>
  <c r="F69" i="41"/>
  <c r="F121" i="41"/>
  <c r="I4" i="41"/>
  <c r="E64" i="41"/>
  <c r="E105" i="41"/>
  <c r="F14" i="41"/>
  <c r="I83" i="41"/>
  <c r="F89" i="41"/>
  <c r="E38" i="41"/>
  <c r="I102" i="41"/>
  <c r="I110" i="41"/>
  <c r="F67" i="41"/>
  <c r="H124" i="41"/>
  <c r="H44" i="41"/>
  <c r="I6" i="41"/>
  <c r="F59" i="41"/>
  <c r="E49" i="41"/>
  <c r="I123" i="41"/>
  <c r="I26" i="41"/>
  <c r="F35" i="41"/>
  <c r="H99" i="41"/>
  <c r="E17" i="41"/>
  <c r="H16" i="41"/>
  <c r="F77" i="41"/>
  <c r="H106" i="41"/>
  <c r="H45" i="41"/>
  <c r="H33" i="41"/>
  <c r="I30" i="41"/>
  <c r="H122" i="41"/>
  <c r="I13" i="41"/>
  <c r="F119" i="41"/>
  <c r="I92" i="41"/>
  <c r="E76" i="41"/>
  <c r="E118" i="41"/>
  <c r="H58" i="41"/>
  <c r="H60" i="41"/>
  <c r="F55" i="41"/>
  <c r="E7" i="41"/>
  <c r="E52" i="41"/>
  <c r="H15" i="41"/>
  <c r="F114" i="41"/>
  <c r="E84" i="41"/>
  <c r="I100" i="41"/>
  <c r="E91" i="41"/>
  <c r="H24" i="41"/>
  <c r="H40" i="41"/>
  <c r="E121" i="41"/>
  <c r="H4" i="41"/>
  <c r="F105" i="41"/>
  <c r="E83" i="41"/>
  <c r="E89" i="41"/>
  <c r="E102" i="41"/>
  <c r="I67" i="41"/>
  <c r="E44" i="41"/>
  <c r="I59" i="41"/>
  <c r="F49" i="41"/>
  <c r="H26" i="41"/>
  <c r="I99" i="41"/>
  <c r="B6" i="41"/>
  <c r="F17" i="41"/>
  <c r="I108" i="41"/>
  <c r="F71" i="41"/>
  <c r="H77" i="41"/>
  <c r="E27" i="41"/>
  <c r="F33" i="41"/>
  <c r="F30" i="41"/>
  <c r="F122" i="41"/>
  <c r="F34" i="41"/>
  <c r="E92" i="41"/>
  <c r="F96" i="41"/>
  <c r="I58" i="41"/>
  <c r="E60" i="41"/>
  <c r="H55" i="41"/>
  <c r="H65" i="41"/>
  <c r="E15" i="41"/>
  <c r="I114" i="41"/>
  <c r="H84" i="41"/>
  <c r="H91" i="41"/>
  <c r="F24" i="41"/>
  <c r="H69" i="41"/>
  <c r="F4" i="41"/>
  <c r="I14" i="41"/>
  <c r="I89" i="41"/>
  <c r="F102" i="41"/>
  <c r="H67" i="41"/>
  <c r="F6" i="41"/>
  <c r="E123" i="41"/>
  <c r="I35" i="41"/>
  <c r="F32" i="41"/>
  <c r="H23" i="41"/>
  <c r="I72" i="41"/>
  <c r="I42" i="41"/>
  <c r="I93" i="41"/>
  <c r="F57" i="41"/>
  <c r="I48" i="41"/>
  <c r="H86" i="41"/>
  <c r="F80" i="41"/>
  <c r="H9" i="41"/>
  <c r="H81" i="41"/>
  <c r="I115" i="41"/>
  <c r="I8" i="41"/>
  <c r="E94" i="41"/>
  <c r="I10" i="41"/>
  <c r="H117" i="41"/>
  <c r="E59" i="41"/>
  <c r="F123" i="41"/>
  <c r="H35" i="41"/>
  <c r="E78" i="41"/>
  <c r="E108" i="41"/>
  <c r="E71" i="41"/>
  <c r="H27" i="41"/>
  <c r="I12" i="41"/>
  <c r="H113" i="41"/>
  <c r="H34" i="41"/>
  <c r="E125" i="41"/>
  <c r="I96" i="41"/>
  <c r="I90" i="41"/>
  <c r="I116" i="41"/>
  <c r="I65" i="41"/>
  <c r="E36" i="41"/>
  <c r="H75" i="41"/>
  <c r="E73" i="41"/>
  <c r="H101" i="41"/>
  <c r="I69" i="41"/>
  <c r="F64" i="41"/>
  <c r="H14" i="41"/>
  <c r="F38" i="41"/>
  <c r="E110" i="41"/>
  <c r="F124" i="41"/>
  <c r="E6" i="41"/>
  <c r="H123" i="41"/>
  <c r="E35" i="41"/>
  <c r="F78" i="41"/>
  <c r="E16" i="41"/>
  <c r="E106" i="41"/>
  <c r="E45" i="41"/>
  <c r="H12" i="41"/>
  <c r="E113" i="41"/>
  <c r="H13" i="41"/>
  <c r="I125" i="41"/>
  <c r="I76" i="41"/>
  <c r="I118" i="41"/>
  <c r="H90" i="41"/>
  <c r="F116" i="41"/>
  <c r="H7" i="41"/>
  <c r="H52" i="41"/>
  <c r="I36" i="41"/>
  <c r="I75" i="41"/>
  <c r="F73" i="41"/>
  <c r="F101" i="41"/>
  <c r="F40" i="41"/>
  <c r="H121" i="41"/>
  <c r="H105" i="41"/>
  <c r="F83" i="41"/>
  <c r="H110" i="41"/>
  <c r="F44" i="41"/>
  <c r="H59" i="41"/>
  <c r="E26" i="41"/>
  <c r="E19" i="41"/>
  <c r="E68" i="41"/>
  <c r="E63" i="41"/>
  <c r="H50" i="41"/>
  <c r="F22" i="41"/>
  <c r="H54" i="41"/>
  <c r="I79" i="41"/>
  <c r="H111" i="41"/>
  <c r="I107" i="41"/>
  <c r="F85" i="41"/>
  <c r="I21" i="41"/>
  <c r="H3" i="41"/>
  <c r="H70" i="41"/>
  <c r="E112" i="41"/>
  <c r="H49" i="41"/>
  <c r="F99" i="41"/>
  <c r="I2" i="41"/>
  <c r="H19" i="41"/>
  <c r="I32" i="41"/>
  <c r="F25" i="41"/>
  <c r="I23" i="41"/>
  <c r="F68" i="41"/>
  <c r="H103" i="41"/>
  <c r="E72" i="41"/>
  <c r="H11" i="41"/>
  <c r="H66" i="41"/>
  <c r="H42" i="41"/>
  <c r="I63" i="41"/>
  <c r="H97" i="41"/>
  <c r="H93" i="41"/>
  <c r="I50" i="41"/>
  <c r="E98" i="41"/>
  <c r="H57" i="41"/>
  <c r="E22" i="41"/>
  <c r="H48" i="41"/>
  <c r="H56" i="41"/>
  <c r="I86" i="41"/>
  <c r="F54" i="41"/>
  <c r="H18" i="41"/>
  <c r="H80" i="41"/>
  <c r="F79" i="41"/>
  <c r="I39" i="41"/>
  <c r="F9" i="41"/>
  <c r="I111" i="41"/>
  <c r="I46" i="41"/>
  <c r="F43" i="41"/>
  <c r="E81" i="41"/>
  <c r="E107" i="41"/>
  <c r="H51" i="41"/>
  <c r="H115" i="41"/>
  <c r="E85" i="41"/>
  <c r="F95" i="41"/>
  <c r="I31" i="41"/>
  <c r="E8" i="41"/>
  <c r="E21" i="41"/>
  <c r="H88" i="41"/>
  <c r="I41" i="41"/>
  <c r="I94" i="41"/>
  <c r="E74" i="41"/>
  <c r="I3" i="41"/>
  <c r="F82" i="41"/>
  <c r="F5" i="41"/>
  <c r="F104" i="41"/>
  <c r="E10" i="41"/>
  <c r="H87" i="41"/>
  <c r="I70" i="41"/>
  <c r="F29" i="41"/>
  <c r="H61" i="41"/>
  <c r="F117" i="41"/>
  <c r="F62" i="41"/>
  <c r="F112" i="41"/>
  <c r="F109" i="41"/>
  <c r="I126" i="41"/>
  <c r="I28" i="41"/>
  <c r="H120" i="41"/>
  <c r="F37" i="41"/>
  <c r="I47" i="41"/>
  <c r="F53" i="41"/>
  <c r="H20" i="41"/>
  <c r="H2" i="41"/>
  <c r="F19" i="41"/>
  <c r="H32" i="41"/>
  <c r="H25" i="41"/>
  <c r="F23" i="41"/>
  <c r="I68" i="41"/>
  <c r="I103" i="41"/>
  <c r="F72" i="41"/>
  <c r="E11" i="41"/>
  <c r="I66" i="41"/>
  <c r="E42" i="41"/>
  <c r="H63" i="41"/>
  <c r="F97" i="41"/>
  <c r="E93" i="41"/>
  <c r="E50" i="41"/>
  <c r="F98" i="41"/>
  <c r="I57" i="41"/>
  <c r="I22" i="41"/>
  <c r="F48" i="41"/>
  <c r="F56" i="41"/>
  <c r="F86" i="41"/>
  <c r="E54" i="41"/>
  <c r="F18" i="41"/>
  <c r="I80" i="41"/>
  <c r="E79" i="41"/>
  <c r="H39" i="41"/>
  <c r="E9" i="41"/>
  <c r="F111" i="41"/>
  <c r="H46" i="41"/>
  <c r="I43" i="41"/>
  <c r="I81" i="41"/>
  <c r="H107" i="41"/>
  <c r="E51" i="41"/>
  <c r="E115" i="41"/>
  <c r="I85" i="41"/>
  <c r="E95" i="41"/>
  <c r="F31" i="41"/>
  <c r="H8" i="41"/>
  <c r="F21" i="41"/>
  <c r="I88" i="41"/>
  <c r="F41" i="41"/>
  <c r="H94" i="41"/>
  <c r="F74" i="41"/>
  <c r="F3" i="41"/>
  <c r="E82" i="41"/>
  <c r="E5" i="41"/>
  <c r="I104" i="41"/>
  <c r="H10" i="41"/>
  <c r="I87" i="41"/>
  <c r="F70" i="41"/>
  <c r="H29" i="41"/>
  <c r="E61" i="41"/>
  <c r="I117" i="41"/>
  <c r="H62" i="41"/>
  <c r="H112" i="41"/>
  <c r="H109" i="41"/>
  <c r="E126" i="41"/>
  <c r="F28" i="41"/>
  <c r="I120" i="41"/>
  <c r="E37" i="41"/>
  <c r="H47" i="41"/>
  <c r="E53" i="41"/>
  <c r="F20" i="41"/>
  <c r="F2" i="41"/>
  <c r="I19" i="41"/>
  <c r="E32" i="41"/>
  <c r="I25" i="41"/>
  <c r="E23" i="41"/>
  <c r="H68" i="41"/>
  <c r="F103" i="41"/>
  <c r="H72" i="41"/>
  <c r="I11" i="41"/>
  <c r="E66" i="41"/>
  <c r="F42" i="41"/>
  <c r="F63" i="41"/>
  <c r="E97" i="41"/>
  <c r="F93" i="41"/>
  <c r="F50" i="41"/>
  <c r="I98" i="41"/>
  <c r="E57" i="41"/>
  <c r="H22" i="41"/>
  <c r="E48" i="41"/>
  <c r="E56" i="41"/>
  <c r="E86" i="41"/>
  <c r="I54" i="41"/>
  <c r="E18" i="41"/>
  <c r="E80" i="41"/>
  <c r="H79" i="41"/>
  <c r="E39" i="41"/>
  <c r="I9" i="41"/>
  <c r="E111" i="41"/>
  <c r="F46" i="41"/>
  <c r="H43" i="41"/>
  <c r="F81" i="41"/>
  <c r="F107" i="41"/>
  <c r="F51" i="41"/>
  <c r="F115" i="41"/>
  <c r="H85" i="41"/>
  <c r="H95" i="41"/>
  <c r="E31" i="41"/>
  <c r="F8" i="41"/>
  <c r="H21" i="41"/>
  <c r="E88" i="41"/>
  <c r="E41" i="41"/>
  <c r="F94" i="41"/>
  <c r="I74" i="41"/>
  <c r="E3" i="41"/>
  <c r="H82" i="41"/>
  <c r="H5" i="41"/>
  <c r="E104" i="41"/>
  <c r="F10" i="41"/>
  <c r="E87" i="41"/>
  <c r="E70" i="41"/>
  <c r="E29" i="41"/>
  <c r="F61" i="41"/>
  <c r="E117" i="41"/>
  <c r="I62" i="41"/>
  <c r="I112" i="41"/>
  <c r="E109" i="41"/>
  <c r="H126" i="41"/>
  <c r="H28" i="41"/>
  <c r="E120" i="41"/>
  <c r="I37" i="41"/>
  <c r="E47" i="41"/>
  <c r="I53" i="41"/>
  <c r="I20" i="41"/>
  <c r="F11" i="41"/>
  <c r="E46" i="41"/>
  <c r="I95" i="41"/>
  <c r="F88" i="41"/>
  <c r="H74" i="41"/>
  <c r="I82" i="41"/>
  <c r="H104" i="41"/>
  <c r="F87" i="41"/>
  <c r="I61" i="41"/>
  <c r="E62" i="41"/>
  <c r="U73" i="70" a="1"/>
  <c r="T3" i="51" a="1"/>
  <c r="S3" i="53" a="1"/>
  <c r="U73" i="70" l="1"/>
  <c r="AA10" i="52"/>
  <c r="AB10" i="52"/>
  <c r="AB9" i="52"/>
  <c r="S3" i="53"/>
  <c r="AA3" i="53" s="1" a="1"/>
  <c r="AA4" i="53" s="1"/>
  <c r="S5" i="53"/>
  <c r="S4" i="53"/>
  <c r="T4" i="51"/>
  <c r="T5" i="51"/>
  <c r="T3" i="51"/>
  <c r="T9" i="51" a="1"/>
  <c r="U9" i="53" a="1"/>
  <c r="AC4" i="53" l="1"/>
  <c r="AA3" i="53"/>
  <c r="AC3" i="53"/>
  <c r="AB5" i="53"/>
  <c r="AA5" i="53"/>
  <c r="AC5" i="53"/>
  <c r="AB3" i="53"/>
  <c r="T9" i="51"/>
  <c r="AA9" i="51" s="1" a="1"/>
  <c r="AA9" i="51" s="1"/>
  <c r="T10" i="51"/>
  <c r="AB4" i="53"/>
  <c r="U10" i="53"/>
  <c r="U9" i="53"/>
  <c r="Y9" i="53" a="1"/>
  <c r="U3" i="52" a="1"/>
  <c r="Y13" i="53" a="1"/>
  <c r="S3" i="52" a="1"/>
  <c r="AA10" i="51" l="1"/>
  <c r="AB10" i="51"/>
  <c r="Y9" i="53"/>
  <c r="Y10" i="53"/>
  <c r="S4" i="52"/>
  <c r="S3" i="52"/>
  <c r="AA3" i="52" s="1" a="1"/>
  <c r="AB3" i="52" s="1"/>
  <c r="S5" i="52"/>
  <c r="U3" i="52"/>
  <c r="U4" i="52"/>
  <c r="U5" i="52"/>
  <c r="AB9" i="51"/>
  <c r="Y13" i="53"/>
  <c r="W13" i="53" s="1"/>
  <c r="Y3" i="53" a="1"/>
  <c r="AA4" i="52" l="1"/>
  <c r="AB4" i="52"/>
  <c r="AB5" i="52"/>
  <c r="AA3" i="52"/>
  <c r="AC3" i="52"/>
  <c r="AC4" i="52"/>
  <c r="AC5" i="52"/>
  <c r="AA5" i="52"/>
  <c r="AH61" i="53"/>
  <c r="N16" i="53"/>
  <c r="AH51" i="53"/>
  <c r="AH42" i="53"/>
  <c r="AH47" i="53"/>
  <c r="AH33" i="53"/>
  <c r="AH46" i="53"/>
  <c r="AH23" i="53"/>
  <c r="AH62" i="53"/>
  <c r="AH40" i="53"/>
  <c r="AH54" i="53"/>
  <c r="AH65" i="53"/>
  <c r="AH19" i="53"/>
  <c r="AH45" i="53"/>
  <c r="AH9" i="53"/>
  <c r="AH35" i="53"/>
  <c r="AH64" i="53"/>
  <c r="AH59" i="53"/>
  <c r="AH20" i="53"/>
  <c r="AH63" i="53"/>
  <c r="AH49" i="53"/>
  <c r="AH56" i="53"/>
  <c r="AH11" i="53"/>
  <c r="AH32" i="53"/>
  <c r="AH10" i="53"/>
  <c r="AH50" i="53"/>
  <c r="AH39" i="53"/>
  <c r="AH43" i="53"/>
  <c r="AH14" i="53"/>
  <c r="AH34" i="53"/>
  <c r="AH21" i="53"/>
  <c r="AH58" i="53"/>
  <c r="AH44" i="53"/>
  <c r="AH27" i="53"/>
  <c r="AH31" i="53"/>
  <c r="AH12" i="53"/>
  <c r="AH18" i="53"/>
  <c r="AH17" i="53"/>
  <c r="AH24" i="53"/>
  <c r="AH41" i="53"/>
  <c r="AH52" i="53"/>
  <c r="AH7" i="53"/>
  <c r="AH53" i="53"/>
  <c r="AH25" i="53"/>
  <c r="AH6" i="53"/>
  <c r="AH30" i="53"/>
  <c r="AH3" i="53"/>
  <c r="AH36" i="53"/>
  <c r="AH37" i="53"/>
  <c r="AH60" i="53"/>
  <c r="AH26" i="53"/>
  <c r="AH13" i="53"/>
  <c r="AH16" i="53"/>
  <c r="AH15" i="53"/>
  <c r="AH55" i="53"/>
  <c r="AH38" i="53"/>
  <c r="AH28" i="53"/>
  <c r="AH57" i="53"/>
  <c r="AH4" i="53"/>
  <c r="AH5" i="53"/>
  <c r="AH8" i="53"/>
  <c r="AH29" i="53"/>
  <c r="AH48" i="53"/>
  <c r="AH22" i="53"/>
  <c r="Y3" i="53"/>
  <c r="Y5" i="53"/>
  <c r="Y4" i="53"/>
  <c r="T9" i="53" a="1"/>
  <c r="O3" i="54" a="1"/>
  <c r="O5" i="54" l="1"/>
  <c r="O4" i="54"/>
  <c r="O3" i="54"/>
  <c r="W3" i="54" s="1" a="1"/>
  <c r="W5" i="54" s="1"/>
  <c r="T9" i="53"/>
  <c r="AA9" i="53" s="1" a="1"/>
  <c r="AB9" i="53" s="1"/>
  <c r="T10" i="53"/>
  <c r="P9" i="54" a="1"/>
  <c r="X3" i="54" l="1"/>
  <c r="Y5" i="54"/>
  <c r="Y4" i="54"/>
  <c r="X4" i="54"/>
  <c r="Y3" i="54"/>
  <c r="W3" i="54"/>
  <c r="X5" i="54"/>
  <c r="W4" i="54"/>
  <c r="AB10" i="53"/>
  <c r="AA10" i="53"/>
  <c r="AA9" i="53"/>
  <c r="W9" i="53" s="1" a="1"/>
  <c r="P9" i="54"/>
  <c r="W9" i="54" s="1" a="1"/>
  <c r="X10" i="54" s="1"/>
  <c r="P10" i="54"/>
  <c r="S3" i="51" a="1"/>
  <c r="W9" i="53" l="1"/>
  <c r="W10" i="53"/>
  <c r="X9" i="54"/>
  <c r="W9" i="54"/>
  <c r="W10" i="54"/>
  <c r="S5" i="51"/>
  <c r="S3" i="51"/>
  <c r="AA3" i="51" s="1" a="1"/>
  <c r="AC4" i="51" s="1"/>
  <c r="S4" i="51"/>
  <c r="U9" i="52" a="1"/>
  <c r="AI55" i="53" l="1"/>
  <c r="AI33" i="53"/>
  <c r="AI64" i="53"/>
  <c r="AI56" i="53"/>
  <c r="AI51" i="53"/>
  <c r="AI45" i="53"/>
  <c r="AI5" i="53"/>
  <c r="AI50" i="53"/>
  <c r="AI62" i="53"/>
  <c r="AI60" i="53"/>
  <c r="AI17" i="53"/>
  <c r="AI57" i="53"/>
  <c r="AI15" i="53"/>
  <c r="AI30" i="53"/>
  <c r="AI16" i="53"/>
  <c r="AI27" i="53"/>
  <c r="AI20" i="53"/>
  <c r="AI23" i="53"/>
  <c r="AI58" i="53"/>
  <c r="AI25" i="53"/>
  <c r="AI52" i="53"/>
  <c r="AI19" i="53"/>
  <c r="AI38" i="53"/>
  <c r="AI6" i="53"/>
  <c r="AI54" i="53"/>
  <c r="AI41" i="53"/>
  <c r="AI7" i="53"/>
  <c r="AI18" i="53"/>
  <c r="AI21" i="53"/>
  <c r="AI53" i="53"/>
  <c r="AI10" i="53"/>
  <c r="AI63" i="53"/>
  <c r="AI39" i="53"/>
  <c r="AI8" i="53"/>
  <c r="AI31" i="53"/>
  <c r="AI49" i="53"/>
  <c r="AI4" i="53"/>
  <c r="AI46" i="53"/>
  <c r="AI22" i="53"/>
  <c r="AI44" i="53"/>
  <c r="AI35" i="53"/>
  <c r="AI24" i="53"/>
  <c r="AI9" i="53"/>
  <c r="AI43" i="53"/>
  <c r="AI34" i="53"/>
  <c r="AI61" i="53"/>
  <c r="AI36" i="53"/>
  <c r="AI37" i="53"/>
  <c r="AI40" i="53"/>
  <c r="AI65" i="53"/>
  <c r="AI12" i="53"/>
  <c r="AI47" i="53"/>
  <c r="AI13" i="53"/>
  <c r="AI48" i="53"/>
  <c r="AI32" i="53"/>
  <c r="AI11" i="53"/>
  <c r="AI14" i="53"/>
  <c r="AI3" i="53"/>
  <c r="AI42" i="53"/>
  <c r="AI28" i="53"/>
  <c r="AI26" i="53"/>
  <c r="AI29" i="53"/>
  <c r="AI59" i="53"/>
  <c r="AA5" i="51"/>
  <c r="AB3" i="51"/>
  <c r="AC5" i="51"/>
  <c r="AA4" i="51"/>
  <c r="AA3" i="51"/>
  <c r="AB5" i="51"/>
  <c r="AC3" i="51"/>
  <c r="AB4" i="51"/>
  <c r="U9" i="52"/>
  <c r="U10" i="52"/>
  <c r="D27" i="69"/>
  <c r="P59" i="56"/>
  <c r="P44" i="56"/>
  <c r="P37" i="56"/>
  <c r="P53" i="56"/>
  <c r="P33" i="56"/>
  <c r="P63" i="56"/>
  <c r="P55" i="56"/>
  <c r="P62" i="56"/>
  <c r="P54" i="56"/>
  <c r="J1" i="83" a="1"/>
  <c r="D14" i="85"/>
  <c r="P42" i="56"/>
  <c r="P60" i="56"/>
  <c r="P39" i="56"/>
  <c r="P46" i="56"/>
  <c r="P38" i="56"/>
  <c r="P30" i="56"/>
  <c r="D15" i="85"/>
  <c r="P40" i="56"/>
  <c r="P48" i="56"/>
  <c r="P57" i="56"/>
  <c r="P65" i="56"/>
  <c r="D14" i="62"/>
  <c r="P64" i="56"/>
  <c r="D28" i="69"/>
  <c r="C27" i="85"/>
  <c r="P32" i="56"/>
  <c r="P51" i="56"/>
  <c r="P49" i="56"/>
  <c r="D28" i="78"/>
  <c r="P58" i="56"/>
  <c r="C28" i="85"/>
  <c r="D27" i="78"/>
  <c r="P56" i="56"/>
  <c r="P34" i="56"/>
  <c r="P36" i="56"/>
  <c r="AA17" i="56"/>
  <c r="P61" i="56"/>
  <c r="D30" i="62"/>
  <c r="C27" i="62"/>
  <c r="P66" i="56"/>
  <c r="D30" i="85"/>
  <c r="P52" i="56"/>
  <c r="P35" i="56"/>
  <c r="P41" i="56"/>
  <c r="P45" i="56"/>
  <c r="P31" i="56"/>
  <c r="C28" i="62"/>
  <c r="AA17" i="79"/>
  <c r="D15" i="62"/>
  <c r="P50" i="56"/>
  <c r="J1" i="60" a="1"/>
  <c r="P47" i="56"/>
  <c r="P43" i="56"/>
  <c r="U122" i="46"/>
  <c r="U210" i="46"/>
  <c r="U48" i="46"/>
  <c r="U207" i="46"/>
  <c r="U243" i="46"/>
  <c r="U100" i="46"/>
  <c r="U192" i="46"/>
  <c r="U234" i="46"/>
  <c r="U227" i="46"/>
  <c r="U92" i="46"/>
  <c r="U252" i="46"/>
  <c r="U199" i="46"/>
  <c r="U201" i="46"/>
  <c r="U98" i="46"/>
  <c r="U215" i="46"/>
  <c r="U152" i="46"/>
  <c r="U161" i="46"/>
  <c r="U126" i="46"/>
  <c r="U27" i="46"/>
  <c r="U191" i="46"/>
  <c r="U142" i="46"/>
  <c r="U63" i="45"/>
  <c r="U195" i="45"/>
  <c r="U146" i="46"/>
  <c r="U133" i="45"/>
  <c r="U210" i="45"/>
  <c r="U205" i="46"/>
  <c r="U123" i="46"/>
  <c r="U198" i="46"/>
  <c r="U33" i="46"/>
  <c r="U230" i="46"/>
  <c r="U96" i="46"/>
  <c r="U4" i="46"/>
  <c r="N18" i="46"/>
  <c r="U47" i="46"/>
  <c r="U131" i="46"/>
  <c r="U45" i="46"/>
  <c r="U158" i="46"/>
  <c r="G11" i="50"/>
  <c r="U194" i="45"/>
  <c r="U58" i="45"/>
  <c r="U132" i="45"/>
  <c r="U97" i="45"/>
  <c r="U5" i="45"/>
  <c r="U214" i="45"/>
  <c r="U226" i="45"/>
  <c r="U256" i="45"/>
  <c r="U247" i="45"/>
  <c r="U222" i="45"/>
  <c r="U261" i="45"/>
  <c r="U103" i="45"/>
  <c r="U44" i="45"/>
  <c r="U100" i="45"/>
  <c r="U110" i="45"/>
  <c r="U147" i="45"/>
  <c r="U41" i="45"/>
  <c r="U135" i="45"/>
  <c r="N12" i="45"/>
  <c r="U152" i="45"/>
  <c r="U184" i="45"/>
  <c r="U161" i="45"/>
  <c r="U70" i="45"/>
  <c r="U248" i="45"/>
  <c r="U166" i="45"/>
  <c r="N20" i="45"/>
  <c r="U60" i="45"/>
  <c r="U246" i="45"/>
  <c r="U78" i="45"/>
  <c r="U211" i="45"/>
  <c r="U198" i="45"/>
  <c r="U181" i="45"/>
  <c r="U229" i="45"/>
  <c r="U126" i="45"/>
  <c r="U95" i="46"/>
  <c r="U141" i="46"/>
  <c r="U176" i="46"/>
  <c r="U129" i="46"/>
  <c r="U102" i="46"/>
  <c r="U137" i="46"/>
  <c r="U88" i="46"/>
  <c r="U118" i="46"/>
  <c r="N4" i="45"/>
  <c r="U193" i="46"/>
  <c r="U128" i="46"/>
  <c r="U110" i="46"/>
  <c r="U13" i="46"/>
  <c r="U207" i="45"/>
  <c r="U137" i="45"/>
  <c r="U98" i="45"/>
  <c r="U140" i="45"/>
  <c r="U225" i="45"/>
  <c r="G16" i="50"/>
  <c r="Q9" i="54" a="1"/>
  <c r="U242" i="46"/>
  <c r="U244" i="46"/>
  <c r="U15" i="46"/>
  <c r="U147" i="46"/>
  <c r="U144" i="46"/>
  <c r="U173" i="46"/>
  <c r="U255" i="46"/>
  <c r="U39" i="46"/>
  <c r="U41" i="46"/>
  <c r="U111" i="46"/>
  <c r="U80" i="46"/>
  <c r="U187" i="46"/>
  <c r="N7" i="46"/>
  <c r="U38" i="46"/>
  <c r="U241" i="46"/>
  <c r="U99" i="46"/>
  <c r="U169" i="46"/>
  <c r="U209" i="46"/>
  <c r="U73" i="46"/>
  <c r="U229" i="46"/>
  <c r="U50" i="46"/>
  <c r="U106" i="46"/>
  <c r="N21" i="46"/>
  <c r="U11" i="45"/>
  <c r="U66" i="45"/>
  <c r="U151" i="46"/>
  <c r="U259" i="46"/>
  <c r="U119" i="46"/>
  <c r="U180" i="46"/>
  <c r="U10" i="46"/>
  <c r="N11" i="46"/>
  <c r="U261" i="46"/>
  <c r="J4" i="52"/>
  <c r="U194" i="46"/>
  <c r="U108" i="46"/>
  <c r="U6" i="46"/>
  <c r="U178" i="46"/>
  <c r="U130" i="45"/>
  <c r="G15" i="50"/>
  <c r="U77" i="45"/>
  <c r="U122" i="45"/>
  <c r="U111" i="45"/>
  <c r="U42" i="45"/>
  <c r="U237" i="45"/>
  <c r="U49" i="45"/>
  <c r="G14" i="50"/>
  <c r="U238" i="45"/>
  <c r="U18" i="45"/>
  <c r="G17" i="50"/>
  <c r="G6" i="50"/>
  <c r="U162" i="45"/>
  <c r="U149" i="45"/>
  <c r="U38" i="45"/>
  <c r="U104" i="45"/>
  <c r="U116" i="45"/>
  <c r="G9" i="50"/>
  <c r="G20" i="50"/>
  <c r="U200" i="45"/>
  <c r="U143" i="45"/>
  <c r="U231" i="45"/>
  <c r="U156" i="45"/>
  <c r="G19" i="50"/>
  <c r="U179" i="45"/>
  <c r="U7" i="45"/>
  <c r="U159" i="45"/>
  <c r="U127" i="45"/>
  <c r="U33" i="45"/>
  <c r="U106" i="45"/>
  <c r="U79" i="45"/>
  <c r="U76" i="45"/>
  <c r="U81" i="45"/>
  <c r="U68" i="45"/>
  <c r="U208" i="45"/>
  <c r="U185" i="45"/>
  <c r="U121" i="45"/>
  <c r="U53" i="45"/>
  <c r="U89" i="45"/>
  <c r="U251" i="45"/>
  <c r="U227" i="45"/>
  <c r="U8" i="45"/>
  <c r="U204" i="45"/>
  <c r="N15" i="45"/>
  <c r="U201" i="45"/>
  <c r="U255" i="45"/>
  <c r="U84" i="45"/>
  <c r="U124" i="45"/>
  <c r="U96" i="45"/>
  <c r="U202" i="45"/>
  <c r="U91" i="45"/>
  <c r="U9" i="51" a="1"/>
  <c r="N8" i="46"/>
  <c r="U233" i="46"/>
  <c r="U155" i="46"/>
  <c r="U51" i="46"/>
  <c r="T3" i="52" a="1"/>
  <c r="U224" i="46"/>
  <c r="U202" i="46"/>
  <c r="U99" i="45"/>
  <c r="U34" i="45"/>
  <c r="U61" i="46"/>
  <c r="U171" i="46"/>
  <c r="U262" i="46"/>
  <c r="U63" i="46"/>
  <c r="U55" i="46"/>
  <c r="U180" i="45"/>
  <c r="U23" i="45"/>
  <c r="U107" i="45"/>
  <c r="N8" i="45"/>
  <c r="U190" i="45"/>
  <c r="U241" i="45"/>
  <c r="U188" i="45"/>
  <c r="U37" i="45"/>
  <c r="N11" i="45"/>
  <c r="U171" i="45"/>
  <c r="U3" i="51" a="1"/>
  <c r="N15" i="46"/>
  <c r="N22" i="46"/>
  <c r="N14" i="46"/>
  <c r="U249" i="46"/>
  <c r="U196" i="46"/>
  <c r="U195" i="46"/>
  <c r="U175" i="46"/>
  <c r="U216" i="46"/>
  <c r="U26" i="46"/>
  <c r="U37" i="46"/>
  <c r="U185" i="46"/>
  <c r="U93" i="46"/>
  <c r="J5" i="52"/>
  <c r="U101" i="46"/>
  <c r="U222" i="46"/>
  <c r="U256" i="46"/>
  <c r="U116" i="46"/>
  <c r="U76" i="46"/>
  <c r="U225" i="46"/>
  <c r="U46" i="46"/>
  <c r="U78" i="46"/>
  <c r="U42" i="46"/>
  <c r="U247" i="46"/>
  <c r="J23" i="79"/>
  <c r="U57" i="46"/>
  <c r="U170" i="45"/>
  <c r="U145" i="46"/>
  <c r="U16" i="45"/>
  <c r="U150" i="46"/>
  <c r="U177" i="46"/>
  <c r="U53" i="46"/>
  <c r="U182" i="46"/>
  <c r="U181" i="46"/>
  <c r="U85" i="46"/>
  <c r="U69" i="46"/>
  <c r="U94" i="46"/>
  <c r="U59" i="46"/>
  <c r="U84" i="46"/>
  <c r="U240" i="46"/>
  <c r="U14" i="46"/>
  <c r="J23" i="56"/>
  <c r="U220" i="45"/>
  <c r="N7" i="45"/>
  <c r="U157" i="45"/>
  <c r="U164" i="45"/>
  <c r="U259" i="45"/>
  <c r="U189" i="45"/>
  <c r="U209" i="45"/>
  <c r="U233" i="45"/>
  <c r="U167" i="45"/>
  <c r="U47" i="45"/>
  <c r="U54" i="45"/>
  <c r="U242" i="45"/>
  <c r="U148" i="45"/>
  <c r="U31" i="45"/>
  <c r="U254" i="45"/>
  <c r="U186" i="45"/>
  <c r="J5" i="51"/>
  <c r="N22" i="45"/>
  <c r="U140" i="46"/>
  <c r="U188" i="46"/>
  <c r="U22" i="46"/>
  <c r="U186" i="46"/>
  <c r="U83" i="46"/>
  <c r="U251" i="46"/>
  <c r="U121" i="46"/>
  <c r="U55" i="45"/>
  <c r="U127" i="46"/>
  <c r="U19" i="46"/>
  <c r="N19" i="46"/>
  <c r="N10" i="45"/>
  <c r="N16" i="45"/>
  <c r="U51" i="45"/>
  <c r="U187" i="45"/>
  <c r="U115" i="45"/>
  <c r="N17" i="45"/>
  <c r="N18" i="45"/>
  <c r="U67" i="45"/>
  <c r="N1" i="46"/>
  <c r="U79" i="46"/>
  <c r="U184" i="46"/>
  <c r="U109" i="46"/>
  <c r="U183" i="46"/>
  <c r="U189" i="46"/>
  <c r="U258" i="46"/>
  <c r="U67" i="46"/>
  <c r="U153" i="46"/>
  <c r="U89" i="46"/>
  <c r="U174" i="46"/>
  <c r="U163" i="46"/>
  <c r="U90" i="46"/>
  <c r="N6" i="46"/>
  <c r="P3" i="54" a="1"/>
  <c r="U170" i="46"/>
  <c r="U214" i="46"/>
  <c r="U139" i="46"/>
  <c r="U219" i="46"/>
  <c r="U32" i="46"/>
  <c r="U12" i="46"/>
  <c r="U157" i="46"/>
  <c r="U168" i="46"/>
  <c r="G4" i="50"/>
  <c r="U24" i="45"/>
  <c r="U248" i="46"/>
  <c r="U65" i="46"/>
  <c r="U44" i="46"/>
  <c r="U149" i="46"/>
  <c r="U136" i="46"/>
  <c r="U34" i="46"/>
  <c r="N20" i="46"/>
  <c r="U236" i="46"/>
  <c r="U143" i="46"/>
  <c r="U148" i="46"/>
  <c r="U220" i="46"/>
  <c r="U212" i="46"/>
  <c r="U221" i="46"/>
  <c r="U237" i="46"/>
  <c r="U176" i="45"/>
  <c r="U142" i="45"/>
  <c r="U163" i="45"/>
  <c r="U206" i="45"/>
  <c r="U90" i="45"/>
  <c r="U93" i="45"/>
  <c r="U15" i="45"/>
  <c r="N5" i="45"/>
  <c r="U258" i="45"/>
  <c r="U172" i="45"/>
  <c r="U175" i="45"/>
  <c r="U10" i="45"/>
  <c r="U183" i="45"/>
  <c r="U19" i="45"/>
  <c r="U3" i="45"/>
  <c r="U155" i="45"/>
  <c r="U213" i="45"/>
  <c r="U131" i="45"/>
  <c r="U218" i="45"/>
  <c r="J6" i="51"/>
  <c r="U101" i="45"/>
  <c r="U125" i="45"/>
  <c r="U46" i="45"/>
  <c r="U27" i="45"/>
  <c r="U239" i="45"/>
  <c r="U71" i="45"/>
  <c r="U105" i="45"/>
  <c r="U73" i="45"/>
  <c r="U215" i="45"/>
  <c r="U9" i="45"/>
  <c r="U223" i="45"/>
  <c r="U87" i="45"/>
  <c r="U117" i="45"/>
  <c r="U29" i="45"/>
  <c r="U123" i="45"/>
  <c r="U165" i="46"/>
  <c r="U160" i="46"/>
  <c r="U31" i="46"/>
  <c r="U86" i="46"/>
  <c r="U113" i="46"/>
  <c r="U250" i="46"/>
  <c r="U132" i="46"/>
  <c r="N5" i="46"/>
  <c r="U135" i="46"/>
  <c r="U203" i="46"/>
  <c r="T3" i="53" a="1"/>
  <c r="N17" i="46"/>
  <c r="U156" i="46"/>
  <c r="U172" i="46"/>
  <c r="U104" i="46"/>
  <c r="U64" i="46"/>
  <c r="U133" i="46"/>
  <c r="U211" i="46"/>
  <c r="U8" i="46"/>
  <c r="U49" i="46"/>
  <c r="U179" i="46"/>
  <c r="U130" i="46"/>
  <c r="U81" i="46"/>
  <c r="U70" i="46"/>
  <c r="U28" i="45"/>
  <c r="U69" i="45"/>
  <c r="U64" i="45"/>
  <c r="U153" i="45"/>
  <c r="U5" i="46"/>
  <c r="U257" i="46"/>
  <c r="U23" i="46"/>
  <c r="U162" i="46"/>
  <c r="U74" i="46"/>
  <c r="U105" i="46"/>
  <c r="U245" i="46"/>
  <c r="U120" i="46"/>
  <c r="U82" i="46"/>
  <c r="U24" i="46"/>
  <c r="U232" i="46"/>
  <c r="U238" i="46"/>
  <c r="U257" i="45"/>
  <c r="U4" i="45"/>
  <c r="U72" i="45"/>
  <c r="U145" i="45"/>
  <c r="U65" i="45"/>
  <c r="U224" i="45"/>
  <c r="U50" i="45"/>
  <c r="U219" i="45"/>
  <c r="U240" i="45"/>
  <c r="U134" i="45"/>
  <c r="U244" i="45"/>
  <c r="U249" i="45"/>
  <c r="G12" i="50"/>
  <c r="U62" i="46"/>
  <c r="U114" i="46"/>
  <c r="U226" i="46"/>
  <c r="U58" i="46"/>
  <c r="U77" i="46"/>
  <c r="U206" i="46"/>
  <c r="N1" i="45"/>
  <c r="U125" i="46"/>
  <c r="N4" i="46"/>
  <c r="U228" i="46"/>
  <c r="U18" i="46"/>
  <c r="U129" i="45"/>
  <c r="U154" i="45"/>
  <c r="U95" i="45"/>
  <c r="U82" i="45"/>
  <c r="U243" i="45"/>
  <c r="U112" i="45"/>
  <c r="U32" i="45"/>
  <c r="U40" i="45"/>
  <c r="U39" i="45"/>
  <c r="U203" i="45"/>
  <c r="U56" i="45"/>
  <c r="N19" i="45"/>
  <c r="U236" i="45"/>
  <c r="U262" i="45"/>
  <c r="U52" i="45"/>
  <c r="U234" i="45"/>
  <c r="U252" i="45"/>
  <c r="U212" i="45"/>
  <c r="U56" i="46"/>
  <c r="J6" i="52"/>
  <c r="U138" i="45"/>
  <c r="U12" i="45"/>
  <c r="U141" i="45"/>
  <c r="U62" i="45"/>
  <c r="N9" i="45"/>
  <c r="U36" i="46"/>
  <c r="U159" i="46"/>
  <c r="U103" i="46"/>
  <c r="N10" i="46"/>
  <c r="U223" i="46"/>
  <c r="U54" i="46"/>
  <c r="U83" i="45"/>
  <c r="U253" i="46"/>
  <c r="N16" i="46"/>
  <c r="U9" i="46"/>
  <c r="U160" i="45"/>
  <c r="N13" i="45"/>
  <c r="U173" i="45"/>
  <c r="U245" i="45"/>
  <c r="U192" i="45"/>
  <c r="G8" i="50"/>
  <c r="U35" i="45"/>
  <c r="U102" i="45"/>
  <c r="U26" i="45"/>
  <c r="G10" i="50"/>
  <c r="U86" i="45"/>
  <c r="U174" i="45"/>
  <c r="U146" i="45"/>
  <c r="U107" i="46"/>
  <c r="U167" i="46"/>
  <c r="U40" i="46"/>
  <c r="U190" i="46"/>
  <c r="U17" i="46"/>
  <c r="U119" i="45"/>
  <c r="U72" i="46"/>
  <c r="U158" i="45"/>
  <c r="U191" i="45"/>
  <c r="U109" i="45"/>
  <c r="N21" i="45"/>
  <c r="U196" i="45"/>
  <c r="U216" i="45"/>
  <c r="U20" i="46"/>
  <c r="U68" i="46"/>
  <c r="U235" i="46"/>
  <c r="U254" i="46"/>
  <c r="U14" i="45"/>
  <c r="U177" i="45"/>
  <c r="U199" i="45"/>
  <c r="U108" i="45"/>
  <c r="U71" i="46"/>
  <c r="U21" i="46"/>
  <c r="G7" i="50"/>
  <c r="U150" i="45"/>
  <c r="U118" i="45"/>
  <c r="U151" i="45"/>
  <c r="U217" i="46"/>
  <c r="N12" i="46"/>
  <c r="N13" i="46"/>
  <c r="U182" i="45"/>
  <c r="U193" i="45"/>
  <c r="U17" i="45"/>
  <c r="U165" i="45"/>
  <c r="U204" i="46"/>
  <c r="N9" i="46"/>
  <c r="U11" i="46"/>
  <c r="U28" i="46"/>
  <c r="U246" i="46"/>
  <c r="U218" i="46"/>
  <c r="U43" i="46"/>
  <c r="U112" i="46"/>
  <c r="U35" i="46"/>
  <c r="U59" i="45"/>
  <c r="G2" i="50"/>
  <c r="U74" i="45"/>
  <c r="U94" i="45"/>
  <c r="U92" i="45"/>
  <c r="U253" i="45"/>
  <c r="U22" i="45"/>
  <c r="N14" i="45"/>
  <c r="U75" i="45"/>
  <c r="U178" i="45"/>
  <c r="U230" i="45"/>
  <c r="U43" i="45"/>
  <c r="U45" i="45"/>
  <c r="U16" i="46"/>
  <c r="U154" i="46"/>
  <c r="U97" i="46"/>
  <c r="U60" i="46"/>
  <c r="U25" i="46"/>
  <c r="U114" i="45"/>
  <c r="U221" i="45"/>
  <c r="U144" i="45"/>
  <c r="U80" i="45"/>
  <c r="U168" i="45"/>
  <c r="U7" i="46"/>
  <c r="U231" i="46"/>
  <c r="U120" i="45"/>
  <c r="U169" i="45"/>
  <c r="U250" i="45"/>
  <c r="U138" i="46"/>
  <c r="U30" i="46"/>
  <c r="U48" i="45"/>
  <c r="U30" i="45"/>
  <c r="U61" i="45"/>
  <c r="U228" i="45"/>
  <c r="U166" i="46"/>
  <c r="U197" i="46"/>
  <c r="U87" i="46"/>
  <c r="U217" i="45"/>
  <c r="U57" i="45"/>
  <c r="U85" i="45"/>
  <c r="J7" i="52"/>
  <c r="U117" i="46"/>
  <c r="U164" i="46"/>
  <c r="U200" i="46"/>
  <c r="U124" i="46"/>
  <c r="U239" i="46"/>
  <c r="U260" i="46"/>
  <c r="U6" i="45"/>
  <c r="U134" i="46"/>
  <c r="U91" i="46"/>
  <c r="U75" i="46"/>
  <c r="U20" i="45"/>
  <c r="U88" i="45"/>
  <c r="U128" i="45"/>
  <c r="U21" i="45"/>
  <c r="U113" i="45"/>
  <c r="U25" i="45"/>
  <c r="U136" i="45"/>
  <c r="U13" i="45"/>
  <c r="G13" i="50"/>
  <c r="J7" i="51"/>
  <c r="U205" i="45"/>
  <c r="U260" i="45"/>
  <c r="U29" i="46"/>
  <c r="G3" i="50"/>
  <c r="U235" i="45"/>
  <c r="U197" i="45"/>
  <c r="U66" i="46"/>
  <c r="U115" i="46"/>
  <c r="U208" i="46"/>
  <c r="U139" i="45"/>
  <c r="G5" i="50"/>
  <c r="U232" i="45"/>
  <c r="N6" i="45"/>
  <c r="U213" i="46"/>
  <c r="U3" i="46"/>
  <c r="U52" i="46"/>
  <c r="G18" i="50"/>
  <c r="U36" i="45"/>
  <c r="J4" i="51"/>
  <c r="J56" i="60" l="1"/>
  <c r="J109" i="60"/>
  <c r="J6" i="60"/>
  <c r="J61" i="60"/>
  <c r="J30" i="60"/>
  <c r="J10" i="60"/>
  <c r="J101" i="60"/>
  <c r="J73" i="60"/>
  <c r="J125" i="60"/>
  <c r="J67" i="60"/>
  <c r="J28" i="60"/>
  <c r="J25" i="60"/>
  <c r="J99" i="60"/>
  <c r="J81" i="60"/>
  <c r="J98" i="60"/>
  <c r="J47" i="60"/>
  <c r="J13" i="60"/>
  <c r="J119" i="60"/>
  <c r="J79" i="60"/>
  <c r="J17" i="60"/>
  <c r="J12" i="60"/>
  <c r="J27" i="60"/>
  <c r="J37" i="60"/>
  <c r="J85" i="60"/>
  <c r="J75" i="60"/>
  <c r="J80" i="60"/>
  <c r="J63" i="60"/>
  <c r="J31" i="60"/>
  <c r="J120" i="60"/>
  <c r="J36" i="60"/>
  <c r="J2" i="60"/>
  <c r="J96" i="60"/>
  <c r="J92" i="60"/>
  <c r="J113" i="60"/>
  <c r="J95" i="60"/>
  <c r="J111" i="60"/>
  <c r="J83" i="60"/>
  <c r="J46" i="60"/>
  <c r="J16" i="60"/>
  <c r="J4" i="60"/>
  <c r="J32" i="60"/>
  <c r="J93" i="60"/>
  <c r="J60" i="60"/>
  <c r="J24" i="60"/>
  <c r="J20" i="60"/>
  <c r="J23" i="60"/>
  <c r="J126" i="60"/>
  <c r="J122" i="60"/>
  <c r="J29" i="60"/>
  <c r="J1" i="60"/>
  <c r="J100" i="60"/>
  <c r="J58" i="60"/>
  <c r="J102" i="60"/>
  <c r="J70" i="60"/>
  <c r="J34" i="60"/>
  <c r="J3" i="60"/>
  <c r="J89" i="60"/>
  <c r="J55" i="60"/>
  <c r="J115" i="60"/>
  <c r="J33" i="60"/>
  <c r="J112" i="60"/>
  <c r="J51" i="60"/>
  <c r="J52" i="60"/>
  <c r="J86" i="60"/>
  <c r="J57" i="60"/>
  <c r="J39" i="60"/>
  <c r="J116" i="60"/>
  <c r="J114" i="60"/>
  <c r="J7" i="60"/>
  <c r="J45" i="60"/>
  <c r="J84" i="60"/>
  <c r="J19" i="60"/>
  <c r="J118" i="60"/>
  <c r="J5" i="60"/>
  <c r="J107" i="60"/>
  <c r="J88" i="60"/>
  <c r="J49" i="60"/>
  <c r="J76" i="60"/>
  <c r="J77" i="60"/>
  <c r="J121" i="60"/>
  <c r="J35" i="60"/>
  <c r="J53" i="60"/>
  <c r="J44" i="60"/>
  <c r="J117" i="60"/>
  <c r="J97" i="60"/>
  <c r="J82" i="60"/>
  <c r="J71" i="60"/>
  <c r="J94" i="60"/>
  <c r="J21" i="60"/>
  <c r="J62" i="60"/>
  <c r="J78" i="60"/>
  <c r="J110" i="60"/>
  <c r="J42" i="60"/>
  <c r="J64" i="60"/>
  <c r="J105" i="60"/>
  <c r="J108" i="60"/>
  <c r="J104" i="60"/>
  <c r="J87" i="60"/>
  <c r="J9" i="60"/>
  <c r="J43" i="60"/>
  <c r="J59" i="60"/>
  <c r="J66" i="60"/>
  <c r="J54" i="60"/>
  <c r="J50" i="60"/>
  <c r="J72" i="60"/>
  <c r="J106" i="60"/>
  <c r="J8" i="60"/>
  <c r="J14" i="60"/>
  <c r="J90" i="60"/>
  <c r="J40" i="60"/>
  <c r="J26" i="60"/>
  <c r="J74" i="60"/>
  <c r="J65" i="60"/>
  <c r="J11" i="60"/>
  <c r="J103" i="60"/>
  <c r="J69" i="60"/>
  <c r="J18" i="60"/>
  <c r="J41" i="60"/>
  <c r="J123" i="60"/>
  <c r="J15" i="60"/>
  <c r="J38" i="60"/>
  <c r="J68" i="60"/>
  <c r="J48" i="60"/>
  <c r="J124" i="60"/>
  <c r="J91" i="60"/>
  <c r="J22" i="60"/>
  <c r="J27" i="83"/>
  <c r="J88" i="83"/>
  <c r="J15" i="83"/>
  <c r="J28" i="83"/>
  <c r="J33" i="83"/>
  <c r="J104" i="83"/>
  <c r="J86" i="83"/>
  <c r="J89" i="83"/>
  <c r="J21" i="83"/>
  <c r="J6" i="83"/>
  <c r="J96" i="83"/>
  <c r="J71" i="83"/>
  <c r="J37" i="83"/>
  <c r="J5" i="83"/>
  <c r="J117" i="83"/>
  <c r="J94" i="83"/>
  <c r="J61" i="83"/>
  <c r="J73" i="83"/>
  <c r="J112" i="83"/>
  <c r="J103" i="83"/>
  <c r="J56" i="83"/>
  <c r="J12" i="83"/>
  <c r="J31" i="83"/>
  <c r="J7" i="83"/>
  <c r="J99" i="83"/>
  <c r="J78" i="83"/>
  <c r="J24" i="83"/>
  <c r="J80" i="83"/>
  <c r="J108" i="83"/>
  <c r="J121" i="83"/>
  <c r="J120" i="83"/>
  <c r="J32" i="83"/>
  <c r="J119" i="83"/>
  <c r="J81" i="83"/>
  <c r="J109" i="83"/>
  <c r="J92" i="83"/>
  <c r="J50" i="83"/>
  <c r="J48" i="83"/>
  <c r="J124" i="83"/>
  <c r="J13" i="83"/>
  <c r="J70" i="83"/>
  <c r="J63" i="83"/>
  <c r="J10" i="83"/>
  <c r="J123" i="83"/>
  <c r="J25" i="83"/>
  <c r="J46" i="83"/>
  <c r="J14" i="83"/>
  <c r="J64" i="83"/>
  <c r="J52" i="83"/>
  <c r="J3" i="83"/>
  <c r="J54" i="83"/>
  <c r="J74" i="83"/>
  <c r="J34" i="83"/>
  <c r="J8" i="83"/>
  <c r="J26" i="83"/>
  <c r="J83" i="83"/>
  <c r="J115" i="83"/>
  <c r="J97" i="83"/>
  <c r="J62" i="83"/>
  <c r="J84" i="83"/>
  <c r="J35" i="83"/>
  <c r="J110" i="83"/>
  <c r="J107" i="83"/>
  <c r="J49" i="83"/>
  <c r="J51" i="83"/>
  <c r="J11" i="83"/>
  <c r="J4" i="83"/>
  <c r="J23" i="83"/>
  <c r="J68" i="83"/>
  <c r="J116" i="83"/>
  <c r="J60" i="83"/>
  <c r="J76" i="83"/>
  <c r="J125" i="83"/>
  <c r="J101" i="83"/>
  <c r="J72" i="83"/>
  <c r="J79" i="83"/>
  <c r="J93" i="83"/>
  <c r="J44" i="83"/>
  <c r="J20" i="83"/>
  <c r="J9" i="83"/>
  <c r="J105" i="83"/>
  <c r="J114" i="83"/>
  <c r="J87" i="83"/>
  <c r="J16" i="83"/>
  <c r="J2" i="83"/>
  <c r="J98" i="83"/>
  <c r="J85" i="83"/>
  <c r="J41" i="83"/>
  <c r="J66" i="83"/>
  <c r="J45" i="83"/>
  <c r="J91" i="83"/>
  <c r="J113" i="83"/>
  <c r="J29" i="83"/>
  <c r="J118" i="83"/>
  <c r="J39" i="83"/>
  <c r="J43" i="83"/>
  <c r="J59" i="83"/>
  <c r="J82" i="83"/>
  <c r="J55" i="83"/>
  <c r="J65" i="83"/>
  <c r="J58" i="83"/>
  <c r="J69" i="83"/>
  <c r="J40" i="83"/>
  <c r="J126" i="83"/>
  <c r="J90" i="83"/>
  <c r="J17" i="83"/>
  <c r="J38" i="83"/>
  <c r="J36" i="83"/>
  <c r="J122" i="83"/>
  <c r="J106" i="83"/>
  <c r="J18" i="83"/>
  <c r="J22" i="83"/>
  <c r="J100" i="83"/>
  <c r="J102" i="83"/>
  <c r="J111" i="83"/>
  <c r="J95" i="83"/>
  <c r="J53" i="83"/>
  <c r="J1" i="83"/>
  <c r="J19" i="83"/>
  <c r="J75" i="83"/>
  <c r="J57" i="83"/>
  <c r="J77" i="83"/>
  <c r="J67" i="83"/>
  <c r="J47" i="83"/>
  <c r="J30" i="83"/>
  <c r="J42" i="83"/>
  <c r="H5" i="50"/>
  <c r="H43" i="49" s="1"/>
  <c r="H4" i="50"/>
  <c r="H42" i="49" s="1"/>
  <c r="Q10" i="54"/>
  <c r="Q9" i="54"/>
  <c r="H10" i="50"/>
  <c r="H48" i="49" s="1"/>
  <c r="U3" i="51"/>
  <c r="U5" i="51"/>
  <c r="U4" i="51"/>
  <c r="H6" i="50"/>
  <c r="H44" i="49" s="1"/>
  <c r="H18" i="50"/>
  <c r="H55" i="49" s="1"/>
  <c r="H11" i="50"/>
  <c r="H49" i="49" s="1"/>
  <c r="T5" i="52"/>
  <c r="T4" i="52"/>
  <c r="T3" i="52"/>
  <c r="H16" i="50"/>
  <c r="H53" i="49" s="1"/>
  <c r="H14" i="50"/>
  <c r="H3" i="50"/>
  <c r="H41" i="49" s="1"/>
  <c r="H15" i="50"/>
  <c r="H52" i="49" s="1"/>
  <c r="H17" i="50"/>
  <c r="H54" i="49" s="1"/>
  <c r="H19" i="50"/>
  <c r="H56" i="49" s="1"/>
  <c r="H2" i="50"/>
  <c r="I18" i="55"/>
  <c r="H13" i="50"/>
  <c r="H51" i="49" s="1"/>
  <c r="H8" i="50"/>
  <c r="H46" i="49" s="1"/>
  <c r="U9" i="51"/>
  <c r="U10" i="51"/>
  <c r="P5" i="54"/>
  <c r="P4" i="54"/>
  <c r="P3" i="54"/>
  <c r="H9" i="50"/>
  <c r="H47" i="49" s="1"/>
  <c r="H20" i="50"/>
  <c r="H57" i="49" s="1"/>
  <c r="H7" i="50"/>
  <c r="H45" i="49" s="1"/>
  <c r="H12" i="50"/>
  <c r="H50" i="49" s="1"/>
  <c r="T4" i="53"/>
  <c r="T5" i="53"/>
  <c r="T3" i="53"/>
  <c r="AA19" i="56" a="1"/>
  <c r="D29" i="85"/>
  <c r="C35" i="62"/>
  <c r="C35" i="85"/>
  <c r="D29" i="62"/>
  <c r="AA19" i="79" a="1"/>
  <c r="Y3" i="52" a="1"/>
  <c r="Y13" i="51" a="1"/>
  <c r="Y13" i="52" a="1"/>
  <c r="AA587" i="56" l="1"/>
  <c r="AA3476" i="56"/>
  <c r="AA1070" i="56"/>
  <c r="AA3506" i="56"/>
  <c r="AA2164" i="56"/>
  <c r="AA1797" i="56"/>
  <c r="AA654" i="56"/>
  <c r="AA2851" i="56"/>
  <c r="AA1425" i="56"/>
  <c r="AA2979" i="56"/>
  <c r="AA941" i="56"/>
  <c r="AA1385" i="56"/>
  <c r="AA166" i="56"/>
  <c r="AA1515" i="56"/>
  <c r="AA680" i="56"/>
  <c r="AA1608" i="56"/>
  <c r="AA2693" i="56"/>
  <c r="AA1262" i="56"/>
  <c r="AA1605" i="56"/>
  <c r="AA2526" i="56"/>
  <c r="AA944" i="56"/>
  <c r="AA2390" i="56"/>
  <c r="AA1987" i="56"/>
  <c r="AA2504" i="56"/>
  <c r="AA67" i="56"/>
  <c r="AA2969" i="56"/>
  <c r="AA2406" i="56"/>
  <c r="AA707" i="56"/>
  <c r="AA3398" i="56"/>
  <c r="AA658" i="56"/>
  <c r="AA3409" i="56"/>
  <c r="AA38" i="56"/>
  <c r="AA1030" i="56"/>
  <c r="AA3371" i="56"/>
  <c r="AA1464" i="56"/>
  <c r="AA1180" i="56"/>
  <c r="AA853" i="56"/>
  <c r="AA2982" i="56"/>
  <c r="AA1954" i="56"/>
  <c r="AA424" i="56"/>
  <c r="AA234" i="56"/>
  <c r="AA2351" i="56"/>
  <c r="AA2159" i="56"/>
  <c r="AA3392" i="56"/>
  <c r="AA2286" i="56"/>
  <c r="AA692" i="56"/>
  <c r="AA2918" i="56"/>
  <c r="AA241" i="56"/>
  <c r="AA84" i="56"/>
  <c r="AA2041" i="56"/>
  <c r="AA3310" i="56"/>
  <c r="AA937" i="56"/>
  <c r="AA2099" i="56"/>
  <c r="AA278" i="56"/>
  <c r="AA3461" i="56"/>
  <c r="AA619" i="56"/>
  <c r="AA211" i="56"/>
  <c r="AA1300" i="56"/>
  <c r="AA2177" i="56"/>
  <c r="AA1166" i="56"/>
  <c r="AA2928" i="56"/>
  <c r="AA2112" i="56"/>
  <c r="AA2114" i="56"/>
  <c r="AA82" i="56"/>
  <c r="AA320" i="56"/>
  <c r="AA2755" i="56"/>
  <c r="AA390" i="56"/>
  <c r="AA772" i="56"/>
  <c r="AA1023" i="56"/>
  <c r="AA1588" i="56"/>
  <c r="AA586" i="56"/>
  <c r="AA3319" i="56"/>
  <c r="AA2437" i="56"/>
  <c r="AA1647" i="56"/>
  <c r="AA272" i="56"/>
  <c r="AA2328" i="56"/>
  <c r="AA366" i="56"/>
  <c r="AA2042" i="56"/>
  <c r="AA1254" i="56"/>
  <c r="AA2382" i="56"/>
  <c r="AA1967" i="56"/>
  <c r="AA1103" i="56"/>
  <c r="AA1660" i="56"/>
  <c r="AA274" i="56"/>
  <c r="AA1015" i="56"/>
  <c r="AA1008" i="56"/>
  <c r="AA2425" i="56"/>
  <c r="AA800" i="56"/>
  <c r="AA3207" i="56"/>
  <c r="AA3191" i="56"/>
  <c r="AA1512" i="56"/>
  <c r="AA2761" i="56"/>
  <c r="AA665" i="56"/>
  <c r="AA2004" i="56"/>
  <c r="AA3258" i="56"/>
  <c r="AA1235" i="56"/>
  <c r="AA2491" i="56"/>
  <c r="AA2882" i="56"/>
  <c r="AA1284" i="56"/>
  <c r="AA1875" i="56"/>
  <c r="AA1883" i="56"/>
  <c r="AA3534" i="56"/>
  <c r="AA2606" i="56"/>
  <c r="AA1850" i="56"/>
  <c r="AA2198" i="56"/>
  <c r="AA1479" i="56"/>
  <c r="AA2615" i="56"/>
  <c r="AA3419" i="56"/>
  <c r="AA1080" i="56"/>
  <c r="AA3281" i="56"/>
  <c r="AA1878" i="56"/>
  <c r="AA2121" i="56"/>
  <c r="AA1827" i="56"/>
  <c r="AA2730" i="56"/>
  <c r="AA1891" i="56"/>
  <c r="AA1361" i="56"/>
  <c r="AA2184" i="56"/>
  <c r="AA402" i="56"/>
  <c r="AA2747" i="56"/>
  <c r="AA153" i="56"/>
  <c r="AA3188" i="56"/>
  <c r="AA421" i="56"/>
  <c r="AA493" i="56"/>
  <c r="AA816" i="56"/>
  <c r="AA1570" i="56"/>
  <c r="AA606" i="56"/>
  <c r="AA2718" i="56"/>
  <c r="AA2742" i="56"/>
  <c r="AA2890" i="56"/>
  <c r="AA1556" i="56"/>
  <c r="AA48" i="56"/>
  <c r="AA1263" i="56"/>
  <c r="AA1049" i="56"/>
  <c r="AA1257" i="56"/>
  <c r="AA2959" i="56"/>
  <c r="AA2017" i="56"/>
  <c r="AA2270" i="56"/>
  <c r="AA1259" i="56"/>
  <c r="AA729" i="56"/>
  <c r="AA2365" i="56"/>
  <c r="AA2961" i="56"/>
  <c r="AA2240" i="56"/>
  <c r="AA2131" i="56"/>
  <c r="AA882" i="56"/>
  <c r="AA3085" i="56"/>
  <c r="AA3242" i="56"/>
  <c r="AA2765" i="56"/>
  <c r="AA918" i="56"/>
  <c r="AA1229" i="56"/>
  <c r="AA2604" i="56"/>
  <c r="AA597" i="56"/>
  <c r="AA3382" i="56"/>
  <c r="AA474" i="56"/>
  <c r="AA2668" i="56"/>
  <c r="AA3359" i="56"/>
  <c r="AA2674" i="56"/>
  <c r="AA1390" i="56"/>
  <c r="AA1675" i="56"/>
  <c r="AA3343" i="56"/>
  <c r="AA543" i="56"/>
  <c r="AA644" i="56"/>
  <c r="AA1398" i="56"/>
  <c r="AA637" i="56"/>
  <c r="AA631" i="56"/>
  <c r="AA989" i="56"/>
  <c r="AA725" i="56"/>
  <c r="AA1957" i="56"/>
  <c r="AA2734" i="56"/>
  <c r="AA2749" i="56"/>
  <c r="AA2582" i="56"/>
  <c r="AA1246" i="56"/>
  <c r="AA1838" i="56"/>
  <c r="AA2817" i="56"/>
  <c r="AA2445" i="56"/>
  <c r="AA1344" i="56"/>
  <c r="AA245" i="56"/>
  <c r="AA1976" i="56"/>
  <c r="AA1270" i="56"/>
  <c r="AA1996" i="56"/>
  <c r="AA2204" i="56"/>
  <c r="AA2141" i="56"/>
  <c r="AA1071" i="56"/>
  <c r="AA149" i="56"/>
  <c r="AA888" i="56"/>
  <c r="AA1890" i="56"/>
  <c r="AA2492" i="56"/>
  <c r="AA2673" i="56"/>
  <c r="AA1663" i="56"/>
  <c r="AA1406" i="56"/>
  <c r="AA2997" i="56"/>
  <c r="AA1176" i="56"/>
  <c r="AA2709" i="56"/>
  <c r="AA3549" i="56"/>
  <c r="AA2307" i="56"/>
  <c r="AA3551" i="56"/>
  <c r="AA2957" i="56"/>
  <c r="AA2356" i="56"/>
  <c r="AA1888" i="56"/>
  <c r="AA175" i="56"/>
  <c r="AA3304" i="56"/>
  <c r="AA155" i="56"/>
  <c r="AA3214" i="56"/>
  <c r="AA507" i="56"/>
  <c r="AA2039" i="56"/>
  <c r="AA1678" i="56"/>
  <c r="AA1132" i="56"/>
  <c r="AA1535" i="56"/>
  <c r="AA1410" i="56"/>
  <c r="AA2845" i="56"/>
  <c r="AA1075" i="56"/>
  <c r="AA1183" i="56"/>
  <c r="AA3268" i="56"/>
  <c r="AA3317" i="56"/>
  <c r="AA1841" i="56"/>
  <c r="AA2426" i="56"/>
  <c r="AA986" i="56"/>
  <c r="AA1221" i="56"/>
  <c r="AA1940" i="56"/>
  <c r="AA2536" i="56"/>
  <c r="AA3039" i="56"/>
  <c r="AA1853" i="56"/>
  <c r="AA1265" i="56"/>
  <c r="AA327" i="56"/>
  <c r="AA2361" i="56"/>
  <c r="AA929" i="56"/>
  <c r="AA353" i="56"/>
  <c r="AA840" i="56"/>
  <c r="AA2914" i="56"/>
  <c r="AA1720" i="56"/>
  <c r="AA1759" i="56"/>
  <c r="AA1392" i="56"/>
  <c r="AA2276" i="56"/>
  <c r="AA126" i="56"/>
  <c r="AA1415" i="56"/>
  <c r="AA157" i="56"/>
  <c r="AA771" i="56"/>
  <c r="AA2160" i="56"/>
  <c r="AA2119" i="56"/>
  <c r="AA2483" i="56"/>
  <c r="AA2713" i="56"/>
  <c r="AA2520" i="56"/>
  <c r="AA1287" i="56"/>
  <c r="AA59" i="56"/>
  <c r="AA1056" i="56"/>
  <c r="AA1249" i="56"/>
  <c r="AA1640" i="56"/>
  <c r="AA2994" i="56"/>
  <c r="AA2298" i="56"/>
  <c r="AA3436" i="56"/>
  <c r="AA3503" i="56"/>
  <c r="AA2899" i="56"/>
  <c r="AA2086" i="56"/>
  <c r="AA30" i="56"/>
  <c r="AA1561" i="56"/>
  <c r="AA471" i="56"/>
  <c r="AA163" i="56"/>
  <c r="AA1939" i="56"/>
  <c r="AA2330" i="56"/>
  <c r="AA3122" i="56"/>
  <c r="AA801" i="56"/>
  <c r="AA403" i="56"/>
  <c r="AA529" i="56"/>
  <c r="AA1400" i="56"/>
  <c r="AA1724" i="56"/>
  <c r="AA261" i="56"/>
  <c r="AA1296" i="56"/>
  <c r="AA3058" i="56"/>
  <c r="AA1798" i="56"/>
  <c r="AA2714" i="56"/>
  <c r="AA1671" i="56"/>
  <c r="AA1493" i="56"/>
  <c r="AA1179" i="56"/>
  <c r="AA657" i="56"/>
  <c r="AA1602" i="56"/>
  <c r="AA1980" i="56"/>
  <c r="AA2677" i="56"/>
  <c r="AA2460" i="56"/>
  <c r="AA3400" i="56"/>
  <c r="AA2809" i="56"/>
  <c r="AA1995" i="56"/>
  <c r="AA2148" i="56"/>
  <c r="AA2800" i="56"/>
  <c r="AA1025" i="56"/>
  <c r="AA1637" i="56"/>
  <c r="AA702" i="56"/>
  <c r="AA591" i="56"/>
  <c r="AA1332" i="56"/>
  <c r="AA2216" i="56"/>
  <c r="AA883" i="56"/>
  <c r="AA319" i="56"/>
  <c r="AA221" i="56"/>
  <c r="AA2360" i="56"/>
  <c r="AA1243" i="56"/>
  <c r="AA760" i="56"/>
  <c r="AA3391" i="56"/>
  <c r="AA3443" i="56"/>
  <c r="AA2469" i="56"/>
  <c r="AA1795" i="56"/>
  <c r="AA73" i="56"/>
  <c r="AA2224" i="56"/>
  <c r="AA3020" i="56"/>
  <c r="AA2680" i="56"/>
  <c r="AA2786" i="56"/>
  <c r="AA2768" i="56"/>
  <c r="AA848" i="56"/>
  <c r="AA3521" i="56"/>
  <c r="AA3054" i="56"/>
  <c r="AA2484" i="56"/>
  <c r="AA1537" i="56"/>
  <c r="AA191" i="56"/>
  <c r="AA1252" i="56"/>
  <c r="AA2126" i="56"/>
  <c r="AA956" i="56"/>
  <c r="AA3339" i="56"/>
  <c r="AA280" i="56"/>
  <c r="AA3490" i="56"/>
  <c r="AA2715" i="56"/>
  <c r="AA1824" i="56"/>
  <c r="AA695" i="56"/>
  <c r="AA113" i="56"/>
  <c r="AA372" i="56"/>
  <c r="AA3261" i="56"/>
  <c r="AA2193" i="56"/>
  <c r="AA2977" i="56"/>
  <c r="AA770" i="56"/>
  <c r="AA2339" i="56"/>
  <c r="AA873" i="56"/>
  <c r="AA420" i="56"/>
  <c r="AA2303" i="56"/>
  <c r="AA1477" i="56"/>
  <c r="AA2644" i="56"/>
  <c r="AA2920" i="56"/>
  <c r="AA262" i="56"/>
  <c r="AA1096" i="56"/>
  <c r="AA291" i="56"/>
  <c r="AA1395" i="56"/>
  <c r="AA2102" i="56"/>
  <c r="AA3087" i="56"/>
  <c r="AA2553" i="56"/>
  <c r="AA2651" i="56"/>
  <c r="AA1091" i="56"/>
  <c r="AA3539" i="56"/>
  <c r="AA3510" i="56"/>
  <c r="AA2372" i="56"/>
  <c r="AA3295" i="56"/>
  <c r="AA3180" i="56"/>
  <c r="AA1726" i="56"/>
  <c r="AA3229" i="56"/>
  <c r="AA411" i="56"/>
  <c r="AA2971" i="56"/>
  <c r="AA720" i="56"/>
  <c r="AA629" i="56"/>
  <c r="AA1578" i="56"/>
  <c r="AA686" i="56"/>
  <c r="AA3428" i="56"/>
  <c r="AA2535" i="56"/>
  <c r="AA2766" i="56"/>
  <c r="AA1340" i="56"/>
  <c r="AA3393" i="56"/>
  <c r="AA2448" i="56"/>
  <c r="AA448" i="56"/>
  <c r="AA3307" i="56"/>
  <c r="AA148" i="56"/>
  <c r="AA374" i="56"/>
  <c r="AA2581" i="56"/>
  <c r="AA3338" i="56"/>
  <c r="AA538" i="56"/>
  <c r="AA822" i="56"/>
  <c r="AA1998" i="56"/>
  <c r="AA780" i="56"/>
  <c r="AA2105" i="56"/>
  <c r="AA2166" i="56"/>
  <c r="AA1068" i="56"/>
  <c r="AA2970" i="56"/>
  <c r="AA2031" i="56"/>
  <c r="AA2138" i="56"/>
  <c r="AA298" i="56"/>
  <c r="AA65" i="56"/>
  <c r="AA3110" i="56"/>
  <c r="AA960" i="56"/>
  <c r="AA1910" i="56"/>
  <c r="AA2991" i="56"/>
  <c r="AA1318" i="56"/>
  <c r="AA1699" i="56"/>
  <c r="AA3253" i="56"/>
  <c r="AA2079" i="56"/>
  <c r="AA2926" i="56"/>
  <c r="AA3063" i="56"/>
  <c r="AA1101" i="56"/>
  <c r="AA1093" i="56"/>
  <c r="AA2791" i="56"/>
  <c r="AA1758" i="56"/>
  <c r="AA2439" i="56"/>
  <c r="AA92" i="56"/>
  <c r="AA339" i="56"/>
  <c r="AA1823" i="56"/>
  <c r="AA2645" i="56"/>
  <c r="AA1985" i="56"/>
  <c r="AA1949" i="56"/>
  <c r="AA3519" i="56"/>
  <c r="AA871" i="56"/>
  <c r="AA2634" i="56"/>
  <c r="AA2805" i="56"/>
  <c r="AA858" i="56"/>
  <c r="AA35" i="56"/>
  <c r="AA1424" i="56"/>
  <c r="AA2900" i="56"/>
  <c r="AA2432" i="56"/>
  <c r="AA2235" i="56"/>
  <c r="AA2679" i="56"/>
  <c r="AA2151" i="56"/>
  <c r="AA655" i="56"/>
  <c r="AA3341" i="56"/>
  <c r="AA3471" i="56"/>
  <c r="AA2309" i="56"/>
  <c r="AA2383" i="56"/>
  <c r="AA316" i="56"/>
  <c r="AA96" i="56"/>
  <c r="AA1682" i="56"/>
  <c r="AA2628" i="56"/>
  <c r="AA1191" i="56"/>
  <c r="AA921" i="56"/>
  <c r="AA305" i="56"/>
  <c r="AA1419" i="56"/>
  <c r="AA3530" i="56"/>
  <c r="AA1808" i="56"/>
  <c r="AA1098" i="56"/>
  <c r="AA1209" i="56"/>
  <c r="AA3217" i="56"/>
  <c r="AA1994" i="56"/>
  <c r="AA2271" i="56"/>
  <c r="AA3423" i="56"/>
  <c r="AA3238" i="56"/>
  <c r="AA290" i="56"/>
  <c r="AA3082" i="56"/>
  <c r="AA2429" i="56"/>
  <c r="AA1761" i="56"/>
  <c r="AA683" i="56"/>
  <c r="AA1088" i="56"/>
  <c r="AA2902" i="56"/>
  <c r="AA1999" i="56"/>
  <c r="AA2342" i="56"/>
  <c r="AA2185" i="56"/>
  <c r="AA3373" i="56"/>
  <c r="AA450" i="56"/>
  <c r="AA1414" i="56"/>
  <c r="AA1305" i="56"/>
  <c r="AA194" i="56"/>
  <c r="AA343" i="56"/>
  <c r="AA1227" i="56"/>
  <c r="AA2136" i="56"/>
  <c r="AA2217" i="56"/>
  <c r="AA525" i="56"/>
  <c r="AA1810" i="56"/>
  <c r="AA1550" i="56"/>
  <c r="AA350" i="56"/>
  <c r="AA1201" i="56"/>
  <c r="AA2584" i="56"/>
  <c r="AA2738" i="56"/>
  <c r="AA891" i="56"/>
  <c r="AA769" i="56"/>
  <c r="AA1652" i="56"/>
  <c r="AA1067" i="56"/>
  <c r="AA1769" i="56"/>
  <c r="AA2368" i="56"/>
  <c r="AA348" i="56"/>
  <c r="AA2142" i="56"/>
  <c r="AA2381" i="56"/>
  <c r="AA3066" i="56"/>
  <c r="AA3167" i="56"/>
  <c r="AA160" i="56"/>
  <c r="AA717" i="56"/>
  <c r="AA1278" i="56"/>
  <c r="AA1895" i="56"/>
  <c r="AA842" i="56"/>
  <c r="AA138" i="56"/>
  <c r="AA2495" i="56"/>
  <c r="AA3309" i="56"/>
  <c r="AA2684" i="56"/>
  <c r="AA1245" i="56"/>
  <c r="AA3029" i="56"/>
  <c r="AA1903" i="56"/>
  <c r="AA1509" i="56"/>
  <c r="AA2293" i="56"/>
  <c r="AA3231" i="56"/>
  <c r="AA3105" i="56"/>
  <c r="AA53" i="56"/>
  <c r="AA49" i="56"/>
  <c r="AA1118" i="56"/>
  <c r="AA2935" i="56"/>
  <c r="AA3247" i="56"/>
  <c r="AA2512" i="56"/>
  <c r="AA715" i="56"/>
  <c r="AA2721" i="56"/>
  <c r="AA2450" i="56"/>
  <c r="AA1240" i="56"/>
  <c r="AA3354" i="56"/>
  <c r="AA2140" i="56"/>
  <c r="AA171" i="56"/>
  <c r="AA511" i="56"/>
  <c r="AA1830" i="56"/>
  <c r="AA668" i="56"/>
  <c r="AA1649" i="56"/>
  <c r="AA1167" i="56"/>
  <c r="AA1625" i="56"/>
  <c r="AA1321" i="56"/>
  <c r="AA3225" i="56"/>
  <c r="AA2451" i="56"/>
  <c r="AA1253" i="56"/>
  <c r="AA325" i="56"/>
  <c r="AA2889" i="56"/>
  <c r="AA2168" i="56"/>
  <c r="AA1854" i="56"/>
  <c r="AA1326" i="56"/>
  <c r="AA1380" i="56"/>
  <c r="AA627" i="56"/>
  <c r="AA794" i="56"/>
  <c r="AA2931" i="56"/>
  <c r="AA667" i="56"/>
  <c r="AA2237" i="56"/>
  <c r="AA1738" i="56"/>
  <c r="AA1377" i="56"/>
  <c r="AA2887" i="56"/>
  <c r="AA249" i="56"/>
  <c r="AA2290" i="56"/>
  <c r="AA460" i="56"/>
  <c r="AA3071" i="56"/>
  <c r="AA2672" i="56"/>
  <c r="AA1877" i="56"/>
  <c r="AA238" i="56"/>
  <c r="AA44" i="56"/>
  <c r="AA3345" i="56"/>
  <c r="AA515" i="56"/>
  <c r="AA2250" i="56"/>
  <c r="AA1872" i="56"/>
  <c r="AA3552" i="56"/>
  <c r="AA3347" i="56"/>
  <c r="AA3116" i="56"/>
  <c r="AA1336" i="56"/>
  <c r="AA2282" i="56"/>
  <c r="AA2230" i="56"/>
  <c r="AA107" i="56"/>
  <c r="AA1081" i="56"/>
  <c r="AA2030" i="56"/>
  <c r="AA1585" i="56"/>
  <c r="AA1226" i="56"/>
  <c r="AA2443" i="56"/>
  <c r="AA3532" i="56"/>
  <c r="AA2995" i="56"/>
  <c r="AA640" i="56"/>
  <c r="AA1388" i="56"/>
  <c r="AA2081" i="56"/>
  <c r="AA3168" i="56"/>
  <c r="AA2564" i="56"/>
  <c r="AA2231" i="56"/>
  <c r="AA404" i="56"/>
  <c r="AA2405" i="56"/>
  <c r="AA1381" i="56"/>
  <c r="AA252" i="56"/>
  <c r="AA885" i="56"/>
  <c r="AA2978" i="56"/>
  <c r="AA825" i="56"/>
  <c r="AA1849" i="56"/>
  <c r="AA1673" i="56"/>
  <c r="AA614" i="56"/>
  <c r="AA1816" i="56"/>
  <c r="AA3208" i="56"/>
  <c r="AA2264" i="56"/>
  <c r="AA2909" i="56"/>
  <c r="AA3170" i="56"/>
  <c r="AA208" i="56"/>
  <c r="AA1120" i="56"/>
  <c r="AA2707" i="56"/>
  <c r="AA2861" i="56"/>
  <c r="AA2688" i="56"/>
  <c r="AA536" i="56"/>
  <c r="AA1329" i="56"/>
  <c r="AA2035" i="56"/>
  <c r="AA3042" i="56"/>
  <c r="AA1979" i="56"/>
  <c r="AA1496" i="56"/>
  <c r="AA1867" i="56"/>
  <c r="AA922" i="56"/>
  <c r="AA1751" i="56"/>
  <c r="AA2884" i="56"/>
  <c r="AA564" i="56"/>
  <c r="AA523" i="56"/>
  <c r="AA3314" i="56"/>
  <c r="AA284" i="56"/>
  <c r="AA1723" i="56"/>
  <c r="AA819" i="56"/>
  <c r="AA2285" i="56"/>
  <c r="AA1548" i="56"/>
  <c r="AA2953" i="56"/>
  <c r="AA2802" i="56"/>
  <c r="AA3037" i="56"/>
  <c r="AA266" i="56"/>
  <c r="AA2313" i="56"/>
  <c r="AA3236" i="56"/>
  <c r="AA3479" i="56"/>
  <c r="AA977" i="56"/>
  <c r="AA663" i="56"/>
  <c r="AA613" i="56"/>
  <c r="AA1628" i="56"/>
  <c r="AA399" i="56"/>
  <c r="AA233" i="56"/>
  <c r="AA414" i="56"/>
  <c r="AA417" i="56"/>
  <c r="AA2568" i="56"/>
  <c r="AA2794" i="56"/>
  <c r="AA1349" i="56"/>
  <c r="AA2687" i="56"/>
  <c r="AA3282" i="56"/>
  <c r="AA3182" i="56"/>
  <c r="AA556" i="56"/>
  <c r="AA332" i="56"/>
  <c r="AA214" i="56"/>
  <c r="AA2804" i="56"/>
  <c r="AA281" i="56"/>
  <c r="AA607" i="56"/>
  <c r="AA87" i="56"/>
  <c r="AA612" i="56"/>
  <c r="AA602" i="56"/>
  <c r="AA2500" i="56"/>
  <c r="AA2370" i="56"/>
  <c r="AA1333" i="56"/>
  <c r="AA2968" i="56"/>
  <c r="AA415" i="56"/>
  <c r="AA1504" i="56"/>
  <c r="AA610" i="56"/>
  <c r="AA547" i="56"/>
  <c r="AA2220" i="56"/>
  <c r="AA3210" i="56"/>
  <c r="AA1532" i="56"/>
  <c r="AA1545" i="56"/>
  <c r="AA1130" i="56"/>
  <c r="AA1165" i="56"/>
  <c r="AA2412" i="56"/>
  <c r="AA3464" i="56"/>
  <c r="AA2596" i="56"/>
  <c r="AA798" i="56"/>
  <c r="AA746" i="56"/>
  <c r="AA259" i="56"/>
  <c r="AA1852" i="56"/>
  <c r="AA43" i="56"/>
  <c r="AA866" i="56"/>
  <c r="AA774" i="56"/>
  <c r="AA733" i="56"/>
  <c r="AA1345" i="56"/>
  <c r="AA1073" i="56"/>
  <c r="AA3157" i="56"/>
  <c r="AA253" i="56"/>
  <c r="AA3414" i="56"/>
  <c r="AA1634" i="56"/>
  <c r="AA987" i="56"/>
  <c r="AA445" i="56"/>
  <c r="AA3405" i="56"/>
  <c r="AA337" i="56"/>
  <c r="AA3213" i="56"/>
  <c r="AA1124" i="56"/>
  <c r="AA2719" i="56"/>
  <c r="AA2735" i="56"/>
  <c r="AA2751" i="56"/>
  <c r="AA2329" i="56"/>
  <c r="AA168" i="56"/>
  <c r="AA2034" i="56"/>
  <c r="AA636" i="56"/>
  <c r="AA3344" i="56"/>
  <c r="AA1503" i="56"/>
  <c r="AA3322" i="56"/>
  <c r="AA302" i="56"/>
  <c r="AA2486" i="56"/>
  <c r="AA435" i="56"/>
  <c r="AA1279" i="56"/>
  <c r="AA3092" i="56"/>
  <c r="AA681" i="56"/>
  <c r="AA2344" i="56"/>
  <c r="AA1580" i="56"/>
  <c r="AA2241" i="56"/>
  <c r="AA757" i="56"/>
  <c r="AA1898" i="56"/>
  <c r="AA3093" i="56"/>
  <c r="AA3202" i="56"/>
  <c r="AA3192" i="56"/>
  <c r="AA1144" i="56"/>
  <c r="AA2009" i="56"/>
  <c r="AA1574" i="56"/>
  <c r="AA2923" i="56"/>
  <c r="AA731" i="56"/>
  <c r="AA3230" i="56"/>
  <c r="AA464" i="56"/>
  <c r="AA847" i="56"/>
  <c r="AA1842" i="56"/>
  <c r="AA318" i="56"/>
  <c r="AA2319" i="56"/>
  <c r="AA3161" i="56"/>
  <c r="AA2521" i="56"/>
  <c r="AA1371" i="56"/>
  <c r="AA2515" i="56"/>
  <c r="AA1204" i="56"/>
  <c r="AA3415" i="56"/>
  <c r="AA1002" i="56"/>
  <c r="AA1729" i="56"/>
  <c r="AA509" i="56"/>
  <c r="AA2619" i="56"/>
  <c r="AA181" i="56"/>
  <c r="AA2877" i="56"/>
  <c r="AA1832" i="56"/>
  <c r="AA2190" i="56"/>
  <c r="AA3067" i="56"/>
  <c r="AA3056" i="56"/>
  <c r="AA3034" i="56"/>
  <c r="AA3241" i="56"/>
  <c r="AA2430" i="56"/>
  <c r="AA2989" i="56"/>
  <c r="AA730" i="56"/>
  <c r="AA2288" i="56"/>
  <c r="AA1373" i="56"/>
  <c r="AA766" i="56"/>
  <c r="AA820" i="56"/>
  <c r="AA1000" i="56"/>
  <c r="AA506" i="56"/>
  <c r="AA1447" i="56"/>
  <c r="AA185" i="56"/>
  <c r="AA2076" i="56"/>
  <c r="AA2346" i="56"/>
  <c r="AA2510" i="56"/>
  <c r="AA3028" i="56"/>
  <c r="AA3164" i="56"/>
  <c r="AA2542" i="56"/>
  <c r="AA1306" i="56"/>
  <c r="AA80" i="56"/>
  <c r="AA1715" i="56"/>
  <c r="AA205" i="56"/>
  <c r="AA3156" i="56"/>
  <c r="AA1763" i="56"/>
  <c r="AA248" i="56"/>
  <c r="AA968" i="56"/>
  <c r="AA1579" i="56"/>
  <c r="AA1024" i="56"/>
  <c r="AA2507" i="56"/>
  <c r="AA215" i="56"/>
  <c r="AA2881" i="56"/>
  <c r="AA1331" i="56"/>
  <c r="AA2077" i="56"/>
  <c r="AA633" i="56"/>
  <c r="AA3199" i="56"/>
  <c r="AA3497" i="56"/>
  <c r="AA1973" i="56"/>
  <c r="AA1230" i="56"/>
  <c r="AA1644" i="56"/>
  <c r="AA2932" i="56"/>
  <c r="AA1295" i="56"/>
  <c r="AA912" i="56"/>
  <c r="AA2132" i="56"/>
  <c r="AA2907" i="56"/>
  <c r="AA1569" i="56"/>
  <c r="AA2848" i="56"/>
  <c r="AA2186" i="56"/>
  <c r="AA1129" i="56"/>
  <c r="AA2336" i="56"/>
  <c r="AA1218" i="56"/>
  <c r="AA2487" i="56"/>
  <c r="AA2379" i="56"/>
  <c r="AA2474" i="56"/>
  <c r="AA3069" i="56"/>
  <c r="AA2960" i="56"/>
  <c r="AA2571" i="56"/>
  <c r="AA3321" i="56"/>
  <c r="AA2071" i="56"/>
  <c r="AA2387" i="56"/>
  <c r="AA1567" i="56"/>
  <c r="AA3447" i="56"/>
  <c r="AA111" i="56"/>
  <c r="AA2310" i="56"/>
  <c r="AA1613" i="56"/>
  <c r="AA3337" i="56"/>
  <c r="AA2700" i="56"/>
  <c r="AA2648" i="56"/>
  <c r="AA1521" i="56"/>
  <c r="AA3226" i="56"/>
  <c r="AA124" i="56"/>
  <c r="AA1280" i="56"/>
  <c r="AA334" i="56"/>
  <c r="AA3112" i="56"/>
  <c r="AA2417" i="56"/>
  <c r="AA239" i="56"/>
  <c r="AA2355" i="56"/>
  <c r="AA1836" i="56"/>
  <c r="AA1717" i="56"/>
  <c r="AA167" i="56"/>
  <c r="AA985" i="56"/>
  <c r="AA3424" i="56"/>
  <c r="AA862" i="56"/>
  <c r="AA1708" i="56"/>
  <c r="AA2043" i="56"/>
  <c r="AA788" i="56"/>
  <c r="AA1686" i="56"/>
  <c r="AA2165" i="56"/>
  <c r="AA2085" i="56"/>
  <c r="AA1342" i="56"/>
  <c r="AA539" i="56"/>
  <c r="AA887" i="56"/>
  <c r="AA2479" i="56"/>
  <c r="AA77" i="56"/>
  <c r="AA1636" i="56"/>
  <c r="AA1887" i="56"/>
  <c r="AA709" i="56"/>
  <c r="AA2456" i="56"/>
  <c r="AA1619" i="56"/>
  <c r="AA2686" i="56"/>
  <c r="AA504" i="56"/>
  <c r="AA2490" i="56"/>
  <c r="AA459" i="56"/>
  <c r="AA1060" i="56"/>
  <c r="AA778" i="56"/>
  <c r="AA2524" i="56"/>
  <c r="AA1017" i="56"/>
  <c r="AA898" i="56"/>
  <c r="AA3505" i="56"/>
  <c r="AA378" i="56"/>
  <c r="AA2156" i="56"/>
  <c r="AA1633" i="56"/>
  <c r="AA2348" i="56"/>
  <c r="AA344" i="56"/>
  <c r="AA3316" i="56"/>
  <c r="AA1603" i="56"/>
  <c r="AA1416" i="56"/>
  <c r="AA3487" i="56"/>
  <c r="AA999" i="56"/>
  <c r="AA2517" i="56"/>
  <c r="AA911" i="56"/>
  <c r="AA1234" i="56"/>
  <c r="AA813" i="56"/>
  <c r="AA2280" i="56"/>
  <c r="AA1783" i="56"/>
  <c r="AA3088" i="56"/>
  <c r="AA3044" i="56"/>
  <c r="AA2702" i="56"/>
  <c r="AA1826" i="56"/>
  <c r="AA2044" i="56"/>
  <c r="AA1533" i="56"/>
  <c r="AA1705" i="56"/>
  <c r="AA1495" i="56"/>
  <c r="AA1444" i="56"/>
  <c r="AA3465" i="56"/>
  <c r="AA903" i="56"/>
  <c r="AA3381" i="56"/>
  <c r="AA1363" i="56"/>
  <c r="AA2667" i="56"/>
  <c r="AA2541" i="56"/>
  <c r="AA1143" i="56"/>
  <c r="AA712" i="56"/>
  <c r="AA868" i="56"/>
  <c r="AA1147" i="56"/>
  <c r="AA3254" i="56"/>
  <c r="AA2369" i="56"/>
  <c r="AA1456" i="56"/>
  <c r="AA1159" i="56"/>
  <c r="AA3081" i="56"/>
  <c r="AA1181" i="56"/>
  <c r="AA2353" i="56"/>
  <c r="AA1347" i="56"/>
  <c r="AA2570" i="56"/>
  <c r="AA3291" i="56"/>
  <c r="AA2101" i="56"/>
  <c r="AA309" i="56"/>
  <c r="AA2883" i="56"/>
  <c r="AA3017" i="56"/>
  <c r="AA595" i="56"/>
  <c r="AA1488" i="56"/>
  <c r="AA380" i="56"/>
  <c r="AA3006" i="56"/>
  <c r="AA660" i="56"/>
  <c r="AA3288" i="56"/>
  <c r="AA902" i="56"/>
  <c r="AA1255" i="56"/>
  <c r="AA869" i="56"/>
  <c r="AA734" i="56"/>
  <c r="AA2337" i="56"/>
  <c r="AA2306" i="56"/>
  <c r="AA3546" i="56"/>
  <c r="AA1915" i="56"/>
  <c r="AA3172" i="56"/>
  <c r="AA3284" i="56"/>
  <c r="AA2274" i="56"/>
  <c r="AA1931" i="56"/>
  <c r="AA1945" i="56"/>
  <c r="AA408" i="56"/>
  <c r="AA54" i="56"/>
  <c r="AA501" i="56"/>
  <c r="AA3469" i="56"/>
  <c r="AA2904" i="56"/>
  <c r="AA2919" i="56"/>
  <c r="AA1837" i="56"/>
  <c r="AA867" i="56"/>
  <c r="AA688" i="56"/>
  <c r="AA114" i="56"/>
  <c r="AA2374" i="56"/>
  <c r="AA2600" i="56"/>
  <c r="AA2020" i="56"/>
  <c r="AA1397" i="56"/>
  <c r="AA1793" i="56"/>
  <c r="AA1312" i="56"/>
  <c r="AA2824" i="56"/>
  <c r="AA2248" i="56"/>
  <c r="AA1269" i="56"/>
  <c r="AA1322" i="56"/>
  <c r="AA1178" i="56"/>
  <c r="AA3008" i="56"/>
  <c r="AA1659" i="56"/>
  <c r="AA2104" i="56"/>
  <c r="AA2438" i="56"/>
  <c r="AA1594" i="56"/>
  <c r="AA2014" i="56"/>
  <c r="AA1492" i="56"/>
  <c r="AA1314" i="56"/>
  <c r="AA2008" i="56"/>
  <c r="AA1006" i="56"/>
  <c r="AA2473" i="56"/>
  <c r="AA826" i="56"/>
  <c r="AA368" i="56"/>
  <c r="AA100" i="56"/>
  <c r="AA2955" i="56"/>
  <c r="AA664" i="56"/>
  <c r="AA1328" i="56"/>
  <c r="AA616" i="56"/>
  <c r="AA2070" i="56"/>
  <c r="AA2054" i="56"/>
  <c r="AA2418" i="56"/>
  <c r="AA2341" i="56"/>
  <c r="AA984" i="56"/>
  <c r="AA2897" i="56"/>
  <c r="AA1208" i="56"/>
  <c r="AA3283" i="56"/>
  <c r="AA2152" i="56"/>
  <c r="AA3031" i="56"/>
  <c r="AA1461" i="56"/>
  <c r="AA1079" i="56"/>
  <c r="AA2724" i="56"/>
  <c r="AA1546" i="56"/>
  <c r="AA3335" i="56"/>
  <c r="AA1964" i="56"/>
  <c r="AA2852" i="56"/>
  <c r="AA632" i="56"/>
  <c r="AA97" i="56"/>
  <c r="AA1460" i="56"/>
  <c r="AA2617" i="56"/>
  <c r="AA3494" i="56"/>
  <c r="AA1813" i="56"/>
  <c r="AA2635" i="56"/>
  <c r="AA1812" i="56"/>
  <c r="AA3401" i="56"/>
  <c r="AA210" i="56"/>
  <c r="AA296" i="56"/>
  <c r="AA3274" i="56"/>
  <c r="AA2620" i="56"/>
  <c r="AA1817" i="56"/>
  <c r="AA2444" i="56"/>
  <c r="AA47" i="56"/>
  <c r="AA768" i="56"/>
  <c r="AA2028" i="56"/>
  <c r="AA3481" i="56"/>
  <c r="AA3458" i="56"/>
  <c r="AA2586" i="56"/>
  <c r="AA2799" i="56"/>
  <c r="AA2434" i="56"/>
  <c r="AA916" i="56"/>
  <c r="AA1933" i="56"/>
  <c r="AA1052" i="56"/>
  <c r="AA1487" i="56"/>
  <c r="AA945" i="56"/>
  <c r="AA122" i="56"/>
  <c r="AA416" i="56"/>
  <c r="AA2659" i="56"/>
  <c r="AA1932" i="56"/>
  <c r="AA1267" i="56"/>
  <c r="AA2201" i="56"/>
  <c r="AA2420" i="56"/>
  <c r="AA3144" i="56"/>
  <c r="AA1796" i="56"/>
  <c r="AA3524" i="56"/>
  <c r="AA2685" i="56"/>
  <c r="AA2597" i="56"/>
  <c r="AA2708" i="56"/>
  <c r="AA2069" i="56"/>
  <c r="AA1776" i="56"/>
  <c r="AA1661" i="56"/>
  <c r="AA516" i="56"/>
  <c r="AA892" i="56"/>
  <c r="AA3311" i="56"/>
  <c r="AA2872" i="56"/>
  <c r="AA41" i="56"/>
  <c r="AA906" i="56"/>
  <c r="AA1337" i="56"/>
  <c r="AA2088" i="56"/>
  <c r="AA2191" i="56"/>
  <c r="AA326" i="56"/>
  <c r="AA294" i="56"/>
  <c r="AA3351" i="56"/>
  <c r="AA3302" i="56"/>
  <c r="AA333" i="56"/>
  <c r="AA2018" i="56"/>
  <c r="AA495" i="56"/>
  <c r="AA2530" i="56"/>
  <c r="AA3049" i="56"/>
  <c r="AA2385" i="56"/>
  <c r="AA1168" i="56"/>
  <c r="AA3270" i="56"/>
  <c r="AA1775" i="56"/>
  <c r="AA1452" i="56"/>
  <c r="AA1672" i="56"/>
  <c r="AA2595" i="56"/>
  <c r="AA2272" i="56"/>
  <c r="AA2480" i="56"/>
  <c r="AA2826" i="56"/>
  <c r="AA1470" i="56"/>
  <c r="AA2318" i="56"/>
  <c r="AA2818" i="56"/>
  <c r="AA1022" i="56"/>
  <c r="AA2565" i="56"/>
  <c r="AA204" i="56"/>
  <c r="AA540" i="56"/>
  <c r="AA487" i="56"/>
  <c r="AA3299" i="56"/>
  <c r="AA2349" i="56"/>
  <c r="AA3103" i="56"/>
  <c r="AA1788" i="56"/>
  <c r="AA1993" i="56"/>
  <c r="AA835" i="56"/>
  <c r="AA369" i="56"/>
  <c r="AA1506" i="56"/>
  <c r="AA3194" i="56"/>
  <c r="AA3007" i="56"/>
  <c r="AA2037" i="56"/>
  <c r="AA2295" i="56"/>
  <c r="AA2778" i="56"/>
  <c r="AA255" i="56"/>
  <c r="AA1205" i="56"/>
  <c r="AA1458" i="56"/>
  <c r="AA1291" i="56"/>
  <c r="AA1065" i="56"/>
  <c r="AA2003" i="56"/>
  <c r="AA336" i="56"/>
  <c r="AA244" i="56"/>
  <c r="AA2643" i="56"/>
  <c r="AA1404" i="56"/>
  <c r="AA1233" i="56"/>
  <c r="AA1174" i="56"/>
  <c r="AA3538" i="56"/>
  <c r="AA2641" i="56"/>
  <c r="AA1437" i="56"/>
  <c r="AA1123" i="56"/>
  <c r="AA1848" i="56"/>
  <c r="AA3145" i="56"/>
  <c r="AA589" i="56"/>
  <c r="AA2930" i="56"/>
  <c r="AA1114" i="56"/>
  <c r="AA1665" i="56"/>
  <c r="AA2502" i="56"/>
  <c r="AA2965" i="56"/>
  <c r="AA3496" i="56"/>
  <c r="AA285" i="56"/>
  <c r="AA1260" i="56"/>
  <c r="AA2552" i="56"/>
  <c r="AA1232" i="56"/>
  <c r="AA293" i="56"/>
  <c r="AA243" i="56"/>
  <c r="AA2720" i="56"/>
  <c r="AA3060" i="56"/>
  <c r="AA74" i="56"/>
  <c r="AA75" i="56"/>
  <c r="AA1981" i="56"/>
  <c r="AA3115" i="56"/>
  <c r="AA3542" i="56"/>
  <c r="AA209" i="56"/>
  <c r="AA3272" i="56"/>
  <c r="AA2913" i="56"/>
  <c r="AA530" i="56"/>
  <c r="AA3061" i="56"/>
  <c r="AA527" i="56"/>
  <c r="AA2539" i="56"/>
  <c r="AA841" i="56"/>
  <c r="AA25" i="56"/>
  <c r="AA694" i="56"/>
  <c r="AA1908" i="56"/>
  <c r="AA2871" i="56"/>
  <c r="AA3364" i="56"/>
  <c r="AA563" i="56"/>
  <c r="AA1325" i="56"/>
  <c r="AA497" i="56"/>
  <c r="AA955" i="56"/>
  <c r="AA2834" i="56"/>
  <c r="AA2455" i="56"/>
  <c r="AA2161" i="56"/>
  <c r="AA532" i="56"/>
  <c r="AA1316" i="56"/>
  <c r="AA3466" i="56"/>
  <c r="AA2710" i="56"/>
  <c r="AA2870" i="56"/>
  <c r="AA2538" i="56"/>
  <c r="AA698" i="56"/>
  <c r="AA2089" i="56"/>
  <c r="AA1420" i="56"/>
  <c r="AA821" i="56"/>
  <c r="AA489" i="56"/>
  <c r="AA2936" i="56"/>
  <c r="AA1901" i="56"/>
  <c r="AA2200" i="56"/>
  <c r="AA1182" i="56"/>
  <c r="AA2419" i="56"/>
  <c r="AA1839" i="56"/>
  <c r="AA2733" i="56"/>
  <c r="AA3388" i="56"/>
  <c r="AA2697" i="56"/>
  <c r="AA2575" i="56"/>
  <c r="AA2058" i="56"/>
  <c r="AA2097" i="56"/>
  <c r="AA789" i="56"/>
  <c r="AA1928" i="56"/>
  <c r="AA3352" i="56"/>
  <c r="AA1453" i="56"/>
  <c r="AA2819" i="56"/>
  <c r="AA1539" i="56"/>
  <c r="AA3483" i="56"/>
  <c r="AA910" i="56"/>
  <c r="AA584" i="56"/>
  <c r="AA3413" i="56"/>
  <c r="AA3285" i="56"/>
  <c r="AA197" i="56"/>
  <c r="AA2544" i="56"/>
  <c r="AA3478" i="56"/>
  <c r="AA3403" i="56"/>
  <c r="AA3010" i="56"/>
  <c r="AA3349" i="56"/>
  <c r="AA997" i="56"/>
  <c r="AA2013" i="56"/>
  <c r="AA2741" i="56"/>
  <c r="AA3146" i="56"/>
  <c r="AA1680" i="56"/>
  <c r="AA1752" i="56"/>
  <c r="AA1351" i="56"/>
  <c r="AA877" i="56"/>
  <c r="AA1490" i="56"/>
  <c r="AA3256" i="56"/>
  <c r="AA2075" i="56"/>
  <c r="AA1597" i="56"/>
  <c r="AA3126" i="56"/>
  <c r="AA1522" i="56"/>
  <c r="AA1058" i="56"/>
  <c r="AA3513" i="56"/>
  <c r="AA807" i="56"/>
  <c r="AA828" i="56"/>
  <c r="AA251" i="56"/>
  <c r="AA1553" i="56"/>
  <c r="AA3545" i="56"/>
  <c r="AA1530" i="56"/>
  <c r="AA2625" i="56"/>
  <c r="AA3385" i="56"/>
  <c r="AA1694" i="56"/>
  <c r="AA2019" i="56"/>
  <c r="AA2404" i="56"/>
  <c r="AA3451" i="56"/>
  <c r="AA321" i="56"/>
  <c r="AA223" i="56"/>
  <c r="AA1194" i="56"/>
  <c r="AA2605" i="56"/>
  <c r="AA1755" i="56"/>
  <c r="AA1920" i="56"/>
  <c r="AA2038" i="56"/>
  <c r="AA861" i="56"/>
  <c r="AA1971" i="56"/>
  <c r="AA2828" i="56"/>
  <c r="AA2704" i="56"/>
  <c r="AA3365" i="56"/>
  <c r="AA271" i="56"/>
  <c r="AA2347" i="56"/>
  <c r="AA2623" i="56"/>
  <c r="AA581" i="56"/>
  <c r="AA2060" i="56"/>
  <c r="AA3313" i="56"/>
  <c r="AA2813" i="56"/>
  <c r="AA909" i="56"/>
  <c r="AA2163" i="56"/>
  <c r="AA2049" i="56"/>
  <c r="AA1053" i="56"/>
  <c r="AA2784" i="56"/>
  <c r="AA599" i="56"/>
  <c r="AA830" i="56"/>
  <c r="AA3318" i="56"/>
  <c r="AA2929" i="56"/>
  <c r="AA3141" i="56"/>
  <c r="AA3491" i="56"/>
  <c r="AA1924" i="56"/>
  <c r="AA3055" i="56"/>
  <c r="AA2087" i="56"/>
  <c r="AA2498" i="56"/>
  <c r="AA446" i="56"/>
  <c r="AA1407" i="56"/>
  <c r="AA3255" i="56"/>
  <c r="AA1273" i="56"/>
  <c r="AA1450" i="56"/>
  <c r="AA1468" i="56"/>
  <c r="AA1844" i="56"/>
  <c r="AA23" i="56"/>
  <c r="AA139" i="56"/>
  <c r="AA3492" i="56"/>
  <c r="AA3128" i="56"/>
  <c r="AA2602" i="56"/>
  <c r="AA3091" i="56"/>
  <c r="AA1956" i="56"/>
  <c r="AA1134" i="56"/>
  <c r="AA1029" i="56"/>
  <c r="AA512" i="56"/>
  <c r="AA3169" i="56"/>
  <c r="AA777" i="56"/>
  <c r="AA3378" i="56"/>
  <c r="AA1062" i="56"/>
  <c r="AA287" i="56"/>
  <c r="AA1095" i="56"/>
  <c r="AA1983" i="56"/>
  <c r="AA1376" i="56"/>
  <c r="AA739" i="56"/>
  <c r="AA1038" i="56"/>
  <c r="AA2545" i="56"/>
  <c r="AA237" i="56"/>
  <c r="AA387" i="56"/>
  <c r="AA2563" i="56"/>
  <c r="AA721" i="56"/>
  <c r="AA422" i="56"/>
  <c r="AA3468" i="56"/>
  <c r="AA959" i="56"/>
  <c r="AA1538" i="56"/>
  <c r="AA3279" i="56"/>
  <c r="AA488" i="56"/>
  <c r="AA1750" i="56"/>
  <c r="AA2263" i="56"/>
  <c r="AA1951" i="56"/>
  <c r="AA3459" i="56"/>
  <c r="AA174" i="56"/>
  <c r="AA659" i="56"/>
  <c r="AA2007" i="56"/>
  <c r="AA79" i="56"/>
  <c r="AA313" i="56"/>
  <c r="AA2401" i="56"/>
  <c r="AA1356" i="56"/>
  <c r="AA2472" i="56"/>
  <c r="AA630" i="56"/>
  <c r="AA1430" i="56"/>
  <c r="AA476" i="56"/>
  <c r="AA3301" i="56"/>
  <c r="AA1449" i="56"/>
  <c r="AA518" i="56"/>
  <c r="AA2292" i="56"/>
  <c r="AA323" i="56"/>
  <c r="AA1511" i="56"/>
  <c r="AA954" i="56"/>
  <c r="AA514" i="56"/>
  <c r="AA3051" i="56"/>
  <c r="AA99" i="56"/>
  <c r="AA767" i="56"/>
  <c r="AA186" i="56"/>
  <c r="AA1519" i="56"/>
  <c r="AA286" i="56"/>
  <c r="AA196" i="56"/>
  <c r="AA3334" i="56"/>
  <c r="AA1731" i="56"/>
  <c r="AA3407" i="56"/>
  <c r="AA2175" i="56"/>
  <c r="AA1413" i="56"/>
  <c r="AA685" i="56"/>
  <c r="AA2109" i="56"/>
  <c r="AA3448" i="56"/>
  <c r="AA224" i="56"/>
  <c r="AA1116" i="56"/>
  <c r="AA3074" i="56"/>
  <c r="AA2694" i="56"/>
  <c r="AA1801" i="56"/>
  <c r="AA2358" i="56"/>
  <c r="AA3228" i="56"/>
  <c r="AA1681" i="56"/>
  <c r="AA1695" i="56"/>
  <c r="AA2470" i="56"/>
  <c r="AA1057" i="56"/>
  <c r="AA3043" i="56"/>
  <c r="AA2072" i="56"/>
  <c r="AA879" i="56"/>
  <c r="AA2393" i="56"/>
  <c r="AA2312" i="56"/>
  <c r="AA2973" i="56"/>
  <c r="AA1241" i="56"/>
  <c r="AA3368" i="56"/>
  <c r="AA1064" i="56"/>
  <c r="AA1564" i="56"/>
  <c r="AA895" i="56"/>
  <c r="AA2032" i="56"/>
  <c r="AA2937" i="56"/>
  <c r="AA3540" i="56"/>
  <c r="AA567" i="56"/>
  <c r="AA726" i="56"/>
  <c r="AA2627" i="56"/>
  <c r="AA2254" i="56"/>
  <c r="AA1856" i="56"/>
  <c r="AA2124" i="56"/>
  <c r="AA2001" i="56"/>
  <c r="AA3355" i="56"/>
  <c r="AA996" i="56"/>
  <c r="AA2773" i="56"/>
  <c r="AA1303" i="56"/>
  <c r="AA2415" i="56"/>
  <c r="AA3239" i="56"/>
  <c r="AA3389" i="56"/>
  <c r="AA980" i="56"/>
  <c r="AA2788" i="56"/>
  <c r="AA1497" i="56"/>
  <c r="AA2153" i="56"/>
  <c r="AA1549" i="56"/>
  <c r="AA3120" i="56"/>
  <c r="AA2588" i="56"/>
  <c r="AA1426" i="56"/>
  <c r="AA2911" i="56"/>
  <c r="AA3460" i="56"/>
  <c r="AA736" i="56"/>
  <c r="AA1032" i="56"/>
  <c r="AA2047" i="56"/>
  <c r="AA3124" i="56"/>
  <c r="AA3485" i="56"/>
  <c r="AA128" i="56"/>
  <c r="AA2655" i="56"/>
  <c r="AA1889" i="56"/>
  <c r="AA1007" i="56"/>
  <c r="AA1113" i="56"/>
  <c r="AA1358" i="56"/>
  <c r="AA1642" i="56"/>
  <c r="AA483" i="56"/>
  <c r="AA2397" i="56"/>
  <c r="AA434" i="56"/>
  <c r="AA1657" i="56"/>
  <c r="AA2442" i="56"/>
  <c r="AA1542" i="56"/>
  <c r="AA400" i="56"/>
  <c r="AA628" i="56"/>
  <c r="AA554" i="56"/>
  <c r="AA2084" i="56"/>
  <c r="AA756" i="56"/>
  <c r="AA439" i="56"/>
  <c r="AA1003" i="56"/>
  <c r="AA2137" i="56"/>
  <c r="AA2461" i="56"/>
  <c r="AA3195" i="56"/>
  <c r="AA1151" i="56"/>
  <c r="AA541" i="56"/>
  <c r="AA1523" i="56"/>
  <c r="AA2239" i="56"/>
  <c r="AA787" i="56"/>
  <c r="AA696" i="56"/>
  <c r="AA494" i="56"/>
  <c r="AA2967" i="56"/>
  <c r="AA1655" i="56"/>
  <c r="AA855" i="56"/>
  <c r="AA2844" i="56"/>
  <c r="AA3163" i="56"/>
  <c r="AA952" i="56"/>
  <c r="AA3501" i="56"/>
  <c r="AA1870" i="56"/>
  <c r="AA2488" i="56"/>
  <c r="AA890" i="56"/>
  <c r="AA51" i="56"/>
  <c r="AA3200" i="56"/>
  <c r="AA1087" i="56"/>
  <c r="AA3035" i="56"/>
  <c r="AA2895" i="56"/>
  <c r="AA1142" i="56"/>
  <c r="AA1514" i="56"/>
  <c r="AA2652" i="56"/>
  <c r="AA1403" i="56"/>
  <c r="AA1772" i="56"/>
  <c r="AA751" i="56"/>
  <c r="AA745" i="56"/>
  <c r="AA1792" i="56"/>
  <c r="AA2579" i="56"/>
  <c r="AA884" i="56"/>
  <c r="AA2736" i="56"/>
  <c r="AA3243" i="56"/>
  <c r="AA950" i="56"/>
  <c r="AA2567" i="56"/>
  <c r="AA183" i="56"/>
  <c r="AA864" i="56"/>
  <c r="AA2503" i="56"/>
  <c r="AA338" i="56"/>
  <c r="AA1541" i="56"/>
  <c r="AA341" i="56"/>
  <c r="AA2279" i="56"/>
  <c r="AA2716" i="56"/>
  <c r="AA2210" i="56"/>
  <c r="AA257" i="56"/>
  <c r="AA1396" i="56"/>
  <c r="AA1155" i="56"/>
  <c r="AA1612" i="56"/>
  <c r="AA2886" i="56"/>
  <c r="AA2209" i="56"/>
  <c r="AA472" i="56"/>
  <c r="AA1615" i="56"/>
  <c r="AA3173" i="56"/>
  <c r="AA1692" i="56"/>
  <c r="AA2654" i="56"/>
  <c r="AA3155" i="56"/>
  <c r="AA804" i="56"/>
  <c r="AA480" i="56"/>
  <c r="AA1905" i="56"/>
  <c r="AA267" i="56"/>
  <c r="AA91" i="56"/>
  <c r="AA2258" i="56"/>
  <c r="AA1510" i="56"/>
  <c r="AA3528" i="56"/>
  <c r="AA2518" i="56"/>
  <c r="AA1966" i="56"/>
  <c r="AA1554" i="56"/>
  <c r="AA2797" i="56"/>
  <c r="AA2494" i="56"/>
  <c r="AA1693" i="56"/>
  <c r="AA3543" i="56"/>
  <c r="AA881" i="56"/>
  <c r="AA2658" i="56"/>
  <c r="AA2810" i="56"/>
  <c r="AA1126" i="56"/>
  <c r="AA1767" i="56"/>
  <c r="AA2878" i="56"/>
  <c r="AA860" i="56"/>
  <c r="AA920" i="56"/>
  <c r="AA347" i="56"/>
  <c r="AA1936" i="56"/>
  <c r="AA559" i="56"/>
  <c r="AA1721" i="56"/>
  <c r="AA1054" i="56"/>
  <c r="AA1016" i="56"/>
  <c r="AA2903" i="56"/>
  <c r="AA3179" i="56"/>
  <c r="AA505" i="56"/>
  <c r="AA3216" i="56"/>
  <c r="AA3536" i="56"/>
  <c r="AA792" i="56"/>
  <c r="AA1785" i="56"/>
  <c r="AA3259" i="56"/>
  <c r="AA946" i="56"/>
  <c r="AA3205" i="56"/>
  <c r="AA1784" i="56"/>
  <c r="AA899" i="56"/>
  <c r="AA2261" i="56"/>
  <c r="AA1044" i="56"/>
  <c r="AA2065" i="56"/>
  <c r="AA548" i="56"/>
  <c r="AA3266" i="56"/>
  <c r="AA119" i="56"/>
  <c r="AA1391" i="56"/>
  <c r="AA710" i="56"/>
  <c r="AA1986" i="56"/>
  <c r="AA3101" i="56"/>
  <c r="AA1914" i="56"/>
  <c r="AA896" i="56"/>
  <c r="AA156" i="56"/>
  <c r="AA2090" i="56"/>
  <c r="AA2055" i="56"/>
  <c r="AA50" i="56"/>
  <c r="AA649" i="56"/>
  <c r="AA3121" i="56"/>
  <c r="AA2093" i="56"/>
  <c r="AA572" i="56"/>
  <c r="AA1207" i="56"/>
  <c r="AA102" i="56"/>
  <c r="AA1343" i="56"/>
  <c r="AA544" i="56"/>
  <c r="AA1927" i="56"/>
  <c r="AA3032" i="56"/>
  <c r="AA1362" i="56"/>
  <c r="AA2236" i="56"/>
  <c r="AA2559" i="56"/>
  <c r="AA2118" i="56"/>
  <c r="AA1513" i="56"/>
  <c r="AA583" i="56"/>
  <c r="AA2540" i="56"/>
  <c r="AA2593" i="56"/>
  <c r="AA3166" i="56"/>
  <c r="AA1048" i="56"/>
  <c r="AA1475" i="56"/>
  <c r="AA2167" i="56"/>
  <c r="AA1408" i="56"/>
  <c r="AA1117" i="56"/>
  <c r="AA1664" i="56"/>
  <c r="AA3077" i="56"/>
  <c r="AA3263" i="56"/>
  <c r="AA722" i="56"/>
  <c r="AA2481" i="56"/>
  <c r="AA3533" i="56"/>
  <c r="AA2127" i="56"/>
  <c r="AA95" i="56"/>
  <c r="AA1900" i="56"/>
  <c r="AA1163" i="56"/>
  <c r="AA3212" i="56"/>
  <c r="AA1799" i="56"/>
  <c r="AA1959" i="56"/>
  <c r="AA3455" i="56"/>
  <c r="AA1149" i="56"/>
  <c r="AA1352" i="56"/>
  <c r="AA1237" i="56"/>
  <c r="AA1768" i="56"/>
  <c r="AA2650" i="56"/>
  <c r="AA1434" i="56"/>
  <c r="AA2739" i="56"/>
  <c r="AA938" i="56"/>
  <c r="AA1368" i="56"/>
  <c r="AA1643" i="56"/>
  <c r="AA2096" i="56"/>
  <c r="AA3251" i="56"/>
  <c r="AA1598" i="56"/>
  <c r="AA3523" i="56"/>
  <c r="AA2993" i="56"/>
  <c r="AA558" i="56"/>
  <c r="AA2464" i="56"/>
  <c r="AA2662" i="56"/>
  <c r="AA1825" i="56"/>
  <c r="AA1005" i="56"/>
  <c r="AA3073" i="56"/>
  <c r="AA2839" i="56"/>
  <c r="AA889" i="56"/>
  <c r="AA1713" i="56"/>
  <c r="AA1935" i="56"/>
  <c r="AA1544" i="56"/>
  <c r="AA791" i="56"/>
  <c r="AA295" i="56"/>
  <c r="AA2822" i="56"/>
  <c r="AA1627" i="56"/>
  <c r="AA1547" i="56"/>
  <c r="AA3394" i="56"/>
  <c r="AA2649" i="56"/>
  <c r="AA109" i="56"/>
  <c r="AA1214" i="56"/>
  <c r="AA2832" i="56"/>
  <c r="AA3361" i="56"/>
  <c r="AA2297" i="56"/>
  <c r="AA1219" i="56"/>
  <c r="AA3196" i="56"/>
  <c r="AA2291" i="56"/>
  <c r="AA673" i="56"/>
  <c r="AA364" i="56"/>
  <c r="AA1028" i="56"/>
  <c r="AA1078" i="56"/>
  <c r="AA3174" i="56"/>
  <c r="AA2647" i="56"/>
  <c r="AA1614" i="56"/>
  <c r="AA2242" i="56"/>
  <c r="AA1301" i="56"/>
  <c r="AA1789" i="56"/>
  <c r="AA2045" i="56"/>
  <c r="AA697" i="56"/>
  <c r="AA1919" i="56"/>
  <c r="AA1133" i="56"/>
  <c r="AA2663" i="56"/>
  <c r="AA850" i="56"/>
  <c r="AA1764" i="56"/>
  <c r="AA1369" i="56"/>
  <c r="AA3025" i="56"/>
  <c r="AA1501" i="56"/>
  <c r="AA639" i="56"/>
  <c r="AA407" i="56"/>
  <c r="AA1997" i="56"/>
  <c r="AA648" i="56"/>
  <c r="AA2682" i="56"/>
  <c r="AA3186" i="56"/>
  <c r="AA2199" i="56"/>
  <c r="AA2754" i="56"/>
  <c r="AA979" i="56"/>
  <c r="AA447" i="56"/>
  <c r="AA859" i="56"/>
  <c r="AA2793" i="56"/>
  <c r="AA1135" i="56"/>
  <c r="AA1851" i="56"/>
  <c r="AA876" i="56"/>
  <c r="AA1360" i="56"/>
  <c r="AA2477" i="56"/>
  <c r="AA1629" i="56"/>
  <c r="AA2146" i="56"/>
  <c r="AA3507" i="56"/>
  <c r="AA735" i="56"/>
  <c r="AA1975" i="56"/>
  <c r="AA3041" i="56"/>
  <c r="AA401" i="56"/>
  <c r="AA3529" i="56"/>
  <c r="AA2194" i="56"/>
  <c r="AA1139" i="56"/>
  <c r="AA60" i="56"/>
  <c r="AA2622" i="56"/>
  <c r="AA2149" i="56"/>
  <c r="AA1266" i="56"/>
  <c r="AA1455" i="56"/>
  <c r="AA2314" i="56"/>
  <c r="AA68" i="56"/>
  <c r="AA1486" i="56"/>
  <c r="AA1828" i="56"/>
  <c r="AA3535" i="56"/>
  <c r="AA3002" i="56"/>
  <c r="AA2377" i="56"/>
  <c r="AA1275" i="56"/>
  <c r="AA520" i="56"/>
  <c r="AA444" i="56"/>
  <c r="AA3050" i="56"/>
  <c r="AA569" i="56"/>
  <c r="AA1925" i="56"/>
  <c r="AA1158" i="56"/>
  <c r="AA1206" i="56"/>
  <c r="AA1197" i="56"/>
  <c r="AA2990" i="56"/>
  <c r="AA3504" i="56"/>
  <c r="AA528" i="56"/>
  <c r="AA324" i="56"/>
  <c r="AA2232" i="56"/>
  <c r="AA500" i="56"/>
  <c r="AA3280" i="56"/>
  <c r="AA1630" i="56"/>
  <c r="AA537" i="56"/>
  <c r="AA3370" i="56"/>
  <c r="AA2607" i="56"/>
  <c r="AA3045" i="56"/>
  <c r="AA3138" i="56"/>
  <c r="AA1083" i="56"/>
  <c r="AA2229" i="56"/>
  <c r="AA2653" i="56"/>
  <c r="AA3454" i="56"/>
  <c r="AA2363" i="56"/>
  <c r="AA1319" i="56"/>
  <c r="AA246" i="56"/>
  <c r="AA314" i="56"/>
  <c r="AA2999" i="56"/>
  <c r="AA2836" i="56"/>
  <c r="AA2064" i="56"/>
  <c r="AA189" i="56"/>
  <c r="AA1540" i="56"/>
  <c r="AA3516" i="56"/>
  <c r="AA947" i="56"/>
  <c r="AA1782" i="56"/>
  <c r="AA3377" i="56"/>
  <c r="AA1710" i="56"/>
  <c r="AA2476" i="56"/>
  <c r="AA2082" i="56"/>
  <c r="AA983" i="56"/>
  <c r="AA461" i="56"/>
  <c r="AA2205" i="56"/>
  <c r="AA713" i="56"/>
  <c r="AA32" i="56"/>
  <c r="AA3346" i="56"/>
  <c r="AA451" i="56"/>
  <c r="AA1383" i="56"/>
  <c r="AA1108" i="56"/>
  <c r="AA178" i="56"/>
  <c r="AA2128" i="56"/>
  <c r="AA3187" i="56"/>
  <c r="AA3342" i="56"/>
  <c r="AA1115" i="56"/>
  <c r="AA2746" i="56"/>
  <c r="AA1051" i="56"/>
  <c r="AA430" i="56"/>
  <c r="AA2192" i="56"/>
  <c r="AA2912" i="56"/>
  <c r="AA1711" i="56"/>
  <c r="AA2380" i="56"/>
  <c r="AA716" i="56"/>
  <c r="AA2752" i="56"/>
  <c r="AA2985" i="56"/>
  <c r="AA3139" i="56"/>
  <c r="AA2202" i="56"/>
  <c r="AA3470" i="56"/>
  <c r="AA2050" i="56"/>
  <c r="AA857" i="56"/>
  <c r="AA2496" i="56"/>
  <c r="AA2642" i="56"/>
  <c r="AA1439" i="56"/>
  <c r="AA1806" i="56"/>
  <c r="AA3486" i="56"/>
  <c r="AA1431" i="56"/>
  <c r="AA2944" i="56"/>
  <c r="AA340" i="56"/>
  <c r="AA2728" i="56"/>
  <c r="AA307" i="56"/>
  <c r="AA1264" i="56"/>
  <c r="AA775" i="56"/>
  <c r="AA1442" i="56"/>
  <c r="AA3514" i="56"/>
  <c r="AA1737" i="56"/>
  <c r="AA206" i="56"/>
  <c r="AA301" i="56"/>
  <c r="AA2283" i="56"/>
  <c r="AA2506" i="56"/>
  <c r="AA2107" i="56"/>
  <c r="AA2296" i="56"/>
  <c r="AA785" i="56"/>
  <c r="AA1379" i="56"/>
  <c r="AA2854" i="56"/>
  <c r="AA3425" i="56"/>
  <c r="AA2532" i="56"/>
  <c r="AA1441" i="56"/>
  <c r="AA2335" i="56"/>
  <c r="AA3517" i="56"/>
  <c r="AA2537" i="56"/>
  <c r="AA1217" i="56"/>
  <c r="AA3201" i="56"/>
  <c r="AA2921" i="56"/>
  <c r="AA3463" i="56"/>
  <c r="AA1639" i="56"/>
  <c r="AA3111" i="56"/>
  <c r="AA1596" i="56"/>
  <c r="AA1794" i="56"/>
  <c r="AA379" i="56"/>
  <c r="AA1590" i="56"/>
  <c r="AA442" i="56"/>
  <c r="AA1771" i="56"/>
  <c r="AA3022" i="56"/>
  <c r="AA646" i="56"/>
  <c r="AA2949" i="56"/>
  <c r="AA2513" i="56"/>
  <c r="AA2016" i="56"/>
  <c r="AA3434" i="56"/>
  <c r="AA972" i="56"/>
  <c r="AA213" i="56"/>
  <c r="AA1102" i="56"/>
  <c r="AA1558" i="56"/>
  <c r="AA908" i="56"/>
  <c r="AA315" i="56"/>
  <c r="AA3441" i="56"/>
  <c r="AA1918" i="56"/>
  <c r="AA1929" i="56"/>
  <c r="AA1809" i="56"/>
  <c r="AA3360" i="56"/>
  <c r="AA1454" i="56"/>
  <c r="AA3356" i="56"/>
  <c r="AA1111" i="56"/>
  <c r="AA154" i="56"/>
  <c r="AA250" i="56"/>
  <c r="AA93" i="56"/>
  <c r="AA2275" i="56"/>
  <c r="AA2066" i="56"/>
  <c r="AA2875" i="56"/>
  <c r="AA1359" i="56"/>
  <c r="AA62" i="56"/>
  <c r="AA524" i="56"/>
  <c r="AA1874" i="56"/>
  <c r="AA180" i="56"/>
  <c r="AA1399" i="56"/>
  <c r="AA2155" i="56"/>
  <c r="AA1899" i="56"/>
  <c r="AA1364" i="56"/>
  <c r="AA351" i="56"/>
  <c r="AA645" i="56"/>
  <c r="AA83" i="56"/>
  <c r="AA1432" i="56"/>
  <c r="AA1211" i="56"/>
  <c r="AA2612" i="56"/>
  <c r="AA1702" i="56"/>
  <c r="AA3193" i="56"/>
  <c r="AA2334" i="56"/>
  <c r="AA3456" i="56"/>
  <c r="AA2262" i="56"/>
  <c r="AA254" i="56"/>
  <c r="AA2981" i="56"/>
  <c r="AA3227" i="56"/>
  <c r="AA3271" i="56"/>
  <c r="AA21" i="56"/>
  <c r="AA1859" i="56"/>
  <c r="AA2287" i="56"/>
  <c r="AA481" i="56"/>
  <c r="AA517" i="56"/>
  <c r="AA1317" i="56"/>
  <c r="AA1700" i="56"/>
  <c r="AA3477" i="56"/>
  <c r="AA3084" i="56"/>
  <c r="AA1969" i="56"/>
  <c r="AA2531" i="56"/>
  <c r="AA1733" i="56"/>
  <c r="AA31" i="56"/>
  <c r="AA1338" i="56"/>
  <c r="AA2940" i="56"/>
  <c r="AA2332" i="56"/>
  <c r="AA796" i="56"/>
  <c r="AA2954" i="56"/>
  <c r="AA3396" i="56"/>
  <c r="AA2519" i="56"/>
  <c r="AA2411" i="56"/>
  <c r="AA482" i="56"/>
  <c r="AA101" i="56"/>
  <c r="AA2305" i="56"/>
  <c r="AA2006" i="56"/>
  <c r="AA919" i="56"/>
  <c r="AA2219" i="56"/>
  <c r="AA2196" i="56"/>
  <c r="AA3550" i="56"/>
  <c r="AA1584" i="56"/>
  <c r="AA465" i="56"/>
  <c r="AA2407" i="56"/>
  <c r="AA2933" i="56"/>
  <c r="AA3298" i="56"/>
  <c r="AA1753" i="56"/>
  <c r="AA872" i="56"/>
  <c r="AA1953" i="56"/>
  <c r="AA3094" i="56"/>
  <c r="AA2036" i="56"/>
  <c r="AA934" i="56"/>
  <c r="AA1469" i="56"/>
  <c r="AA1242" i="56"/>
  <c r="AA1224" i="56"/>
  <c r="AA3019" i="56"/>
  <c r="AA3286" i="56"/>
  <c r="AA2996" i="56"/>
  <c r="AA2125" i="56"/>
  <c r="AA1040" i="56"/>
  <c r="AA201" i="56"/>
  <c r="AA1616" i="56"/>
  <c r="AA2821" i="56"/>
  <c r="AA2059" i="56"/>
  <c r="AA708" i="56"/>
  <c r="AA2783" i="56"/>
  <c r="AA2376" i="56"/>
  <c r="AA3176" i="56"/>
  <c r="AA598" i="56"/>
  <c r="AA3449" i="56"/>
  <c r="AA689" i="56"/>
  <c r="AA1757" i="56"/>
  <c r="AA2853" i="56"/>
  <c r="AA1911" i="56"/>
  <c r="AA2179" i="56"/>
  <c r="AA1829" i="56"/>
  <c r="AA747" i="56"/>
  <c r="AA129" i="56"/>
  <c r="AA1261" i="56"/>
  <c r="AA833" i="56"/>
  <c r="AA1189" i="56"/>
  <c r="AA1429" i="56"/>
  <c r="AA854" i="56"/>
  <c r="AA2669" i="56"/>
  <c r="AA2389" i="56"/>
  <c r="AA2428" i="56"/>
  <c r="AA2577" i="56"/>
  <c r="AA2384" i="56"/>
  <c r="AA2837" i="56"/>
  <c r="AA357" i="56"/>
  <c r="AA2869" i="56"/>
  <c r="AA226" i="56"/>
  <c r="AA2711" i="56"/>
  <c r="AA2987" i="56"/>
  <c r="AA2769" i="56"/>
  <c r="AA818" i="56"/>
  <c r="AA1198" i="56"/>
  <c r="AA170" i="56"/>
  <c r="AA2029" i="56"/>
  <c r="AA575" i="56"/>
  <c r="AA2950" i="56"/>
  <c r="AA1320" i="56"/>
  <c r="AA2416" i="56"/>
  <c r="AA2180" i="56"/>
  <c r="AA641" i="56"/>
  <c r="AA85" i="56"/>
  <c r="AA2234" i="56"/>
  <c r="AA975" i="56"/>
  <c r="AA2221" i="56"/>
  <c r="AA2831" i="56"/>
  <c r="AA1225" i="56"/>
  <c r="AA2529" i="56"/>
  <c r="AA3548" i="56"/>
  <c r="AA2814" i="56"/>
  <c r="AA2522" i="56"/>
  <c r="AA1066" i="56"/>
  <c r="AA276" i="56"/>
  <c r="AA425" i="56"/>
  <c r="AA799" i="56"/>
  <c r="AA311" i="56"/>
  <c r="AA2601" i="56"/>
  <c r="AA2315" i="56"/>
  <c r="AA103" i="56"/>
  <c r="AA3273" i="56"/>
  <c r="AA2421" i="56"/>
  <c r="AA342" i="56"/>
  <c r="AA963" i="56"/>
  <c r="AA1736" i="56"/>
  <c r="AA2183" i="56"/>
  <c r="AA3178" i="56"/>
  <c r="AA192" i="56"/>
  <c r="AA441" i="56"/>
  <c r="AA836" i="56"/>
  <c r="AA81" i="56"/>
  <c r="AA3070" i="56"/>
  <c r="AA2259" i="56"/>
  <c r="AA365" i="56"/>
  <c r="AA184" i="56"/>
  <c r="AA2268" i="56"/>
  <c r="AA176" i="56"/>
  <c r="AA2188" i="56"/>
  <c r="AA1958" i="56"/>
  <c r="AA2896" i="56"/>
  <c r="AA1745" i="56"/>
  <c r="AA2409" i="56"/>
  <c r="AA1276" i="56"/>
  <c r="AA1787" i="56"/>
  <c r="AA653" i="56"/>
  <c r="AA748" i="56"/>
  <c r="AA1357" i="56"/>
  <c r="AA1732" i="56"/>
  <c r="AA3276" i="56"/>
  <c r="AA2676" i="56"/>
  <c r="AA2756" i="56"/>
  <c r="AA1483" i="56"/>
  <c r="AA1508" i="56"/>
  <c r="AA3153" i="56"/>
  <c r="AA2551" i="56"/>
  <c r="AA2737" i="56"/>
  <c r="AA3076" i="56"/>
  <c r="AA2423" i="56"/>
  <c r="AA2435" i="56"/>
  <c r="AA2945" i="56"/>
  <c r="AA225" i="56"/>
  <c r="AA2986" i="56"/>
  <c r="AA29" i="56"/>
  <c r="AA3046" i="56"/>
  <c r="AA367" i="56"/>
  <c r="AA2436" i="56"/>
  <c r="AA1393" i="56"/>
  <c r="AA894" i="56"/>
  <c r="AA936" i="56"/>
  <c r="AA373" i="56"/>
  <c r="AA1833" i="56"/>
  <c r="AA676" i="56"/>
  <c r="AA150" i="56"/>
  <c r="AA2660" i="56"/>
  <c r="AA3102" i="56"/>
  <c r="AA3159" i="56"/>
  <c r="AA3160" i="56"/>
  <c r="AA1423" i="56"/>
  <c r="AA2621" i="56"/>
  <c r="AA1324" i="56"/>
  <c r="AA1696" i="56"/>
  <c r="AA3143" i="56"/>
  <c r="AA1170" i="56"/>
  <c r="AA1292" i="56"/>
  <c r="AA2255" i="56"/>
  <c r="AA3275" i="56"/>
  <c r="AA706" i="56"/>
  <c r="AA1845" i="56"/>
  <c r="AA3057" i="56"/>
  <c r="AA3249" i="56"/>
  <c r="AA803" i="56"/>
  <c r="AA1684" i="56"/>
  <c r="AA513" i="56"/>
  <c r="AA2441" i="56"/>
  <c r="AA1654" i="56"/>
  <c r="AA1247" i="56"/>
  <c r="AA1480" i="56"/>
  <c r="AA182" i="56"/>
  <c r="AA2712" i="56"/>
  <c r="AA1097" i="56"/>
  <c r="AA3198" i="56"/>
  <c r="AA3358" i="56"/>
  <c r="AA1076" i="56"/>
  <c r="AA992" i="56"/>
  <c r="AA475" i="56"/>
  <c r="AA893" i="56"/>
  <c r="AA508" i="56"/>
  <c r="AA116" i="56"/>
  <c r="AA477" i="56"/>
  <c r="AA2891" i="56"/>
  <c r="AA2637" i="56"/>
  <c r="AA565" i="56"/>
  <c r="AA2115" i="56"/>
  <c r="AA2371" i="56"/>
  <c r="AA484" i="56"/>
  <c r="AA1021" i="56"/>
  <c r="AA1365" i="56"/>
  <c r="AA263" i="56"/>
  <c r="AA2187" i="56"/>
  <c r="AA2053" i="56"/>
  <c r="AA1861" i="56"/>
  <c r="AA930" i="56"/>
  <c r="AA3048" i="56"/>
  <c r="AA2533" i="56"/>
  <c r="AA2866" i="56"/>
  <c r="AA2033" i="56"/>
  <c r="AA1421" i="56"/>
  <c r="AA3052" i="56"/>
  <c r="AA2671" i="56"/>
  <c r="AA1952" i="56"/>
  <c r="AA2100" i="56"/>
  <c r="AA2616" i="56"/>
  <c r="AA1121" i="56"/>
  <c r="AA2915" i="56"/>
  <c r="AA1193" i="56"/>
  <c r="AA2656" i="56"/>
  <c r="AA2325" i="56"/>
  <c r="AA994" i="56"/>
  <c r="AA2485" i="56"/>
  <c r="AA1148" i="56"/>
  <c r="AA2732" i="56"/>
  <c r="AA370" i="56"/>
  <c r="AA264" i="56"/>
  <c r="AA352" i="56"/>
  <c r="AA1749" i="56"/>
  <c r="AA1860" i="56"/>
  <c r="AA1947" i="56"/>
  <c r="AA1840" i="56"/>
  <c r="AA2792" i="56"/>
  <c r="AA1082" i="56"/>
  <c r="AA310" i="56"/>
  <c r="AA2459" i="56"/>
  <c r="AA469" i="56"/>
  <c r="AA1277" i="56"/>
  <c r="AA1571" i="56"/>
  <c r="AA2695" i="56"/>
  <c r="AA1599" i="56"/>
  <c r="AA1411" i="56"/>
  <c r="AA2743" i="56"/>
  <c r="AA621" i="56"/>
  <c r="AA1474" i="56"/>
  <c r="AA203" i="56"/>
  <c r="AA2091" i="56"/>
  <c r="AA1354" i="56"/>
  <c r="AA78" i="56"/>
  <c r="AA2273" i="56"/>
  <c r="AA1355" i="56"/>
  <c r="AA2703" i="56"/>
  <c r="AA703" i="56"/>
  <c r="AA3244" i="56"/>
  <c r="AA2398" i="56"/>
  <c r="AA2005" i="56"/>
  <c r="AA3011" i="56"/>
  <c r="AA3197" i="56"/>
  <c r="AA3418" i="56"/>
  <c r="AA652" i="56"/>
  <c r="AA2910" i="56"/>
  <c r="AA2757" i="56"/>
  <c r="AA553" i="56"/>
  <c r="AA3219" i="56"/>
  <c r="AA3511" i="56"/>
  <c r="AA1288" i="56"/>
  <c r="AA1821" i="56"/>
  <c r="AA3430" i="56"/>
  <c r="AA1186" i="56"/>
  <c r="AA1868" i="56"/>
  <c r="AA1855" i="56"/>
  <c r="AA3412" i="56"/>
  <c r="AA3113" i="56"/>
  <c r="AA1568" i="56"/>
  <c r="AA2841" i="56"/>
  <c r="AA2110" i="56"/>
  <c r="AA145" i="56"/>
  <c r="AA381" i="56"/>
  <c r="AA71" i="56"/>
  <c r="AA1215" i="56"/>
  <c r="AA1701" i="56"/>
  <c r="AA2046" i="56"/>
  <c r="AA1386" i="56"/>
  <c r="AA1145" i="56"/>
  <c r="AA2785" i="56"/>
  <c r="AA1651" i="56"/>
  <c r="AA3480" i="56"/>
  <c r="AA3416" i="56"/>
  <c r="AA2956" i="56"/>
  <c r="AA2489" i="56"/>
  <c r="AA1190" i="56"/>
  <c r="AA118" i="56"/>
  <c r="AA1128" i="56"/>
  <c r="AA904" i="56"/>
  <c r="AA2317" i="56"/>
  <c r="AA2068" i="56"/>
  <c r="AA2024" i="56"/>
  <c r="AA428" i="56"/>
  <c r="AA812" i="56"/>
  <c r="AA3013" i="56"/>
  <c r="AA2169" i="56"/>
  <c r="AA3080" i="56"/>
  <c r="AA1703" i="56"/>
  <c r="AA3427" i="56"/>
  <c r="AA382" i="56"/>
  <c r="AA3293" i="56"/>
  <c r="AA1800" i="56"/>
  <c r="AA443" i="56"/>
  <c r="AA3426" i="56"/>
  <c r="AA3452" i="56"/>
  <c r="AA678" i="56"/>
  <c r="AA844" i="56"/>
  <c r="AA1669" i="56"/>
  <c r="AA526" i="56"/>
  <c r="AA561" i="56"/>
  <c r="AA1304" i="56"/>
  <c r="AA623" i="56"/>
  <c r="AA3140" i="56"/>
  <c r="AA1055" i="56"/>
  <c r="AA1846" i="56"/>
  <c r="AA3136" i="56"/>
  <c r="AA3508" i="56"/>
  <c r="AA3150" i="56"/>
  <c r="AA1274" i="56"/>
  <c r="AA3221" i="56"/>
  <c r="AA2454" i="56"/>
  <c r="AA1019" i="56"/>
  <c r="AA1906" i="56"/>
  <c r="AA256" i="56"/>
  <c r="AA1917" i="56"/>
  <c r="AA2051" i="56"/>
  <c r="AA2569" i="56"/>
  <c r="AA177" i="56"/>
  <c r="AA2901" i="56"/>
  <c r="AA1141" i="56"/>
  <c r="AA3531" i="56"/>
  <c r="AA3211" i="56"/>
  <c r="AA3137" i="56"/>
  <c r="AA3012" i="56"/>
  <c r="AA2452" i="56"/>
  <c r="AA2753" i="56"/>
  <c r="AA66" i="56"/>
  <c r="AA1604" i="56"/>
  <c r="AA98" i="56"/>
  <c r="AA193" i="56"/>
  <c r="AA1039" i="56"/>
  <c r="AA1389" i="56"/>
  <c r="AA2946" i="56"/>
  <c r="AA2403" i="56"/>
  <c r="AA932" i="56"/>
  <c r="AA45" i="56"/>
  <c r="AA779" i="56"/>
  <c r="AA3404" i="56"/>
  <c r="AA957" i="56"/>
  <c r="AA3395" i="56"/>
  <c r="AA2120" i="56"/>
  <c r="AA1350" i="56"/>
  <c r="AA466" i="56"/>
  <c r="AA3260" i="56"/>
  <c r="AA2849" i="56"/>
  <c r="AA3518" i="56"/>
  <c r="AA2780" i="56"/>
  <c r="AA970" i="56"/>
  <c r="AA2133" i="56"/>
  <c r="AA3472" i="56"/>
  <c r="AA2203" i="56"/>
  <c r="AA684" i="56"/>
  <c r="AA2528" i="56"/>
  <c r="AA3053" i="56"/>
  <c r="AA1323" i="56"/>
  <c r="AA2549" i="56"/>
  <c r="AA3376" i="56"/>
  <c r="AA2352" i="56"/>
  <c r="AA2963" i="56"/>
  <c r="AA2466" i="56"/>
  <c r="AA2103" i="56"/>
  <c r="AA1916" i="56"/>
  <c r="AA535" i="56"/>
  <c r="AA1760" i="56"/>
  <c r="AA2408" i="56"/>
  <c r="AA40" i="56"/>
  <c r="AA2212" i="56"/>
  <c r="AA1462" i="56"/>
  <c r="AA397" i="56"/>
  <c r="AA1502" i="56"/>
  <c r="AA3498" i="56"/>
  <c r="AA2467" i="56"/>
  <c r="AA1791" i="56"/>
  <c r="AA1164" i="56"/>
  <c r="AA693" i="56"/>
  <c r="AA993" i="56"/>
  <c r="AA479" i="56"/>
  <c r="AA2865" i="56"/>
  <c r="AA486" i="56"/>
  <c r="AA1517" i="56"/>
  <c r="AA758" i="56"/>
  <c r="AA3040" i="56"/>
  <c r="AA2023" i="56"/>
  <c r="AA3375" i="56"/>
  <c r="AA742" i="56"/>
  <c r="AA360" i="56"/>
  <c r="AA1282" i="56"/>
  <c r="AA231" i="56"/>
  <c r="AA1770" i="56"/>
  <c r="AA2592" i="56"/>
  <c r="AA846" i="56"/>
  <c r="AA3133" i="56"/>
  <c r="AA656" i="56"/>
  <c r="AA834" i="56"/>
  <c r="AA3078" i="56"/>
  <c r="AA2015" i="56"/>
  <c r="AA2078" i="56"/>
  <c r="AA330" i="56"/>
  <c r="AA3366" i="56"/>
  <c r="AA2726" i="56"/>
  <c r="AA1527" i="56"/>
  <c r="AA674" i="56"/>
  <c r="AA3467" i="56"/>
  <c r="AA3257" i="56"/>
  <c r="AA2833" i="56"/>
  <c r="AA1786" i="56"/>
  <c r="AA2373" i="56"/>
  <c r="AA1435" i="56"/>
  <c r="AA457" i="56"/>
  <c r="AA865" i="56"/>
  <c r="AA2362" i="56"/>
  <c r="AA1835" i="56"/>
  <c r="AA3325" i="56"/>
  <c r="AA2074" i="56"/>
  <c r="AA438" i="56"/>
  <c r="AA2796" i="56"/>
  <c r="AA1046" i="56"/>
  <c r="AA376" i="56"/>
  <c r="AA2983" i="56"/>
  <c r="AA1433" i="56"/>
  <c r="AA2316" i="56"/>
  <c r="AA2830" i="56"/>
  <c r="AA1748" i="56"/>
  <c r="AA1298" i="56"/>
  <c r="AA1938" i="56"/>
  <c r="AA3326" i="56"/>
  <c r="AA2350" i="56"/>
  <c r="AA998" i="56"/>
  <c r="AA925" i="56"/>
  <c r="AA3089" i="56"/>
  <c r="AA473" i="56"/>
  <c r="AA1565" i="56"/>
  <c r="AA638" i="56"/>
  <c r="AA2843" i="56"/>
  <c r="AA1451" i="56"/>
  <c r="AA786" i="56"/>
  <c r="AA2197" i="56"/>
  <c r="AA3422" i="56"/>
  <c r="AA1293" i="56"/>
  <c r="AA270" i="56"/>
  <c r="AA1965" i="56"/>
  <c r="AA3068" i="56"/>
  <c r="AA3331" i="56"/>
  <c r="AA2189" i="56"/>
  <c r="AA2572" i="56"/>
  <c r="AA1534" i="56"/>
  <c r="AA46" i="56"/>
  <c r="AA165" i="56"/>
  <c r="AA3453" i="56"/>
  <c r="AA2874" i="56"/>
  <c r="AA331" i="56"/>
  <c r="AA3023" i="56"/>
  <c r="AA388" i="56"/>
  <c r="AA604" i="56"/>
  <c r="AA164" i="56"/>
  <c r="AA2304" i="56"/>
  <c r="AA19" i="56"/>
  <c r="AA496" i="56"/>
  <c r="AA579" i="56"/>
  <c r="AA410" i="56"/>
  <c r="AA288" i="56"/>
  <c r="AA64" i="56"/>
  <c r="AA1105" i="56"/>
  <c r="AA423" i="56"/>
  <c r="AA2925" i="56"/>
  <c r="AA845" i="56"/>
  <c r="AA1035" i="56"/>
  <c r="AA3027" i="56"/>
  <c r="AA615" i="56"/>
  <c r="AA187" i="56"/>
  <c r="AA2182" i="56"/>
  <c r="AA3315" i="56"/>
  <c r="AA200" i="56"/>
  <c r="AA3099" i="56"/>
  <c r="AA3484" i="56"/>
  <c r="AA283" i="56"/>
  <c r="AA2249" i="56"/>
  <c r="AA2599" i="56"/>
  <c r="AA738" i="56"/>
  <c r="AA222" i="56"/>
  <c r="AA3362" i="56"/>
  <c r="AA1818" i="56"/>
  <c r="AA1283" i="56"/>
  <c r="AA3445" i="56"/>
  <c r="AA1990" i="56"/>
  <c r="AA1436" i="56"/>
  <c r="AA838" i="56"/>
  <c r="AA988" i="56"/>
  <c r="AA3240" i="56"/>
  <c r="AA147" i="56"/>
  <c r="AA3096" i="56"/>
  <c r="AA691" i="56"/>
  <c r="AA1188" i="56"/>
  <c r="AA522" i="56"/>
  <c r="AA1668" i="56"/>
  <c r="AA3117" i="56"/>
  <c r="AA1882" i="56"/>
  <c r="AA2327" i="56"/>
  <c r="AA2972" i="56"/>
  <c r="AA2413" i="56"/>
  <c r="AA1127" i="56"/>
  <c r="AA492" i="56"/>
  <c r="AA1238" i="56"/>
  <c r="AA1013" i="56"/>
  <c r="AA1555" i="56"/>
  <c r="AA743" i="56"/>
  <c r="AA389" i="56"/>
  <c r="AA2222" i="56"/>
  <c r="AA1297" i="56"/>
  <c r="AA300" i="56"/>
  <c r="AA1402" i="56"/>
  <c r="AA1610" i="56"/>
  <c r="AA3328" i="56"/>
  <c r="AA1199" i="56"/>
  <c r="AA2424" i="56"/>
  <c r="AA3522" i="56"/>
  <c r="AA2632" i="56"/>
  <c r="AA2247" i="56"/>
  <c r="AA1960" i="56"/>
  <c r="AA3402" i="56"/>
  <c r="AA555" i="56"/>
  <c r="AA282" i="56"/>
  <c r="AA1892" i="56"/>
  <c r="AA3183" i="56"/>
  <c r="AA3148" i="56"/>
  <c r="AA1609" i="56"/>
  <c r="AA3004" i="56"/>
  <c r="AA2614" i="56"/>
  <c r="AA2942" i="56"/>
  <c r="AA462" i="56"/>
  <c r="AA913" i="56"/>
  <c r="AA3269" i="56"/>
  <c r="AA943" i="56"/>
  <c r="AA2178" i="56"/>
  <c r="AA312" i="56"/>
  <c r="AA2094" i="56"/>
  <c r="AA718" i="56"/>
  <c r="AA69" i="56"/>
  <c r="AA2002" i="56"/>
  <c r="AA55" i="56"/>
  <c r="AA27" i="56"/>
  <c r="AA1154" i="56"/>
  <c r="AA2699" i="56"/>
  <c r="AA110" i="56"/>
  <c r="AA3016" i="56"/>
  <c r="AA1370" i="56"/>
  <c r="AA874" i="56"/>
  <c r="AA1734" i="56"/>
  <c r="AA3177" i="56"/>
  <c r="AA3047" i="56"/>
  <c r="AA3296" i="56"/>
  <c r="AA2827" i="56"/>
  <c r="AA1543" i="56"/>
  <c r="AA2951" i="56"/>
  <c r="AA593" i="56"/>
  <c r="AA463" i="56"/>
  <c r="AA1912" i="56"/>
  <c r="AA1781" i="56"/>
  <c r="AA3329" i="56"/>
  <c r="AA3348" i="56"/>
  <c r="AA1968" i="56"/>
  <c r="AA2139" i="56"/>
  <c r="AA2135" i="56"/>
  <c r="AA924" i="56"/>
  <c r="AA1272" i="56"/>
  <c r="AA1042" i="56"/>
  <c r="AA1478" i="56"/>
  <c r="AA928" i="56"/>
  <c r="AA1754" i="56"/>
  <c r="AA140" i="56"/>
  <c r="AA2811" i="56"/>
  <c r="AA2386" i="56"/>
  <c r="AA927" i="56"/>
  <c r="AA714" i="56"/>
  <c r="AA3323" i="56"/>
  <c r="AA2992" i="56"/>
  <c r="AA2727" i="56"/>
  <c r="AA605" i="56"/>
  <c r="AA2158" i="56"/>
  <c r="AA3248" i="56"/>
  <c r="AA662" i="56"/>
  <c r="AA763" i="56"/>
  <c r="AA1285" i="56"/>
  <c r="AA418" i="56"/>
  <c r="AA3123" i="56"/>
  <c r="AA1863" i="56"/>
  <c r="AA1674" i="56"/>
  <c r="AA723" i="56"/>
  <c r="AA1683" i="56"/>
  <c r="AA436" i="56"/>
  <c r="AA1459" i="56"/>
  <c r="AA749" i="56"/>
  <c r="AA3312" i="56"/>
  <c r="AA764" i="56"/>
  <c r="AA3541" i="56"/>
  <c r="AA2675" i="56"/>
  <c r="AA880" i="56"/>
  <c r="AA2576" i="56"/>
  <c r="AA2980" i="56"/>
  <c r="AA412" i="56"/>
  <c r="AA1268" i="56"/>
  <c r="AA3308" i="56"/>
  <c r="AA2364" i="56"/>
  <c r="AA2744" i="56"/>
  <c r="AA86" i="56"/>
  <c r="AA108" i="56"/>
  <c r="AA682" i="56"/>
  <c r="AA1857" i="56"/>
  <c r="AA2762" i="56"/>
  <c r="AA1239" i="56"/>
  <c r="AA1310" i="56"/>
  <c r="AA3246" i="56"/>
  <c r="AA1725" i="56"/>
  <c r="AA2213" i="56"/>
  <c r="AA2260" i="56"/>
  <c r="AA750" i="56"/>
  <c r="AA1552" i="56"/>
  <c r="AA3442" i="56"/>
  <c r="AA2815" i="56"/>
  <c r="AA982" i="56"/>
  <c r="AA2378" i="56"/>
  <c r="AA533" i="56"/>
  <c r="AA875" i="56"/>
  <c r="AA2696" i="56"/>
  <c r="AA2400" i="56"/>
  <c r="AA2083" i="56"/>
  <c r="AA1778" i="56"/>
  <c r="AA3026" i="56"/>
  <c r="AA2113" i="56"/>
  <c r="AA852" i="56"/>
  <c r="AA2591" i="56"/>
  <c r="AA962" i="56"/>
  <c r="AA1107" i="56"/>
  <c r="AA933" i="56"/>
  <c r="AA939" i="56"/>
  <c r="AA650" i="56"/>
  <c r="AA2725" i="56"/>
  <c r="AA3162" i="56"/>
  <c r="AA2683" i="56"/>
  <c r="AA1866" i="56"/>
  <c r="AA1047" i="56"/>
  <c r="AA2061" i="56"/>
  <c r="AA2587" i="56"/>
  <c r="AA2803" i="56"/>
  <c r="AA2924" i="56"/>
  <c r="AA1803" i="56"/>
  <c r="AA3142" i="56"/>
  <c r="AA2284" i="56"/>
  <c r="AA454" i="56"/>
  <c r="AA2129" i="56"/>
  <c r="AA39" i="56"/>
  <c r="AA1697" i="56"/>
  <c r="AA1367" i="56"/>
  <c r="AA1236" i="56"/>
  <c r="AA2508" i="56"/>
  <c r="AA3130" i="56"/>
  <c r="AA3330" i="56"/>
  <c r="AA661" i="56"/>
  <c r="AA1679" i="56"/>
  <c r="AA991" i="56"/>
  <c r="AA1467" i="56"/>
  <c r="AA3512" i="56"/>
  <c r="AA647" i="56"/>
  <c r="AA1216" i="56"/>
  <c r="AA1020" i="56"/>
  <c r="AA57" i="56"/>
  <c r="AA1941" i="56"/>
  <c r="AA570" i="56"/>
  <c r="AA1688" i="56"/>
  <c r="AA1491" i="56"/>
  <c r="AA2964" i="56"/>
  <c r="AA3237" i="56"/>
  <c r="AA1559" i="56"/>
  <c r="AA240" i="56"/>
  <c r="AA3473" i="56"/>
  <c r="AA1090" i="56"/>
  <c r="AA1557" i="56"/>
  <c r="AA1589" i="56"/>
  <c r="AA3372" i="56"/>
  <c r="AA620" i="56"/>
  <c r="AA1026" i="56"/>
  <c r="AA359" i="56"/>
  <c r="AA3097" i="56"/>
  <c r="AA2630" i="56"/>
  <c r="AA1092" i="56"/>
  <c r="AA759" i="56"/>
  <c r="AA1653" i="56"/>
  <c r="AA3489" i="56"/>
  <c r="AA2894" i="56"/>
  <c r="AA1033" i="56"/>
  <c r="AA2731" i="56"/>
  <c r="AA1140" i="56"/>
  <c r="AA1428" i="56"/>
  <c r="AA2661" i="56"/>
  <c r="AA1466" i="56"/>
  <c r="AA1858" i="56"/>
  <c r="AA978" i="56"/>
  <c r="AA1125" i="56"/>
  <c r="AA202" i="56"/>
  <c r="AA2227" i="56"/>
  <c r="AA1210" i="56"/>
  <c r="AA551" i="56"/>
  <c r="AA2022" i="56"/>
  <c r="AA1622" i="56"/>
  <c r="AA437" i="56"/>
  <c r="AA1804" i="56"/>
  <c r="AA232" i="56"/>
  <c r="AA3171" i="56"/>
  <c r="AA1294" i="56"/>
  <c r="AA2402" i="56"/>
  <c r="AA3224" i="56"/>
  <c r="AA1926" i="56"/>
  <c r="AA1773" i="56"/>
  <c r="AA2678" i="56"/>
  <c r="AA626" i="56"/>
  <c r="AA609" i="56"/>
  <c r="AA1150" i="56"/>
  <c r="AA2876" i="56"/>
  <c r="AA2984" i="56"/>
  <c r="AA752" i="56"/>
  <c r="AA392" i="56"/>
  <c r="AA2941" i="56"/>
  <c r="AA2340" i="56"/>
  <c r="AA3030" i="56"/>
  <c r="AA2862" i="56"/>
  <c r="AA3297" i="56"/>
  <c r="AA1505" i="56"/>
  <c r="AA1635" i="56"/>
  <c r="AA3420" i="56"/>
  <c r="AA2691" i="56"/>
  <c r="AA1982" i="56"/>
  <c r="AA2763" i="56"/>
  <c r="AA995" i="56"/>
  <c r="AA2908" i="56"/>
  <c r="AA2578" i="56"/>
  <c r="AA2497" i="56"/>
  <c r="AA3245" i="56"/>
  <c r="AA1031" i="56"/>
  <c r="AA2440" i="56"/>
  <c r="AA2893" i="56"/>
  <c r="AA1989" i="56"/>
  <c r="AA1094" i="56"/>
  <c r="AA1595" i="56"/>
  <c r="AA2173" i="56"/>
  <c r="AA2750" i="56"/>
  <c r="AA1085" i="56"/>
  <c r="AA1582" i="56"/>
  <c r="AA1427" i="56"/>
  <c r="AA1623" i="56"/>
  <c r="AA2608" i="56"/>
  <c r="AA2885" i="56"/>
  <c r="AA948" i="56"/>
  <c r="AA3038" i="56"/>
  <c r="AA3036" i="56"/>
  <c r="AA1334" i="56"/>
  <c r="AA3431" i="56"/>
  <c r="AA823" i="56"/>
  <c r="AA700" i="56"/>
  <c r="AA2281" i="56"/>
  <c r="AA3252" i="56"/>
  <c r="AA784" i="56"/>
  <c r="AA2422" i="56"/>
  <c r="AA3119" i="56"/>
  <c r="AA349" i="56"/>
  <c r="AA765" i="56"/>
  <c r="AA3262" i="56"/>
  <c r="AA2966" i="56"/>
  <c r="AA220" i="56"/>
  <c r="AA2238" i="56"/>
  <c r="AA1258" i="56"/>
  <c r="AA1551" i="56"/>
  <c r="AA1865" i="56"/>
  <c r="AA2775" i="56"/>
  <c r="AA3185" i="56"/>
  <c r="AA2324" i="56"/>
  <c r="AA2633" i="56"/>
  <c r="AA2560" i="56"/>
  <c r="AA1341" i="56"/>
  <c r="AA216" i="56"/>
  <c r="AA219" i="56"/>
  <c r="AA2195" i="56"/>
  <c r="AA1187" i="56"/>
  <c r="AA2265" i="56"/>
  <c r="AA2758" i="56"/>
  <c r="AA2331" i="56"/>
  <c r="AA1611" i="56"/>
  <c r="AA2583" i="56"/>
  <c r="AA3482" i="56"/>
  <c r="AA1577" i="56"/>
  <c r="AA449" i="56"/>
  <c r="AA1339" i="56"/>
  <c r="AA3165" i="56"/>
  <c r="AA453" i="56"/>
  <c r="AA3450" i="56"/>
  <c r="AA3287" i="56"/>
  <c r="AA120" i="56"/>
  <c r="AA3303" i="56"/>
  <c r="AA433" i="56"/>
  <c r="AA2215" i="56"/>
  <c r="AA981" i="56"/>
  <c r="AA1465" i="56"/>
  <c r="AA2465" i="56"/>
  <c r="AA3090" i="56"/>
  <c r="AA3203" i="56"/>
  <c r="AA679" i="56"/>
  <c r="AA2027" i="56"/>
  <c r="AA3106" i="56"/>
  <c r="AA2289" i="56"/>
  <c r="AA600" i="56"/>
  <c r="AA3509" i="56"/>
  <c r="AA1592" i="56"/>
  <c r="AA3075" i="56"/>
  <c r="AA1472" i="56"/>
  <c r="AA687" i="56"/>
  <c r="AA3440" i="56"/>
  <c r="AA603" i="56"/>
  <c r="AA2547" i="56"/>
  <c r="AA670" i="56"/>
  <c r="AA651" i="56"/>
  <c r="AA2681" i="56"/>
  <c r="AA3332" i="56"/>
  <c r="AA503" i="56"/>
  <c r="AA1621" i="56"/>
  <c r="AA1632" i="56"/>
  <c r="AA426" i="56"/>
  <c r="AA1822" i="56"/>
  <c r="AA1923" i="56"/>
  <c r="AA289" i="56"/>
  <c r="AA1656" i="56"/>
  <c r="AA3369" i="56"/>
  <c r="AA1820" i="56"/>
  <c r="AA478" i="56"/>
  <c r="AA2278" i="56"/>
  <c r="AA1248" i="56"/>
  <c r="AA1706" i="56"/>
  <c r="AA1573" i="56"/>
  <c r="AA3100" i="56"/>
  <c r="AA1476" i="56"/>
  <c r="AA727" i="56"/>
  <c r="AA965" i="56"/>
  <c r="AA2026" i="56"/>
  <c r="AA596" i="56"/>
  <c r="AA1805" i="56"/>
  <c r="AA2812" i="56"/>
  <c r="AA1667" i="56"/>
  <c r="AA2905" i="56"/>
  <c r="AA2021" i="56"/>
  <c r="AA198" i="56"/>
  <c r="AA1871" i="56"/>
  <c r="AA3267" i="56"/>
  <c r="AA2939" i="56"/>
  <c r="AA2779" i="56"/>
  <c r="AA3104" i="56"/>
  <c r="AA394" i="56"/>
  <c r="AA566" i="56"/>
  <c r="AA1422" i="56"/>
  <c r="AA2226" i="56"/>
  <c r="AA1676" i="56"/>
  <c r="AA1942" i="56"/>
  <c r="AA755" i="56"/>
  <c r="AA1921" i="56"/>
  <c r="AA549" i="56"/>
  <c r="AA1638" i="56"/>
  <c r="AA2690" i="56"/>
  <c r="AA806" i="56"/>
  <c r="AA1307" i="56"/>
  <c r="AA1335" i="56"/>
  <c r="AA3264" i="56"/>
  <c r="AA2590" i="56"/>
  <c r="AA2048" i="56"/>
  <c r="AA3003" i="56"/>
  <c r="AA2952" i="56"/>
  <c r="AA2626" i="56"/>
  <c r="AA2880" i="56"/>
  <c r="AA3018" i="56"/>
  <c r="AA797" i="56"/>
  <c r="AA1814" i="56"/>
  <c r="AA724" i="56"/>
  <c r="AA143" i="56"/>
  <c r="AA3215" i="56"/>
  <c r="AA1741" i="56"/>
  <c r="AA3218" i="56"/>
  <c r="AA2523" i="56"/>
  <c r="AA1394" i="56"/>
  <c r="AA2787" i="56"/>
  <c r="AA2399" i="56"/>
  <c r="AA808" i="56"/>
  <c r="AA3333" i="56"/>
  <c r="AA2772" i="56"/>
  <c r="AA1586" i="56"/>
  <c r="AA377" i="56"/>
  <c r="AA2557" i="56"/>
  <c r="AA2722" i="56"/>
  <c r="AA1290" i="56"/>
  <c r="AA306" i="56"/>
  <c r="AA1881" i="56"/>
  <c r="AA2010" i="56"/>
  <c r="AA173" i="56"/>
  <c r="AA2603" i="56"/>
  <c r="AA2760" i="56"/>
  <c r="AA2548" i="56"/>
  <c r="AA2629" i="56"/>
  <c r="AA499" i="56"/>
  <c r="AA3062" i="56"/>
  <c r="AA89" i="56"/>
  <c r="AA964" i="56"/>
  <c r="AA358" i="56"/>
  <c r="AA3129" i="56"/>
  <c r="AA1177" i="56"/>
  <c r="AA1485" i="56"/>
  <c r="AA136" i="56"/>
  <c r="AA1160" i="56"/>
  <c r="AA557" i="56"/>
  <c r="AA2394" i="56"/>
  <c r="AA2320" i="56"/>
  <c r="AA643" i="56"/>
  <c r="AA1658" i="56"/>
  <c r="AA3222" i="56"/>
  <c r="AA2214" i="56"/>
  <c r="AA1251" i="56"/>
  <c r="AA783" i="56"/>
  <c r="AA1084" i="56"/>
  <c r="AA815" i="56"/>
  <c r="AA3175" i="56"/>
  <c r="AA677" i="56"/>
  <c r="AA2471" i="56"/>
  <c r="AA2640" i="56"/>
  <c r="AA3547" i="56"/>
  <c r="AA1937" i="56"/>
  <c r="AA3250" i="56"/>
  <c r="AA1864" i="56"/>
  <c r="AA260" i="56"/>
  <c r="AA2847" i="56"/>
  <c r="AA1587" i="56"/>
  <c r="AA592" i="56"/>
  <c r="AA974" i="56"/>
  <c r="AA1518" i="56"/>
  <c r="AA502" i="56"/>
  <c r="AA1161" i="56"/>
  <c r="AA134" i="56"/>
  <c r="AA485" i="56"/>
  <c r="AA123" i="56"/>
  <c r="AA188" i="56"/>
  <c r="AA2095" i="56"/>
  <c r="AA2857" i="56"/>
  <c r="AA3495" i="56"/>
  <c r="AA1583" i="56"/>
  <c r="AA942" i="56"/>
  <c r="AA1110" i="56"/>
  <c r="AA3290" i="56"/>
  <c r="AA1807" i="56"/>
  <c r="AA2609" i="56"/>
  <c r="AA2256" i="56"/>
  <c r="AA135" i="56"/>
  <c r="AA545" i="56"/>
  <c r="AA552" i="56"/>
  <c r="AA2011" i="56"/>
  <c r="AA2594" i="56"/>
  <c r="AA2842" i="56"/>
  <c r="AA2345" i="56"/>
  <c r="AA2550" i="56"/>
  <c r="AA1059" i="56"/>
  <c r="AA2943" i="56"/>
  <c r="AA218" i="56"/>
  <c r="AA2134" i="56"/>
  <c r="AA1004" i="56"/>
  <c r="AA2257" i="56"/>
  <c r="AA1308" i="56"/>
  <c r="AA3059" i="56"/>
  <c r="AA878" i="56"/>
  <c r="AA728" i="56"/>
  <c r="AA2825" i="56"/>
  <c r="AA827" i="56"/>
  <c r="AA2130" i="56"/>
  <c r="AA704" i="56"/>
  <c r="AA1740" i="56"/>
  <c r="AA1516" i="56"/>
  <c r="AA1712" i="56"/>
  <c r="AA2863" i="56"/>
  <c r="AA1099" i="56"/>
  <c r="AA490" i="56"/>
  <c r="AA1601" i="56"/>
  <c r="AA1009" i="56"/>
  <c r="AA58" i="56"/>
  <c r="AA1012" i="56"/>
  <c r="AA809" i="56"/>
  <c r="AA172" i="56"/>
  <c r="AA452" i="56"/>
  <c r="AA105" i="56"/>
  <c r="AA582" i="56"/>
  <c r="AA1896" i="56"/>
  <c r="AA3134" i="56"/>
  <c r="AA886" i="56"/>
  <c r="AA2906" i="56"/>
  <c r="AA61" i="56"/>
  <c r="AA2611" i="56"/>
  <c r="AA2558" i="56"/>
  <c r="AA2123" i="56"/>
  <c r="AA2543" i="56"/>
  <c r="AA2463" i="56"/>
  <c r="AA1593" i="56"/>
  <c r="AA1707" i="56"/>
  <c r="AA817" i="56"/>
  <c r="AA429" i="56"/>
  <c r="AA2171" i="56"/>
  <c r="AA1948" i="56"/>
  <c r="AA2745" i="56"/>
  <c r="AA3340" i="56"/>
  <c r="AA2859" i="56"/>
  <c r="AA2391" i="56"/>
  <c r="AA2631" i="56"/>
  <c r="AA3083" i="56"/>
  <c r="AA969" i="56"/>
  <c r="AA2207" i="56"/>
  <c r="AA870" i="56"/>
  <c r="AA279" i="56"/>
  <c r="AA2589" i="56"/>
  <c r="AA3235" i="56"/>
  <c r="AA573" i="56"/>
  <c r="AA1244" i="56"/>
  <c r="AA3367" i="56"/>
  <c r="AA1481" i="56"/>
  <c r="AA3033" i="56"/>
  <c r="AA3502" i="56"/>
  <c r="AA3439" i="56"/>
  <c r="AA3000" i="56"/>
  <c r="AA2835" i="56"/>
  <c r="AA1843" i="56"/>
  <c r="AA3386" i="56"/>
  <c r="AA1228" i="56"/>
  <c r="AA839" i="56"/>
  <c r="AA158" i="56"/>
  <c r="AA3537" i="56"/>
  <c r="AA1289" i="56"/>
  <c r="AA961" i="56"/>
  <c r="AA3234" i="56"/>
  <c r="AA1766" i="56"/>
  <c r="AA3544" i="56"/>
  <c r="AA2446" i="56"/>
  <c r="AA3336" i="56"/>
  <c r="AA371" i="56"/>
  <c r="AA1991" i="56"/>
  <c r="AA3151" i="56"/>
  <c r="AA335" i="56"/>
  <c r="AA1172" i="56"/>
  <c r="AA3206" i="56"/>
  <c r="AA1607" i="56"/>
  <c r="AA1231" i="56"/>
  <c r="AA235" i="56"/>
  <c r="AA967" i="56"/>
  <c r="AA2770" i="56"/>
  <c r="AA1195" i="56"/>
  <c r="AA396" i="56"/>
  <c r="AA3095" i="56"/>
  <c r="AA3086" i="56"/>
  <c r="AA1011" i="56"/>
  <c r="AA1018" i="56"/>
  <c r="AA121" i="56"/>
  <c r="AA1718" i="56"/>
  <c r="AA966" i="56"/>
  <c r="AA1666" i="56"/>
  <c r="AA2208" i="56"/>
  <c r="AA1566" i="56"/>
  <c r="AA931" i="56"/>
  <c r="AA1417" i="56"/>
  <c r="AA3204" i="56"/>
  <c r="AA940" i="56"/>
  <c r="AA228" i="56"/>
  <c r="AA2639" i="56"/>
  <c r="AA2266" i="56"/>
  <c r="AA2154" i="56"/>
  <c r="AA3233" i="56"/>
  <c r="AA3435" i="56"/>
  <c r="AA1153" i="56"/>
  <c r="AA971" i="56"/>
  <c r="AA585" i="56"/>
  <c r="AA292" i="56"/>
  <c r="AA1631" i="56"/>
  <c r="AA1213" i="56"/>
  <c r="AA1777" i="56"/>
  <c r="AA355" i="56"/>
  <c r="AA322" i="56"/>
  <c r="AA3135" i="56"/>
  <c r="AA2947" i="56"/>
  <c r="AA1045" i="56"/>
  <c r="AA542" i="56"/>
  <c r="AA1463" i="56"/>
  <c r="AA2147" i="56"/>
  <c r="AA856" i="56"/>
  <c r="AA258" i="56"/>
  <c r="AA2395" i="56"/>
  <c r="AA2525" i="56"/>
  <c r="AA1560" i="56"/>
  <c r="AA905" i="56"/>
  <c r="AA1157" i="56"/>
  <c r="AA1256" i="56"/>
  <c r="AA1077" i="56"/>
  <c r="AA2855" i="56"/>
  <c r="AA132" i="56"/>
  <c r="AA2462" i="56"/>
  <c r="AA611" i="56"/>
  <c r="AA391" i="56"/>
  <c r="AA2777" i="56"/>
  <c r="AA1346" i="56"/>
  <c r="AA1581" i="56"/>
  <c r="AA1184" i="56"/>
  <c r="AA510" i="56"/>
  <c r="AA617" i="56"/>
  <c r="AA141" i="56"/>
  <c r="AA1069" i="56"/>
  <c r="AA3432" i="56"/>
  <c r="AA790" i="56"/>
  <c r="AA1374" i="56"/>
  <c r="AA1690" i="56"/>
  <c r="AA1691" i="56"/>
  <c r="AA1524" i="56"/>
  <c r="AA1913" i="56"/>
  <c r="AA1687" i="56"/>
  <c r="AA2162" i="56"/>
  <c r="AA179" i="56"/>
  <c r="AA2698" i="56"/>
  <c r="AA236" i="56"/>
  <c r="AA737" i="56"/>
  <c r="AA831" i="56"/>
  <c r="AA1600" i="56"/>
  <c r="AA2798" i="56"/>
  <c r="AA2111" i="56"/>
  <c r="AA2561" i="56"/>
  <c r="AA3421" i="56"/>
  <c r="AA2624" i="56"/>
  <c r="AA1072" i="56"/>
  <c r="AA2057" i="56"/>
  <c r="AA1050" i="56"/>
  <c r="AA2860" i="56"/>
  <c r="AA1626" i="56"/>
  <c r="AA275" i="56"/>
  <c r="AA1471" i="56"/>
  <c r="AA317" i="56"/>
  <c r="AA398" i="56"/>
  <c r="AA161" i="56"/>
  <c r="AA56" i="56"/>
  <c r="AA2868" i="56"/>
  <c r="AA297" i="56"/>
  <c r="AA1662" i="56"/>
  <c r="AA2225" i="56"/>
  <c r="AA1728" i="56"/>
  <c r="AA1169" i="56"/>
  <c r="AA1618" i="56"/>
  <c r="AA1200" i="56"/>
  <c r="AA2664" i="56"/>
  <c r="AA159" i="56"/>
  <c r="AA1961" i="56"/>
  <c r="AA361" i="56"/>
  <c r="AA133" i="56"/>
  <c r="AA1372" i="56"/>
  <c r="AA1185" i="56"/>
  <c r="AA1327" i="56"/>
  <c r="AA22" i="56"/>
  <c r="AA1220" i="56"/>
  <c r="AA2294" i="56"/>
  <c r="AA1173" i="56"/>
  <c r="AA2516" i="56"/>
  <c r="AA1992" i="56"/>
  <c r="AA2478" i="56"/>
  <c r="AA935" i="56"/>
  <c r="AA2067" i="56"/>
  <c r="AA741" i="56"/>
  <c r="AA169" i="56"/>
  <c r="AA2850" i="56"/>
  <c r="AA2807" i="56"/>
  <c r="AA2748" i="56"/>
  <c r="AA2323" i="56"/>
  <c r="AA299" i="56"/>
  <c r="AA2795" i="56"/>
  <c r="AA1869" i="56"/>
  <c r="AA1744" i="56"/>
  <c r="AA2801" i="56"/>
  <c r="AA2701" i="56"/>
  <c r="AA1131" i="56"/>
  <c r="AA1443" i="56"/>
  <c r="AA917" i="56"/>
  <c r="AA3294" i="56"/>
  <c r="AA711" i="56"/>
  <c r="AA2638" i="56"/>
  <c r="AA3125" i="56"/>
  <c r="AA642" i="56"/>
  <c r="AA1525" i="56"/>
  <c r="AA2781" i="56"/>
  <c r="AA1366" i="56"/>
  <c r="AA1122" i="56"/>
  <c r="AA491" i="56"/>
  <c r="AA618" i="56"/>
  <c r="AA2782" i="56"/>
  <c r="AA849" i="56"/>
  <c r="AA2116" i="56"/>
  <c r="AA2858" i="56"/>
  <c r="AA190" i="56"/>
  <c r="AA1879" i="56"/>
  <c r="AA3437" i="56"/>
  <c r="AA2367" i="56"/>
  <c r="AA1978" i="56"/>
  <c r="AA2246" i="56"/>
  <c r="AA1500" i="56"/>
  <c r="AA2343" i="56"/>
  <c r="AA2574" i="56"/>
  <c r="AA2988" i="56"/>
  <c r="AA2431" i="56"/>
  <c r="AA144" i="56"/>
  <c r="AA2613" i="56"/>
  <c r="AA958" i="56"/>
  <c r="AA345" i="56"/>
  <c r="AA3114" i="56"/>
  <c r="AA3363" i="56"/>
  <c r="AA2618" i="56"/>
  <c r="AA2433" i="56"/>
  <c r="AA1576" i="56"/>
  <c r="AA455" i="56"/>
  <c r="AA1409" i="56"/>
  <c r="AA2223" i="56"/>
  <c r="AA2228" i="56"/>
  <c r="AA1192" i="56"/>
  <c r="AA3015" i="56"/>
  <c r="AA1847" i="56"/>
  <c r="AA2468" i="56"/>
  <c r="AA793" i="56"/>
  <c r="AA560" i="56"/>
  <c r="AA531" i="56"/>
  <c r="AA1405" i="56"/>
  <c r="AA3014" i="56"/>
  <c r="AA268" i="56"/>
  <c r="AA2723" i="56"/>
  <c r="AA1041" i="56"/>
  <c r="AA2666" i="56"/>
  <c r="AA230" i="56"/>
  <c r="AA2475" i="56"/>
  <c r="AA3118" i="56"/>
  <c r="AA1175" i="56"/>
  <c r="AA3190" i="56"/>
  <c r="AA2555" i="56"/>
  <c r="AA761" i="56"/>
  <c r="AA1689" i="56"/>
  <c r="AA2499" i="56"/>
  <c r="AA2898" i="56"/>
  <c r="AA1709" i="56"/>
  <c r="AA1747" i="56"/>
  <c r="AA117" i="56"/>
  <c r="AA907" i="56"/>
  <c r="AA2269" i="56"/>
  <c r="AA1171" i="56"/>
  <c r="AA2427" i="56"/>
  <c r="AA837" i="56"/>
  <c r="AA106" i="56"/>
  <c r="AA814" i="56"/>
  <c r="AA608" i="56"/>
  <c r="AA384" i="56"/>
  <c r="AA2873" i="56"/>
  <c r="AA1934" i="56"/>
  <c r="AA3406" i="56"/>
  <c r="AA1196" i="56"/>
  <c r="AA2534" i="56"/>
  <c r="AA1286" i="56"/>
  <c r="AA1119" i="56"/>
  <c r="AA1885" i="56"/>
  <c r="AA152" i="56"/>
  <c r="AA3429" i="56"/>
  <c r="AA1440" i="56"/>
  <c r="AA1650" i="56"/>
  <c r="AA217" i="56"/>
  <c r="AA2806" i="56"/>
  <c r="AA773" i="56"/>
  <c r="AA2976" i="56"/>
  <c r="AA3079" i="56"/>
  <c r="AA1645" i="56"/>
  <c r="AA28" i="56"/>
  <c r="AA3320" i="56"/>
  <c r="AA915" i="56"/>
  <c r="AA1704" i="56"/>
  <c r="AA1348" i="56"/>
  <c r="AA3127" i="56"/>
  <c r="AA137" i="56"/>
  <c r="AA34" i="56"/>
  <c r="AA146" i="56"/>
  <c r="AA2846" i="56"/>
  <c r="AA1162" i="56"/>
  <c r="AA2150" i="56"/>
  <c r="AA2206" i="56"/>
  <c r="AA1156" i="56"/>
  <c r="AA1876" i="56"/>
  <c r="AA277" i="56"/>
  <c r="AA1043" i="56"/>
  <c r="AA3499" i="56"/>
  <c r="AA3072" i="56"/>
  <c r="AA2145" i="56"/>
  <c r="AA498" i="56"/>
  <c r="AA2062" i="56"/>
  <c r="AA1730" i="56"/>
  <c r="AA1036" i="56"/>
  <c r="AA3446" i="56"/>
  <c r="AA470" i="56"/>
  <c r="AA2867" i="56"/>
  <c r="AA265" i="56"/>
  <c r="AA3500" i="56"/>
  <c r="AA1670" i="56"/>
  <c r="AA3158" i="56"/>
  <c r="AA356" i="56"/>
  <c r="AA1563" i="56"/>
  <c r="AA1482" i="56"/>
  <c r="AA2598" i="56"/>
  <c r="AA1974" i="56"/>
  <c r="AA229" i="56"/>
  <c r="AA571" i="56"/>
  <c r="AA923" i="56"/>
  <c r="AA3520" i="56"/>
  <c r="AA2267" i="56"/>
  <c r="AA1815" i="56"/>
  <c r="AA1977" i="56"/>
  <c r="AA273" i="56"/>
  <c r="AA431" i="56"/>
  <c r="AA1606" i="56"/>
  <c r="AA1089" i="56"/>
  <c r="AA588" i="56"/>
  <c r="AA1106" i="56"/>
  <c r="AA2243" i="56"/>
  <c r="AA199" i="56"/>
  <c r="AA824" i="56"/>
  <c r="AA2392" i="56"/>
  <c r="AA1774" i="56"/>
  <c r="AA802" i="56"/>
  <c r="AA2808" i="56"/>
  <c r="AA949" i="56"/>
  <c r="AA3374" i="56"/>
  <c r="AA1970" i="56"/>
  <c r="AA1685" i="56"/>
  <c r="AA1735" i="56"/>
  <c r="AA2245" i="56"/>
  <c r="AA2012" i="56"/>
  <c r="AA395" i="56"/>
  <c r="AA2927" i="56"/>
  <c r="AA1946" i="56"/>
  <c r="AA810" i="56"/>
  <c r="AA63" i="56"/>
  <c r="AA2838" i="56"/>
  <c r="AA1756" i="56"/>
  <c r="AA3417" i="56"/>
  <c r="AA1765" i="56"/>
  <c r="AA33" i="56"/>
  <c r="AA2892" i="56"/>
  <c r="AA3475" i="56"/>
  <c r="AA195" i="56"/>
  <c r="AA1646" i="56"/>
  <c r="AA2277" i="56"/>
  <c r="AA1819" i="56"/>
  <c r="AA2457" i="56"/>
  <c r="AA1382" i="56"/>
  <c r="AA2447" i="56"/>
  <c r="AA405" i="56"/>
  <c r="AA2299" i="56"/>
  <c r="AA973" i="56"/>
  <c r="AA3021" i="56"/>
  <c r="AA1894" i="56"/>
  <c r="AA740" i="56"/>
  <c r="AA2764" i="56"/>
  <c r="AA776" i="56"/>
  <c r="AA1962" i="56"/>
  <c r="AA2244" i="56"/>
  <c r="AA468" i="56"/>
  <c r="AA900" i="56"/>
  <c r="AA675" i="56"/>
  <c r="AA701" i="56"/>
  <c r="AA409" i="56"/>
  <c r="AA3223" i="56"/>
  <c r="AA2172" i="56"/>
  <c r="AA2958" i="56"/>
  <c r="AA811" i="56"/>
  <c r="AA1037" i="56"/>
  <c r="AA2144" i="56"/>
  <c r="AA3306" i="56"/>
  <c r="AA590" i="56"/>
  <c r="AA3232" i="56"/>
  <c r="AA2321" i="56"/>
  <c r="AA2253" i="56"/>
  <c r="AA2546" i="56"/>
  <c r="AA2729" i="56"/>
  <c r="AA1489" i="56"/>
  <c r="AA2300" i="56"/>
  <c r="AA26" i="56"/>
  <c r="AA2098" i="56"/>
  <c r="AA2556" i="56"/>
  <c r="AA2359" i="56"/>
  <c r="AA2527" i="56"/>
  <c r="AA419" i="56"/>
  <c r="AA2092" i="56"/>
  <c r="AA2879" i="56"/>
  <c r="AA2052" i="56"/>
  <c r="AA2414" i="56"/>
  <c r="AA1624" i="56"/>
  <c r="AA2458" i="56"/>
  <c r="AA386" i="56"/>
  <c r="AA1893" i="56"/>
  <c r="AA1944" i="56"/>
  <c r="AA427" i="56"/>
  <c r="AA393" i="56"/>
  <c r="AA1575" i="56"/>
  <c r="AA666" i="56"/>
  <c r="AA2251" i="56"/>
  <c r="AA115" i="56"/>
  <c r="AA2816" i="56"/>
  <c r="AA2692" i="56"/>
  <c r="AA1136" i="56"/>
  <c r="AA601" i="56"/>
  <c r="AA2585" i="56"/>
  <c r="AA1457" i="56"/>
  <c r="AA2916" i="56"/>
  <c r="AA3350" i="56"/>
  <c r="AA1955" i="56"/>
  <c r="AA76" i="56"/>
  <c r="AA2829" i="56"/>
  <c r="AA3024" i="56"/>
  <c r="AA2326" i="56"/>
  <c r="AA744" i="56"/>
  <c r="AA521" i="56"/>
  <c r="AA3474" i="56"/>
  <c r="AA3065" i="56"/>
  <c r="AA1742" i="56"/>
  <c r="AA3515" i="56"/>
  <c r="AA3154" i="56"/>
  <c r="AA2388" i="56"/>
  <c r="AA2482" i="56"/>
  <c r="AA3488" i="56"/>
  <c r="AA2354" i="56"/>
  <c r="AA795" i="56"/>
  <c r="AA2302" i="56"/>
  <c r="AA1930" i="56"/>
  <c r="AA1831" i="56"/>
  <c r="AA1412" i="56"/>
  <c r="AA953" i="56"/>
  <c r="AA207" i="56"/>
  <c r="AA578" i="56"/>
  <c r="AA3277" i="56"/>
  <c r="AA1203" i="56"/>
  <c r="AA2573" i="56"/>
  <c r="AA3438" i="56"/>
  <c r="AA3327" i="56"/>
  <c r="AA3324" i="56"/>
  <c r="AA2453" i="56"/>
  <c r="AA863" i="56"/>
  <c r="AA1250" i="56"/>
  <c r="AA951" i="56"/>
  <c r="AA2311" i="56"/>
  <c r="AA762" i="56"/>
  <c r="AA24" i="56"/>
  <c r="AA2449" i="56"/>
  <c r="AA346" i="56"/>
  <c r="AA242" i="56"/>
  <c r="AA3384" i="56"/>
  <c r="AA2333" i="56"/>
  <c r="AA3433" i="56"/>
  <c r="AA2670" i="56"/>
  <c r="AA2106" i="56"/>
  <c r="AA1001" i="56"/>
  <c r="AA1562" i="56"/>
  <c r="AA2410" i="56"/>
  <c r="AA20" i="56"/>
  <c r="AA3108" i="56"/>
  <c r="AA3001" i="56"/>
  <c r="AA1988" i="56"/>
  <c r="AA782" i="56"/>
  <c r="AA2759" i="56"/>
  <c r="AA2040" i="56"/>
  <c r="AA1212" i="56"/>
  <c r="AA1222" i="56"/>
  <c r="AA732" i="56"/>
  <c r="AA36" i="56"/>
  <c r="AA1779" i="56"/>
  <c r="AA1943" i="56"/>
  <c r="AA1677" i="56"/>
  <c r="AA269" i="56"/>
  <c r="AA432" i="56"/>
  <c r="AA594" i="56"/>
  <c r="AA2864" i="56"/>
  <c r="AA3462" i="56"/>
  <c r="AA754" i="56"/>
  <c r="AA1762" i="56"/>
  <c r="AA2657" i="56"/>
  <c r="AA2740" i="56"/>
  <c r="AA2233" i="56"/>
  <c r="AA1716" i="56"/>
  <c r="AA1897" i="56"/>
  <c r="AA2063" i="56"/>
  <c r="AA1873" i="56"/>
  <c r="AA1473" i="56"/>
  <c r="AA354" i="56"/>
  <c r="AA671" i="56"/>
  <c r="AA2689" i="56"/>
  <c r="AA1448" i="56"/>
  <c r="AA851" i="56"/>
  <c r="AA690" i="56"/>
  <c r="AA1802" i="56"/>
  <c r="AA42" i="56"/>
  <c r="AA2157" i="56"/>
  <c r="AA2840" i="56"/>
  <c r="AA2771" i="56"/>
  <c r="AA1010" i="56"/>
  <c r="AA467" i="56"/>
  <c r="AA456" i="56"/>
  <c r="AA2509" i="56"/>
  <c r="AA3493" i="56"/>
  <c r="AA580" i="56"/>
  <c r="AA2514" i="56"/>
  <c r="AA2056" i="56"/>
  <c r="AA622" i="56"/>
  <c r="AA576" i="56"/>
  <c r="AA1152" i="56"/>
  <c r="AA672" i="56"/>
  <c r="AA3305" i="56"/>
  <c r="AA2080" i="56"/>
  <c r="AA90" i="56"/>
  <c r="AA1100" i="56"/>
  <c r="AA1375" i="56"/>
  <c r="AA2181" i="56"/>
  <c r="AA1834" i="56"/>
  <c r="AA1617" i="56"/>
  <c r="AA1330" i="56"/>
  <c r="AA634" i="56"/>
  <c r="AA2646" i="56"/>
  <c r="AA1591" i="56"/>
  <c r="AA2322" i="56"/>
  <c r="AA383" i="56"/>
  <c r="AA3107" i="56"/>
  <c r="AA1719" i="56"/>
  <c r="AA2511" i="56"/>
  <c r="AA3410" i="56"/>
  <c r="AA2974" i="56"/>
  <c r="AA1520" i="56"/>
  <c r="AA3526" i="56"/>
  <c r="AA1014" i="56"/>
  <c r="AA1572" i="56"/>
  <c r="AA699" i="56"/>
  <c r="AA3147" i="56"/>
  <c r="AA1536" i="56"/>
  <c r="AA2566" i="56"/>
  <c r="AA1790" i="56"/>
  <c r="AA3379" i="56"/>
  <c r="AA1109" i="56"/>
  <c r="AA519" i="56"/>
  <c r="AA2823" i="56"/>
  <c r="AA2706" i="56"/>
  <c r="AA3390" i="56"/>
  <c r="AA624" i="56"/>
  <c r="AA104" i="56"/>
  <c r="AA901" i="56"/>
  <c r="AA3387" i="56"/>
  <c r="AA72" i="56"/>
  <c r="AA990" i="56"/>
  <c r="AA1387" i="56"/>
  <c r="AA1138" i="56"/>
  <c r="AA2117" i="56"/>
  <c r="AA568" i="56"/>
  <c r="AA3292" i="56"/>
  <c r="AA2789" i="56"/>
  <c r="AA3132" i="56"/>
  <c r="AA142" i="56"/>
  <c r="AA1780" i="56"/>
  <c r="AA2975" i="56"/>
  <c r="AA1063" i="56"/>
  <c r="AA2888" i="56"/>
  <c r="AA2357" i="56"/>
  <c r="AA3184" i="56"/>
  <c r="AA3527" i="56"/>
  <c r="AA3397" i="56"/>
  <c r="AA1907" i="56"/>
  <c r="AA546" i="56"/>
  <c r="AA574" i="56"/>
  <c r="AA3353" i="56"/>
  <c r="AA1922" i="56"/>
  <c r="AA3109" i="56"/>
  <c r="AA2790" i="56"/>
  <c r="AA2396" i="56"/>
  <c r="AA1722" i="56"/>
  <c r="AA1074" i="56"/>
  <c r="AA2501" i="56"/>
  <c r="AA577" i="56"/>
  <c r="AA1494" i="56"/>
  <c r="AA3300" i="56"/>
  <c r="AA1499" i="56"/>
  <c r="AA1531" i="56"/>
  <c r="AA329" i="56"/>
  <c r="AA3525" i="56"/>
  <c r="AA625" i="56"/>
  <c r="AA2174" i="56"/>
  <c r="AA2856" i="56"/>
  <c r="AA2705" i="56"/>
  <c r="AA2554" i="56"/>
  <c r="AA52" i="56"/>
  <c r="AA669" i="56"/>
  <c r="AA385" i="56"/>
  <c r="AA458" i="56"/>
  <c r="AA2073" i="56"/>
  <c r="AA1484" i="56"/>
  <c r="AA112" i="56"/>
  <c r="AA1648" i="56"/>
  <c r="AA2108" i="56"/>
  <c r="AA304" i="56"/>
  <c r="AA1146" i="56"/>
  <c r="AA2170" i="56"/>
  <c r="AA1698" i="56"/>
  <c r="AA3152" i="56"/>
  <c r="AA2610" i="56"/>
  <c r="AA162" i="56"/>
  <c r="AA1281" i="56"/>
  <c r="AA2767" i="56"/>
  <c r="AA2366" i="56"/>
  <c r="AA88" i="56"/>
  <c r="AA1418" i="56"/>
  <c r="AA2211" i="56"/>
  <c r="AA127" i="56"/>
  <c r="AA1446" i="56"/>
  <c r="AA2636" i="56"/>
  <c r="AA3064" i="56"/>
  <c r="AA3383" i="56"/>
  <c r="AA2505" i="56"/>
  <c r="AA2917" i="56"/>
  <c r="AA1526" i="56"/>
  <c r="AA3265" i="56"/>
  <c r="AA3005" i="56"/>
  <c r="AA829" i="56"/>
  <c r="AA926" i="56"/>
  <c r="AA3220" i="56"/>
  <c r="AA1641" i="56"/>
  <c r="AA3149" i="56"/>
  <c r="AA976" i="56"/>
  <c r="AA2375" i="56"/>
  <c r="AA1963" i="56"/>
  <c r="AA362" i="56"/>
  <c r="AA440" i="56"/>
  <c r="AA1223" i="56"/>
  <c r="AA212" i="56"/>
  <c r="AA2493" i="56"/>
  <c r="AA3457" i="56"/>
  <c r="AA1299" i="56"/>
  <c r="AA94" i="56"/>
  <c r="AA1972" i="56"/>
  <c r="AA2665" i="56"/>
  <c r="AA2774" i="56"/>
  <c r="AA3444" i="56"/>
  <c r="AA2948" i="56"/>
  <c r="AA843" i="56"/>
  <c r="AA1384" i="56"/>
  <c r="AA3408" i="56"/>
  <c r="AA1202" i="56"/>
  <c r="AA2962" i="56"/>
  <c r="AA914" i="56"/>
  <c r="AA1811" i="56"/>
  <c r="AA2000" i="56"/>
  <c r="AA1315" i="56"/>
  <c r="AA2717" i="56"/>
  <c r="AA1620" i="56"/>
  <c r="AA3189" i="56"/>
  <c r="AA3278" i="56"/>
  <c r="AA1714" i="56"/>
  <c r="AA2252" i="56"/>
  <c r="AA1902" i="56"/>
  <c r="AA1507" i="56"/>
  <c r="AA1311" i="56"/>
  <c r="AA2025" i="56"/>
  <c r="AA781" i="56"/>
  <c r="AA1727" i="56"/>
  <c r="AA832" i="56"/>
  <c r="AA1378" i="56"/>
  <c r="AA227" i="56"/>
  <c r="AA37" i="56"/>
  <c r="AA2820" i="56"/>
  <c r="AA753" i="56"/>
  <c r="AA1909" i="56"/>
  <c r="AA308" i="56"/>
  <c r="AA534" i="56"/>
  <c r="AA151" i="56"/>
  <c r="AA3209" i="56"/>
  <c r="AA1498" i="56"/>
  <c r="AA3411" i="56"/>
  <c r="AA1984" i="56"/>
  <c r="AA3181" i="56"/>
  <c r="AA1880" i="56"/>
  <c r="AA2122" i="56"/>
  <c r="AA1137" i="56"/>
  <c r="AA562" i="56"/>
  <c r="AA131" i="56"/>
  <c r="AA3380" i="56"/>
  <c r="AA1086" i="56"/>
  <c r="AA375" i="56"/>
  <c r="AA1353" i="56"/>
  <c r="AA1445" i="56"/>
  <c r="AA2143" i="56"/>
  <c r="AA3098" i="56"/>
  <c r="AA1401" i="56"/>
  <c r="AA1061" i="56"/>
  <c r="AA3399" i="56"/>
  <c r="AA1862" i="56"/>
  <c r="AA2922" i="56"/>
  <c r="AA2308" i="56"/>
  <c r="AA413" i="56"/>
  <c r="AA2580" i="56"/>
  <c r="AA2776" i="56"/>
  <c r="AA406" i="56"/>
  <c r="AA1309" i="56"/>
  <c r="AA2301" i="56"/>
  <c r="AA1104" i="56"/>
  <c r="AA897" i="56"/>
  <c r="AA2218" i="56"/>
  <c r="AA1027" i="56"/>
  <c r="AA2176" i="56"/>
  <c r="AA805" i="56"/>
  <c r="AA3289" i="56"/>
  <c r="AA130" i="56"/>
  <c r="AA1271" i="56"/>
  <c r="AA1739" i="56"/>
  <c r="AA1112" i="56"/>
  <c r="AA3357" i="56"/>
  <c r="AA1528" i="56"/>
  <c r="AA70" i="56"/>
  <c r="AA1529" i="56"/>
  <c r="AA1034" i="56"/>
  <c r="AA363" i="56"/>
  <c r="AA635" i="56"/>
  <c r="AA1746" i="56"/>
  <c r="AA2562" i="56"/>
  <c r="AA125" i="56"/>
  <c r="AA303" i="56"/>
  <c r="AA2998" i="56"/>
  <c r="AA3009" i="56"/>
  <c r="AA2934" i="56"/>
  <c r="AA3131" i="56"/>
  <c r="AA1950" i="56"/>
  <c r="AA1743" i="56"/>
  <c r="AA2938" i="56"/>
  <c r="AA2338" i="56"/>
  <c r="AA1302" i="56"/>
  <c r="AA1313" i="56"/>
  <c r="AA705" i="56"/>
  <c r="AA550" i="56"/>
  <c r="AA1886" i="56"/>
  <c r="AA1438" i="56"/>
  <c r="AA247" i="56"/>
  <c r="AA1884" i="56"/>
  <c r="AA1904" i="56"/>
  <c r="AA719" i="56"/>
  <c r="AA328" i="56"/>
  <c r="AA66" i="79"/>
  <c r="AA2512" i="79"/>
  <c r="AA559" i="79"/>
  <c r="AA1293" i="79"/>
  <c r="AA1237" i="79"/>
  <c r="AA93" i="79"/>
  <c r="AA2486" i="79"/>
  <c r="AA2071" i="79"/>
  <c r="AA2904" i="79"/>
  <c r="AA2743" i="79"/>
  <c r="AA2080" i="79"/>
  <c r="AA2974" i="79"/>
  <c r="AA1703" i="79"/>
  <c r="AA1533" i="79"/>
  <c r="AA2360" i="79"/>
  <c r="AA1890" i="79"/>
  <c r="AA2227" i="79"/>
  <c r="AA158" i="79"/>
  <c r="AA139" i="79"/>
  <c r="AA2713" i="79"/>
  <c r="AA3262" i="79"/>
  <c r="AA1087" i="79"/>
  <c r="AA2207" i="79"/>
  <c r="AA1752" i="79"/>
  <c r="AA2489" i="79"/>
  <c r="AA611" i="79"/>
  <c r="AA1829" i="79"/>
  <c r="AA3540" i="79"/>
  <c r="AA2877" i="79"/>
  <c r="AA1059" i="79"/>
  <c r="AA3020" i="79"/>
  <c r="AA1912" i="79"/>
  <c r="AA1524" i="79"/>
  <c r="AA1828" i="79"/>
  <c r="AA999" i="79"/>
  <c r="AA54" i="79"/>
  <c r="AA980" i="79"/>
  <c r="AA445" i="79"/>
  <c r="AA2288" i="79"/>
  <c r="AA3180" i="79"/>
  <c r="AA2289" i="79"/>
  <c r="AA3497" i="79"/>
  <c r="AA3495" i="79"/>
  <c r="AA3231" i="79"/>
  <c r="AA3169" i="79"/>
  <c r="AA133" i="79"/>
  <c r="AA1938" i="79"/>
  <c r="AA1319" i="79"/>
  <c r="AA1968" i="79"/>
  <c r="AA384" i="79"/>
  <c r="AA1235" i="79"/>
  <c r="AA131" i="79"/>
  <c r="AA1391" i="79"/>
  <c r="AA587" i="79"/>
  <c r="AA2841" i="79"/>
  <c r="AA1436" i="79"/>
  <c r="AA3504" i="79"/>
  <c r="AA1963" i="79"/>
  <c r="AA3314" i="79"/>
  <c r="AA2131" i="79"/>
  <c r="AA1057" i="79"/>
  <c r="AA1072" i="79"/>
  <c r="AA3367" i="79"/>
  <c r="AA862" i="79"/>
  <c r="AA1832" i="79"/>
  <c r="AA3251" i="79"/>
  <c r="AA1765" i="79"/>
  <c r="AA2892" i="79"/>
  <c r="AA3334" i="79"/>
  <c r="AA1980" i="79"/>
  <c r="AA3172" i="79"/>
  <c r="AA2305" i="79"/>
  <c r="AA3084" i="79"/>
  <c r="AA318" i="79"/>
  <c r="AA985" i="79"/>
  <c r="AA3386" i="79"/>
  <c r="AA89" i="79"/>
  <c r="AA1849" i="79"/>
  <c r="AA2441" i="79"/>
  <c r="AA797" i="79"/>
  <c r="AA2348" i="79"/>
  <c r="AA748" i="79"/>
  <c r="AA424" i="79"/>
  <c r="AA2524" i="79"/>
  <c r="AA2500" i="79"/>
  <c r="AA2279" i="79"/>
  <c r="AA3064" i="79"/>
  <c r="AA1362" i="79"/>
  <c r="AA2614" i="79"/>
  <c r="AA251" i="79"/>
  <c r="AA2612" i="79"/>
  <c r="AA1353" i="79"/>
  <c r="AA1976" i="79"/>
  <c r="AA3333" i="79"/>
  <c r="AA1702" i="79"/>
  <c r="AA2122" i="79"/>
  <c r="AA3119" i="79"/>
  <c r="AA2484" i="79"/>
  <c r="AA280" i="79"/>
  <c r="AA995" i="79"/>
  <c r="AA2231" i="79"/>
  <c r="AA1226" i="79"/>
  <c r="AA2680" i="79"/>
  <c r="AA996" i="79"/>
  <c r="AA3390" i="79"/>
  <c r="AA2269" i="79"/>
  <c r="AA3343" i="79"/>
  <c r="AA2911" i="79"/>
  <c r="AA1818" i="79"/>
  <c r="AA1475" i="79"/>
  <c r="AA1429" i="79"/>
  <c r="AA1344" i="79"/>
  <c r="AA2910" i="79"/>
  <c r="AA520" i="79"/>
  <c r="AA1626" i="79"/>
  <c r="AA2949" i="79"/>
  <c r="AA1231" i="79"/>
  <c r="AA2530" i="79"/>
  <c r="AA458" i="79"/>
  <c r="AA22" i="79"/>
  <c r="AA364" i="79"/>
  <c r="AA2444" i="79"/>
  <c r="AA1891" i="79"/>
  <c r="AA1190" i="79"/>
  <c r="AA738" i="79"/>
  <c r="AA1029" i="79"/>
  <c r="AA1672" i="79"/>
  <c r="AA1105" i="79"/>
  <c r="AA1865" i="79"/>
  <c r="AA1836" i="79"/>
  <c r="AA1579" i="79"/>
  <c r="AA1110" i="79"/>
  <c r="AA3527" i="79"/>
  <c r="AA1620" i="79"/>
  <c r="AA856" i="79"/>
  <c r="AA3453" i="79"/>
  <c r="AA1802" i="79"/>
  <c r="AA1507" i="79"/>
  <c r="AA1260" i="79"/>
  <c r="AA2243" i="79"/>
  <c r="AA1125" i="79"/>
  <c r="AA2515" i="79"/>
  <c r="AA495" i="79"/>
  <c r="AA789" i="79"/>
  <c r="AA2025" i="79"/>
  <c r="AA1264" i="79"/>
  <c r="AA2571" i="79"/>
  <c r="AA125" i="79"/>
  <c r="AA307" i="79"/>
  <c r="AA2439" i="79"/>
  <c r="AA314" i="79"/>
  <c r="AA2354" i="79"/>
  <c r="AA606" i="79"/>
  <c r="AA3096" i="79"/>
  <c r="AA1095" i="79"/>
  <c r="AA2976" i="79"/>
  <c r="AA2708" i="79"/>
  <c r="AA3385" i="79"/>
  <c r="AA2849" i="79"/>
  <c r="AA1799" i="79"/>
  <c r="AA3265" i="79"/>
  <c r="AA2919" i="79"/>
  <c r="AA3424" i="79"/>
  <c r="AA2468" i="79"/>
  <c r="AA2006" i="79"/>
  <c r="AA3289" i="79"/>
  <c r="AA1472" i="79"/>
  <c r="AA2116" i="79"/>
  <c r="AA3522" i="79"/>
  <c r="AA1879" i="79"/>
  <c r="AA2142" i="79"/>
  <c r="AA3446" i="79"/>
  <c r="AA1326" i="79"/>
  <c r="AA1171" i="79"/>
  <c r="AA21" i="79"/>
  <c r="AA731" i="79"/>
  <c r="AA1223" i="79"/>
  <c r="AA3210" i="79"/>
  <c r="AA1923" i="79"/>
  <c r="AA821" i="79"/>
  <c r="AA3394" i="79"/>
  <c r="AA3200" i="79"/>
  <c r="AA803" i="79"/>
  <c r="AA3179" i="79"/>
  <c r="AA2097" i="79"/>
  <c r="AA469" i="79"/>
  <c r="AA3124" i="79"/>
  <c r="AA391" i="79"/>
  <c r="AA1412" i="79"/>
  <c r="AA574" i="79"/>
  <c r="AA1762" i="79"/>
  <c r="AA685" i="79"/>
  <c r="AA1797" i="79"/>
  <c r="AA536" i="79"/>
  <c r="AA1459" i="79"/>
  <c r="AA49" i="79"/>
  <c r="AA1985" i="79"/>
  <c r="AA2552" i="79"/>
  <c r="AA912" i="79"/>
  <c r="AA278" i="79"/>
  <c r="AA1816" i="79"/>
  <c r="AA1361" i="79"/>
  <c r="AA1723" i="79"/>
  <c r="AA261" i="79"/>
  <c r="AA341" i="79"/>
  <c r="AA468" i="79"/>
  <c r="AA2421" i="79"/>
  <c r="AA1718" i="79"/>
  <c r="AA3286" i="79"/>
  <c r="AA2735" i="79"/>
  <c r="AA2244" i="79"/>
  <c r="AA2388" i="79"/>
  <c r="AA2551" i="79"/>
  <c r="AA725" i="79"/>
  <c r="AA946" i="79"/>
  <c r="AA1380" i="79"/>
  <c r="AA714" i="79"/>
  <c r="AA665" i="79"/>
  <c r="AA2833" i="79"/>
  <c r="AA539" i="79"/>
  <c r="AA3445" i="79"/>
  <c r="AA2534" i="79"/>
  <c r="AA2633" i="79"/>
  <c r="AA1458" i="79"/>
  <c r="AA1648" i="79"/>
  <c r="AA2761" i="79"/>
  <c r="AA3021" i="79"/>
  <c r="AA505" i="79"/>
  <c r="AA496" i="79"/>
  <c r="AA2936" i="79"/>
  <c r="AA1870" i="79"/>
  <c r="AA1921" i="79"/>
  <c r="AA2673" i="79"/>
  <c r="AA1916" i="79"/>
  <c r="AA456" i="79"/>
  <c r="AA1692" i="79"/>
  <c r="AA1691" i="79"/>
  <c r="AA1131" i="79"/>
  <c r="AA2891" i="79"/>
  <c r="AA2672" i="79"/>
  <c r="AA937" i="79"/>
  <c r="AA1811" i="79"/>
  <c r="AA1468" i="79"/>
  <c r="AA2434" i="79"/>
  <c r="AA313" i="79"/>
  <c r="AA1311" i="79"/>
  <c r="AA67" i="79"/>
  <c r="AA296" i="79"/>
  <c r="AA3269" i="79"/>
  <c r="AA2945" i="79"/>
  <c r="AA2638" i="79"/>
  <c r="AA1123" i="79"/>
  <c r="AA3149" i="79"/>
  <c r="AA3148" i="79"/>
  <c r="AA1878" i="79"/>
  <c r="AA70" i="79"/>
  <c r="AA2401" i="79"/>
  <c r="AA3470" i="79"/>
  <c r="AA2767" i="79"/>
  <c r="AA3429" i="79"/>
  <c r="AA122" i="79"/>
  <c r="AA651" i="79"/>
  <c r="AA594" i="79"/>
  <c r="AA1238" i="79"/>
  <c r="AA2356" i="79"/>
  <c r="AA769" i="79"/>
  <c r="AA2016" i="79"/>
  <c r="AA1285" i="79"/>
  <c r="AA898" i="79"/>
  <c r="AA2679" i="79"/>
  <c r="AA1633" i="79"/>
  <c r="AA675" i="79"/>
  <c r="AA346" i="79"/>
  <c r="AA2179" i="79"/>
  <c r="AA858" i="79"/>
  <c r="AA3107" i="79"/>
  <c r="AA2169" i="79"/>
  <c r="AA1050" i="79"/>
  <c r="AA2995" i="79"/>
  <c r="AA2140" i="79"/>
  <c r="AA3160" i="79"/>
  <c r="AA2956" i="79"/>
  <c r="AA1136" i="79"/>
  <c r="AA299" i="79"/>
  <c r="AA2264" i="79"/>
  <c r="AA321" i="79"/>
  <c r="AA869" i="79"/>
  <c r="AA1734" i="79"/>
  <c r="AA1025" i="79"/>
  <c r="AA2733" i="79"/>
  <c r="AA1764" i="79"/>
  <c r="AA334" i="79"/>
  <c r="AA3248" i="79"/>
  <c r="AA1508" i="79"/>
  <c r="AA1733" i="79"/>
  <c r="AA2844" i="79"/>
  <c r="AA3163" i="79"/>
  <c r="AA2355" i="79"/>
  <c r="AA3423" i="79"/>
  <c r="AA3395" i="79"/>
  <c r="AA3456" i="79"/>
  <c r="AA2635" i="79"/>
  <c r="AA1142" i="79"/>
  <c r="AA2442" i="79"/>
  <c r="AA407" i="79"/>
  <c r="AA1336" i="79"/>
  <c r="AA363" i="79"/>
  <c r="AA2546" i="79"/>
  <c r="AA2255" i="79"/>
  <c r="AA2637" i="79"/>
  <c r="AA64" i="79"/>
  <c r="AA704" i="79"/>
  <c r="AA3250" i="79"/>
  <c r="AA2182" i="79"/>
  <c r="AA111" i="79"/>
  <c r="AA2602" i="79"/>
  <c r="AA1522" i="79"/>
  <c r="AA2782" i="79"/>
  <c r="AA3468" i="79"/>
  <c r="AA1207" i="79"/>
  <c r="AA838" i="79"/>
  <c r="AA2668" i="79"/>
  <c r="AA1773" i="79"/>
  <c r="AA1148" i="79"/>
  <c r="AA2108" i="79"/>
  <c r="AA1623" i="79"/>
  <c r="AA2712" i="79"/>
  <c r="AA609" i="79"/>
  <c r="AA2365" i="79"/>
  <c r="AA3503" i="79"/>
  <c r="AA388" i="79"/>
  <c r="AA309" i="79"/>
  <c r="AA1792" i="79"/>
  <c r="AA40" i="79"/>
  <c r="AA37" i="79"/>
  <c r="AA3377" i="79"/>
  <c r="AA2699" i="79"/>
  <c r="AA3184" i="79"/>
  <c r="AA2171" i="79"/>
  <c r="AA1820" i="79"/>
  <c r="AA1749" i="79"/>
  <c r="AA2505" i="79"/>
  <c r="AA1043" i="79"/>
  <c r="AA2037" i="79"/>
  <c r="AA3254" i="79"/>
  <c r="AA621" i="79"/>
  <c r="AA1598" i="79"/>
  <c r="AA1807" i="79"/>
  <c r="AA1416" i="79"/>
  <c r="AA2717" i="79"/>
  <c r="AA739" i="79"/>
  <c r="AA3258" i="79"/>
  <c r="AA1612" i="79"/>
  <c r="AA205" i="79"/>
  <c r="AA1258" i="79"/>
  <c r="AA3076" i="79"/>
  <c r="AA757" i="79"/>
  <c r="AA1759" i="79"/>
  <c r="AA272" i="79"/>
  <c r="AA2154" i="79"/>
  <c r="AA1946" i="79"/>
  <c r="AA560" i="79"/>
  <c r="AA2671" i="79"/>
  <c r="AA2881" i="79"/>
  <c r="AA3284" i="79"/>
  <c r="AA3455" i="79"/>
  <c r="AA3165" i="79"/>
  <c r="AA3185" i="79"/>
  <c r="AA1297" i="79"/>
  <c r="AA2702" i="79"/>
  <c r="AA2555" i="79"/>
  <c r="AA2127" i="79"/>
  <c r="AA1369" i="79"/>
  <c r="AA2135" i="79"/>
  <c r="AA1033" i="79"/>
  <c r="AA2695" i="79"/>
  <c r="AA2425" i="79"/>
  <c r="AA2677" i="79"/>
  <c r="AA1071" i="79"/>
  <c r="AA964" i="79"/>
  <c r="AA1845" i="79"/>
  <c r="AA2418" i="79"/>
  <c r="AA338" i="79"/>
  <c r="AA2504" i="79"/>
  <c r="AA744" i="79"/>
  <c r="AA683" i="79"/>
  <c r="AA3024" i="79"/>
  <c r="AA927" i="79"/>
  <c r="AA2385" i="79"/>
  <c r="AA878" i="79"/>
  <c r="AA1435" i="79"/>
  <c r="AA1572" i="79"/>
  <c r="AA2820" i="79"/>
  <c r="AA3523" i="79"/>
  <c r="AA1517" i="79"/>
  <c r="AA650" i="79"/>
  <c r="AA3271" i="79"/>
  <c r="AA3305" i="79"/>
  <c r="AA2756" i="79"/>
  <c r="AA498" i="79"/>
  <c r="AA2860" i="79"/>
  <c r="AA2952" i="79"/>
  <c r="AA136" i="79"/>
  <c r="AA1550" i="79"/>
  <c r="AA2302" i="79"/>
  <c r="AA2373" i="79"/>
  <c r="AA1821" i="79"/>
  <c r="AA3130" i="79"/>
  <c r="AA2907" i="79"/>
  <c r="AA659" i="79"/>
  <c r="AA1425" i="79"/>
  <c r="AA3267" i="79"/>
  <c r="AA673" i="79"/>
  <c r="AA99" i="79"/>
  <c r="AA2072" i="79"/>
  <c r="AA715" i="79"/>
  <c r="AA1494" i="79"/>
  <c r="AA2449" i="79"/>
  <c r="AA1850" i="79"/>
  <c r="AA311" i="79"/>
  <c r="AA1746" i="79"/>
  <c r="AA1048" i="79"/>
  <c r="AA2022" i="79"/>
  <c r="AA483" i="79"/>
  <c r="AA819" i="79"/>
  <c r="AA1371" i="79"/>
  <c r="AA1662" i="79"/>
  <c r="AA3525" i="79"/>
  <c r="AA694" i="79"/>
  <c r="AA1567" i="79"/>
  <c r="AA1725" i="79"/>
  <c r="AA68" i="79"/>
  <c r="AA1229" i="79"/>
  <c r="AA1375" i="79"/>
  <c r="AA1745" i="79"/>
  <c r="AA2138" i="79"/>
  <c r="AA699" i="79"/>
  <c r="AA1338" i="79"/>
  <c r="AA2959" i="79"/>
  <c r="AA2984" i="79"/>
  <c r="AA1540" i="79"/>
  <c r="AA1634" i="79"/>
  <c r="AA1789" i="79"/>
  <c r="AA389" i="79"/>
  <c r="AA847" i="79"/>
  <c r="AA919" i="79"/>
  <c r="AA788" i="79"/>
  <c r="AA1455" i="79"/>
  <c r="AA2866" i="79"/>
  <c r="AA3283" i="79"/>
  <c r="AA3188" i="79"/>
  <c r="AA1674" i="79"/>
  <c r="AA2785" i="79"/>
  <c r="AA2320" i="79"/>
  <c r="AA2201" i="79"/>
  <c r="AA1638" i="79"/>
  <c r="AA118" i="79"/>
  <c r="AA3448" i="79"/>
  <c r="AA221" i="79"/>
  <c r="AA3110" i="79"/>
  <c r="AA360" i="79"/>
  <c r="AA2511" i="79"/>
  <c r="AA1677" i="79"/>
  <c r="AA1398" i="79"/>
  <c r="AA3441" i="79"/>
  <c r="AA1839" i="79"/>
  <c r="AA2858" i="79"/>
  <c r="AA1592" i="79"/>
  <c r="AA177" i="79"/>
  <c r="AA1124" i="79"/>
  <c r="AA2758" i="79"/>
  <c r="AA2724" i="79"/>
  <c r="AA1180" i="79"/>
  <c r="AA962" i="79"/>
  <c r="AA1334" i="79"/>
  <c r="AA922" i="79"/>
  <c r="AA832" i="79"/>
  <c r="AA1859" i="79"/>
  <c r="AA3311" i="79"/>
  <c r="AA145" i="79"/>
  <c r="AA206" i="79"/>
  <c r="AA2894" i="79"/>
  <c r="AA1259" i="79"/>
  <c r="AA151" i="79"/>
  <c r="AA372" i="79"/>
  <c r="AA286" i="79"/>
  <c r="AA1254" i="79"/>
  <c r="AA170" i="79"/>
  <c r="AA3067" i="79"/>
  <c r="AA2091" i="79"/>
  <c r="AA2765" i="79"/>
  <c r="AA2496" i="79"/>
  <c r="AA573" i="79"/>
  <c r="AA2591" i="79"/>
  <c r="AA2286" i="79"/>
  <c r="AA1427" i="79"/>
  <c r="AA3133" i="79"/>
  <c r="AA958" i="79"/>
  <c r="AA2193" i="79"/>
  <c r="AA614" i="79"/>
  <c r="AA746" i="79"/>
  <c r="AA3233" i="79"/>
  <c r="AA1618" i="79"/>
  <c r="AA3026" i="79"/>
  <c r="AA1386" i="79"/>
  <c r="AA841" i="79"/>
  <c r="AA3369" i="79"/>
  <c r="AA287" i="79"/>
  <c r="AA884" i="79"/>
  <c r="AA1625" i="79"/>
  <c r="AA817" i="79"/>
  <c r="AA2640" i="79"/>
  <c r="AA1060" i="79"/>
  <c r="AA1176" i="79"/>
  <c r="AA2224" i="79"/>
  <c r="AA2795" i="79"/>
  <c r="AA711" i="79"/>
  <c r="AA232" i="79"/>
  <c r="AA1452" i="79"/>
  <c r="AA1026" i="79"/>
  <c r="AA3057" i="79"/>
  <c r="AA1602" i="79"/>
  <c r="AA2810" i="79"/>
  <c r="AA2155" i="79"/>
  <c r="AA3182" i="79"/>
  <c r="AA1798" i="79"/>
  <c r="AA3316" i="79"/>
  <c r="AA2211" i="79"/>
  <c r="AA760" i="79"/>
  <c r="AA141" i="79"/>
  <c r="AA3052" i="79"/>
  <c r="AA1395" i="79"/>
  <c r="AA3447" i="79"/>
  <c r="AA3264" i="79"/>
  <c r="AA2070" i="79"/>
  <c r="AA1272" i="79"/>
  <c r="AA881" i="79"/>
  <c r="AA1996" i="79"/>
  <c r="AA3013" i="79"/>
  <c r="AA3319" i="79"/>
  <c r="AA632" i="79"/>
  <c r="AA3195" i="79"/>
  <c r="AA2726" i="79"/>
  <c r="AA3222" i="79"/>
  <c r="AA894" i="79"/>
  <c r="AA1298" i="79"/>
  <c r="AA1624" i="79"/>
  <c r="AA3416" i="79"/>
  <c r="AA954" i="79"/>
  <c r="AA1591" i="79"/>
  <c r="AA1103" i="79"/>
  <c r="AA2845" i="79"/>
  <c r="AA1834" i="79"/>
  <c r="AA762" i="79"/>
  <c r="AA3543" i="79"/>
  <c r="AA1381" i="79"/>
  <c r="AA2284" i="79"/>
  <c r="AA1411" i="79"/>
  <c r="AA351" i="79"/>
  <c r="AA1585" i="79"/>
  <c r="AA2624" i="79"/>
  <c r="AA1646" i="79"/>
  <c r="AA503" i="79"/>
  <c r="AA1483" i="79"/>
  <c r="AA976" i="79"/>
  <c r="AA1278" i="79"/>
  <c r="AA166" i="79"/>
  <c r="AA672" i="79"/>
  <c r="AA1838" i="79"/>
  <c r="AA2946" i="79"/>
  <c r="AA1628" i="79"/>
  <c r="AA3108" i="79"/>
  <c r="AA3421" i="79"/>
  <c r="AA1289" i="79"/>
  <c r="AA3469" i="79"/>
  <c r="AA2780" i="79"/>
  <c r="AA2948" i="79"/>
  <c r="AA3029" i="79"/>
  <c r="AA1909" i="79"/>
  <c r="AA174" i="79"/>
  <c r="AA461" i="79"/>
  <c r="AA1942" i="79"/>
  <c r="AA147" i="79"/>
  <c r="AA3356" i="79"/>
  <c r="AA514" i="79"/>
  <c r="AA1771" i="79"/>
  <c r="AA777" i="79"/>
  <c r="AA2433" i="79"/>
  <c r="AA545" i="79"/>
  <c r="AA1658" i="79"/>
  <c r="AA3215" i="79"/>
  <c r="AA3077" i="79"/>
  <c r="AA300" i="79"/>
  <c r="AA1668" i="79"/>
  <c r="AA1433" i="79"/>
  <c r="AA960" i="79"/>
  <c r="AA2643" i="79"/>
  <c r="AA774" i="79"/>
  <c r="AA2497" i="79"/>
  <c r="AA961" i="79"/>
  <c r="AA1609" i="79"/>
  <c r="AA1514" i="79"/>
  <c r="AA2192" i="79"/>
  <c r="AA553" i="79"/>
  <c r="AA1032" i="79"/>
  <c r="AA2435" i="79"/>
  <c r="AA2424" i="79"/>
  <c r="AA2918" i="79"/>
  <c r="AA3223" i="79"/>
  <c r="AA1687" i="79"/>
  <c r="AA2798" i="79"/>
  <c r="AA2198" i="79"/>
  <c r="AA1356" i="79"/>
  <c r="AA1930" i="79"/>
  <c r="AA1276" i="79"/>
  <c r="AA2077" i="79"/>
  <c r="AA1127" i="79"/>
  <c r="AA2924" i="79"/>
  <c r="AA2752" i="79"/>
  <c r="AA1213" i="79"/>
  <c r="AA527" i="79"/>
  <c r="AA3190" i="79"/>
  <c r="AA3365" i="79"/>
  <c r="AA2263" i="79"/>
  <c r="AA1107" i="79"/>
  <c r="AA431" i="79"/>
  <c r="AA30" i="79"/>
  <c r="AA1748" i="79"/>
  <c r="AA2932" i="79"/>
  <c r="AA2730" i="79"/>
  <c r="AA3225" i="79"/>
  <c r="AA1348" i="79"/>
  <c r="AA1999" i="79"/>
  <c r="AA1322" i="79"/>
  <c r="AA2384" i="79"/>
  <c r="AA1650" i="79"/>
  <c r="AA595" i="79"/>
  <c r="AA1801" i="79"/>
  <c r="AA195" i="79"/>
  <c r="AA2088" i="79"/>
  <c r="AA2045" i="79"/>
  <c r="AA3027" i="79"/>
  <c r="AA1663" i="79"/>
  <c r="AA1551" i="79"/>
  <c r="AA3313" i="79"/>
  <c r="AA410" i="79"/>
  <c r="AA1939" i="79"/>
  <c r="AA2528" i="79"/>
  <c r="AA2456" i="79"/>
  <c r="AA1530" i="79"/>
  <c r="AA955" i="79"/>
  <c r="AA2969" i="79"/>
  <c r="AA1684" i="79"/>
  <c r="AA128" i="79"/>
  <c r="AA3430" i="79"/>
  <c r="AA1817" i="79"/>
  <c r="AA3104" i="79"/>
  <c r="AA1823" i="79"/>
  <c r="AA2857" i="79"/>
  <c r="AA1409" i="79"/>
  <c r="AA2653" i="79"/>
  <c r="AA2370" i="79"/>
  <c r="AA1509" i="79"/>
  <c r="AA3357" i="79"/>
  <c r="AA159" i="79"/>
  <c r="AA1141" i="79"/>
  <c r="AA987" i="79"/>
  <c r="AA1573" i="79"/>
  <c r="AA2029" i="79"/>
  <c r="AA3449" i="79"/>
  <c r="AA3531" i="79"/>
  <c r="AA2359" i="79"/>
  <c r="AA416" i="79"/>
  <c r="AA893" i="79"/>
  <c r="AA3066" i="79"/>
  <c r="AA791" i="79"/>
  <c r="AA2230" i="79"/>
  <c r="AA1439" i="79"/>
  <c r="AA3526" i="79"/>
  <c r="AA1274" i="79"/>
  <c r="AA608" i="79"/>
  <c r="AA3372" i="79"/>
  <c r="AA1491" i="79"/>
  <c r="AA1403" i="79"/>
  <c r="AA3146" i="79"/>
  <c r="AA3329" i="79"/>
  <c r="AA2069" i="79"/>
  <c r="AA604" i="79"/>
  <c r="AA150" i="79"/>
  <c r="AA1951" i="79"/>
  <c r="AA3175" i="79"/>
  <c r="AA310" i="79"/>
  <c r="AA245" i="79"/>
  <c r="AA2033" i="79"/>
  <c r="AA2561" i="79"/>
  <c r="AA3378" i="79"/>
  <c r="AA434" i="79"/>
  <c r="AA1262" i="79"/>
  <c r="AA2940" i="79"/>
  <c r="AA440" i="79"/>
  <c r="AA378" i="79"/>
  <c r="AA2651" i="79"/>
  <c r="AA719" i="79"/>
  <c r="AA3518" i="79"/>
  <c r="AA2466" i="79"/>
  <c r="AA2417" i="79"/>
  <c r="AA1713" i="79"/>
  <c r="AA2257" i="79"/>
  <c r="AA2874" i="79"/>
  <c r="AA1302" i="79"/>
  <c r="AA3270" i="79"/>
  <c r="AA2568" i="79"/>
  <c r="AA850" i="79"/>
  <c r="AA2608" i="79"/>
  <c r="AA2601" i="79"/>
  <c r="AA1183" i="79"/>
  <c r="AA289" i="79"/>
  <c r="AA767" i="79"/>
  <c r="AA2768" i="79"/>
  <c r="AA3489" i="79"/>
  <c r="AA472" i="79"/>
  <c r="AA646" i="79"/>
  <c r="AA2659" i="79"/>
  <c r="AA883" i="79"/>
  <c r="AA94" i="79"/>
  <c r="AA3201" i="79"/>
  <c r="AA1788" i="79"/>
  <c r="AA1457" i="79"/>
  <c r="AA1163" i="79"/>
  <c r="AA2335" i="79"/>
  <c r="AA2361" i="79"/>
  <c r="AA2332" i="79"/>
  <c r="AA796" i="79"/>
  <c r="AA831" i="79"/>
  <c r="AA2676" i="79"/>
  <c r="AA1893" i="79"/>
  <c r="AA866" i="79"/>
  <c r="AA2839" i="79"/>
  <c r="AA1482" i="79"/>
  <c r="AA523" i="79"/>
  <c r="AA1010" i="79"/>
  <c r="AA2876" i="79"/>
  <c r="AA1277" i="79"/>
  <c r="AA129" i="79"/>
  <c r="AA2623" i="79"/>
  <c r="AA1044" i="79"/>
  <c r="AA1627" i="79"/>
  <c r="AA917" i="79"/>
  <c r="AA941" i="79"/>
  <c r="AA989" i="79"/>
  <c r="AA249" i="79"/>
  <c r="AA735" i="79"/>
  <c r="AA398" i="79"/>
  <c r="AA1541" i="79"/>
  <c r="AA1073" i="79"/>
  <c r="AA649" i="79"/>
  <c r="AA3063" i="79"/>
  <c r="AA1743" i="79"/>
  <c r="AA837" i="79"/>
  <c r="AA3315" i="79"/>
  <c r="AA2970" i="79"/>
  <c r="AA2377" i="79"/>
  <c r="AA1894" i="79"/>
  <c r="AA2225" i="79"/>
  <c r="AA2040" i="79"/>
  <c r="AA2222" i="79"/>
  <c r="AA2460" i="79"/>
  <c r="AA3413" i="79"/>
  <c r="AA906" i="79"/>
  <c r="AA1953" i="79"/>
  <c r="AA3136" i="79"/>
  <c r="AA3018" i="79"/>
  <c r="AA2603" i="79"/>
  <c r="AA2221" i="79"/>
  <c r="AA1521" i="79"/>
  <c r="AA247" i="79"/>
  <c r="AA3074" i="79"/>
  <c r="AA3291" i="79"/>
  <c r="AA2430" i="79"/>
  <c r="AA662" i="79"/>
  <c r="AA1552" i="79"/>
  <c r="AA2701" i="79"/>
  <c r="AA31" i="79"/>
  <c r="AA3511" i="79"/>
  <c r="AA3245" i="79"/>
  <c r="AA2083" i="79"/>
  <c r="AA2090" i="79"/>
  <c r="AA1490" i="79"/>
  <c r="AA102" i="79"/>
  <c r="AA2113" i="79"/>
  <c r="AA678" i="79"/>
  <c r="AA1192" i="79"/>
  <c r="AA208" i="79"/>
  <c r="AA3099" i="79"/>
  <c r="AA428" i="79"/>
  <c r="AA2254" i="79"/>
  <c r="AA1079" i="79"/>
  <c r="AA2658" i="79"/>
  <c r="AA3534" i="79"/>
  <c r="AA235" i="79"/>
  <c r="AA1273" i="79"/>
  <c r="AA1780" i="79"/>
  <c r="AA3046" i="79"/>
  <c r="AA1410" i="79"/>
  <c r="AA859" i="79"/>
  <c r="AA3131" i="79"/>
  <c r="AA1116" i="79"/>
  <c r="AA1918" i="79"/>
  <c r="AA1758" i="79"/>
  <c r="AA2112" i="79"/>
  <c r="AA433" i="79"/>
  <c r="AA2750" i="79"/>
  <c r="AA1064" i="79"/>
  <c r="AA1793" i="79"/>
  <c r="AA3114" i="79"/>
  <c r="AA197" i="79"/>
  <c r="AA3033" i="79"/>
  <c r="AA3072" i="79"/>
  <c r="AA2480" i="79"/>
  <c r="AA2187" i="79"/>
  <c r="AA1574" i="79"/>
  <c r="AA3501" i="79"/>
  <c r="AA1777" i="79"/>
  <c r="AA518" i="79"/>
  <c r="AA508" i="79"/>
  <c r="AA2684" i="79"/>
  <c r="AA2979" i="79"/>
  <c r="AA1351" i="79"/>
  <c r="AA930" i="79"/>
  <c r="AA876" i="79"/>
  <c r="AA1583" i="79"/>
  <c r="AA920" i="79"/>
  <c r="AA1367" i="79"/>
  <c r="AA2727" i="79"/>
  <c r="AA3186" i="79"/>
  <c r="AA2103" i="79"/>
  <c r="AA1069" i="79"/>
  <c r="AA2777" i="79"/>
  <c r="AA3419" i="79"/>
  <c r="AA276" i="79"/>
  <c r="AA1464" i="79"/>
  <c r="AA2470" i="79"/>
  <c r="AA2800" i="79"/>
  <c r="AA2690" i="79"/>
  <c r="AA1438" i="79"/>
  <c r="AA812" i="79"/>
  <c r="AA72" i="79"/>
  <c r="AA283" i="79"/>
  <c r="AA2235" i="79"/>
  <c r="AA305" i="79"/>
  <c r="AA2577" i="79"/>
  <c r="AA1981" i="79"/>
  <c r="AA772" i="79"/>
  <c r="AA2879" i="79"/>
  <c r="AA490" i="79"/>
  <c r="AA1904" i="79"/>
  <c r="AA448" i="79"/>
  <c r="AA2519" i="79"/>
  <c r="AA2541" i="79"/>
  <c r="AA226" i="79"/>
  <c r="AA1193" i="79"/>
  <c r="AA3272" i="79"/>
  <c r="AA1495" i="79"/>
  <c r="AA782" i="79"/>
  <c r="AA3542" i="79"/>
  <c r="AA308" i="79"/>
  <c r="AA2036" i="79"/>
  <c r="AA225" i="79"/>
  <c r="AA2901" i="79"/>
  <c r="AA3196" i="79"/>
  <c r="AA975" i="79"/>
  <c r="AA42" i="79"/>
  <c r="AA3298" i="79"/>
  <c r="AA1139" i="79"/>
  <c r="AA3412" i="79"/>
  <c r="AA1027" i="79"/>
  <c r="AA2589" i="79"/>
  <c r="AA2665" i="79"/>
  <c r="AA1067" i="79"/>
  <c r="AA681" i="79"/>
  <c r="AA2102" i="79"/>
  <c r="AA2836" i="79"/>
  <c r="AA679" i="79"/>
  <c r="AA1885" i="79"/>
  <c r="AA1321" i="79"/>
  <c r="AA1239" i="79"/>
  <c r="AA3550" i="79"/>
  <c r="AA210" i="79"/>
  <c r="AA1112" i="79"/>
  <c r="AA1512" i="79"/>
  <c r="AA1700" i="79"/>
  <c r="AA3230" i="79"/>
  <c r="AA2980" i="79"/>
  <c r="AA2204" i="79"/>
  <c r="AA3353" i="79"/>
  <c r="AA2114" i="79"/>
  <c r="AA834" i="79"/>
  <c r="AA3144" i="79"/>
  <c r="AA2686" i="79"/>
  <c r="AA187" i="79"/>
  <c r="AA2770" i="79"/>
  <c r="AA1081" i="79"/>
  <c r="AA260" i="79"/>
  <c r="AA2167" i="79"/>
  <c r="AA2842" i="79"/>
  <c r="AA2120" i="79"/>
  <c r="AA2772" i="79"/>
  <c r="AA2053" i="79"/>
  <c r="AA3375" i="79"/>
  <c r="AA1526" i="79"/>
  <c r="AA1126" i="79"/>
  <c r="AA557" i="79"/>
  <c r="AA53" i="79"/>
  <c r="AA366" i="79"/>
  <c r="AA237" i="79"/>
  <c r="AA91" i="79"/>
  <c r="AA394" i="79"/>
  <c r="AA1645" i="79"/>
  <c r="AA1679" i="79"/>
  <c r="AA1006" i="79"/>
  <c r="AA2186" i="79"/>
  <c r="AA630" i="79"/>
  <c r="AA3161" i="79"/>
  <c r="AA957" i="79"/>
  <c r="AA2249" i="79"/>
  <c r="AA1230" i="79"/>
  <c r="AA1860" i="79"/>
  <c r="AA726" i="79"/>
  <c r="AA640" i="79"/>
  <c r="AA2299" i="79"/>
  <c r="AA1271" i="79"/>
  <c r="AA2330" i="79"/>
  <c r="AA3420" i="79"/>
  <c r="AA727" i="79"/>
  <c r="AA2184" i="79"/>
  <c r="AA3494" i="79"/>
  <c r="AA1221" i="79"/>
  <c r="AA1803" i="79"/>
  <c r="AA110" i="79"/>
  <c r="AA637" i="79"/>
  <c r="AA1943" i="79"/>
  <c r="AA2903" i="79"/>
  <c r="AA29" i="79"/>
  <c r="AA2961" i="79"/>
  <c r="AA2739" i="79"/>
  <c r="AA2989" i="79"/>
  <c r="AA2215" i="79"/>
  <c r="AA551" i="79"/>
  <c r="AA721" i="79"/>
  <c r="AA2906" i="79"/>
  <c r="AA2199" i="79"/>
  <c r="AA3263" i="79"/>
  <c r="AA1037" i="79"/>
  <c r="AA1527" i="79"/>
  <c r="AA1430" i="79"/>
  <c r="AA2098" i="79"/>
  <c r="AA2706" i="79"/>
  <c r="AA3537" i="79"/>
  <c r="AA944" i="79"/>
  <c r="AA23" i="79"/>
  <c r="AA597" i="79"/>
  <c r="AA1864" i="79"/>
  <c r="AA2786" i="79"/>
  <c r="AA3010" i="79"/>
  <c r="AA1610" i="79"/>
  <c r="AA1407" i="79"/>
  <c r="AA2806" i="79"/>
  <c r="AA1405" i="79"/>
  <c r="AA2100" i="79"/>
  <c r="AA1487" i="79"/>
  <c r="AA1854" i="79"/>
  <c r="AA1442" i="79"/>
  <c r="AA667" i="79"/>
  <c r="AA1417" i="79"/>
  <c r="AA690" i="79"/>
  <c r="AA1101" i="79"/>
  <c r="AA566" i="79"/>
  <c r="AA2931" i="79"/>
  <c r="AA3085" i="79"/>
  <c r="AA2649" i="79"/>
  <c r="AA2328" i="79"/>
  <c r="AA740" i="79"/>
  <c r="AA2977" i="79"/>
  <c r="AA1906" i="79"/>
  <c r="AA967" i="79"/>
  <c r="AA654" i="79"/>
  <c r="AA104" i="79"/>
  <c r="AA623" i="79"/>
  <c r="AA291" i="79"/>
  <c r="AA1340" i="79"/>
  <c r="AA3242" i="79"/>
  <c r="AA3508" i="79"/>
  <c r="AA1408" i="79"/>
  <c r="AA35" i="79"/>
  <c r="AA861" i="79"/>
  <c r="AA2059" i="79"/>
  <c r="AA80" i="79"/>
  <c r="AA3025" i="79"/>
  <c r="AA2046" i="79"/>
  <c r="AA370" i="79"/>
  <c r="AA2862" i="79"/>
  <c r="AA842" i="79"/>
  <c r="AA2514" i="79"/>
  <c r="AA1581" i="79"/>
  <c r="AA450" i="79"/>
  <c r="AA2560" i="79"/>
  <c r="AA1424" i="79"/>
  <c r="AA2119" i="79"/>
  <c r="AA723" i="79"/>
  <c r="AA509" i="79"/>
  <c r="AA2445" i="79"/>
  <c r="AA674" i="79"/>
  <c r="AA601" i="79"/>
  <c r="AA2023" i="79"/>
  <c r="AA2628" i="79"/>
  <c r="AA1250" i="79"/>
  <c r="AA959" i="79"/>
  <c r="AA1453" i="79"/>
  <c r="AA488" i="79"/>
  <c r="AA85" i="79"/>
  <c r="AA2616" i="79"/>
  <c r="AA47" i="79"/>
  <c r="AA282" i="79"/>
  <c r="AA2054" i="79"/>
  <c r="AA2208" i="79"/>
  <c r="AA1607" i="79"/>
  <c r="AA86" i="79"/>
  <c r="AA1236" i="79"/>
  <c r="AA1327" i="79"/>
  <c r="AA825" i="79"/>
  <c r="AA256" i="79"/>
  <c r="AA1155" i="79"/>
  <c r="AA2454" i="79"/>
  <c r="AA255" i="79"/>
  <c r="AA1291" i="79"/>
  <c r="AA2982" i="79"/>
  <c r="AA3346" i="79"/>
  <c r="AA3058" i="79"/>
  <c r="AA3402" i="79"/>
  <c r="AA2027" i="79"/>
  <c r="AA1584" i="79"/>
  <c r="AA1414" i="79"/>
  <c r="AA3473" i="79"/>
  <c r="AA1144" i="79"/>
  <c r="AA1557" i="79"/>
  <c r="AA1739" i="79"/>
  <c r="AA2647" i="79"/>
  <c r="AA1886" i="79"/>
  <c r="AA708" i="79"/>
  <c r="AA1456" i="79"/>
  <c r="AA1122" i="79"/>
  <c r="AA599" i="79"/>
  <c r="AA1675" i="79"/>
  <c r="AA1795" i="79"/>
  <c r="AA2749" i="79"/>
  <c r="AA1496" i="79"/>
  <c r="AA849" i="79"/>
  <c r="AA3340" i="79"/>
  <c r="AA824" i="79"/>
  <c r="AA3530" i="79"/>
  <c r="AA1959" i="79"/>
  <c r="AA3236" i="79"/>
  <c r="AA1998" i="79"/>
  <c r="AA356" i="79"/>
  <c r="AA1967" i="79"/>
  <c r="AA3325" i="79"/>
  <c r="AA1688" i="79"/>
  <c r="AA693" i="79"/>
  <c r="AA1372" i="79"/>
  <c r="AA2262" i="79"/>
  <c r="AA1897" i="79"/>
  <c r="AA209" i="79"/>
  <c r="AA2085" i="79"/>
  <c r="AA2241" i="79"/>
  <c r="AA936" i="79"/>
  <c r="AA1657" i="79"/>
  <c r="AA2238" i="79"/>
  <c r="AA3330" i="79"/>
  <c r="AA2962" i="79"/>
  <c r="AA1962" i="79"/>
  <c r="AA2872" i="79"/>
  <c r="AA77" i="79"/>
  <c r="AA2636" i="79"/>
  <c r="AA1518" i="79"/>
  <c r="AA2347" i="79"/>
  <c r="AA2357" i="79"/>
  <c r="AA522" i="79"/>
  <c r="AA412" i="79"/>
  <c r="AA2742" i="79"/>
  <c r="AA2271" i="79"/>
  <c r="AA329" i="79"/>
  <c r="AA2814" i="79"/>
  <c r="AA2416" i="79"/>
  <c r="AA2930" i="79"/>
  <c r="AA1502" i="79"/>
  <c r="AA34" i="79"/>
  <c r="AA1286" i="79"/>
  <c r="AA3472" i="79"/>
  <c r="AA571" i="79"/>
  <c r="AA572" i="79"/>
  <c r="AA2909" i="79"/>
  <c r="AA3344" i="79"/>
  <c r="AA3127" i="79"/>
  <c r="AA1975" i="79"/>
  <c r="AA124" i="79"/>
  <c r="AA2210" i="79"/>
  <c r="AA1246" i="79"/>
  <c r="AA3401" i="79"/>
  <c r="AA2870" i="79"/>
  <c r="AA3422" i="79"/>
  <c r="AA1354" i="79"/>
  <c r="AA3123" i="79"/>
  <c r="AA1379" i="79"/>
  <c r="AA732" i="79"/>
  <c r="AA2957" i="79"/>
  <c r="AA1205" i="79"/>
  <c r="AA2895" i="79"/>
  <c r="AA1153" i="79"/>
  <c r="AA1400" i="79"/>
  <c r="AA1973" i="79"/>
  <c r="AA2013" i="79"/>
  <c r="AA1046" i="79"/>
  <c r="AA1644" i="79"/>
  <c r="AA2507" i="79"/>
  <c r="AA2838" i="79"/>
  <c r="AA2847" i="79"/>
  <c r="AA113" i="79"/>
  <c r="AA1300" i="79"/>
  <c r="AA24" i="79"/>
  <c r="AA1349" i="79"/>
  <c r="AA2111" i="79"/>
  <c r="AA474" i="79"/>
  <c r="AA2163" i="79"/>
  <c r="AA135" i="79"/>
  <c r="AA818" i="79"/>
  <c r="AA3207" i="79"/>
  <c r="AA1697" i="79"/>
  <c r="AA1871" i="79"/>
  <c r="AA2598" i="79"/>
  <c r="AA2342" i="79"/>
  <c r="AA161" i="79"/>
  <c r="AA1905" i="79"/>
  <c r="AA155" i="79"/>
  <c r="AA3126" i="79"/>
  <c r="AA1449" i="79"/>
  <c r="AA1333" i="79"/>
  <c r="AA270" i="79"/>
  <c r="AA3062" i="79"/>
  <c r="AA1041" i="79"/>
  <c r="AA1726" i="79"/>
  <c r="AA2578" i="79"/>
  <c r="AA2110" i="79"/>
  <c r="AA3541" i="79"/>
  <c r="AA2229" i="79"/>
  <c r="AA2681" i="79"/>
  <c r="AA2757" i="79"/>
  <c r="AA3101" i="79"/>
  <c r="AA2188" i="79"/>
  <c r="AA1934" i="79"/>
  <c r="AA2124" i="79"/>
  <c r="AA3050" i="79"/>
  <c r="AA148" i="79"/>
  <c r="AA453" i="79"/>
  <c r="AA1695" i="79"/>
  <c r="AA3360" i="79"/>
  <c r="AA1992" i="79"/>
  <c r="AA107" i="79"/>
  <c r="AA2115" i="79"/>
  <c r="AA2697" i="79"/>
  <c r="AA3477" i="79"/>
  <c r="AA2854" i="79"/>
  <c r="AA3380" i="79"/>
  <c r="AA1582" i="79"/>
  <c r="AA1269" i="79"/>
  <c r="AA2300" i="79"/>
  <c r="AA3253" i="79"/>
  <c r="AA833" i="79"/>
  <c r="AA778" i="79"/>
  <c r="AA929" i="79"/>
  <c r="AA918" i="79"/>
  <c r="AA1960" i="79"/>
  <c r="AA3166" i="79"/>
  <c r="AA3320" i="79"/>
  <c r="AA1365" i="79"/>
  <c r="AA2173" i="79"/>
  <c r="AA185" i="79"/>
  <c r="AA3435" i="79"/>
  <c r="AA3065" i="79"/>
  <c r="AA3410" i="79"/>
  <c r="AA2011" i="79"/>
  <c r="AA2521" i="79"/>
  <c r="AA2153" i="79"/>
  <c r="AA1467" i="79"/>
  <c r="AA1443" i="79"/>
  <c r="AA1730" i="79"/>
  <c r="AA2403" i="79"/>
  <c r="AA2422" i="79"/>
  <c r="AA1735" i="79"/>
  <c r="AA1210" i="79"/>
  <c r="AA3235" i="79"/>
  <c r="AA2834" i="79"/>
  <c r="AA250" i="79"/>
  <c r="AA510" i="79"/>
  <c r="AA2763" i="79"/>
  <c r="AA432" i="79"/>
  <c r="AA114" i="79"/>
  <c r="AA1287" i="79"/>
  <c r="AA1805" i="79"/>
  <c r="AA2087" i="79"/>
  <c r="AA1617" i="79"/>
  <c r="AA203" i="79"/>
  <c r="AA889" i="79"/>
  <c r="AA696" i="79"/>
  <c r="AA3139" i="79"/>
  <c r="AA3462" i="79"/>
  <c r="AA2604" i="79"/>
  <c r="AA2278" i="79"/>
  <c r="AA3274" i="79"/>
  <c r="AA2650" i="79"/>
  <c r="AA811" i="79"/>
  <c r="AA890" i="79"/>
  <c r="AA152" i="79"/>
  <c r="AA1045" i="79"/>
  <c r="AA2884" i="79"/>
  <c r="AA323" i="79"/>
  <c r="AA2003" i="79"/>
  <c r="AA1214" i="79"/>
  <c r="AA2740" i="79"/>
  <c r="AA267" i="79"/>
  <c r="AA1056" i="79"/>
  <c r="AA2971" i="79"/>
  <c r="AA2076" i="79"/>
  <c r="AA55" i="79"/>
  <c r="AA747" i="79"/>
  <c r="AA1978" i="79"/>
  <c r="AA564" i="79"/>
  <c r="AA3444" i="79"/>
  <c r="AA241" i="79"/>
  <c r="AA2331" i="79"/>
  <c r="AA88" i="79"/>
  <c r="AA2251" i="79"/>
  <c r="AA3134" i="79"/>
  <c r="AA32" i="79"/>
  <c r="AA353" i="79"/>
  <c r="AA2148" i="79"/>
  <c r="AA1008" i="79"/>
  <c r="AA202" i="79"/>
  <c r="AA1092" i="79"/>
  <c r="AA938" i="79"/>
  <c r="AA2885" i="79"/>
  <c r="AA860" i="79"/>
  <c r="AA1525" i="79"/>
  <c r="AA1388" i="79"/>
  <c r="AA320" i="79"/>
  <c r="AA555" i="79"/>
  <c r="AA2462" i="79"/>
  <c r="AA1454" i="79"/>
  <c r="AA2068" i="79"/>
  <c r="AA1203" i="79"/>
  <c r="AA3257" i="79"/>
  <c r="AA1861" i="79"/>
  <c r="AA3480" i="79"/>
  <c r="AA2367" i="79"/>
  <c r="AA3069" i="79"/>
  <c r="AA965" i="79"/>
  <c r="AA2081" i="79"/>
  <c r="AA558" i="79"/>
  <c r="AA3382" i="79"/>
  <c r="AA701" i="79"/>
  <c r="AA997" i="79"/>
  <c r="AA903" i="79"/>
  <c r="AA2308" i="79"/>
  <c r="AA2165" i="79"/>
  <c r="AA2047" i="79"/>
  <c r="AA2664" i="79"/>
  <c r="AA390" i="79"/>
  <c r="AA742" i="79"/>
  <c r="AA2312" i="79"/>
  <c r="AA3120" i="79"/>
  <c r="AA441" i="79"/>
  <c r="AA344" i="79"/>
  <c r="AA2410" i="79"/>
  <c r="AA1132" i="79"/>
  <c r="AA1446" i="79"/>
  <c r="AA2458" i="79"/>
  <c r="AA521" i="79"/>
  <c r="AA1084" i="79"/>
  <c r="AA3016" i="79"/>
  <c r="AA312" i="79"/>
  <c r="AA2345" i="79"/>
  <c r="AA3193" i="79"/>
  <c r="AA781" i="79"/>
  <c r="AA988" i="79"/>
  <c r="AA2921" i="79"/>
  <c r="AA730" i="79"/>
  <c r="AA3001" i="79"/>
  <c r="AA257" i="79"/>
  <c r="AA1825" i="79"/>
  <c r="AA1158" i="79"/>
  <c r="AA1629" i="79"/>
  <c r="AA3167" i="79"/>
  <c r="AA497" i="79"/>
  <c r="AA418" i="79"/>
  <c r="AA3436" i="79"/>
  <c r="AA290" i="79"/>
  <c r="AA2570" i="79"/>
  <c r="AA69" i="79"/>
  <c r="AA3466" i="79"/>
  <c r="AA2440" i="79"/>
  <c r="AA1721" i="79"/>
  <c r="AA808" i="79"/>
  <c r="AA3138" i="79"/>
  <c r="AA2873" i="79"/>
  <c r="AA217" i="79"/>
  <c r="AA3145" i="79"/>
  <c r="AA137" i="79"/>
  <c r="AA116" i="79"/>
  <c r="AA2075" i="79"/>
  <c r="AA1447" i="79"/>
  <c r="AA2123" i="79"/>
  <c r="AA2827" i="79"/>
  <c r="AA1489" i="79"/>
  <c r="AA1711" i="79"/>
  <c r="AA931" i="79"/>
  <c r="AA3173" i="79"/>
  <c r="AA3528" i="79"/>
  <c r="AA2017" i="79"/>
  <c r="AA2789" i="79"/>
  <c r="AA2790" i="79"/>
  <c r="AA1920" i="79"/>
  <c r="AA2565" i="79"/>
  <c r="AA1719" i="79"/>
  <c r="AA1936" i="79"/>
  <c r="AA3100" i="79"/>
  <c r="AA481" i="79"/>
  <c r="AA186" i="79"/>
  <c r="AA1350" i="79"/>
  <c r="AA3323" i="79"/>
  <c r="AA2583" i="79"/>
  <c r="AA1971" i="79"/>
  <c r="AA1307" i="79"/>
  <c r="AA2130" i="79"/>
  <c r="AA2611" i="79"/>
  <c r="AA1146" i="79"/>
  <c r="AA2294" i="79"/>
  <c r="AA281" i="79"/>
  <c r="AA1693" i="79"/>
  <c r="AA949" i="79"/>
  <c r="AA897" i="79"/>
  <c r="AA2453" i="79"/>
  <c r="AA2953" i="79"/>
  <c r="AA3287" i="79"/>
  <c r="AA867" i="79"/>
  <c r="AA793" i="79"/>
  <c r="AA1330" i="79"/>
  <c r="AA728" i="79"/>
  <c r="AA3384" i="79"/>
  <c r="AA1195" i="79"/>
  <c r="AA1282" i="79"/>
  <c r="AA682" i="79"/>
  <c r="AA1892" i="79"/>
  <c r="AA1619" i="79"/>
  <c r="AA1831" i="79"/>
  <c r="AA1301" i="79"/>
  <c r="AA3157" i="79"/>
  <c r="AA1863" i="79"/>
  <c r="AA940" i="79"/>
  <c r="AA1406" i="79"/>
  <c r="AA189" i="79"/>
  <c r="AA1480" i="79"/>
  <c r="AA2280" i="79"/>
  <c r="AA1460" i="79"/>
  <c r="AA2493" i="79"/>
  <c r="AA266" i="79"/>
  <c r="AA2983" i="79"/>
  <c r="AA1757" i="79"/>
  <c r="AA1756" i="79"/>
  <c r="AA1993" i="79"/>
  <c r="AA277" i="79"/>
  <c r="AA2451" i="79"/>
  <c r="AA1728" i="79"/>
  <c r="AA1249" i="79"/>
  <c r="AA1318" i="79"/>
  <c r="AA695" i="79"/>
  <c r="AA2715" i="79"/>
  <c r="AA3217" i="79"/>
  <c r="AA3204" i="79"/>
  <c r="AA2556" i="79"/>
  <c r="AA476" i="79"/>
  <c r="AA2393" i="79"/>
  <c r="AA2579" i="79"/>
  <c r="AA3409" i="79"/>
  <c r="AA2812" i="79"/>
  <c r="AA1399" i="79"/>
  <c r="AA3208" i="79"/>
  <c r="AA146" i="79"/>
  <c r="AA2366" i="79"/>
  <c r="AA2913" i="79"/>
  <c r="AA2631" i="79"/>
  <c r="AA2304" i="79"/>
  <c r="AA2992" i="79"/>
  <c r="AA698" i="79"/>
  <c r="AA569" i="79"/>
  <c r="AA3415" i="79"/>
  <c r="AA2459" i="79"/>
  <c r="AA575" i="79"/>
  <c r="AA3192" i="79"/>
  <c r="AA3433" i="79"/>
  <c r="AA1498" i="79"/>
  <c r="AA899" i="79"/>
  <c r="AA2675" i="79"/>
  <c r="AA1673" i="79"/>
  <c r="AA1982" i="79"/>
  <c r="AA219" i="79"/>
  <c r="AA2450" i="79"/>
  <c r="AA74" i="79"/>
  <c r="AA243" i="79"/>
  <c r="AA904" i="79"/>
  <c r="AA923" i="79"/>
  <c r="AA193" i="79"/>
  <c r="AA3240" i="79"/>
  <c r="AA392" i="79"/>
  <c r="AA2531" i="79"/>
  <c r="AA768" i="79"/>
  <c r="AA288" i="79"/>
  <c r="AA2804" i="79"/>
  <c r="AA915" i="79"/>
  <c r="AA2550" i="79"/>
  <c r="AA2642" i="79"/>
  <c r="AA1913" i="79"/>
  <c r="AA887" i="79"/>
  <c r="AA3488" i="79"/>
  <c r="AA38" i="79"/>
  <c r="AA134" i="79"/>
  <c r="AA1108" i="79"/>
  <c r="AA144" i="79"/>
  <c r="AA579" i="79"/>
  <c r="AA1074" i="79"/>
  <c r="AA3481" i="79"/>
  <c r="AA2776" i="79"/>
  <c r="AA1606" i="79"/>
  <c r="AA871" i="79"/>
  <c r="AA83" i="79"/>
  <c r="AA1824" i="79"/>
  <c r="AA1175" i="79"/>
  <c r="AA1922" i="79"/>
  <c r="AA2582" i="79"/>
  <c r="AA354" i="79"/>
  <c r="AA563" i="79"/>
  <c r="AA600" i="79"/>
  <c r="AA2464" i="79"/>
  <c r="AA231" i="79"/>
  <c r="AA882" i="79"/>
  <c r="AA3463" i="79"/>
  <c r="AA1030" i="79"/>
  <c r="AA2126" i="79"/>
  <c r="AA3399" i="79"/>
  <c r="AA2837" i="79"/>
  <c r="AA2898" i="79"/>
  <c r="AA2078" i="79"/>
  <c r="AA3483" i="79"/>
  <c r="AA2206" i="79"/>
  <c r="AA2175" i="79"/>
  <c r="AA1308" i="79"/>
  <c r="AA1709" i="79"/>
  <c r="AA3059" i="79"/>
  <c r="AA132" i="79"/>
  <c r="AA1167" i="79"/>
  <c r="AA2143" i="79"/>
  <c r="AA3247" i="79"/>
  <c r="AA2978" i="79"/>
  <c r="AA1972" i="79"/>
  <c r="AA3117" i="79"/>
  <c r="AA3255" i="79"/>
  <c r="AA3300" i="79"/>
  <c r="AA451" i="79"/>
  <c r="AA234" i="79"/>
  <c r="AA2397" i="79"/>
  <c r="AA1873" i="79"/>
  <c r="AA1086" i="79"/>
  <c r="AA115" i="79"/>
  <c r="AA482" i="79"/>
  <c r="AA2494" i="79"/>
  <c r="AA1130" i="79"/>
  <c r="AA1325" i="79"/>
  <c r="AA1926" i="79"/>
  <c r="AA117" i="79"/>
  <c r="AA1402" i="79"/>
  <c r="AA1808" i="79"/>
  <c r="AA1965" i="79"/>
  <c r="AA2882" i="79"/>
  <c r="AA1641" i="79"/>
  <c r="AA990" i="79"/>
  <c r="AA1590" i="79"/>
  <c r="AA2751" i="79"/>
  <c r="AA1729" i="79"/>
  <c r="AA3539" i="79"/>
  <c r="AA1279" i="79"/>
  <c r="AA1536" i="79"/>
  <c r="AA2691" i="79"/>
  <c r="AA1535" i="79"/>
  <c r="AA1275" i="79"/>
  <c r="AA2657" i="79"/>
  <c r="AA1983" i="79"/>
  <c r="AA2432" i="79"/>
  <c r="AA759" i="79"/>
  <c r="AA2096" i="79"/>
  <c r="AA1712" i="79"/>
  <c r="AA2899" i="79"/>
  <c r="AA2824" i="79"/>
  <c r="AA810" i="79"/>
  <c r="AA1806" i="79"/>
  <c r="AA2474" i="79"/>
  <c r="AA792" i="79"/>
  <c r="AA2722" i="79"/>
  <c r="AA3203" i="79"/>
  <c r="AA717" i="79"/>
  <c r="AA764" i="79"/>
  <c r="AA580" i="79"/>
  <c r="AA79" i="79"/>
  <c r="AA2405" i="79"/>
  <c r="AA1621" i="79"/>
  <c r="AA1013" i="79"/>
  <c r="AA46" i="79"/>
  <c r="AA3535" i="79"/>
  <c r="AA1089" i="79"/>
  <c r="AA3043" i="79"/>
  <c r="AA951" i="79"/>
  <c r="AA184" i="79"/>
  <c r="AA1835" i="79"/>
  <c r="AA164" i="79"/>
  <c r="AA1284" i="79"/>
  <c r="AA2383" i="79"/>
  <c r="AA2477" i="79"/>
  <c r="AA634" i="79"/>
  <c r="AA1781" i="79"/>
  <c r="AA3094" i="79"/>
  <c r="AA3322" i="79"/>
  <c r="AA1539" i="79"/>
  <c r="AA1519" i="79"/>
  <c r="AA2746" i="79"/>
  <c r="AA783" i="79"/>
  <c r="AA1665" i="79"/>
  <c r="AA3379" i="79"/>
  <c r="AA1543" i="79"/>
  <c r="AA3111" i="79"/>
  <c r="AA1782" i="79"/>
  <c r="AA692" i="79"/>
  <c r="AA1516" i="79"/>
  <c r="AA2448" i="79"/>
  <c r="AA3496" i="79"/>
  <c r="AA635" i="79"/>
  <c r="AA3342" i="79"/>
  <c r="AA2840" i="79"/>
  <c r="AA279" i="79"/>
  <c r="AA2738" i="79"/>
  <c r="AA2431" i="79"/>
  <c r="AA2157" i="79"/>
  <c r="AA3318" i="79"/>
  <c r="AA1083" i="79"/>
  <c r="AA2943" i="79"/>
  <c r="AA2993" i="79"/>
  <c r="AA2043" i="79"/>
  <c r="AA252" i="79"/>
  <c r="AA830" i="79"/>
  <c r="AA331" i="79"/>
  <c r="AA2073" i="79"/>
  <c r="AA2764" i="79"/>
  <c r="AA484" i="79"/>
  <c r="AA1261" i="79"/>
  <c r="AA2544" i="79"/>
  <c r="AA3156" i="79"/>
  <c r="AA2082" i="79"/>
  <c r="AA3142" i="79"/>
  <c r="AA900" i="79"/>
  <c r="AA616" i="79"/>
  <c r="AA101" i="79"/>
  <c r="AA2457" i="79"/>
  <c r="AA2986" i="79"/>
  <c r="AA2125" i="79"/>
  <c r="AA382" i="79"/>
  <c r="AA639" i="79"/>
  <c r="AA2322" i="79"/>
  <c r="AA1378" i="79"/>
  <c r="AA3054" i="79"/>
  <c r="AA2875" i="79"/>
  <c r="AA911" i="79"/>
  <c r="AA627" i="79"/>
  <c r="AA2032" i="79"/>
  <c r="AA2455" i="79"/>
  <c r="AA1790" i="79"/>
  <c r="AA2967" i="79"/>
  <c r="AA179" i="79"/>
  <c r="AA1708" i="79"/>
  <c r="AA1253" i="79"/>
  <c r="AA2587" i="79"/>
  <c r="AA3387" i="79"/>
  <c r="AA361" i="79"/>
  <c r="AA2094" i="79"/>
  <c r="AA379" i="79"/>
  <c r="AA1068" i="79"/>
  <c r="AA1039" i="79"/>
  <c r="AA2734" i="79"/>
  <c r="AA427" i="79"/>
  <c r="AA1042" i="79"/>
  <c r="AA2089" i="79"/>
  <c r="AA142" i="79"/>
  <c r="AA924" i="79"/>
  <c r="AA3418" i="79"/>
  <c r="AA3546" i="79"/>
  <c r="AA2781" i="79"/>
  <c r="AA3398" i="79"/>
  <c r="AA1837" i="79"/>
  <c r="AA2828" i="79"/>
  <c r="AA2000" i="79"/>
  <c r="AA2461" i="79"/>
  <c r="AA2941" i="79"/>
  <c r="AA2748" i="79"/>
  <c r="AA1218" i="79"/>
  <c r="AA3451" i="79"/>
  <c r="AA805" i="79"/>
  <c r="AA1343" i="79"/>
  <c r="AA1876" i="79"/>
  <c r="AA446" i="79"/>
  <c r="AA934" i="79"/>
  <c r="AA1656" i="79"/>
  <c r="AA2387" i="79"/>
  <c r="AA1503" i="79"/>
  <c r="AA1613" i="79"/>
  <c r="AA2404" i="79"/>
  <c r="AA43" i="79"/>
  <c r="AA330" i="79"/>
  <c r="AA1109" i="79"/>
  <c r="AA2618" i="79"/>
  <c r="AA3536" i="79"/>
  <c r="AA2549" i="79"/>
  <c r="AA1102" i="79"/>
  <c r="AA3168" i="79"/>
  <c r="AA2506" i="79"/>
  <c r="AA1500" i="79"/>
  <c r="AA1383" i="79"/>
  <c r="AA3297" i="79"/>
  <c r="AA3080" i="79"/>
  <c r="AA790" i="79"/>
  <c r="AA1049" i="79"/>
  <c r="AA1554" i="79"/>
  <c r="AA2667" i="79"/>
  <c r="AA1680" i="79"/>
  <c r="AA3331" i="79"/>
  <c r="AA2641" i="79"/>
  <c r="AA327" i="79"/>
  <c r="AA2883" i="79"/>
  <c r="AA1513" i="79"/>
  <c r="AA653" i="79"/>
  <c r="AA2998" i="79"/>
  <c r="AA1323" i="79"/>
  <c r="AA2467" i="79"/>
  <c r="AA668" i="79"/>
  <c r="AA2009" i="79"/>
  <c r="AA1434" i="79"/>
  <c r="AA2194" i="79"/>
  <c r="AA1737" i="79"/>
  <c r="AA1940" i="79"/>
  <c r="AA1357" i="79"/>
  <c r="AA3243" i="79"/>
  <c r="AA991" i="79"/>
  <c r="AA2217" i="79"/>
  <c r="AA3411" i="79"/>
  <c r="AA2778" i="79"/>
  <c r="AA802" i="79"/>
  <c r="AA1382" i="79"/>
  <c r="AA2369" i="79"/>
  <c r="AA1924" i="79"/>
  <c r="AA3306" i="79"/>
  <c r="AA2216" i="79"/>
  <c r="AA1157" i="79"/>
  <c r="AA246" i="79"/>
  <c r="AA2981" i="79"/>
  <c r="AA533" i="79"/>
  <c r="AA3176" i="79"/>
  <c r="AA2997" i="79"/>
  <c r="AA1955" i="79"/>
  <c r="AA664" i="79"/>
  <c r="AA979" i="79"/>
  <c r="AA2391" i="79"/>
  <c r="AA2588" i="79"/>
  <c r="AA1441" i="79"/>
  <c r="AA565" i="79"/>
  <c r="AA1005" i="79"/>
  <c r="AA1794" i="79"/>
  <c r="AA73" i="79"/>
  <c r="AA1243" i="79"/>
  <c r="AA2412" i="79"/>
  <c r="AA3261" i="79"/>
  <c r="AA3317" i="79"/>
  <c r="AA154" i="79"/>
  <c r="AA1224" i="79"/>
  <c r="AA76" i="79"/>
  <c r="AA3439" i="79"/>
  <c r="AA2031" i="79"/>
  <c r="AA2916" i="79"/>
  <c r="AA2275" i="79"/>
  <c r="AA2292" i="79"/>
  <c r="AA454" i="79"/>
  <c r="AA1570" i="79"/>
  <c r="AA3551" i="79"/>
  <c r="AA3038" i="79"/>
  <c r="AA108" i="79"/>
  <c r="AA984" i="79"/>
  <c r="AA2490" i="79"/>
  <c r="AA3457" i="79"/>
  <c r="AA1384" i="79"/>
  <c r="AA1622" i="79"/>
  <c r="AA2190" i="79"/>
  <c r="AA172" i="79"/>
  <c r="AA485" i="79"/>
  <c r="AA2338" i="79"/>
  <c r="AA3533" i="79"/>
  <c r="AA2808" i="79"/>
  <c r="AA2039" i="79"/>
  <c r="AA61" i="79"/>
  <c r="AA1478" i="79"/>
  <c r="AA2596" i="79"/>
  <c r="AA1476" i="79"/>
  <c r="AA2821" i="79"/>
  <c r="AA1268" i="79"/>
  <c r="AA3014" i="79"/>
  <c r="AA1181" i="79"/>
  <c r="AA3060" i="79"/>
  <c r="AA1077" i="79"/>
  <c r="AA45" i="79"/>
  <c r="AA1204" i="79"/>
  <c r="AA1138" i="79"/>
  <c r="AA829" i="79"/>
  <c r="AA3212" i="79"/>
  <c r="AA1549" i="79"/>
  <c r="AA2558" i="79"/>
  <c r="AA2436" i="79"/>
  <c r="AA1173" i="79"/>
  <c r="AA1599" i="79"/>
  <c r="AA852" i="79"/>
  <c r="AA1908" i="79"/>
  <c r="AA411" i="79"/>
  <c r="AA1143" i="79"/>
  <c r="AA908" i="79"/>
  <c r="AA1082" i="79"/>
  <c r="AA3499" i="79"/>
  <c r="AA3368" i="79"/>
  <c r="AA945" i="79"/>
  <c r="AA2044" i="79"/>
  <c r="AA262" i="79"/>
  <c r="AA3276" i="79"/>
  <c r="AA2156" i="79"/>
  <c r="AA230" i="79"/>
  <c r="AA815" i="79"/>
  <c r="AA535" i="79"/>
  <c r="AA2817" i="79"/>
  <c r="AA2694" i="79"/>
  <c r="AA749" i="79"/>
  <c r="AA1168" i="79"/>
  <c r="AA1933" i="79"/>
  <c r="AA3517" i="79"/>
  <c r="AA3023" i="79"/>
  <c r="AA1655" i="79"/>
  <c r="AA1732" i="79"/>
  <c r="AA1772" i="79"/>
  <c r="AA3512" i="79"/>
  <c r="AA1501" i="79"/>
  <c r="AA3073" i="79"/>
  <c r="AA2584" i="79"/>
  <c r="AA39" i="79"/>
  <c r="AA1872" i="79"/>
  <c r="AA2297" i="79"/>
  <c r="AA1034" i="79"/>
  <c r="AA2049" i="79"/>
  <c r="AA200" i="79"/>
  <c r="AA109" i="79"/>
  <c r="AA2996" i="79"/>
  <c r="AA1769" i="79"/>
  <c r="AA2942" i="79"/>
  <c r="AA204" i="79"/>
  <c r="AA2985" i="79"/>
  <c r="AA2902" i="79"/>
  <c r="AA1857" i="79"/>
  <c r="AA1813" i="79"/>
  <c r="AA2609" i="79"/>
  <c r="AA1393" i="79"/>
  <c r="AA1867" i="79"/>
  <c r="AA506" i="79"/>
  <c r="AA3337" i="79"/>
  <c r="AA2268" i="79"/>
  <c r="AA1958" i="79"/>
  <c r="AA2646" i="79"/>
  <c r="AA2629" i="79"/>
  <c r="AA2755" i="79"/>
  <c r="AA3092" i="79"/>
  <c r="AA2239" i="79"/>
  <c r="AA1520" i="79"/>
  <c r="AA3492" i="79"/>
  <c r="AA377" i="79"/>
  <c r="AA2465" i="79"/>
  <c r="AA3431" i="79"/>
  <c r="AA176" i="79"/>
  <c r="AA540" i="79"/>
  <c r="AA3246" i="79"/>
  <c r="AA1883" i="79"/>
  <c r="AA2353" i="79"/>
  <c r="AA3303" i="79"/>
  <c r="AA2446" i="79"/>
  <c r="AA513" i="79"/>
  <c r="AA2337" i="79"/>
  <c r="AA59" i="79"/>
  <c r="AA1420" i="79"/>
  <c r="AA3152" i="79"/>
  <c r="AA525" i="79"/>
  <c r="AA1631" i="79"/>
  <c r="AA656" i="79"/>
  <c r="AA1014" i="79"/>
  <c r="AA1324" i="79"/>
  <c r="AA3327" i="79"/>
  <c r="AA3376" i="79"/>
  <c r="AA511" i="79"/>
  <c r="AA2117" i="79"/>
  <c r="AA3055" i="79"/>
  <c r="AA326" i="79"/>
  <c r="AA1575" i="79"/>
  <c r="AA2925" i="79"/>
  <c r="AA840" i="79"/>
  <c r="AA2848" i="79"/>
  <c r="AA1810" i="79"/>
  <c r="AA50" i="79"/>
  <c r="AA1995" i="79"/>
  <c r="AA1532" i="79"/>
  <c r="AA2344" i="79"/>
  <c r="AA2152" i="79"/>
  <c r="AA2861" i="79"/>
  <c r="AA1208" i="79"/>
  <c r="AA2987" i="79"/>
  <c r="AA2426" i="79"/>
  <c r="AA2340" i="79"/>
  <c r="AA2889" i="79"/>
  <c r="AA2086" i="79"/>
  <c r="AA3371" i="79"/>
  <c r="AA294" i="79"/>
  <c r="AA2796" i="79"/>
  <c r="AA1377" i="79"/>
  <c r="AA3400" i="79"/>
  <c r="AA1169" i="79"/>
  <c r="AA224" i="79"/>
  <c r="AA1840" i="79"/>
  <c r="AA3213" i="79"/>
  <c r="AA1686" i="79"/>
  <c r="AA322" i="79"/>
  <c r="AA3216" i="79"/>
  <c r="AA3083" i="79"/>
  <c r="AA1868" i="79"/>
  <c r="AA3484" i="79"/>
  <c r="AA2729" i="79"/>
  <c r="AA504" i="79"/>
  <c r="AA426" i="79"/>
  <c r="AA2645" i="79"/>
  <c r="AA3339" i="79"/>
  <c r="AA1941" i="79"/>
  <c r="AA1948" i="79"/>
  <c r="AA269" i="79"/>
  <c r="AA556" i="79"/>
  <c r="AA3440" i="79"/>
  <c r="AA1542" i="79"/>
  <c r="AA1900" i="79"/>
  <c r="AA2792" i="79"/>
  <c r="AA425" i="79"/>
  <c r="AA1766" i="79"/>
  <c r="AA1100" i="79"/>
  <c r="AA2869" i="79"/>
  <c r="AA2788" i="79"/>
  <c r="AA1106" i="79"/>
  <c r="AA463" i="79"/>
  <c r="AA1699" i="79"/>
  <c r="AA1754" i="79"/>
  <c r="AA2553" i="79"/>
  <c r="AA2809" i="79"/>
  <c r="AA486" i="79"/>
  <c r="AA1481" i="79"/>
  <c r="AA1151" i="79"/>
  <c r="AA244" i="79"/>
  <c r="AA3393" i="79"/>
  <c r="AA2317" i="79"/>
  <c r="AA588" i="79"/>
  <c r="AA258" i="79"/>
  <c r="AA1299" i="79"/>
  <c r="AA3502" i="79"/>
  <c r="AA3426" i="79"/>
  <c r="AA374" i="79"/>
  <c r="AA2218" i="79"/>
  <c r="AA409" i="79"/>
  <c r="AA1804" i="79"/>
  <c r="AA2205" i="79"/>
  <c r="AA3158" i="79"/>
  <c r="AA435" i="79"/>
  <c r="AA2762" i="79"/>
  <c r="AA1884" i="79"/>
  <c r="AA3443" i="79"/>
  <c r="AA3122" i="79"/>
  <c r="AA643" i="79"/>
  <c r="AA3454" i="79"/>
  <c r="AA1161" i="79"/>
  <c r="AA1099" i="79"/>
  <c r="AA994" i="79"/>
  <c r="AA3304" i="79"/>
  <c r="AA1469" i="79"/>
  <c r="AA3087" i="79"/>
  <c r="AA2055" i="79"/>
  <c r="AA1601" i="79"/>
  <c r="AA1206" i="79"/>
  <c r="AA120" i="79"/>
  <c r="AA3338" i="79"/>
  <c r="AA2128" i="79"/>
  <c r="AA1019" i="79"/>
  <c r="AA524" i="79"/>
  <c r="AA1364" i="79"/>
  <c r="AA2518" i="79"/>
  <c r="AA2574" i="79"/>
  <c r="AA1197" i="79"/>
  <c r="AA357" i="79"/>
  <c r="AA1852" i="79"/>
  <c r="AA3309" i="79"/>
  <c r="AA2327" i="79"/>
  <c r="AA447" i="79"/>
  <c r="AA806" i="79"/>
  <c r="AA1170" i="79"/>
  <c r="AA2559" i="79"/>
  <c r="AA162" i="79"/>
  <c r="AA2473" i="79"/>
  <c r="AA1035" i="79"/>
  <c r="AA1021" i="79"/>
  <c r="AA1440" i="79"/>
  <c r="AA268" i="79"/>
  <c r="AA1004" i="79"/>
  <c r="AA1117" i="79"/>
  <c r="AA1636" i="79"/>
  <c r="AA2170" i="79"/>
  <c r="AA971" i="79"/>
  <c r="AA1331" i="79"/>
  <c r="AA1016" i="79"/>
  <c r="AA25" i="79"/>
  <c r="AA1445" i="79"/>
  <c r="AA3031" i="79"/>
  <c r="AA3493" i="79"/>
  <c r="AA196" i="79"/>
  <c r="AA2234" i="79"/>
  <c r="AA84" i="79"/>
  <c r="AA1426" i="79"/>
  <c r="AA126" i="79"/>
  <c r="AA750" i="79"/>
  <c r="AA947" i="79"/>
  <c r="AA1165" i="79"/>
  <c r="AA259" i="79"/>
  <c r="AA1555" i="79"/>
  <c r="AA2927" i="79"/>
  <c r="AA3310" i="79"/>
  <c r="AA3452" i="79"/>
  <c r="AA3191" i="79"/>
  <c r="AA1227" i="79"/>
  <c r="AA2766" i="79"/>
  <c r="AA1887" i="79"/>
  <c r="AA547" i="79"/>
  <c r="AA397" i="79"/>
  <c r="AA932" i="79"/>
  <c r="AA2390" i="79"/>
  <c r="AA3035" i="79"/>
  <c r="AA1317" i="79"/>
  <c r="AA3552" i="79"/>
  <c r="AA2136" i="79"/>
  <c r="AA956" i="79"/>
  <c r="AA292" i="79"/>
  <c r="AA1529" i="79"/>
  <c r="AA1184" i="79"/>
  <c r="AA169" i="79"/>
  <c r="AA3396" i="79"/>
  <c r="AA459" i="79"/>
  <c r="AA95" i="79"/>
  <c r="AA2501" i="79"/>
  <c r="AA1649" i="79"/>
  <c r="AA2666" i="79"/>
  <c r="AA1571" i="79"/>
  <c r="AA3302" i="79"/>
  <c r="AA1003" i="79"/>
  <c r="AA2939" i="79"/>
  <c r="AA3467" i="79"/>
  <c r="AA1669" i="79"/>
  <c r="AA1129" i="79"/>
  <c r="AA1605" i="79"/>
  <c r="AA684" i="79"/>
  <c r="AA3490" i="79"/>
  <c r="AA1316" i="79"/>
  <c r="AA165" i="79"/>
  <c r="AA1062" i="79"/>
  <c r="AA2864" i="79"/>
  <c r="AA785" i="79"/>
  <c r="AA3434" i="79"/>
  <c r="AA3109" i="79"/>
  <c r="AA1374" i="79"/>
  <c r="AA2261" i="79"/>
  <c r="AA888" i="79"/>
  <c r="AA2146" i="79"/>
  <c r="AA2202" i="79"/>
  <c r="AA3095" i="79"/>
  <c r="AA2274" i="79"/>
  <c r="AA2290" i="79"/>
  <c r="AA2502" i="79"/>
  <c r="AA928" i="79"/>
  <c r="AA1578" i="79"/>
  <c r="AA239" i="79"/>
  <c r="AA1094" i="79"/>
  <c r="AA271" i="79"/>
  <c r="AA816" i="79"/>
  <c r="AA804" i="79"/>
  <c r="AA1363" i="79"/>
  <c r="AA2321" i="79"/>
  <c r="AA127" i="79"/>
  <c r="AA2567" i="79"/>
  <c r="AA3374" i="79"/>
  <c r="AA2277" i="79"/>
  <c r="AA670" i="79"/>
  <c r="AA3459" i="79"/>
  <c r="AA2878" i="79"/>
  <c r="AA2048" i="79"/>
  <c r="AA1615" i="79"/>
  <c r="AA1265" i="79"/>
  <c r="AA2753" i="79"/>
  <c r="AA1159" i="79"/>
  <c r="AA870" i="79"/>
  <c r="AA2041" i="79"/>
  <c r="AA2625" i="79"/>
  <c r="AA766" i="79"/>
  <c r="AA1200" i="79"/>
  <c r="AA183" i="79"/>
  <c r="AA2714" i="79"/>
  <c r="AA1098" i="79"/>
  <c r="AA3351" i="79"/>
  <c r="AA2266" i="79"/>
  <c r="AA3471" i="79"/>
  <c r="AA2364" i="79"/>
  <c r="AA1451" i="79"/>
  <c r="AA1133" i="79"/>
  <c r="AA3006" i="79"/>
  <c r="AA2092" i="79"/>
  <c r="AA3030" i="79"/>
  <c r="AA2935" i="79"/>
  <c r="AA173" i="79"/>
  <c r="AA835" i="79"/>
  <c r="AA3091" i="79"/>
  <c r="AA2252" i="79"/>
  <c r="AA2586" i="79"/>
  <c r="AA1869" i="79"/>
  <c r="AA1347" i="79"/>
  <c r="AA1504" i="79"/>
  <c r="AA316" i="79"/>
  <c r="AA598" i="79"/>
  <c r="AA2947" i="79"/>
  <c r="AA2160" i="79"/>
  <c r="AA660" i="79"/>
  <c r="AA1671" i="79"/>
  <c r="AA2485" i="79"/>
  <c r="AA2769" i="79"/>
  <c r="AA1088" i="79"/>
  <c r="AA998" i="79"/>
  <c r="AA2228" i="79"/>
  <c r="AA1505" i="79"/>
  <c r="AA2547" i="79"/>
  <c r="AA306" i="79"/>
  <c r="AA373" i="79"/>
  <c r="AA462" i="79"/>
  <c r="AA3028" i="79"/>
  <c r="AA3307" i="79"/>
  <c r="AA3048" i="79"/>
  <c r="AA745" i="79"/>
  <c r="AA1052" i="79"/>
  <c r="AA168" i="79"/>
  <c r="AA2270" i="79"/>
  <c r="AA896" i="79"/>
  <c r="AA2923" i="79"/>
  <c r="AA1589" i="79"/>
  <c r="AA2437" i="79"/>
  <c r="AA2394" i="79"/>
  <c r="AA2057" i="79"/>
  <c r="AA1534" i="79"/>
  <c r="AA1784" i="79"/>
  <c r="AA1566" i="79"/>
  <c r="AA1497" i="79"/>
  <c r="AA1528" i="79"/>
  <c r="AA2920" i="79"/>
  <c r="AA3036" i="79"/>
  <c r="AA1888" i="79"/>
  <c r="AA149" i="79"/>
  <c r="AA3404" i="79"/>
  <c r="AA529" i="79"/>
  <c r="AA1989" i="79"/>
  <c r="AA1577" i="79"/>
  <c r="AA2035" i="79"/>
  <c r="AA3187" i="79"/>
  <c r="AA2630" i="79"/>
  <c r="AA1842" i="79"/>
  <c r="AA3039" i="79"/>
  <c r="AA2754" i="79"/>
  <c r="AA175" i="79"/>
  <c r="AA3532" i="79"/>
  <c r="AA3461" i="79"/>
  <c r="AA3068" i="79"/>
  <c r="AA2716" i="79"/>
  <c r="AA2718" i="79"/>
  <c r="AA895" i="79"/>
  <c r="AA3017" i="79"/>
  <c r="AA3460" i="79"/>
  <c r="AA2915" i="79"/>
  <c r="AA800" i="79"/>
  <c r="AA589" i="79"/>
  <c r="AA362" i="79"/>
  <c r="AA3514" i="79"/>
  <c r="AA1355" i="79"/>
  <c r="AA1768" i="79"/>
  <c r="AA2343" i="79"/>
  <c r="AA465" i="79"/>
  <c r="AA1461" i="79"/>
  <c r="AA1537" i="79"/>
  <c r="AA473" i="79"/>
  <c r="AA439" i="79"/>
  <c r="AA3363" i="79"/>
  <c r="AA2929" i="79"/>
  <c r="AA3078" i="79"/>
  <c r="AA213" i="79"/>
  <c r="AA3061" i="79"/>
  <c r="AA1945" i="79"/>
  <c r="AA537" i="79"/>
  <c r="AA703" i="79"/>
  <c r="AA2725" i="79"/>
  <c r="AA720" i="79"/>
  <c r="AA1970" i="79"/>
  <c r="AA2634" i="79"/>
  <c r="AA2253" i="79"/>
  <c r="AA381" i="79"/>
  <c r="AA2784" i="79"/>
  <c r="AA2349" i="79"/>
  <c r="AA986" i="79"/>
  <c r="AA3002" i="79"/>
  <c r="AA422" i="79"/>
  <c r="AA2056" i="79"/>
  <c r="AA633" i="79"/>
  <c r="AA1194" i="79"/>
  <c r="AA1977" i="79"/>
  <c r="AA868" i="79"/>
  <c r="AA207" i="79"/>
  <c r="AA1209" i="79"/>
  <c r="AA1499" i="79"/>
  <c r="AA1421" i="79"/>
  <c r="AA368" i="79"/>
  <c r="AA1568" i="79"/>
  <c r="AA2823" i="79"/>
  <c r="AA1689" i="79"/>
  <c r="AA658" i="79"/>
  <c r="AA1937" i="79"/>
  <c r="AA2950" i="79"/>
  <c r="AA2811" i="79"/>
  <c r="AA405" i="79"/>
  <c r="AA1137" i="79"/>
  <c r="AA2236" i="79"/>
  <c r="AA2620" i="79"/>
  <c r="AA1093" i="79"/>
  <c r="AA2703" i="79"/>
  <c r="AA2709" i="79"/>
  <c r="AA3545" i="79"/>
  <c r="AA2358" i="79"/>
  <c r="AA1866" i="79"/>
  <c r="AA56" i="79"/>
  <c r="AA2994" i="79"/>
  <c r="AA2693" i="79"/>
  <c r="AA2542" i="79"/>
  <c r="AA3011" i="79"/>
  <c r="AA2852" i="79"/>
  <c r="AA2067" i="79"/>
  <c r="AA577" i="79"/>
  <c r="AA1611" i="79"/>
  <c r="AA1256" i="79"/>
  <c r="AA1404" i="79"/>
  <c r="AA2400" i="79"/>
  <c r="AA2024" i="79"/>
  <c r="AA2867" i="79"/>
  <c r="AA1564" i="79"/>
  <c r="AA3332" i="79"/>
  <c r="AA1546" i="79"/>
  <c r="AA429" i="79"/>
  <c r="AA2105" i="79"/>
  <c r="AA636" i="79"/>
  <c r="AA1397" i="79"/>
  <c r="AA1791" i="79"/>
  <c r="AA3008" i="79"/>
  <c r="AA3227" i="79"/>
  <c r="AA3183" i="79"/>
  <c r="AA631" i="79"/>
  <c r="AA3358" i="79"/>
  <c r="AA1987" i="79"/>
  <c r="AA2594" i="79"/>
  <c r="AA1986" i="79"/>
  <c r="AA3414" i="79"/>
  <c r="AA1352" i="79"/>
  <c r="AA3288" i="79"/>
  <c r="AA2260" i="79"/>
  <c r="AA1947" i="79"/>
  <c r="AA274" i="79"/>
  <c r="AA1562" i="79"/>
  <c r="AA823" i="79"/>
  <c r="AA857" i="79"/>
  <c r="AA515" i="79"/>
  <c r="AA1202" i="79"/>
  <c r="AA2420" i="79"/>
  <c r="AA3228" i="79"/>
  <c r="AA2850" i="79"/>
  <c r="AA3498" i="79"/>
  <c r="AA1392" i="79"/>
  <c r="AA706" i="79"/>
  <c r="AA2309" i="79"/>
  <c r="AA1222" i="79"/>
  <c r="AA1694" i="79"/>
  <c r="AA593" i="79"/>
  <c r="AA406" i="79"/>
  <c r="AA1128" i="79"/>
  <c r="AA2685" i="79"/>
  <c r="AA3206" i="79"/>
  <c r="AA1036" i="79"/>
  <c r="AA2813" i="79"/>
  <c r="AA3392" i="79"/>
  <c r="AA1785" i="79"/>
  <c r="AA771" i="79"/>
  <c r="AA2129" i="79"/>
  <c r="AA475" i="79"/>
  <c r="AA3406" i="79"/>
  <c r="AA1217" i="79"/>
  <c r="AA2543" i="79"/>
  <c r="AA613" i="79"/>
  <c r="AA1147" i="79"/>
  <c r="AA1742" i="79"/>
  <c r="AA2079" i="79"/>
  <c r="AA2973" i="79"/>
  <c r="AA3519" i="79"/>
  <c r="AA3128" i="79"/>
  <c r="AA1471" i="79"/>
  <c r="AA2107" i="79"/>
  <c r="AA2368" i="79"/>
  <c r="AA2517" i="79"/>
  <c r="AA2744" i="79"/>
  <c r="AA1751" i="79"/>
  <c r="AA1134" i="79"/>
  <c r="AA2606" i="79"/>
  <c r="AA1431" i="79"/>
  <c r="AA2159" i="79"/>
  <c r="AA3510" i="79"/>
  <c r="AA2038" i="79"/>
  <c r="AA340" i="79"/>
  <c r="AA337" i="79"/>
  <c r="AA864" i="79"/>
  <c r="AA265" i="79"/>
  <c r="AA705" i="79"/>
  <c r="AA1580" i="79"/>
  <c r="AA3348" i="79"/>
  <c r="AA892" i="79"/>
  <c r="AA1997" i="79"/>
  <c r="AA275" i="79"/>
  <c r="AA3226" i="79"/>
  <c r="AA2926" i="79"/>
  <c r="AA2610" i="79"/>
  <c r="AA1642" i="79"/>
  <c r="AA1020" i="79"/>
  <c r="AA3389" i="79"/>
  <c r="AA2316" i="79"/>
  <c r="AA1156" i="79"/>
  <c r="AA1775" i="79"/>
  <c r="AA2183" i="79"/>
  <c r="AA1263" i="79"/>
  <c r="AA1470" i="79"/>
  <c r="AA528" i="79"/>
  <c r="AA1698" i="79"/>
  <c r="AA2398" i="79"/>
  <c r="AA624" i="79"/>
  <c r="AA2226" i="79"/>
  <c r="AA2705" i="79"/>
  <c r="AA2663" i="79"/>
  <c r="AA2161" i="79"/>
  <c r="AA2407" i="79"/>
  <c r="AA2060" i="79"/>
  <c r="AA3549" i="79"/>
  <c r="AA1544" i="79"/>
  <c r="AA2423" i="79"/>
  <c r="AA2197" i="79"/>
  <c r="AA1720" i="79"/>
  <c r="AA2678" i="79"/>
  <c r="AA541" i="79"/>
  <c r="AA642" i="79"/>
  <c r="AA1966" i="79"/>
  <c r="AA3403" i="79"/>
  <c r="AA365" i="79"/>
  <c r="AA1647" i="79"/>
  <c r="AA1545" i="79"/>
  <c r="AA3268" i="79"/>
  <c r="AA2372" i="79"/>
  <c r="AA2181" i="79"/>
  <c r="AA2843" i="79"/>
  <c r="AA2250" i="79"/>
  <c r="AA1851" i="79"/>
  <c r="AA1162" i="79"/>
  <c r="AA534" i="79"/>
  <c r="AA1604" i="79"/>
  <c r="AA1594" i="79"/>
  <c r="AA1716" i="79"/>
  <c r="AA1448" i="79"/>
  <c r="AA1696" i="79"/>
  <c r="AA622" i="79"/>
  <c r="AA1779" i="79"/>
  <c r="AA2285" i="79"/>
  <c r="AA2815" i="79"/>
  <c r="AA2219" i="79"/>
  <c r="AA2386" i="79"/>
  <c r="AA78" i="79"/>
  <c r="AA1358" i="79"/>
  <c r="AA1149" i="79"/>
  <c r="AA3174" i="79"/>
  <c r="AA1342" i="79"/>
  <c r="AA2771" i="79"/>
  <c r="AA1462" i="79"/>
  <c r="AA2443" i="79"/>
  <c r="AA3098" i="79"/>
  <c r="AA3524" i="79"/>
  <c r="AA619" i="79"/>
  <c r="AA2213" i="79"/>
  <c r="AA297" i="79"/>
  <c r="AA1561" i="79"/>
  <c r="AA1104" i="79"/>
  <c r="AA460" i="79"/>
  <c r="AA423" i="79"/>
  <c r="AA2572" i="79"/>
  <c r="AA414" i="79"/>
  <c r="AA1063" i="79"/>
  <c r="AA1251" i="79"/>
  <c r="AA2166" i="79"/>
  <c r="AA2760" i="79"/>
  <c r="AA3478" i="79"/>
  <c r="AA531" i="79"/>
  <c r="AA2118" i="79"/>
  <c r="AA620" i="79"/>
  <c r="AA1212" i="79"/>
  <c r="AA3252" i="79"/>
  <c r="AA1902" i="79"/>
  <c r="AA303" i="79"/>
  <c r="AA2379" i="79"/>
  <c r="AA853" i="79"/>
  <c r="AA3529" i="79"/>
  <c r="AA2298" i="79"/>
  <c r="AA400" i="79"/>
  <c r="AA51" i="79"/>
  <c r="AA2563" i="79"/>
  <c r="AA709" i="79"/>
  <c r="AA1979" i="79"/>
  <c r="AA1385" i="79"/>
  <c r="AA3205" i="79"/>
  <c r="AA1741" i="79"/>
  <c r="AA3328" i="79"/>
  <c r="AA1488" i="79"/>
  <c r="AA2545" i="79"/>
  <c r="AA827" i="79"/>
  <c r="AA625" i="79"/>
  <c r="AA3405" i="79"/>
  <c r="AA143" i="79"/>
  <c r="AA2203" i="79"/>
  <c r="AA886" i="79"/>
  <c r="AA1776" i="79"/>
  <c r="AA2859" i="79"/>
  <c r="AA3218" i="79"/>
  <c r="AA3321" i="79"/>
  <c r="AA605" i="79"/>
  <c r="AA2787" i="79"/>
  <c r="AA713" i="79"/>
  <c r="AA2793" i="79"/>
  <c r="AA81" i="79"/>
  <c r="AA1950" i="79"/>
  <c r="AA408" i="79"/>
  <c r="AA3295" i="79"/>
  <c r="AA2818" i="79"/>
  <c r="AA3505" i="79"/>
  <c r="AA763" i="79"/>
  <c r="AA437" i="79"/>
  <c r="AA2707" i="79"/>
  <c r="AA2296" i="79"/>
  <c r="AA421" i="79"/>
  <c r="AA970" i="79"/>
  <c r="AA1855" i="79"/>
  <c r="AA2015" i="79"/>
  <c r="AA1248" i="79"/>
  <c r="AA3296" i="79"/>
  <c r="AA3388" i="79"/>
  <c r="AA2539" i="79"/>
  <c r="AA1009" i="79"/>
  <c r="AA492" i="79"/>
  <c r="AA2829" i="79"/>
  <c r="AA1091" i="79"/>
  <c r="AA2627" i="79"/>
  <c r="AA661" i="79"/>
  <c r="AA3294" i="79"/>
  <c r="AA2908" i="79"/>
  <c r="AA371" i="79"/>
  <c r="AA2177" i="79"/>
  <c r="AA2483" i="79"/>
  <c r="AA707" i="79"/>
  <c r="AA836" i="79"/>
  <c r="AA943" i="79"/>
  <c r="AA2248" i="79"/>
  <c r="AA2233" i="79"/>
  <c r="AA973" i="79"/>
  <c r="AA3022" i="79"/>
  <c r="AA157" i="79"/>
  <c r="AA2674" i="79"/>
  <c r="AA3458" i="79"/>
  <c r="AA2557" i="79"/>
  <c r="AA2307" i="79"/>
  <c r="AA3282" i="79"/>
  <c r="AA516" i="79"/>
  <c r="AA1990" i="79"/>
  <c r="AA491" i="79"/>
  <c r="AA457" i="79"/>
  <c r="AA1588" i="79"/>
  <c r="AA972" i="79"/>
  <c r="AA1240" i="79"/>
  <c r="AA2525" i="79"/>
  <c r="AA1305" i="79"/>
  <c r="AA2526" i="79"/>
  <c r="AA3154" i="79"/>
  <c r="AA1676" i="79"/>
  <c r="AA2600" i="79"/>
  <c r="AA3232" i="79"/>
  <c r="AA273" i="79"/>
  <c r="AA1492" i="79"/>
  <c r="AA3009" i="79"/>
  <c r="AA2272" i="79"/>
  <c r="AA1076" i="79"/>
  <c r="AA2147" i="79"/>
  <c r="AA2336" i="79"/>
  <c r="AA1917" i="79"/>
  <c r="AA775" i="79"/>
  <c r="AA891" i="79"/>
  <c r="AA1991" i="79"/>
  <c r="AA2893" i="79"/>
  <c r="AA752" i="79"/>
  <c r="AA2575" i="79"/>
  <c r="AA399" i="79"/>
  <c r="AA948" i="79"/>
  <c r="AA1415" i="79"/>
  <c r="AA686" i="79"/>
  <c r="AA1304" i="79"/>
  <c r="AA347" i="79"/>
  <c r="AA2794" i="79"/>
  <c r="AA1376" i="79"/>
  <c r="AA3051" i="79"/>
  <c r="AA420" i="79"/>
  <c r="AA2438" i="79"/>
  <c r="AA3479" i="79"/>
  <c r="AA2402" i="79"/>
  <c r="AA3075" i="79"/>
  <c r="AA2896" i="79"/>
  <c r="AA3516" i="79"/>
  <c r="AA787" i="79"/>
  <c r="AA1704" i="79"/>
  <c r="AA1569" i="79"/>
  <c r="AA2656" i="79"/>
  <c r="AA666" i="79"/>
  <c r="AA112" i="79"/>
  <c r="AA2429" i="79"/>
  <c r="AA3476" i="79"/>
  <c r="AA216" i="79"/>
  <c r="AA2803" i="79"/>
  <c r="AA2002" i="79"/>
  <c r="AA1000" i="79"/>
  <c r="AA2447" i="79"/>
  <c r="AA544" i="79"/>
  <c r="AA1787" i="79"/>
  <c r="AA2232" i="79"/>
  <c r="AA2644" i="79"/>
  <c r="AA1770" i="79"/>
  <c r="AA96" i="79"/>
  <c r="AA3352" i="79"/>
  <c r="AA342" i="79"/>
  <c r="AA402" i="79"/>
  <c r="AA103" i="79"/>
  <c r="AA75" i="79"/>
  <c r="AA3383" i="79"/>
  <c r="AA2963" i="79"/>
  <c r="AA41" i="79"/>
  <c r="AA499" i="79"/>
  <c r="AA191" i="79"/>
  <c r="AA2783" i="79"/>
  <c r="AA3135" i="79"/>
  <c r="AA1090" i="79"/>
  <c r="AA3199" i="79"/>
  <c r="AA1678" i="79"/>
  <c r="AA939" i="79"/>
  <c r="AA1232" i="79"/>
  <c r="AA2341" i="79"/>
  <c r="AA873" i="79"/>
  <c r="AA942" i="79"/>
  <c r="AA3162" i="79"/>
  <c r="AA466" i="79"/>
  <c r="AA3170" i="79"/>
  <c r="AA628" i="79"/>
  <c r="AA3432" i="79"/>
  <c r="AA581" i="79"/>
  <c r="AA2710" i="79"/>
  <c r="AA1750" i="79"/>
  <c r="AA952" i="79"/>
  <c r="AA302" i="79"/>
  <c r="AA2246" i="79"/>
  <c r="AA2619" i="79"/>
  <c r="AA1653" i="79"/>
  <c r="AA467" i="79"/>
  <c r="AA2141" i="79"/>
  <c r="AA1418" i="79"/>
  <c r="AA2012" i="79"/>
  <c r="AA1182" i="79"/>
  <c r="AA854" i="79"/>
  <c r="AA3007" i="79"/>
  <c r="AA2972" i="79"/>
  <c r="AA969" i="79"/>
  <c r="AA1600" i="79"/>
  <c r="AA734" i="79"/>
  <c r="AA638" i="79"/>
  <c r="AA2172" i="79"/>
  <c r="AA2374" i="79"/>
  <c r="AA1160" i="79"/>
  <c r="AA1219" i="79"/>
  <c r="AA968" i="79"/>
  <c r="AA442" i="79"/>
  <c r="AA1058" i="79"/>
  <c r="AA3513" i="79"/>
  <c r="AA863" i="79"/>
  <c r="AA2719" i="79"/>
  <c r="AA3349" i="79"/>
  <c r="AA349" i="79"/>
  <c r="AA2101" i="79"/>
  <c r="AA2522" i="79"/>
  <c r="AA1387" i="79"/>
  <c r="AA375" i="79"/>
  <c r="AA3482" i="79"/>
  <c r="AA1177" i="79"/>
  <c r="AA2535" i="79"/>
  <c r="AA2728" i="79"/>
  <c r="AA2968" i="79"/>
  <c r="AA1964" i="79"/>
  <c r="AA3004" i="79"/>
  <c r="AA1714" i="79"/>
  <c r="AA3308" i="79"/>
  <c r="AA1763" i="79"/>
  <c r="AA1257" i="79"/>
  <c r="AA1767" i="79"/>
  <c r="AA2020" i="79"/>
  <c r="AA935" i="79"/>
  <c r="AA2554" i="79"/>
  <c r="AA27" i="79"/>
  <c r="AA2371" i="79"/>
  <c r="AA3507" i="79"/>
  <c r="AA376" i="79"/>
  <c r="AA2652" i="79"/>
  <c r="AA3194" i="79"/>
  <c r="AA3279" i="79"/>
  <c r="AA2019" i="79"/>
  <c r="AA2223" i="79"/>
  <c r="AA2005" i="79"/>
  <c r="AA2581" i="79"/>
  <c r="AA2954" i="79"/>
  <c r="AA1366" i="79"/>
  <c r="AA2392" i="79"/>
  <c r="AA2721" i="79"/>
  <c r="AA1189" i="79"/>
  <c r="AA359" i="79"/>
  <c r="AA1929" i="79"/>
  <c r="AA953" i="79"/>
  <c r="AA2240" i="79"/>
  <c r="AA2773" i="79"/>
  <c r="AA20" i="79"/>
  <c r="AA1563" i="79"/>
  <c r="AA2573" i="79"/>
  <c r="AA3475" i="79"/>
  <c r="AA1066" i="79"/>
  <c r="AA1949" i="79"/>
  <c r="AA1007" i="79"/>
  <c r="AA264" i="79"/>
  <c r="AA676" i="79"/>
  <c r="AA1390" i="79"/>
  <c r="AA2063" i="79"/>
  <c r="AA2319" i="79"/>
  <c r="AA2427" i="79"/>
  <c r="AA2375" i="79"/>
  <c r="AA1419" i="79"/>
  <c r="AA2759" i="79"/>
  <c r="AA3538" i="79"/>
  <c r="AA576" i="79"/>
  <c r="AA3292" i="79"/>
  <c r="AA617" i="79"/>
  <c r="AA452" i="79"/>
  <c r="AA3090" i="79"/>
  <c r="AA2479" i="79"/>
  <c r="AA345" i="79"/>
  <c r="AA3275" i="79"/>
  <c r="AA3209" i="79"/>
  <c r="AA2093" i="79"/>
  <c r="AA1651" i="79"/>
  <c r="AA2890" i="79"/>
  <c r="AA1931" i="79"/>
  <c r="AA880" i="79"/>
  <c r="AA2481" i="79"/>
  <c r="AA160" i="79"/>
  <c r="AA3079" i="79"/>
  <c r="AA3290" i="79"/>
  <c r="AA2832" i="79"/>
  <c r="AA2329" i="79"/>
  <c r="AA2399" i="79"/>
  <c r="AA3198" i="79"/>
  <c r="AA2802" i="79"/>
  <c r="AA1915" i="79"/>
  <c r="AA1437" i="79"/>
  <c r="AA1907" i="79"/>
  <c r="AA3034" i="79"/>
  <c r="AA1565" i="79"/>
  <c r="AA3047" i="79"/>
  <c r="AA3359" i="79"/>
  <c r="AA1120" i="79"/>
  <c r="AA2922" i="79"/>
  <c r="AA1954" i="79"/>
  <c r="AA1957" i="79"/>
  <c r="AA3181" i="79"/>
  <c r="AA3326" i="79"/>
  <c r="AA1341" i="79"/>
  <c r="AA1830" i="79"/>
  <c r="AA167" i="79"/>
  <c r="AA1055" i="79"/>
  <c r="AA2615" i="79"/>
  <c r="AA3464" i="79"/>
  <c r="AA430" i="79"/>
  <c r="AA865" i="79"/>
  <c r="AA3391" i="79"/>
  <c r="AA2689" i="79"/>
  <c r="AA181" i="79"/>
  <c r="AA542" i="79"/>
  <c r="AA3221" i="79"/>
  <c r="AA2074" i="79"/>
  <c r="AA121" i="79"/>
  <c r="AA1899" i="79"/>
  <c r="AA826" i="79"/>
  <c r="AA3113" i="79"/>
  <c r="AA570" i="79"/>
  <c r="AA1270" i="79"/>
  <c r="AA2408" i="79"/>
  <c r="AA3129" i="79"/>
  <c r="AA538" i="79"/>
  <c r="AA58" i="79"/>
  <c r="AA298" i="79"/>
  <c r="AA2413" i="79"/>
  <c r="AA1903" i="79"/>
  <c r="AA910" i="79"/>
  <c r="AA1267" i="79"/>
  <c r="AA92" i="79"/>
  <c r="AA367" i="79"/>
  <c r="AA1166" i="79"/>
  <c r="AA2488" i="79"/>
  <c r="AA401" i="79"/>
  <c r="AA3485" i="79"/>
  <c r="AA3244" i="79"/>
  <c r="AA641" i="79"/>
  <c r="AA1215" i="79"/>
  <c r="AA1444" i="79"/>
  <c r="AA419" i="79"/>
  <c r="AA2853" i="79"/>
  <c r="AA444" i="79"/>
  <c r="AA3345" i="79"/>
  <c r="AA2333" i="79"/>
  <c r="AA925" i="79"/>
  <c r="AA983" i="79"/>
  <c r="AA182" i="79"/>
  <c r="AA1328" i="79"/>
  <c r="AA756" i="79"/>
  <c r="AA1075" i="79"/>
  <c r="AA1901" i="79"/>
  <c r="AA1054" i="79"/>
  <c r="AA332" i="79"/>
  <c r="AA885" i="79"/>
  <c r="AA1432" i="79"/>
  <c r="AA358" i="79"/>
  <c r="AA3112" i="79"/>
  <c r="AA1984" i="79"/>
  <c r="AA211" i="79"/>
  <c r="AA1292" i="79"/>
  <c r="AA1812" i="79"/>
  <c r="AA1413" i="79"/>
  <c r="AA464" i="79"/>
  <c r="AA2509" i="79"/>
  <c r="AA3474" i="79"/>
  <c r="AA2532" i="79"/>
  <c r="AA1690" i="79"/>
  <c r="AA3086" i="79"/>
  <c r="AA2021" i="79"/>
  <c r="AA2237" i="79"/>
  <c r="AA3397" i="79"/>
  <c r="AA2510" i="79"/>
  <c r="AA2569" i="79"/>
  <c r="AA3277" i="79"/>
  <c r="AA2595" i="79"/>
  <c r="AA1637" i="79"/>
  <c r="AA403" i="79"/>
  <c r="AA629" i="79"/>
  <c r="AA1174" i="79"/>
  <c r="AA138" i="79"/>
  <c r="AA982" i="79"/>
  <c r="AA2938" i="79"/>
  <c r="AA1911" i="79"/>
  <c r="AA1707" i="79"/>
  <c r="AA546" i="79"/>
  <c r="AA263" i="79"/>
  <c r="AA1814" i="79"/>
  <c r="AA1370" i="79"/>
  <c r="AA2745" i="79"/>
  <c r="AA178" i="79"/>
  <c r="AA2958" i="79"/>
  <c r="AA1199" i="79"/>
  <c r="AA909" i="79"/>
  <c r="AA2164" i="79"/>
  <c r="AA729" i="79"/>
  <c r="AA1853" i="79"/>
  <c r="AA2865" i="79"/>
  <c r="AA3220" i="79"/>
  <c r="AA1315" i="79"/>
  <c r="AA1188" i="79"/>
  <c r="AA386" i="79"/>
  <c r="AA691" i="79"/>
  <c r="AA1022" i="79"/>
  <c r="AA2605" i="79"/>
  <c r="AA2965" i="79"/>
  <c r="AA1280" i="79"/>
  <c r="AA26" i="79"/>
  <c r="AA3070" i="79"/>
  <c r="AA2723" i="79"/>
  <c r="AA198" i="79"/>
  <c r="AA3197" i="79"/>
  <c r="AA1701" i="79"/>
  <c r="AA3278" i="79"/>
  <c r="AA3491" i="79"/>
  <c r="AA596" i="79"/>
  <c r="AA3155" i="79"/>
  <c r="AA1833" i="79"/>
  <c r="AA2914" i="79"/>
  <c r="AA417" i="79"/>
  <c r="AA1969" i="79"/>
  <c r="AA1303" i="79"/>
  <c r="AA3506" i="79"/>
  <c r="AA2196" i="79"/>
  <c r="AA1028" i="79"/>
  <c r="AA2050" i="79"/>
  <c r="AA773" i="79"/>
  <c r="AA2409" i="79"/>
  <c r="AA1988" i="79"/>
  <c r="AA2282" i="79"/>
  <c r="AA877" i="79"/>
  <c r="AA2912" i="79"/>
  <c r="AA552" i="79"/>
  <c r="AA319" i="79"/>
  <c r="AA1848" i="79"/>
  <c r="AA950" i="79"/>
  <c r="AA1819" i="79"/>
  <c r="AA1862" i="79"/>
  <c r="AA2975" i="79"/>
  <c r="AA978" i="79"/>
  <c r="AA2042" i="79"/>
  <c r="AA2585" i="79"/>
  <c r="AA2536" i="79"/>
  <c r="AA2835" i="79"/>
  <c r="AA663" i="79"/>
  <c r="AA227" i="79"/>
  <c r="AA612" i="79"/>
  <c r="AA2301" i="79"/>
  <c r="AA602" i="79"/>
  <c r="AA1394" i="79"/>
  <c r="AA1296" i="79"/>
  <c r="AA3106" i="79"/>
  <c r="AA512" i="79"/>
  <c r="AA1724" i="79"/>
  <c r="AA913" i="79"/>
  <c r="AA2145" i="79"/>
  <c r="AA3548" i="79"/>
  <c r="AA3089" i="79"/>
  <c r="AA2066" i="79"/>
  <c r="AA1018" i="79"/>
  <c r="AA548" i="79"/>
  <c r="AA1172" i="79"/>
  <c r="AA549" i="79"/>
  <c r="AA2174" i="79"/>
  <c r="AA2004" i="79"/>
  <c r="AA1288" i="79"/>
  <c r="AA71" i="79"/>
  <c r="AA2389" i="79"/>
  <c r="AA1179" i="79"/>
  <c r="AA2700" i="79"/>
  <c r="AA1244" i="79"/>
  <c r="AA2209" i="79"/>
  <c r="AA2747" i="79"/>
  <c r="AA1114" i="79"/>
  <c r="AA3438" i="79"/>
  <c r="AA657" i="79"/>
  <c r="AA2318" i="79"/>
  <c r="AA1560" i="79"/>
  <c r="AA1485" i="79"/>
  <c r="AA1914" i="79"/>
  <c r="AA1486" i="79"/>
  <c r="AA2212" i="79"/>
  <c r="AA1423" i="79"/>
  <c r="AA1895" i="79"/>
  <c r="AA2669" i="79"/>
  <c r="AA610" i="79"/>
  <c r="AA2791" i="79"/>
  <c r="AA385" i="79"/>
  <c r="AA2475" i="79"/>
  <c r="AA753" i="79"/>
  <c r="AA383" i="79"/>
  <c r="AA2139" i="79"/>
  <c r="AA2313" i="79"/>
  <c r="AA396" i="79"/>
  <c r="AA2499" i="79"/>
  <c r="AA2955" i="79"/>
  <c r="AA814" i="79"/>
  <c r="AA828" i="79"/>
  <c r="AA1597" i="79"/>
  <c r="AA1639" i="79"/>
  <c r="AA1252" i="79"/>
  <c r="AA3312" i="79"/>
  <c r="AA2415" i="79"/>
  <c r="AA57" i="79"/>
  <c r="AA1450" i="79"/>
  <c r="AA3362" i="79"/>
  <c r="AA754" i="79"/>
  <c r="AA1337" i="79"/>
  <c r="AA3202" i="79"/>
  <c r="AA3121" i="79"/>
  <c r="AA1024" i="79"/>
  <c r="AA855" i="79"/>
  <c r="AA3097" i="79"/>
  <c r="AA3041" i="79"/>
  <c r="AA813" i="79"/>
  <c r="AA477" i="79"/>
  <c r="AA1683" i="79"/>
  <c r="AA1477" i="79"/>
  <c r="AA795" i="79"/>
  <c r="AA2283" i="79"/>
  <c r="AA1428" i="79"/>
  <c r="AA2934" i="79"/>
  <c r="AA901" i="79"/>
  <c r="AA2564" i="79"/>
  <c r="AA1465" i="79"/>
  <c r="AA2028" i="79"/>
  <c r="AA1493" i="79"/>
  <c r="AA839" i="79"/>
  <c r="AA2099" i="79"/>
  <c r="AA201" i="79"/>
  <c r="AA590" i="79"/>
  <c r="AA879" i="79"/>
  <c r="AA2180" i="79"/>
  <c r="AA2498" i="79"/>
  <c r="AA2273" i="79"/>
  <c r="AA1339" i="79"/>
  <c r="AA1515" i="79"/>
  <c r="AA1345" i="79"/>
  <c r="AA395" i="79"/>
  <c r="AA2527" i="79"/>
  <c r="AA393" i="79"/>
  <c r="AA502" i="79"/>
  <c r="AA2428" i="79"/>
  <c r="AA743" i="79"/>
  <c r="AA315" i="79"/>
  <c r="AA105" i="79"/>
  <c r="AA1266" i="79"/>
  <c r="AA1952" i="79"/>
  <c r="AA2381" i="79"/>
  <c r="AA2660" i="79"/>
  <c r="AA3355" i="79"/>
  <c r="AA415" i="79"/>
  <c r="AA3224" i="79"/>
  <c r="AA2799" i="79"/>
  <c r="AA2822" i="79"/>
  <c r="AA3219" i="79"/>
  <c r="AA1747" i="79"/>
  <c r="AA584" i="79"/>
  <c r="AA335" i="79"/>
  <c r="AA1927" i="79"/>
  <c r="AA736" i="79"/>
  <c r="AA1196" i="79"/>
  <c r="AA2617" i="79"/>
  <c r="AA648" i="79"/>
  <c r="AA413" i="79"/>
  <c r="AA2482" i="79"/>
  <c r="AA3500" i="79"/>
  <c r="AA2062" i="79"/>
  <c r="AA500" i="79"/>
  <c r="AA507" i="79"/>
  <c r="AA1121" i="79"/>
  <c r="AA2639" i="79"/>
  <c r="AA1593" i="79"/>
  <c r="AA3366" i="79"/>
  <c r="AA479" i="79"/>
  <c r="AA1800" i="79"/>
  <c r="AA2937" i="79"/>
  <c r="AA3140" i="79"/>
  <c r="AA1191" i="79"/>
  <c r="AA1332" i="79"/>
  <c r="AA2008" i="79"/>
  <c r="AA478" i="79"/>
  <c r="AA2178" i="79"/>
  <c r="AA765" i="79"/>
  <c r="AA1666" i="79"/>
  <c r="AA592" i="79"/>
  <c r="AA1935" i="79"/>
  <c r="AA2419" i="79"/>
  <c r="AA3417" i="79"/>
  <c r="AA1738" i="79"/>
  <c r="AA494" i="79"/>
  <c r="AA963" i="79"/>
  <c r="AA98" i="79"/>
  <c r="AA1053" i="79"/>
  <c r="AA3509" i="79"/>
  <c r="AA1847" i="79"/>
  <c r="AA1843" i="79"/>
  <c r="AA1185" i="79"/>
  <c r="AA3260" i="79"/>
  <c r="AA1896" i="79"/>
  <c r="AA1753" i="79"/>
  <c r="AA328" i="79"/>
  <c r="AA2007" i="79"/>
  <c r="AA3093" i="79"/>
  <c r="AA2061" i="79"/>
  <c r="AA2065" i="79"/>
  <c r="AA2303" i="79"/>
  <c r="AA3285" i="79"/>
  <c r="AA1314" i="79"/>
  <c r="AA874" i="79"/>
  <c r="AA1685" i="79"/>
  <c r="AA2731" i="79"/>
  <c r="AA1889" i="79"/>
  <c r="AA615" i="79"/>
  <c r="AA2495" i="79"/>
  <c r="AA222" i="79"/>
  <c r="AA87" i="79"/>
  <c r="AA1538" i="79"/>
  <c r="AA2121" i="79"/>
  <c r="AA3521" i="79"/>
  <c r="AA1974" i="79"/>
  <c r="AA2259" i="79"/>
  <c r="AA2104" i="79"/>
  <c r="AA3249" i="79"/>
  <c r="AA254" i="79"/>
  <c r="AA1603" i="79"/>
  <c r="AA1744" i="79"/>
  <c r="AA1660" i="79"/>
  <c r="AA3238" i="79"/>
  <c r="AA974" i="79"/>
  <c r="AA2376" i="79"/>
  <c r="AA1225" i="79"/>
  <c r="AA253" i="79"/>
  <c r="AA761" i="79"/>
  <c r="AA1360" i="79"/>
  <c r="AA2801" i="79"/>
  <c r="AA240" i="79"/>
  <c r="AA36" i="79"/>
  <c r="AA914" i="79"/>
  <c r="AA1373" i="79"/>
  <c r="AA2247" i="79"/>
  <c r="AA845" i="79"/>
  <c r="AA3116" i="79"/>
  <c r="AA3211" i="79"/>
  <c r="AA1643" i="79"/>
  <c r="AA603" i="79"/>
  <c r="AA2106" i="79"/>
  <c r="AA2010" i="79"/>
  <c r="AA1396" i="79"/>
  <c r="AA28" i="79"/>
  <c r="AA3049" i="79"/>
  <c r="AA591" i="79"/>
  <c r="AA48" i="79"/>
  <c r="AA2132" i="79"/>
  <c r="AA724" i="79"/>
  <c r="AA3159" i="79"/>
  <c r="AA3428" i="79"/>
  <c r="AA3071" i="79"/>
  <c r="AA2905" i="79"/>
  <c r="AA2999" i="79"/>
  <c r="AA2158" i="79"/>
  <c r="AA3364" i="79"/>
  <c r="AA1858" i="79"/>
  <c r="AA2819" i="79"/>
  <c r="AA1956" i="79"/>
  <c r="AA1910" i="79"/>
  <c r="AA2051" i="79"/>
  <c r="AA1281" i="79"/>
  <c r="AA700" i="79"/>
  <c r="AA1553" i="79"/>
  <c r="AA3361" i="79"/>
  <c r="AA1002" i="79"/>
  <c r="AA3189" i="79"/>
  <c r="AA3082" i="79"/>
  <c r="AA1856" i="79"/>
  <c r="AA1320" i="79"/>
  <c r="AA801" i="79"/>
  <c r="AA2851" i="79"/>
  <c r="AA3407" i="79"/>
  <c r="AA1880" i="79"/>
  <c r="AA1346" i="79"/>
  <c r="AA799" i="79"/>
  <c r="AA236" i="79"/>
  <c r="AA3544" i="79"/>
  <c r="AA2150" i="79"/>
  <c r="AA809" i="79"/>
  <c r="AA2696" i="79"/>
  <c r="AA2472" i="79"/>
  <c r="AA3341" i="79"/>
  <c r="AA3015" i="79"/>
  <c r="AA2258" i="79"/>
  <c r="AA702" i="79"/>
  <c r="AA3425" i="79"/>
  <c r="AA1961" i="79"/>
  <c r="AA1596" i="79"/>
  <c r="AA2613" i="79"/>
  <c r="AA807" i="79"/>
  <c r="AA218" i="79"/>
  <c r="AA2887" i="79"/>
  <c r="AA1247" i="79"/>
  <c r="AA2149" i="79"/>
  <c r="AA3056" i="79"/>
  <c r="AA2195" i="79"/>
  <c r="AA304" i="79"/>
  <c r="AA1994" i="79"/>
  <c r="AA741" i="79"/>
  <c r="AA1164" i="79"/>
  <c r="AA2590" i="79"/>
  <c r="AA3105" i="79"/>
  <c r="AA2245" i="79"/>
  <c r="AA722" i="79"/>
  <c r="AA2654" i="79"/>
  <c r="AA1670" i="79"/>
  <c r="AA2868" i="79"/>
  <c r="AA2682" i="79"/>
  <c r="AA1874" i="79"/>
  <c r="AA3324" i="79"/>
  <c r="AA1608" i="79"/>
  <c r="AA443" i="79"/>
  <c r="AA156" i="79"/>
  <c r="AA1012" i="79"/>
  <c r="AA647" i="79"/>
  <c r="AA436" i="79"/>
  <c r="AA2242" i="79"/>
  <c r="AA3281" i="79"/>
  <c r="AA1925" i="79"/>
  <c r="AA352" i="79"/>
  <c r="AA2382" i="79"/>
  <c r="AA1576" i="79"/>
  <c r="AA1898" i="79"/>
  <c r="AA916" i="79"/>
  <c r="AA2064" i="79"/>
  <c r="AA3040" i="79"/>
  <c r="AA3239" i="79"/>
  <c r="AA2395" i="79"/>
  <c r="AA2214" i="79"/>
  <c r="AA2991" i="79"/>
  <c r="AA671" i="79"/>
  <c r="AA1786" i="79"/>
  <c r="AA1681" i="79"/>
  <c r="AA1826" i="79"/>
  <c r="AA2648" i="79"/>
  <c r="AA1310" i="79"/>
  <c r="AA780" i="79"/>
  <c r="AA2471" i="79"/>
  <c r="AA2533" i="79"/>
  <c r="AA2295" i="79"/>
  <c r="AA1877" i="79"/>
  <c r="AA2378" i="79"/>
  <c r="AA194" i="79"/>
  <c r="AA669" i="79"/>
  <c r="AA2516" i="79"/>
  <c r="AA1306" i="79"/>
  <c r="AA3336" i="79"/>
  <c r="AA3118" i="79"/>
  <c r="AA1664" i="79"/>
  <c r="AA343" i="79"/>
  <c r="AA2346" i="79"/>
  <c r="AA1038" i="79"/>
  <c r="AA3280" i="79"/>
  <c r="AA751" i="79"/>
  <c r="AA1523" i="79"/>
  <c r="AA1547" i="79"/>
  <c r="AA3486" i="79"/>
  <c r="AA2287" i="79"/>
  <c r="AA583" i="79"/>
  <c r="AA3301" i="79"/>
  <c r="AA530" i="79"/>
  <c r="AA2133" i="79"/>
  <c r="AA1463" i="79"/>
  <c r="AA3234" i="79"/>
  <c r="AA3373" i="79"/>
  <c r="AA2200" i="79"/>
  <c r="AA2315" i="79"/>
  <c r="AA1216" i="79"/>
  <c r="AA561" i="79"/>
  <c r="AA1474" i="79"/>
  <c r="AA3137" i="79"/>
  <c r="AA3012" i="79"/>
  <c r="AA2661" i="79"/>
  <c r="AA2888" i="79"/>
  <c r="AA2704" i="79"/>
  <c r="AA2220" i="79"/>
  <c r="AA3125" i="79"/>
  <c r="AA3487" i="79"/>
  <c r="AA1001" i="79"/>
  <c r="AA2688" i="79"/>
  <c r="AA2960" i="79"/>
  <c r="AA875" i="79"/>
  <c r="AA1359" i="79"/>
  <c r="AA63" i="79"/>
  <c r="AA3293" i="79"/>
  <c r="AA33" i="79"/>
  <c r="AA644" i="79"/>
  <c r="AA2491" i="79"/>
  <c r="AA1118" i="79"/>
  <c r="AA220" i="79"/>
  <c r="AA3465" i="79"/>
  <c r="AA2662" i="79"/>
  <c r="AA119" i="79"/>
  <c r="AA2741" i="79"/>
  <c r="AA3115" i="79"/>
  <c r="AA2351" i="79"/>
  <c r="AA2917" i="79"/>
  <c r="AA907" i="79"/>
  <c r="AA1827" i="79"/>
  <c r="AA223" i="79"/>
  <c r="AA1556" i="79"/>
  <c r="AA2846" i="79"/>
  <c r="AA718" i="79"/>
  <c r="AA2352" i="79"/>
  <c r="AA1198" i="79"/>
  <c r="AA1736" i="79"/>
  <c r="AA1919" i="79"/>
  <c r="AA1233" i="79"/>
  <c r="AA1295" i="79"/>
  <c r="AA2900" i="79"/>
  <c r="AA293" i="79"/>
  <c r="AA2326" i="79"/>
  <c r="AA626" i="79"/>
  <c r="AA3266" i="79"/>
  <c r="AA233" i="79"/>
  <c r="AA1731" i="79"/>
  <c r="AA2411" i="79"/>
  <c r="AA2698" i="79"/>
  <c r="AA716" i="79"/>
  <c r="AA1070" i="79"/>
  <c r="AA2966" i="79"/>
  <c r="AA2323" i="79"/>
  <c r="AA2880" i="79"/>
  <c r="AA3088" i="79"/>
  <c r="AA1815" i="79"/>
  <c r="AA1283" i="79"/>
  <c r="AA2626" i="79"/>
  <c r="AA2655" i="79"/>
  <c r="AA2537" i="79"/>
  <c r="AA677" i="79"/>
  <c r="AA1654" i="79"/>
  <c r="AA470" i="79"/>
  <c r="AA1401" i="79"/>
  <c r="AA1234" i="79"/>
  <c r="AA1559" i="79"/>
  <c r="AA1313" i="79"/>
  <c r="AA339" i="79"/>
  <c r="AA645" i="79"/>
  <c r="AA872" i="79"/>
  <c r="AA60" i="79"/>
  <c r="AA712" i="79"/>
  <c r="AA586" i="79"/>
  <c r="AA680" i="79"/>
  <c r="AA2414" i="79"/>
  <c r="AA710" i="79"/>
  <c r="AA1796" i="79"/>
  <c r="AA1710" i="79"/>
  <c r="AA1152" i="79"/>
  <c r="AA770" i="79"/>
  <c r="AA2325" i="79"/>
  <c r="AA295" i="79"/>
  <c r="AA215" i="79"/>
  <c r="AA1051" i="79"/>
  <c r="AA52" i="79"/>
  <c r="AA1875" i="79"/>
  <c r="AA1389" i="79"/>
  <c r="AA1201" i="79"/>
  <c r="AA786" i="79"/>
  <c r="AA2137" i="79"/>
  <c r="AA3408" i="79"/>
  <c r="AA3335" i="79"/>
  <c r="AA301" i="79"/>
  <c r="AA2826" i="79"/>
  <c r="AA1015" i="79"/>
  <c r="AA3150" i="79"/>
  <c r="AA324" i="79"/>
  <c r="AA1944" i="79"/>
  <c r="AA2732" i="79"/>
  <c r="AA2026" i="79"/>
  <c r="AA2597" i="79"/>
  <c r="AA3143" i="79"/>
  <c r="AA1661" i="79"/>
  <c r="AA2988" i="79"/>
  <c r="AA3237" i="79"/>
  <c r="AA2592" i="79"/>
  <c r="AA733" i="79"/>
  <c r="AA2856" i="79"/>
  <c r="AA65" i="79"/>
  <c r="AA776" i="79"/>
  <c r="AA3273" i="79"/>
  <c r="AA844" i="79"/>
  <c r="AA3229" i="79"/>
  <c r="AA1511" i="79"/>
  <c r="AA2871" i="79"/>
  <c r="AA2928" i="79"/>
  <c r="AA2807" i="79"/>
  <c r="AA568" i="79"/>
  <c r="AA2562" i="79"/>
  <c r="AA977" i="79"/>
  <c r="AA285" i="79"/>
  <c r="AA229" i="79"/>
  <c r="AA1111" i="79"/>
  <c r="AA2599" i="79"/>
  <c r="AA2014" i="79"/>
  <c r="AA130" i="79"/>
  <c r="AA2855" i="79"/>
  <c r="AA97" i="79"/>
  <c r="AA1705" i="79"/>
  <c r="AA1616" i="79"/>
  <c r="AA248" i="79"/>
  <c r="AA2580" i="79"/>
  <c r="AA607" i="79"/>
  <c r="AA1080" i="79"/>
  <c r="AA62" i="79"/>
  <c r="AA2622" i="79"/>
  <c r="AA1145" i="79"/>
  <c r="AA1630" i="79"/>
  <c r="AA2185" i="79"/>
  <c r="AA1023" i="79"/>
  <c r="AA2520" i="79"/>
  <c r="AA1841" i="79"/>
  <c r="AA2775" i="79"/>
  <c r="AA1017" i="79"/>
  <c r="AA585" i="79"/>
  <c r="AA2256" i="79"/>
  <c r="AA926" i="79"/>
  <c r="AA1220" i="79"/>
  <c r="AA487" i="79"/>
  <c r="AA2306" i="79"/>
  <c r="AA1047" i="79"/>
  <c r="AA3520" i="79"/>
  <c r="AA1761" i="79"/>
  <c r="AA3153" i="79"/>
  <c r="AA2334" i="79"/>
  <c r="AA2951" i="79"/>
  <c r="AA82" i="79"/>
  <c r="AA44" i="79"/>
  <c r="AA1178" i="79"/>
  <c r="AA2692" i="79"/>
  <c r="AA242" i="79"/>
  <c r="AA2176" i="79"/>
  <c r="AA779" i="79"/>
  <c r="AA1755" i="79"/>
  <c r="AA336" i="79"/>
  <c r="AA2964" i="79"/>
  <c r="AA171" i="79"/>
  <c r="AA517" i="79"/>
  <c r="AA1932" i="79"/>
  <c r="AA1484" i="79"/>
  <c r="AA2463" i="79"/>
  <c r="AA1335" i="79"/>
  <c r="AA214" i="79"/>
  <c r="AA163" i="79"/>
  <c r="AA2151" i="79"/>
  <c r="AA3354" i="79"/>
  <c r="AA652" i="79"/>
  <c r="AA1228" i="79"/>
  <c r="AA2503" i="79"/>
  <c r="AA3032" i="79"/>
  <c r="AA192" i="79"/>
  <c r="AA449" i="79"/>
  <c r="AA3177" i="79"/>
  <c r="AA238" i="79"/>
  <c r="AA2736" i="79"/>
  <c r="AA2363" i="79"/>
  <c r="AA618" i="79"/>
  <c r="AA2886" i="79"/>
  <c r="AA325" i="79"/>
  <c r="AA3381" i="79"/>
  <c r="AA1115" i="79"/>
  <c r="AA2339" i="79"/>
  <c r="AA3259" i="79"/>
  <c r="AA2830" i="79"/>
  <c r="AA848" i="79"/>
  <c r="AA3241" i="79"/>
  <c r="AA2607" i="79"/>
  <c r="AA2944" i="79"/>
  <c r="AA3442" i="79"/>
  <c r="AA1312" i="79"/>
  <c r="AA1245" i="79"/>
  <c r="AA455" i="79"/>
  <c r="AA284" i="79"/>
  <c r="AA2805" i="79"/>
  <c r="AA2144" i="79"/>
  <c r="AA2825" i="79"/>
  <c r="AA1882" i="79"/>
  <c r="AA578" i="79"/>
  <c r="AA921" i="79"/>
  <c r="AA480" i="79"/>
  <c r="AA2576" i="79"/>
  <c r="AA2492" i="79"/>
  <c r="AA3256" i="79"/>
  <c r="AA2540" i="79"/>
  <c r="AA355" i="79"/>
  <c r="AA2293" i="79"/>
  <c r="AA1774" i="79"/>
  <c r="AA2621" i="79"/>
  <c r="AA758" i="79"/>
  <c r="AA1078" i="79"/>
  <c r="AA3164" i="79"/>
  <c r="AA1760" i="79"/>
  <c r="AA123" i="79"/>
  <c r="AA3450" i="79"/>
  <c r="AA993" i="79"/>
  <c r="AA2816" i="79"/>
  <c r="AA688" i="79"/>
  <c r="AA737" i="79"/>
  <c r="AA1150" i="79"/>
  <c r="AA697" i="79"/>
  <c r="AA1187" i="79"/>
  <c r="AA180" i="79"/>
  <c r="AA2310" i="79"/>
  <c r="AA846" i="79"/>
  <c r="AA1548" i="79"/>
  <c r="AA2683" i="79"/>
  <c r="AA2034" i="79"/>
  <c r="AA317" i="79"/>
  <c r="AA1065" i="79"/>
  <c r="AA3178" i="79"/>
  <c r="AA199" i="79"/>
  <c r="AA2990" i="79"/>
  <c r="AA1290" i="79"/>
  <c r="AA2109" i="79"/>
  <c r="AA1722" i="79"/>
  <c r="AA567" i="79"/>
  <c r="AA1614" i="79"/>
  <c r="AA3102" i="79"/>
  <c r="AA2737" i="79"/>
  <c r="AA2476" i="79"/>
  <c r="AA2687" i="79"/>
  <c r="AA2311" i="79"/>
  <c r="AA1928" i="79"/>
  <c r="AA228" i="79"/>
  <c r="AA526" i="79"/>
  <c r="AA2897" i="79"/>
  <c r="AA1822" i="79"/>
  <c r="AA3042" i="79"/>
  <c r="AA493" i="79"/>
  <c r="AA3214" i="79"/>
  <c r="AA2513" i="79"/>
  <c r="AA798" i="79"/>
  <c r="AA2281" i="79"/>
  <c r="AA212" i="79"/>
  <c r="AA1211" i="79"/>
  <c r="AA1659" i="79"/>
  <c r="AA1097" i="79"/>
  <c r="AA3081" i="79"/>
  <c r="AA562" i="79"/>
  <c r="AA1558" i="79"/>
  <c r="AA822" i="79"/>
  <c r="AA100" i="79"/>
  <c r="AA1422" i="79"/>
  <c r="AA543" i="79"/>
  <c r="AA2774" i="79"/>
  <c r="AA1186" i="79"/>
  <c r="AA794" i="79"/>
  <c r="AA3437" i="79"/>
  <c r="AA2350" i="79"/>
  <c r="AA3347" i="79"/>
  <c r="AA3151" i="79"/>
  <c r="AA3037" i="79"/>
  <c r="AA755" i="79"/>
  <c r="AA2168" i="79"/>
  <c r="AA1294" i="79"/>
  <c r="AA3370" i="79"/>
  <c r="AA1809" i="79"/>
  <c r="AA689" i="79"/>
  <c r="AA1727" i="79"/>
  <c r="AA933" i="79"/>
  <c r="AA2018" i="79"/>
  <c r="AA3547" i="79"/>
  <c r="AA2265" i="79"/>
  <c r="AA2831" i="79"/>
  <c r="AA2084" i="79"/>
  <c r="AA1255" i="79"/>
  <c r="AA1479" i="79"/>
  <c r="AA2191" i="79"/>
  <c r="AA2670" i="79"/>
  <c r="AA3019" i="79"/>
  <c r="AA1682" i="79"/>
  <c r="AA2162" i="79"/>
  <c r="AA140" i="79"/>
  <c r="AA3427" i="79"/>
  <c r="AA2396" i="79"/>
  <c r="AA90" i="79"/>
  <c r="AA3005" i="79"/>
  <c r="AA519" i="79"/>
  <c r="AA3299" i="79"/>
  <c r="AA1241" i="79"/>
  <c r="AA1096" i="79"/>
  <c r="AA1309" i="79"/>
  <c r="AA369" i="79"/>
  <c r="AA2134" i="79"/>
  <c r="AA1329" i="79"/>
  <c r="AA1506" i="79"/>
  <c r="AA1667" i="79"/>
  <c r="AA2593" i="79"/>
  <c r="AA1154" i="79"/>
  <c r="AA851" i="79"/>
  <c r="AA19" i="79"/>
  <c r="AA820" i="79"/>
  <c r="AA438" i="79"/>
  <c r="AA2030" i="79"/>
  <c r="AA387" i="79"/>
  <c r="AA1586" i="79"/>
  <c r="AA188" i="79"/>
  <c r="AA3003" i="79"/>
  <c r="AA3350" i="79"/>
  <c r="AA1135" i="79"/>
  <c r="AA2469" i="79"/>
  <c r="AA3171" i="79"/>
  <c r="AA2711" i="79"/>
  <c r="AA2189" i="79"/>
  <c r="AA2276" i="79"/>
  <c r="AA1011" i="79"/>
  <c r="AA2478" i="79"/>
  <c r="AA2508" i="79"/>
  <c r="AA1632" i="79"/>
  <c r="AA687" i="79"/>
  <c r="AA3045" i="79"/>
  <c r="AA489" i="79"/>
  <c r="AA2487" i="79"/>
  <c r="AA2362" i="79"/>
  <c r="AA3132" i="79"/>
  <c r="AA1085" i="79"/>
  <c r="AA3053" i="79"/>
  <c r="AA981" i="79"/>
  <c r="AA1242" i="79"/>
  <c r="AA1031" i="79"/>
  <c r="AA1119" i="79"/>
  <c r="AA582" i="79"/>
  <c r="AA2779" i="79"/>
  <c r="AA2632" i="79"/>
  <c r="AA1635" i="79"/>
  <c r="AA2406" i="79"/>
  <c r="AA2566" i="79"/>
  <c r="AA2548" i="79"/>
  <c r="AA3044" i="79"/>
  <c r="AA1531" i="79"/>
  <c r="AA348" i="79"/>
  <c r="AA501" i="79"/>
  <c r="AA1778" i="79"/>
  <c r="AA2538" i="79"/>
  <c r="AA3147" i="79"/>
  <c r="AA380" i="79"/>
  <c r="AA1466" i="79"/>
  <c r="AA532" i="79"/>
  <c r="AA1510" i="79"/>
  <c r="AA2058" i="79"/>
  <c r="AA1717" i="79"/>
  <c r="AA1740" i="79"/>
  <c r="AA2797" i="79"/>
  <c r="AA1595" i="79"/>
  <c r="AA1140" i="79"/>
  <c r="AA1473" i="79"/>
  <c r="AA3000" i="79"/>
  <c r="AA2314" i="79"/>
  <c r="AA966" i="79"/>
  <c r="AA1844" i="79"/>
  <c r="AA2267" i="79"/>
  <c r="AA554" i="79"/>
  <c r="AA190" i="79"/>
  <c r="AA2380" i="79"/>
  <c r="AA1368" i="79"/>
  <c r="AA2324" i="79"/>
  <c r="AA106" i="79"/>
  <c r="AA1040" i="79"/>
  <c r="AA1587" i="79"/>
  <c r="AA1706" i="79"/>
  <c r="AA1846" i="79"/>
  <c r="AA404" i="79"/>
  <c r="AA1652" i="79"/>
  <c r="AA1783" i="79"/>
  <c r="AA2052" i="79"/>
  <c r="AA1061" i="79"/>
  <c r="AA1715" i="79"/>
  <c r="AA2291" i="79"/>
  <c r="AA550" i="79"/>
  <c r="AA655" i="79"/>
  <c r="AA3103" i="79"/>
  <c r="AA905" i="79"/>
  <c r="AA3141" i="79"/>
  <c r="AA153" i="79"/>
  <c r="AA2452" i="79"/>
  <c r="AA2529" i="79"/>
  <c r="AA784" i="79"/>
  <c r="AA3515" i="79"/>
  <c r="AA2933" i="79"/>
  <c r="AA2095" i="79"/>
  <c r="AA1881" i="79"/>
  <c r="AA992" i="79"/>
  <c r="AA2720" i="79"/>
  <c r="AA902" i="79"/>
  <c r="AA350" i="79"/>
  <c r="AA333" i="79"/>
  <c r="AA2523" i="79"/>
  <c r="AA843" i="79"/>
  <c r="AA2001" i="79"/>
  <c r="AA1113" i="79"/>
  <c r="AA1640" i="79"/>
  <c r="AA2863" i="79"/>
  <c r="AA471" i="79"/>
  <c r="Y5" i="52"/>
  <c r="Y3" i="52"/>
  <c r="W3" i="52" s="1" a="1"/>
  <c r="W3" i="52" s="1"/>
  <c r="Y4" i="52"/>
  <c r="Y13" i="51"/>
  <c r="W13" i="51" s="1"/>
  <c r="AH128" i="51" s="1"/>
  <c r="Y13" i="52"/>
  <c r="W13" i="52" s="1"/>
  <c r="AH102" i="52" s="1"/>
  <c r="Y3" i="51" a="1"/>
  <c r="AH18" i="51" l="1"/>
  <c r="AH23" i="51"/>
  <c r="AH103" i="51"/>
  <c r="AH71" i="51"/>
  <c r="AH165" i="51"/>
  <c r="AH202" i="51"/>
  <c r="AH108" i="51"/>
  <c r="AH223" i="51"/>
  <c r="AH59" i="51"/>
  <c r="AH240" i="51"/>
  <c r="AH5" i="51"/>
  <c r="AH167" i="51"/>
  <c r="AH91" i="51"/>
  <c r="AH228" i="51"/>
  <c r="AH58" i="51"/>
  <c r="AH207" i="51"/>
  <c r="AH55" i="51"/>
  <c r="AH74" i="51"/>
  <c r="AH86" i="51"/>
  <c r="AH90" i="51"/>
  <c r="AH102" i="51"/>
  <c r="AH69" i="51"/>
  <c r="AH152" i="51"/>
  <c r="AH27" i="51"/>
  <c r="AH121" i="51"/>
  <c r="AH57" i="51"/>
  <c r="AH16" i="51"/>
  <c r="AH226" i="51"/>
  <c r="AH217" i="51"/>
  <c r="AH154" i="51"/>
  <c r="AH135" i="51"/>
  <c r="AH63" i="51"/>
  <c r="AH160" i="51"/>
  <c r="AH97" i="51"/>
  <c r="AH251" i="51"/>
  <c r="AH126" i="51"/>
  <c r="AH231" i="51"/>
  <c r="AH241" i="51"/>
  <c r="AH210" i="51"/>
  <c r="AH83" i="51"/>
  <c r="AH119" i="51"/>
  <c r="AH38" i="51"/>
  <c r="AH192" i="51"/>
  <c r="AH172" i="51"/>
  <c r="AH184" i="51"/>
  <c r="AH12" i="51"/>
  <c r="AH35" i="51"/>
  <c r="AH222" i="51"/>
  <c r="AH73" i="51"/>
  <c r="AH232" i="51"/>
  <c r="AH253" i="51"/>
  <c r="AH75" i="51"/>
  <c r="AH118" i="51"/>
  <c r="AH220" i="51"/>
  <c r="AH129" i="51"/>
  <c r="AH15" i="51"/>
  <c r="AH141" i="51"/>
  <c r="AH19" i="51"/>
  <c r="AH225" i="51"/>
  <c r="AH254" i="51"/>
  <c r="AH185" i="51"/>
  <c r="AH213" i="51"/>
  <c r="AH236" i="51"/>
  <c r="AH250" i="51"/>
  <c r="AH229" i="51"/>
  <c r="AH133" i="51"/>
  <c r="AH29" i="51"/>
  <c r="AH203" i="51"/>
  <c r="AH153" i="51"/>
  <c r="AH51" i="51"/>
  <c r="AH182" i="51"/>
  <c r="AH247" i="51"/>
  <c r="AH34" i="51"/>
  <c r="AH188" i="51"/>
  <c r="AH33" i="51"/>
  <c r="AH115" i="51"/>
  <c r="AH82" i="51"/>
  <c r="AH79" i="51"/>
  <c r="AH89" i="51"/>
  <c r="AH233" i="51"/>
  <c r="AH80" i="51"/>
  <c r="AH178" i="51"/>
  <c r="AH183" i="51"/>
  <c r="AH30" i="51"/>
  <c r="AH72" i="51"/>
  <c r="AH164" i="51"/>
  <c r="AH6" i="51"/>
  <c r="AH216" i="51"/>
  <c r="AH112" i="51"/>
  <c r="AH17" i="51"/>
  <c r="AH208" i="51"/>
  <c r="AH136" i="51"/>
  <c r="AH239" i="51"/>
  <c r="AH180" i="51"/>
  <c r="AH157" i="51"/>
  <c r="AH87" i="51"/>
  <c r="AH7" i="51"/>
  <c r="AH9" i="51"/>
  <c r="AH36" i="51"/>
  <c r="AH245" i="51"/>
  <c r="AH54" i="51"/>
  <c r="AH66" i="51"/>
  <c r="AH41" i="51"/>
  <c r="AH238" i="51"/>
  <c r="AH20" i="51"/>
  <c r="AH100" i="51"/>
  <c r="AH64" i="51"/>
  <c r="AH122" i="51"/>
  <c r="AH8" i="51"/>
  <c r="AH147" i="51"/>
  <c r="AH175" i="51"/>
  <c r="AH32" i="51"/>
  <c r="AH21" i="51"/>
  <c r="AH201" i="51"/>
  <c r="AH215" i="51"/>
  <c r="AH26" i="51"/>
  <c r="AH209" i="51"/>
  <c r="AH166" i="51"/>
  <c r="AH206" i="51"/>
  <c r="AH95" i="51"/>
  <c r="AH76" i="51"/>
  <c r="AH104" i="51"/>
  <c r="AH191" i="51"/>
  <c r="AH39" i="51"/>
  <c r="AH50" i="51"/>
  <c r="AH179" i="51"/>
  <c r="AH211" i="51"/>
  <c r="AH110" i="51"/>
  <c r="AH37" i="51"/>
  <c r="AH256" i="51"/>
  <c r="AH67" i="51"/>
  <c r="AH148" i="51"/>
  <c r="AH111" i="51"/>
  <c r="AH189" i="51"/>
  <c r="AH235" i="51"/>
  <c r="AH190" i="51"/>
  <c r="AH171" i="51"/>
  <c r="AH105" i="51"/>
  <c r="AH242" i="51"/>
  <c r="AH234" i="51"/>
  <c r="AH48" i="51"/>
  <c r="AH93" i="51"/>
  <c r="AH195" i="51"/>
  <c r="AH176" i="51"/>
  <c r="W4" i="52"/>
  <c r="W5" i="52"/>
  <c r="AH200" i="51"/>
  <c r="AH60" i="51"/>
  <c r="AH78" i="51"/>
  <c r="AH65" i="51"/>
  <c r="AH92" i="51"/>
  <c r="AH146" i="51"/>
  <c r="AH205" i="51"/>
  <c r="AH163" i="51"/>
  <c r="AH193" i="51"/>
  <c r="AH42" i="51"/>
  <c r="AH252" i="51"/>
  <c r="AH257" i="51"/>
  <c r="AH109" i="51"/>
  <c r="AH224" i="51"/>
  <c r="AH137" i="51"/>
  <c r="AH45" i="51"/>
  <c r="AH31" i="51"/>
  <c r="AH40" i="51"/>
  <c r="AH127" i="51"/>
  <c r="AH155" i="51"/>
  <c r="AH98" i="51"/>
  <c r="AH56" i="51"/>
  <c r="AH151" i="51"/>
  <c r="AH140" i="51"/>
  <c r="AH3" i="51"/>
  <c r="AH10" i="51"/>
  <c r="AH161" i="51"/>
  <c r="AH150" i="51"/>
  <c r="AH214" i="51"/>
  <c r="AH46" i="51"/>
  <c r="AH204" i="51"/>
  <c r="AH96" i="51"/>
  <c r="AH24" i="51"/>
  <c r="AH101" i="51"/>
  <c r="AH139" i="51"/>
  <c r="AH149" i="51"/>
  <c r="AH227" i="51"/>
  <c r="AH53" i="51"/>
  <c r="AH230" i="51"/>
  <c r="AH49" i="51"/>
  <c r="AH47" i="51"/>
  <c r="AH194" i="51"/>
  <c r="AH144" i="51"/>
  <c r="AH173" i="51"/>
  <c r="AH187" i="51"/>
  <c r="AH142" i="51"/>
  <c r="AH14" i="51"/>
  <c r="AH244" i="51"/>
  <c r="AH28" i="51"/>
  <c r="AH120" i="51"/>
  <c r="AH62" i="51"/>
  <c r="AH248" i="51"/>
  <c r="AH196" i="51"/>
  <c r="AH174" i="51"/>
  <c r="AH68" i="51"/>
  <c r="AH159" i="51"/>
  <c r="AH81" i="51"/>
  <c r="AH88" i="51"/>
  <c r="AH25" i="51"/>
  <c r="AH218" i="51"/>
  <c r="AH114" i="51"/>
  <c r="AH162" i="51"/>
  <c r="AH4" i="51"/>
  <c r="AH113" i="51"/>
  <c r="AH106" i="51"/>
  <c r="AH124" i="51"/>
  <c r="AH169" i="51"/>
  <c r="AH197" i="51"/>
  <c r="AH212" i="51"/>
  <c r="AH107" i="51"/>
  <c r="AH99" i="51"/>
  <c r="AH143" i="51"/>
  <c r="AH116" i="51"/>
  <c r="AH43" i="51"/>
  <c r="AH131" i="51"/>
  <c r="AH77" i="51"/>
  <c r="AH219" i="51"/>
  <c r="AH158" i="51"/>
  <c r="AH255" i="51"/>
  <c r="AH70" i="51"/>
  <c r="AH237" i="51"/>
  <c r="AH85" i="51"/>
  <c r="AH198" i="51"/>
  <c r="AH246" i="51"/>
  <c r="AH52" i="51"/>
  <c r="AH123" i="51"/>
  <c r="AH94" i="51"/>
  <c r="AH11" i="51"/>
  <c r="AH22" i="51"/>
  <c r="AH156" i="51"/>
  <c r="AH145" i="51"/>
  <c r="AH177" i="51"/>
  <c r="AH221" i="51"/>
  <c r="AH44" i="51"/>
  <c r="AH243" i="51"/>
  <c r="AH168" i="51"/>
  <c r="AH130" i="51"/>
  <c r="AH170" i="51"/>
  <c r="AH134" i="51"/>
  <c r="AH13" i="51"/>
  <c r="AH61" i="51"/>
  <c r="AH138" i="51"/>
  <c r="AH125" i="51"/>
  <c r="AH117" i="51"/>
  <c r="AH132" i="51"/>
  <c r="AH199" i="51"/>
  <c r="AH249" i="51"/>
  <c r="AH84" i="51"/>
  <c r="AH181" i="51"/>
  <c r="AH186" i="51"/>
  <c r="AH109" i="52"/>
  <c r="AH93" i="52"/>
  <c r="AH8" i="52"/>
  <c r="AH24" i="52"/>
  <c r="AH44" i="52"/>
  <c r="AH72" i="52"/>
  <c r="AH100" i="52"/>
  <c r="AH13" i="52"/>
  <c r="AH41" i="52"/>
  <c r="AH11" i="52"/>
  <c r="AH60" i="52"/>
  <c r="AH73" i="52"/>
  <c r="AH122" i="52"/>
  <c r="AH101" i="52"/>
  <c r="AH85" i="52"/>
  <c r="AH81" i="52"/>
  <c r="AH51" i="52"/>
  <c r="AH19" i="52"/>
  <c r="AH82" i="52"/>
  <c r="AH37" i="52"/>
  <c r="AH49" i="52"/>
  <c r="AH18" i="52"/>
  <c r="AH20" i="52"/>
  <c r="AH42" i="52"/>
  <c r="AH107" i="52"/>
  <c r="AH114" i="52"/>
  <c r="AH45" i="52"/>
  <c r="AH54" i="52"/>
  <c r="AH43" i="52"/>
  <c r="AH103" i="52"/>
  <c r="AH113" i="52"/>
  <c r="AH38" i="52"/>
  <c r="AH40" i="52"/>
  <c r="AH110" i="52"/>
  <c r="AH36" i="52"/>
  <c r="AH96" i="52"/>
  <c r="AH30" i="52"/>
  <c r="AH58" i="52"/>
  <c r="AH104" i="52"/>
  <c r="AH29" i="52"/>
  <c r="AH67" i="52"/>
  <c r="AH89" i="52"/>
  <c r="AH116" i="52"/>
  <c r="AH128" i="52"/>
  <c r="AH61" i="52"/>
  <c r="AH71" i="52"/>
  <c r="AH98" i="52"/>
  <c r="AH52" i="52"/>
  <c r="AH87" i="52"/>
  <c r="AH132" i="52"/>
  <c r="AH64" i="52"/>
  <c r="AH21" i="52"/>
  <c r="AH34" i="52"/>
  <c r="AH124" i="52"/>
  <c r="AH125" i="52"/>
  <c r="AH112" i="52"/>
  <c r="AH22" i="52"/>
  <c r="AH31" i="52"/>
  <c r="AH16" i="52"/>
  <c r="AH66" i="52"/>
  <c r="AH57" i="52"/>
  <c r="AH56" i="52"/>
  <c r="AH70" i="52"/>
  <c r="AH126" i="52"/>
  <c r="AH50" i="52"/>
  <c r="AH25" i="52"/>
  <c r="AH47" i="52"/>
  <c r="AH65" i="52"/>
  <c r="AH90" i="52"/>
  <c r="AH123" i="52"/>
  <c r="AH27" i="52"/>
  <c r="AH59" i="52"/>
  <c r="AH62" i="52"/>
  <c r="AH76" i="52"/>
  <c r="AH120" i="52"/>
  <c r="AH48" i="52"/>
  <c r="AH91" i="52"/>
  <c r="AH7" i="52"/>
  <c r="AH5" i="52"/>
  <c r="AH9" i="52"/>
  <c r="AH55" i="52"/>
  <c r="AH28" i="52"/>
  <c r="AH78" i="52"/>
  <c r="AH84" i="52"/>
  <c r="AH131" i="52"/>
  <c r="AH14" i="52"/>
  <c r="AH35" i="52"/>
  <c r="AH68" i="52"/>
  <c r="AH23" i="52"/>
  <c r="AH53" i="52"/>
  <c r="AH130" i="52"/>
  <c r="AH3" i="52"/>
  <c r="AH83" i="52"/>
  <c r="AH88" i="52"/>
  <c r="AH26" i="52"/>
  <c r="AH80" i="52"/>
  <c r="AH10" i="52"/>
  <c r="AH17" i="52"/>
  <c r="AH75" i="52"/>
  <c r="AH4" i="52"/>
  <c r="AH129" i="52"/>
  <c r="AH86" i="52"/>
  <c r="AH119" i="52"/>
  <c r="AH92" i="52"/>
  <c r="AH39" i="52"/>
  <c r="AH95" i="52"/>
  <c r="AH79" i="52"/>
  <c r="AH121" i="52"/>
  <c r="AH118" i="52"/>
  <c r="AH105" i="52"/>
  <c r="AH111" i="52"/>
  <c r="AH106" i="52"/>
  <c r="AH32" i="52"/>
  <c r="AH12" i="52"/>
  <c r="AH108" i="52"/>
  <c r="AH127" i="52"/>
  <c r="AH115" i="52"/>
  <c r="AH6" i="52"/>
  <c r="AH33" i="52"/>
  <c r="AH97" i="52"/>
  <c r="AH117" i="52"/>
  <c r="AH63" i="52"/>
  <c r="AH94" i="52"/>
  <c r="AH99" i="52"/>
  <c r="AH69" i="52"/>
  <c r="AH77" i="52"/>
  <c r="AH15" i="52"/>
  <c r="AH74" i="52"/>
  <c r="AH46" i="52"/>
  <c r="Y5" i="51"/>
  <c r="Y4" i="51"/>
  <c r="Y3" i="51"/>
  <c r="W3" i="51" s="1" a="1"/>
  <c r="Y9" i="52" a="1"/>
  <c r="AJ61" i="52" l="1"/>
  <c r="AJ47" i="52"/>
  <c r="AJ115" i="52"/>
  <c r="AJ22" i="52"/>
  <c r="AJ19" i="52"/>
  <c r="AJ84" i="52"/>
  <c r="AJ9" i="52"/>
  <c r="AJ60" i="52"/>
  <c r="AJ87" i="52"/>
  <c r="AJ112" i="52"/>
  <c r="AJ127" i="52"/>
  <c r="AJ100" i="52"/>
  <c r="AJ5" i="52"/>
  <c r="AJ109" i="52"/>
  <c r="AJ48" i="52"/>
  <c r="AJ42" i="52"/>
  <c r="AJ71" i="52"/>
  <c r="AJ45" i="52"/>
  <c r="AJ76" i="52"/>
  <c r="AJ4" i="52"/>
  <c r="AJ92" i="52"/>
  <c r="AJ29" i="52"/>
  <c r="AJ121" i="52"/>
  <c r="AJ57" i="52"/>
  <c r="AJ34" i="52"/>
  <c r="AJ33" i="52"/>
  <c r="AJ77" i="52"/>
  <c r="AJ111" i="52"/>
  <c r="AJ24" i="52"/>
  <c r="AJ103" i="52"/>
  <c r="AJ70" i="52"/>
  <c r="AJ124" i="52"/>
  <c r="AJ114" i="52"/>
  <c r="AJ107" i="52"/>
  <c r="AJ126" i="52"/>
  <c r="AJ89" i="52"/>
  <c r="AJ90" i="52"/>
  <c r="AJ106" i="52"/>
  <c r="AJ36" i="52"/>
  <c r="AJ93" i="52"/>
  <c r="AJ96" i="52"/>
  <c r="AJ43" i="52"/>
  <c r="AJ51" i="52"/>
  <c r="AJ53" i="52"/>
  <c r="AJ94" i="52"/>
  <c r="AJ65" i="52"/>
  <c r="AJ122" i="52"/>
  <c r="AJ25" i="52"/>
  <c r="AJ117" i="52"/>
  <c r="AJ37" i="52"/>
  <c r="AJ6" i="52"/>
  <c r="AJ10" i="52"/>
  <c r="AJ99" i="52"/>
  <c r="AJ113" i="52"/>
  <c r="AJ95" i="52"/>
  <c r="AJ68" i="52"/>
  <c r="AJ12" i="52"/>
  <c r="AJ105" i="52"/>
  <c r="AJ26" i="52"/>
  <c r="AJ86" i="52"/>
  <c r="AJ83" i="52"/>
  <c r="AJ75" i="52"/>
  <c r="AJ52" i="52"/>
  <c r="AJ55" i="52"/>
  <c r="AJ11" i="52"/>
  <c r="AJ38" i="52"/>
  <c r="AJ62" i="52"/>
  <c r="AJ58" i="52"/>
  <c r="AJ98" i="52"/>
  <c r="AJ128" i="52"/>
  <c r="AJ120" i="52"/>
  <c r="AJ72" i="52"/>
  <c r="AJ66" i="52"/>
  <c r="AJ130" i="52"/>
  <c r="AJ81" i="52"/>
  <c r="AJ118" i="52"/>
  <c r="AJ41" i="52"/>
  <c r="AJ108" i="52"/>
  <c r="AJ18" i="52"/>
  <c r="AJ46" i="52"/>
  <c r="AJ67" i="52"/>
  <c r="AJ119" i="52"/>
  <c r="AJ101" i="52"/>
  <c r="AJ17" i="52"/>
  <c r="AJ13" i="52"/>
  <c r="AJ73" i="52"/>
  <c r="AJ30" i="52"/>
  <c r="AJ44" i="52"/>
  <c r="AJ40" i="52"/>
  <c r="AJ104" i="52"/>
  <c r="AJ15" i="52"/>
  <c r="AJ80" i="52"/>
  <c r="AJ79" i="52"/>
  <c r="AJ85" i="52"/>
  <c r="AJ32" i="52"/>
  <c r="AJ28" i="52"/>
  <c r="AJ125" i="52"/>
  <c r="AJ97" i="52"/>
  <c r="AJ39" i="52"/>
  <c r="AJ31" i="52"/>
  <c r="AJ3" i="52"/>
  <c r="AJ59" i="52"/>
  <c r="AJ63" i="52"/>
  <c r="AJ56" i="52"/>
  <c r="AJ14" i="52"/>
  <c r="AJ110" i="52"/>
  <c r="AJ35" i="52"/>
  <c r="AJ8" i="52"/>
  <c r="AJ21" i="52"/>
  <c r="AJ82" i="52"/>
  <c r="AJ116" i="52"/>
  <c r="AJ16" i="52"/>
  <c r="AJ49" i="52"/>
  <c r="AJ131" i="52"/>
  <c r="AJ23" i="52"/>
  <c r="AJ64" i="52"/>
  <c r="AJ88" i="52"/>
  <c r="AJ7" i="52"/>
  <c r="AJ74" i="52"/>
  <c r="AJ69" i="52"/>
  <c r="AJ132" i="52"/>
  <c r="AJ27" i="52"/>
  <c r="AJ20" i="52"/>
  <c r="AJ91" i="52"/>
  <c r="AJ102" i="52"/>
  <c r="AJ50" i="52"/>
  <c r="AJ123" i="52"/>
  <c r="AJ78" i="52"/>
  <c r="AJ129" i="52"/>
  <c r="AJ54" i="52"/>
  <c r="W3" i="51"/>
  <c r="W4" i="51"/>
  <c r="W5" i="51"/>
  <c r="Y9" i="52"/>
  <c r="W9" i="52" s="1" a="1"/>
  <c r="W9" i="52" s="1"/>
  <c r="Y10" i="52"/>
  <c r="Y9" i="51" a="1"/>
  <c r="AJ248" i="51" l="1"/>
  <c r="AJ237" i="51"/>
  <c r="AJ228" i="51"/>
  <c r="AJ232" i="51"/>
  <c r="AJ171" i="51"/>
  <c r="AJ134" i="51"/>
  <c r="AJ126" i="51"/>
  <c r="AJ162" i="51"/>
  <c r="AJ198" i="51"/>
  <c r="AJ14" i="51"/>
  <c r="AJ128" i="51"/>
  <c r="AJ249" i="51"/>
  <c r="AJ131" i="51"/>
  <c r="AJ124" i="51"/>
  <c r="AJ182" i="51"/>
  <c r="AJ145" i="51"/>
  <c r="AJ93" i="51"/>
  <c r="AJ91" i="51"/>
  <c r="AJ167" i="51"/>
  <c r="AJ57" i="51"/>
  <c r="AJ177" i="51"/>
  <c r="AJ195" i="51"/>
  <c r="AJ25" i="51"/>
  <c r="AJ114" i="51"/>
  <c r="AJ36" i="51"/>
  <c r="AJ144" i="51"/>
  <c r="AJ225" i="51"/>
  <c r="AJ122" i="51"/>
  <c r="AJ90" i="51"/>
  <c r="AJ43" i="51"/>
  <c r="AJ118" i="51"/>
  <c r="AJ238" i="51"/>
  <c r="AJ97" i="51"/>
  <c r="AJ209" i="51"/>
  <c r="AJ141" i="51"/>
  <c r="AJ58" i="51"/>
  <c r="AJ170" i="51"/>
  <c r="AJ96" i="51"/>
  <c r="AJ172" i="51"/>
  <c r="AJ187" i="51"/>
  <c r="AJ69" i="51"/>
  <c r="AJ92" i="51"/>
  <c r="AJ159" i="51"/>
  <c r="AJ6" i="51"/>
  <c r="AJ239" i="51"/>
  <c r="AJ146" i="51"/>
  <c r="AJ234" i="51"/>
  <c r="AJ77" i="51"/>
  <c r="AJ244" i="51"/>
  <c r="AJ193" i="51"/>
  <c r="AJ109" i="51"/>
  <c r="AJ151" i="51"/>
  <c r="AJ70" i="51"/>
  <c r="AJ229" i="51"/>
  <c r="AJ102" i="51"/>
  <c r="AJ10" i="51"/>
  <c r="AJ191" i="51"/>
  <c r="AJ64" i="51"/>
  <c r="AJ242" i="51"/>
  <c r="AJ19" i="51"/>
  <c r="AJ99" i="51"/>
  <c r="AJ245" i="51"/>
  <c r="AJ155" i="51"/>
  <c r="AJ37" i="51"/>
  <c r="AJ113" i="51"/>
  <c r="AJ179" i="51"/>
  <c r="AJ72" i="51"/>
  <c r="AJ60" i="51"/>
  <c r="AJ223" i="51"/>
  <c r="AJ194" i="51"/>
  <c r="AJ189" i="51"/>
  <c r="AJ152" i="51"/>
  <c r="AJ88" i="51"/>
  <c r="AJ173" i="51"/>
  <c r="AJ252" i="51"/>
  <c r="AJ236" i="51"/>
  <c r="AJ224" i="51"/>
  <c r="AJ82" i="51"/>
  <c r="AJ204" i="51"/>
  <c r="AJ253" i="51"/>
  <c r="AJ256" i="51"/>
  <c r="AJ49" i="51"/>
  <c r="AJ142" i="51"/>
  <c r="AJ250" i="51"/>
  <c r="AJ123" i="51"/>
  <c r="AJ132" i="51"/>
  <c r="AJ221" i="51"/>
  <c r="AJ227" i="51"/>
  <c r="AJ32" i="51"/>
  <c r="AJ103" i="51"/>
  <c r="AJ11" i="51"/>
  <c r="AJ121" i="51"/>
  <c r="AJ138" i="51"/>
  <c r="AJ164" i="51"/>
  <c r="AJ110" i="51"/>
  <c r="AJ80" i="51"/>
  <c r="AJ215" i="51"/>
  <c r="AJ28" i="51"/>
  <c r="AJ53" i="51"/>
  <c r="AJ56" i="51"/>
  <c r="AJ54" i="51"/>
  <c r="AJ104" i="51"/>
  <c r="AJ89" i="51"/>
  <c r="AJ66" i="51"/>
  <c r="AJ63" i="51"/>
  <c r="AJ168" i="51"/>
  <c r="AJ76" i="51"/>
  <c r="AJ205" i="51"/>
  <c r="AJ211" i="51"/>
  <c r="AJ178" i="51"/>
  <c r="AJ8" i="51"/>
  <c r="AJ220" i="51"/>
  <c r="AJ119" i="51"/>
  <c r="AJ24" i="51"/>
  <c r="AJ30" i="51"/>
  <c r="AJ210" i="51"/>
  <c r="AJ75" i="51"/>
  <c r="AJ197" i="51"/>
  <c r="AJ98" i="51"/>
  <c r="AJ190" i="51"/>
  <c r="AJ34" i="51"/>
  <c r="AJ150" i="51"/>
  <c r="AJ22" i="51"/>
  <c r="AJ62" i="51"/>
  <c r="AJ169" i="51"/>
  <c r="AJ16" i="51"/>
  <c r="AJ254" i="51"/>
  <c r="AJ95" i="51"/>
  <c r="AJ50" i="51"/>
  <c r="AJ247" i="51"/>
  <c r="AJ4" i="51"/>
  <c r="AJ73" i="51"/>
  <c r="AJ257" i="51"/>
  <c r="AJ165" i="51"/>
  <c r="AJ240" i="51"/>
  <c r="AJ158" i="51"/>
  <c r="AJ12" i="51"/>
  <c r="AJ17" i="51"/>
  <c r="AJ81" i="51"/>
  <c r="AJ186" i="51"/>
  <c r="AJ130" i="51"/>
  <c r="AJ148" i="51"/>
  <c r="AJ31" i="51"/>
  <c r="AJ68" i="51"/>
  <c r="AJ140" i="51"/>
  <c r="AJ115" i="51"/>
  <c r="AJ106" i="51"/>
  <c r="AJ149" i="51"/>
  <c r="AJ23" i="51"/>
  <c r="AJ154" i="51"/>
  <c r="AJ79" i="51"/>
  <c r="AJ136" i="51"/>
  <c r="AJ15" i="51"/>
  <c r="AJ226" i="51"/>
  <c r="AJ176" i="51"/>
  <c r="AJ212" i="51"/>
  <c r="AJ183" i="51"/>
  <c r="AJ55" i="51"/>
  <c r="AJ39" i="51"/>
  <c r="AJ218" i="51"/>
  <c r="AJ153" i="51"/>
  <c r="AJ135" i="51"/>
  <c r="AJ21" i="51"/>
  <c r="AJ7" i="51"/>
  <c r="AJ86" i="51"/>
  <c r="AJ59" i="51"/>
  <c r="AJ200" i="51"/>
  <c r="AJ48" i="51"/>
  <c r="AJ52" i="51"/>
  <c r="AJ61" i="51"/>
  <c r="AJ18" i="51"/>
  <c r="AJ29" i="51"/>
  <c r="AJ222" i="51"/>
  <c r="AJ44" i="51"/>
  <c r="AJ139" i="51"/>
  <c r="AJ196" i="51"/>
  <c r="AJ74" i="51"/>
  <c r="AJ26" i="51"/>
  <c r="AJ47" i="51"/>
  <c r="AJ107" i="51"/>
  <c r="AJ143" i="51"/>
  <c r="AJ192" i="51"/>
  <c r="AJ71" i="51"/>
  <c r="AJ251" i="51"/>
  <c r="AJ147" i="51"/>
  <c r="AJ201" i="51"/>
  <c r="AJ35" i="51"/>
  <c r="AJ241" i="51"/>
  <c r="AJ246" i="51"/>
  <c r="AJ213" i="51"/>
  <c r="AJ3" i="51"/>
  <c r="AJ233" i="51"/>
  <c r="AJ185" i="51"/>
  <c r="AJ85" i="51"/>
  <c r="AJ51" i="51"/>
  <c r="AJ67" i="51"/>
  <c r="AJ65" i="51"/>
  <c r="AJ105" i="51"/>
  <c r="AJ120" i="51"/>
  <c r="AJ87" i="51"/>
  <c r="AJ112" i="51"/>
  <c r="AJ175" i="51"/>
  <c r="AJ40" i="51"/>
  <c r="AJ127" i="51"/>
  <c r="AJ216" i="51"/>
  <c r="AJ188" i="51"/>
  <c r="AJ157" i="51"/>
  <c r="AJ199" i="51"/>
  <c r="AJ230" i="51"/>
  <c r="AJ13" i="51"/>
  <c r="AJ163" i="51"/>
  <c r="AJ111" i="51"/>
  <c r="AJ9" i="51"/>
  <c r="AJ156" i="51"/>
  <c r="AJ78" i="51"/>
  <c r="AJ180" i="51"/>
  <c r="AJ235" i="51"/>
  <c r="AJ181" i="51"/>
  <c r="AJ38" i="51"/>
  <c r="AJ208" i="51"/>
  <c r="AJ137" i="51"/>
  <c r="AJ203" i="51"/>
  <c r="AJ117" i="51"/>
  <c r="AJ84" i="51"/>
  <c r="AJ116" i="51"/>
  <c r="AJ161" i="51"/>
  <c r="AJ20" i="51"/>
  <c r="AJ255" i="51"/>
  <c r="AJ206" i="51"/>
  <c r="AJ125" i="51"/>
  <c r="AJ45" i="51"/>
  <c r="AJ33" i="51"/>
  <c r="AJ202" i="51"/>
  <c r="AJ219" i="51"/>
  <c r="AJ207" i="51"/>
  <c r="AJ108" i="51"/>
  <c r="AJ160" i="51"/>
  <c r="AJ83" i="51"/>
  <c r="AJ184" i="51"/>
  <c r="AJ42" i="51"/>
  <c r="AJ174" i="51"/>
  <c r="AJ129" i="51"/>
  <c r="AJ41" i="51"/>
  <c r="AJ133" i="51"/>
  <c r="AJ231" i="51"/>
  <c r="AJ46" i="51"/>
  <c r="AJ101" i="51"/>
  <c r="AJ217" i="51"/>
  <c r="AJ166" i="51"/>
  <c r="AJ94" i="51"/>
  <c r="AJ27" i="51"/>
  <c r="AJ243" i="51"/>
  <c r="AJ100" i="51"/>
  <c r="AJ5" i="51"/>
  <c r="AJ214" i="51"/>
  <c r="W10" i="52"/>
  <c r="Y10" i="51"/>
  <c r="Y9" i="51"/>
  <c r="W9" i="51" s="1" a="1"/>
  <c r="W9" i="51" s="1"/>
  <c r="W10" i="51" l="1"/>
  <c r="AI168" i="51" s="1"/>
  <c r="AI27" i="52"/>
  <c r="AI90" i="52"/>
  <c r="AI76" i="52"/>
  <c r="AI99" i="52"/>
  <c r="AI52" i="52"/>
  <c r="AI63" i="52"/>
  <c r="AI65" i="52"/>
  <c r="AI61" i="52"/>
  <c r="AI96" i="52"/>
  <c r="AI81" i="52"/>
  <c r="AI51" i="52"/>
  <c r="AI18" i="52"/>
  <c r="AI88" i="52"/>
  <c r="AI110" i="52"/>
  <c r="AI4" i="52"/>
  <c r="AI129" i="52"/>
  <c r="AI16" i="52"/>
  <c r="AI13" i="52"/>
  <c r="AI45" i="52"/>
  <c r="AI62" i="52"/>
  <c r="AI57" i="52"/>
  <c r="AI67" i="52"/>
  <c r="AI115" i="52"/>
  <c r="AI95" i="52"/>
  <c r="AI80" i="52"/>
  <c r="AI25" i="52"/>
  <c r="AI58" i="52"/>
  <c r="AI107" i="52"/>
  <c r="AI126" i="52"/>
  <c r="AI37" i="52"/>
  <c r="AI103" i="52"/>
  <c r="AI3" i="52"/>
  <c r="AI128" i="52"/>
  <c r="AI36" i="52"/>
  <c r="AI50" i="52"/>
  <c r="AI109" i="52"/>
  <c r="AI121" i="52"/>
  <c r="AI19" i="52"/>
  <c r="AI113" i="52"/>
  <c r="AI74" i="52"/>
  <c r="AI38" i="52"/>
  <c r="AI31" i="52"/>
  <c r="AI21" i="52"/>
  <c r="AI17" i="52"/>
  <c r="AI124" i="52"/>
  <c r="AI108" i="52"/>
  <c r="AI8" i="52"/>
  <c r="AI123" i="52"/>
  <c r="AI54" i="52"/>
  <c r="AI77" i="52"/>
  <c r="AI66" i="52"/>
  <c r="AI94" i="52"/>
  <c r="AI116" i="52"/>
  <c r="AI15" i="52"/>
  <c r="AI98" i="52"/>
  <c r="AI91" i="52"/>
  <c r="AI117" i="52"/>
  <c r="AI48" i="52"/>
  <c r="AI127" i="52"/>
  <c r="AI131" i="52"/>
  <c r="AI29" i="52"/>
  <c r="AI49" i="52"/>
  <c r="AI41" i="52"/>
  <c r="AI40" i="52"/>
  <c r="AI10" i="52"/>
  <c r="AI44" i="52"/>
  <c r="AI11" i="52"/>
  <c r="AI71" i="52"/>
  <c r="AI53" i="52"/>
  <c r="AI46" i="52"/>
  <c r="AI85" i="52"/>
  <c r="AI75" i="52"/>
  <c r="AI125" i="52"/>
  <c r="AI105" i="52"/>
  <c r="AI104" i="52"/>
  <c r="AI120" i="52"/>
  <c r="AI22" i="52"/>
  <c r="AI42" i="52"/>
  <c r="AI82" i="52"/>
  <c r="AI9" i="52"/>
  <c r="AI23" i="52"/>
  <c r="AI112" i="52"/>
  <c r="AI79" i="52"/>
  <c r="AI39" i="52"/>
  <c r="AI35" i="52"/>
  <c r="AI56" i="52"/>
  <c r="AI6" i="52"/>
  <c r="AI118" i="52"/>
  <c r="AI111" i="52"/>
  <c r="AI33" i="52"/>
  <c r="AI26" i="52"/>
  <c r="AI30" i="52"/>
  <c r="AI100" i="52"/>
  <c r="AI86" i="52"/>
  <c r="AI64" i="52"/>
  <c r="AI28" i="52"/>
  <c r="AI5" i="52"/>
  <c r="AI92" i="52"/>
  <c r="AI97" i="52"/>
  <c r="AI119" i="52"/>
  <c r="AI20" i="52"/>
  <c r="AI87" i="52"/>
  <c r="AI60" i="52"/>
  <c r="AI93" i="52"/>
  <c r="AI55" i="52"/>
  <c r="AI106" i="52"/>
  <c r="AI72" i="52"/>
  <c r="AI69" i="52"/>
  <c r="AI83" i="52"/>
  <c r="AI122" i="52"/>
  <c r="AI43" i="52"/>
  <c r="AI24" i="52"/>
  <c r="AI114" i="52"/>
  <c r="AI130" i="52"/>
  <c r="AI102" i="52"/>
  <c r="AI59" i="52"/>
  <c r="AI70" i="52"/>
  <c r="AI14" i="52"/>
  <c r="AI132" i="52"/>
  <c r="AI47" i="52"/>
  <c r="AI84" i="52"/>
  <c r="AI12" i="52"/>
  <c r="AI68" i="52"/>
  <c r="AI73" i="52"/>
  <c r="AI32" i="52"/>
  <c r="AI101" i="52"/>
  <c r="AI34" i="52"/>
  <c r="AI89" i="52"/>
  <c r="AI78" i="52"/>
  <c r="AI7" i="52"/>
  <c r="AI33" i="51" l="1"/>
  <c r="AI98" i="51"/>
  <c r="AI111" i="51"/>
  <c r="AI126" i="51"/>
  <c r="AI248" i="51"/>
  <c r="AI141" i="51"/>
  <c r="AI135" i="51"/>
  <c r="AI208" i="51"/>
  <c r="AI180" i="51"/>
  <c r="AI212" i="51"/>
  <c r="AI186" i="51"/>
  <c r="AI205" i="51"/>
  <c r="AI196" i="51"/>
  <c r="AI110" i="51"/>
  <c r="AI228" i="51"/>
  <c r="AI122" i="51"/>
  <c r="AI39" i="51"/>
  <c r="AI177" i="51"/>
  <c r="AI187" i="51"/>
  <c r="AI41" i="51"/>
  <c r="AI83" i="51"/>
  <c r="AI251" i="51"/>
  <c r="AI88" i="51"/>
  <c r="AI206" i="51"/>
  <c r="AI62" i="51"/>
  <c r="AI73" i="51"/>
  <c r="AI181" i="51"/>
  <c r="AI108" i="51"/>
  <c r="AI57" i="51"/>
  <c r="AI35" i="51"/>
  <c r="AI27" i="51"/>
  <c r="AI210" i="51"/>
  <c r="AI195" i="51"/>
  <c r="AI46" i="51"/>
  <c r="AI146" i="51"/>
  <c r="AI79" i="51"/>
  <c r="AI220" i="51"/>
  <c r="AI7" i="51"/>
  <c r="AI67" i="51"/>
  <c r="AI234" i="51"/>
  <c r="AI40" i="51"/>
  <c r="AI142" i="51"/>
  <c r="AI148" i="51"/>
  <c r="AI82" i="51"/>
  <c r="AI245" i="51"/>
  <c r="AI54" i="51"/>
  <c r="AI115" i="51"/>
  <c r="AI169" i="51"/>
  <c r="AI203" i="51"/>
  <c r="AI199" i="51"/>
  <c r="AI58" i="51"/>
  <c r="AI147" i="51"/>
  <c r="AI91" i="51"/>
  <c r="AI118" i="51"/>
  <c r="AI134" i="51"/>
  <c r="AI218" i="51"/>
  <c r="AI131" i="51"/>
  <c r="AI222" i="51"/>
  <c r="AI105" i="51"/>
  <c r="AI239" i="51"/>
  <c r="AI154" i="51"/>
  <c r="AI185" i="51"/>
  <c r="AI237" i="51"/>
  <c r="AI42" i="51"/>
  <c r="AI253" i="51"/>
  <c r="AI163" i="51"/>
  <c r="AI149" i="51"/>
  <c r="AI66" i="51"/>
  <c r="AI64" i="51"/>
  <c r="AI19" i="51"/>
  <c r="AI30" i="51"/>
  <c r="AI84" i="51"/>
  <c r="AI198" i="51"/>
  <c r="AI90" i="51"/>
  <c r="AI60" i="51"/>
  <c r="AI99" i="51"/>
  <c r="AI65" i="51"/>
  <c r="AI155" i="51"/>
  <c r="AI240" i="51"/>
  <c r="AI92" i="51"/>
  <c r="AI230" i="51"/>
  <c r="AI255" i="51"/>
  <c r="AI232" i="51"/>
  <c r="AI139" i="51"/>
  <c r="AI119" i="51"/>
  <c r="AI166" i="51"/>
  <c r="AI244" i="51"/>
  <c r="AI5" i="51"/>
  <c r="AI124" i="51"/>
  <c r="AI86" i="51"/>
  <c r="AI43" i="51"/>
  <c r="AI160" i="51"/>
  <c r="AI8" i="51"/>
  <c r="AI3" i="51"/>
  <c r="AI243" i="51"/>
  <c r="AI189" i="51"/>
  <c r="AI165" i="51"/>
  <c r="AI116" i="51"/>
  <c r="AI128" i="51"/>
  <c r="AI217" i="51"/>
  <c r="AI130" i="51"/>
  <c r="AI4" i="51"/>
  <c r="AI152" i="51"/>
  <c r="AI18" i="51"/>
  <c r="AI211" i="51"/>
  <c r="AI76" i="51"/>
  <c r="AI204" i="51"/>
  <c r="AI188" i="51"/>
  <c r="AI48" i="51"/>
  <c r="AI51" i="51"/>
  <c r="AI32" i="51"/>
  <c r="AI133" i="51"/>
  <c r="AI15" i="51"/>
  <c r="AI256" i="51"/>
  <c r="AI144" i="51"/>
  <c r="AI250" i="51"/>
  <c r="AI164" i="51"/>
  <c r="AI100" i="51"/>
  <c r="AI109" i="51"/>
  <c r="AI216" i="51"/>
  <c r="AI93" i="51"/>
  <c r="AI125" i="51"/>
  <c r="AI107" i="51"/>
  <c r="AI214" i="51"/>
  <c r="AI197" i="51"/>
  <c r="AI21" i="51"/>
  <c r="AI52" i="51"/>
  <c r="AI101" i="51"/>
  <c r="AI37" i="51"/>
  <c r="AI63" i="51"/>
  <c r="AI242" i="51"/>
  <c r="AI191" i="51"/>
  <c r="AI69" i="51"/>
  <c r="AI158" i="51"/>
  <c r="AI183" i="51"/>
  <c r="AI36" i="51"/>
  <c r="AI106" i="51"/>
  <c r="AI143" i="51"/>
  <c r="AI103" i="51"/>
  <c r="AI94" i="51"/>
  <c r="AI112" i="51"/>
  <c r="AI38" i="51"/>
  <c r="AI224" i="51"/>
  <c r="AI138" i="51"/>
  <c r="AI150" i="51"/>
  <c r="AI179" i="51"/>
  <c r="AI209" i="51"/>
  <c r="AI74" i="51"/>
  <c r="AI89" i="51"/>
  <c r="AI176" i="51"/>
  <c r="AI45" i="51"/>
  <c r="AI215" i="51"/>
  <c r="AI194" i="51"/>
  <c r="AI87" i="51"/>
  <c r="AI145" i="51"/>
  <c r="AI28" i="51"/>
  <c r="AI153" i="51"/>
  <c r="AI213" i="51"/>
  <c r="AI223" i="51"/>
  <c r="AI47" i="51"/>
  <c r="AI10" i="51"/>
  <c r="AI257" i="51"/>
  <c r="AI44" i="51"/>
  <c r="AI59" i="51"/>
  <c r="AI96" i="51"/>
  <c r="AI56" i="51"/>
  <c r="AI167" i="51"/>
  <c r="AI192" i="51"/>
  <c r="AI11" i="51"/>
  <c r="AI225" i="51"/>
  <c r="AI12" i="51"/>
  <c r="AI156" i="51"/>
  <c r="AI140" i="51"/>
  <c r="AI24" i="51"/>
  <c r="AI238" i="51"/>
  <c r="AI157" i="51"/>
  <c r="AI6" i="51"/>
  <c r="AI49" i="51"/>
  <c r="AI174" i="51"/>
  <c r="AI102" i="51"/>
  <c r="AI233" i="51"/>
  <c r="AI14" i="51"/>
  <c r="AI136" i="51"/>
  <c r="AI71" i="51"/>
  <c r="AI172" i="51"/>
  <c r="AI31" i="51"/>
  <c r="AI120" i="51"/>
  <c r="AI104" i="51"/>
  <c r="AI190" i="51"/>
  <c r="AI247" i="51"/>
  <c r="AI55" i="51"/>
  <c r="AI17" i="51"/>
  <c r="AI226" i="51"/>
  <c r="AI254" i="51"/>
  <c r="AI61" i="51"/>
  <c r="AI117" i="51"/>
  <c r="AI178" i="51"/>
  <c r="AI26" i="51"/>
  <c r="AI173" i="51"/>
  <c r="AI132" i="51"/>
  <c r="AI95" i="51"/>
  <c r="AI72" i="51"/>
  <c r="AI9" i="51"/>
  <c r="AI159" i="51"/>
  <c r="AI231" i="51"/>
  <c r="AI171" i="51"/>
  <c r="AI75" i="51"/>
  <c r="AI219" i="51"/>
  <c r="AI20" i="51"/>
  <c r="AI235" i="51"/>
  <c r="AI201" i="51"/>
  <c r="AI221" i="51"/>
  <c r="AI129" i="51"/>
  <c r="AI137" i="51"/>
  <c r="AI200" i="51"/>
  <c r="AI81" i="51"/>
  <c r="AI161" i="51"/>
  <c r="AI23" i="51"/>
  <c r="AI85" i="51"/>
  <c r="AI127" i="51"/>
  <c r="AI170" i="51"/>
  <c r="AI13" i="51"/>
  <c r="AI241" i="51"/>
  <c r="AI184" i="51"/>
  <c r="AI16" i="51"/>
  <c r="AI121" i="51"/>
  <c r="AI114" i="51"/>
  <c r="AI53" i="51"/>
  <c r="AI113" i="51"/>
  <c r="AI207" i="51"/>
  <c r="AI182" i="51"/>
  <c r="AI70" i="51"/>
  <c r="AI193" i="51"/>
  <c r="AI175" i="51"/>
  <c r="AI162" i="51"/>
  <c r="AI29" i="51"/>
  <c r="AI202" i="51"/>
  <c r="AI97" i="51"/>
  <c r="AI80" i="51"/>
  <c r="AI227" i="51"/>
  <c r="AI249" i="51"/>
  <c r="AI151" i="51"/>
  <c r="AI68" i="51"/>
  <c r="AI77" i="51"/>
  <c r="AI252" i="51"/>
  <c r="AI22" i="51"/>
  <c r="AI25" i="51"/>
  <c r="AI50" i="51"/>
  <c r="AI34" i="51"/>
  <c r="AI78" i="51"/>
  <c r="AI236" i="51"/>
  <c r="AI229" i="51"/>
  <c r="AI123" i="51"/>
  <c r="AI246" i="51"/>
  <c r="C24" i="43"/>
  <c r="D28" i="62"/>
  <c r="D26" i="43"/>
  <c r="J1" i="41" a="1"/>
  <c r="D14" i="43"/>
  <c r="C23" i="43"/>
  <c r="D27" i="43"/>
  <c r="D27" i="62"/>
  <c r="D15" i="43"/>
  <c r="J117" i="41" l="1"/>
  <c r="J3" i="41"/>
  <c r="J93" i="41"/>
  <c r="J25" i="41"/>
  <c r="J35" i="41"/>
  <c r="J76" i="41"/>
  <c r="J96" i="41"/>
  <c r="J57" i="41"/>
  <c r="J16" i="41"/>
  <c r="J119" i="41"/>
  <c r="J103" i="41"/>
  <c r="J49" i="41"/>
  <c r="J108" i="41"/>
  <c r="J89" i="41"/>
  <c r="J53" i="41"/>
  <c r="J59" i="41"/>
  <c r="J94" i="41"/>
  <c r="J26" i="41"/>
  <c r="J48" i="41"/>
  <c r="J113" i="41"/>
  <c r="J19" i="41"/>
  <c r="J39" i="41"/>
  <c r="J112" i="41"/>
  <c r="J110" i="41"/>
  <c r="J116" i="41"/>
  <c r="J10" i="41"/>
  <c r="J56" i="41"/>
  <c r="J120" i="41"/>
  <c r="J75" i="41"/>
  <c r="J22" i="41"/>
  <c r="J47" i="41"/>
  <c r="J65" i="41"/>
  <c r="J74" i="41"/>
  <c r="J105" i="41"/>
  <c r="J45" i="41"/>
  <c r="J122" i="41"/>
  <c r="J27" i="41"/>
  <c r="J97" i="41"/>
  <c r="J2" i="41"/>
  <c r="J111" i="41"/>
  <c r="J73" i="41"/>
  <c r="J118" i="41"/>
  <c r="J18" i="41"/>
  <c r="J6" i="41"/>
  <c r="J29" i="41"/>
  <c r="J67" i="41"/>
  <c r="J44" i="41"/>
  <c r="J91" i="41"/>
  <c r="J54" i="41"/>
  <c r="J42" i="41"/>
  <c r="J4" i="41"/>
  <c r="J61" i="41"/>
  <c r="J1" i="41"/>
  <c r="J40" i="41"/>
  <c r="J79" i="41"/>
  <c r="J72" i="41"/>
  <c r="J100" i="41"/>
  <c r="J17" i="41"/>
  <c r="J58" i="41"/>
  <c r="J41" i="41"/>
  <c r="J13" i="41"/>
  <c r="J123" i="41"/>
  <c r="J107" i="41"/>
  <c r="J5" i="41"/>
  <c r="J80" i="41"/>
  <c r="J70" i="41"/>
  <c r="J14" i="41"/>
  <c r="J28" i="41"/>
  <c r="J115" i="41"/>
  <c r="J114" i="41"/>
  <c r="J102" i="41"/>
  <c r="J78" i="41"/>
  <c r="J81" i="41"/>
  <c r="J15" i="41"/>
  <c r="J68" i="41"/>
  <c r="J87" i="41"/>
  <c r="J90" i="41"/>
  <c r="J95" i="41"/>
  <c r="J85" i="41"/>
  <c r="J98" i="41"/>
  <c r="J63" i="41"/>
  <c r="J52" i="41"/>
  <c r="J30" i="41"/>
  <c r="J125" i="41"/>
  <c r="J20" i="41"/>
  <c r="J8" i="41"/>
  <c r="J38" i="41"/>
  <c r="J88" i="41"/>
  <c r="J109" i="41"/>
  <c r="J124" i="41"/>
  <c r="J101" i="41"/>
  <c r="J82" i="41"/>
  <c r="J104" i="41"/>
  <c r="J51" i="41"/>
  <c r="J34" i="41"/>
  <c r="J33" i="41"/>
  <c r="J24" i="41"/>
  <c r="J83" i="41"/>
  <c r="J36" i="41"/>
  <c r="J77" i="41"/>
  <c r="J37" i="41"/>
  <c r="J43" i="41"/>
  <c r="J21" i="41"/>
  <c r="J50" i="41"/>
  <c r="J32" i="41"/>
  <c r="J31" i="41"/>
  <c r="J62" i="41"/>
  <c r="J92" i="41"/>
  <c r="J55" i="41"/>
  <c r="J69" i="41"/>
  <c r="J84" i="41"/>
  <c r="J60" i="41"/>
  <c r="J64" i="41"/>
  <c r="J86" i="41"/>
  <c r="J9" i="41"/>
  <c r="J121" i="41"/>
  <c r="J99" i="41"/>
  <c r="J11" i="41"/>
  <c r="J106" i="41"/>
  <c r="J12" i="41"/>
  <c r="J23" i="41"/>
  <c r="J71" i="41"/>
  <c r="J7" i="41"/>
  <c r="J66" i="41"/>
  <c r="J126" i="41"/>
  <c r="J46" i="41"/>
  <c r="C31" i="43"/>
  <c r="D25" i="43"/>
  <c r="O19" i="46" l="1"/>
  <c r="T32" i="56"/>
  <c r="T62" i="56"/>
  <c r="N15" i="51"/>
  <c r="T56" i="56"/>
  <c r="N20" i="52"/>
  <c r="N19" i="53"/>
  <c r="T50" i="56"/>
  <c r="N21" i="53"/>
  <c r="T52" i="56"/>
  <c r="T48" i="56"/>
  <c r="T55" i="56"/>
  <c r="O11" i="46"/>
  <c r="T44" i="56"/>
  <c r="O26" i="51"/>
  <c r="C45" i="51" s="1"/>
  <c r="H36" i="49" s="1"/>
  <c r="O21" i="52"/>
  <c r="P19" i="51"/>
  <c r="T34" i="56"/>
  <c r="O27" i="51"/>
  <c r="C46" i="51" s="1"/>
  <c r="H37" i="49" s="1"/>
  <c r="T42" i="56"/>
  <c r="P22" i="52"/>
  <c r="C35" i="52" s="1"/>
  <c r="H22" i="49" s="1"/>
  <c r="O19" i="52"/>
  <c r="N25" i="51"/>
  <c r="O20" i="53"/>
  <c r="T53" i="56"/>
  <c r="O29" i="51"/>
  <c r="C48" i="51" s="1"/>
  <c r="H39" i="49" s="1"/>
  <c r="T30" i="56"/>
  <c r="T31" i="56"/>
  <c r="T33" i="56"/>
  <c r="T35" i="56"/>
  <c r="T36" i="56"/>
  <c r="T37" i="56"/>
  <c r="T38" i="56"/>
  <c r="T39" i="56"/>
  <c r="T40" i="56"/>
  <c r="T41" i="56"/>
  <c r="T43" i="56"/>
  <c r="T45" i="56"/>
  <c r="T46" i="56"/>
  <c r="T47" i="56"/>
  <c r="T49" i="56"/>
  <c r="T51" i="56"/>
  <c r="T54" i="56"/>
  <c r="T57" i="56"/>
  <c r="T58" i="56"/>
  <c r="T59" i="56"/>
  <c r="T60" i="56"/>
  <c r="T61" i="56"/>
  <c r="T63" i="56"/>
  <c r="T64" i="56"/>
  <c r="T65" i="56"/>
  <c r="T66" i="56"/>
  <c r="P21" i="51"/>
  <c r="O18" i="46"/>
  <c r="L13" i="86"/>
  <c r="L11" i="86"/>
  <c r="E31" i="93"/>
  <c r="E24" i="93"/>
  <c r="M16" i="86"/>
  <c r="J28" i="93"/>
  <c r="H27" i="93"/>
  <c r="M33" i="93"/>
  <c r="M29" i="93"/>
  <c r="L12" i="86"/>
  <c r="L14" i="86"/>
  <c r="E29" i="93"/>
  <c r="D5" i="94"/>
  <c r="M11" i="86"/>
  <c r="J33" i="93"/>
  <c r="H26" i="93"/>
  <c r="D18" i="94"/>
  <c r="M15" i="86"/>
  <c r="H29" i="93"/>
  <c r="E30" i="93"/>
  <c r="J31" i="93"/>
  <c r="K32" i="93"/>
  <c r="C4" i="93"/>
  <c r="H32" i="93"/>
  <c r="K29" i="93"/>
  <c r="U5" i="86"/>
  <c r="M12" i="86"/>
  <c r="C2" i="93"/>
  <c r="H25" i="93"/>
  <c r="C14" i="86" a="1"/>
  <c r="J27" i="93"/>
  <c r="K31" i="93"/>
  <c r="D2" i="94"/>
  <c r="L15" i="86"/>
  <c r="E27" i="93"/>
  <c r="E33" i="93"/>
  <c r="M14" i="86"/>
  <c r="J30" i="93"/>
  <c r="H31" i="93"/>
  <c r="K28" i="93"/>
  <c r="G26" i="94"/>
  <c r="L16" i="86"/>
  <c r="M13" i="86"/>
  <c r="E26" i="93"/>
  <c r="E23" i="93"/>
  <c r="J25" i="93"/>
  <c r="M28" i="93"/>
  <c r="D26" i="94"/>
  <c r="J24" i="93"/>
  <c r="D28" i="94"/>
  <c r="G25" i="94"/>
  <c r="E28" i="93"/>
  <c r="K33" i="93"/>
  <c r="G32" i="94"/>
  <c r="M10" i="86"/>
  <c r="E25" i="93"/>
  <c r="C3" i="93"/>
  <c r="H33" i="93"/>
  <c r="J32" i="93"/>
  <c r="J23" i="93"/>
  <c r="M30" i="93"/>
  <c r="M32" i="93"/>
  <c r="D29" i="94"/>
  <c r="U2" i="86"/>
  <c r="U6" i="86"/>
  <c r="D3" i="94"/>
  <c r="E32" i="93"/>
  <c r="D17" i="94"/>
  <c r="J29" i="93"/>
  <c r="J26" i="93"/>
  <c r="K30" i="93"/>
  <c r="M31" i="93"/>
  <c r="J29" i="94" a="1"/>
  <c r="U30" i="56" a="1"/>
  <c r="J29" i="94" l="1"/>
  <c r="J30" i="94"/>
  <c r="J32" i="94"/>
  <c r="J33" i="94"/>
  <c r="J35" i="94"/>
  <c r="J31" i="94"/>
  <c r="J34" i="94"/>
  <c r="N29" i="93"/>
  <c r="N31" i="93"/>
  <c r="N32" i="93"/>
  <c r="N28" i="93"/>
  <c r="N33" i="93"/>
  <c r="C14" i="86"/>
  <c r="C17" i="86"/>
  <c r="C15" i="86"/>
  <c r="C16" i="86"/>
  <c r="D3" i="92"/>
  <c r="N30" i="93"/>
  <c r="U30" i="56"/>
  <c r="O10" i="46"/>
  <c r="O4" i="45"/>
  <c r="N17" i="53"/>
  <c r="N26" i="51"/>
  <c r="N27" i="51"/>
  <c r="N22" i="52"/>
  <c r="N19" i="52"/>
  <c r="N20" i="53"/>
  <c r="P20" i="52"/>
  <c r="C33" i="52" s="1"/>
  <c r="H20" i="49" s="1"/>
  <c r="N29" i="51"/>
  <c r="O19" i="53"/>
  <c r="N21" i="51"/>
  <c r="O22" i="45"/>
  <c r="N16" i="52"/>
  <c r="O6" i="46"/>
  <c r="N18" i="53"/>
  <c r="N21" i="52"/>
  <c r="N19" i="51"/>
  <c r="P27" i="51"/>
  <c r="O18" i="45"/>
  <c r="O12" i="45"/>
  <c r="O17" i="53"/>
  <c r="O21" i="45"/>
  <c r="O12" i="46"/>
  <c r="N15" i="52"/>
  <c r="N24" i="52"/>
  <c r="O18" i="53"/>
  <c r="N20" i="51"/>
  <c r="N17" i="52"/>
  <c r="O4" i="46"/>
  <c r="N24" i="51"/>
  <c r="O13" i="45"/>
  <c r="O8" i="45"/>
  <c r="O21" i="46"/>
  <c r="O15" i="52"/>
  <c r="P24" i="52"/>
  <c r="C37" i="52" s="1"/>
  <c r="H24" i="49" s="1"/>
  <c r="O15" i="45"/>
  <c r="P20" i="51"/>
  <c r="O17" i="52"/>
  <c r="O5" i="46"/>
  <c r="O9" i="45"/>
  <c r="O25" i="51"/>
  <c r="C44" i="51" s="1"/>
  <c r="H35" i="49" s="1"/>
  <c r="P24" i="51"/>
  <c r="N28" i="51"/>
  <c r="O19" i="45"/>
  <c r="N16" i="51"/>
  <c r="O14" i="45"/>
  <c r="O17" i="45"/>
  <c r="O13" i="46"/>
  <c r="O7" i="46"/>
  <c r="P15" i="52"/>
  <c r="C28" i="52" s="1"/>
  <c r="H15" i="49" s="1"/>
  <c r="O24" i="52"/>
  <c r="O20" i="51"/>
  <c r="C39" i="51" s="1"/>
  <c r="H30" i="49" s="1"/>
  <c r="P17" i="52"/>
  <c r="C30" i="52" s="1"/>
  <c r="H17" i="49" s="1"/>
  <c r="O20" i="46"/>
  <c r="O22" i="46"/>
  <c r="O24" i="51"/>
  <c r="C43" i="51" s="1"/>
  <c r="H34" i="49" s="1"/>
  <c r="P28" i="51"/>
  <c r="N18" i="51"/>
  <c r="P16" i="51"/>
  <c r="O6" i="45"/>
  <c r="O7" i="45"/>
  <c r="N18" i="52"/>
  <c r="O17" i="46"/>
  <c r="O14" i="46"/>
  <c r="O8" i="46"/>
  <c r="N23" i="51"/>
  <c r="N30" i="51"/>
  <c r="O16" i="46"/>
  <c r="N15" i="53"/>
  <c r="O5" i="45"/>
  <c r="O16" i="52"/>
  <c r="O15" i="46"/>
  <c r="O28" i="51"/>
  <c r="C47" i="51" s="1"/>
  <c r="H38" i="49" s="1"/>
  <c r="O18" i="51"/>
  <c r="C37" i="51" s="1"/>
  <c r="H28" i="49" s="1"/>
  <c r="O11" i="45"/>
  <c r="N22" i="51"/>
  <c r="O16" i="51"/>
  <c r="C35" i="51" s="1"/>
  <c r="H26" i="49" s="1"/>
  <c r="N17" i="51"/>
  <c r="O20" i="45"/>
  <c r="N23" i="52"/>
  <c r="P18" i="52"/>
  <c r="C31" i="52" s="1"/>
  <c r="H18" i="49" s="1"/>
  <c r="O19" i="51"/>
  <c r="C38" i="51" s="1"/>
  <c r="H29" i="49" s="1"/>
  <c r="P29" i="51"/>
  <c r="O22" i="52"/>
  <c r="O15" i="51"/>
  <c r="C34" i="51" s="1"/>
  <c r="H25" i="49" s="1"/>
  <c r="P21" i="52"/>
  <c r="C34" i="52" s="1"/>
  <c r="H21" i="49" s="1"/>
  <c r="P25" i="51"/>
  <c r="O16" i="53"/>
  <c r="P19" i="52"/>
  <c r="C32" i="52" s="1"/>
  <c r="H19" i="49" s="1"/>
  <c r="O20" i="52"/>
  <c r="P26" i="51"/>
  <c r="O21" i="51"/>
  <c r="C40" i="51" s="1"/>
  <c r="H31" i="49" s="1"/>
  <c r="O10" i="45"/>
  <c r="O23" i="52"/>
  <c r="O18" i="52"/>
  <c r="O23" i="51"/>
  <c r="C42" i="51" s="1"/>
  <c r="H33" i="49" s="1"/>
  <c r="O21" i="53"/>
  <c r="P23" i="52"/>
  <c r="C36" i="52" s="1"/>
  <c r="H23" i="49" s="1"/>
  <c r="P17" i="51"/>
  <c r="O9" i="46"/>
  <c r="O17" i="51"/>
  <c r="C36" i="51" s="1"/>
  <c r="H27" i="49" s="1"/>
  <c r="P18" i="51"/>
  <c r="P23" i="51"/>
  <c r="O16" i="45"/>
  <c r="O22" i="51"/>
  <c r="C41" i="51" s="1"/>
  <c r="H32" i="49" s="1"/>
  <c r="P16" i="52"/>
  <c r="C29" i="52" s="1"/>
  <c r="H16" i="49" s="1"/>
  <c r="P22" i="51"/>
  <c r="O15" i="53"/>
  <c r="O30" i="51"/>
  <c r="C49" i="51" s="1"/>
  <c r="H40" i="49" s="1"/>
  <c r="P15" i="51"/>
  <c r="P30" i="51"/>
  <c r="W3" i="53" a="1"/>
  <c r="W5" i="53" s="1"/>
  <c r="D30" i="94"/>
  <c r="K26" i="93"/>
  <c r="E3" i="91"/>
  <c r="Q16" i="86"/>
  <c r="N15" i="91"/>
  <c r="N16" i="91"/>
  <c r="N24" i="91"/>
  <c r="I31" i="91"/>
  <c r="N13" i="91"/>
  <c r="N25" i="91"/>
  <c r="I19" i="91"/>
  <c r="N8" i="91"/>
  <c r="K24" i="93"/>
  <c r="Q11" i="86"/>
  <c r="N26" i="91"/>
  <c r="N9" i="91"/>
  <c r="K23" i="93"/>
  <c r="D10" i="94"/>
  <c r="E11" i="91"/>
  <c r="Q14" i="86"/>
  <c r="N12" i="91"/>
  <c r="E10" i="91"/>
  <c r="G33" i="94"/>
  <c r="N21" i="91"/>
  <c r="D4" i="92"/>
  <c r="N18" i="91"/>
  <c r="H33" i="94"/>
  <c r="K27" i="93"/>
  <c r="E31" i="91"/>
  <c r="I11" i="91"/>
  <c r="Q12" i="86"/>
  <c r="N23" i="91"/>
  <c r="N19" i="91"/>
  <c r="N22" i="91"/>
  <c r="H28" i="93"/>
  <c r="H24" i="93"/>
  <c r="N14" i="91"/>
  <c r="I10" i="91"/>
  <c r="L27" i="93"/>
  <c r="I9" i="91"/>
  <c r="E4" i="91"/>
  <c r="H23" i="93"/>
  <c r="I21" i="91"/>
  <c r="I4" i="91"/>
  <c r="Q13" i="86"/>
  <c r="N10" i="91"/>
  <c r="N17" i="91"/>
  <c r="D43" i="94"/>
  <c r="K25" i="93"/>
  <c r="I3" i="91"/>
  <c r="E19" i="91"/>
  <c r="C5" i="93"/>
  <c r="N20" i="91"/>
  <c r="N11" i="91"/>
  <c r="H30" i="93"/>
  <c r="Q15" i="86"/>
  <c r="N7" i="91"/>
  <c r="Q10" i="86"/>
  <c r="D41" i="91" l="1"/>
  <c r="C41" i="91" s="1"/>
  <c r="D4" i="91"/>
  <c r="C4" i="91" s="1"/>
  <c r="D19" i="91"/>
  <c r="C19" i="91" s="1"/>
  <c r="H4" i="91"/>
  <c r="G4" i="91" s="1"/>
  <c r="L3" i="91"/>
  <c r="D40" i="91"/>
  <c r="C40" i="91" s="1"/>
  <c r="H19" i="91"/>
  <c r="G19" i="91" s="1"/>
  <c r="H11" i="91"/>
  <c r="G11" i="91" s="1"/>
  <c r="D11" i="91"/>
  <c r="C11" i="91" s="1"/>
  <c r="D3" i="91"/>
  <c r="C3" i="91" s="1"/>
  <c r="H9" i="91"/>
  <c r="G9" i="91" s="1"/>
  <c r="H3" i="91"/>
  <c r="G3" i="91" s="1"/>
  <c r="H21" i="91"/>
  <c r="G21" i="91" s="1"/>
  <c r="H10" i="91"/>
  <c r="G10" i="91" s="1"/>
  <c r="D10" i="91"/>
  <c r="C10" i="91" s="1"/>
  <c r="D31" i="91"/>
  <c r="C31" i="91" s="1"/>
  <c r="H31" i="91"/>
  <c r="G31" i="91" s="1"/>
  <c r="W4" i="53"/>
  <c r="W3" i="53"/>
  <c r="H34" i="94"/>
  <c r="L27" i="91"/>
  <c r="L6" i="91"/>
  <c r="D32" i="94"/>
  <c r="G34" i="94"/>
  <c r="N5" i="91"/>
  <c r="M27" i="93"/>
  <c r="I8" i="91"/>
  <c r="N3" i="91"/>
  <c r="N4" i="91"/>
  <c r="D42" i="91"/>
  <c r="E8" i="91"/>
  <c r="L5" i="91"/>
  <c r="L4" i="91"/>
  <c r="D33" i="94" l="1"/>
  <c r="D34" i="94" s="1"/>
  <c r="C42" i="91"/>
  <c r="H8" i="91"/>
  <c r="G8" i="91" s="1"/>
  <c r="D8" i="91"/>
  <c r="C8" i="91" s="1"/>
  <c r="N27" i="93"/>
  <c r="P15" i="53"/>
  <c r="C25" i="53" s="1"/>
  <c r="H8" i="49" s="1"/>
  <c r="P20" i="53"/>
  <c r="C30" i="53" s="1"/>
  <c r="H13" i="49" s="1"/>
  <c r="P16" i="53"/>
  <c r="C26" i="53" s="1"/>
  <c r="H9" i="49" s="1"/>
  <c r="P19" i="53"/>
  <c r="C29" i="53" s="1"/>
  <c r="H12" i="49" s="1"/>
  <c r="P17" i="53"/>
  <c r="C27" i="53" s="1"/>
  <c r="H10" i="49" s="1"/>
  <c r="P18" i="53"/>
  <c r="C28" i="53" s="1"/>
  <c r="H11" i="49" s="1"/>
  <c r="P21" i="53"/>
  <c r="C31" i="53" s="1"/>
  <c r="H14" i="49" s="1"/>
  <c r="AJ55" i="53"/>
  <c r="AJ18" i="53"/>
  <c r="AJ17" i="53"/>
  <c r="AJ49" i="53"/>
  <c r="AJ24" i="53"/>
  <c r="AJ58" i="53"/>
  <c r="AJ9" i="53"/>
  <c r="AJ59" i="53"/>
  <c r="AJ3" i="53"/>
  <c r="AJ61" i="53"/>
  <c r="AJ46" i="53"/>
  <c r="AJ47" i="53"/>
  <c r="AJ15" i="53"/>
  <c r="AJ45" i="53"/>
  <c r="AJ44" i="53"/>
  <c r="AJ39" i="53"/>
  <c r="AJ51" i="53"/>
  <c r="AJ7" i="53"/>
  <c r="AJ26" i="53"/>
  <c r="AJ52" i="53"/>
  <c r="AJ40" i="53"/>
  <c r="AJ37" i="53"/>
  <c r="AJ57" i="53"/>
  <c r="AJ38" i="53"/>
  <c r="AJ63" i="53"/>
  <c r="AJ30" i="53"/>
  <c r="AJ43" i="53"/>
  <c r="AJ25" i="53"/>
  <c r="AJ62" i="53"/>
  <c r="AJ42" i="53"/>
  <c r="AJ35" i="53"/>
  <c r="AJ14" i="53"/>
  <c r="AJ29" i="53"/>
  <c r="AJ54" i="53"/>
  <c r="AJ53" i="53"/>
  <c r="AJ20" i="53"/>
  <c r="AJ48" i="53"/>
  <c r="AJ60" i="53"/>
  <c r="AJ22" i="53"/>
  <c r="AJ8" i="53"/>
  <c r="AJ56" i="53"/>
  <c r="AJ4" i="53"/>
  <c r="AJ16" i="53"/>
  <c r="AJ11" i="53"/>
  <c r="AJ13" i="53"/>
  <c r="AJ41" i="53"/>
  <c r="AJ5" i="53"/>
  <c r="AJ27" i="53"/>
  <c r="AJ32" i="53"/>
  <c r="AJ65" i="53"/>
  <c r="AJ10" i="53"/>
  <c r="AJ12" i="53"/>
  <c r="AJ64" i="53"/>
  <c r="AJ21" i="53"/>
  <c r="AJ33" i="53"/>
  <c r="AJ36" i="53"/>
  <c r="AJ31" i="53"/>
  <c r="AJ6" i="53"/>
  <c r="AJ19" i="53"/>
  <c r="AJ50" i="53"/>
  <c r="AJ34" i="53"/>
  <c r="AJ23" i="53"/>
  <c r="AJ28" i="53"/>
  <c r="N28" i="91"/>
  <c r="D14" i="86" a="1"/>
  <c r="L25" i="93"/>
  <c r="L24" i="93"/>
  <c r="L35" i="93"/>
  <c r="L26" i="93"/>
  <c r="M26" i="93"/>
  <c r="N6" i="91"/>
  <c r="L23" i="93"/>
  <c r="D41" i="94"/>
  <c r="N27" i="91"/>
  <c r="H14" i="91"/>
  <c r="D14" i="91"/>
  <c r="M24" i="93"/>
  <c r="D40" i="94"/>
  <c r="M28" i="91" l="1"/>
  <c r="J5" i="91" s="1"/>
  <c r="C14" i="91"/>
  <c r="B1" i="90" s="1"/>
  <c r="G14" i="91"/>
  <c r="B1" i="88" s="1"/>
  <c r="N24" i="93"/>
  <c r="N26" i="93"/>
  <c r="D16" i="86"/>
  <c r="D14" i="86"/>
  <c r="K6" i="86" s="1"/>
  <c r="D17" i="86"/>
  <c r="D15" i="86"/>
  <c r="D44" i="94"/>
  <c r="J39" i="94" a="1"/>
  <c r="M25" i="93"/>
  <c r="K39" i="94" a="1"/>
  <c r="B4" i="88" a="1"/>
  <c r="B4" i="90" a="1"/>
  <c r="M23" i="93"/>
  <c r="D45" i="94"/>
  <c r="N25" i="93" l="1"/>
  <c r="K42" i="94"/>
  <c r="K43" i="94"/>
  <c r="K44" i="94"/>
  <c r="K41" i="94"/>
  <c r="K45" i="94"/>
  <c r="K40" i="94"/>
  <c r="K39" i="94"/>
  <c r="J44" i="94"/>
  <c r="J45" i="94"/>
  <c r="J39" i="94"/>
  <c r="J40" i="94"/>
  <c r="J41" i="94"/>
  <c r="J42" i="94"/>
  <c r="J43" i="94"/>
  <c r="B93" i="88"/>
  <c r="B97" i="88"/>
  <c r="B9" i="88"/>
  <c r="B52" i="88"/>
  <c r="B75" i="88"/>
  <c r="B51" i="88"/>
  <c r="B73" i="88"/>
  <c r="B33" i="88"/>
  <c r="B85" i="88"/>
  <c r="B4" i="88"/>
  <c r="B71" i="88"/>
  <c r="B104" i="88"/>
  <c r="B28" i="88"/>
  <c r="B78" i="88"/>
  <c r="B5" i="88"/>
  <c r="B35" i="88"/>
  <c r="B63" i="88"/>
  <c r="B47" i="88"/>
  <c r="B76" i="88"/>
  <c r="B113" i="88"/>
  <c r="B18" i="88"/>
  <c r="B16" i="88"/>
  <c r="B90" i="88"/>
  <c r="B82" i="88"/>
  <c r="B86" i="88"/>
  <c r="B13" i="88"/>
  <c r="B56" i="88"/>
  <c r="B46" i="88"/>
  <c r="B25" i="88"/>
  <c r="B53" i="88"/>
  <c r="B14" i="88"/>
  <c r="B39" i="88"/>
  <c r="B68" i="88"/>
  <c r="B114" i="88"/>
  <c r="B19" i="88"/>
  <c r="B79" i="88"/>
  <c r="B44" i="88"/>
  <c r="B83" i="88"/>
  <c r="B58" i="88"/>
  <c r="B60" i="88"/>
  <c r="B32" i="88"/>
  <c r="B80" i="88"/>
  <c r="B123" i="88"/>
  <c r="B66" i="88"/>
  <c r="B92" i="88"/>
  <c r="B62" i="88"/>
  <c r="B107" i="88"/>
  <c r="B30" i="88"/>
  <c r="B109" i="88"/>
  <c r="B105" i="88"/>
  <c r="B8" i="88"/>
  <c r="B42" i="88"/>
  <c r="B6" i="88"/>
  <c r="B72" i="88"/>
  <c r="B98" i="88"/>
  <c r="B69" i="88"/>
  <c r="B37" i="88"/>
  <c r="B64" i="88"/>
  <c r="B116" i="88"/>
  <c r="B106" i="88"/>
  <c r="B117" i="88"/>
  <c r="B65" i="88"/>
  <c r="B36" i="88"/>
  <c r="B121" i="88"/>
  <c r="B100" i="88"/>
  <c r="B34" i="88"/>
  <c r="B24" i="88"/>
  <c r="B94" i="88"/>
  <c r="B99" i="88"/>
  <c r="B22" i="88"/>
  <c r="B12" i="88"/>
  <c r="B10" i="88"/>
  <c r="B59" i="88"/>
  <c r="B23" i="88"/>
  <c r="B101" i="88"/>
  <c r="B20" i="88"/>
  <c r="B118" i="88"/>
  <c r="B29" i="88"/>
  <c r="B7" i="88"/>
  <c r="B95" i="88"/>
  <c r="B41" i="88"/>
  <c r="B50" i="88"/>
  <c r="B61" i="88"/>
  <c r="B77" i="88"/>
  <c r="B89" i="88"/>
  <c r="B17" i="88"/>
  <c r="B27" i="88"/>
  <c r="B45" i="88"/>
  <c r="B70" i="88"/>
  <c r="B102" i="88"/>
  <c r="B21" i="88"/>
  <c r="B48" i="88"/>
  <c r="B96" i="88"/>
  <c r="B74" i="88"/>
  <c r="B120" i="88"/>
  <c r="B108" i="88"/>
  <c r="B49" i="88"/>
  <c r="B81" i="88"/>
  <c r="B103" i="88"/>
  <c r="B55" i="88"/>
  <c r="B84" i="88"/>
  <c r="B119" i="88"/>
  <c r="B112" i="88"/>
  <c r="B91" i="88"/>
  <c r="B40" i="88"/>
  <c r="B88" i="88"/>
  <c r="B115" i="88"/>
  <c r="B38" i="88"/>
  <c r="B26" i="88"/>
  <c r="B15" i="88"/>
  <c r="B111" i="88"/>
  <c r="B110" i="88"/>
  <c r="B31" i="88"/>
  <c r="B57" i="88"/>
  <c r="B122" i="88"/>
  <c r="B43" i="88"/>
  <c r="B67" i="88"/>
  <c r="B54" i="88"/>
  <c r="B87" i="88"/>
  <c r="B11" i="88"/>
  <c r="B30" i="90"/>
  <c r="B14" i="90"/>
  <c r="B113" i="90"/>
  <c r="B38" i="90"/>
  <c r="B88" i="90"/>
  <c r="B79" i="90"/>
  <c r="B95" i="90"/>
  <c r="B7" i="90"/>
  <c r="B39" i="90"/>
  <c r="B64" i="90"/>
  <c r="B89" i="90"/>
  <c r="B54" i="90"/>
  <c r="B71" i="90"/>
  <c r="B26" i="90"/>
  <c r="B114" i="90"/>
  <c r="B55" i="90"/>
  <c r="B37" i="90"/>
  <c r="B91" i="90"/>
  <c r="B103" i="90"/>
  <c r="B50" i="90"/>
  <c r="B60" i="90"/>
  <c r="B23" i="90"/>
  <c r="B28" i="90"/>
  <c r="B121" i="90"/>
  <c r="B110" i="90"/>
  <c r="B66" i="90"/>
  <c r="B5" i="90"/>
  <c r="B19" i="90"/>
  <c r="B106" i="90"/>
  <c r="B51" i="90"/>
  <c r="B74" i="90"/>
  <c r="B77" i="90"/>
  <c r="B59" i="90"/>
  <c r="B107" i="90"/>
  <c r="B9" i="90"/>
  <c r="B4" i="90"/>
  <c r="B98" i="90"/>
  <c r="B49" i="90"/>
  <c r="B57" i="90"/>
  <c r="B69" i="90"/>
  <c r="B17" i="90"/>
  <c r="B45" i="90"/>
  <c r="B84" i="90"/>
  <c r="B80" i="90"/>
  <c r="B92" i="90"/>
  <c r="B83" i="90"/>
  <c r="B18" i="90"/>
  <c r="B108" i="90"/>
  <c r="B111" i="90"/>
  <c r="B27" i="90"/>
  <c r="B102" i="90"/>
  <c r="B16" i="90"/>
  <c r="B78" i="90"/>
  <c r="B119" i="90"/>
  <c r="B20" i="90"/>
  <c r="B68" i="90"/>
  <c r="B73" i="90"/>
  <c r="B25" i="90"/>
  <c r="B8" i="90"/>
  <c r="B10" i="90"/>
  <c r="B33" i="90"/>
  <c r="B93" i="90"/>
  <c r="B123" i="90"/>
  <c r="B105" i="90"/>
  <c r="B13" i="90"/>
  <c r="B100" i="90"/>
  <c r="B104" i="90"/>
  <c r="B53" i="90"/>
  <c r="B72" i="90"/>
  <c r="B122" i="90"/>
  <c r="B58" i="90"/>
  <c r="B116" i="90"/>
  <c r="B82" i="90"/>
  <c r="B40" i="90"/>
  <c r="B41" i="90"/>
  <c r="B99" i="90"/>
  <c r="B42" i="90"/>
  <c r="B48" i="90"/>
  <c r="B47" i="90"/>
  <c r="B65" i="90"/>
  <c r="B36" i="90"/>
  <c r="B11" i="90"/>
  <c r="B76" i="90"/>
  <c r="B118" i="90"/>
  <c r="B117" i="90"/>
  <c r="B61" i="90"/>
  <c r="B32" i="90"/>
  <c r="B62" i="90"/>
  <c r="B46" i="90"/>
  <c r="B35" i="90"/>
  <c r="B101" i="90"/>
  <c r="B86" i="90"/>
  <c r="B12" i="90"/>
  <c r="B70" i="90"/>
  <c r="B112" i="90"/>
  <c r="B52" i="90"/>
  <c r="B85" i="90"/>
  <c r="B97" i="90"/>
  <c r="B115" i="90"/>
  <c r="B56" i="90"/>
  <c r="B81" i="90"/>
  <c r="B120" i="90"/>
  <c r="B21" i="90"/>
  <c r="B94" i="90"/>
  <c r="B63" i="90"/>
  <c r="B44" i="90"/>
  <c r="B96" i="90"/>
  <c r="B31" i="90"/>
  <c r="B43" i="90"/>
  <c r="B90" i="90"/>
  <c r="B34" i="90"/>
  <c r="B29" i="90"/>
  <c r="B75" i="90"/>
  <c r="B24" i="90"/>
  <c r="B22" i="90"/>
  <c r="B15" i="90"/>
  <c r="B6" i="90"/>
  <c r="B87" i="90"/>
  <c r="B67" i="90"/>
  <c r="B109" i="90"/>
  <c r="N23" i="93"/>
  <c r="D62" i="90" l="1"/>
  <c r="F62" i="90"/>
  <c r="F84" i="90"/>
  <c r="D84" i="90"/>
  <c r="F81" i="90"/>
  <c r="D81" i="90"/>
  <c r="D12" i="90"/>
  <c r="F12" i="90"/>
  <c r="D72" i="90"/>
  <c r="F72" i="90"/>
  <c r="F58" i="90"/>
  <c r="D58" i="90"/>
  <c r="D36" i="90"/>
  <c r="F36" i="90"/>
  <c r="F29" i="90"/>
  <c r="D29" i="90"/>
  <c r="D30" i="88"/>
  <c r="F30" i="88"/>
  <c r="D39" i="88"/>
  <c r="F39" i="88"/>
  <c r="D48" i="88"/>
  <c r="F48" i="88"/>
  <c r="F58" i="88"/>
  <c r="D58" i="88"/>
  <c r="D99" i="88"/>
  <c r="F99" i="88"/>
  <c r="F36" i="88"/>
  <c r="D36" i="88"/>
  <c r="D108" i="88"/>
  <c r="F108" i="88"/>
  <c r="F31" i="88"/>
  <c r="D31" i="88"/>
  <c r="F67" i="88"/>
  <c r="D67" i="88"/>
  <c r="D85" i="88"/>
  <c r="F85" i="88"/>
  <c r="D84" i="88"/>
  <c r="F84" i="88"/>
  <c r="F108" i="90"/>
  <c r="D108" i="90"/>
  <c r="F93" i="90"/>
  <c r="D93" i="90"/>
  <c r="F51" i="90"/>
  <c r="D51" i="90"/>
  <c r="D61" i="90"/>
  <c r="F61" i="90"/>
  <c r="F115" i="90"/>
  <c r="D115" i="90"/>
  <c r="D104" i="90"/>
  <c r="F104" i="90"/>
  <c r="F68" i="90"/>
  <c r="D68" i="90"/>
  <c r="D76" i="90"/>
  <c r="F76" i="90"/>
  <c r="D54" i="90"/>
  <c r="F54" i="90"/>
  <c r="D6" i="90"/>
  <c r="F6" i="90"/>
  <c r="F109" i="88"/>
  <c r="D109" i="88"/>
  <c r="D90" i="88"/>
  <c r="F90" i="88"/>
  <c r="F94" i="88"/>
  <c r="D94" i="88"/>
  <c r="F120" i="88"/>
  <c r="D120" i="88"/>
  <c r="F68" i="88"/>
  <c r="D68" i="88"/>
  <c r="D29" i="88"/>
  <c r="F29" i="88"/>
  <c r="D59" i="88"/>
  <c r="F59" i="88"/>
  <c r="D38" i="88"/>
  <c r="F38" i="88"/>
  <c r="D81" i="88"/>
  <c r="F81" i="88"/>
  <c r="D34" i="88"/>
  <c r="F34" i="88"/>
  <c r="D66" i="90"/>
  <c r="F66" i="90"/>
  <c r="F33" i="90"/>
  <c r="D33" i="90"/>
  <c r="D20" i="90"/>
  <c r="F20" i="90"/>
  <c r="F111" i="90"/>
  <c r="D111" i="90"/>
  <c r="F46" i="90"/>
  <c r="D46" i="90"/>
  <c r="D122" i="90"/>
  <c r="F122" i="90"/>
  <c r="F19" i="90"/>
  <c r="D19" i="90"/>
  <c r="D17" i="90"/>
  <c r="F17" i="90"/>
  <c r="D56" i="90"/>
  <c r="F56" i="90"/>
  <c r="F73" i="90"/>
  <c r="D73" i="90"/>
  <c r="F27" i="90"/>
  <c r="D27" i="90"/>
  <c r="D113" i="90"/>
  <c r="F113" i="90"/>
  <c r="F94" i="90"/>
  <c r="D94" i="90"/>
  <c r="D86" i="88"/>
  <c r="F86" i="88"/>
  <c r="D110" i="88"/>
  <c r="F110" i="88"/>
  <c r="D111" i="88"/>
  <c r="F111" i="88"/>
  <c r="D119" i="88"/>
  <c r="F119" i="88"/>
  <c r="D26" i="88"/>
  <c r="F26" i="88"/>
  <c r="D6" i="88"/>
  <c r="F6" i="88"/>
  <c r="D11" i="88"/>
  <c r="F11" i="88"/>
  <c r="D35" i="88"/>
  <c r="F35" i="88"/>
  <c r="D97" i="88"/>
  <c r="F97" i="88"/>
  <c r="F106" i="88"/>
  <c r="D106" i="88"/>
  <c r="D57" i="88"/>
  <c r="F57" i="88"/>
  <c r="D13" i="88"/>
  <c r="F13" i="88"/>
  <c r="D89" i="88"/>
  <c r="F89" i="88"/>
  <c r="F121" i="90"/>
  <c r="D121" i="90"/>
  <c r="F22" i="90"/>
  <c r="D22" i="90"/>
  <c r="F118" i="88"/>
  <c r="D118" i="88"/>
  <c r="F21" i="88"/>
  <c r="D21" i="88"/>
  <c r="D52" i="88"/>
  <c r="F52" i="88"/>
  <c r="F23" i="90"/>
  <c r="D23" i="90"/>
  <c r="F43" i="90"/>
  <c r="D43" i="90"/>
  <c r="D96" i="90"/>
  <c r="F96" i="90"/>
  <c r="F34" i="90"/>
  <c r="D34" i="90"/>
  <c r="F10" i="90"/>
  <c r="D10" i="90"/>
  <c r="D39" i="90"/>
  <c r="F39" i="90"/>
  <c r="D99" i="90"/>
  <c r="F99" i="90"/>
  <c r="F24" i="90"/>
  <c r="D24" i="90"/>
  <c r="D26" i="90"/>
  <c r="F26" i="90"/>
  <c r="D44" i="90"/>
  <c r="F44" i="90"/>
  <c r="D106" i="90"/>
  <c r="F106" i="90"/>
  <c r="D65" i="90"/>
  <c r="F65" i="90"/>
  <c r="D90" i="90"/>
  <c r="F90" i="90"/>
  <c r="F63" i="90"/>
  <c r="D63" i="90"/>
  <c r="F13" i="90"/>
  <c r="D13" i="90"/>
  <c r="D56" i="88"/>
  <c r="F56" i="88"/>
  <c r="D87" i="88"/>
  <c r="F87" i="88"/>
  <c r="D80" i="88"/>
  <c r="F80" i="88"/>
  <c r="D101" i="88"/>
  <c r="F101" i="88"/>
  <c r="D49" i="88"/>
  <c r="F49" i="88"/>
  <c r="F22" i="88"/>
  <c r="D22" i="88"/>
  <c r="D33" i="88"/>
  <c r="F33" i="88"/>
  <c r="D63" i="88"/>
  <c r="F63" i="88"/>
  <c r="D104" i="88"/>
  <c r="F104" i="88"/>
  <c r="D79" i="88"/>
  <c r="F79" i="88"/>
  <c r="D113" i="88"/>
  <c r="F113" i="88"/>
  <c r="D12" i="88"/>
  <c r="F12" i="88"/>
  <c r="D46" i="88"/>
  <c r="F46" i="88"/>
  <c r="D96" i="88"/>
  <c r="F96" i="88"/>
  <c r="D35" i="90"/>
  <c r="F35" i="90"/>
  <c r="F109" i="90"/>
  <c r="D109" i="90"/>
  <c r="D69" i="88"/>
  <c r="F69" i="88"/>
  <c r="D64" i="90"/>
  <c r="F64" i="90"/>
  <c r="D120" i="90"/>
  <c r="F120" i="90"/>
  <c r="D44" i="88"/>
  <c r="F44" i="88"/>
  <c r="F31" i="90"/>
  <c r="D31" i="90"/>
  <c r="D60" i="90"/>
  <c r="F60" i="90"/>
  <c r="F50" i="90"/>
  <c r="D50" i="90"/>
  <c r="D73" i="88"/>
  <c r="F73" i="88"/>
  <c r="D61" i="88"/>
  <c r="F61" i="88"/>
  <c r="F50" i="88"/>
  <c r="D50" i="88"/>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F5" i="90"/>
  <c r="D5" i="90"/>
  <c r="D42" i="90"/>
  <c r="F42" i="90"/>
  <c r="D80" i="90"/>
  <c r="F80" i="90"/>
  <c r="F11" i="90"/>
  <c r="D11" i="90"/>
  <c r="D116" i="90"/>
  <c r="F116" i="90"/>
  <c r="F41" i="90"/>
  <c r="D41" i="90"/>
  <c r="D71" i="90"/>
  <c r="F71" i="90"/>
  <c r="D32" i="90"/>
  <c r="F32" i="90"/>
  <c r="D77" i="90"/>
  <c r="F77" i="90"/>
  <c r="D91" i="90"/>
  <c r="F91" i="90"/>
  <c r="D97" i="90"/>
  <c r="F97" i="90"/>
  <c r="F105" i="90"/>
  <c r="D105" i="90"/>
  <c r="D59" i="90"/>
  <c r="F59" i="90"/>
  <c r="F70" i="90"/>
  <c r="D70" i="90"/>
  <c r="D87" i="90"/>
  <c r="F87" i="90"/>
  <c r="D66" i="88"/>
  <c r="F66" i="88"/>
  <c r="D25" i="88"/>
  <c r="F25" i="88"/>
  <c r="D83" i="88"/>
  <c r="F83" i="88"/>
  <c r="D95" i="88"/>
  <c r="F95" i="88"/>
  <c r="D88" i="88"/>
  <c r="F88" i="88"/>
  <c r="D117" i="88"/>
  <c r="F117" i="88"/>
  <c r="F98" i="88"/>
  <c r="D98" i="88"/>
  <c r="D116" i="88"/>
  <c r="F116" i="88"/>
  <c r="F5"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D5"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91" i="88"/>
  <c r="D91" i="88"/>
  <c r="D43" i="88"/>
  <c r="F43" i="88"/>
  <c r="D24" i="88"/>
  <c r="F24" i="88"/>
  <c r="D17" i="88"/>
  <c r="F17" i="88"/>
  <c r="F27" i="88"/>
  <c r="D27" i="88"/>
  <c r="D74" i="88"/>
  <c r="F74" i="88"/>
  <c r="F16" i="90"/>
  <c r="D16" i="90"/>
  <c r="D62" i="88"/>
  <c r="F62" i="88"/>
  <c r="F67" i="90"/>
  <c r="D67" i="90"/>
  <c r="D107" i="88"/>
  <c r="F107" i="88"/>
  <c r="F57" i="90"/>
  <c r="D57" i="90"/>
  <c r="D72" i="88"/>
  <c r="F72" i="88"/>
  <c r="F86" i="90"/>
  <c r="D86" i="90"/>
  <c r="F119" i="90"/>
  <c r="D119" i="90"/>
  <c r="D69" i="90"/>
  <c r="F69" i="90"/>
  <c r="F47" i="90"/>
  <c r="D47" i="90"/>
  <c r="D92" i="90"/>
  <c r="F92" i="90"/>
  <c r="D118" i="90"/>
  <c r="F118" i="90"/>
  <c r="F82" i="90"/>
  <c r="D82" i="90"/>
  <c r="F48" i="90"/>
  <c r="D48" i="90"/>
  <c r="D25" i="90"/>
  <c r="F25" i="90"/>
  <c r="F53" i="88"/>
  <c r="D53" i="88"/>
  <c r="D14" i="88"/>
  <c r="F14" i="88"/>
  <c r="F16" i="88"/>
  <c r="D16" i="88"/>
  <c r="D28" i="88"/>
  <c r="F28" i="88"/>
  <c r="F64" i="88"/>
  <c r="D64" i="88"/>
  <c r="D82" i="88"/>
  <c r="F82" i="88"/>
  <c r="F15" i="88"/>
  <c r="D15" i="88"/>
  <c r="D77" i="88"/>
  <c r="F77" i="88"/>
  <c r="F14" i="90"/>
  <c r="D14" i="90"/>
  <c r="F30" i="90"/>
  <c r="D30" i="90"/>
  <c r="F55" i="90"/>
  <c r="D55" i="90"/>
  <c r="D85" i="90"/>
  <c r="F85" i="90"/>
  <c r="D117" i="90"/>
  <c r="F117" i="90"/>
  <c r="F98" i="90"/>
  <c r="D98" i="90"/>
  <c r="F52" i="90"/>
  <c r="D52" i="90"/>
  <c r="F9" i="90"/>
  <c r="D9" i="90"/>
  <c r="F15" i="90"/>
  <c r="D15" i="90"/>
  <c r="D79" i="90"/>
  <c r="F79" i="90"/>
  <c r="F18" i="90"/>
  <c r="D18" i="90"/>
  <c r="D49" i="90"/>
  <c r="F49" i="90"/>
  <c r="F53" i="90"/>
  <c r="D53" i="90"/>
  <c r="F37" i="90"/>
  <c r="D37" i="90"/>
  <c r="D42" i="88"/>
  <c r="F42" i="88"/>
  <c r="D37" i="88"/>
  <c r="F37" i="88"/>
  <c r="D54" i="88"/>
  <c r="F54" i="88"/>
  <c r="F47" i="88"/>
  <c r="D47" i="88"/>
  <c r="D76" i="88"/>
  <c r="F76" i="88"/>
  <c r="D19" i="88"/>
  <c r="F19" i="88"/>
  <c r="F93" i="88"/>
  <c r="D93" i="88"/>
  <c r="F105" i="88"/>
  <c r="D105" i="88"/>
  <c r="D41" i="88"/>
  <c r="F41" i="88"/>
  <c r="D65" i="88"/>
  <c r="F65" i="88"/>
  <c r="F78" i="88"/>
  <c r="D78" i="88"/>
  <c r="F45" i="88"/>
  <c r="D45" i="88"/>
  <c r="F112" i="88"/>
  <c r="D112" i="88"/>
  <c r="F103" i="88"/>
  <c r="D103" i="88"/>
  <c r="D51" i="88"/>
  <c r="F51" i="88"/>
  <c r="F74" i="90"/>
  <c r="D74" i="90"/>
  <c r="D45" i="90"/>
  <c r="F45" i="90"/>
  <c r="D110" i="90"/>
  <c r="F110" i="90"/>
  <c r="D38" i="90"/>
  <c r="F38" i="90"/>
  <c r="D40" i="88"/>
  <c r="F40" i="88"/>
  <c r="D92" i="88"/>
  <c r="F92" i="88"/>
  <c r="F28" i="90"/>
  <c r="D28" i="90"/>
  <c r="F107" i="90"/>
  <c r="D107" i="90"/>
  <c r="D10" i="88"/>
  <c r="F10" i="88"/>
  <c r="F9" i="88"/>
  <c r="D9" i="88"/>
  <c r="F32" i="88"/>
  <c r="D32" i="88"/>
  <c r="D4" i="88"/>
  <c r="F4" i="88"/>
  <c r="F89" i="90"/>
  <c r="D89" i="90"/>
  <c r="D78" i="90"/>
  <c r="F78" i="90"/>
  <c r="D71" i="88"/>
  <c r="F71" i="88"/>
  <c r="D21" i="90"/>
  <c r="F21" i="90"/>
  <c r="F95" i="90"/>
  <c r="D95" i="90"/>
  <c r="D114" i="90"/>
  <c r="F114" i="90"/>
  <c r="F100" i="90"/>
  <c r="D100" i="90"/>
  <c r="F75" i="90"/>
  <c r="D75" i="90"/>
  <c r="F40" i="90"/>
  <c r="D40" i="90"/>
  <c r="F103" i="90"/>
  <c r="D103" i="90"/>
  <c r="D7" i="90"/>
  <c r="F7" i="90"/>
  <c r="D101" i="90"/>
  <c r="F101" i="90"/>
  <c r="F83" i="90"/>
  <c r="D83" i="90"/>
  <c r="F8" i="90"/>
  <c r="D8" i="90"/>
  <c r="F4" i="90"/>
  <c r="D4" i="90"/>
  <c r="D102" i="90"/>
  <c r="F102" i="90"/>
  <c r="D88" i="90"/>
  <c r="F88" i="90"/>
  <c r="D112" i="90"/>
  <c r="F112" i="90"/>
  <c r="D121" i="88"/>
  <c r="F121" i="88"/>
  <c r="F114" i="88"/>
  <c r="D114" i="88"/>
  <c r="D102" i="88"/>
  <c r="F102" i="88"/>
  <c r="F20" i="88"/>
  <c r="D20" i="88"/>
  <c r="F60" i="88"/>
  <c r="D60" i="88"/>
  <c r="D100" i="88"/>
  <c r="F100" i="88"/>
  <c r="D23" i="88"/>
  <c r="F23" i="88"/>
  <c r="F115" i="88"/>
  <c r="D115" i="88"/>
  <c r="D7" i="88"/>
  <c r="F7" i="88"/>
  <c r="D122" i="88"/>
  <c r="F122" i="88"/>
  <c r="F18" i="88"/>
  <c r="D18" i="88"/>
  <c r="D55" i="88"/>
  <c r="F55" i="88"/>
  <c r="F75" i="88"/>
  <c r="D75" i="88"/>
  <c r="D70" i="88"/>
  <c r="F70" i="88"/>
  <c r="D8" i="88"/>
  <c r="F8" i="88"/>
  <c r="M13" i="48" a="1"/>
  <c r="C4" i="88" l="1" a="1"/>
  <c r="C50" i="88" s="1"/>
  <c r="C51" i="88"/>
  <c r="C79" i="88"/>
  <c r="C29" i="88"/>
  <c r="C7" i="88"/>
  <c r="C71" i="88"/>
  <c r="C48" i="88"/>
  <c r="C15" i="88"/>
  <c r="C16" i="88"/>
  <c r="C69" i="88"/>
  <c r="C53" i="88"/>
  <c r="C113" i="88"/>
  <c r="C33" i="88"/>
  <c r="C13" i="88"/>
  <c r="C70" i="88"/>
  <c r="C75" i="88"/>
  <c r="C4" i="90" a="1"/>
  <c r="C71" i="90" s="1"/>
  <c r="C6" i="88"/>
  <c r="C90" i="88"/>
  <c r="C21" i="88"/>
  <c r="C45" i="88"/>
  <c r="C17" i="88"/>
  <c r="C73" i="88"/>
  <c r="C44" i="88"/>
  <c r="C89" i="88"/>
  <c r="C97" i="88"/>
  <c r="C96" i="88"/>
  <c r="C87" i="88"/>
  <c r="C11" i="88"/>
  <c r="C19" i="88"/>
  <c r="C20" i="88"/>
  <c r="C61" i="88"/>
  <c r="C46" i="88"/>
  <c r="C56" i="88"/>
  <c r="C41" i="88"/>
  <c r="C76" i="88"/>
  <c r="C102" i="88"/>
  <c r="C10" i="88"/>
  <c r="C118" i="88"/>
  <c r="C94" i="88"/>
  <c r="M13" i="48"/>
  <c r="M15" i="48"/>
  <c r="M18" i="48"/>
  <c r="M14" i="48"/>
  <c r="M17" i="48"/>
  <c r="M16" i="48"/>
  <c r="M20" i="48"/>
  <c r="M19" i="48"/>
  <c r="M21" i="48"/>
  <c r="D38" i="55"/>
  <c r="D39" i="55"/>
  <c r="U12" i="48" a="1"/>
  <c r="C38" i="55"/>
  <c r="D29" i="55"/>
  <c r="D27" i="85"/>
  <c r="D35" i="55"/>
  <c r="D28" i="85"/>
  <c r="T29" i="48"/>
  <c r="T28" i="48"/>
  <c r="T27" i="48"/>
  <c r="T26" i="48"/>
  <c r="C98" i="90" l="1"/>
  <c r="C45" i="90"/>
  <c r="C79" i="90"/>
  <c r="C114" i="90"/>
  <c r="C36" i="90"/>
  <c r="C95" i="88"/>
  <c r="C116" i="90"/>
  <c r="C103" i="88"/>
  <c r="C29" i="90"/>
  <c r="C64" i="88"/>
  <c r="C108" i="88"/>
  <c r="C116" i="88"/>
  <c r="C72" i="90"/>
  <c r="C40" i="88"/>
  <c r="C55" i="88"/>
  <c r="C84" i="88"/>
  <c r="C67" i="88"/>
  <c r="C77" i="90"/>
  <c r="C13" i="90"/>
  <c r="C58" i="90"/>
  <c r="C58" i="88"/>
  <c r="C14" i="90"/>
  <c r="C61" i="90"/>
  <c r="C74" i="88"/>
  <c r="C43" i="90"/>
  <c r="C74" i="90"/>
  <c r="C87" i="90"/>
  <c r="C101" i="90"/>
  <c r="C63" i="90"/>
  <c r="C73" i="90"/>
  <c r="C107" i="88"/>
  <c r="C30" i="88"/>
  <c r="C51" i="90"/>
  <c r="C76" i="90"/>
  <c r="C93" i="90"/>
  <c r="C109" i="90"/>
  <c r="C31" i="88"/>
  <c r="C105" i="90"/>
  <c r="C37" i="88"/>
  <c r="C10" i="90"/>
  <c r="C99" i="88"/>
  <c r="C88" i="90"/>
  <c r="C20" i="90"/>
  <c r="C98" i="88"/>
  <c r="C38" i="88"/>
  <c r="C30" i="90"/>
  <c r="C65" i="88"/>
  <c r="C49" i="88"/>
  <c r="C35" i="88"/>
  <c r="C104" i="88"/>
  <c r="C110" i="90"/>
  <c r="C123" i="90"/>
  <c r="C90" i="90"/>
  <c r="C85" i="90"/>
  <c r="C121" i="90"/>
  <c r="C65" i="90"/>
  <c r="C38" i="90"/>
  <c r="C60" i="90"/>
  <c r="C119" i="90"/>
  <c r="C113" i="90"/>
  <c r="C18" i="90"/>
  <c r="C78" i="90"/>
  <c r="C94" i="90"/>
  <c r="C62" i="90"/>
  <c r="C28" i="90"/>
  <c r="C19" i="90"/>
  <c r="C44" i="90"/>
  <c r="C115" i="90"/>
  <c r="C26" i="90"/>
  <c r="C23" i="90"/>
  <c r="C27" i="90"/>
  <c r="C55" i="90"/>
  <c r="C68" i="90"/>
  <c r="C82" i="90"/>
  <c r="C46" i="90"/>
  <c r="C102" i="90"/>
  <c r="C118" i="90"/>
  <c r="C86" i="90"/>
  <c r="C52" i="90"/>
  <c r="C53" i="90"/>
  <c r="C39" i="90"/>
  <c r="C108" i="90"/>
  <c r="C22" i="90"/>
  <c r="C54" i="90"/>
  <c r="C17" i="90"/>
  <c r="C5" i="90"/>
  <c r="C83" i="90"/>
  <c r="C37" i="90"/>
  <c r="C122" i="90"/>
  <c r="C100" i="90"/>
  <c r="C7" i="90"/>
  <c r="C15" i="90"/>
  <c r="C42" i="90"/>
  <c r="C34" i="90"/>
  <c r="C50" i="90"/>
  <c r="C112" i="90"/>
  <c r="C24" i="90"/>
  <c r="C80" i="90"/>
  <c r="C59" i="90"/>
  <c r="C89" i="90"/>
  <c r="C49" i="90"/>
  <c r="C9" i="90"/>
  <c r="C4" i="90"/>
  <c r="C35" i="90"/>
  <c r="C107" i="90"/>
  <c r="C31" i="90"/>
  <c r="C16" i="90"/>
  <c r="C47" i="90"/>
  <c r="C91" i="90"/>
  <c r="C96" i="90"/>
  <c r="C95" i="90"/>
  <c r="C66" i="90"/>
  <c r="C120" i="90"/>
  <c r="C75" i="90"/>
  <c r="C41" i="90"/>
  <c r="C123" i="88"/>
  <c r="C60" i="88"/>
  <c r="C9" i="88"/>
  <c r="C78" i="88"/>
  <c r="C24" i="88"/>
  <c r="C80" i="88"/>
  <c r="C59" i="88"/>
  <c r="C32" i="88"/>
  <c r="C100" i="88"/>
  <c r="C77" i="88"/>
  <c r="C120" i="88"/>
  <c r="C105" i="88"/>
  <c r="C5" i="88"/>
  <c r="C12" i="88"/>
  <c r="C26" i="88"/>
  <c r="C106" i="88"/>
  <c r="C81" i="88"/>
  <c r="C8" i="88"/>
  <c r="C14" i="88"/>
  <c r="C122" i="88"/>
  <c r="C57" i="88"/>
  <c r="C28" i="88"/>
  <c r="C112" i="88"/>
  <c r="C52" i="88"/>
  <c r="C93" i="88"/>
  <c r="C88" i="88"/>
  <c r="C54" i="88"/>
  <c r="C43" i="88"/>
  <c r="C22" i="88"/>
  <c r="C91" i="88"/>
  <c r="C18" i="88"/>
  <c r="C47" i="88"/>
  <c r="C117" i="88"/>
  <c r="C63" i="88"/>
  <c r="C86" i="88"/>
  <c r="C34" i="88"/>
  <c r="C92" i="88"/>
  <c r="C23" i="88"/>
  <c r="C111" i="88"/>
  <c r="C109" i="88"/>
  <c r="C110" i="88"/>
  <c r="C66" i="88"/>
  <c r="C83" i="88"/>
  <c r="C25" i="88"/>
  <c r="C101" i="88"/>
  <c r="C68" i="88"/>
  <c r="C104" i="90"/>
  <c r="C57" i="90"/>
  <c r="C48" i="90"/>
  <c r="C84" i="90"/>
  <c r="C92" i="90"/>
  <c r="C67" i="90"/>
  <c r="C117" i="90"/>
  <c r="C99" i="90"/>
  <c r="C62" i="88"/>
  <c r="C40" i="90"/>
  <c r="C121" i="88"/>
  <c r="C39" i="88"/>
  <c r="C12" i="90"/>
  <c r="C56" i="90"/>
  <c r="C32" i="90"/>
  <c r="C114" i="88"/>
  <c r="C103" i="90"/>
  <c r="C70" i="90"/>
  <c r="C64" i="90"/>
  <c r="C4" i="88"/>
  <c r="C6" i="90"/>
  <c r="C82" i="88"/>
  <c r="C42" i="88"/>
  <c r="C36" i="88"/>
  <c r="C8" i="90"/>
  <c r="C25" i="90"/>
  <c r="C21" i="90"/>
  <c r="C106" i="90"/>
  <c r="C72" i="88"/>
  <c r="C33" i="90"/>
  <c r="C81" i="90"/>
  <c r="C85" i="88"/>
  <c r="C111" i="90"/>
  <c r="C119" i="88"/>
  <c r="C69" i="90"/>
  <c r="C11" i="90"/>
  <c r="C115" i="88"/>
  <c r="C27" i="88"/>
  <c r="C97" i="90"/>
  <c r="U19" i="48"/>
  <c r="U20" i="48"/>
  <c r="U18" i="48"/>
  <c r="U13" i="48"/>
  <c r="U14" i="48"/>
  <c r="U16" i="48"/>
  <c r="U12" i="48"/>
  <c r="U21" i="48"/>
  <c r="U15" i="48"/>
  <c r="U17" i="48"/>
  <c r="X28" i="48"/>
  <c r="X29" i="48"/>
  <c r="X27" i="48"/>
  <c r="X26" i="48"/>
  <c r="F3" i="54" s="1"/>
  <c r="D36" i="55"/>
  <c r="E4" i="90" l="1" a="1"/>
  <c r="E4" i="88" a="1"/>
  <c r="F4" i="54" a="1"/>
  <c r="F6" i="54" s="1"/>
  <c r="E82" i="88" l="1"/>
  <c r="E61" i="88"/>
  <c r="E102" i="88"/>
  <c r="E118" i="88"/>
  <c r="E70" i="88"/>
  <c r="E45" i="88"/>
  <c r="E111" i="88"/>
  <c r="E36" i="88"/>
  <c r="E24" i="88"/>
  <c r="E90" i="88"/>
  <c r="E18" i="88"/>
  <c r="E43" i="88"/>
  <c r="E21" i="88"/>
  <c r="E17" i="88"/>
  <c r="E27" i="88"/>
  <c r="E79" i="88"/>
  <c r="E97" i="88"/>
  <c r="E55" i="88"/>
  <c r="E22" i="88"/>
  <c r="E50" i="88"/>
  <c r="E77" i="88"/>
  <c r="E96" i="88"/>
  <c r="E19" i="88"/>
  <c r="E78" i="88"/>
  <c r="E13" i="88"/>
  <c r="E66" i="88"/>
  <c r="E41" i="88"/>
  <c r="E103" i="88"/>
  <c r="E81" i="88"/>
  <c r="E116" i="88"/>
  <c r="E35" i="88"/>
  <c r="E110" i="88"/>
  <c r="E31" i="88"/>
  <c r="E109" i="88"/>
  <c r="E49" i="88"/>
  <c r="E5" i="88"/>
  <c r="E93" i="88"/>
  <c r="E30" i="88"/>
  <c r="E6" i="88"/>
  <c r="E14" i="88"/>
  <c r="E62" i="88"/>
  <c r="E114" i="88"/>
  <c r="E7" i="88"/>
  <c r="E42" i="88"/>
  <c r="E92" i="88"/>
  <c r="E37" i="88"/>
  <c r="E67" i="88"/>
  <c r="E91" i="88"/>
  <c r="E54" i="88"/>
  <c r="E48" i="88"/>
  <c r="E8" i="88"/>
  <c r="E23" i="88"/>
  <c r="E94" i="88"/>
  <c r="E29" i="88"/>
  <c r="E16" i="88"/>
  <c r="E75" i="88"/>
  <c r="E73" i="88"/>
  <c r="E34" i="88"/>
  <c r="E100" i="88"/>
  <c r="E101" i="88"/>
  <c r="E87" i="88"/>
  <c r="E32" i="88"/>
  <c r="E99" i="88"/>
  <c r="E112" i="88"/>
  <c r="E15" i="88"/>
  <c r="E44" i="88"/>
  <c r="E122" i="88"/>
  <c r="E11" i="88"/>
  <c r="E107" i="88"/>
  <c r="E76" i="88"/>
  <c r="E108" i="88"/>
  <c r="E20" i="88"/>
  <c r="E9" i="88"/>
  <c r="E47" i="88"/>
  <c r="E65" i="88"/>
  <c r="E121" i="88"/>
  <c r="E69" i="88"/>
  <c r="E123" i="88"/>
  <c r="E25" i="88"/>
  <c r="E26" i="88"/>
  <c r="E12" i="88"/>
  <c r="E115" i="88"/>
  <c r="E104" i="88"/>
  <c r="E72" i="88"/>
  <c r="E74" i="88"/>
  <c r="E88" i="88"/>
  <c r="E71" i="88"/>
  <c r="E98" i="88"/>
  <c r="E38" i="88"/>
  <c r="E105" i="88"/>
  <c r="E113" i="88"/>
  <c r="E84" i="88"/>
  <c r="E40" i="88"/>
  <c r="E119" i="88"/>
  <c r="E120" i="88"/>
  <c r="E28" i="88"/>
  <c r="E51" i="88"/>
  <c r="E106" i="88"/>
  <c r="E117" i="88"/>
  <c r="E95" i="88"/>
  <c r="E57" i="88"/>
  <c r="E64" i="88"/>
  <c r="E10" i="88"/>
  <c r="E46" i="88"/>
  <c r="E33" i="88"/>
  <c r="E63" i="88"/>
  <c r="E68" i="88"/>
  <c r="E59" i="88"/>
  <c r="E89" i="88"/>
  <c r="E86" i="88"/>
  <c r="E56" i="88"/>
  <c r="E53" i="88"/>
  <c r="E80" i="88"/>
  <c r="E85" i="88"/>
  <c r="E39" i="88"/>
  <c r="E52" i="88"/>
  <c r="E60" i="88"/>
  <c r="E83" i="88"/>
  <c r="E58" i="88"/>
  <c r="E4" i="88"/>
  <c r="E6" i="90"/>
  <c r="E65" i="90"/>
  <c r="E48" i="90"/>
  <c r="E34" i="90"/>
  <c r="E39" i="90"/>
  <c r="E98" i="90"/>
  <c r="E22" i="90"/>
  <c r="E100" i="90"/>
  <c r="E36" i="90"/>
  <c r="E114" i="90"/>
  <c r="E47" i="90"/>
  <c r="E24" i="90"/>
  <c r="E73" i="90"/>
  <c r="E103" i="90"/>
  <c r="E60" i="90"/>
  <c r="E110" i="90"/>
  <c r="E83" i="90"/>
  <c r="E37" i="90"/>
  <c r="E75" i="90"/>
  <c r="E50" i="90"/>
  <c r="E116" i="90"/>
  <c r="E14" i="90"/>
  <c r="E54" i="90"/>
  <c r="E74" i="90"/>
  <c r="E45" i="90"/>
  <c r="E59" i="90"/>
  <c r="E122" i="90"/>
  <c r="E119" i="90"/>
  <c r="E56" i="90"/>
  <c r="E44" i="90"/>
  <c r="E99" i="90"/>
  <c r="E109" i="90"/>
  <c r="E38" i="90"/>
  <c r="E42" i="90"/>
  <c r="E29" i="90"/>
  <c r="E94" i="90"/>
  <c r="E81" i="90"/>
  <c r="E90" i="90"/>
  <c r="E95" i="90"/>
  <c r="E72" i="90"/>
  <c r="E58" i="90"/>
  <c r="E89" i="90"/>
  <c r="E120" i="90"/>
  <c r="E108" i="90"/>
  <c r="E28" i="90"/>
  <c r="E62" i="90"/>
  <c r="E31" i="90"/>
  <c r="E107" i="90"/>
  <c r="E5" i="90"/>
  <c r="E27" i="90"/>
  <c r="E61" i="90"/>
  <c r="E26" i="90"/>
  <c r="E106" i="90"/>
  <c r="E123" i="90"/>
  <c r="E121" i="90"/>
  <c r="E115" i="90"/>
  <c r="E96" i="90"/>
  <c r="E105" i="90"/>
  <c r="E7" i="90"/>
  <c r="E112" i="90"/>
  <c r="E67" i="90"/>
  <c r="E91" i="90"/>
  <c r="E66" i="90"/>
  <c r="E102" i="90"/>
  <c r="E69" i="90"/>
  <c r="E17" i="90"/>
  <c r="E111" i="90"/>
  <c r="E16" i="90"/>
  <c r="E11" i="90"/>
  <c r="E64" i="90"/>
  <c r="E63" i="90"/>
  <c r="E53" i="90"/>
  <c r="E21" i="90"/>
  <c r="E51" i="90"/>
  <c r="E33" i="90"/>
  <c r="E80" i="90"/>
  <c r="E70" i="90"/>
  <c r="E12" i="90"/>
  <c r="E13" i="90"/>
  <c r="E79" i="90"/>
  <c r="E23" i="90"/>
  <c r="E19" i="90"/>
  <c r="E113" i="90"/>
  <c r="E118" i="90"/>
  <c r="E35" i="90"/>
  <c r="E20" i="90"/>
  <c r="E18" i="90"/>
  <c r="E10" i="90"/>
  <c r="E57" i="90"/>
  <c r="E77" i="90"/>
  <c r="E104" i="90"/>
  <c r="E84" i="90"/>
  <c r="E55" i="90"/>
  <c r="E86" i="90"/>
  <c r="E68" i="90"/>
  <c r="E82" i="90"/>
  <c r="E30" i="90"/>
  <c r="E87" i="90"/>
  <c r="E85" i="90"/>
  <c r="E8" i="90"/>
  <c r="E76" i="90"/>
  <c r="E71" i="90"/>
  <c r="E97" i="90"/>
  <c r="E46" i="90"/>
  <c r="E88" i="90"/>
  <c r="E32" i="90"/>
  <c r="E93" i="90"/>
  <c r="E92" i="90"/>
  <c r="E78" i="90"/>
  <c r="E101" i="90"/>
  <c r="E41" i="90"/>
  <c r="E40" i="90"/>
  <c r="E25" i="90"/>
  <c r="E49" i="90"/>
  <c r="E43" i="90"/>
  <c r="E15" i="90"/>
  <c r="E9" i="90"/>
  <c r="E117" i="90"/>
  <c r="E52" i="90"/>
  <c r="E4" i="90"/>
  <c r="F7" i="54"/>
  <c r="F5" i="54"/>
  <c r="F4" i="54"/>
  <c r="D24" i="43"/>
  <c r="D23" i="43"/>
  <c r="U3" i="54" a="1"/>
  <c r="U13" i="54" a="1"/>
  <c r="U9" i="54" a="1"/>
  <c r="U3" i="54" l="1"/>
  <c r="S3" i="54" s="1" a="1"/>
  <c r="S4" i="54" s="1"/>
  <c r="U4" i="54"/>
  <c r="U5" i="54"/>
  <c r="U9" i="54"/>
  <c r="S9" i="54" s="1" a="1"/>
  <c r="S10" i="54" s="1"/>
  <c r="U10" i="54"/>
  <c r="U13" i="54"/>
  <c r="S13" i="54" s="1"/>
  <c r="AD26" i="54" s="1"/>
  <c r="AD4" i="54" l="1"/>
  <c r="S5" i="54"/>
  <c r="AF13" i="54" s="1"/>
  <c r="AD8" i="54"/>
  <c r="S3" i="54"/>
  <c r="L19" i="54" s="1"/>
  <c r="C27" i="54" s="1"/>
  <c r="H7" i="49" s="1"/>
  <c r="AD7" i="54"/>
  <c r="AD10" i="54"/>
  <c r="AD20" i="54"/>
  <c r="J17" i="54"/>
  <c r="AD13" i="54"/>
  <c r="AD24" i="54"/>
  <c r="AD19" i="54"/>
  <c r="J18" i="54"/>
  <c r="AD9" i="54"/>
  <c r="AD12" i="54"/>
  <c r="AD16" i="54"/>
  <c r="J16" i="54"/>
  <c r="AD6" i="54"/>
  <c r="AD22" i="54"/>
  <c r="AD23" i="54"/>
  <c r="J15" i="54"/>
  <c r="AD15" i="54"/>
  <c r="AD11" i="54"/>
  <c r="AD21" i="54"/>
  <c r="J19" i="54"/>
  <c r="AD25" i="54"/>
  <c r="AD17" i="54"/>
  <c r="AD5" i="54"/>
  <c r="S9" i="54"/>
  <c r="AE25" i="54" s="1"/>
  <c r="AD3" i="54"/>
  <c r="AD18" i="54"/>
  <c r="AD14" i="54"/>
  <c r="AF18" i="54"/>
  <c r="AF3" i="54"/>
  <c r="AF15" i="54"/>
  <c r="L16" i="54"/>
  <c r="C24" i="54" s="1"/>
  <c r="H4" i="49" s="1"/>
  <c r="AF26" i="54"/>
  <c r="AE26" i="54"/>
  <c r="AF14" i="54" l="1"/>
  <c r="AE21" i="54"/>
  <c r="AF22" i="54"/>
  <c r="AE6" i="54"/>
  <c r="AF11" i="54"/>
  <c r="AE20" i="54"/>
  <c r="AE8" i="54"/>
  <c r="AE18" i="54"/>
  <c r="AF20" i="54"/>
  <c r="AF5" i="54"/>
  <c r="AF25" i="54"/>
  <c r="L18" i="54"/>
  <c r="C26" i="54" s="1"/>
  <c r="H6" i="49" s="1"/>
  <c r="AE9" i="54"/>
  <c r="AE15" i="54"/>
  <c r="AF12" i="54"/>
  <c r="AF8" i="54"/>
  <c r="AF6" i="54"/>
  <c r="AF21" i="54"/>
  <c r="L15" i="54"/>
  <c r="C23" i="54" s="1"/>
  <c r="H3" i="49" s="1"/>
  <c r="AF23" i="54"/>
  <c r="K16" i="54"/>
  <c r="AF10" i="54"/>
  <c r="K15" i="54"/>
  <c r="AF19" i="54"/>
  <c r="AF9" i="54"/>
  <c r="AF24" i="54"/>
  <c r="AF16" i="54"/>
  <c r="L17" i="54"/>
  <c r="C25" i="54" s="1"/>
  <c r="H5" i="49" s="1"/>
  <c r="AE4" i="54"/>
  <c r="AF17" i="54"/>
  <c r="AF4" i="54"/>
  <c r="AF7" i="54"/>
  <c r="AE16" i="54"/>
  <c r="AE11" i="54"/>
  <c r="AE3" i="54"/>
  <c r="AE14" i="54"/>
  <c r="AE24" i="54"/>
  <c r="AE5" i="54"/>
  <c r="AE10" i="54"/>
  <c r="AE23" i="54"/>
  <c r="AE12" i="54"/>
  <c r="AE13" i="54"/>
  <c r="AE7" i="54"/>
  <c r="AE19" i="54"/>
  <c r="K19" i="54"/>
  <c r="AE17" i="54"/>
  <c r="K18" i="54"/>
  <c r="AE22" i="54"/>
  <c r="K17" i="54"/>
  <c r="C29" i="91"/>
  <c r="C43" i="91"/>
  <c r="D28" i="91"/>
  <c r="H28" i="91"/>
  <c r="C47" i="91"/>
  <c r="C45" i="91"/>
  <c r="G28" i="91" l="1"/>
  <c r="J4" i="91" s="1"/>
  <c r="C28" i="91"/>
  <c r="J3" i="91" s="1"/>
  <c r="G49" i="91"/>
  <c r="C49" i="91"/>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<sst xmlns="http://schemas.openxmlformats.org/spreadsheetml/2006/main" count="6133" uniqueCount="638">
  <si>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</si>
  <si>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</si>
  <si>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</si>
  <si>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</si>
  <si>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</si>
  <si>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</si>
  <si>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</si>
  <si>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</si>
  <si>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</si>
  <si>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</si>
  <si>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</si>
  <si>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</si>
  <si>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</si>
  <si>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</si>
  <si>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</si>
  <si>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</si>
  <si>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</si>
  <si>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</si>
  <si>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</si>
  <si>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</si>
  <si>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</si>
  <si>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</si>
  <si>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</si>
  <si>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</si>
  <si>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</si>
  <si>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</si>
  <si>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</si>
  <si>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</si>
  <si>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</si>
  <si>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</si>
  <si>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</si>
  <si>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</si>
  <si>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</si>
  <si>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</si>
  <si>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</si>
  <si>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</si>
  <si>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</si>
  <si>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</si>
  <si>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</si>
  <si>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</si>
  <si>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</si>
  <si>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</si>
  <si>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</si>
  <si>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</si>
  <si>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</si>
  <si>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</si>
  <si>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</si>
  <si>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</si>
  <si>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</si>
  <si>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</si>
  <si>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</si>
  <si>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</si>
  <si>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</si>
  <si>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</si>
  <si>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</si>
  <si>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</si>
  <si>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</si>
  <si>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</si>
  <si>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</si>
  <si>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</si>
  <si>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</si>
  <si>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</si>
  <si>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</si>
  <si>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</si>
  <si>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</si>
  <si>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</si>
  <si>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</si>
  <si>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</si>
  <si>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</si>
  <si>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</si>
  <si>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</si>
  <si>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</si>
  <si>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</si>
  <si>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</si>
  <si>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</si>
  <si>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</si>
  <si>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</si>
  <si>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</si>
  <si>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</si>
  <si>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</si>
  <si>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</si>
  <si>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</si>
  <si>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</si>
  <si>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</si>
  <si>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</si>
  <si>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</si>
  <si>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</si>
  <si>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</si>
  <si>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</si>
  <si>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</si>
  <si>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</si>
  <si>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</si>
  <si>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</si>
  <si>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</si>
  <si>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</si>
  <si>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</si>
  <si>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</si>
  <si>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</si>
  <si>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</si>
  <si>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</si>
  <si>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</si>
  <si>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</si>
  <si>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</si>
  <si>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</si>
  <si>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</si>
  <si>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</si>
  <si>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</si>
  <si>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</si>
  <si>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</si>
  <si>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</si>
  <si>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</si>
  <si>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</si>
  <si>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</si>
  <si>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</si>
  <si>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</si>
  <si>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</si>
  <si>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</si>
  <si>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</si>
  <si>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</si>
  <si>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</si>
  <si>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</si>
  <si>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</si>
  <si>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</si>
  <si>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</si>
  <si>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</si>
  <si>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</si>
  <si>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</si>
  <si>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</si>
  <si>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</si>
  <si>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</si>
  <si>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</si>
  <si>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</si>
  <si>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</si>
  <si>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</si>
  <si>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</si>
  <si>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</si>
  <si>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</si>
  <si>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</si>
  <si>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</si>
  <si>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</si>
  <si>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</si>
  <si>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</si>
  <si>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</si>
  <si>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</si>
  <si>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</si>
  <si>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</si>
  <si>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</si>
  <si>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</si>
  <si>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</si>
  <si>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</si>
  <si>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</si>
  <si>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</si>
  <si>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</si>
  <si>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</si>
  <si>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</si>
  <si>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</si>
  <si>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</si>
  <si>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</si>
  <si>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</si>
  <si>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</si>
  <si>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</si>
  <si>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</si>
  <si>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</si>
  <si>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</si>
  <si>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</si>
  <si>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</si>
  <si>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</si>
  <si>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</si>
  <si>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</si>
  <si>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</si>
  <si>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</si>
  <si>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</si>
  <si>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</si>
  <si>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</si>
  <si>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</si>
  <si>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</si>
  <si>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</si>
  <si>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</si>
  <si>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</si>
  <si>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</si>
  <si>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</si>
  <si>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</si>
  <si>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</si>
  <si>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</si>
  <si>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</si>
  <si>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</si>
  <si>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</si>
  <si>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</si>
  <si>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</si>
  <si>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</si>
  <si>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</si>
  <si>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</si>
  <si>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</si>
  <si>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</si>
  <si>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</si>
  <si>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</si>
  <si>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</si>
  <si>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</si>
  <si>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</si>
  <si>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</si>
  <si>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</si>
  <si>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</si>
  <si>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</si>
  <si>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</si>
  <si>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</si>
  <si>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</si>
  <si>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</si>
  <si>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</si>
  <si>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</si>
  <si>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</si>
  <si>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</si>
  <si>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</si>
  <si>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</si>
  <si>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</si>
  <si>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</si>
  <si>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</si>
  <si>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</si>
  <si>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</si>
  <si>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</si>
  <si>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</si>
  <si>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</si>
  <si>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</si>
  <si>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</si>
  <si>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</si>
  <si>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</si>
  <si>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</si>
  <si>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</si>
  <si>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</si>
  <si>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</si>
  <si>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</si>
  <si>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</si>
  <si>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</si>
  <si>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</si>
  <si>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</si>
  <si>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</si>
  <si>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</si>
  <si>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</si>
  <si>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</si>
  <si>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</si>
  <si>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</si>
  <si>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</si>
  <si>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</si>
  <si>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</si>
  <si>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</si>
  <si>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</si>
  <si>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</si>
  <si>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</si>
  <si>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</si>
  <si>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</si>
  <si>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</si>
  <si>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</si>
  <si>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</si>
  <si>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</si>
  <si>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</si>
  <si>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</si>
  <si>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</si>
  <si>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</si>
  <si>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</si>
  <si>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</si>
  <si>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</si>
  <si>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</si>
  <si>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</si>
  <si>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</si>
  <si>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</si>
  <si>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</si>
  <si>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</si>
  <si>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</si>
  <si>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</si>
  <si>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</si>
  <si>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</si>
  <si>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</si>
  <si>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</si>
  <si>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</si>
  <si>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</si>
  <si>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</si>
  <si>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</si>
  <si>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</si>
  <si>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</si>
  <si>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</si>
  <si>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</si>
  <si>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</si>
  <si>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</si>
  <si>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</si>
  <si>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</si>
  <si>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</si>
  <si>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</si>
  <si>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</si>
  <si>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</si>
  <si>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</si>
  <si>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</si>
  <si>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</si>
  <si>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</si>
  <si>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</si>
  <si>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</si>
  <si>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</si>
  <si>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</si>
  <si>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</si>
  <si>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</si>
  <si>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</si>
  <si>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</si>
  <si>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</si>
  <si>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</si>
  <si>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</si>
  <si>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</si>
  <si>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</si>
  <si>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</si>
  <si>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</si>
  <si>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</si>
  <si>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</si>
  <si>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</si>
  <si>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</si>
  <si>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</si>
  <si>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</si>
  <si>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</si>
  <si>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</si>
  <si>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</si>
  <si>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</si>
  <si>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</si>
  <si>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</si>
  <si>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</si>
  <si>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</si>
  <si>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</si>
  <si>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</si>
  <si>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</si>
  <si>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</si>
  <si>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</si>
  <si>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</si>
  <si>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</si>
  <si>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</si>
  <si>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</si>
  <si>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</si>
  <si>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</si>
  <si>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</si>
  <si>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</si>
  <si>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</si>
  <si>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</si>
  <si>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</si>
  <si>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</si>
  <si>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</si>
  <si>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</si>
  <si>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</si>
  <si>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</si>
  <si>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</si>
  <si>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</si>
  <si>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</si>
  <si>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</si>
  <si>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</si>
  <si>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</si>
  <si>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</si>
  <si>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</si>
  <si>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</si>
  <si>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</si>
  <si>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</si>
  <si>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</si>
  <si>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</si>
  <si>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</si>
  <si>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</si>
  <si>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</si>
  <si>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</si>
  <si>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</si>
  <si>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</si>
  <si>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</si>
  <si>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</si>
  <si>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</si>
  <si>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</si>
  <si>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</si>
  <si>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</si>
  <si>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</si>
  <si>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</si>
  <si>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</si>
  <si>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</si>
  <si>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</si>
  <si>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</si>
  <si>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</si>
  <si>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</si>
  <si>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</si>
  <si>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</si>
  <si>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</si>
  <si>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</si>
  <si>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</si>
  <si>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</si>
  <si>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</si>
  <si>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</si>
  <si>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</si>
  <si>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</si>
  <si>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</si>
  <si>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</si>
  <si>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</si>
  <si>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</si>
  <si>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</si>
  <si>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</si>
  <si>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</si>
  <si>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</si>
  <si>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</si>
  <si>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</si>
  <si>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</si>
  <si>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</si>
  <si>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</si>
  <si>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</si>
  <si>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</si>
  <si>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</si>
  <si>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</si>
  <si>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</si>
  <si>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</si>
  <si>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</si>
  <si>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</si>
  <si>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</si>
  <si>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</si>
  <si>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</si>
  <si>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</si>
  <si>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</si>
  <si>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</si>
  <si>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</si>
  <si>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</si>
  <si>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</si>
  <si>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</si>
  <si>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</si>
  <si>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</si>
  <si>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</si>
  <si>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</si>
  <si>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</si>
  <si>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</si>
  <si>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</si>
  <si>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</si>
  <si>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</si>
  <si>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</si>
  <si>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</si>
  <si>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</si>
  <si>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</si>
  <si>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</si>
  <si>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</si>
  <si>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</si>
  <si>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</si>
  <si>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</si>
  <si>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</si>
  <si>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</si>
  <si>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</si>
  <si>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</si>
  <si>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</si>
  <si>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</si>
  <si>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</si>
  <si>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</si>
  <si>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</si>
  <si>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</si>
  <si>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</si>
  <si>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</si>
  <si>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</si>
  <si>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</si>
  <si>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</si>
  <si>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</si>
  <si>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</si>
  <si>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</si>
  <si>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</si>
  <si>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</si>
  <si>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</si>
  <si>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</si>
  <si>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</si>
  <si>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</si>
  <si>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</si>
  <si>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</si>
  <si>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</si>
  <si>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</si>
  <si>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</si>
  <si>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</si>
  <si>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</si>
  <si>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</si>
  <si>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</si>
  <si>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</si>
  <si>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</si>
  <si>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</si>
  <si>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</si>
  <si>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</si>
  <si>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</si>
  <si>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</si>
  <si>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</si>
  <si>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</si>
  <si>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</si>
  <si>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</si>
  <si>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</si>
  <si>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</si>
  <si>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</si>
  <si>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</si>
  <si>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</si>
  <si>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</si>
  <si>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</si>
  <si>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</si>
  <si>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</si>
  <si>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</si>
  <si>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</si>
  <si>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</si>
  <si>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</si>
  <si>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</si>
  <si>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</si>
  <si>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</si>
  <si>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</si>
  <si>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</si>
  <si>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</si>
  <si>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</si>
  <si>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</si>
  <si>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</si>
  <si>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</si>
  <si>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</si>
  <si>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</si>
  <si>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</si>
  <si>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</si>
  <si>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</si>
  <si>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</si>
  <si>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</si>
  <si>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</si>
  <si>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</si>
  <si>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</si>
  <si>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</si>
  <si>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</si>
  <si>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</si>
  <si>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</si>
  <si>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</si>
  <si>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</si>
  <si>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</si>
  <si>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</si>
  <si>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</si>
  <si>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</si>
  <si>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</si>
  <si>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</si>
  <si>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</si>
  <si>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</si>
  <si>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</si>
  <si>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</si>
  <si>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</si>
  <si>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</si>
  <si>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</si>
  <si>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</si>
  <si>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</si>
  <si>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</si>
  <si>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</si>
  <si>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</si>
  <si>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</si>
  <si>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</si>
  <si>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</si>
  <si>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</si>
  <si>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</si>
  <si>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</si>
  <si>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</si>
  <si>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</si>
  <si>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</si>
  <si>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</si>
  <si>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</si>
  <si>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</si>
  <si>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</si>
  <si>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</si>
  <si>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</si>
  <si>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</si>
  <si>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</si>
  <si>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</si>
  <si>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</si>
  <si>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</si>
  <si>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</si>
  <si>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</si>
  <si>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</si>
  <si>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</si>
  <si>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</si>
  <si>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</si>
  <si>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</si>
  <si>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</si>
  <si>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</si>
  <si>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</si>
  <si>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</si>
  <si>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</si>
  <si>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</si>
  <si>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</si>
  <si>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</si>
  <si>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</si>
  <si>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</si>
  <si>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</si>
  <si>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</si>
  <si>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</si>
  <si>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</si>
  <si>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 diff</t>
  </si>
  <si>
    <t>implied</t>
  </si>
  <si>
    <t>npv</t>
  </si>
  <si>
    <t>set engine</t>
  </si>
  <si>
    <t>engines</t>
  </si>
  <si>
    <t>swaptions</t>
  </si>
  <si>
    <t>period</t>
  </si>
  <si>
    <t>maturities</t>
  </si>
  <si>
    <t>Simple Quote</t>
  </si>
  <si>
    <t>Selected vol</t>
  </si>
  <si>
    <t>Expiry</t>
  </si>
  <si>
    <t>Instrument Selection (one for line)</t>
  </si>
  <si>
    <t>Swap Tenor</t>
  </si>
  <si>
    <t>Option Expiry</t>
  </si>
  <si>
    <t>calibrate</t>
  </si>
  <si>
    <t>EndCriteria</t>
  </si>
  <si>
    <t>om</t>
  </si>
  <si>
    <t>modelHW</t>
  </si>
  <si>
    <t>set pricing engine</t>
  </si>
  <si>
    <t>engine</t>
  </si>
  <si>
    <t>swaption</t>
  </si>
  <si>
    <t>bermudanExercise</t>
  </si>
  <si>
    <t>Accrual Start Dates</t>
  </si>
  <si>
    <t>Swaption</t>
  </si>
  <si>
    <t>itmSwap</t>
  </si>
  <si>
    <t>fixedITMRate</t>
  </si>
  <si>
    <t>otmSwap</t>
  </si>
  <si>
    <t>fixedOTMRate</t>
  </si>
  <si>
    <t>atmSwap</t>
  </si>
  <si>
    <t>fixedATMRate</t>
  </si>
  <si>
    <t>setPricingEngine</t>
  </si>
  <si>
    <t>pricing engine</t>
  </si>
  <si>
    <t>floatSchedule</t>
  </si>
  <si>
    <t>fixedSchedule</t>
  </si>
  <si>
    <t>floatingLegDayCounter</t>
  </si>
  <si>
    <t>dummyFixedRate</t>
  </si>
  <si>
    <t>indexSixMonths</t>
  </si>
  <si>
    <t>Actual/365 (fixed)</t>
  </si>
  <si>
    <t>fixedLegDayCounter</t>
  </si>
  <si>
    <t>floatingLegConvention</t>
  </si>
  <si>
    <t>fixedLegConvention</t>
  </si>
  <si>
    <t>floatingLegFrequency</t>
  </si>
  <si>
    <t>fixedLegFrequency</t>
  </si>
  <si>
    <t>floating leg</t>
  </si>
  <si>
    <t>fixed leg</t>
  </si>
  <si>
    <t>Payer</t>
  </si>
  <si>
    <t>type</t>
  </si>
  <si>
    <t>Start Date</t>
  </si>
  <si>
    <t xml:space="preserve">Vanilla Swap </t>
  </si>
  <si>
    <t>Discounting TermStructure</t>
  </si>
  <si>
    <t>Forwarding TermStructure</t>
  </si>
  <si>
    <t>settlement date</t>
  </si>
  <si>
    <t>GBP Fixing Days</t>
  </si>
  <si>
    <t>LIBOR</t>
  </si>
  <si>
    <t>Family Name</t>
  </si>
  <si>
    <t>Evaluation date (according to GBP market)</t>
  </si>
  <si>
    <t>ql version</t>
  </si>
  <si>
    <t>trigger</t>
  </si>
  <si>
    <t>inputs</t>
  </si>
  <si>
    <t>outputs</t>
  </si>
  <si>
    <t>Exercise Probabilities</t>
  </si>
  <si>
    <t>calculator</t>
  </si>
</sst>
</file>

<file path=xl/styles.xml><?xml version="1.0" encoding="utf-8"?>
<styleSheet xmlns="http://schemas.openxmlformats.org/spreadsheetml/2006/main" xmlns:mc="http://schemas.openxmlformats.org/markup-compatibility/2006" xmlns:x14ac="http://schemas.microsoft.com/office/spreadsheetml/2009/9/ac" mc:Ignorable="x14ac">
  <numFmts count="35">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0000E+00"/>
    <numFmt numFmtId="192" formatCode="ddd\,\ dd\-mmm\-yyyy\ h:mm:ss"/>
    <numFmt numFmtId="193" formatCode="_(* #,##0.0000_);_(* \(#,##0.0000\);_(* &quot;-&quot;??_);_(@_)"/>
    <numFmt numFmtId="194" formatCode="dd\-mmm\-yyyy"/>
    <numFmt numFmtId="195" formatCode="_(* #,##0_);_(* \(#,##0\);_(* &quot;-&quot;??_);_(@_)"/>
    <numFmt numFmtId="196" formatCode="_(* #,##0.000000_);_(* \(#,##0.000000\);_(* &quot;-&quot;??_);_(@_)"/>
  </numFmts>
  <fonts count="51"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
      <sz val="10"/>
      <color theme="1"/>
      <name val="Calibri"/>
      <family val="2"/>
      <scheme val="minor"/>
    </font>
    <font>
      <b/>
      <sz val="10"/>
      <color theme="1"/>
      <name val="Calibri"/>
      <family val="2"/>
      <scheme val="minor"/>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70">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1"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2"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9" borderId="0" xfId="7" applyNumberFormat="1" applyFill="1" applyAlignment="1">
      <alignment horizontal="center"/>
    </xf>
    <xf numFmtId="0" fontId="49" fillId="15" borderId="0" xfId="0" applyFont="1" applyFill="1"/>
    <xf numFmtId="10" fontId="49" fillId="0" borderId="21" xfId="0" applyNumberFormat="1" applyFont="1" applyBorder="1" applyAlignment="1">
      <alignment horizontal="center" vertical="center"/>
    </xf>
    <xf numFmtId="10" fontId="49" fillId="0" borderId="21" xfId="54" applyNumberFormat="1" applyFont="1" applyBorder="1" applyAlignment="1">
      <alignment horizontal="center" vertical="center"/>
    </xf>
    <xf numFmtId="193" fontId="49" fillId="0" borderId="21" xfId="54" applyNumberFormat="1" applyFont="1" applyBorder="1" applyAlignment="1">
      <alignment horizontal="center" vertical="center"/>
    </xf>
    <xf numFmtId="0" fontId="49" fillId="0" borderId="21" xfId="0" applyFont="1" applyBorder="1" applyAlignment="1">
      <alignment horizontal="center" vertical="center"/>
    </xf>
    <xf numFmtId="0" fontId="49" fillId="0" borderId="21" xfId="0" applyFont="1" applyBorder="1"/>
    <xf numFmtId="0" fontId="50" fillId="21" borderId="21" xfId="0" applyFont="1" applyFill="1" applyBorder="1" applyAlignment="1">
      <alignment horizontal="center"/>
    </xf>
    <xf numFmtId="0" fontId="49" fillId="21" borderId="18" xfId="0" applyFont="1" applyFill="1" applyBorder="1" applyAlignment="1">
      <alignment horizontal="centerContinuous" vertical="center"/>
    </xf>
    <xf numFmtId="0" fontId="49" fillId="21" borderId="19" xfId="0" applyFont="1" applyFill="1" applyBorder="1" applyAlignment="1">
      <alignment horizontal="centerContinuous" vertical="center"/>
    </xf>
    <xf numFmtId="0" fontId="50" fillId="21" borderId="20" xfId="0" applyFont="1" applyFill="1" applyBorder="1" applyAlignment="1">
      <alignment horizontal="centerContinuous" vertical="center"/>
    </xf>
    <xf numFmtId="10" fontId="49" fillId="0" borderId="21" xfId="0" applyNumberFormat="1" applyFont="1" applyBorder="1"/>
    <xf numFmtId="0" fontId="49" fillId="21" borderId="21" xfId="0" applyFont="1" applyFill="1" applyBorder="1"/>
    <xf numFmtId="0" fontId="49" fillId="21" borderId="20" xfId="0" applyFont="1" applyFill="1" applyBorder="1" applyAlignment="1">
      <alignment horizontal="centerContinuous" vertical="center"/>
    </xf>
    <xf numFmtId="0" fontId="50" fillId="15" borderId="0" xfId="0" applyFont="1" applyFill="1"/>
    <xf numFmtId="0" fontId="50" fillId="15" borderId="0" xfId="0" applyFont="1" applyFill="1" applyAlignment="1">
      <alignment horizontal="center"/>
    </xf>
    <xf numFmtId="0" fontId="49" fillId="15" borderId="0" xfId="0" applyFont="1" applyFill="1" applyAlignment="1">
      <alignment horizontal="right"/>
    </xf>
    <xf numFmtId="0" fontId="49" fillId="8" borderId="6" xfId="0" applyFont="1" applyFill="1" applyBorder="1"/>
    <xf numFmtId="0" fontId="49" fillId="8" borderId="7" xfId="0" applyFont="1" applyFill="1" applyBorder="1"/>
    <xf numFmtId="0" fontId="49" fillId="8" borderId="8" xfId="0" applyFont="1" applyFill="1" applyBorder="1"/>
    <xf numFmtId="0" fontId="49" fillId="8" borderId="11" xfId="0" applyFont="1" applyFill="1" applyBorder="1"/>
    <xf numFmtId="2" fontId="49" fillId="0" borderId="21" xfId="0" applyNumberFormat="1" applyFont="1" applyBorder="1" applyAlignment="1">
      <alignment horizontal="center" vertical="center"/>
    </xf>
    <xf numFmtId="0" fontId="49" fillId="21" borderId="21" xfId="0" applyFont="1" applyFill="1" applyBorder="1" applyAlignment="1">
      <alignment horizontal="right"/>
    </xf>
    <xf numFmtId="0" fontId="49" fillId="8" borderId="12" xfId="0" applyFont="1" applyFill="1" applyBorder="1"/>
    <xf numFmtId="0" fontId="49" fillId="8" borderId="14" xfId="0" applyFont="1" applyFill="1" applyBorder="1"/>
    <xf numFmtId="0" fontId="49" fillId="8" borderId="15" xfId="0" applyFont="1" applyFill="1" applyBorder="1"/>
    <xf numFmtId="0" fontId="49" fillId="8" borderId="15" xfId="0" applyFont="1" applyFill="1" applyBorder="1" applyAlignment="1">
      <alignment horizontal="right"/>
    </xf>
    <xf numFmtId="0" fontId="49" fillId="8" borderId="16" xfId="0" applyFont="1" applyFill="1" applyBorder="1"/>
    <xf numFmtId="0" fontId="49" fillId="0" borderId="6" xfId="0" applyFont="1" applyBorder="1"/>
    <xf numFmtId="0" fontId="49" fillId="0" borderId="7" xfId="0" applyFont="1" applyBorder="1"/>
    <xf numFmtId="0" fontId="49" fillId="0" borderId="8" xfId="0" applyFont="1" applyBorder="1"/>
    <xf numFmtId="0" fontId="49" fillId="0" borderId="11" xfId="0" applyFont="1" applyBorder="1"/>
    <xf numFmtId="0" fontId="49" fillId="0" borderId="0" xfId="0" applyFont="1" applyBorder="1"/>
    <xf numFmtId="0" fontId="49" fillId="0" borderId="0" xfId="0" applyFont="1"/>
    <xf numFmtId="0" fontId="49" fillId="0" borderId="12" xfId="0" applyFont="1" applyBorder="1"/>
    <xf numFmtId="164" fontId="49" fillId="0" borderId="21" xfId="0" applyNumberFormat="1" applyFont="1" applyBorder="1" applyAlignment="1">
      <alignment horizontal="center" vertical="center"/>
    </xf>
    <xf numFmtId="0" fontId="49" fillId="21" borderId="18" xfId="0" applyFont="1" applyFill="1" applyBorder="1" applyAlignment="1">
      <alignment horizontal="centerContinuous" vertical="center" wrapText="1"/>
    </xf>
    <xf numFmtId="0" fontId="49" fillId="21" borderId="20" xfId="0" applyFont="1" applyFill="1" applyBorder="1" applyAlignment="1">
      <alignment horizontal="centerContinuous" vertical="center" wrapText="1"/>
    </xf>
    <xf numFmtId="0" fontId="49" fillId="0" borderId="0" xfId="0" applyFont="1" applyBorder="1" applyAlignment="1">
      <alignment horizontal="right"/>
    </xf>
    <xf numFmtId="194" fontId="49" fillId="0" borderId="21" xfId="0" applyNumberFormat="1" applyFont="1" applyBorder="1" applyAlignment="1">
      <alignment horizontal="center" vertical="center"/>
    </xf>
    <xf numFmtId="0" fontId="49" fillId="0" borderId="21" xfId="0" applyFont="1" applyBorder="1" applyAlignment="1">
      <alignment horizontal="center"/>
    </xf>
    <xf numFmtId="181" fontId="49" fillId="0" borderId="21" xfId="0" applyNumberFormat="1" applyFont="1" applyBorder="1" applyAlignment="1">
      <alignment horizontal="center" vertical="center"/>
    </xf>
    <xf numFmtId="0" fontId="49" fillId="21" borderId="21" xfId="0" applyFont="1" applyFill="1" applyBorder="1" applyAlignment="1">
      <alignment horizontal="center" wrapText="1"/>
    </xf>
    <xf numFmtId="0" fontId="49" fillId="10" borderId="21" xfId="0" applyFont="1" applyFill="1" applyBorder="1"/>
    <xf numFmtId="195" fontId="9" fillId="0" borderId="21" xfId="54" applyNumberFormat="1" applyFont="1" applyFill="1" applyBorder="1" applyAlignment="1" applyProtection="1">
      <alignment horizontal="center"/>
    </xf>
    <xf numFmtId="195" fontId="9" fillId="7" borderId="21" xfId="54" applyNumberFormat="1" applyFont="1" applyFill="1" applyBorder="1" applyAlignment="1" applyProtection="1">
      <alignment horizontal="right"/>
    </xf>
    <xf numFmtId="0" fontId="3" fillId="0" borderId="9" xfId="2" applyFont="1" applyFill="1" applyBorder="1" applyAlignment="1">
      <alignment horizontal="center"/>
    </xf>
    <xf numFmtId="0" fontId="9" fillId="9" borderId="0" xfId="2" applyFont="1" applyFill="1" applyBorder="1" applyAlignment="1">
      <alignment horizontal="center"/>
    </xf>
    <xf numFmtId="0" fontId="3" fillId="0" borderId="21" xfId="2" applyFont="1" applyBorder="1"/>
    <xf numFmtId="195" fontId="3" fillId="7" borderId="18" xfId="54" quotePrefix="1" applyNumberFormat="1" applyFont="1" applyFill="1" applyBorder="1" applyAlignment="1" applyProtection="1">
      <alignment horizontal="left"/>
    </xf>
    <xf numFmtId="195" fontId="3" fillId="7" borderId="21" xfId="54" quotePrefix="1" applyNumberFormat="1" applyFont="1" applyFill="1" applyBorder="1" applyAlignment="1" applyProtection="1">
      <alignment horizontal="left"/>
    </xf>
    <xf numFmtId="194" fontId="49" fillId="8" borderId="13" xfId="0" applyNumberFormat="1" applyFont="1" applyFill="1" applyBorder="1" applyAlignment="1">
      <alignment horizontal="center"/>
    </xf>
    <xf numFmtId="194" fontId="49" fillId="8" borderId="9" xfId="0" applyNumberFormat="1" applyFont="1" applyFill="1" applyBorder="1" applyAlignment="1">
      <alignment horizontal="center"/>
    </xf>
    <xf numFmtId="194" fontId="49" fillId="8" borderId="12" xfId="0" applyNumberFormat="1" applyFont="1" applyFill="1" applyBorder="1" applyAlignment="1">
      <alignment horizontal="center"/>
    </xf>
    <xf numFmtId="194" fontId="49" fillId="8" borderId="8" xfId="0" applyNumberFormat="1" applyFont="1" applyFill="1" applyBorder="1" applyAlignment="1">
      <alignment horizontal="center"/>
    </xf>
    <xf numFmtId="196" fontId="49" fillId="0" borderId="11" xfId="54" applyNumberFormat="1" applyFont="1" applyBorder="1" applyAlignment="1">
      <alignment horizontal="center" vertical="center"/>
    </xf>
    <xf numFmtId="196" fontId="49" fillId="0" borderId="6" xfId="54" applyNumberFormat="1" applyFont="1" applyBorder="1" applyAlignment="1">
      <alignment horizontal="center" vertical="center"/>
    </xf>
    <xf numFmtId="0" fontId="49" fillId="21" borderId="20" xfId="0" applyFont="1" applyFill="1" applyBorder="1"/>
    <xf numFmtId="0" fontId="49" fillId="21" borderId="18" xfId="0" applyFont="1" applyFill="1" applyBorder="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78809984"/>
        <c:axId val="304252416"/>
      </c:lineChart>
      <c:dateAx>
        <c:axId val="278809984"/>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04252416"/>
        <c:crosses val="autoZero"/>
        <c:auto val="1"/>
        <c:lblOffset val="100"/>
        <c:baseTimeUnit val="days"/>
        <c:majorUnit val="3"/>
        <c:majorTimeUnit val="months"/>
      </c:dateAx>
      <c:valAx>
        <c:axId val="304252416"/>
        <c:scaling>
          <c:orientation val="minMax"/>
          <c:max val="1.8000000000000002E-2"/>
          <c:min val="8.0000000000000002E-3"/>
        </c:scaling>
        <c:delete val="0"/>
        <c:axPos val="l"/>
        <c:majorGridlines/>
        <c:numFmt formatCode="0.00%" sourceLinked="0"/>
        <c:majorTickMark val="out"/>
        <c:minorTickMark val="none"/>
        <c:tickLblPos val="nextTo"/>
        <c:crossAx val="27880998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5182976"/>
        <c:axId val="305197440"/>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305182976"/>
        <c:axId val="305197440"/>
      </c:scatterChart>
      <c:dateAx>
        <c:axId val="305182976"/>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305197440"/>
        <c:crosses val="autoZero"/>
        <c:auto val="1"/>
        <c:lblOffset val="100"/>
        <c:baseTimeUnit val="days"/>
        <c:majorUnit val="3"/>
        <c:majorTimeUnit val="months"/>
        <c:minorUnit val="1"/>
        <c:minorTimeUnit val="years"/>
      </c:dateAx>
      <c:valAx>
        <c:axId val="305197440"/>
        <c:scaling>
          <c:orientation val="minMax"/>
          <c:max val="0.02"/>
          <c:min val="0.01"/>
        </c:scaling>
        <c:delete val="0"/>
        <c:axPos val="l"/>
        <c:majorGridlines/>
        <c:numFmt formatCode="0.00%" sourceLinked="0"/>
        <c:majorTickMark val="out"/>
        <c:minorTickMark val="none"/>
        <c:tickLblPos val="nextTo"/>
        <c:crossAx val="30518297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21696512"/>
        <c:axId val="321698432"/>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321696512"/>
        <c:axId val="321698432"/>
      </c:scatterChart>
      <c:dateAx>
        <c:axId val="32169651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321698432"/>
        <c:crosses val="autoZero"/>
        <c:auto val="1"/>
        <c:lblOffset val="100"/>
        <c:baseTimeUnit val="days"/>
        <c:majorUnit val="3"/>
        <c:majorTimeUnit val="months"/>
        <c:minorUnit val="1"/>
        <c:minorTimeUnit val="years"/>
      </c:dateAx>
      <c:valAx>
        <c:axId val="321698432"/>
        <c:scaling>
          <c:orientation val="minMax"/>
          <c:max val="0.02"/>
          <c:min val="5.0000000000000001E-3"/>
        </c:scaling>
        <c:delete val="0"/>
        <c:axPos val="l"/>
        <c:majorGridlines/>
        <c:numFmt formatCode="0.00%" sourceLinked="0"/>
        <c:majorTickMark val="out"/>
        <c:minorTickMark val="none"/>
        <c:tickLblPos val="nextTo"/>
        <c:crossAx val="321696512"/>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18859904"/>
        <c:axId val="318882560"/>
      </c:lineChart>
      <c:dateAx>
        <c:axId val="31885990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18882560"/>
        <c:crosses val="autoZero"/>
        <c:auto val="1"/>
        <c:lblOffset val="100"/>
        <c:baseTimeUnit val="days"/>
        <c:majorUnit val="3"/>
        <c:majorTimeUnit val="months"/>
      </c:dateAx>
      <c:valAx>
        <c:axId val="318882560"/>
        <c:scaling>
          <c:orientation val="minMax"/>
          <c:max val="1.6E-2"/>
          <c:min val="5.0000000000000001E-3"/>
        </c:scaling>
        <c:delete val="0"/>
        <c:axPos val="l"/>
        <c:majorGridlines/>
        <c:numFmt formatCode="0.00%" sourceLinked="0"/>
        <c:majorTickMark val="out"/>
        <c:minorTickMark val="none"/>
        <c:tickLblPos val="nextTo"/>
        <c:crossAx val="31885990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25080576"/>
        <c:axId val="325082112"/>
      </c:lineChart>
      <c:dateAx>
        <c:axId val="32508057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325082112"/>
        <c:crosses val="autoZero"/>
        <c:auto val="1"/>
        <c:lblOffset val="100"/>
        <c:baseTimeUnit val="days"/>
        <c:majorUnit val="3"/>
        <c:majorTimeUnit val="months"/>
        <c:minorUnit val="1"/>
        <c:minorTimeUnit val="years"/>
      </c:dateAx>
      <c:valAx>
        <c:axId val="325082112"/>
        <c:scaling>
          <c:orientation val="minMax"/>
          <c:max val="1.4999999999999999E-2"/>
          <c:min val="5.0000000000000001E-3"/>
        </c:scaling>
        <c:delete val="0"/>
        <c:axPos val="l"/>
        <c:majorGridlines/>
        <c:numFmt formatCode="0.00%" sourceLinked="0"/>
        <c:majorTickMark val="out"/>
        <c:minorTickMark val="none"/>
        <c:tickLblPos val="nextTo"/>
        <c:crossAx val="32508057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25089920"/>
        <c:axId val="325276416"/>
      </c:lineChart>
      <c:dateAx>
        <c:axId val="32508992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25276416"/>
        <c:crosses val="autoZero"/>
        <c:auto val="1"/>
        <c:lblOffset val="100"/>
        <c:baseTimeUnit val="days"/>
        <c:majorUnit val="3"/>
        <c:majorTimeUnit val="months"/>
      </c:dateAx>
      <c:valAx>
        <c:axId val="325276416"/>
        <c:scaling>
          <c:orientation val="minMax"/>
          <c:max val="1.4999999999999999E-2"/>
          <c:min val="5.0000000000000001E-3"/>
        </c:scaling>
        <c:delete val="0"/>
        <c:axPos val="l"/>
        <c:majorGridlines/>
        <c:numFmt formatCode="0.00%" sourceLinked="0"/>
        <c:majorTickMark val="out"/>
        <c:minorTickMark val="none"/>
        <c:tickLblPos val="nextTo"/>
        <c:crossAx val="32508992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57336192"/>
        <c:axId val="357338112"/>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357336192"/>
        <c:axId val="357338112"/>
      </c:scatterChart>
      <c:dateAx>
        <c:axId val="35733619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357338112"/>
        <c:crosses val="autoZero"/>
        <c:auto val="1"/>
        <c:lblOffset val="100"/>
        <c:baseTimeUnit val="days"/>
        <c:majorUnit val="3"/>
        <c:majorTimeUnit val="months"/>
        <c:minorUnit val="1"/>
        <c:minorTimeUnit val="years"/>
      </c:dateAx>
      <c:valAx>
        <c:axId val="357338112"/>
        <c:scaling>
          <c:orientation val="minMax"/>
          <c:max val="0.02"/>
          <c:min val="7.000000000000001E-3"/>
        </c:scaling>
        <c:delete val="0"/>
        <c:axPos val="l"/>
        <c:majorGridlines/>
        <c:numFmt formatCode="0.00%" sourceLinked="0"/>
        <c:majorTickMark val="out"/>
        <c:minorTickMark val="none"/>
        <c:tickLblPos val="nextTo"/>
        <c:crossAx val="35733619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48332032"/>
        <c:axId val="348333184"/>
      </c:lineChart>
      <c:dateAx>
        <c:axId val="34833203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48333184"/>
        <c:crosses val="autoZero"/>
        <c:auto val="1"/>
        <c:lblOffset val="100"/>
        <c:baseTimeUnit val="days"/>
        <c:majorUnit val="3"/>
        <c:majorTimeUnit val="months"/>
      </c:dateAx>
      <c:valAx>
        <c:axId val="348333184"/>
        <c:scaling>
          <c:orientation val="minMax"/>
          <c:max val="1.7000000000000001E-2"/>
          <c:min val="6.0000000000000001E-3"/>
        </c:scaling>
        <c:delete val="0"/>
        <c:axPos val="l"/>
        <c:majorGridlines/>
        <c:numFmt formatCode="0.00%" sourceLinked="0"/>
        <c:majorTickMark val="out"/>
        <c:minorTickMark val="none"/>
        <c:tickLblPos val="nextTo"/>
        <c:crossAx val="34833203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358033664"/>
        <c:axId val="358039552"/>
      </c:lineChart>
      <c:dateAx>
        <c:axId val="35803366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58039552"/>
        <c:crosses val="autoZero"/>
        <c:auto val="1"/>
        <c:lblOffset val="100"/>
        <c:baseTimeUnit val="days"/>
      </c:dateAx>
      <c:valAx>
        <c:axId val="358039552"/>
        <c:scaling>
          <c:orientation val="minMax"/>
        </c:scaling>
        <c:delete val="0"/>
        <c:axPos val="l"/>
        <c:majorGridlines/>
        <c:numFmt formatCode="0.00%" sourceLinked="0"/>
        <c:majorTickMark val="out"/>
        <c:minorTickMark val="none"/>
        <c:tickLblPos val="nextTo"/>
        <c:crossAx val="35803366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357992704"/>
        <c:axId val="358006784"/>
      </c:lineChart>
      <c:dateAx>
        <c:axId val="35799270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58006784"/>
        <c:crosses val="autoZero"/>
        <c:auto val="1"/>
        <c:lblOffset val="100"/>
        <c:baseTimeUnit val="days"/>
      </c:dateAx>
      <c:valAx>
        <c:axId val="358006784"/>
        <c:scaling>
          <c:orientation val="minMax"/>
        </c:scaling>
        <c:delete val="0"/>
        <c:axPos val="l"/>
        <c:majorGridlines/>
        <c:numFmt formatCode="0.00%" sourceLinked="0"/>
        <c:majorTickMark val="out"/>
        <c:minorTickMark val="none"/>
        <c:tickLblPos val="nextTo"/>
        <c:crossAx val="3579927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358135680"/>
        <c:axId val="358137216"/>
      </c:lineChart>
      <c:dateAx>
        <c:axId val="35813568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58137216"/>
        <c:crosses val="autoZero"/>
        <c:auto val="1"/>
        <c:lblOffset val="100"/>
        <c:baseTimeUnit val="days"/>
      </c:dateAx>
      <c:valAx>
        <c:axId val="358137216"/>
        <c:scaling>
          <c:orientation val="minMax"/>
        </c:scaling>
        <c:delete val="0"/>
        <c:axPos val="l"/>
        <c:majorGridlines/>
        <c:numFmt formatCode="0.00%" sourceLinked="0"/>
        <c:majorTickMark val="out"/>
        <c:minorTickMark val="none"/>
        <c:tickLblPos val="nextTo"/>
        <c:crossAx val="35813568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357611008"/>
        <c:axId val="357612544"/>
      </c:lineChart>
      <c:dateAx>
        <c:axId val="357611008"/>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357612544"/>
        <c:crosses val="autoZero"/>
        <c:auto val="1"/>
        <c:lblOffset val="100"/>
        <c:baseTimeUnit val="days"/>
      </c:dateAx>
      <c:valAx>
        <c:axId val="357612544"/>
        <c:scaling>
          <c:orientation val="minMax"/>
        </c:scaling>
        <c:delete val="0"/>
        <c:axPos val="l"/>
        <c:majorGridlines/>
        <c:numFmt formatCode="0.00%" sourceLinked="0"/>
        <c:majorTickMark val="out"/>
        <c:minorTickMark val="none"/>
        <c:tickLblPos val="nextTo"/>
        <c:crossAx val="35761100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0</c:v>
                </c:pt>
                <c:pt idx="1">
                  <c:v>0</c:v>
                </c:pt>
                <c:pt idx="2">
                  <c:v>0</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357727616"/>
        <c:axId val="357737600"/>
      </c:scatterChart>
      <c:valAx>
        <c:axId val="357727616"/>
        <c:scaling>
          <c:orientation val="minMax"/>
        </c:scaling>
        <c:delete val="0"/>
        <c:axPos val="b"/>
        <c:numFmt formatCode="[$-409]mmm\-yy;@" sourceLinked="0"/>
        <c:majorTickMark val="out"/>
        <c:minorTickMark val="none"/>
        <c:tickLblPos val="low"/>
        <c:txPr>
          <a:bodyPr rot="-2700000"/>
          <a:lstStyle/>
          <a:p>
            <a:pPr>
              <a:defRPr/>
            </a:pPr>
            <a:endParaRPr lang="en-US"/>
          </a:p>
        </c:txPr>
        <c:crossAx val="357737600"/>
        <c:crosses val="autoZero"/>
        <c:crossBetween val="midCat"/>
      </c:valAx>
      <c:valAx>
        <c:axId val="357737600"/>
        <c:scaling>
          <c:orientation val="minMax"/>
        </c:scaling>
        <c:delete val="0"/>
        <c:axPos val="l"/>
        <c:majorGridlines/>
        <c:numFmt formatCode="0.0000%" sourceLinked="0"/>
        <c:majorTickMark val="out"/>
        <c:minorTickMark val="none"/>
        <c:tickLblPos val="nextTo"/>
        <c:crossAx val="357727616"/>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58952320"/>
        <c:axId val="358958208"/>
      </c:scatterChart>
      <c:valAx>
        <c:axId val="358952320"/>
        <c:scaling>
          <c:orientation val="minMax"/>
        </c:scaling>
        <c:delete val="0"/>
        <c:axPos val="b"/>
        <c:numFmt formatCode="[$-409]mmm\-yy;@" sourceLinked="0"/>
        <c:majorTickMark val="out"/>
        <c:minorTickMark val="none"/>
        <c:tickLblPos val="low"/>
        <c:txPr>
          <a:bodyPr rot="-2700000"/>
          <a:lstStyle/>
          <a:p>
            <a:pPr>
              <a:defRPr/>
            </a:pPr>
            <a:endParaRPr lang="en-US"/>
          </a:p>
        </c:txPr>
        <c:crossAx val="358958208"/>
        <c:crosses val="autoZero"/>
        <c:crossBetween val="midCat"/>
      </c:valAx>
      <c:valAx>
        <c:axId val="358958208"/>
        <c:scaling>
          <c:orientation val="minMax"/>
        </c:scaling>
        <c:delete val="0"/>
        <c:axPos val="l"/>
        <c:majorGridlines/>
        <c:numFmt formatCode="0.00%" sourceLinked="0"/>
        <c:majorTickMark val="out"/>
        <c:minorTickMark val="none"/>
        <c:tickLblPos val="nextTo"/>
        <c:crossAx val="35895232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59071104"/>
        <c:axId val="358646912"/>
      </c:scatterChart>
      <c:valAx>
        <c:axId val="359071104"/>
        <c:scaling>
          <c:orientation val="minMax"/>
        </c:scaling>
        <c:delete val="0"/>
        <c:axPos val="b"/>
        <c:numFmt formatCode="[$-409]mmm\-yy;@" sourceLinked="0"/>
        <c:majorTickMark val="out"/>
        <c:minorTickMark val="none"/>
        <c:tickLblPos val="low"/>
        <c:txPr>
          <a:bodyPr rot="-2700000"/>
          <a:lstStyle/>
          <a:p>
            <a:pPr>
              <a:defRPr/>
            </a:pPr>
            <a:endParaRPr lang="en-US"/>
          </a:p>
        </c:txPr>
        <c:crossAx val="358646912"/>
        <c:crosses val="autoZero"/>
        <c:crossBetween val="midCat"/>
      </c:valAx>
      <c:valAx>
        <c:axId val="358646912"/>
        <c:scaling>
          <c:orientation val="minMax"/>
        </c:scaling>
        <c:delete val="0"/>
        <c:axPos val="l"/>
        <c:majorGridlines/>
        <c:numFmt formatCode="0.00%" sourceLinked="0"/>
        <c:majorTickMark val="out"/>
        <c:minorTickMark val="none"/>
        <c:tickLblPos val="nextTo"/>
        <c:crossAx val="35907110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59924480"/>
        <c:axId val="359926016"/>
      </c:lineChart>
      <c:dateAx>
        <c:axId val="359924480"/>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359926016"/>
        <c:crosses val="autoZero"/>
        <c:auto val="1"/>
        <c:lblOffset val="100"/>
        <c:baseTimeUnit val="days"/>
        <c:majorUnit val="3"/>
        <c:majorTimeUnit val="months"/>
        <c:minorUnit val="1"/>
        <c:minorTimeUnit val="years"/>
      </c:dateAx>
      <c:valAx>
        <c:axId val="359926016"/>
        <c:scaling>
          <c:orientation val="minMax"/>
          <c:max val="1.3000000000000001E-2"/>
          <c:min val="4.0000000000000001E-3"/>
        </c:scaling>
        <c:delete val="0"/>
        <c:axPos val="l"/>
        <c:majorGridlines/>
        <c:numFmt formatCode="0.00%" sourceLinked="0"/>
        <c:majorTickMark val="out"/>
        <c:minorTickMark val="none"/>
        <c:tickLblPos val="nextTo"/>
        <c:crossAx val="359924480"/>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9.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6.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2.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K48"/>
  <sheetViews>
    <sheetView showGridLines="0" tabSelected="1" workbookViewId="0"/>
  </sheetViews>
  <sheetFormatPr defaultRowHeight="12.75" x14ac:dyDescent="0.2"/>
  <cols>
    <col min="1" max="2" width="2.7109375" style="1884" customWidth="1"/>
    <col min="3" max="3" width="24.5703125" style="1899" customWidth="1"/>
    <col min="4" max="4" width="21.5703125" style="1884" bestFit="1" customWidth="1"/>
    <col min="5" max="5" width="2.7109375" style="1884" customWidth="1"/>
    <col min="6" max="6" width="18.7109375" style="1884" bestFit="1" customWidth="1"/>
    <col min="7" max="7" width="16.42578125" style="1884" bestFit="1" customWidth="1"/>
    <col min="8" max="8" width="2.7109375" style="1884" customWidth="1"/>
    <col min="9" max="9" width="9.140625" style="1884"/>
    <col min="10" max="10" width="16.140625" style="1884" bestFit="1" customWidth="1"/>
    <col min="11" max="12" width="9.5703125" style="1884" bestFit="1" customWidth="1"/>
    <col min="13" max="16384" width="9.140625" style="1884"/>
  </cols>
  <sheetData>
    <row r="1" spans="2:8" x14ac:dyDescent="0.2">
      <c r="C1" s="1884"/>
    </row>
    <row r="2" spans="2:8" x14ac:dyDescent="0.2">
      <c r="C2" s="1905" t="s">
        <v>633</v>
      </c>
      <c r="D2" s="1926" t="e">
        <f ca="1">_xll.ohTrigger(MainChecks!Trigger,Libor_MKT!Trigger2)</f>
        <v>#NAME?</v>
      </c>
    </row>
    <row r="3" spans="2:8" x14ac:dyDescent="0.2">
      <c r="C3" s="1905" t="s">
        <v>632</v>
      </c>
      <c r="D3" s="1923" t="e">
        <f ca="1">_xll.qlVersion(trigger)</f>
        <v>#NAME?</v>
      </c>
    </row>
    <row r="5" spans="2:8" ht="26.25" customHeight="1" x14ac:dyDescent="0.2">
      <c r="C5" s="1925" t="s">
        <v>631</v>
      </c>
      <c r="D5" s="1924" t="e">
        <f ca="1">_xll.qlSettingsEvaluationDate(trigger)</f>
        <v>#NAME?</v>
      </c>
    </row>
    <row r="6" spans="2:8" x14ac:dyDescent="0.2">
      <c r="C6" s="1905" t="s">
        <v>303</v>
      </c>
      <c r="D6" s="1888" t="s">
        <v>43</v>
      </c>
    </row>
    <row r="7" spans="2:8" x14ac:dyDescent="0.2">
      <c r="C7" s="1905" t="s">
        <v>630</v>
      </c>
      <c r="D7" s="1888" t="s">
        <v>629</v>
      </c>
    </row>
    <row r="8" spans="2:8" x14ac:dyDescent="0.2">
      <c r="C8" s="1905" t="s">
        <v>402</v>
      </c>
      <c r="D8" s="1889" t="s">
        <v>376</v>
      </c>
    </row>
    <row r="9" spans="2:8" x14ac:dyDescent="0.2">
      <c r="C9" s="1905" t="s">
        <v>628</v>
      </c>
      <c r="D9" s="1888">
        <v>0</v>
      </c>
    </row>
    <row r="10" spans="2:8" x14ac:dyDescent="0.2">
      <c r="C10" s="1905" t="s">
        <v>627</v>
      </c>
      <c r="D10" s="1924" t="e">
        <f ca="1">_xll.qlCalendarAdvance(trigger,Calendar,EvaluationDate,D9&amp;"D","following",FALSE)</f>
        <v>#NAME?</v>
      </c>
    </row>
    <row r="12" spans="2:8" x14ac:dyDescent="0.2">
      <c r="C12" s="1905" t="s">
        <v>626</v>
      </c>
      <c r="D12" s="1923" t="str">
        <f>currency&amp;"6M"</f>
        <v>GBP6M</v>
      </c>
    </row>
    <row r="13" spans="2:8" x14ac:dyDescent="0.2">
      <c r="C13" s="1905" t="s">
        <v>625</v>
      </c>
      <c r="D13" s="1923" t="str">
        <f>currency&amp;"ON"</f>
        <v>GBPON</v>
      </c>
    </row>
    <row r="15" spans="2:8" x14ac:dyDescent="0.2">
      <c r="B15" s="1896" t="s">
        <v>624</v>
      </c>
      <c r="C15" s="1892"/>
      <c r="D15" s="1892"/>
      <c r="E15" s="1892"/>
      <c r="F15" s="1892"/>
      <c r="G15" s="1892"/>
      <c r="H15" s="1891"/>
    </row>
    <row r="16" spans="2:8" x14ac:dyDescent="0.2">
      <c r="B16" s="1917"/>
      <c r="C16" s="1916"/>
      <c r="D16" s="1916"/>
      <c r="E16" s="1915"/>
      <c r="F16" s="1915"/>
      <c r="G16" s="1915"/>
      <c r="H16" s="1914"/>
    </row>
    <row r="17" spans="2:10" x14ac:dyDescent="0.2">
      <c r="B17" s="1917"/>
      <c r="C17" s="1905" t="s">
        <v>623</v>
      </c>
      <c r="D17" s="1922" t="e">
        <f ca="1">_xll.qlCalendarAdvance(trigger,Calendar,SettlementDate,"1Y",floatingLegConvention)</f>
        <v>#NAME?</v>
      </c>
      <c r="E17" s="1915"/>
      <c r="F17" s="1915"/>
      <c r="G17" s="1915"/>
      <c r="H17" s="1914"/>
    </row>
    <row r="18" spans="2:10" x14ac:dyDescent="0.2">
      <c r="B18" s="1917"/>
      <c r="C18" s="1905" t="s">
        <v>441</v>
      </c>
      <c r="D18" s="1922" t="e">
        <f ca="1">_xll.qlCalendarAdvance(,Calendar,D17,"5Y",floatingLegConvention)</f>
        <v>#NAME?</v>
      </c>
      <c r="E18" s="1915"/>
      <c r="F18" s="1915"/>
      <c r="G18" s="1915"/>
      <c r="H18" s="1914"/>
    </row>
    <row r="19" spans="2:10" x14ac:dyDescent="0.2">
      <c r="B19" s="1917"/>
      <c r="C19" s="1905" t="s">
        <v>622</v>
      </c>
      <c r="D19" s="1888" t="s">
        <v>621</v>
      </c>
      <c r="E19" s="1915"/>
      <c r="F19" s="1915"/>
      <c r="G19" s="1915"/>
      <c r="H19" s="1914"/>
    </row>
    <row r="20" spans="2:10" x14ac:dyDescent="0.2">
      <c r="B20" s="1917"/>
      <c r="C20" s="1921"/>
      <c r="D20" s="1915"/>
      <c r="E20" s="1915"/>
      <c r="F20" s="1915"/>
      <c r="G20" s="1915"/>
      <c r="H20" s="1914"/>
    </row>
    <row r="21" spans="2:10" x14ac:dyDescent="0.2">
      <c r="B21" s="1917"/>
      <c r="C21" s="1920" t="s">
        <v>620</v>
      </c>
      <c r="D21" s="1919"/>
      <c r="E21" s="1915"/>
      <c r="F21" s="1920" t="s">
        <v>619</v>
      </c>
      <c r="G21" s="1919"/>
      <c r="H21" s="1914"/>
    </row>
    <row r="22" spans="2:10" x14ac:dyDescent="0.2">
      <c r="B22" s="1917"/>
      <c r="C22" s="1905" t="s">
        <v>618</v>
      </c>
      <c r="D22" s="1888" t="s">
        <v>488</v>
      </c>
      <c r="E22" s="1915"/>
      <c r="F22" s="1905" t="s">
        <v>617</v>
      </c>
      <c r="G22" s="1888" t="s">
        <v>488</v>
      </c>
      <c r="H22" s="1914"/>
    </row>
    <row r="23" spans="2:10" x14ac:dyDescent="0.2">
      <c r="B23" s="1917"/>
      <c r="C23" s="1905" t="s">
        <v>616</v>
      </c>
      <c r="D23" s="1888" t="s">
        <v>388</v>
      </c>
      <c r="E23" s="1915"/>
      <c r="F23" s="1905" t="s">
        <v>615</v>
      </c>
      <c r="G23" s="1888" t="s">
        <v>388</v>
      </c>
      <c r="H23" s="1914"/>
    </row>
    <row r="24" spans="2:10" x14ac:dyDescent="0.2">
      <c r="B24" s="1917"/>
      <c r="C24" s="1905" t="s">
        <v>614</v>
      </c>
      <c r="D24" s="1888" t="s">
        <v>613</v>
      </c>
      <c r="E24" s="1915"/>
      <c r="F24" s="1905" t="s">
        <v>612</v>
      </c>
      <c r="G24" s="1888" t="str">
        <f>currency&amp;familyName&amp;"6M"</f>
        <v>GBPLIBOR6M</v>
      </c>
      <c r="H24" s="1914"/>
    </row>
    <row r="25" spans="2:10" x14ac:dyDescent="0.2">
      <c r="B25" s="1917"/>
      <c r="C25" s="1905" t="s">
        <v>611</v>
      </c>
      <c r="D25" s="1918">
        <v>0.03</v>
      </c>
      <c r="E25" s="1915"/>
      <c r="F25" s="1905" t="s">
        <v>610</v>
      </c>
      <c r="G25" s="1888" t="e">
        <f ca="1">_xll.qlInterestRateIndexDayCounter(trigger,G24)</f>
        <v>#NAME?</v>
      </c>
      <c r="H25" s="1914"/>
    </row>
    <row r="26" spans="2:10" x14ac:dyDescent="0.2">
      <c r="B26" s="1917"/>
      <c r="C26" s="1905" t="s">
        <v>609</v>
      </c>
      <c r="D26" s="1888" t="e">
        <f ca="1">_xll.qlSchedule(,C26,,,swapStartDate,swapMaturityDate,"1Y",Calendar,fixedLegConvention,fixedLegConvention,"Backward")</f>
        <v>#NAME?</v>
      </c>
      <c r="E26" s="1915"/>
      <c r="F26" s="1905" t="s">
        <v>608</v>
      </c>
      <c r="G26" s="1888" t="e">
        <f ca="1">_xll.qlSchedule(,F26,,,swapStartDate,swapMaturityDate,"6M",Calendar,floatingLegConvention,floatingLegConvention,"Backward")</f>
        <v>#NAME?</v>
      </c>
      <c r="H26" s="1914"/>
    </row>
    <row r="27" spans="2:10" x14ac:dyDescent="0.2">
      <c r="B27" s="1917"/>
      <c r="C27" s="1916"/>
      <c r="D27" s="1916"/>
      <c r="E27" s="1915"/>
      <c r="F27" s="1915"/>
      <c r="G27" s="1915"/>
      <c r="H27" s="1914"/>
    </row>
    <row r="28" spans="2:10" x14ac:dyDescent="0.2">
      <c r="B28" s="1917"/>
      <c r="C28" s="1905" t="s">
        <v>408</v>
      </c>
      <c r="D28" s="1888" t="e">
        <f ca="1">_xll.qlVanillaSwap(,C28,,,D19,1000,D26,D25,fixedLegDayCounter,G26,floatingLegIndex,0,floatingLegDayCounter)</f>
        <v>#NAME?</v>
      </c>
      <c r="E28" s="1915"/>
      <c r="F28" s="1915"/>
      <c r="G28" s="1915"/>
      <c r="H28" s="1914"/>
      <c r="J28" s="1895" t="s">
        <v>598</v>
      </c>
    </row>
    <row r="29" spans="2:10" x14ac:dyDescent="0.2">
      <c r="B29" s="1917"/>
      <c r="C29" s="1905" t="s">
        <v>607</v>
      </c>
      <c r="D29" s="1888" t="e">
        <f ca="1">_xll.qlDiscountingSwapEngine(D28,,,,Discounting)</f>
        <v>#NAME?</v>
      </c>
      <c r="E29" s="1915"/>
      <c r="F29" s="1915"/>
      <c r="G29" s="1915"/>
      <c r="H29" s="1914"/>
      <c r="J29" s="1934" t="e">
        <f t="array" aca="1" ref="J29:J35" ca="1">_xll.qlSwapFixedLegAccrualStartDates(,D28)</f>
        <v>#NAME?</v>
      </c>
    </row>
    <row r="30" spans="2:10" x14ac:dyDescent="0.2">
      <c r="B30" s="1917"/>
      <c r="C30" s="1905" t="s">
        <v>606</v>
      </c>
      <c r="D30" s="1888" t="e">
        <f ca="1">_xll.qlInstrumentSetPricingEngine(,D28,D29)</f>
        <v>#NAME?</v>
      </c>
      <c r="E30" s="1915"/>
      <c r="F30" s="1915"/>
      <c r="G30" s="1915"/>
      <c r="H30" s="1914" t="e">
        <f ca="1">_xll.ohRangeRetrieveError(D37)</f>
        <v>#NAME?</v>
      </c>
      <c r="J30" s="1934" t="e">
        <f ca="1"/>
        <v>#NAME?</v>
      </c>
    </row>
    <row r="31" spans="2:10" x14ac:dyDescent="0.2">
      <c r="B31" s="1917"/>
      <c r="C31" s="1916"/>
      <c r="D31" s="1916"/>
      <c r="E31" s="1915"/>
      <c r="F31" s="1915"/>
      <c r="G31" s="1915"/>
      <c r="H31" s="1914" t="e">
        <f ca="1">_xll.ohRangeRetrieveError(D39)</f>
        <v>#NAME?</v>
      </c>
      <c r="J31" s="1934" t="e">
        <f ca="1"/>
        <v>#NAME?</v>
      </c>
    </row>
    <row r="32" spans="2:10" x14ac:dyDescent="0.2">
      <c r="B32" s="1917"/>
      <c r="C32" s="1905" t="s">
        <v>605</v>
      </c>
      <c r="D32" s="1918" t="e">
        <f ca="1">_xll.qlVanillaSwapFairRate(D30,D28)</f>
        <v>#NAME?</v>
      </c>
      <c r="E32" s="1915"/>
      <c r="F32" s="1905" t="s">
        <v>604</v>
      </c>
      <c r="G32" s="1918" t="e">
        <f ca="1">_xll.qlVanillaSwap(,F32,,,D19,1000,D26,D32,D24,G26,G24,0,G25)</f>
        <v>#NAME?</v>
      </c>
      <c r="H32" s="1914"/>
      <c r="J32" s="1934" t="e">
        <f ca="1"/>
        <v>#NAME?</v>
      </c>
    </row>
    <row r="33" spans="2:11" x14ac:dyDescent="0.2">
      <c r="B33" s="1917"/>
      <c r="C33" s="1905" t="s">
        <v>603</v>
      </c>
      <c r="D33" s="1918" t="e">
        <f ca="1">D32*1.2</f>
        <v>#NAME?</v>
      </c>
      <c r="E33" s="1915"/>
      <c r="F33" s="1905" t="s">
        <v>602</v>
      </c>
      <c r="G33" s="1918" t="e">
        <f ca="1">_xll.qlVanillaSwap(,F33,,,D19,1000,D26,D33,D24,G26,G24,0,G25)</f>
        <v>#NAME?</v>
      </c>
      <c r="H33" s="1914" t="e">
        <f ca="1">_xll.ohRangeRetrieveError(G32)</f>
        <v>#NAME?</v>
      </c>
      <c r="J33" s="1934" t="e">
        <f ca="1"/>
        <v>#NAME?</v>
      </c>
    </row>
    <row r="34" spans="2:11" x14ac:dyDescent="0.2">
      <c r="B34" s="1917"/>
      <c r="C34" s="1905" t="s">
        <v>601</v>
      </c>
      <c r="D34" s="1918" t="e">
        <f ca="1">D33*0.8</f>
        <v>#NAME?</v>
      </c>
      <c r="E34" s="1915"/>
      <c r="F34" s="1905" t="s">
        <v>600</v>
      </c>
      <c r="G34" s="1918" t="e">
        <f ca="1">_xll.qlVanillaSwap(,F34,,,D19,1000,D26,D34,D24,G26,G24,0,G25)</f>
        <v>#NAME?</v>
      </c>
      <c r="H34" s="1914" t="e">
        <f ca="1">_xll.ohRangeRetrieveError(G33)</f>
        <v>#NAME?</v>
      </c>
      <c r="J34" s="1934" t="e">
        <f ca="1"/>
        <v>#NAME?</v>
      </c>
    </row>
    <row r="35" spans="2:11" x14ac:dyDescent="0.2">
      <c r="B35" s="1917"/>
      <c r="C35" s="1916"/>
      <c r="D35" s="1916"/>
      <c r="E35" s="1915"/>
      <c r="F35" s="1915"/>
      <c r="G35" s="1915"/>
      <c r="H35" s="1914"/>
      <c r="J35" s="1935" t="e">
        <f ca="1"/>
        <v>#NAME?</v>
      </c>
    </row>
    <row r="36" spans="2:11" x14ac:dyDescent="0.2">
      <c r="B36" s="1913"/>
      <c r="C36" s="1912"/>
      <c r="D36" s="1912"/>
      <c r="E36" s="1912"/>
      <c r="F36" s="1912"/>
      <c r="G36" s="1912"/>
      <c r="H36" s="1911"/>
    </row>
    <row r="38" spans="2:11" x14ac:dyDescent="0.2">
      <c r="B38" s="1896" t="s">
        <v>599</v>
      </c>
      <c r="C38" s="1892"/>
      <c r="D38" s="1892"/>
      <c r="E38" s="1891"/>
      <c r="J38" s="1940" t="s">
        <v>636</v>
      </c>
      <c r="K38" s="1941"/>
    </row>
    <row r="39" spans="2:11" x14ac:dyDescent="0.2">
      <c r="B39" s="1910"/>
      <c r="C39" s="1909"/>
      <c r="D39" s="1908"/>
      <c r="E39" s="1907"/>
      <c r="J39" s="1936" t="e">
        <f t="array" aca="1" ref="J39:J45" ca="1">_xll.qlSwaptionExerciseDates(D45,D41)</f>
        <v>#NAME?</v>
      </c>
      <c r="K39" s="1938" t="e">
        <f t="array" aca="1" ref="K39:K45" ca="1">_xll.qlSwaptionExerciseProbabilities(D45,D41)</f>
        <v>#NAME?</v>
      </c>
    </row>
    <row r="40" spans="2:11" x14ac:dyDescent="0.2">
      <c r="B40" s="1906"/>
      <c r="C40" s="1905" t="s">
        <v>597</v>
      </c>
      <c r="D40" s="1888" t="e">
        <f ca="1">_xll.qlBermudanExercise(,C40,,,J29:J34)</f>
        <v>#NAME?</v>
      </c>
      <c r="E40" s="1903"/>
      <c r="J40" s="1936" t="e">
        <f ca="1"/>
        <v>#NAME?</v>
      </c>
      <c r="K40" s="1938" t="e">
        <f ca="1"/>
        <v>#NAME?</v>
      </c>
    </row>
    <row r="41" spans="2:11" x14ac:dyDescent="0.2">
      <c r="B41" s="1906"/>
      <c r="C41" s="1905" t="s">
        <v>596</v>
      </c>
      <c r="D41" s="1888" t="e">
        <f ca="1">_xll.qlSwaption(,C41,,,G32,D40)</f>
        <v>#NAME?</v>
      </c>
      <c r="E41" s="1903"/>
      <c r="J41" s="1936" t="e">
        <f ca="1"/>
        <v>#NAME?</v>
      </c>
      <c r="K41" s="1938" t="e">
        <f ca="1"/>
        <v>#NAME?</v>
      </c>
    </row>
    <row r="42" spans="2:11" x14ac:dyDescent="0.2">
      <c r="B42" s="1906"/>
      <c r="C42" s="1905" t="s">
        <v>637</v>
      </c>
      <c r="D42" s="1888" t="e">
        <f ca="1">_xll.qlTreeCumulativeProbabilityCalculator1D()</f>
        <v>#NAME?</v>
      </c>
      <c r="E42" s="1903"/>
      <c r="J42" s="1936" t="e">
        <f ca="1"/>
        <v>#NAME?</v>
      </c>
      <c r="K42" s="1938" t="e">
        <f ca="1"/>
        <v>#NAME?</v>
      </c>
    </row>
    <row r="43" spans="2:11" x14ac:dyDescent="0.2">
      <c r="B43" s="1906"/>
      <c r="C43" s="1905" t="s">
        <v>595</v>
      </c>
      <c r="D43" s="1888" t="e">
        <f ca="1">_xll.qlTreeSwaptionEngine(Calibration!C5,C43,,,Calibration!C2,50,,D42)</f>
        <v>#NAME?</v>
      </c>
      <c r="E43" s="1903"/>
      <c r="J43" s="1936" t="e">
        <f ca="1"/>
        <v>#NAME?</v>
      </c>
      <c r="K43" s="1938" t="e">
        <f ca="1"/>
        <v>#NAME?</v>
      </c>
    </row>
    <row r="44" spans="2:11" x14ac:dyDescent="0.2">
      <c r="B44" s="1906"/>
      <c r="C44" s="1905" t="s">
        <v>594</v>
      </c>
      <c r="D44" s="1888" t="e">
        <f ca="1">_xll.qlInstrumentSetPricingEngine(trigger,D41,D43)</f>
        <v>#NAME?</v>
      </c>
      <c r="E44" s="1903"/>
      <c r="J44" s="1936" t="e">
        <f ca="1"/>
        <v>#NAME?</v>
      </c>
      <c r="K44" s="1938" t="e">
        <f ca="1"/>
        <v>#NAME?</v>
      </c>
    </row>
    <row r="45" spans="2:11" x14ac:dyDescent="0.2">
      <c r="B45" s="1906"/>
      <c r="C45" s="1905" t="s">
        <v>533</v>
      </c>
      <c r="D45" s="1904" t="e">
        <f ca="1">_xll.qlInstrumentNPV(D44,D41)</f>
        <v>#NAME?</v>
      </c>
      <c r="E45" s="1903"/>
      <c r="J45" s="1937" t="e">
        <f ca="1"/>
        <v>#NAME?</v>
      </c>
      <c r="K45" s="1939" t="e">
        <f ca="1"/>
        <v>#NAME?</v>
      </c>
    </row>
    <row r="46" spans="2:11" x14ac:dyDescent="0.2">
      <c r="B46" s="1902"/>
      <c r="C46" s="1901"/>
      <c r="D46" s="1901"/>
      <c r="E46" s="1900"/>
    </row>
    <row r="47" spans="2:11" x14ac:dyDescent="0.2">
      <c r="C47" s="1884"/>
    </row>
    <row r="48" spans="2:11" x14ac:dyDescent="0.2">
      <c r="C48" s="1884"/>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N35"/>
  <sheetViews>
    <sheetView showGridLines="0" workbookViewId="0"/>
  </sheetViews>
  <sheetFormatPr defaultRowHeight="12.75" x14ac:dyDescent="0.2"/>
  <cols>
    <col min="1" max="1" width="2.7109375" style="1884" customWidth="1"/>
    <col min="2" max="2" width="9.85546875" style="1884" bestFit="1" customWidth="1"/>
    <col min="3" max="3" width="14.42578125" style="1884" bestFit="1" customWidth="1"/>
    <col min="4" max="13" width="12.7109375" style="1884" customWidth="1"/>
    <col min="14" max="14" width="6.28515625" style="1884" bestFit="1" customWidth="1"/>
    <col min="15" max="18" width="13.7109375" style="1884" customWidth="1"/>
    <col min="19" max="16384" width="9.140625" style="1884"/>
  </cols>
  <sheetData>
    <row r="2" spans="2:13" s="1897" customFormat="1" x14ac:dyDescent="0.2">
      <c r="B2" s="1895" t="s">
        <v>593</v>
      </c>
      <c r="C2" s="1889" t="e">
        <f ca="1">_xll.qlHullWhite(trigger,B2,,,NPV!$D$12)</f>
        <v>#NAME?</v>
      </c>
      <c r="D2" s="1898"/>
    </row>
    <row r="3" spans="2:13" s="1897" customFormat="1" x14ac:dyDescent="0.2">
      <c r="B3" s="1895" t="s">
        <v>592</v>
      </c>
      <c r="C3" s="1889" t="e">
        <f ca="1">_xll.qlLevenbergMarquardt(trigger,B3)</f>
        <v>#NAME?</v>
      </c>
      <c r="D3" s="1898"/>
    </row>
    <row r="4" spans="2:13" x14ac:dyDescent="0.2">
      <c r="B4" s="1895" t="s">
        <v>591</v>
      </c>
      <c r="C4" s="1889" t="e">
        <f ca="1">_xll.qlEndCriteria(trigger,,,,400,100,0.00000001,0.00000001,0.00000001)</f>
        <v>#NAME?</v>
      </c>
    </row>
    <row r="5" spans="2:13" x14ac:dyDescent="0.2">
      <c r="B5" s="1895" t="s">
        <v>590</v>
      </c>
      <c r="C5" s="1889" t="e">
        <f ca="1">_xll.qlCalibratedModelCalibrate(_xll.ohTrigger(K23:K27),C2,_xll.ohFilter(H23:H33,I23:I33),C3,C4)</f>
        <v>#NAME?</v>
      </c>
    </row>
    <row r="7" spans="2:13" x14ac:dyDescent="0.2">
      <c r="C7" s="1896" t="s">
        <v>589</v>
      </c>
      <c r="D7" s="1892"/>
      <c r="E7" s="1892"/>
      <c r="F7" s="1892"/>
      <c r="G7" s="1892"/>
      <c r="H7" s="1892"/>
      <c r="I7" s="1892"/>
      <c r="J7" s="1892"/>
      <c r="K7" s="1892"/>
      <c r="L7" s="1892"/>
      <c r="M7" s="1891"/>
    </row>
    <row r="8" spans="2:13" x14ac:dyDescent="0.2">
      <c r="B8" s="1895" t="s">
        <v>588</v>
      </c>
      <c r="C8" s="1895" t="s">
        <v>64</v>
      </c>
      <c r="D8" s="1895" t="s">
        <v>63</v>
      </c>
      <c r="E8" s="1895" t="s">
        <v>62</v>
      </c>
      <c r="F8" s="1895" t="s">
        <v>61</v>
      </c>
      <c r="G8" s="1895" t="s">
        <v>60</v>
      </c>
      <c r="H8" s="1895" t="s">
        <v>58</v>
      </c>
      <c r="I8" s="1895" t="s">
        <v>55</v>
      </c>
      <c r="J8" s="1895" t="s">
        <v>53</v>
      </c>
      <c r="K8" s="1895" t="s">
        <v>52</v>
      </c>
      <c r="L8" s="1895" t="s">
        <v>51</v>
      </c>
      <c r="M8" s="1895" t="s">
        <v>50</v>
      </c>
    </row>
    <row r="9" spans="2:13" x14ac:dyDescent="0.2">
      <c r="B9" s="1895" t="s">
        <v>64</v>
      </c>
      <c r="C9" s="1894">
        <v>0.59599999999999997</v>
      </c>
      <c r="D9" s="1894">
        <v>0.56899999999999995</v>
      </c>
      <c r="E9" s="1894">
        <v>0.51900000000000002</v>
      </c>
      <c r="F9" s="1894">
        <v>0.48399999999999999</v>
      </c>
      <c r="G9" s="1894">
        <v>0.45799999999999996</v>
      </c>
      <c r="H9" s="1894">
        <v>0.41299999999999998</v>
      </c>
      <c r="I9" s="1894">
        <v>0.34700000000000003</v>
      </c>
      <c r="J9" s="1894">
        <v>0.311</v>
      </c>
      <c r="K9" s="1894">
        <v>0.30499999999999999</v>
      </c>
      <c r="L9" s="1894">
        <v>0.311</v>
      </c>
      <c r="M9" s="1894">
        <v>0.307</v>
      </c>
    </row>
    <row r="10" spans="2:13" x14ac:dyDescent="0.2">
      <c r="B10" s="1895" t="s">
        <v>63</v>
      </c>
      <c r="C10" s="1894">
        <v>0.52500000000000002</v>
      </c>
      <c r="D10" s="1894">
        <v>0.496</v>
      </c>
      <c r="E10" s="1894">
        <v>0.45700000000000002</v>
      </c>
      <c r="F10" s="1894">
        <v>0.42499999999999999</v>
      </c>
      <c r="G10" s="1894">
        <v>0.40600000000000003</v>
      </c>
      <c r="H10" s="1894">
        <v>0.371</v>
      </c>
      <c r="I10" s="1894">
        <v>0.32299999999999995</v>
      </c>
      <c r="J10" s="1894">
        <v>0.30199999999999999</v>
      </c>
      <c r="K10" s="1894">
        <v>0.30599999999999999</v>
      </c>
      <c r="L10" s="1894">
        <v>0.29899999999999999</v>
      </c>
      <c r="M10" s="1894">
        <v>0.29899999999999999</v>
      </c>
    </row>
    <row r="11" spans="2:13" x14ac:dyDescent="0.2">
      <c r="B11" s="1895" t="s">
        <v>62</v>
      </c>
      <c r="C11" s="1894">
        <v>0.499</v>
      </c>
      <c r="D11" s="1894">
        <v>0.46899999999999997</v>
      </c>
      <c r="E11" s="1894">
        <v>0.43700000000000006</v>
      </c>
      <c r="F11" s="1894">
        <v>0.40899999999999997</v>
      </c>
      <c r="G11" s="1894">
        <v>0.39</v>
      </c>
      <c r="H11" s="1894">
        <v>0.35899999999999999</v>
      </c>
      <c r="I11" s="1894">
        <v>0.315</v>
      </c>
      <c r="J11" s="1894">
        <v>0.29399999999999998</v>
      </c>
      <c r="K11" s="1894">
        <v>0.29699999999999999</v>
      </c>
      <c r="L11" s="1894">
        <v>0.28999999999999998</v>
      </c>
      <c r="M11" s="1894">
        <v>0.29299999999999998</v>
      </c>
    </row>
    <row r="12" spans="2:13" x14ac:dyDescent="0.2">
      <c r="B12" s="1895" t="s">
        <v>61</v>
      </c>
      <c r="C12" s="1894">
        <v>0.47600000000000003</v>
      </c>
      <c r="D12" s="1894">
        <v>0.45</v>
      </c>
      <c r="E12" s="1894">
        <v>0.42200000000000004</v>
      </c>
      <c r="F12" s="1894">
        <v>0.39500000000000002</v>
      </c>
      <c r="G12" s="1894">
        <v>0.37799999999999995</v>
      </c>
      <c r="H12" s="1894">
        <v>0.34600000000000003</v>
      </c>
      <c r="I12" s="1894">
        <v>0.307</v>
      </c>
      <c r="J12" s="1894">
        <v>0.28699999999999998</v>
      </c>
      <c r="K12" s="1894">
        <v>0.29100000000000004</v>
      </c>
      <c r="L12" s="1894">
        <v>0.28100000000000003</v>
      </c>
      <c r="M12" s="1894">
        <v>0.28300000000000003</v>
      </c>
    </row>
    <row r="13" spans="2:13" x14ac:dyDescent="0.2">
      <c r="B13" s="1895" t="s">
        <v>60</v>
      </c>
      <c r="C13" s="1894">
        <v>0.46399999999999997</v>
      </c>
      <c r="D13" s="1894">
        <v>0.43700000000000006</v>
      </c>
      <c r="E13" s="1894">
        <v>0.40899999999999997</v>
      </c>
      <c r="F13" s="1894">
        <v>0.38400000000000001</v>
      </c>
      <c r="G13" s="1894">
        <v>0.36599999999999999</v>
      </c>
      <c r="H13" s="1894">
        <v>0.33600000000000002</v>
      </c>
      <c r="I13" s="1894">
        <v>0.30099999999999999</v>
      </c>
      <c r="J13" s="1894">
        <v>0.28100000000000003</v>
      </c>
      <c r="K13" s="1894">
        <v>0.28300000000000003</v>
      </c>
      <c r="L13" s="1894">
        <v>0.27200000000000002</v>
      </c>
      <c r="M13" s="1894">
        <v>0.27300000000000002</v>
      </c>
    </row>
    <row r="14" spans="2:13" x14ac:dyDescent="0.2">
      <c r="B14" s="1895" t="s">
        <v>58</v>
      </c>
      <c r="C14" s="1894">
        <v>0.42799999999999999</v>
      </c>
      <c r="D14" s="1894">
        <v>0.40700000000000003</v>
      </c>
      <c r="E14" s="1894">
        <v>0.38799999999999996</v>
      </c>
      <c r="F14" s="1894">
        <v>0.36700000000000005</v>
      </c>
      <c r="G14" s="1894">
        <v>0.35200000000000004</v>
      </c>
      <c r="H14" s="1894">
        <v>0.32600000000000001</v>
      </c>
      <c r="I14" s="1894">
        <v>0.29799999999999999</v>
      </c>
      <c r="J14" s="1894">
        <v>0.28100000000000003</v>
      </c>
      <c r="K14" s="1894">
        <v>0.27800000000000002</v>
      </c>
      <c r="L14" s="1894">
        <v>0.26800000000000002</v>
      </c>
      <c r="M14" s="1894">
        <v>0.27</v>
      </c>
    </row>
    <row r="15" spans="2:13" x14ac:dyDescent="0.2">
      <c r="B15" s="1895" t="s">
        <v>55</v>
      </c>
      <c r="C15" s="1894">
        <v>0.39600000000000002</v>
      </c>
      <c r="D15" s="1894">
        <v>0.38100000000000001</v>
      </c>
      <c r="E15" s="1894">
        <v>0.36799999999999999</v>
      </c>
      <c r="F15" s="1894">
        <v>0.35100000000000003</v>
      </c>
      <c r="G15" s="1894">
        <v>0.33799999999999997</v>
      </c>
      <c r="H15" s="1894">
        <v>0.317</v>
      </c>
      <c r="I15" s="1894">
        <v>0.29299999999999998</v>
      </c>
      <c r="J15" s="1894">
        <v>0.27899999999999997</v>
      </c>
      <c r="K15" s="1894">
        <v>0.27</v>
      </c>
      <c r="L15" s="1894">
        <v>0.26200000000000001</v>
      </c>
      <c r="M15" s="1894">
        <v>0.26200000000000001</v>
      </c>
    </row>
    <row r="16" spans="2:13" x14ac:dyDescent="0.2">
      <c r="B16" s="1895" t="s">
        <v>53</v>
      </c>
      <c r="C16" s="1894">
        <v>0.36700000000000005</v>
      </c>
      <c r="D16" s="1894">
        <v>0.35600000000000004</v>
      </c>
      <c r="E16" s="1894">
        <v>0.34700000000000003</v>
      </c>
      <c r="F16" s="1894">
        <v>0.33500000000000002</v>
      </c>
      <c r="G16" s="1894">
        <v>0.32500000000000001</v>
      </c>
      <c r="H16" s="1894">
        <v>0.308</v>
      </c>
      <c r="I16" s="1894">
        <v>0.28800000000000003</v>
      </c>
      <c r="J16" s="1894">
        <v>0.27</v>
      </c>
      <c r="K16" s="1894">
        <v>0.26</v>
      </c>
      <c r="L16" s="1894">
        <v>0.254</v>
      </c>
      <c r="M16" s="1894">
        <v>0.25</v>
      </c>
    </row>
    <row r="17" spans="2:14" x14ac:dyDescent="0.2">
      <c r="B17" s="1895" t="s">
        <v>52</v>
      </c>
      <c r="C17" s="1894">
        <v>0.35799999999999998</v>
      </c>
      <c r="D17" s="1894">
        <v>0.34899999999999998</v>
      </c>
      <c r="E17" s="1894">
        <v>0.34200000000000003</v>
      </c>
      <c r="F17" s="1894">
        <v>0.33100000000000002</v>
      </c>
      <c r="G17" s="1894">
        <v>0.32100000000000001</v>
      </c>
      <c r="H17" s="1894">
        <v>0.30399999999999999</v>
      </c>
      <c r="I17" s="1894">
        <v>0.28300000000000003</v>
      </c>
      <c r="J17" s="1894">
        <v>0.26500000000000001</v>
      </c>
      <c r="K17" s="1894">
        <v>0.254</v>
      </c>
      <c r="L17" s="1894">
        <v>0.24299999999999999</v>
      </c>
      <c r="M17" s="1894">
        <v>0.23600000000000002</v>
      </c>
    </row>
    <row r="18" spans="2:14" x14ac:dyDescent="0.2">
      <c r="B18" s="1895" t="s">
        <v>51</v>
      </c>
      <c r="C18" s="1894">
        <v>0.35700000000000004</v>
      </c>
      <c r="D18" s="1894">
        <v>0.34799999999999998</v>
      </c>
      <c r="E18" s="1894">
        <v>0.34200000000000003</v>
      </c>
      <c r="F18" s="1894">
        <v>0.33</v>
      </c>
      <c r="G18" s="1894">
        <v>0.32</v>
      </c>
      <c r="H18" s="1894">
        <v>0.30099999999999999</v>
      </c>
      <c r="I18" s="1894">
        <v>0.27899999999999997</v>
      </c>
      <c r="J18" s="1894">
        <v>0.25800000000000001</v>
      </c>
      <c r="K18" s="1894">
        <v>0.245</v>
      </c>
      <c r="L18" s="1894">
        <v>0.23100000000000001</v>
      </c>
      <c r="M18" s="1894">
        <v>0.21899999999999997</v>
      </c>
    </row>
    <row r="19" spans="2:14" x14ac:dyDescent="0.2">
      <c r="B19" s="1895" t="s">
        <v>50</v>
      </c>
      <c r="C19" s="1894">
        <v>0.35700000000000004</v>
      </c>
      <c r="D19" s="1894">
        <v>0.34799999999999998</v>
      </c>
      <c r="E19" s="1894">
        <v>0.34100000000000003</v>
      </c>
      <c r="F19" s="1894">
        <v>0.33</v>
      </c>
      <c r="G19" s="1894">
        <v>0.32100000000000001</v>
      </c>
      <c r="H19" s="1894">
        <v>0.30199999999999999</v>
      </c>
      <c r="I19" s="1894">
        <v>0.27800000000000002</v>
      </c>
      <c r="J19" s="1894">
        <v>0.252</v>
      </c>
      <c r="K19" s="1894">
        <v>0.23699999999999999</v>
      </c>
      <c r="L19" s="1894">
        <v>0.21899999999999997</v>
      </c>
      <c r="M19" s="1894">
        <v>0.20600000000000002</v>
      </c>
    </row>
    <row r="21" spans="2:14" x14ac:dyDescent="0.2">
      <c r="B21" s="1893" t="s">
        <v>587</v>
      </c>
      <c r="C21" s="1892"/>
      <c r="D21" s="1892"/>
      <c r="E21" s="1892"/>
      <c r="F21" s="1892"/>
      <c r="G21" s="1892"/>
      <c r="H21" s="1892"/>
      <c r="I21" s="1892"/>
      <c r="J21" s="1892"/>
      <c r="K21" s="1892"/>
      <c r="L21" s="1892"/>
      <c r="M21" s="1892"/>
      <c r="N21" s="1891"/>
    </row>
    <row r="22" spans="2:14" x14ac:dyDescent="0.2">
      <c r="B22" s="1890" t="s">
        <v>74</v>
      </c>
      <c r="C22" s="1890" t="s">
        <v>586</v>
      </c>
      <c r="D22" s="1890" t="s">
        <v>585</v>
      </c>
      <c r="E22" s="1890" t="s">
        <v>584</v>
      </c>
      <c r="F22" s="1890" t="s">
        <v>583</v>
      </c>
      <c r="G22" s="1890" t="s">
        <v>582</v>
      </c>
      <c r="H22" s="1890" t="s">
        <v>581</v>
      </c>
      <c r="I22" s="1890" t="s">
        <v>449</v>
      </c>
      <c r="J22" s="1890" t="s">
        <v>580</v>
      </c>
      <c r="K22" s="1890" t="s">
        <v>579</v>
      </c>
      <c r="L22" s="1890" t="s">
        <v>578</v>
      </c>
      <c r="M22" s="1890" t="s">
        <v>577</v>
      </c>
      <c r="N22" s="1890" t="s">
        <v>576</v>
      </c>
    </row>
    <row r="23" spans="2:14" x14ac:dyDescent="0.2">
      <c r="B23" s="1889">
        <v>1</v>
      </c>
      <c r="C23" s="1889">
        <v>5</v>
      </c>
      <c r="D23" s="1886">
        <f>IF(C23=0,"--",INDEX(Calibration!C9:M9,C23))</f>
        <v>0.45799999999999996</v>
      </c>
      <c r="E23" s="1888" t="str">
        <f ca="1">IFERROR(_xll.qlSimpleQuote(trigger,,,,D23),"--")</f>
        <v>--</v>
      </c>
      <c r="F23" s="1888" t="str">
        <f t="shared" ref="F23:F33" si="0">(B23)&amp;"Y"</f>
        <v>1Y</v>
      </c>
      <c r="G23" s="1888" t="str">
        <f t="shared" ref="G23:G33" si="1">(C23)&amp;"Y"</f>
        <v>5Y</v>
      </c>
      <c r="H23" s="1888" t="str">
        <f ca="1">IFERROR(_xll.qlSwaptionHelper(trigger,,,,F23,G23,E23,floatingLegIndex,"6M",fixedLegDayCounter,floatingLegDayCounter,NPV!$D$12),"--")</f>
        <v>--</v>
      </c>
      <c r="I23" s="1888" t="b">
        <f t="shared" ref="I23:I33" si="2">IF(D23="--",FALSE,TRUE)</f>
        <v>1</v>
      </c>
      <c r="J23" s="1888" t="e">
        <f ca="1">_xll.qlJamshidianSwaptionEngine(,,,,Calibration!$C$2)</f>
        <v>#NAME?</v>
      </c>
      <c r="K23" s="1888" t="str">
        <f ca="1">IFERROR(_xll.qlCalibrationHelperSetPricingEngine(,H23,J23),"--")</f>
        <v>--</v>
      </c>
      <c r="L23" s="1887" t="e">
        <f ca="1">IF(I23=FALSE,"--",_xll.qlSwaptionHelperModelValue($C$5,H23))</f>
        <v>#NAME?</v>
      </c>
      <c r="M23" s="1886" t="str">
        <f ca="1">IFERROR(_xll.qlCalibrationHelperImpliedVolatility(,H23,L23,0.0001,1000,0.05,0.5),"--")</f>
        <v>--</v>
      </c>
      <c r="N23" s="1885" t="str">
        <f t="shared" ref="N23:N33" ca="1" si="3">IFERROR((M23-D23)/D23,"--")</f>
        <v>--</v>
      </c>
    </row>
    <row r="24" spans="2:14" x14ac:dyDescent="0.2">
      <c r="B24" s="1889">
        <v>2</v>
      </c>
      <c r="C24" s="1889">
        <v>4</v>
      </c>
      <c r="D24" s="1886">
        <f>IF(C24=0,"--",INDEX(Calibration!C10:M10,C24))</f>
        <v>0.42499999999999999</v>
      </c>
      <c r="E24" s="1888" t="str">
        <f ca="1">IFERROR(_xll.qlSimpleQuote(trigger,,,,D24),"--")</f>
        <v>--</v>
      </c>
      <c r="F24" s="1888" t="str">
        <f t="shared" si="0"/>
        <v>2Y</v>
      </c>
      <c r="G24" s="1888" t="str">
        <f t="shared" si="1"/>
        <v>4Y</v>
      </c>
      <c r="H24" s="1888" t="str">
        <f ca="1">IFERROR(_xll.qlSwaptionHelper(trigger,,,,F24,G24,E24,floatingLegIndex,"6M",fixedLegDayCounter,floatingLegDayCounter,NPV!$D$12),"--")</f>
        <v>--</v>
      </c>
      <c r="I24" s="1888" t="b">
        <f t="shared" si="2"/>
        <v>1</v>
      </c>
      <c r="J24" s="1888" t="e">
        <f ca="1">_xll.qlJamshidianSwaptionEngine(,,,,Calibration!$C$2)</f>
        <v>#NAME?</v>
      </c>
      <c r="K24" s="1888" t="str">
        <f ca="1">IFERROR(_xll.qlCalibrationHelperSetPricingEngine(,H24,J24),"--")</f>
        <v>--</v>
      </c>
      <c r="L24" s="1887" t="e">
        <f ca="1">IF(I24=FALSE,"--",_xll.qlSwaptionHelperModelValue($C$5,H24))</f>
        <v>#NAME?</v>
      </c>
      <c r="M24" s="1886" t="str">
        <f ca="1">IFERROR(_xll.qlCalibrationHelperImpliedVolatility(,H24,L24,0.0001,1000,0.05,0.5),"--")</f>
        <v>--</v>
      </c>
      <c r="N24" s="1885" t="str">
        <f t="shared" ca="1" si="3"/>
        <v>--</v>
      </c>
    </row>
    <row r="25" spans="2:14" x14ac:dyDescent="0.2">
      <c r="B25" s="1889">
        <v>3</v>
      </c>
      <c r="C25" s="1889">
        <v>3</v>
      </c>
      <c r="D25" s="1886">
        <f>IF(C25=0,"--",INDEX(Calibration!C11:M11,C25))</f>
        <v>0.43700000000000006</v>
      </c>
      <c r="E25" s="1888" t="str">
        <f ca="1">IFERROR(_xll.qlSimpleQuote(trigger,,,,D25),"--")</f>
        <v>--</v>
      </c>
      <c r="F25" s="1888" t="str">
        <f t="shared" si="0"/>
        <v>3Y</v>
      </c>
      <c r="G25" s="1888" t="str">
        <f t="shared" si="1"/>
        <v>3Y</v>
      </c>
      <c r="H25" s="1888" t="str">
        <f ca="1">IFERROR(_xll.qlSwaptionHelper(trigger,,,,F25,G25,E25,floatingLegIndex,"6M",fixedLegDayCounter,floatingLegDayCounter,NPV!$D$12),"--")</f>
        <v>--</v>
      </c>
      <c r="I25" s="1888" t="b">
        <f t="shared" si="2"/>
        <v>1</v>
      </c>
      <c r="J25" s="1888" t="e">
        <f ca="1">_xll.qlJamshidianSwaptionEngine(,,,,Calibration!$C$2)</f>
        <v>#NAME?</v>
      </c>
      <c r="K25" s="1888" t="str">
        <f ca="1">IFERROR(_xll.qlCalibrationHelperSetPricingEngine(,H25,J25),"--")</f>
        <v>--</v>
      </c>
      <c r="L25" s="1887" t="e">
        <f ca="1">IF(I25=FALSE,"--",_xll.qlSwaptionHelperModelValue($C$5,H25))</f>
        <v>#NAME?</v>
      </c>
      <c r="M25" s="1886" t="str">
        <f ca="1">IFERROR(_xll.qlCalibrationHelperImpliedVolatility(,H25,L25,0.0001,1000,0.05,0.5),"--")</f>
        <v>--</v>
      </c>
      <c r="N25" s="1885" t="str">
        <f t="shared" ca="1" si="3"/>
        <v>--</v>
      </c>
    </row>
    <row r="26" spans="2:14" x14ac:dyDescent="0.2">
      <c r="B26" s="1889">
        <v>4</v>
      </c>
      <c r="C26" s="1889">
        <v>2</v>
      </c>
      <c r="D26" s="1886">
        <f>IF(C26=0,"--",INDEX(Calibration!C12:M12,C26))</f>
        <v>0.45</v>
      </c>
      <c r="E26" s="1888" t="str">
        <f ca="1">IFERROR(_xll.qlSimpleQuote(trigger,,,,D26),"--")</f>
        <v>--</v>
      </c>
      <c r="F26" s="1888" t="str">
        <f t="shared" si="0"/>
        <v>4Y</v>
      </c>
      <c r="G26" s="1888" t="str">
        <f t="shared" si="1"/>
        <v>2Y</v>
      </c>
      <c r="H26" s="1888" t="str">
        <f ca="1">IFERROR(_xll.qlSwaptionHelper(trigger,,,,F26,G26,E26,floatingLegIndex,"6M",fixedLegDayCounter,floatingLegDayCounter,NPV!$D$12),"--")</f>
        <v>--</v>
      </c>
      <c r="I26" s="1888" t="b">
        <f t="shared" si="2"/>
        <v>1</v>
      </c>
      <c r="J26" s="1888" t="e">
        <f ca="1">_xll.qlJamshidianSwaptionEngine(,,,,Calibration!$C$2)</f>
        <v>#NAME?</v>
      </c>
      <c r="K26" s="1888" t="str">
        <f ca="1">IFERROR(_xll.qlCalibrationHelperSetPricingEngine(,H26,J26),"--")</f>
        <v>--</v>
      </c>
      <c r="L26" s="1887" t="e">
        <f ca="1">IF(I26=FALSE,"--",_xll.qlSwaptionHelperModelValue($C$5,H26))</f>
        <v>#NAME?</v>
      </c>
      <c r="M26" s="1886" t="str">
        <f ca="1">IFERROR(_xll.qlCalibrationHelperImpliedVolatility(,H26,L26,0.0001,1000,0.05,0.5),"--")</f>
        <v>--</v>
      </c>
      <c r="N26" s="1885" t="str">
        <f t="shared" ca="1" si="3"/>
        <v>--</v>
      </c>
    </row>
    <row r="27" spans="2:14" x14ac:dyDescent="0.2">
      <c r="B27" s="1889">
        <v>5</v>
      </c>
      <c r="C27" s="1889">
        <v>1</v>
      </c>
      <c r="D27" s="1886">
        <f>IF(C27=0,"--",INDEX(Calibration!C13:M13,C27))</f>
        <v>0.46399999999999997</v>
      </c>
      <c r="E27" s="1888" t="str">
        <f ca="1">IFERROR(_xll.qlSimpleQuote(trigger,,,,D27),"--")</f>
        <v>--</v>
      </c>
      <c r="F27" s="1888" t="str">
        <f t="shared" si="0"/>
        <v>5Y</v>
      </c>
      <c r="G27" s="1888" t="str">
        <f t="shared" si="1"/>
        <v>1Y</v>
      </c>
      <c r="H27" s="1888" t="str">
        <f ca="1">IFERROR(_xll.qlSwaptionHelper(trigger,,,,F27,G27,E27,floatingLegIndex,"6M",fixedLegDayCounter,floatingLegDayCounter,NPV!$D$12),"--")</f>
        <v>--</v>
      </c>
      <c r="I27" s="1888" t="b">
        <f t="shared" si="2"/>
        <v>1</v>
      </c>
      <c r="J27" s="1888" t="e">
        <f ca="1">_xll.qlJamshidianSwaptionEngine(,,,,Calibration!$C$2)</f>
        <v>#NAME?</v>
      </c>
      <c r="K27" s="1888" t="str">
        <f ca="1">IFERROR(_xll.qlCalibrationHelperSetPricingEngine(,H27,J27),"--")</f>
        <v>--</v>
      </c>
      <c r="L27" s="1887" t="e">
        <f ca="1">IF(I27=FALSE,"--",_xll.qlSwaptionHelperModelValue($C$5,H27))</f>
        <v>#NAME?</v>
      </c>
      <c r="M27" s="1886" t="str">
        <f ca="1">IFERROR(_xll.qlCalibrationHelperImpliedVolatility(,H27,L27,0.0001,1000,0.05,0.5),"--")</f>
        <v>--</v>
      </c>
      <c r="N27" s="1885" t="str">
        <f t="shared" ca="1" si="3"/>
        <v>--</v>
      </c>
    </row>
    <row r="28" spans="2:14" x14ac:dyDescent="0.2">
      <c r="B28" s="1889">
        <v>7</v>
      </c>
      <c r="C28" s="1889">
        <v>0</v>
      </c>
      <c r="D28" s="1886" t="str">
        <f>IF(C28=0,"--",INDEX(Calibration!C14:M14,C28))</f>
        <v>--</v>
      </c>
      <c r="E28" s="1888" t="str">
        <f ca="1">IFERROR(_xll.qlSimpleQuote(trigger,,,,D28),"--")</f>
        <v>--</v>
      </c>
      <c r="F28" s="1888" t="str">
        <f t="shared" si="0"/>
        <v>7Y</v>
      </c>
      <c r="G28" s="1888" t="str">
        <f t="shared" si="1"/>
        <v>0Y</v>
      </c>
      <c r="H28" s="1888" t="str">
        <f ca="1">IFERROR(_xll.qlSwaptionHelper(trigger,,,,F28,G28,E28,floatingLegIndex,"6M",fixedLegDayCounter,floatingLegDayCounter,NPV!$D$12),"--")</f>
        <v>--</v>
      </c>
      <c r="I28" s="1888" t="b">
        <f t="shared" si="2"/>
        <v>0</v>
      </c>
      <c r="J28" s="1888" t="e">
        <f ca="1">_xll.qlJamshidianSwaptionEngine(,,,,Calibration!$C$2)</f>
        <v>#NAME?</v>
      </c>
      <c r="K28" s="1888" t="str">
        <f ca="1">IFERROR(_xll.qlCalibrationHelperSetPricingEngine(,H28,J28),"--")</f>
        <v>--</v>
      </c>
      <c r="L28" s="1887" t="str">
        <f>IF(I28=FALSE,"--",_xll.qlSwaptionHelperModelValue($C$5,H28))</f>
        <v>--</v>
      </c>
      <c r="M28" s="1886" t="str">
        <f ca="1">IFERROR(_xll.qlCalibrationHelperImpliedVolatility(,H28,L28,0.0001,1000,0.05,0.5),"--")</f>
        <v>--</v>
      </c>
      <c r="N28" s="1885" t="str">
        <f t="shared" ca="1" si="3"/>
        <v>--</v>
      </c>
    </row>
    <row r="29" spans="2:14" x14ac:dyDescent="0.2">
      <c r="B29" s="1889">
        <v>10</v>
      </c>
      <c r="C29" s="1889">
        <v>0</v>
      </c>
      <c r="D29" s="1886" t="str">
        <f>IF(C29=0,"--",INDEX(Calibration!C15:M15,C29))</f>
        <v>--</v>
      </c>
      <c r="E29" s="1888" t="str">
        <f ca="1">IFERROR(_xll.qlSimpleQuote(trigger,,,,D29),"--")</f>
        <v>--</v>
      </c>
      <c r="F29" s="1888" t="str">
        <f t="shared" si="0"/>
        <v>10Y</v>
      </c>
      <c r="G29" s="1888" t="str">
        <f t="shared" si="1"/>
        <v>0Y</v>
      </c>
      <c r="H29" s="1888" t="str">
        <f ca="1">IFERROR(_xll.qlSwaptionHelper(trigger,,,,F29,G29,E29,floatingLegIndex,"6M",fixedLegDayCounter,floatingLegDayCounter,NPV!$D$12),"--")</f>
        <v>--</v>
      </c>
      <c r="I29" s="1888" t="b">
        <f t="shared" si="2"/>
        <v>0</v>
      </c>
      <c r="J29" s="1888" t="e">
        <f ca="1">_xll.qlJamshidianSwaptionEngine(,,,,Calibration!$C$2)</f>
        <v>#NAME?</v>
      </c>
      <c r="K29" s="1888" t="str">
        <f ca="1">IFERROR(_xll.qlCalibrationHelperSetPricingEngine(,H29,J29),"--")</f>
        <v>--</v>
      </c>
      <c r="L29" s="1887" t="str">
        <f>IF(I29=FALSE,"--",_xll.qlSwaptionHelperModelValue($C$5,H29))</f>
        <v>--</v>
      </c>
      <c r="M29" s="1886" t="str">
        <f ca="1">IFERROR(_xll.qlCalibrationHelperImpliedVolatility(,H29,L29,0.0001,1000,0.05,0.5),"--")</f>
        <v>--</v>
      </c>
      <c r="N29" s="1885" t="str">
        <f t="shared" ca="1" si="3"/>
        <v>--</v>
      </c>
    </row>
    <row r="30" spans="2:14" x14ac:dyDescent="0.2">
      <c r="B30" s="1889">
        <v>15</v>
      </c>
      <c r="C30" s="1889">
        <v>0</v>
      </c>
      <c r="D30" s="1886" t="str">
        <f>IF(C30=0,"--",INDEX(Calibration!C16:M16,C30))</f>
        <v>--</v>
      </c>
      <c r="E30" s="1888" t="str">
        <f ca="1">IFERROR(_xll.qlSimpleQuote(trigger,,,,D30),"--")</f>
        <v>--</v>
      </c>
      <c r="F30" s="1888" t="str">
        <f t="shared" si="0"/>
        <v>15Y</v>
      </c>
      <c r="G30" s="1888" t="str">
        <f t="shared" si="1"/>
        <v>0Y</v>
      </c>
      <c r="H30" s="1888" t="str">
        <f ca="1">IFERROR(_xll.qlSwaptionHelper(trigger,,,,F30,G30,E30,floatingLegIndex,"6M",fixedLegDayCounter,floatingLegDayCounter,NPV!$D$12),"--")</f>
        <v>--</v>
      </c>
      <c r="I30" s="1888" t="b">
        <f t="shared" si="2"/>
        <v>0</v>
      </c>
      <c r="J30" s="1888" t="e">
        <f ca="1">_xll.qlJamshidianSwaptionEngine(,,,,Calibration!$C$2)</f>
        <v>#NAME?</v>
      </c>
      <c r="K30" s="1888" t="str">
        <f ca="1">IFERROR(_xll.qlCalibrationHelperSetPricingEngine(,H30,J30),"--")</f>
        <v>--</v>
      </c>
      <c r="L30" s="1887" t="str">
        <f>IF(I30=FALSE,"--",_xll.qlSwaptionHelperModelValue($C$5,H30))</f>
        <v>--</v>
      </c>
      <c r="M30" s="1886" t="str">
        <f ca="1">IFERROR(_xll.qlCalibrationHelperImpliedVolatility(,H30,L30,0.0001,1000,0.05,0.5),"--")</f>
        <v>--</v>
      </c>
      <c r="N30" s="1885" t="str">
        <f t="shared" ca="1" si="3"/>
        <v>--</v>
      </c>
    </row>
    <row r="31" spans="2:14" x14ac:dyDescent="0.2">
      <c r="B31" s="1889">
        <v>20</v>
      </c>
      <c r="C31" s="1889">
        <v>0</v>
      </c>
      <c r="D31" s="1886" t="str">
        <f>IF(C31=0,"--",INDEX(Calibration!C17:M17,C31))</f>
        <v>--</v>
      </c>
      <c r="E31" s="1888" t="str">
        <f ca="1">IFERROR(_xll.qlSimpleQuote(trigger,,,,D31),"--")</f>
        <v>--</v>
      </c>
      <c r="F31" s="1888" t="str">
        <f t="shared" si="0"/>
        <v>20Y</v>
      </c>
      <c r="G31" s="1888" t="str">
        <f t="shared" si="1"/>
        <v>0Y</v>
      </c>
      <c r="H31" s="1888" t="str">
        <f ca="1">IFERROR(_xll.qlSwaptionHelper(trigger,,,,F31,G31,E31,floatingLegIndex,"6M",fixedLegDayCounter,floatingLegDayCounter,NPV!$D$12),"--")</f>
        <v>--</v>
      </c>
      <c r="I31" s="1888" t="b">
        <f t="shared" si="2"/>
        <v>0</v>
      </c>
      <c r="J31" s="1888" t="e">
        <f ca="1">_xll.qlJamshidianSwaptionEngine(,,,,Calibration!$C$2)</f>
        <v>#NAME?</v>
      </c>
      <c r="K31" s="1888" t="str">
        <f ca="1">IFERROR(_xll.qlCalibrationHelperSetPricingEngine(,H31,J31),"--")</f>
        <v>--</v>
      </c>
      <c r="L31" s="1887" t="str">
        <f>IF(I31=FALSE,"--",_xll.qlSwaptionHelperModelValue($C$5,H31))</f>
        <v>--</v>
      </c>
      <c r="M31" s="1886" t="str">
        <f ca="1">IFERROR(_xll.qlCalibrationHelperImpliedVolatility(,H31,L31,0.0001,1000,0.05,0.5),"--")</f>
        <v>--</v>
      </c>
      <c r="N31" s="1885" t="str">
        <f t="shared" ca="1" si="3"/>
        <v>--</v>
      </c>
    </row>
    <row r="32" spans="2:14" x14ac:dyDescent="0.2">
      <c r="B32" s="1889">
        <v>25</v>
      </c>
      <c r="C32" s="1889">
        <v>0</v>
      </c>
      <c r="D32" s="1886" t="str">
        <f>IF(C32=0,"--",INDEX(Calibration!C18:M18,C32))</f>
        <v>--</v>
      </c>
      <c r="E32" s="1888" t="str">
        <f ca="1">IFERROR(_xll.qlSimpleQuote(trigger,,,,D32),"--")</f>
        <v>--</v>
      </c>
      <c r="F32" s="1888" t="str">
        <f t="shared" si="0"/>
        <v>25Y</v>
      </c>
      <c r="G32" s="1888" t="str">
        <f t="shared" si="1"/>
        <v>0Y</v>
      </c>
      <c r="H32" s="1888" t="str">
        <f ca="1">IFERROR(_xll.qlSwaptionHelper(trigger,,,,F32,G32,E32,floatingLegIndex,"6M",fixedLegDayCounter,floatingLegDayCounter,NPV!$D$12),"--")</f>
        <v>--</v>
      </c>
      <c r="I32" s="1888" t="b">
        <f t="shared" si="2"/>
        <v>0</v>
      </c>
      <c r="J32" s="1888" t="e">
        <f ca="1">_xll.qlJamshidianSwaptionEngine(,,,,Calibration!$C$2)</f>
        <v>#NAME?</v>
      </c>
      <c r="K32" s="1888" t="str">
        <f ca="1">IFERROR(_xll.qlCalibrationHelperSetPricingEngine(,H32,J32),"--")</f>
        <v>--</v>
      </c>
      <c r="L32" s="1887" t="str">
        <f>IF(I32=FALSE,"--",_xll.qlSwaptionHelperModelValue($C$5,H32))</f>
        <v>--</v>
      </c>
      <c r="M32" s="1886" t="str">
        <f ca="1">IFERROR(_xll.qlCalibrationHelperImpliedVolatility(,H32,L32,0.0001,1000,0.05,0.5),"--")</f>
        <v>--</v>
      </c>
      <c r="N32" s="1885" t="str">
        <f t="shared" ca="1" si="3"/>
        <v>--</v>
      </c>
    </row>
    <row r="33" spans="2:14" x14ac:dyDescent="0.2">
      <c r="B33" s="1889">
        <v>30</v>
      </c>
      <c r="C33" s="1889">
        <v>0</v>
      </c>
      <c r="D33" s="1886" t="str">
        <f>IF(C33=0,"--",INDEX(Calibration!C19:M19,C33))</f>
        <v>--</v>
      </c>
      <c r="E33" s="1888" t="str">
        <f ca="1">IFERROR(_xll.qlSimpleQuote(trigger,,,,D33),"--")</f>
        <v>--</v>
      </c>
      <c r="F33" s="1888" t="str">
        <f t="shared" si="0"/>
        <v>30Y</v>
      </c>
      <c r="G33" s="1888" t="str">
        <f t="shared" si="1"/>
        <v>0Y</v>
      </c>
      <c r="H33" s="1888" t="str">
        <f ca="1">IFERROR(_xll.qlSwaptionHelper(trigger,,,,F33,G33,E33,floatingLegIndex,"6M",fixedLegDayCounter,floatingLegDayCounter,NPV!$D$12),"--")</f>
        <v>--</v>
      </c>
      <c r="I33" s="1888" t="b">
        <f t="shared" si="2"/>
        <v>0</v>
      </c>
      <c r="J33" s="1888" t="e">
        <f ca="1">_xll.qlJamshidianSwaptionEngine(,,,,Calibration!$C$2)</f>
        <v>#NAME?</v>
      </c>
      <c r="K33" s="1888" t="str">
        <f ca="1">IFERROR(_xll.qlCalibrationHelperSetPricingEngine(,H33,J33),"--")</f>
        <v>--</v>
      </c>
      <c r="L33" s="1887" t="str">
        <f>IF(I33=FALSE,"--",_xll.qlSwaptionHelperModelValue($C$5,H33))</f>
        <v>--</v>
      </c>
      <c r="M33" s="1886" t="str">
        <f ca="1">IFERROR(_xll.qlCalibrationHelperImpliedVolatility(,H33,L33,0.0001,1000,0.05,0.5),"--")</f>
        <v>--</v>
      </c>
      <c r="N33" s="1885" t="str">
        <f t="shared" ca="1" si="3"/>
        <v>--</v>
      </c>
    </row>
    <row r="35" spans="2:14" x14ac:dyDescent="0.2">
      <c r="L35" s="1884" t="e">
        <f ca="1">_xll.ohRangeRetrieveError(L23)</f>
        <v>#NAME?</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heetViews>
  <sheetFormatPr defaultRowHeight="11.25" x14ac:dyDescent="0.2"/>
  <cols>
    <col min="1" max="2" width="2.42578125" style="1861" customWidth="1"/>
    <col min="3" max="3" width="23.5703125" style="1861" bestFit="1" customWidth="1"/>
    <col min="4" max="4" width="17.28515625" style="1861" bestFit="1" customWidth="1"/>
    <col min="5" max="5" width="2.42578125" style="1861" customWidth="1"/>
    <col min="6" max="16384" width="9.140625" style="1861"/>
  </cols>
  <sheetData>
    <row r="1" spans="2:5" ht="12" thickBot="1" x14ac:dyDescent="0.25"/>
    <row r="2" spans="2:5" x14ac:dyDescent="0.2">
      <c r="B2" s="1870"/>
      <c r="C2" s="1869"/>
      <c r="D2" s="1869"/>
      <c r="E2" s="1868"/>
    </row>
    <row r="3" spans="2:5" x14ac:dyDescent="0.2">
      <c r="B3" s="1866"/>
      <c r="C3" s="1738" t="s">
        <v>318</v>
      </c>
      <c r="D3" s="1928" t="e">
        <f ca="1">MainChecks!Trigger</f>
        <v>#NAME?</v>
      </c>
      <c r="E3" s="1865"/>
    </row>
    <row r="4" spans="2:5" x14ac:dyDescent="0.2">
      <c r="B4" s="1866"/>
      <c r="C4" s="1738" t="s">
        <v>469</v>
      </c>
      <c r="D4" s="1867" t="e">
        <f ca="1">_xll.qlSettingsEvaluationDate(Trigger)</f>
        <v>#NAME?</v>
      </c>
      <c r="E4" s="1865"/>
    </row>
    <row r="5" spans="2:5" ht="12" thickBot="1" x14ac:dyDescent="0.25">
      <c r="B5" s="1864"/>
      <c r="C5" s="1863"/>
      <c r="D5" s="1863"/>
      <c r="E5" s="1862"/>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08" bestFit="1" customWidth="1"/>
    <col min="2" max="3" width="22.42578125" style="1008" customWidth="1"/>
    <col min="4" max="5" width="22.42578125" style="1008" customWidth="1" outlineLevel="1"/>
    <col min="6" max="7" width="22.42578125" style="1647" customWidth="1"/>
    <col min="8" max="9" width="22.42578125" style="1008" customWidth="1" outlineLevel="1"/>
    <col min="10" max="10" width="15.140625" style="1008" bestFit="1" customWidth="1" outlineLevel="1"/>
    <col min="11" max="11" width="14.140625" style="1008" customWidth="1" outlineLevel="1"/>
    <col min="12" max="12" width="17.28515625" style="1008" bestFit="1" customWidth="1"/>
    <col min="13" max="13" width="15.28515625" style="1008" bestFit="1" customWidth="1"/>
    <col min="14" max="14" width="15.28515625" style="1008" customWidth="1" outlineLevel="1"/>
    <col min="15" max="15" width="6" style="1715" customWidth="1" outlineLevel="1"/>
    <col min="16" max="16384" width="9.140625" style="1715"/>
  </cols>
  <sheetData>
    <row r="1" spans="1:20" ht="12" thickBot="1" x14ac:dyDescent="0.25">
      <c r="A1" s="1738" t="s">
        <v>303</v>
      </c>
      <c r="B1" s="1836" t="s">
        <v>43</v>
      </c>
      <c r="C1" s="1780" t="str">
        <f>UPPER(IF(ISBLANK(B1),D1,B1))</f>
        <v>GBP</v>
      </c>
      <c r="D1" s="1834" t="s">
        <v>48</v>
      </c>
      <c r="E1" s="1792" t="s">
        <v>48</v>
      </c>
      <c r="F1" s="1739"/>
      <c r="G1" s="1739"/>
      <c r="H1" s="1739"/>
      <c r="I1" s="1739"/>
      <c r="J1" s="1739"/>
      <c r="K1" s="1739"/>
      <c r="L1" s="1739"/>
      <c r="M1" s="1739"/>
      <c r="N1" s="1739"/>
      <c r="O1" s="500"/>
      <c r="P1" s="500"/>
      <c r="Q1" s="500"/>
      <c r="R1" s="500"/>
      <c r="S1" s="500"/>
      <c r="T1" s="500"/>
    </row>
    <row r="2" spans="1:20" x14ac:dyDescent="0.2">
      <c r="A2" s="1860" t="s">
        <v>575</v>
      </c>
      <c r="B2" s="1942" t="s">
        <v>574</v>
      </c>
      <c r="C2" s="1943"/>
      <c r="D2" s="1859" t="s">
        <v>572</v>
      </c>
      <c r="E2" s="1858" t="s">
        <v>571</v>
      </c>
      <c r="F2" s="1942" t="s">
        <v>573</v>
      </c>
      <c r="G2" s="1943"/>
      <c r="H2" s="1857" t="s">
        <v>572</v>
      </c>
      <c r="I2" s="1856" t="s">
        <v>571</v>
      </c>
      <c r="J2" s="1855" t="s">
        <v>570</v>
      </c>
      <c r="K2" s="1854" t="s">
        <v>569</v>
      </c>
      <c r="L2" s="1942" t="s">
        <v>568</v>
      </c>
      <c r="M2" s="1943"/>
      <c r="N2" s="500"/>
      <c r="O2" s="500"/>
      <c r="P2" s="500"/>
      <c r="Q2" s="500"/>
      <c r="R2" s="500"/>
      <c r="S2" s="500"/>
      <c r="T2" s="500"/>
    </row>
    <row r="3" spans="1:20" x14ac:dyDescent="0.2">
      <c r="A3" s="1738" t="s">
        <v>377</v>
      </c>
      <c r="B3" s="1836"/>
      <c r="C3" s="1835" t="e">
        <f t="shared" ref="C3:C14" ca="1" si="0">IF(ISBLANK(B3),D3,B3)</f>
        <v>#NAME?</v>
      </c>
      <c r="D3" s="1834" t="e">
        <f t="shared" ref="D3:D8" ca="1" si="1">IF(ISBLANK(F3),E3,G3)</f>
        <v>#NAME?</v>
      </c>
      <c r="E3" s="1792" t="e">
        <f ca="1">_xll.qlIndexFixingCalendar(Trigger,C$24)</f>
        <v>#NAME?</v>
      </c>
      <c r="F3" s="1834"/>
      <c r="G3" s="1780" t="e">
        <f t="shared" ref="G3:G14" ca="1" si="2">IF(ISBLANK(F3),H3,F3)</f>
        <v>#NAME?</v>
      </c>
      <c r="H3" s="1834" t="e">
        <f t="shared" ref="H3:H8" ca="1" si="3">IF(ISBLANK(B3),I3,C3)</f>
        <v>#NAME?</v>
      </c>
      <c r="I3" s="1792" t="e">
        <f ca="1">_xll.qlIndexFixingCalendar(Trigger,G$24)</f>
        <v>#NAME?</v>
      </c>
      <c r="J3" s="1853" t="e">
        <f ca="1">FirstLegCF</f>
        <v>#NAME?</v>
      </c>
      <c r="K3" s="1852" t="b">
        <f>C27</f>
        <v>1</v>
      </c>
      <c r="L3" s="1851" t="e">
        <f ca="1">EvaluationDate</f>
        <v>#NAME?</v>
      </c>
      <c r="M3" s="1850">
        <v>0</v>
      </c>
      <c r="N3" s="500" t="e">
        <f ca="1">_xll.qlLeg(EvaluationDate,,,,M3,L3)</f>
        <v>#NAME?</v>
      </c>
      <c r="O3" s="500" t="b">
        <v>1</v>
      </c>
      <c r="P3" s="500"/>
      <c r="Q3" s="500"/>
      <c r="R3" s="500"/>
      <c r="S3" s="500"/>
      <c r="T3" s="500"/>
    </row>
    <row r="4" spans="1:20" ht="12" customHeight="1" x14ac:dyDescent="0.2">
      <c r="A4" s="1738" t="s">
        <v>181</v>
      </c>
      <c r="B4" s="1842"/>
      <c r="C4" s="1841" t="e">
        <f t="shared" ca="1" si="0"/>
        <v>#NAME?</v>
      </c>
      <c r="D4" s="1838" t="e">
        <f t="shared" ca="1" si="1"/>
        <v>#NAME?</v>
      </c>
      <c r="E4" s="1837" t="e">
        <f ca="1">_xll.qlInterestRateIndexValueDate(Trigger,C24,EvaluationDate)</f>
        <v>#NAME?</v>
      </c>
      <c r="F4" s="1840"/>
      <c r="G4" s="1839" t="e">
        <f t="shared" ca="1" si="2"/>
        <v>#NAME?</v>
      </c>
      <c r="H4" s="1838" t="e">
        <f t="shared" ca="1" si="3"/>
        <v>#NAME?</v>
      </c>
      <c r="I4" s="1837" t="e">
        <f ca="1">_xll.qlInterestRateIndexValueDate(Trigger,G24,EvaluationDate)</f>
        <v>#NAME?</v>
      </c>
      <c r="J4" s="505" t="e">
        <f ca="1">SecondLegCF</f>
        <v>#NAME?</v>
      </c>
      <c r="K4" s="1849" t="b">
        <f>G27</f>
        <v>0</v>
      </c>
      <c r="L4" s="1788" t="e">
        <f ca="1">_xll.qlCalendarAdvance(,$C$3,L3,"1D","f")</f>
        <v>#NAME?</v>
      </c>
      <c r="M4" s="1787">
        <v>0</v>
      </c>
      <c r="N4" s="500" t="e">
        <f ca="1">_xll.qlLeg(EvaluationDate,,,,M4,L4)</f>
        <v>#NAME?</v>
      </c>
      <c r="O4" s="500" t="b">
        <f t="shared" ref="O4:O26" si="4">NOT(M4=0)</f>
        <v>0</v>
      </c>
      <c r="P4" s="500"/>
      <c r="Q4" s="500"/>
      <c r="R4" s="500"/>
      <c r="S4" s="500"/>
      <c r="T4" s="500"/>
    </row>
    <row r="5" spans="1:20" x14ac:dyDescent="0.2">
      <c r="A5" s="1738" t="s">
        <v>567</v>
      </c>
      <c r="B5" s="1842"/>
      <c r="C5" s="1835" t="e">
        <f t="shared" si="0"/>
        <v>#N/A</v>
      </c>
      <c r="D5" s="1838" t="e">
        <f t="shared" si="1"/>
        <v>#N/A</v>
      </c>
      <c r="E5" s="1837" t="e">
        <f>NA()</f>
        <v>#N/A</v>
      </c>
      <c r="F5" s="1840"/>
      <c r="G5" s="1780" t="e">
        <f t="shared" si="2"/>
        <v>#N/A</v>
      </c>
      <c r="H5" s="1838" t="e">
        <f t="shared" si="3"/>
        <v>#N/A</v>
      </c>
      <c r="I5" s="1837" t="e">
        <f>NA()</f>
        <v>#N/A</v>
      </c>
      <c r="J5" s="1848" t="e">
        <f ca="1">AdditionalCF</f>
        <v>#NAME?</v>
      </c>
      <c r="K5" s="1848" t="b">
        <v>0</v>
      </c>
      <c r="L5" s="1788" t="e">
        <f ca="1">_xll.qlCalendarAdvance(,$C$3,L4,"1D","f")</f>
        <v>#NAME?</v>
      </c>
      <c r="M5" s="1787">
        <v>0</v>
      </c>
      <c r="N5" s="500" t="e">
        <f ca="1">_xll.qlLeg(EvaluationDate,,,,M5,L5)</f>
        <v>#NAME?</v>
      </c>
      <c r="O5" s="500" t="b">
        <f t="shared" si="4"/>
        <v>0</v>
      </c>
      <c r="P5" s="500"/>
      <c r="Q5" s="500"/>
      <c r="R5" s="500"/>
      <c r="S5" s="500"/>
      <c r="T5" s="500"/>
    </row>
    <row r="6" spans="1:20" x14ac:dyDescent="0.2">
      <c r="A6" s="1738" t="s">
        <v>566</v>
      </c>
      <c r="B6" s="1842"/>
      <c r="C6" s="1835" t="e">
        <f t="shared" si="0"/>
        <v>#N/A</v>
      </c>
      <c r="D6" s="1838" t="e">
        <f t="shared" si="1"/>
        <v>#N/A</v>
      </c>
      <c r="E6" s="1837" t="e">
        <f>NA()</f>
        <v>#N/A</v>
      </c>
      <c r="F6" s="1840"/>
      <c r="G6" s="1780" t="e">
        <f t="shared" si="2"/>
        <v>#N/A</v>
      </c>
      <c r="H6" s="1838" t="e">
        <f t="shared" si="3"/>
        <v>#N/A</v>
      </c>
      <c r="I6" s="1837" t="e">
        <f>NA()</f>
        <v>#N/A</v>
      </c>
      <c r="J6" s="1720"/>
      <c r="K6" s="1720"/>
      <c r="L6" s="1788" t="e">
        <f ca="1">_xll.qlCalendarAdvance(,$C$3,L5,"1D","f")</f>
        <v>#NAME?</v>
      </c>
      <c r="M6" s="1787">
        <v>0</v>
      </c>
      <c r="N6" s="500" t="e">
        <f ca="1">_xll.qlLeg(EvaluationDate,,,,M6,L6)</f>
        <v>#NAME?</v>
      </c>
      <c r="O6" s="500" t="b">
        <f t="shared" si="4"/>
        <v>0</v>
      </c>
      <c r="P6" s="500"/>
      <c r="Q6" s="500"/>
      <c r="R6" s="500"/>
      <c r="S6" s="500"/>
      <c r="T6" s="500"/>
    </row>
    <row r="7" spans="1:20" ht="12" customHeight="1" x14ac:dyDescent="0.2">
      <c r="A7" s="1752" t="s">
        <v>565</v>
      </c>
      <c r="B7" s="1847" t="s">
        <v>55</v>
      </c>
      <c r="C7" s="1846" t="str">
        <f t="shared" si="0"/>
        <v>10Y</v>
      </c>
      <c r="D7" s="1844" t="str">
        <f t="shared" si="1"/>
        <v>10Y</v>
      </c>
      <c r="E7" s="1843" t="s">
        <v>55</v>
      </c>
      <c r="F7" s="1844"/>
      <c r="G7" s="1845" t="str">
        <f t="shared" si="2"/>
        <v>10Y</v>
      </c>
      <c r="H7" s="1844" t="str">
        <f t="shared" si="3"/>
        <v>10Y</v>
      </c>
      <c r="I7" s="1843" t="s">
        <v>55</v>
      </c>
      <c r="J7" s="1720"/>
      <c r="K7" s="1720"/>
      <c r="L7" s="1788"/>
      <c r="M7" s="1787">
        <v>0</v>
      </c>
      <c r="N7" s="500" t="e">
        <f ca="1">_xll.qlLeg(EvaluationDate,,,,M7,L7)</f>
        <v>#NAME?</v>
      </c>
      <c r="O7" s="500" t="b">
        <f t="shared" si="4"/>
        <v>0</v>
      </c>
      <c r="P7" s="500"/>
      <c r="Q7" s="500"/>
      <c r="R7" s="500"/>
      <c r="S7" s="500"/>
      <c r="T7" s="500"/>
    </row>
    <row r="8" spans="1:20" x14ac:dyDescent="0.2">
      <c r="A8" s="1738" t="s">
        <v>564</v>
      </c>
      <c r="B8" s="1842"/>
      <c r="C8" s="1841" t="e">
        <f t="shared" ca="1" si="0"/>
        <v>#NAME?</v>
      </c>
      <c r="D8" s="1838" t="e">
        <f t="shared" ca="1" si="1"/>
        <v>#NAME?</v>
      </c>
      <c r="E8" s="1837" t="e">
        <f ca="1">_xll.qlCalendarAdvance(Trigger,"NULLCALENDAR",C$4,C$7,"Unadjusted")</f>
        <v>#NAME?</v>
      </c>
      <c r="F8" s="1840"/>
      <c r="G8" s="1839" t="e">
        <f t="shared" ca="1" si="2"/>
        <v>#NAME?</v>
      </c>
      <c r="H8" s="1838" t="e">
        <f t="shared" ca="1" si="3"/>
        <v>#NAME?</v>
      </c>
      <c r="I8" s="1837" t="e">
        <f ca="1">_xll.qlCalendarAdvance(Trigger,"NULLCALENDAR",G$4,G$7,"Unadjusted")</f>
        <v>#NAME?</v>
      </c>
      <c r="J8" s="1720"/>
      <c r="K8" s="1720"/>
      <c r="L8" s="1788"/>
      <c r="M8" s="1787">
        <v>0</v>
      </c>
      <c r="N8" s="500" t="e">
        <f ca="1">_xll.qlLeg(EvaluationDate,,,,M8,L8)</f>
        <v>#NAME?</v>
      </c>
      <c r="O8" s="500" t="b">
        <f t="shared" si="4"/>
        <v>0</v>
      </c>
      <c r="P8" s="500"/>
      <c r="Q8" s="500"/>
      <c r="R8" s="500"/>
      <c r="S8" s="500"/>
      <c r="T8" s="500"/>
    </row>
    <row r="9" spans="1:20" x14ac:dyDescent="0.2">
      <c r="A9" s="1738" t="s">
        <v>74</v>
      </c>
      <c r="B9" s="1836"/>
      <c r="C9" s="1835" t="str">
        <f t="shared" si="0"/>
        <v>6M</v>
      </c>
      <c r="D9" s="1834" t="str">
        <f>IF(C23,IF(ISBLANK(F9),E9,G9),E9)</f>
        <v>6M</v>
      </c>
      <c r="E9" s="1792" t="s">
        <v>87</v>
      </c>
      <c r="F9" s="1834"/>
      <c r="G9" s="1780" t="e">
        <f t="shared" ca="1" si="2"/>
        <v>#NAME?</v>
      </c>
      <c r="H9" s="1834" t="e">
        <f ca="1">IF(G23,IF(ISBLANK(J9),I9,K9),I9)</f>
        <v>#NAME?</v>
      </c>
      <c r="I9" s="1792" t="e">
        <f ca="1">IF(G23,_xll.qlInterestRateIndexTenor(Trigger,G$24),IF(Currency="GBP","6M","1Y"))</f>
        <v>#NAME?</v>
      </c>
      <c r="J9" s="1720"/>
      <c r="K9" s="1720"/>
      <c r="L9" s="1788"/>
      <c r="M9" s="1787">
        <v>0</v>
      </c>
      <c r="N9" s="500" t="e">
        <f ca="1">_xll.qlLeg(EvaluationDate,,,,M9,L9)</f>
        <v>#NAME?</v>
      </c>
      <c r="O9" s="500" t="b">
        <f t="shared" si="4"/>
        <v>0</v>
      </c>
      <c r="P9" s="500"/>
      <c r="Q9" s="500"/>
      <c r="R9" s="500"/>
      <c r="S9" s="500"/>
      <c r="T9" s="500"/>
    </row>
    <row r="10" spans="1:20" x14ac:dyDescent="0.2">
      <c r="A10" s="1738" t="s">
        <v>391</v>
      </c>
      <c r="B10" s="1836"/>
      <c r="C10" s="1835" t="e">
        <f t="shared" ca="1" si="0"/>
        <v>#NAME?</v>
      </c>
      <c r="D10" s="1834" t="e">
        <f ca="1">IF(ISBLANK(F10),E10,G10)</f>
        <v>#NAME?</v>
      </c>
      <c r="E10" s="1792" t="e">
        <f ca="1">_xll.qlIborIndexBusinessDayConvention(Trigger,C$24)</f>
        <v>#NAME?</v>
      </c>
      <c r="F10" s="1834"/>
      <c r="G10" s="1780" t="e">
        <f t="shared" ca="1" si="2"/>
        <v>#NAME?</v>
      </c>
      <c r="H10" s="1834" t="e">
        <f ca="1">IF(ISBLANK(B10),I10,C10)</f>
        <v>#NAME?</v>
      </c>
      <c r="I10" s="1792" t="e">
        <f ca="1">_xll.qlIborIndexBusinessDayConvention(Trigger,G$24)</f>
        <v>#NAME?</v>
      </c>
      <c r="J10" s="1720"/>
      <c r="K10" s="1720"/>
      <c r="L10" s="1788"/>
      <c r="M10" s="1787">
        <v>0</v>
      </c>
      <c r="N10" s="500" t="e">
        <f ca="1">_xll.qlLeg(EvaluationDate,,,,M10,L10)</f>
        <v>#NAME?</v>
      </c>
      <c r="O10" s="500" t="b">
        <f t="shared" si="4"/>
        <v>0</v>
      </c>
      <c r="P10" s="500"/>
      <c r="Q10" s="500"/>
      <c r="R10" s="500"/>
      <c r="S10" s="500"/>
      <c r="T10" s="500"/>
    </row>
    <row r="11" spans="1:20" x14ac:dyDescent="0.2">
      <c r="A11" s="1738" t="s">
        <v>563</v>
      </c>
      <c r="B11" s="1836"/>
      <c r="C11" s="1835" t="e">
        <f t="shared" ca="1" si="0"/>
        <v>#NAME?</v>
      </c>
      <c r="D11" s="1834" t="e">
        <f ca="1">IF(ISBLANK(F11),E11,G11)</f>
        <v>#NAME?</v>
      </c>
      <c r="E11" s="1792" t="e">
        <f ca="1">_xll.qlIborIndexBusinessDayConvention(Trigger,C$24)</f>
        <v>#NAME?</v>
      </c>
      <c r="F11" s="1834"/>
      <c r="G11" s="1780" t="e">
        <f t="shared" ca="1" si="2"/>
        <v>#NAME?</v>
      </c>
      <c r="H11" s="1834" t="e">
        <f ca="1">IF(ISBLANK(B11),I11,C11)</f>
        <v>#NAME?</v>
      </c>
      <c r="I11" s="1792" t="e">
        <f ca="1">_xll.qlIborIndexBusinessDayConvention(Trigger,G$24)</f>
        <v>#NAME?</v>
      </c>
      <c r="J11" s="1720"/>
      <c r="K11" s="1720"/>
      <c r="L11" s="1788"/>
      <c r="M11" s="1787">
        <v>0</v>
      </c>
      <c r="N11" s="500" t="e">
        <f ca="1">_xll.qlLeg(EvaluationDate,,,,M11,L11)</f>
        <v>#NAME?</v>
      </c>
      <c r="O11" s="500" t="b">
        <f t="shared" si="4"/>
        <v>0</v>
      </c>
      <c r="P11" s="500"/>
      <c r="Q11" s="500"/>
      <c r="R11" s="500"/>
      <c r="S11" s="500"/>
      <c r="T11" s="500"/>
    </row>
    <row r="12" spans="1:20" x14ac:dyDescent="0.2">
      <c r="A12" s="1738" t="s">
        <v>562</v>
      </c>
      <c r="B12" s="1836"/>
      <c r="C12" s="1835" t="str">
        <f t="shared" si="0"/>
        <v>Backward</v>
      </c>
      <c r="D12" s="1834" t="str">
        <f>IF(ISBLANK(F12),E12,G12)</f>
        <v>Backward</v>
      </c>
      <c r="E12" s="1792" t="s">
        <v>561</v>
      </c>
      <c r="F12" s="1834"/>
      <c r="G12" s="1780" t="str">
        <f t="shared" si="2"/>
        <v>Backward</v>
      </c>
      <c r="H12" s="1834" t="str">
        <f>IF(ISBLANK(B12),I12,C12)</f>
        <v>Backward</v>
      </c>
      <c r="I12" s="1792" t="s">
        <v>561</v>
      </c>
      <c r="J12" s="1720"/>
      <c r="K12" s="1720"/>
      <c r="L12" s="1788"/>
      <c r="M12" s="1787">
        <v>0</v>
      </c>
      <c r="N12" s="500" t="e">
        <f ca="1">_xll.qlLeg(EvaluationDate,,,,M12,L12)</f>
        <v>#NAME?</v>
      </c>
      <c r="O12" s="500" t="b">
        <f t="shared" si="4"/>
        <v>0</v>
      </c>
      <c r="P12" s="500"/>
      <c r="Q12" s="500"/>
      <c r="R12" s="500"/>
      <c r="S12" s="500"/>
      <c r="T12" s="500"/>
    </row>
    <row r="13" spans="1:20" x14ac:dyDescent="0.2">
      <c r="A13" s="1748" t="s">
        <v>560</v>
      </c>
      <c r="B13" s="1836"/>
      <c r="C13" s="1835" t="b">
        <f t="shared" si="0"/>
        <v>0</v>
      </c>
      <c r="D13" s="1834" t="b">
        <f>IF(ISBLANK(F13),E13,G13)</f>
        <v>0</v>
      </c>
      <c r="E13" s="1792" t="b">
        <v>0</v>
      </c>
      <c r="F13" s="1834"/>
      <c r="G13" s="1780" t="b">
        <f t="shared" si="2"/>
        <v>0</v>
      </c>
      <c r="H13" s="1834" t="b">
        <f>IF(ISBLANK(B13),I13,C13)</f>
        <v>0</v>
      </c>
      <c r="I13" s="1792" t="b">
        <v>0</v>
      </c>
      <c r="J13" s="1720"/>
      <c r="K13" s="1720"/>
      <c r="L13" s="1788"/>
      <c r="M13" s="1787">
        <v>0</v>
      </c>
      <c r="N13" s="500" t="e">
        <f ca="1">_xll.qlLeg(EvaluationDate,,,,M13,L13)</f>
        <v>#NAME?</v>
      </c>
      <c r="O13" s="500" t="b">
        <f t="shared" si="4"/>
        <v>0</v>
      </c>
      <c r="P13" s="500"/>
      <c r="Q13" s="500"/>
      <c r="R13" s="500"/>
      <c r="S13" s="500"/>
      <c r="T13" s="500"/>
    </row>
    <row r="14" spans="1:20" x14ac:dyDescent="0.2">
      <c r="A14" s="1748" t="s">
        <v>559</v>
      </c>
      <c r="B14" s="1792"/>
      <c r="C14" s="1833" t="e">
        <f t="shared" ca="1" si="0"/>
        <v>#NAME?</v>
      </c>
      <c r="D14" s="1831" t="e">
        <f ca="1">_xll.qlSchedule(Trigger,,,,C4,C8,C9,C3,C10,C11,C12,C13,C5,C6)</f>
        <v>#NAME?</v>
      </c>
      <c r="E14" s="1830"/>
      <c r="F14" s="1776"/>
      <c r="G14" s="1832" t="e">
        <f t="shared" ca="1" si="2"/>
        <v>#NAME?</v>
      </c>
      <c r="H14" s="1831" t="e">
        <f ca="1">_xll.qlSchedule(Trigger,,,,G4,G8,G9,G3,G10,G11,G12,G13,G5,G6)</f>
        <v>#NAME?</v>
      </c>
      <c r="I14" s="1830"/>
      <c r="J14" s="1720"/>
      <c r="K14" s="1720"/>
      <c r="L14" s="1788"/>
      <c r="M14" s="1787">
        <v>0</v>
      </c>
      <c r="N14" s="500" t="e">
        <f ca="1">_xll.qlLeg(EvaluationDate,,,,M14,L14)</f>
        <v>#NAME?</v>
      </c>
      <c r="O14" s="500" t="b">
        <f t="shared" si="4"/>
        <v>0</v>
      </c>
      <c r="P14" s="500"/>
      <c r="Q14" s="500"/>
      <c r="R14" s="500"/>
      <c r="S14" s="500"/>
      <c r="T14" s="500"/>
    </row>
    <row r="15" spans="1:20" x14ac:dyDescent="0.2">
      <c r="A15" s="1733"/>
      <c r="B15" s="1740"/>
      <c r="C15" s="1733"/>
      <c r="D15" s="1733"/>
      <c r="E15" s="1733"/>
      <c r="F15" s="1739"/>
      <c r="G15" s="1739"/>
      <c r="H15" s="1739"/>
      <c r="I15" s="1739"/>
      <c r="J15" s="1720"/>
      <c r="K15" s="1720"/>
      <c r="L15" s="1788"/>
      <c r="M15" s="1787">
        <v>0</v>
      </c>
      <c r="N15" s="500" t="e">
        <f ca="1">_xll.qlLeg(EvaluationDate,,,,M15,L15)</f>
        <v>#NAME?</v>
      </c>
      <c r="O15" s="500" t="b">
        <f t="shared" si="4"/>
        <v>0</v>
      </c>
      <c r="P15" s="500"/>
      <c r="Q15" s="500"/>
      <c r="R15" s="500"/>
      <c r="S15" s="500"/>
      <c r="T15" s="500"/>
    </row>
    <row r="16" spans="1:20" x14ac:dyDescent="0.2">
      <c r="A16" s="1756" t="s">
        <v>558</v>
      </c>
      <c r="B16" s="1829"/>
      <c r="C16" s="1828" t="str">
        <f t="shared" ref="C16:C28" si="5">IF(ISBLANK(B16),D16,B16)</f>
        <v>Following</v>
      </c>
      <c r="D16" s="1826" t="str">
        <f>IF(ISBLANK(F16),E16,G16)</f>
        <v>Following</v>
      </c>
      <c r="E16" s="1825" t="s">
        <v>398</v>
      </c>
      <c r="F16" s="1827"/>
      <c r="G16" s="1754" t="str">
        <f t="shared" ref="G16:G28" si="6">IF(ISBLANK(F16),H16,F16)</f>
        <v>Following</v>
      </c>
      <c r="H16" s="1826" t="str">
        <f>IF(ISBLANK(B16),I16,C16)</f>
        <v>Following</v>
      </c>
      <c r="I16" s="1825" t="s">
        <v>398</v>
      </c>
      <c r="J16" s="1720"/>
      <c r="K16" s="1720"/>
      <c r="L16" s="1788"/>
      <c r="M16" s="1787">
        <v>0</v>
      </c>
      <c r="N16" s="500" t="e">
        <f ca="1">_xll.qlLeg(EvaluationDate,,,,M16,L16)</f>
        <v>#NAME?</v>
      </c>
      <c r="O16" s="500" t="b">
        <f t="shared" si="4"/>
        <v>0</v>
      </c>
      <c r="P16" s="500"/>
      <c r="Q16" s="500"/>
      <c r="R16" s="500"/>
      <c r="S16" s="500"/>
      <c r="T16" s="500"/>
    </row>
    <row r="17" spans="1:20" x14ac:dyDescent="0.2">
      <c r="A17" s="1738" t="s">
        <v>557</v>
      </c>
      <c r="B17" s="1824"/>
      <c r="C17" s="1728">
        <f t="shared" si="5"/>
        <v>1000000</v>
      </c>
      <c r="D17" s="1819">
        <f>IF(ISBLANK(F17),E17,G17)</f>
        <v>1000000</v>
      </c>
      <c r="E17" s="1818">
        <v>1000000</v>
      </c>
      <c r="F17" s="1823"/>
      <c r="G17" s="1758">
        <f t="shared" si="6"/>
        <v>1000000</v>
      </c>
      <c r="H17" s="1819">
        <f>IF(ISBLANK(B17),I17,C17)</f>
        <v>1000000</v>
      </c>
      <c r="I17" s="1818">
        <v>1000000</v>
      </c>
      <c r="J17" s="1720"/>
      <c r="K17" s="1720"/>
      <c r="L17" s="1788"/>
      <c r="M17" s="1787">
        <v>0</v>
      </c>
      <c r="N17" s="500" t="e">
        <f ca="1">_xll.qlLeg(EvaluationDate,,,,M17,L17)</f>
        <v>#NAME?</v>
      </c>
      <c r="O17" s="500" t="b">
        <f t="shared" si="4"/>
        <v>0</v>
      </c>
      <c r="P17" s="500"/>
      <c r="Q17" s="500"/>
      <c r="R17" s="500"/>
      <c r="S17" s="500"/>
      <c r="T17" s="500"/>
    </row>
    <row r="18" spans="1:20" x14ac:dyDescent="0.2">
      <c r="A18" s="1738" t="s">
        <v>556</v>
      </c>
      <c r="B18" s="1822"/>
      <c r="C18" s="1821" t="str">
        <f t="shared" si="5"/>
        <v>None</v>
      </c>
      <c r="D18" s="1819" t="str">
        <f>IF(ISBLANK(F18),E18,"Mirror")</f>
        <v>None</v>
      </c>
      <c r="E18" s="1818" t="s">
        <v>527</v>
      </c>
      <c r="F18" s="1820"/>
      <c r="G18" s="1746" t="str">
        <f t="shared" si="6"/>
        <v>None</v>
      </c>
      <c r="H18" s="1819" t="str">
        <f>IF(ISBLANK(B18),I18,"Mirror")</f>
        <v>None</v>
      </c>
      <c r="I18" s="1818" t="s">
        <v>527</v>
      </c>
      <c r="J18" s="1720"/>
      <c r="K18" s="1720"/>
      <c r="L18" s="1788"/>
      <c r="M18" s="1787">
        <v>0</v>
      </c>
      <c r="N18" s="500" t="e">
        <f ca="1">_xll.qlLeg(EvaluationDate,,,,M18,L18)</f>
        <v>#NAME?</v>
      </c>
      <c r="O18" s="500" t="b">
        <f t="shared" si="4"/>
        <v>0</v>
      </c>
      <c r="P18" s="500"/>
      <c r="Q18" s="500"/>
      <c r="R18" s="500"/>
      <c r="S18" s="500"/>
      <c r="T18" s="500"/>
    </row>
    <row r="19" spans="1:20" x14ac:dyDescent="0.2">
      <c r="A19" s="1738" t="s">
        <v>555</v>
      </c>
      <c r="B19" s="1817"/>
      <c r="C19" s="1816" t="e">
        <f t="shared" ca="1" si="5"/>
        <v>#NAME?</v>
      </c>
      <c r="D19" s="1813" t="e">
        <f ca="1">IF(ISBLANK(F19),E19,G19)</f>
        <v>#NAME?</v>
      </c>
      <c r="E19" s="1812" t="e">
        <f ca="1">_xll.qlInterestRateIndexFixingDays(Trigger,C$24)</f>
        <v>#NAME?</v>
      </c>
      <c r="F19" s="1815"/>
      <c r="G19" s="1814" t="e">
        <f t="shared" ca="1" si="6"/>
        <v>#NAME?</v>
      </c>
      <c r="H19" s="1813" t="e">
        <f ca="1">IF(ISBLANK(B19),I19,C19)</f>
        <v>#NAME?</v>
      </c>
      <c r="I19" s="1812" t="e">
        <f ca="1">_xll.qlInterestRateIndexFixingDays(Trigger,G$24)</f>
        <v>#NAME?</v>
      </c>
      <c r="J19" s="1720"/>
      <c r="K19" s="1720"/>
      <c r="L19" s="1788"/>
      <c r="M19" s="1787">
        <v>0</v>
      </c>
      <c r="N19" s="500" t="e">
        <f ca="1">_xll.qlLeg(EvaluationDate,,,,M19,L19)</f>
        <v>#NAME?</v>
      </c>
      <c r="O19" s="500" t="b">
        <f t="shared" si="4"/>
        <v>0</v>
      </c>
      <c r="P19" s="500"/>
      <c r="Q19" s="500"/>
      <c r="R19" s="500"/>
      <c r="S19" s="500"/>
      <c r="T19" s="500"/>
    </row>
    <row r="20" spans="1:20" x14ac:dyDescent="0.2">
      <c r="A20" s="1738" t="s">
        <v>554</v>
      </c>
      <c r="B20" s="1789"/>
      <c r="C20" s="1791" t="b">
        <f t="shared" si="5"/>
        <v>0</v>
      </c>
      <c r="D20" s="1811" t="b">
        <f>E20</f>
        <v>0</v>
      </c>
      <c r="E20" s="1793" t="b">
        <v>0</v>
      </c>
      <c r="F20" s="1795"/>
      <c r="G20" s="1746" t="b">
        <f t="shared" si="6"/>
        <v>0</v>
      </c>
      <c r="H20" s="1811" t="b">
        <f>I20</f>
        <v>0</v>
      </c>
      <c r="I20" s="1793" t="b">
        <v>0</v>
      </c>
      <c r="J20" s="1720"/>
      <c r="K20" s="1720"/>
      <c r="L20" s="1788"/>
      <c r="M20" s="1787">
        <v>0</v>
      </c>
      <c r="N20" s="500" t="e">
        <f ca="1">_xll.qlLeg(EvaluationDate,,,,M20,L20)</f>
        <v>#NAME?</v>
      </c>
      <c r="O20" s="500" t="b">
        <f t="shared" si="4"/>
        <v>0</v>
      </c>
      <c r="P20" s="500"/>
      <c r="Q20" s="500"/>
      <c r="R20" s="500"/>
      <c r="S20" s="500"/>
      <c r="T20" s="500"/>
    </row>
    <row r="21" spans="1:20" x14ac:dyDescent="0.2">
      <c r="A21" s="1738" t="s">
        <v>553</v>
      </c>
      <c r="B21" s="1810"/>
      <c r="C21" s="1809" t="str">
        <f t="shared" si="5"/>
        <v>30/360 (Bond Basis)</v>
      </c>
      <c r="D21" s="1808" t="str">
        <f>E21</f>
        <v>30/360 (Bond Basis)</v>
      </c>
      <c r="E21" s="1805" t="str">
        <f>IF(C23,_xll.qlInterestRateIndexDayCounter(Trigger,C$24),IF(Currency="JPY","Actual/365 (Fixed)","30/360 (Bond Basis)"))</f>
        <v>30/360 (Bond Basis)</v>
      </c>
      <c r="F21" s="1807"/>
      <c r="G21" s="1806" t="e">
        <f t="shared" ca="1" si="6"/>
        <v>#NAME?</v>
      </c>
      <c r="H21" s="1794" t="e">
        <f ca="1">I21</f>
        <v>#NAME?</v>
      </c>
      <c r="I21" s="1805" t="e">
        <f ca="1">IF(G23,_xll.qlInterestRateIndexDayCounter(Trigger,G$24),IF(Currency="JPY","Actual/365 (Fixed)","30/360 (Bond Basis)"))</f>
        <v>#NAME?</v>
      </c>
      <c r="J21" s="1720"/>
      <c r="K21" s="1720"/>
      <c r="L21" s="1788"/>
      <c r="M21" s="1787">
        <v>0</v>
      </c>
      <c r="N21" s="500" t="e">
        <f ca="1">_xll.qlLeg(EvaluationDate,,,,M21,L21)</f>
        <v>#NAME?</v>
      </c>
      <c r="O21" s="500" t="b">
        <f t="shared" si="4"/>
        <v>0</v>
      </c>
      <c r="P21" s="500"/>
      <c r="Q21" s="500"/>
      <c r="R21" s="500"/>
      <c r="S21" s="500"/>
      <c r="T21" s="500"/>
    </row>
    <row r="22" spans="1:20" x14ac:dyDescent="0.2">
      <c r="A22" s="1738" t="s">
        <v>552</v>
      </c>
      <c r="B22" s="1789"/>
      <c r="C22" s="1791" t="e">
        <f t="shared" si="5"/>
        <v>#N/A</v>
      </c>
      <c r="D22" s="1794" t="e">
        <f>E22</f>
        <v>#N/A</v>
      </c>
      <c r="E22" s="1793" t="e">
        <f>NA()</f>
        <v>#N/A</v>
      </c>
      <c r="F22" s="1795"/>
      <c r="G22" s="1761" t="e">
        <f t="shared" si="6"/>
        <v>#N/A</v>
      </c>
      <c r="H22" s="1794" t="e">
        <f>I22</f>
        <v>#N/A</v>
      </c>
      <c r="I22" s="1793" t="e">
        <f>NA()</f>
        <v>#N/A</v>
      </c>
      <c r="J22" s="1720"/>
      <c r="K22" s="1720"/>
      <c r="L22" s="1788"/>
      <c r="M22" s="1787">
        <v>0</v>
      </c>
      <c r="N22" s="500" t="e">
        <f ca="1">_xll.qlLeg(EvaluationDate,,,,M22,L22)</f>
        <v>#NAME?</v>
      </c>
      <c r="O22" s="500" t="b">
        <f t="shared" si="4"/>
        <v>0</v>
      </c>
      <c r="P22" s="500"/>
      <c r="Q22" s="500"/>
      <c r="R22" s="500"/>
      <c r="S22" s="500"/>
      <c r="T22" s="500"/>
    </row>
    <row r="23" spans="1:20" x14ac:dyDescent="0.2">
      <c r="A23" s="1738" t="s">
        <v>551</v>
      </c>
      <c r="B23" s="1804">
        <v>0</v>
      </c>
      <c r="C23" s="1799">
        <f t="shared" si="5"/>
        <v>0</v>
      </c>
      <c r="D23" s="1801">
        <f>IF(ISBLANK(F23),E23,NOT(F23)*1)</f>
        <v>0</v>
      </c>
      <c r="E23" s="1800">
        <v>0</v>
      </c>
      <c r="F23" s="1803">
        <v>1</v>
      </c>
      <c r="G23" s="1802">
        <f t="shared" si="6"/>
        <v>1</v>
      </c>
      <c r="H23" s="1801">
        <f>IF(ISBLANK(B23),I23,NOT(B23)*1)</f>
        <v>1</v>
      </c>
      <c r="I23" s="1800">
        <v>1</v>
      </c>
      <c r="J23" s="1720"/>
      <c r="K23" s="1720"/>
      <c r="L23" s="1788"/>
      <c r="M23" s="1787">
        <v>0</v>
      </c>
      <c r="N23" s="500" t="e">
        <f ca="1">_xll.qlLeg(EvaluationDate,,,,M23,L23)</f>
        <v>#NAME?</v>
      </c>
      <c r="O23" s="500" t="b">
        <f t="shared" si="4"/>
        <v>0</v>
      </c>
      <c r="P23" s="500"/>
      <c r="Q23" s="500"/>
      <c r="R23" s="500"/>
      <c r="S23" s="500"/>
      <c r="T23" s="500"/>
    </row>
    <row r="24" spans="1:20" x14ac:dyDescent="0.2">
      <c r="A24" s="1738" t="s">
        <v>294</v>
      </c>
      <c r="B24" s="1798"/>
      <c r="C24" s="1799" t="str">
        <f t="shared" si="5"/>
        <v>GbpLibor6M</v>
      </c>
      <c r="D24" s="1797" t="str">
        <f>E24</f>
        <v>GbpLibor6M</v>
      </c>
      <c r="E24" s="1796" t="str">
        <f>PROPER(Currency)&amp;"Libor"&amp;"6M"</f>
        <v>GbpLibor6M</v>
      </c>
      <c r="F24" s="1798"/>
      <c r="G24" s="1746" t="str">
        <f t="shared" si="6"/>
        <v>GbpLibor6M</v>
      </c>
      <c r="H24" s="1797" t="str">
        <f>I24</f>
        <v>GbpLibor6M</v>
      </c>
      <c r="I24" s="1796" t="str">
        <f>PROPER(Currency)&amp;IF(UPPER(Currency)="EUR","ibor","Libor")&amp;"6M"</f>
        <v>GbpLibor6M</v>
      </c>
      <c r="J24" s="1720"/>
      <c r="K24" s="1720"/>
      <c r="L24" s="1788"/>
      <c r="M24" s="1787">
        <v>0</v>
      </c>
      <c r="N24" s="500" t="e">
        <f ca="1">_xll.qlLeg(EvaluationDate,,,,M24,L24)</f>
        <v>#NAME?</v>
      </c>
      <c r="O24" s="500" t="b">
        <f t="shared" si="4"/>
        <v>0</v>
      </c>
      <c r="P24" s="500"/>
      <c r="Q24" s="500"/>
      <c r="R24" s="500"/>
      <c r="S24" s="500"/>
      <c r="T24" s="500"/>
    </row>
    <row r="25" spans="1:20" x14ac:dyDescent="0.2">
      <c r="A25" s="1738" t="s">
        <v>550</v>
      </c>
      <c r="B25" s="1789"/>
      <c r="C25" s="1791">
        <f t="shared" si="5"/>
        <v>0</v>
      </c>
      <c r="D25" s="1794">
        <f>E25</f>
        <v>0</v>
      </c>
      <c r="E25" s="1793">
        <v>0</v>
      </c>
      <c r="F25" s="1795"/>
      <c r="G25" s="1761">
        <f t="shared" si="6"/>
        <v>0</v>
      </c>
      <c r="H25" s="1794">
        <f>I25</f>
        <v>0</v>
      </c>
      <c r="I25" s="1793">
        <v>0</v>
      </c>
      <c r="J25" s="1720"/>
      <c r="K25" s="1720"/>
      <c r="L25" s="1788"/>
      <c r="M25" s="1787">
        <v>0</v>
      </c>
      <c r="N25" s="500" t="e">
        <f ca="1">_xll.qlLeg(EvaluationDate,,,,M25,L25)</f>
        <v>#NAME?</v>
      </c>
      <c r="O25" s="500" t="b">
        <f t="shared" si="4"/>
        <v>0</v>
      </c>
      <c r="P25" s="500"/>
      <c r="Q25" s="500"/>
      <c r="R25" s="500"/>
      <c r="S25" s="500"/>
      <c r="T25" s="500"/>
    </row>
    <row r="26" spans="1:20" x14ac:dyDescent="0.2">
      <c r="A26" s="1738" t="s">
        <v>549</v>
      </c>
      <c r="B26" s="1789"/>
      <c r="C26" s="1791" t="e">
        <f t="shared" si="5"/>
        <v>#N/A</v>
      </c>
      <c r="D26" s="1794" t="e">
        <f>E26</f>
        <v>#N/A</v>
      </c>
      <c r="E26" s="1793" t="e">
        <f>NA()</f>
        <v>#N/A</v>
      </c>
      <c r="F26" s="1795"/>
      <c r="G26" s="1761" t="e">
        <f t="shared" si="6"/>
        <v>#N/A</v>
      </c>
      <c r="H26" s="1794" t="e">
        <f>I26</f>
        <v>#N/A</v>
      </c>
      <c r="I26" s="1793" t="e">
        <f>NA()</f>
        <v>#N/A</v>
      </c>
      <c r="J26" s="1720"/>
      <c r="K26" s="1720"/>
      <c r="L26" s="1788"/>
      <c r="M26" s="1787">
        <v>0</v>
      </c>
      <c r="N26" s="500" t="e">
        <f ca="1">_xll.qlLeg(EvaluationDate,,,,M26,L26)</f>
        <v>#NAME?</v>
      </c>
      <c r="O26" s="500" t="b">
        <f t="shared" si="4"/>
        <v>0</v>
      </c>
      <c r="P26" s="500"/>
      <c r="Q26" s="500"/>
      <c r="R26" s="500"/>
      <c r="S26" s="500"/>
      <c r="T26" s="500"/>
    </row>
    <row r="27" spans="1:20" x14ac:dyDescent="0.2">
      <c r="A27" s="1738" t="s">
        <v>548</v>
      </c>
      <c r="B27" s="1792"/>
      <c r="C27" s="1791" t="b">
        <f t="shared" si="5"/>
        <v>1</v>
      </c>
      <c r="D27" s="1790" t="b">
        <f>IF(ISBLANK(F27),E27,NOT(G27))</f>
        <v>1</v>
      </c>
      <c r="E27" s="1789" t="b">
        <v>1</v>
      </c>
      <c r="F27" s="1776"/>
      <c r="G27" s="1746" t="b">
        <f t="shared" si="6"/>
        <v>0</v>
      </c>
      <c r="H27" s="1790" t="b">
        <f>IF(ISBLANK(B27),I27,NOT(C27))</f>
        <v>0</v>
      </c>
      <c r="I27" s="1789" t="b">
        <v>0</v>
      </c>
      <c r="J27" s="1720"/>
      <c r="K27" s="1720"/>
      <c r="L27" s="1788" t="e">
        <f ca="1">_xll.qlCalendarAdjust(,$C$3,E8,$C$11)</f>
        <v>#NAME?</v>
      </c>
      <c r="M27" s="1787">
        <v>0</v>
      </c>
      <c r="N27" s="500" t="e">
        <f ca="1">_xll.qlLeg(EvaluationDate,,,,M27,L27)</f>
        <v>#NAME?</v>
      </c>
      <c r="O27" s="500" t="b">
        <v>1</v>
      </c>
      <c r="P27" s="500"/>
      <c r="Q27" s="500"/>
      <c r="R27" s="500"/>
      <c r="S27" s="500"/>
      <c r="T27" s="500"/>
    </row>
    <row r="28" spans="1:20" x14ac:dyDescent="0.2">
      <c r="A28" s="1786" t="s">
        <v>547</v>
      </c>
      <c r="B28" s="1785"/>
      <c r="C28" s="1784" t="e">
        <f t="shared" ca="1" si="5"/>
        <v>#NAME?</v>
      </c>
      <c r="D28" s="1783" t="e">
        <f ca="1">_xll.qlIborLeg(Trigger,B28,,,C16,_xll.ohPack([0]!Effective),C14,C19,C20,C21,C22,C23,C24,C25,C26)</f>
        <v>#NAME?</v>
      </c>
      <c r="E28" s="1782"/>
      <c r="F28" s="1776"/>
      <c r="G28" s="1761" t="e">
        <f t="shared" ca="1" si="6"/>
        <v>#NAME?</v>
      </c>
      <c r="H28" s="1783" t="e">
        <f ca="1">_xll.qlIborLeg(Trigger,F28,,,G16,_xll.ohPack([0]!Effective),G14,G19,G20,G21,G22,G23,G24,G25,G26)</f>
        <v>#NAME?</v>
      </c>
      <c r="I28" s="1782"/>
      <c r="J28" s="1720"/>
      <c r="K28" s="1720"/>
      <c r="L28" s="1781"/>
      <c r="M28" s="1780" t="e">
        <f ca="1">IF(ISBLANK(L28),N28,L28)</f>
        <v>#NAME?</v>
      </c>
      <c r="N28" s="1779" t="e">
        <f ca="1">_xll.qlMultiPhaseLeg(,,,,_xll.ohFilter(N3:N27,O3:O27),FALSE)</f>
        <v>#NAME?</v>
      </c>
      <c r="O28" s="500"/>
      <c r="P28" s="500"/>
      <c r="Q28" s="500"/>
      <c r="R28" s="500"/>
      <c r="S28" s="500"/>
      <c r="T28" s="500"/>
    </row>
    <row r="29" spans="1:20" x14ac:dyDescent="0.2">
      <c r="A29" s="1778" t="s">
        <v>14</v>
      </c>
      <c r="B29" s="1777"/>
      <c r="C29" s="1758" t="e">
        <f ca="1">_xll.qlSwap(,B29,,,$J$3:$J$5,$K$3:$K$5)</f>
        <v>#NAME?</v>
      </c>
      <c r="D29" s="1720"/>
      <c r="E29" s="1733"/>
      <c r="F29" s="1720"/>
      <c r="G29" s="1733"/>
      <c r="H29" s="1720"/>
      <c r="I29" s="1720"/>
      <c r="J29" s="1720"/>
      <c r="K29" s="1720"/>
      <c r="L29" s="500"/>
      <c r="M29" s="500"/>
      <c r="N29" s="500"/>
      <c r="O29" s="500"/>
      <c r="P29" s="500"/>
      <c r="Q29" s="500"/>
      <c r="R29" s="500"/>
      <c r="S29" s="500"/>
      <c r="T29" s="500"/>
    </row>
    <row r="30" spans="1:20" x14ac:dyDescent="0.2">
      <c r="A30" s="1733"/>
      <c r="B30" s="1740"/>
      <c r="C30" s="1733"/>
      <c r="D30" s="1733"/>
      <c r="E30" s="1733"/>
      <c r="F30" s="1739"/>
      <c r="G30" s="1739"/>
      <c r="H30" s="1739"/>
      <c r="I30" s="1739"/>
      <c r="J30" s="1720"/>
      <c r="K30" s="1720"/>
      <c r="L30" s="500"/>
      <c r="M30" s="500"/>
      <c r="N30" s="500"/>
      <c r="O30" s="500"/>
      <c r="P30" s="500"/>
      <c r="Q30" s="500"/>
      <c r="R30" s="500"/>
      <c r="S30" s="500"/>
      <c r="T30" s="500"/>
    </row>
    <row r="31" spans="1:20" x14ac:dyDescent="0.2">
      <c r="A31" s="1738" t="s">
        <v>546</v>
      </c>
      <c r="B31" s="1765"/>
      <c r="C31" s="1728" t="e">
        <f ca="1">IF(ISBLANK(B31),D31,IF(ISNUMBER(B31),_xll.qlConstantOptionletVol(,_xll.qlSimpleQuote(,B31),C3),B31))</f>
        <v>#NAME?</v>
      </c>
      <c r="D31" s="1776" t="e">
        <f ca="1">E31</f>
        <v>#NAME?</v>
      </c>
      <c r="E31" s="1776" t="e">
        <f ca="1">PROPER(Currency)&amp;_xll.qlInterestRateIndexTenor(Trigger,C24)&amp;"CapletVol"</f>
        <v>#NAME?</v>
      </c>
      <c r="F31" s="1765"/>
      <c r="G31" s="1758" t="e">
        <f ca="1">IF(ISBLANK(F31),H31,IF(ISNUMBER(F31),_xll.qlConstantOptionletVol(,_xll.qlSimpleQuote(,F31),G3,"Actual/365 (Fixed)",,EvaluationDate),F31))</f>
        <v>#NAME?</v>
      </c>
      <c r="H31" s="1776" t="e">
        <f ca="1">I31</f>
        <v>#NAME?</v>
      </c>
      <c r="I31" s="1776" t="e">
        <f ca="1">PROPER(Currency)&amp;_xll.qlInterestRateIndexTenor(Trigger,G24)&amp;"CapletVol"</f>
        <v>#NAME?</v>
      </c>
      <c r="J31" s="1720"/>
      <c r="K31" s="1720"/>
      <c r="L31" s="500"/>
      <c r="M31" s="500"/>
      <c r="N31" s="500"/>
      <c r="O31" s="500"/>
      <c r="P31" s="500"/>
      <c r="Q31" s="500"/>
      <c r="R31" s="500"/>
      <c r="S31" s="500"/>
      <c r="T31" s="500"/>
    </row>
    <row r="32" spans="1:20" x14ac:dyDescent="0.2">
      <c r="A32" s="1738" t="s">
        <v>545</v>
      </c>
      <c r="B32" s="1774"/>
      <c r="C32" s="1775">
        <f>IF(ISBLANK(B32),D32,B32)</f>
        <v>0</v>
      </c>
      <c r="D32" s="1772">
        <f>E32</f>
        <v>0</v>
      </c>
      <c r="E32" s="1772">
        <v>0</v>
      </c>
      <c r="F32" s="1774"/>
      <c r="G32" s="1773">
        <f>IF(ISBLANK(F32),H32,F32)</f>
        <v>0</v>
      </c>
      <c r="H32" s="1772">
        <f>I32</f>
        <v>0</v>
      </c>
      <c r="I32" s="1772">
        <v>0</v>
      </c>
      <c r="J32" s="1720"/>
      <c r="K32" s="1720"/>
      <c r="L32" s="500"/>
      <c r="M32" s="500"/>
      <c r="N32" s="500"/>
      <c r="O32" s="500"/>
      <c r="P32" s="500"/>
      <c r="Q32" s="500"/>
      <c r="R32" s="500"/>
      <c r="S32" s="500"/>
      <c r="T32" s="500"/>
    </row>
    <row r="33" spans="1:20" outlineLevel="1" x14ac:dyDescent="0.2">
      <c r="A33" s="1771" t="s">
        <v>544</v>
      </c>
      <c r="B33" s="1769"/>
      <c r="C33" s="1770" t="e">
        <f ca="1">IF(ISBLANK(B33),D33,B33)</f>
        <v>#NAME?</v>
      </c>
      <c r="D33" s="1767" t="e">
        <f ca="1">_xll.qlSpreadedOptionletVolatility(,C31,C32)</f>
        <v>#NAME?</v>
      </c>
      <c r="E33" s="1767"/>
      <c r="F33" s="1769"/>
      <c r="G33" s="1768" t="e">
        <f ca="1">IF(ISBLANK(F33),H33,F33)</f>
        <v>#NAME?</v>
      </c>
      <c r="H33" s="1767" t="e">
        <f ca="1">_xll.qlSpreadedOptionletVolatility(,G31,G32)</f>
        <v>#NAME?</v>
      </c>
      <c r="I33" s="1767"/>
      <c r="J33" s="1720"/>
      <c r="K33" s="1720"/>
      <c r="L33" s="500"/>
      <c r="M33" s="500"/>
      <c r="N33" s="500"/>
      <c r="O33" s="500"/>
      <c r="P33" s="500"/>
      <c r="Q33" s="500"/>
      <c r="R33" s="500"/>
      <c r="S33" s="500"/>
      <c r="T33" s="500"/>
    </row>
    <row r="34" spans="1:20" outlineLevel="1" x14ac:dyDescent="0.2">
      <c r="A34" s="1766" t="s">
        <v>543</v>
      </c>
      <c r="B34" s="1765"/>
      <c r="C34" s="1728" t="e">
        <f ca="1">IF(ISBLANK(B34),D34,B34)</f>
        <v>#NAME?</v>
      </c>
      <c r="D34" s="1764" t="e">
        <f ca="1">_xll.qlIborCouponPricer(,C33,"IborByBlack")</f>
        <v>#NAME?</v>
      </c>
      <c r="E34" s="1764"/>
      <c r="F34" s="1765"/>
      <c r="G34" s="1758" t="e">
        <f ca="1">IF(ISBLANK(F34),H34,F34)</f>
        <v>#NAME?</v>
      </c>
      <c r="H34" s="1764" t="e">
        <f ca="1">_xll.qlIborCouponPricer(,G33,"IborByBlack")</f>
        <v>#NAME?</v>
      </c>
      <c r="I34" s="1764"/>
      <c r="J34" s="1720"/>
      <c r="K34" s="1720"/>
      <c r="L34" s="500"/>
      <c r="M34" s="500"/>
      <c r="N34" s="500"/>
      <c r="O34" s="500"/>
      <c r="P34" s="500"/>
      <c r="Q34" s="500"/>
      <c r="R34" s="500"/>
      <c r="S34" s="500"/>
      <c r="T34" s="500"/>
    </row>
    <row r="35" spans="1:20" outlineLevel="1" x14ac:dyDescent="0.2">
      <c r="A35" s="1738" t="s">
        <v>542</v>
      </c>
      <c r="B35" s="1719"/>
      <c r="C35" s="1731" t="e">
        <f ca="1">_xll.qlLegSetCouponPricers(FirstLegCF,C34)</f>
        <v>#NAME?</v>
      </c>
      <c r="D35" s="1763"/>
      <c r="E35" s="1760"/>
      <c r="F35" s="1762"/>
      <c r="G35" s="1761" t="e">
        <f ca="1">_xll.qlLegSetCouponPricers(SecondLegCF,G34)</f>
        <v>#NAME?</v>
      </c>
      <c r="H35" s="1760"/>
      <c r="I35" s="1760"/>
      <c r="J35" s="1720"/>
      <c r="K35" s="1720"/>
      <c r="L35" s="500"/>
      <c r="M35" s="500"/>
      <c r="N35" s="500"/>
      <c r="O35" s="500"/>
      <c r="P35" s="500"/>
      <c r="Q35" s="500"/>
      <c r="R35" s="500"/>
      <c r="S35" s="500"/>
      <c r="T35" s="500"/>
    </row>
    <row r="36" spans="1:20" x14ac:dyDescent="0.2">
      <c r="A36" s="500"/>
      <c r="B36" s="500"/>
      <c r="C36" s="500"/>
      <c r="D36" s="500"/>
      <c r="E36" s="500"/>
      <c r="F36" s="500"/>
      <c r="G36" s="500"/>
      <c r="H36" s="500"/>
      <c r="I36" s="500"/>
      <c r="J36" s="500"/>
      <c r="K36" s="500"/>
      <c r="L36" s="500"/>
      <c r="M36" s="500"/>
      <c r="N36" s="500"/>
      <c r="O36" s="500"/>
      <c r="P36" s="500"/>
      <c r="Q36" s="500"/>
      <c r="R36" s="500"/>
      <c r="S36" s="500"/>
      <c r="T36" s="500"/>
    </row>
    <row r="37" spans="1:20" x14ac:dyDescent="0.2">
      <c r="A37" s="1738" t="s">
        <v>541</v>
      </c>
      <c r="B37" s="1759" t="s">
        <v>540</v>
      </c>
      <c r="C37" s="1758" t="str">
        <f>IF(ISBLANK(B37),D37, IF(ISNUMBER(B37),_xll.qlFlatForward(,0,"NullCalendar",B37,,"continuous","annual"),B37))</f>
        <v>GBPON</v>
      </c>
      <c r="D37" s="1757" t="s">
        <v>539</v>
      </c>
      <c r="E37" s="1739"/>
      <c r="F37" s="1739"/>
      <c r="G37" s="1739"/>
      <c r="H37" s="1739"/>
      <c r="I37" s="1739"/>
      <c r="J37" s="1720"/>
      <c r="K37" s="1720"/>
      <c r="L37" s="500"/>
      <c r="M37" s="500"/>
      <c r="N37" s="500"/>
      <c r="O37" s="500"/>
      <c r="P37" s="500"/>
      <c r="Q37" s="500"/>
      <c r="R37" s="500"/>
      <c r="S37" s="500"/>
      <c r="T37" s="500"/>
    </row>
    <row r="38" spans="1:20" x14ac:dyDescent="0.2">
      <c r="A38" s="1739"/>
      <c r="B38" s="1739"/>
      <c r="C38" s="1739"/>
      <c r="D38" s="1739"/>
      <c r="E38" s="1739"/>
      <c r="F38" s="1739"/>
      <c r="G38" s="1739"/>
      <c r="H38" s="1739"/>
      <c r="I38" s="1739"/>
      <c r="J38" s="1720"/>
      <c r="K38" s="1720"/>
      <c r="L38" s="500"/>
      <c r="M38" s="500"/>
      <c r="N38" s="500"/>
      <c r="O38" s="500"/>
      <c r="P38" s="500"/>
      <c r="Q38" s="500"/>
      <c r="R38" s="500"/>
      <c r="S38" s="500"/>
      <c r="T38" s="500"/>
    </row>
    <row r="39" spans="1:20" outlineLevel="1" x14ac:dyDescent="0.2">
      <c r="A39" s="1756" t="s">
        <v>538</v>
      </c>
      <c r="B39" s="1755"/>
      <c r="C39" s="1754" t="b">
        <f>IF(ISBLANK(B39),D39,B39)</f>
        <v>1</v>
      </c>
      <c r="D39" s="1753" t="b">
        <v>1</v>
      </c>
      <c r="E39" s="1739"/>
      <c r="F39" s="1739"/>
      <c r="G39" s="1739"/>
      <c r="H39" s="1739"/>
      <c r="I39" s="1739"/>
      <c r="J39" s="1720"/>
      <c r="K39" s="1720"/>
      <c r="L39" s="500"/>
      <c r="M39" s="500"/>
      <c r="N39" s="500"/>
      <c r="O39" s="500"/>
      <c r="P39" s="500"/>
      <c r="Q39" s="500"/>
      <c r="R39" s="500"/>
      <c r="S39" s="500"/>
      <c r="T39" s="500"/>
    </row>
    <row r="40" spans="1:20" outlineLevel="1" x14ac:dyDescent="0.2">
      <c r="A40" s="1752" t="s">
        <v>537</v>
      </c>
      <c r="B40" s="1751"/>
      <c r="C40" s="1750" t="e">
        <f ca="1">IF(ISBLANK(B40),D40,B40)</f>
        <v>#NAME?</v>
      </c>
      <c r="D40" s="1749" t="e">
        <f ca="1">EvaluationDate</f>
        <v>#NAME?</v>
      </c>
      <c r="E40" s="1739"/>
      <c r="F40" s="1739"/>
      <c r="G40" s="1739"/>
      <c r="H40" s="1739"/>
      <c r="I40" s="1739"/>
      <c r="J40" s="1720"/>
      <c r="K40" s="1720"/>
      <c r="L40" s="500"/>
      <c r="M40" s="500"/>
      <c r="N40" s="500"/>
      <c r="O40" s="500"/>
      <c r="P40" s="500"/>
      <c r="Q40" s="500"/>
      <c r="R40" s="500"/>
      <c r="S40" s="500"/>
      <c r="T40" s="500"/>
    </row>
    <row r="41" spans="1:20" outlineLevel="1" x14ac:dyDescent="0.2">
      <c r="A41" s="1752" t="s">
        <v>536</v>
      </c>
      <c r="B41" s="1751"/>
      <c r="C41" s="1750" t="e">
        <f ca="1">IF(ISBLANK(B41),D41,B41)</f>
        <v>#NAME?</v>
      </c>
      <c r="D41" s="1749" t="e">
        <f ca="1">E4</f>
        <v>#NAME?</v>
      </c>
      <c r="E41" s="1739"/>
      <c r="F41" s="1739"/>
      <c r="G41" s="1739"/>
      <c r="H41" s="1739"/>
      <c r="I41" s="1739"/>
      <c r="J41" s="1720"/>
      <c r="K41" s="1720"/>
      <c r="L41" s="500"/>
      <c r="M41" s="500"/>
      <c r="N41" s="500"/>
      <c r="O41" s="500"/>
      <c r="P41" s="500"/>
      <c r="Q41" s="500"/>
      <c r="R41" s="500"/>
      <c r="S41" s="500"/>
      <c r="T41" s="500"/>
    </row>
    <row r="42" spans="1:20" outlineLevel="1" x14ac:dyDescent="0.2">
      <c r="A42" s="1748" t="s">
        <v>535</v>
      </c>
      <c r="B42" s="1747"/>
      <c r="C42" s="1746" t="e">
        <f ca="1">IF(ISBLANK(B42),D42,B42)</f>
        <v>#NAME?</v>
      </c>
      <c r="D42" s="1745" t="e">
        <f ca="1">_xll.qlDiscountingSwapEngine(,,,,DiscountCurve,IncludeSettlementDate,SettlementDate,NPVDate)</f>
        <v>#NAME?</v>
      </c>
      <c r="E42" s="1739"/>
      <c r="F42" s="1739"/>
      <c r="G42" s="1739"/>
      <c r="H42" s="1739"/>
      <c r="I42" s="1739"/>
      <c r="J42" s="1720"/>
      <c r="K42" s="1720"/>
      <c r="L42" s="500"/>
      <c r="M42" s="500"/>
      <c r="N42" s="500"/>
      <c r="O42" s="500"/>
      <c r="P42" s="500"/>
      <c r="Q42" s="500"/>
      <c r="R42" s="500"/>
      <c r="S42" s="500"/>
      <c r="T42" s="500"/>
    </row>
    <row r="43" spans="1:20" outlineLevel="1" x14ac:dyDescent="0.2">
      <c r="A43" s="1744" t="s">
        <v>534</v>
      </c>
      <c r="B43" s="1722"/>
      <c r="C43" s="1732" t="e">
        <f ca="1">_xll.qlInstrumentSetPricingEngine(,SwapID,C42)</f>
        <v>#NAME?</v>
      </c>
      <c r="D43" s="1739"/>
      <c r="E43" s="1739"/>
      <c r="F43" s="1739"/>
      <c r="G43" s="1739"/>
      <c r="H43" s="1739"/>
      <c r="I43" s="1739"/>
      <c r="J43" s="1720"/>
      <c r="K43" s="1720"/>
      <c r="L43" s="500"/>
      <c r="M43" s="500"/>
      <c r="N43" s="500"/>
      <c r="O43" s="500"/>
      <c r="P43" s="500"/>
      <c r="Q43" s="500"/>
      <c r="R43" s="500"/>
      <c r="S43" s="500"/>
      <c r="T43" s="500"/>
    </row>
    <row r="44" spans="1:20" outlineLevel="1" x14ac:dyDescent="0.2">
      <c r="A44" s="1733"/>
      <c r="B44" s="1740"/>
      <c r="C44" s="1733"/>
      <c r="D44" s="1733"/>
      <c r="E44" s="1739"/>
      <c r="F44" s="1739"/>
      <c r="G44" s="1739"/>
      <c r="H44" s="1739"/>
      <c r="I44" s="1739"/>
      <c r="J44" s="1720"/>
      <c r="K44" s="1720"/>
      <c r="L44" s="500"/>
      <c r="M44" s="500"/>
      <c r="N44" s="500"/>
      <c r="O44" s="500"/>
      <c r="P44" s="500"/>
      <c r="Q44" s="500"/>
      <c r="R44" s="500"/>
      <c r="S44" s="500"/>
      <c r="T44" s="500"/>
    </row>
    <row r="45" spans="1:20" x14ac:dyDescent="0.2">
      <c r="A45" s="1738" t="s">
        <v>318</v>
      </c>
      <c r="B45" s="1743"/>
      <c r="C45" s="1742" t="e">
        <f ca="1">_xll.ohTrigger(Trigger,C43,ISERROR(C35),ISERROR(G35))</f>
        <v>#NAME?</v>
      </c>
      <c r="D45" s="1741"/>
      <c r="E45" s="1741"/>
      <c r="F45" s="1715"/>
      <c r="G45" s="1735"/>
      <c r="H45" s="1720"/>
      <c r="I45" s="1720"/>
      <c r="J45" s="1720"/>
      <c r="K45" s="1720"/>
      <c r="L45" s="500"/>
      <c r="M45" s="500"/>
      <c r="N45" s="500"/>
      <c r="O45" s="500"/>
      <c r="P45" s="500"/>
      <c r="Q45" s="500"/>
      <c r="R45" s="500"/>
      <c r="S45" s="500"/>
      <c r="T45" s="500"/>
    </row>
    <row r="46" spans="1:20" x14ac:dyDescent="0.2">
      <c r="A46" s="1733"/>
      <c r="B46" s="1740"/>
      <c r="C46" s="1733"/>
      <c r="D46" s="1733"/>
      <c r="E46" s="1739"/>
      <c r="F46" s="1739"/>
      <c r="G46" s="1735"/>
      <c r="H46" s="1739"/>
      <c r="I46" s="1739"/>
      <c r="J46" s="1720"/>
      <c r="K46" s="1720"/>
      <c r="L46" s="1735"/>
      <c r="M46" s="1734"/>
      <c r="N46" s="500"/>
      <c r="O46" s="500"/>
      <c r="P46" s="500"/>
      <c r="Q46" s="500"/>
      <c r="R46" s="500"/>
      <c r="S46" s="500"/>
      <c r="T46" s="500"/>
    </row>
    <row r="47" spans="1:20" x14ac:dyDescent="0.2">
      <c r="A47" s="1738" t="s">
        <v>533</v>
      </c>
      <c r="B47" s="1737"/>
      <c r="C47" s="1736" t="e">
        <f ca="1">_xll.qlInstrumentNPV(C45,SwapID)</f>
        <v>#NAME?</v>
      </c>
      <c r="D47" s="1733"/>
      <c r="E47" s="1733"/>
      <c r="F47" s="1733"/>
      <c r="G47" s="1735"/>
      <c r="H47" s="1720"/>
      <c r="I47" s="1720"/>
      <c r="J47" s="1720"/>
      <c r="K47" s="1720"/>
      <c r="L47" s="1735"/>
      <c r="M47" s="1734"/>
      <c r="N47" s="500"/>
      <c r="O47" s="500"/>
      <c r="P47" s="500"/>
      <c r="Q47" s="500"/>
      <c r="R47" s="500"/>
      <c r="S47" s="500"/>
      <c r="T47" s="500"/>
    </row>
    <row r="48" spans="1:20" x14ac:dyDescent="0.2">
      <c r="A48" s="1733"/>
      <c r="B48" s="1733"/>
      <c r="C48" s="1733"/>
      <c r="D48" s="1733"/>
      <c r="E48" s="1733"/>
      <c r="F48" s="1733"/>
      <c r="G48" s="1733"/>
      <c r="H48" s="1720"/>
      <c r="I48" s="1720"/>
      <c r="J48" s="1720"/>
      <c r="K48" s="1720"/>
      <c r="L48" s="500"/>
      <c r="M48" s="500"/>
      <c r="N48" s="500"/>
      <c r="O48" s="500"/>
      <c r="P48" s="500"/>
      <c r="Q48" s="500"/>
      <c r="R48" s="500"/>
      <c r="S48" s="500"/>
      <c r="T48" s="500"/>
    </row>
    <row r="49" spans="1:20" x14ac:dyDescent="0.2">
      <c r="A49" s="1724" t="s">
        <v>532</v>
      </c>
      <c r="B49" s="1722"/>
      <c r="C49" s="1732" t="e">
        <f ca="1">C$25-NPV/C$51/10000</f>
        <v>#NAME?</v>
      </c>
      <c r="D49" s="1723"/>
      <c r="E49" s="1723"/>
      <c r="F49" s="1722"/>
      <c r="G49" s="1732" t="e">
        <f ca="1">G$25-NPV/G$51/10000</f>
        <v>#NAME?</v>
      </c>
      <c r="H49" s="1720"/>
      <c r="I49" s="1720"/>
      <c r="J49" s="1720"/>
      <c r="K49" s="1720"/>
      <c r="L49" s="1719"/>
      <c r="M49" s="1731"/>
      <c r="N49" s="500"/>
      <c r="O49" s="500"/>
      <c r="P49" s="500"/>
      <c r="Q49" s="500"/>
      <c r="R49" s="500"/>
      <c r="S49" s="500"/>
      <c r="T49" s="500"/>
    </row>
    <row r="50" spans="1:20" x14ac:dyDescent="0.2">
      <c r="A50" s="1730" t="s">
        <v>531</v>
      </c>
      <c r="B50" s="1722"/>
      <c r="C50" s="1727" t="e">
        <f ca="1">_xll.qlSwapLegNPV(SwapID,0,$C$45)</f>
        <v>#NAME?</v>
      </c>
      <c r="D50" s="1729"/>
      <c r="E50" s="1729"/>
      <c r="F50" s="1728"/>
      <c r="G50" s="1727" t="e">
        <f ca="1">_xll.qlSwapLegNPV(SwapID,1,$C$45)</f>
        <v>#NAME?</v>
      </c>
      <c r="H50" s="1720"/>
      <c r="I50" s="1720"/>
      <c r="J50" s="1720"/>
      <c r="K50" s="1720"/>
      <c r="L50" s="1726"/>
      <c r="M50" s="1725" t="e">
        <f ca="1">_xll.qlSwapLegNPV(SwapID,2,$C$45)</f>
        <v>#NAME?</v>
      </c>
      <c r="N50" s="500"/>
      <c r="O50" s="500"/>
      <c r="P50" s="500"/>
      <c r="Q50" s="500"/>
      <c r="R50" s="500"/>
      <c r="S50" s="500"/>
      <c r="T50" s="500"/>
    </row>
    <row r="51" spans="1:20" x14ac:dyDescent="0.2">
      <c r="A51" s="1724" t="s">
        <v>530</v>
      </c>
      <c r="B51" s="1722"/>
      <c r="C51" s="1721" t="e">
        <f ca="1">_xll.qlSwapLegBPS(SwapID,0,C45)</f>
        <v>#NAME?</v>
      </c>
      <c r="D51" s="1723"/>
      <c r="E51" s="1723"/>
      <c r="F51" s="1722"/>
      <c r="G51" s="1721" t="e">
        <f ca="1">_xll.qlSwapLegBPS(SwapID,1,C45)</f>
        <v>#NAME?</v>
      </c>
      <c r="H51" s="1720"/>
      <c r="I51" s="1720"/>
      <c r="J51" s="1720"/>
      <c r="K51" s="1720"/>
      <c r="L51" s="1719"/>
      <c r="M51" s="1718" t="e">
        <f ca="1">_xll.qlSwapLegBPS(SwapID,2,C45)</f>
        <v>#NAME?</v>
      </c>
      <c r="N51" s="500"/>
      <c r="O51" s="500"/>
      <c r="P51" s="500"/>
      <c r="Q51" s="500"/>
      <c r="R51" s="500"/>
      <c r="S51" s="500"/>
      <c r="T51" s="500"/>
    </row>
    <row r="52" spans="1:20" x14ac:dyDescent="0.2">
      <c r="A52" s="500"/>
      <c r="B52" s="500"/>
      <c r="C52" s="500"/>
      <c r="D52" s="500"/>
      <c r="E52" s="500"/>
      <c r="F52" s="505"/>
      <c r="G52" s="505"/>
      <c r="H52" s="500"/>
      <c r="I52" s="500"/>
      <c r="J52" s="500"/>
      <c r="K52" s="500"/>
      <c r="L52" s="500"/>
      <c r="M52" s="500"/>
      <c r="N52" s="500"/>
      <c r="O52" s="500"/>
      <c r="P52" s="500"/>
      <c r="Q52" s="500"/>
      <c r="R52" s="500"/>
      <c r="S52" s="500"/>
      <c r="T52" s="500"/>
    </row>
    <row r="53" spans="1:20" x14ac:dyDescent="0.2">
      <c r="A53" s="500"/>
      <c r="B53" s="500"/>
      <c r="C53" s="500"/>
      <c r="D53" s="500"/>
      <c r="E53" s="500"/>
      <c r="F53" s="505"/>
      <c r="G53" s="505"/>
      <c r="H53" s="500"/>
      <c r="I53" s="500"/>
      <c r="J53" s="500"/>
      <c r="K53" s="500"/>
      <c r="L53" s="500"/>
      <c r="M53" s="500"/>
      <c r="N53" s="500"/>
      <c r="O53" s="500"/>
      <c r="P53" s="500"/>
      <c r="Q53" s="500"/>
      <c r="R53" s="500"/>
      <c r="S53" s="500"/>
      <c r="T53" s="500"/>
    </row>
    <row r="54" spans="1:20" x14ac:dyDescent="0.2">
      <c r="A54" s="500"/>
      <c r="B54" s="500"/>
      <c r="C54" s="500"/>
      <c r="D54" s="500"/>
      <c r="E54" s="500"/>
      <c r="F54" s="505"/>
      <c r="G54" s="505"/>
      <c r="H54" s="500"/>
      <c r="I54" s="500"/>
      <c r="J54" s="500"/>
      <c r="K54" s="500"/>
      <c r="L54" s="500"/>
      <c r="M54" s="500"/>
      <c r="N54" s="500"/>
      <c r="O54" s="500"/>
      <c r="P54" s="500"/>
      <c r="Q54" s="500"/>
      <c r="R54" s="500"/>
      <c r="S54" s="500"/>
      <c r="T54" s="500"/>
    </row>
    <row r="55" spans="1:20" x14ac:dyDescent="0.2">
      <c r="A55" s="1717"/>
      <c r="B55" s="1717"/>
      <c r="C55" s="500"/>
      <c r="D55" s="500"/>
      <c r="E55" s="500"/>
      <c r="F55" s="505"/>
      <c r="G55" s="505"/>
      <c r="H55" s="500"/>
      <c r="I55" s="500"/>
      <c r="J55" s="500"/>
      <c r="K55" s="500"/>
      <c r="L55" s="500"/>
      <c r="M55" s="500"/>
      <c r="N55" s="500"/>
      <c r="O55" s="500"/>
      <c r="P55" s="500"/>
      <c r="Q55" s="500"/>
      <c r="R55" s="500"/>
      <c r="S55" s="500"/>
      <c r="T55" s="500"/>
    </row>
    <row r="56" spans="1:20" x14ac:dyDescent="0.2">
      <c r="A56" s="1717"/>
      <c r="B56" s="1717"/>
      <c r="C56" s="500"/>
      <c r="D56" s="500"/>
      <c r="E56" s="500"/>
      <c r="F56" s="1717"/>
      <c r="G56" s="1717"/>
      <c r="H56" s="500"/>
      <c r="I56" s="500"/>
      <c r="J56" s="500"/>
      <c r="K56" s="500"/>
      <c r="L56" s="500"/>
      <c r="M56" s="500"/>
      <c r="N56" s="500"/>
      <c r="O56" s="500"/>
      <c r="P56" s="500"/>
      <c r="Q56" s="500"/>
      <c r="R56" s="500"/>
      <c r="S56" s="500"/>
      <c r="T56" s="500"/>
    </row>
    <row r="57" spans="1:20" x14ac:dyDescent="0.2">
      <c r="A57" s="500"/>
      <c r="B57" s="500"/>
      <c r="C57" s="500"/>
      <c r="D57" s="500"/>
      <c r="E57" s="500"/>
      <c r="F57" s="1716"/>
      <c r="G57" s="1716"/>
      <c r="H57" s="500"/>
      <c r="I57" s="500"/>
      <c r="J57" s="500"/>
      <c r="K57" s="500"/>
      <c r="L57" s="500"/>
      <c r="M57" s="500"/>
      <c r="N57" s="500"/>
      <c r="O57" s="500"/>
      <c r="P57" s="500"/>
      <c r="Q57" s="500"/>
      <c r="R57" s="500"/>
      <c r="S57" s="500"/>
      <c r="T57" s="500"/>
    </row>
    <row r="58" spans="1:20" x14ac:dyDescent="0.2">
      <c r="A58" s="500"/>
      <c r="B58" s="500"/>
      <c r="C58" s="500"/>
      <c r="D58" s="500"/>
      <c r="E58" s="500"/>
      <c r="F58" s="1716"/>
      <c r="G58" s="1716"/>
      <c r="H58" s="500"/>
      <c r="I58" s="500"/>
      <c r="J58" s="500"/>
      <c r="K58" s="500"/>
      <c r="L58" s="500"/>
      <c r="M58" s="500"/>
      <c r="N58" s="500"/>
      <c r="O58" s="500"/>
      <c r="P58" s="500"/>
      <c r="Q58" s="500"/>
      <c r="R58" s="500"/>
      <c r="S58" s="500"/>
      <c r="T58" s="500"/>
    </row>
    <row r="59" spans="1:20" x14ac:dyDescent="0.2">
      <c r="A59" s="500"/>
      <c r="B59" s="500"/>
      <c r="C59" s="500"/>
      <c r="D59" s="500"/>
      <c r="E59" s="500"/>
      <c r="F59" s="1716"/>
      <c r="G59" s="1716"/>
      <c r="H59" s="500"/>
      <c r="I59" s="500"/>
      <c r="J59" s="500"/>
      <c r="K59" s="500"/>
      <c r="L59" s="500"/>
      <c r="M59" s="500"/>
      <c r="N59" s="500"/>
      <c r="O59" s="500"/>
      <c r="P59" s="500"/>
      <c r="Q59" s="500"/>
      <c r="R59" s="500"/>
      <c r="S59" s="500"/>
      <c r="T59" s="500"/>
    </row>
    <row r="60" spans="1:20" x14ac:dyDescent="0.2">
      <c r="A60" s="500"/>
      <c r="B60" s="500"/>
      <c r="C60" s="500"/>
      <c r="D60" s="500"/>
      <c r="E60" s="500"/>
      <c r="F60" s="1716"/>
      <c r="G60" s="1716"/>
      <c r="H60" s="500"/>
      <c r="I60" s="500"/>
      <c r="J60" s="500"/>
      <c r="K60" s="500"/>
      <c r="L60" s="500"/>
      <c r="M60" s="500"/>
      <c r="N60" s="500"/>
      <c r="O60" s="500"/>
      <c r="P60" s="500"/>
      <c r="Q60" s="500"/>
      <c r="R60" s="500"/>
      <c r="S60" s="500"/>
      <c r="T60" s="500"/>
    </row>
    <row r="61" spans="1:20" x14ac:dyDescent="0.2">
      <c r="A61" s="500"/>
      <c r="B61" s="500"/>
      <c r="C61" s="500"/>
      <c r="D61" s="500"/>
      <c r="E61" s="500"/>
      <c r="F61" s="1716"/>
      <c r="G61" s="1716"/>
      <c r="H61" s="500"/>
      <c r="I61" s="500"/>
      <c r="J61" s="500"/>
      <c r="K61" s="500"/>
      <c r="L61" s="500"/>
      <c r="M61" s="500"/>
      <c r="N61" s="500"/>
      <c r="O61" s="500"/>
      <c r="P61" s="500"/>
      <c r="Q61" s="500"/>
      <c r="R61" s="500"/>
      <c r="S61" s="500"/>
      <c r="T61" s="500"/>
    </row>
    <row r="62" spans="1:20" x14ac:dyDescent="0.2">
      <c r="A62" s="500"/>
      <c r="B62" s="500"/>
      <c r="C62" s="500"/>
      <c r="D62" s="500"/>
      <c r="E62" s="500"/>
      <c r="F62" s="1716"/>
      <c r="G62" s="1716"/>
      <c r="H62" s="500"/>
      <c r="I62" s="500"/>
      <c r="J62" s="500"/>
      <c r="K62" s="500"/>
      <c r="L62" s="500"/>
      <c r="M62" s="500"/>
      <c r="N62" s="500"/>
      <c r="O62" s="500"/>
      <c r="P62" s="500"/>
      <c r="Q62" s="500"/>
      <c r="R62" s="500"/>
      <c r="S62" s="500"/>
      <c r="T62" s="500"/>
    </row>
    <row r="63" spans="1:20" x14ac:dyDescent="0.2">
      <c r="A63" s="500"/>
      <c r="B63" s="500"/>
      <c r="C63" s="500"/>
      <c r="D63" s="500"/>
      <c r="E63" s="500"/>
      <c r="F63" s="1716"/>
      <c r="G63" s="1716"/>
      <c r="H63" s="500"/>
      <c r="I63" s="500"/>
      <c r="J63" s="500"/>
      <c r="K63" s="500"/>
      <c r="L63" s="500"/>
      <c r="M63" s="500"/>
      <c r="N63" s="500"/>
      <c r="O63" s="500"/>
      <c r="P63" s="500"/>
      <c r="Q63" s="500"/>
      <c r="R63" s="500"/>
      <c r="S63" s="500"/>
      <c r="T63" s="500"/>
    </row>
    <row r="64" spans="1:20" x14ac:dyDescent="0.2">
      <c r="A64" s="500"/>
      <c r="B64" s="500"/>
      <c r="C64" s="500"/>
      <c r="D64" s="500"/>
      <c r="E64" s="500"/>
      <c r="F64" s="1716"/>
      <c r="G64" s="1716"/>
      <c r="H64" s="500"/>
      <c r="I64" s="500"/>
      <c r="J64" s="500"/>
      <c r="K64" s="500"/>
      <c r="L64" s="500"/>
      <c r="M64" s="500"/>
      <c r="N64" s="500"/>
      <c r="O64" s="500"/>
      <c r="P64" s="500"/>
      <c r="Q64" s="500"/>
      <c r="R64" s="500"/>
      <c r="S64" s="500"/>
      <c r="T64" s="500"/>
    </row>
    <row r="65" spans="1:20" x14ac:dyDescent="0.2">
      <c r="A65" s="500"/>
      <c r="B65" s="500"/>
      <c r="C65" s="500"/>
      <c r="D65" s="500"/>
      <c r="E65" s="500"/>
      <c r="F65" s="1716"/>
      <c r="G65" s="1716"/>
      <c r="H65" s="500"/>
      <c r="I65" s="500"/>
      <c r="J65" s="500"/>
      <c r="K65" s="500"/>
      <c r="L65" s="500"/>
      <c r="M65" s="500"/>
      <c r="N65" s="500"/>
      <c r="O65" s="500"/>
      <c r="P65" s="500"/>
      <c r="Q65" s="500"/>
      <c r="R65" s="500"/>
      <c r="S65" s="500"/>
      <c r="T65" s="500"/>
    </row>
    <row r="66" spans="1:20" x14ac:dyDescent="0.2">
      <c r="A66" s="500"/>
      <c r="B66" s="500"/>
      <c r="C66" s="500"/>
      <c r="D66" s="500"/>
      <c r="E66" s="500"/>
      <c r="F66" s="1716"/>
      <c r="G66" s="1716"/>
      <c r="H66" s="500"/>
      <c r="I66" s="500"/>
      <c r="J66" s="500"/>
      <c r="K66" s="500"/>
      <c r="L66" s="500"/>
      <c r="M66" s="500"/>
      <c r="N66" s="500"/>
      <c r="O66" s="500"/>
      <c r="P66" s="500"/>
      <c r="Q66" s="500"/>
      <c r="R66" s="500"/>
      <c r="S66" s="500"/>
      <c r="T66" s="500"/>
    </row>
    <row r="67" spans="1:20" x14ac:dyDescent="0.2">
      <c r="A67" s="500"/>
      <c r="B67" s="500"/>
      <c r="C67" s="500"/>
      <c r="D67" s="500"/>
      <c r="E67" s="500"/>
      <c r="F67" s="1716"/>
      <c r="G67" s="1716"/>
      <c r="H67" s="500"/>
      <c r="I67" s="500"/>
      <c r="J67" s="500"/>
      <c r="K67" s="500"/>
      <c r="L67" s="500"/>
      <c r="M67" s="500"/>
      <c r="N67" s="500"/>
      <c r="O67" s="500"/>
      <c r="P67" s="500"/>
      <c r="Q67" s="500"/>
      <c r="R67" s="500"/>
      <c r="S67" s="500"/>
      <c r="T67" s="500"/>
    </row>
    <row r="68" spans="1:20" x14ac:dyDescent="0.2">
      <c r="A68" s="500"/>
      <c r="B68" s="500"/>
      <c r="C68" s="500"/>
      <c r="D68" s="500"/>
      <c r="E68" s="500"/>
      <c r="F68" s="1716"/>
      <c r="G68" s="1716"/>
      <c r="H68" s="500"/>
      <c r="I68" s="500"/>
      <c r="J68" s="500"/>
      <c r="K68" s="500"/>
      <c r="L68" s="500"/>
      <c r="M68" s="500"/>
      <c r="N68" s="500"/>
      <c r="O68" s="500"/>
      <c r="P68" s="500"/>
      <c r="Q68" s="500"/>
      <c r="R68" s="500"/>
      <c r="S68" s="500"/>
      <c r="T68" s="500"/>
    </row>
    <row r="69" spans="1:20" x14ac:dyDescent="0.2">
      <c r="A69" s="500"/>
      <c r="B69" s="500"/>
      <c r="C69" s="500"/>
      <c r="D69" s="500"/>
      <c r="E69" s="500"/>
      <c r="F69" s="1716"/>
      <c r="G69" s="1716"/>
      <c r="H69" s="500"/>
      <c r="I69" s="500"/>
      <c r="J69" s="500"/>
      <c r="K69" s="500"/>
      <c r="L69" s="500"/>
      <c r="M69" s="500"/>
      <c r="N69" s="500"/>
      <c r="O69" s="500"/>
      <c r="P69" s="500"/>
      <c r="Q69" s="500"/>
      <c r="R69" s="500"/>
      <c r="S69" s="500"/>
      <c r="T69" s="500"/>
    </row>
    <row r="70" spans="1:20" x14ac:dyDescent="0.2">
      <c r="A70" s="500"/>
      <c r="B70" s="500"/>
      <c r="C70" s="500"/>
      <c r="D70" s="500"/>
      <c r="E70" s="500"/>
      <c r="F70" s="1716"/>
      <c r="G70" s="1716"/>
      <c r="H70" s="500"/>
      <c r="I70" s="500"/>
      <c r="J70" s="500"/>
      <c r="K70" s="500"/>
      <c r="L70" s="500"/>
      <c r="M70" s="500"/>
      <c r="N70" s="500"/>
      <c r="O70" s="500"/>
      <c r="P70" s="500"/>
      <c r="Q70" s="500"/>
      <c r="R70" s="500"/>
      <c r="S70" s="500"/>
      <c r="T70" s="500"/>
    </row>
    <row r="71" spans="1:20" x14ac:dyDescent="0.2">
      <c r="A71" s="500"/>
      <c r="B71" s="500"/>
      <c r="C71" s="500"/>
      <c r="D71" s="500"/>
      <c r="E71" s="500"/>
      <c r="F71" s="1716"/>
      <c r="G71" s="1716"/>
      <c r="H71" s="500"/>
      <c r="I71" s="500"/>
      <c r="J71" s="500"/>
      <c r="K71" s="500"/>
      <c r="L71" s="500"/>
      <c r="M71" s="500"/>
      <c r="N71" s="500"/>
      <c r="O71" s="500"/>
      <c r="P71" s="500"/>
      <c r="Q71" s="500"/>
      <c r="R71" s="500"/>
      <c r="S71" s="500"/>
      <c r="T71" s="500"/>
    </row>
    <row r="72" spans="1:20" x14ac:dyDescent="0.2">
      <c r="A72" s="500"/>
      <c r="B72" s="500"/>
      <c r="C72" s="500"/>
      <c r="D72" s="500"/>
      <c r="E72" s="500"/>
      <c r="F72" s="1716"/>
      <c r="G72" s="1716"/>
      <c r="H72" s="500"/>
      <c r="I72" s="500"/>
      <c r="J72" s="500"/>
      <c r="K72" s="500"/>
      <c r="L72" s="500"/>
      <c r="M72" s="500"/>
      <c r="N72" s="500"/>
      <c r="O72" s="500"/>
      <c r="P72" s="500"/>
      <c r="Q72" s="500"/>
      <c r="R72" s="500"/>
      <c r="S72" s="500"/>
      <c r="T72" s="500"/>
    </row>
    <row r="73" spans="1:20" x14ac:dyDescent="0.2">
      <c r="A73" s="500"/>
      <c r="B73" s="500"/>
      <c r="C73" s="500"/>
      <c r="D73" s="500"/>
      <c r="E73" s="500"/>
      <c r="F73" s="1716"/>
      <c r="G73" s="1716"/>
      <c r="H73" s="500"/>
      <c r="I73" s="500"/>
      <c r="J73" s="500"/>
      <c r="K73" s="500"/>
      <c r="L73" s="500"/>
      <c r="M73" s="500"/>
      <c r="N73" s="500"/>
      <c r="O73" s="500"/>
      <c r="P73" s="500"/>
      <c r="Q73" s="500"/>
      <c r="R73" s="500"/>
      <c r="S73" s="500"/>
      <c r="T73" s="500"/>
    </row>
    <row r="74" spans="1:20" x14ac:dyDescent="0.2">
      <c r="A74" s="500"/>
      <c r="B74" s="500"/>
      <c r="C74" s="500"/>
      <c r="D74" s="500"/>
      <c r="E74" s="500"/>
      <c r="F74" s="1716"/>
      <c r="G74" s="1716"/>
      <c r="H74" s="500"/>
      <c r="I74" s="500"/>
      <c r="J74" s="500"/>
      <c r="K74" s="500"/>
      <c r="L74" s="500"/>
      <c r="M74" s="500"/>
      <c r="N74" s="500"/>
      <c r="O74" s="500"/>
      <c r="P74" s="500"/>
      <c r="Q74" s="500"/>
      <c r="R74" s="500"/>
      <c r="S74" s="500"/>
      <c r="T74" s="500"/>
    </row>
    <row r="75" spans="1:20" x14ac:dyDescent="0.2">
      <c r="A75" s="500"/>
      <c r="B75" s="500"/>
      <c r="C75" s="500"/>
      <c r="D75" s="500"/>
      <c r="E75" s="500"/>
      <c r="F75" s="1716"/>
      <c r="G75" s="1716"/>
      <c r="H75" s="500"/>
      <c r="I75" s="500"/>
      <c r="J75" s="500"/>
      <c r="K75" s="500"/>
      <c r="L75" s="500"/>
      <c r="M75" s="500"/>
      <c r="N75" s="500"/>
      <c r="O75" s="500"/>
      <c r="P75" s="500"/>
      <c r="Q75" s="500"/>
      <c r="R75" s="500"/>
      <c r="S75" s="500"/>
      <c r="T75" s="500"/>
    </row>
    <row r="76" spans="1:20" x14ac:dyDescent="0.2">
      <c r="A76" s="500"/>
      <c r="B76" s="500"/>
      <c r="C76" s="500"/>
      <c r="D76" s="500"/>
      <c r="E76" s="500"/>
      <c r="F76" s="1716"/>
      <c r="G76" s="1716"/>
      <c r="H76" s="500"/>
      <c r="I76" s="500"/>
      <c r="J76" s="500"/>
      <c r="K76" s="500"/>
      <c r="L76" s="500"/>
      <c r="M76" s="500"/>
      <c r="N76" s="500"/>
      <c r="O76" s="500"/>
      <c r="P76" s="500"/>
      <c r="Q76" s="500"/>
      <c r="R76" s="500"/>
      <c r="S76" s="500"/>
      <c r="T76" s="500"/>
    </row>
    <row r="77" spans="1:20" x14ac:dyDescent="0.2">
      <c r="A77" s="500"/>
      <c r="B77" s="500"/>
      <c r="C77" s="500"/>
      <c r="D77" s="500"/>
      <c r="E77" s="500"/>
      <c r="F77" s="1716"/>
      <c r="G77" s="1716"/>
      <c r="H77" s="500"/>
      <c r="I77" s="500"/>
      <c r="J77" s="500"/>
      <c r="K77" s="500"/>
      <c r="L77" s="500"/>
      <c r="M77" s="500"/>
      <c r="N77" s="500"/>
      <c r="O77" s="500"/>
      <c r="P77" s="500"/>
      <c r="Q77" s="500"/>
      <c r="R77" s="500"/>
      <c r="S77" s="500"/>
      <c r="T77" s="500"/>
    </row>
    <row r="78" spans="1:20" x14ac:dyDescent="0.2">
      <c r="A78" s="500"/>
      <c r="B78" s="500"/>
      <c r="C78" s="500"/>
      <c r="D78" s="500"/>
      <c r="E78" s="500"/>
      <c r="F78" s="1716"/>
      <c r="G78" s="1716"/>
      <c r="H78" s="500"/>
      <c r="I78" s="500"/>
      <c r="J78" s="500"/>
      <c r="K78" s="500"/>
      <c r="L78" s="500"/>
      <c r="M78" s="500"/>
      <c r="N78" s="500"/>
      <c r="O78" s="500"/>
      <c r="P78" s="500"/>
      <c r="Q78" s="500"/>
      <c r="R78" s="500"/>
      <c r="S78" s="500"/>
      <c r="T78" s="500"/>
    </row>
    <row r="79" spans="1:20" x14ac:dyDescent="0.2">
      <c r="A79" s="500"/>
      <c r="B79" s="500"/>
      <c r="C79" s="500"/>
      <c r="D79" s="500"/>
      <c r="E79" s="500"/>
      <c r="F79" s="1716"/>
      <c r="G79" s="1716"/>
      <c r="H79" s="500"/>
      <c r="I79" s="500"/>
      <c r="J79" s="500"/>
      <c r="K79" s="500"/>
      <c r="L79" s="500"/>
      <c r="M79" s="500"/>
      <c r="N79" s="500"/>
      <c r="O79" s="500"/>
      <c r="P79" s="500"/>
      <c r="Q79" s="500"/>
      <c r="R79" s="500"/>
      <c r="S79" s="500"/>
      <c r="T79" s="500"/>
    </row>
    <row r="80" spans="1:20" x14ac:dyDescent="0.2">
      <c r="A80" s="500"/>
      <c r="B80" s="500"/>
      <c r="C80" s="500"/>
      <c r="D80" s="500"/>
      <c r="E80" s="500"/>
      <c r="F80" s="1716"/>
      <c r="G80" s="1716"/>
      <c r="H80" s="500"/>
      <c r="I80" s="500"/>
      <c r="J80" s="500"/>
      <c r="K80" s="500"/>
      <c r="L80" s="500"/>
      <c r="M80" s="500"/>
      <c r="N80" s="500"/>
      <c r="O80" s="500"/>
      <c r="P80" s="500"/>
      <c r="Q80" s="500"/>
      <c r="R80" s="500"/>
      <c r="S80" s="500"/>
      <c r="T80" s="500"/>
    </row>
    <row r="81" spans="1:20" x14ac:dyDescent="0.2">
      <c r="A81" s="500"/>
      <c r="B81" s="500"/>
      <c r="C81" s="500"/>
      <c r="D81" s="500"/>
      <c r="E81" s="500"/>
      <c r="F81" s="1716"/>
      <c r="G81" s="1716"/>
      <c r="H81" s="500"/>
      <c r="I81" s="500"/>
      <c r="J81" s="500"/>
      <c r="K81" s="500"/>
      <c r="L81" s="500"/>
      <c r="M81" s="500"/>
      <c r="N81" s="500"/>
      <c r="O81" s="500"/>
      <c r="P81" s="500"/>
      <c r="Q81" s="500"/>
      <c r="R81" s="500"/>
      <c r="S81" s="500"/>
      <c r="T81" s="500"/>
    </row>
    <row r="82" spans="1:20" x14ac:dyDescent="0.2">
      <c r="A82" s="500"/>
      <c r="B82" s="500"/>
      <c r="C82" s="500"/>
      <c r="D82" s="500"/>
      <c r="E82" s="500"/>
      <c r="F82" s="1716"/>
      <c r="G82" s="1716"/>
      <c r="H82" s="500"/>
      <c r="I82" s="500"/>
      <c r="J82" s="500"/>
      <c r="K82" s="500"/>
      <c r="L82" s="500"/>
      <c r="M82" s="500"/>
      <c r="N82" s="500"/>
      <c r="O82" s="500"/>
      <c r="P82" s="500"/>
      <c r="Q82" s="500"/>
      <c r="R82" s="500"/>
      <c r="S82" s="500"/>
      <c r="T82" s="500"/>
    </row>
    <row r="83" spans="1:20" x14ac:dyDescent="0.2">
      <c r="A83" s="500"/>
      <c r="B83" s="500"/>
      <c r="C83" s="500"/>
      <c r="D83" s="500"/>
      <c r="E83" s="500"/>
      <c r="F83" s="1716"/>
      <c r="G83" s="1716"/>
      <c r="H83" s="500"/>
      <c r="I83" s="500"/>
      <c r="J83" s="500"/>
      <c r="K83" s="500"/>
      <c r="L83" s="500"/>
      <c r="M83" s="500"/>
      <c r="N83" s="500"/>
      <c r="O83" s="500"/>
      <c r="P83" s="500"/>
      <c r="Q83" s="500"/>
      <c r="R83" s="500"/>
      <c r="S83" s="500"/>
      <c r="T83" s="500"/>
    </row>
    <row r="84" spans="1:20" x14ac:dyDescent="0.2">
      <c r="L84" s="500"/>
      <c r="M84" s="500"/>
      <c r="N84" s="500"/>
      <c r="O84" s="500"/>
    </row>
    <row r="85" spans="1:20" x14ac:dyDescent="0.2">
      <c r="L85" s="500"/>
      <c r="M85" s="500"/>
      <c r="N85" s="500"/>
      <c r="O85" s="500"/>
    </row>
    <row r="86" spans="1:20" x14ac:dyDescent="0.2">
      <c r="L86" s="500"/>
      <c r="M86" s="500"/>
      <c r="N86" s="500"/>
      <c r="O86" s="500"/>
    </row>
    <row r="87" spans="1:20" x14ac:dyDescent="0.2">
      <c r="L87" s="500"/>
      <c r="M87" s="500"/>
      <c r="N87" s="500"/>
      <c r="O87" s="500"/>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13" t="e">
        <f ca="1">Pricing_IRS!$C$14</f>
        <v>#NAME?</v>
      </c>
      <c r="C1" s="1712" t="str">
        <f>UPPER(Pricing_IRS!$C$18)</f>
        <v>NONE</v>
      </c>
      <c r="D1" s="1712">
        <f>Pricing_IRS!$C$17</f>
        <v>1000000</v>
      </c>
      <c r="F1" s="1883">
        <v>20</v>
      </c>
      <c r="G1" s="1711">
        <f>FirstNominal/Payments</f>
        <v>50000</v>
      </c>
      <c r="H1" s="1714">
        <f>Pricing_IRS!$C$25</f>
        <v>0</v>
      </c>
      <c r="I1" s="1709" t="e">
        <f ca="1">SUM(_xll.ohPack(I4:I123))</f>
        <v>#NAME?</v>
      </c>
    </row>
    <row r="3" spans="1:9" x14ac:dyDescent="0.2">
      <c r="B3" s="1706" t="s">
        <v>528</v>
      </c>
      <c r="C3" s="1708" t="s">
        <v>13</v>
      </c>
      <c r="D3" s="1707" t="s">
        <v>527</v>
      </c>
      <c r="E3" s="1707" t="s">
        <v>526</v>
      </c>
      <c r="F3" s="1707" t="s">
        <v>525</v>
      </c>
      <c r="G3" s="1707" t="s">
        <v>524</v>
      </c>
      <c r="H3" s="1706" t="s">
        <v>523</v>
      </c>
      <c r="I3" s="1705"/>
    </row>
    <row r="4" spans="1:9" x14ac:dyDescent="0.2">
      <c r="A4" s="93">
        <v>1</v>
      </c>
      <c r="B4" s="1700" t="e">
        <f t="array" aca="1" ref="B4:B123" ca="1">_xll.qlScheduleDates(,Schedule)</f>
        <v>#NAME?</v>
      </c>
      <c r="C4" s="1699" t="e">
        <f t="array" ref="C4:C123" ca="1">IF(Type="MIRROR",E4:E123,IF(Type="CUSTOM",F4:F123,IF(Type="STEP",G4:G123,IF(Type="FRENCH",H4:H123,D4:D123))))</f>
        <v>#N/A</v>
      </c>
      <c r="D4" s="1704" t="e">
        <f t="shared" ref="D4:D35" ca="1" si="0">IF(ISNUMBER($B5),FirstNominal,NA())</f>
        <v>#N/A</v>
      </c>
      <c r="E4" s="1703" t="e">
        <f t="array" aca="1" ref="E4:E123" ca="1">VLOOKUP(Dates,SecondLegAdmortization_IRS!$B$4:$C$123,2)</f>
        <v>#NAME?</v>
      </c>
      <c r="F4" s="1704" t="e">
        <f t="shared" ref="F4:F35" ca="1" si="1">IF(ISNUMBER($B5),FirstNominal,NA())</f>
        <v>#N/A</v>
      </c>
      <c r="G4" s="1703">
        <f>FirstNominal</f>
        <v>1000000</v>
      </c>
      <c r="H4" s="1702">
        <f>FirstNominal</f>
        <v>1000000</v>
      </c>
      <c r="I4" s="1701">
        <f t="shared" ref="I4:I35" si="2">PPMT(Rate,$A4,Payments,FirstNominal)</f>
        <v>-50000</v>
      </c>
    </row>
    <row r="5" spans="1:9" x14ac:dyDescent="0.2">
      <c r="A5" s="93">
        <v>2</v>
      </c>
      <c r="B5" s="1700" t="e">
        <f ca="1"/>
        <v>#NAME?</v>
      </c>
      <c r="C5" s="1699" t="e">
        <f ca="1"/>
        <v>#N/A</v>
      </c>
      <c r="D5" s="1698" t="e">
        <f t="shared" ca="1" si="0"/>
        <v>#N/A</v>
      </c>
      <c r="E5" s="1698" t="e">
        <f ca="1"/>
        <v>#NAME?</v>
      </c>
      <c r="F5" s="1698" t="e">
        <f t="shared" ca="1" si="1"/>
        <v>#N/A</v>
      </c>
      <c r="G5" s="1698">
        <f t="shared" ref="G5:G36" ca="1" si="3">IF(ISNA($B6),NA(),MAX(G4-StepDecrement,0))</f>
        <v>950000</v>
      </c>
      <c r="H5" s="1697">
        <f t="shared" ref="H5:H36" ca="1" si="4">IF(ISNA($B6),NA(),H4+I4)</f>
        <v>950000</v>
      </c>
      <c r="I5" s="1696">
        <f t="shared" si="2"/>
        <v>-50000</v>
      </c>
    </row>
    <row r="6" spans="1:9" x14ac:dyDescent="0.2">
      <c r="A6" s="93">
        <v>3</v>
      </c>
      <c r="B6" s="1700" t="e">
        <f ca="1"/>
        <v>#NAME?</v>
      </c>
      <c r="C6" s="1699" t="e">
        <f ca="1"/>
        <v>#N/A</v>
      </c>
      <c r="D6" s="1698" t="e">
        <f t="shared" ca="1" si="0"/>
        <v>#N/A</v>
      </c>
      <c r="E6" s="1698" t="e">
        <f ca="1"/>
        <v>#NAME?</v>
      </c>
      <c r="F6" s="1698" t="e">
        <f t="shared" ca="1" si="1"/>
        <v>#N/A</v>
      </c>
      <c r="G6" s="1698">
        <f t="shared" ca="1" si="3"/>
        <v>900000</v>
      </c>
      <c r="H6" s="1697">
        <f t="shared" ca="1" si="4"/>
        <v>900000</v>
      </c>
      <c r="I6" s="1696">
        <f t="shared" si="2"/>
        <v>-50000</v>
      </c>
    </row>
    <row r="7" spans="1:9" x14ac:dyDescent="0.2">
      <c r="A7" s="93">
        <v>4</v>
      </c>
      <c r="B7" s="1700" t="e">
        <f ca="1"/>
        <v>#NAME?</v>
      </c>
      <c r="C7" s="1699" t="e">
        <f ca="1"/>
        <v>#N/A</v>
      </c>
      <c r="D7" s="1698" t="e">
        <f t="shared" ca="1" si="0"/>
        <v>#N/A</v>
      </c>
      <c r="E7" s="1698" t="e">
        <f ca="1"/>
        <v>#NAME?</v>
      </c>
      <c r="F7" s="1698" t="e">
        <f t="shared" ca="1" si="1"/>
        <v>#N/A</v>
      </c>
      <c r="G7" s="1698">
        <f t="shared" ca="1" si="3"/>
        <v>850000</v>
      </c>
      <c r="H7" s="1697">
        <f t="shared" ca="1" si="4"/>
        <v>850000</v>
      </c>
      <c r="I7" s="1696">
        <f t="shared" si="2"/>
        <v>-50000</v>
      </c>
    </row>
    <row r="8" spans="1:9" x14ac:dyDescent="0.2">
      <c r="A8" s="93">
        <v>5</v>
      </c>
      <c r="B8" s="1700" t="e">
        <f ca="1"/>
        <v>#NAME?</v>
      </c>
      <c r="C8" s="1699" t="e">
        <f ca="1"/>
        <v>#N/A</v>
      </c>
      <c r="D8" s="1698" t="e">
        <f t="shared" ca="1" si="0"/>
        <v>#N/A</v>
      </c>
      <c r="E8" s="1698" t="e">
        <f ca="1"/>
        <v>#NAME?</v>
      </c>
      <c r="F8" s="1698" t="e">
        <f t="shared" ca="1" si="1"/>
        <v>#N/A</v>
      </c>
      <c r="G8" s="1698">
        <f t="shared" ca="1" si="3"/>
        <v>800000</v>
      </c>
      <c r="H8" s="1697">
        <f t="shared" ca="1" si="4"/>
        <v>800000</v>
      </c>
      <c r="I8" s="1696">
        <f t="shared" si="2"/>
        <v>-50000</v>
      </c>
    </row>
    <row r="9" spans="1:9" x14ac:dyDescent="0.2">
      <c r="A9" s="93">
        <v>6</v>
      </c>
      <c r="B9" s="1700" t="e">
        <f ca="1"/>
        <v>#NAME?</v>
      </c>
      <c r="C9" s="1699" t="e">
        <f ca="1"/>
        <v>#N/A</v>
      </c>
      <c r="D9" s="1698" t="e">
        <f t="shared" ca="1" si="0"/>
        <v>#N/A</v>
      </c>
      <c r="E9" s="1698" t="e">
        <f ca="1"/>
        <v>#NAME?</v>
      </c>
      <c r="F9" s="1698" t="e">
        <f t="shared" ca="1" si="1"/>
        <v>#N/A</v>
      </c>
      <c r="G9" s="1698">
        <f t="shared" ca="1" si="3"/>
        <v>750000</v>
      </c>
      <c r="H9" s="1697">
        <f t="shared" ca="1" si="4"/>
        <v>750000</v>
      </c>
      <c r="I9" s="1696">
        <f t="shared" si="2"/>
        <v>-50000</v>
      </c>
    </row>
    <row r="10" spans="1:9" x14ac:dyDescent="0.2">
      <c r="A10" s="93">
        <v>7</v>
      </c>
      <c r="B10" s="1700" t="e">
        <f ca="1"/>
        <v>#NAME?</v>
      </c>
      <c r="C10" s="1699" t="e">
        <f ca="1"/>
        <v>#N/A</v>
      </c>
      <c r="D10" s="1698" t="e">
        <f t="shared" ca="1" si="0"/>
        <v>#N/A</v>
      </c>
      <c r="E10" s="1698" t="e">
        <f ca="1"/>
        <v>#NAME?</v>
      </c>
      <c r="F10" s="1698" t="e">
        <f t="shared" ca="1" si="1"/>
        <v>#N/A</v>
      </c>
      <c r="G10" s="1698">
        <f t="shared" ca="1" si="3"/>
        <v>700000</v>
      </c>
      <c r="H10" s="1697">
        <f t="shared" ca="1" si="4"/>
        <v>700000</v>
      </c>
      <c r="I10" s="1696">
        <f t="shared" si="2"/>
        <v>-50000</v>
      </c>
    </row>
    <row r="11" spans="1:9" x14ac:dyDescent="0.2">
      <c r="A11" s="93">
        <v>8</v>
      </c>
      <c r="B11" s="1700" t="e">
        <f ca="1"/>
        <v>#NAME?</v>
      </c>
      <c r="C11" s="1699" t="e">
        <f ca="1"/>
        <v>#N/A</v>
      </c>
      <c r="D11" s="1698" t="e">
        <f t="shared" ca="1" si="0"/>
        <v>#N/A</v>
      </c>
      <c r="E11" s="1698" t="e">
        <f ca="1"/>
        <v>#NAME?</v>
      </c>
      <c r="F11" s="1698" t="e">
        <f t="shared" ca="1" si="1"/>
        <v>#N/A</v>
      </c>
      <c r="G11" s="1698">
        <f t="shared" ca="1" si="3"/>
        <v>650000</v>
      </c>
      <c r="H11" s="1697">
        <f t="shared" ca="1" si="4"/>
        <v>650000</v>
      </c>
      <c r="I11" s="1696">
        <f t="shared" si="2"/>
        <v>-50000</v>
      </c>
    </row>
    <row r="12" spans="1:9" x14ac:dyDescent="0.2">
      <c r="A12" s="93">
        <v>9</v>
      </c>
      <c r="B12" s="1700" t="e">
        <f ca="1"/>
        <v>#NAME?</v>
      </c>
      <c r="C12" s="1699" t="e">
        <f ca="1"/>
        <v>#N/A</v>
      </c>
      <c r="D12" s="1698" t="e">
        <f t="shared" ca="1" si="0"/>
        <v>#N/A</v>
      </c>
      <c r="E12" s="1698" t="e">
        <f ca="1"/>
        <v>#NAME?</v>
      </c>
      <c r="F12" s="1698" t="e">
        <f t="shared" ca="1" si="1"/>
        <v>#N/A</v>
      </c>
      <c r="G12" s="1698">
        <f t="shared" ca="1" si="3"/>
        <v>600000</v>
      </c>
      <c r="H12" s="1697">
        <f t="shared" ca="1" si="4"/>
        <v>600000</v>
      </c>
      <c r="I12" s="1696">
        <f t="shared" si="2"/>
        <v>-50000</v>
      </c>
    </row>
    <row r="13" spans="1:9" x14ac:dyDescent="0.2">
      <c r="A13" s="93">
        <v>10</v>
      </c>
      <c r="B13" s="1700" t="e">
        <f ca="1"/>
        <v>#NAME?</v>
      </c>
      <c r="C13" s="1699" t="e">
        <f ca="1"/>
        <v>#N/A</v>
      </c>
      <c r="D13" s="1698" t="e">
        <f t="shared" ca="1" si="0"/>
        <v>#N/A</v>
      </c>
      <c r="E13" s="1698" t="e">
        <f ca="1"/>
        <v>#NAME?</v>
      </c>
      <c r="F13" s="1698" t="e">
        <f t="shared" ca="1" si="1"/>
        <v>#N/A</v>
      </c>
      <c r="G13" s="1698">
        <f t="shared" ca="1" si="3"/>
        <v>550000</v>
      </c>
      <c r="H13" s="1697">
        <f t="shared" ca="1" si="4"/>
        <v>550000</v>
      </c>
      <c r="I13" s="1696">
        <f t="shared" si="2"/>
        <v>-50000</v>
      </c>
    </row>
    <row r="14" spans="1:9" x14ac:dyDescent="0.2">
      <c r="A14" s="93">
        <v>11</v>
      </c>
      <c r="B14" s="1700" t="e">
        <f ca="1"/>
        <v>#NAME?</v>
      </c>
      <c r="C14" s="1699" t="e">
        <f ca="1"/>
        <v>#N/A</v>
      </c>
      <c r="D14" s="1698" t="e">
        <f t="shared" ca="1" si="0"/>
        <v>#N/A</v>
      </c>
      <c r="E14" s="1698" t="e">
        <f ca="1"/>
        <v>#NAME?</v>
      </c>
      <c r="F14" s="1698" t="e">
        <f t="shared" ca="1" si="1"/>
        <v>#N/A</v>
      </c>
      <c r="G14" s="1698">
        <f t="shared" ca="1" si="3"/>
        <v>500000</v>
      </c>
      <c r="H14" s="1697">
        <f t="shared" ca="1" si="4"/>
        <v>500000</v>
      </c>
      <c r="I14" s="1696">
        <f t="shared" si="2"/>
        <v>-50000</v>
      </c>
    </row>
    <row r="15" spans="1:9" x14ac:dyDescent="0.2">
      <c r="A15" s="93">
        <v>12</v>
      </c>
      <c r="B15" s="1700" t="e">
        <f ca="1"/>
        <v>#NAME?</v>
      </c>
      <c r="C15" s="1699" t="e">
        <f ca="1"/>
        <v>#N/A</v>
      </c>
      <c r="D15" s="1698" t="e">
        <f t="shared" ca="1" si="0"/>
        <v>#N/A</v>
      </c>
      <c r="E15" s="1698" t="e">
        <f ca="1"/>
        <v>#NAME?</v>
      </c>
      <c r="F15" s="1698" t="e">
        <f t="shared" ca="1" si="1"/>
        <v>#N/A</v>
      </c>
      <c r="G15" s="1698">
        <f t="shared" ca="1" si="3"/>
        <v>450000</v>
      </c>
      <c r="H15" s="1697">
        <f t="shared" ca="1" si="4"/>
        <v>450000</v>
      </c>
      <c r="I15" s="1696">
        <f t="shared" si="2"/>
        <v>-50000</v>
      </c>
    </row>
    <row r="16" spans="1:9" x14ac:dyDescent="0.2">
      <c r="A16" s="93">
        <v>13</v>
      </c>
      <c r="B16" s="1700" t="e">
        <f ca="1"/>
        <v>#NAME?</v>
      </c>
      <c r="C16" s="1699" t="e">
        <f ca="1"/>
        <v>#N/A</v>
      </c>
      <c r="D16" s="1698" t="e">
        <f t="shared" ca="1" si="0"/>
        <v>#N/A</v>
      </c>
      <c r="E16" s="1698" t="e">
        <f ca="1"/>
        <v>#NAME?</v>
      </c>
      <c r="F16" s="1698" t="e">
        <f t="shared" ca="1" si="1"/>
        <v>#N/A</v>
      </c>
      <c r="G16" s="1698">
        <f t="shared" ca="1" si="3"/>
        <v>400000</v>
      </c>
      <c r="H16" s="1697">
        <f t="shared" ca="1" si="4"/>
        <v>400000</v>
      </c>
      <c r="I16" s="1696">
        <f t="shared" si="2"/>
        <v>-50000</v>
      </c>
    </row>
    <row r="17" spans="1:9" x14ac:dyDescent="0.2">
      <c r="A17" s="93">
        <v>14</v>
      </c>
      <c r="B17" s="1700" t="e">
        <f ca="1"/>
        <v>#NAME?</v>
      </c>
      <c r="C17" s="1699" t="e">
        <f ca="1"/>
        <v>#N/A</v>
      </c>
      <c r="D17" s="1698" t="e">
        <f t="shared" ca="1" si="0"/>
        <v>#N/A</v>
      </c>
      <c r="E17" s="1698" t="e">
        <f ca="1"/>
        <v>#NAME?</v>
      </c>
      <c r="F17" s="1698" t="e">
        <f t="shared" ca="1" si="1"/>
        <v>#N/A</v>
      </c>
      <c r="G17" s="1698">
        <f t="shared" ca="1" si="3"/>
        <v>350000</v>
      </c>
      <c r="H17" s="1697">
        <f t="shared" ca="1" si="4"/>
        <v>350000</v>
      </c>
      <c r="I17" s="1696">
        <f t="shared" si="2"/>
        <v>-50000</v>
      </c>
    </row>
    <row r="18" spans="1:9" x14ac:dyDescent="0.2">
      <c r="A18" s="93">
        <v>15</v>
      </c>
      <c r="B18" s="1700" t="e">
        <f ca="1"/>
        <v>#NAME?</v>
      </c>
      <c r="C18" s="1699" t="e">
        <f ca="1"/>
        <v>#N/A</v>
      </c>
      <c r="D18" s="1698" t="e">
        <f t="shared" ca="1" si="0"/>
        <v>#N/A</v>
      </c>
      <c r="E18" s="1698" t="e">
        <f ca="1"/>
        <v>#NAME?</v>
      </c>
      <c r="F18" s="1698" t="e">
        <f t="shared" ca="1" si="1"/>
        <v>#N/A</v>
      </c>
      <c r="G18" s="1698">
        <f t="shared" ca="1" si="3"/>
        <v>300000</v>
      </c>
      <c r="H18" s="1697">
        <f t="shared" ca="1" si="4"/>
        <v>300000</v>
      </c>
      <c r="I18" s="1696">
        <f t="shared" si="2"/>
        <v>-50000</v>
      </c>
    </row>
    <row r="19" spans="1:9" x14ac:dyDescent="0.2">
      <c r="A19" s="93">
        <v>16</v>
      </c>
      <c r="B19" s="1700" t="e">
        <f ca="1"/>
        <v>#NAME?</v>
      </c>
      <c r="C19" s="1699" t="e">
        <f ca="1"/>
        <v>#N/A</v>
      </c>
      <c r="D19" s="1698" t="e">
        <f t="shared" ca="1" si="0"/>
        <v>#N/A</v>
      </c>
      <c r="E19" s="1698" t="e">
        <f ca="1"/>
        <v>#NAME?</v>
      </c>
      <c r="F19" s="1698" t="e">
        <f t="shared" ca="1" si="1"/>
        <v>#N/A</v>
      </c>
      <c r="G19" s="1698">
        <f t="shared" ca="1" si="3"/>
        <v>250000</v>
      </c>
      <c r="H19" s="1697">
        <f t="shared" ca="1" si="4"/>
        <v>250000</v>
      </c>
      <c r="I19" s="1696">
        <f t="shared" si="2"/>
        <v>-50000</v>
      </c>
    </row>
    <row r="20" spans="1:9" x14ac:dyDescent="0.2">
      <c r="A20" s="93">
        <v>17</v>
      </c>
      <c r="B20" s="1700" t="e">
        <f ca="1"/>
        <v>#NAME?</v>
      </c>
      <c r="C20" s="1699" t="e">
        <f ca="1"/>
        <v>#N/A</v>
      </c>
      <c r="D20" s="1698" t="e">
        <f t="shared" ca="1" si="0"/>
        <v>#N/A</v>
      </c>
      <c r="E20" s="1698" t="e">
        <f ca="1"/>
        <v>#NAME?</v>
      </c>
      <c r="F20" s="1698" t="e">
        <f t="shared" ca="1" si="1"/>
        <v>#N/A</v>
      </c>
      <c r="G20" s="1698">
        <f t="shared" ca="1" si="3"/>
        <v>200000</v>
      </c>
      <c r="H20" s="1697">
        <f t="shared" ca="1" si="4"/>
        <v>200000</v>
      </c>
      <c r="I20" s="1696">
        <f t="shared" si="2"/>
        <v>-50000</v>
      </c>
    </row>
    <row r="21" spans="1:9" x14ac:dyDescent="0.2">
      <c r="A21" s="93">
        <v>18</v>
      </c>
      <c r="B21" s="1700" t="e">
        <f ca="1"/>
        <v>#NAME?</v>
      </c>
      <c r="C21" s="1699" t="e">
        <f ca="1"/>
        <v>#N/A</v>
      </c>
      <c r="D21" s="1698" t="e">
        <f t="shared" ca="1" si="0"/>
        <v>#N/A</v>
      </c>
      <c r="E21" s="1698" t="e">
        <f ca="1"/>
        <v>#NAME?</v>
      </c>
      <c r="F21" s="1698" t="e">
        <f t="shared" ca="1" si="1"/>
        <v>#N/A</v>
      </c>
      <c r="G21" s="1698">
        <f t="shared" ca="1" si="3"/>
        <v>150000</v>
      </c>
      <c r="H21" s="1697">
        <f t="shared" ca="1" si="4"/>
        <v>150000</v>
      </c>
      <c r="I21" s="1696">
        <f t="shared" si="2"/>
        <v>-50000</v>
      </c>
    </row>
    <row r="22" spans="1:9" x14ac:dyDescent="0.2">
      <c r="A22" s="93">
        <v>19</v>
      </c>
      <c r="B22" s="1700" t="e">
        <f ca="1"/>
        <v>#NAME?</v>
      </c>
      <c r="C22" s="1699" t="e">
        <f ca="1"/>
        <v>#N/A</v>
      </c>
      <c r="D22" s="1698" t="e">
        <f t="shared" ca="1" si="0"/>
        <v>#N/A</v>
      </c>
      <c r="E22" s="1698" t="e">
        <f ca="1"/>
        <v>#NAME?</v>
      </c>
      <c r="F22" s="1698" t="e">
        <f t="shared" ca="1" si="1"/>
        <v>#N/A</v>
      </c>
      <c r="G22" s="1698">
        <f t="shared" ca="1" si="3"/>
        <v>100000</v>
      </c>
      <c r="H22" s="1697">
        <f t="shared" ca="1" si="4"/>
        <v>100000</v>
      </c>
      <c r="I22" s="1696">
        <f t="shared" si="2"/>
        <v>-50000</v>
      </c>
    </row>
    <row r="23" spans="1:9" x14ac:dyDescent="0.2">
      <c r="A23" s="93">
        <v>20</v>
      </c>
      <c r="B23" s="1700" t="e">
        <f ca="1"/>
        <v>#NAME?</v>
      </c>
      <c r="C23" s="1699" t="e">
        <f ca="1"/>
        <v>#N/A</v>
      </c>
      <c r="D23" s="1698" t="e">
        <f t="shared" ca="1" si="0"/>
        <v>#N/A</v>
      </c>
      <c r="E23" s="1698" t="e">
        <f ca="1"/>
        <v>#NAME?</v>
      </c>
      <c r="F23" s="1698" t="e">
        <f t="shared" ca="1" si="1"/>
        <v>#N/A</v>
      </c>
      <c r="G23" s="1698">
        <f t="shared" ca="1" si="3"/>
        <v>50000</v>
      </c>
      <c r="H23" s="1697">
        <f t="shared" ca="1" si="4"/>
        <v>50000</v>
      </c>
      <c r="I23" s="1696">
        <f t="shared" si="2"/>
        <v>-50000</v>
      </c>
    </row>
    <row r="24" spans="1:9" x14ac:dyDescent="0.2">
      <c r="A24" s="93">
        <v>21</v>
      </c>
      <c r="B24" s="1700" t="e">
        <f ca="1"/>
        <v>#NAME?</v>
      </c>
      <c r="C24" s="1699" t="e">
        <f ca="1"/>
        <v>#N/A</v>
      </c>
      <c r="D24" s="1698" t="e">
        <f t="shared" ca="1" si="0"/>
        <v>#N/A</v>
      </c>
      <c r="E24" s="1698" t="e">
        <f ca="1"/>
        <v>#NAME?</v>
      </c>
      <c r="F24" s="1698" t="e">
        <f t="shared" ca="1" si="1"/>
        <v>#N/A</v>
      </c>
      <c r="G24" s="1698">
        <f t="shared" ca="1" si="3"/>
        <v>0</v>
      </c>
      <c r="H24" s="1697">
        <f t="shared" ca="1" si="4"/>
        <v>0</v>
      </c>
      <c r="I24" s="1696" t="e">
        <f t="shared" si="2"/>
        <v>#NUM!</v>
      </c>
    </row>
    <row r="25" spans="1:9" x14ac:dyDescent="0.2">
      <c r="A25" s="93">
        <v>22</v>
      </c>
      <c r="B25" s="1700" t="e">
        <f ca="1"/>
        <v>#NAME?</v>
      </c>
      <c r="C25" s="1699" t="e">
        <f ca="1"/>
        <v>#N/A</v>
      </c>
      <c r="D25" s="1698" t="e">
        <f t="shared" ca="1" si="0"/>
        <v>#N/A</v>
      </c>
      <c r="E25" s="1698" t="e">
        <f ca="1"/>
        <v>#NAME?</v>
      </c>
      <c r="F25" s="1698" t="e">
        <f t="shared" ca="1" si="1"/>
        <v>#N/A</v>
      </c>
      <c r="G25" s="1698">
        <f t="shared" ca="1" si="3"/>
        <v>0</v>
      </c>
      <c r="H25" s="1697" t="e">
        <f t="shared" ca="1" si="4"/>
        <v>#NUM!</v>
      </c>
      <c r="I25" s="1696" t="e">
        <f t="shared" si="2"/>
        <v>#NUM!</v>
      </c>
    </row>
    <row r="26" spans="1:9" x14ac:dyDescent="0.2">
      <c r="A26" s="93">
        <v>23</v>
      </c>
      <c r="B26" s="1700" t="e">
        <f ca="1"/>
        <v>#NAME?</v>
      </c>
      <c r="C26" s="1699" t="e">
        <f ca="1"/>
        <v>#N/A</v>
      </c>
      <c r="D26" s="1698" t="e">
        <f t="shared" ca="1" si="0"/>
        <v>#N/A</v>
      </c>
      <c r="E26" s="1698" t="e">
        <f ca="1"/>
        <v>#NAME?</v>
      </c>
      <c r="F26" s="1698" t="e">
        <f t="shared" ca="1" si="1"/>
        <v>#N/A</v>
      </c>
      <c r="G26" s="1698">
        <f t="shared" ca="1" si="3"/>
        <v>0</v>
      </c>
      <c r="H26" s="1697" t="e">
        <f t="shared" ca="1" si="4"/>
        <v>#NUM!</v>
      </c>
      <c r="I26" s="1696" t="e">
        <f t="shared" si="2"/>
        <v>#NUM!</v>
      </c>
    </row>
    <row r="27" spans="1:9" x14ac:dyDescent="0.2">
      <c r="A27" s="93">
        <v>24</v>
      </c>
      <c r="B27" s="1700" t="e">
        <f ca="1"/>
        <v>#NAME?</v>
      </c>
      <c r="C27" s="1699" t="e">
        <f ca="1"/>
        <v>#N/A</v>
      </c>
      <c r="D27" s="1698" t="e">
        <f t="shared" ca="1" si="0"/>
        <v>#N/A</v>
      </c>
      <c r="E27" s="1698" t="e">
        <f ca="1"/>
        <v>#NAME?</v>
      </c>
      <c r="F27" s="1698" t="e">
        <f t="shared" ca="1" si="1"/>
        <v>#N/A</v>
      </c>
      <c r="G27" s="1698">
        <f t="shared" ca="1" si="3"/>
        <v>0</v>
      </c>
      <c r="H27" s="1697" t="e">
        <f t="shared" ca="1" si="4"/>
        <v>#NUM!</v>
      </c>
      <c r="I27" s="1696" t="e">
        <f t="shared" si="2"/>
        <v>#NUM!</v>
      </c>
    </row>
    <row r="28" spans="1:9" x14ac:dyDescent="0.2">
      <c r="A28" s="93">
        <v>25</v>
      </c>
      <c r="B28" s="1700" t="e">
        <f ca="1"/>
        <v>#NAME?</v>
      </c>
      <c r="C28" s="1699" t="e">
        <f ca="1"/>
        <v>#N/A</v>
      </c>
      <c r="D28" s="1698" t="e">
        <f t="shared" ca="1" si="0"/>
        <v>#N/A</v>
      </c>
      <c r="E28" s="1698" t="e">
        <f ca="1"/>
        <v>#NAME?</v>
      </c>
      <c r="F28" s="1698" t="e">
        <f t="shared" ca="1" si="1"/>
        <v>#N/A</v>
      </c>
      <c r="G28" s="1698">
        <f t="shared" ca="1" si="3"/>
        <v>0</v>
      </c>
      <c r="H28" s="1697" t="e">
        <f t="shared" ca="1" si="4"/>
        <v>#NUM!</v>
      </c>
      <c r="I28" s="1696" t="e">
        <f t="shared" si="2"/>
        <v>#NUM!</v>
      </c>
    </row>
    <row r="29" spans="1:9" x14ac:dyDescent="0.2">
      <c r="A29" s="93">
        <v>26</v>
      </c>
      <c r="B29" s="1700" t="e">
        <f ca="1"/>
        <v>#NAME?</v>
      </c>
      <c r="C29" s="1699" t="e">
        <f ca="1"/>
        <v>#N/A</v>
      </c>
      <c r="D29" s="1698" t="e">
        <f t="shared" ca="1" si="0"/>
        <v>#N/A</v>
      </c>
      <c r="E29" s="1698" t="e">
        <f ca="1"/>
        <v>#NAME?</v>
      </c>
      <c r="F29" s="1698" t="e">
        <f t="shared" ca="1" si="1"/>
        <v>#N/A</v>
      </c>
      <c r="G29" s="1698">
        <f t="shared" ca="1" si="3"/>
        <v>0</v>
      </c>
      <c r="H29" s="1697" t="e">
        <f t="shared" ca="1" si="4"/>
        <v>#NUM!</v>
      </c>
      <c r="I29" s="1696" t="e">
        <f t="shared" si="2"/>
        <v>#NUM!</v>
      </c>
    </row>
    <row r="30" spans="1:9" x14ac:dyDescent="0.2">
      <c r="A30" s="93">
        <v>27</v>
      </c>
      <c r="B30" s="1700" t="e">
        <f ca="1"/>
        <v>#NAME?</v>
      </c>
      <c r="C30" s="1699" t="e">
        <f ca="1"/>
        <v>#N/A</v>
      </c>
      <c r="D30" s="1698" t="e">
        <f t="shared" ca="1" si="0"/>
        <v>#N/A</v>
      </c>
      <c r="E30" s="1698" t="e">
        <f ca="1"/>
        <v>#NAME?</v>
      </c>
      <c r="F30" s="1698" t="e">
        <f t="shared" ca="1" si="1"/>
        <v>#N/A</v>
      </c>
      <c r="G30" s="1698">
        <f t="shared" ca="1" si="3"/>
        <v>0</v>
      </c>
      <c r="H30" s="1697" t="e">
        <f t="shared" ca="1" si="4"/>
        <v>#NUM!</v>
      </c>
      <c r="I30" s="1696" t="e">
        <f t="shared" si="2"/>
        <v>#NUM!</v>
      </c>
    </row>
    <row r="31" spans="1:9" x14ac:dyDescent="0.2">
      <c r="A31" s="93">
        <v>28</v>
      </c>
      <c r="B31" s="1700" t="e">
        <f ca="1"/>
        <v>#NAME?</v>
      </c>
      <c r="C31" s="1699" t="e">
        <f ca="1"/>
        <v>#N/A</v>
      </c>
      <c r="D31" s="1698" t="e">
        <f t="shared" ca="1" si="0"/>
        <v>#N/A</v>
      </c>
      <c r="E31" s="1698" t="e">
        <f ca="1"/>
        <v>#NAME?</v>
      </c>
      <c r="F31" s="1698" t="e">
        <f t="shared" ca="1" si="1"/>
        <v>#N/A</v>
      </c>
      <c r="G31" s="1698">
        <f t="shared" ca="1" si="3"/>
        <v>0</v>
      </c>
      <c r="H31" s="1697" t="e">
        <f t="shared" ca="1" si="4"/>
        <v>#NUM!</v>
      </c>
      <c r="I31" s="1696" t="e">
        <f t="shared" si="2"/>
        <v>#NUM!</v>
      </c>
    </row>
    <row r="32" spans="1:9" x14ac:dyDescent="0.2">
      <c r="A32" s="93">
        <v>29</v>
      </c>
      <c r="B32" s="1700" t="e">
        <f ca="1"/>
        <v>#NAME?</v>
      </c>
      <c r="C32" s="1699" t="e">
        <f ca="1"/>
        <v>#N/A</v>
      </c>
      <c r="D32" s="1698" t="e">
        <f t="shared" ca="1" si="0"/>
        <v>#N/A</v>
      </c>
      <c r="E32" s="1698" t="e">
        <f ca="1"/>
        <v>#NAME?</v>
      </c>
      <c r="F32" s="1698" t="e">
        <f t="shared" ca="1" si="1"/>
        <v>#N/A</v>
      </c>
      <c r="G32" s="1698">
        <f t="shared" ca="1" si="3"/>
        <v>0</v>
      </c>
      <c r="H32" s="1697" t="e">
        <f t="shared" ca="1" si="4"/>
        <v>#NUM!</v>
      </c>
      <c r="I32" s="1696" t="e">
        <f t="shared" si="2"/>
        <v>#NUM!</v>
      </c>
    </row>
    <row r="33" spans="1:9" x14ac:dyDescent="0.2">
      <c r="A33" s="93">
        <v>30</v>
      </c>
      <c r="B33" s="1700" t="e">
        <f ca="1"/>
        <v>#NAME?</v>
      </c>
      <c r="C33" s="1699" t="e">
        <f ca="1"/>
        <v>#N/A</v>
      </c>
      <c r="D33" s="1698" t="e">
        <f t="shared" ca="1" si="0"/>
        <v>#N/A</v>
      </c>
      <c r="E33" s="1698" t="e">
        <f ca="1"/>
        <v>#NAME?</v>
      </c>
      <c r="F33" s="1698" t="e">
        <f t="shared" ca="1" si="1"/>
        <v>#N/A</v>
      </c>
      <c r="G33" s="1698">
        <f t="shared" ca="1" si="3"/>
        <v>0</v>
      </c>
      <c r="H33" s="1697" t="e">
        <f t="shared" ca="1" si="4"/>
        <v>#NUM!</v>
      </c>
      <c r="I33" s="1696" t="e">
        <f t="shared" si="2"/>
        <v>#NUM!</v>
      </c>
    </row>
    <row r="34" spans="1:9" x14ac:dyDescent="0.2">
      <c r="A34" s="93">
        <v>31</v>
      </c>
      <c r="B34" s="1700" t="e">
        <f ca="1"/>
        <v>#NAME?</v>
      </c>
      <c r="C34" s="1699" t="e">
        <f ca="1"/>
        <v>#N/A</v>
      </c>
      <c r="D34" s="1698" t="e">
        <f t="shared" ca="1" si="0"/>
        <v>#N/A</v>
      </c>
      <c r="E34" s="1698" t="e">
        <f ca="1"/>
        <v>#NAME?</v>
      </c>
      <c r="F34" s="1698" t="e">
        <f t="shared" ca="1" si="1"/>
        <v>#N/A</v>
      </c>
      <c r="G34" s="1698">
        <f t="shared" ca="1" si="3"/>
        <v>0</v>
      </c>
      <c r="H34" s="1697" t="e">
        <f t="shared" ca="1" si="4"/>
        <v>#NUM!</v>
      </c>
      <c r="I34" s="1696" t="e">
        <f t="shared" si="2"/>
        <v>#NUM!</v>
      </c>
    </row>
    <row r="35" spans="1:9" x14ac:dyDescent="0.2">
      <c r="A35" s="93">
        <v>32</v>
      </c>
      <c r="B35" s="1700" t="e">
        <f ca="1"/>
        <v>#NAME?</v>
      </c>
      <c r="C35" s="1699" t="e">
        <f ca="1"/>
        <v>#N/A</v>
      </c>
      <c r="D35" s="1698" t="e">
        <f t="shared" ca="1" si="0"/>
        <v>#N/A</v>
      </c>
      <c r="E35" s="1698" t="e">
        <f ca="1"/>
        <v>#NAME?</v>
      </c>
      <c r="F35" s="1698" t="e">
        <f t="shared" ca="1" si="1"/>
        <v>#N/A</v>
      </c>
      <c r="G35" s="1698">
        <f t="shared" ca="1" si="3"/>
        <v>0</v>
      </c>
      <c r="H35" s="1697" t="e">
        <f t="shared" ca="1" si="4"/>
        <v>#NUM!</v>
      </c>
      <c r="I35" s="1696" t="e">
        <f t="shared" si="2"/>
        <v>#NUM!</v>
      </c>
    </row>
    <row r="36" spans="1:9" x14ac:dyDescent="0.2">
      <c r="A36" s="93">
        <v>33</v>
      </c>
      <c r="B36" s="1700" t="e">
        <f ca="1"/>
        <v>#NAME?</v>
      </c>
      <c r="C36" s="1699" t="e">
        <f ca="1"/>
        <v>#N/A</v>
      </c>
      <c r="D36" s="1698" t="e">
        <f t="shared" ref="D36:D67" ca="1" si="5">IF(ISNUMBER($B37),FirstNominal,NA())</f>
        <v>#N/A</v>
      </c>
      <c r="E36" s="1698" t="e">
        <f ca="1"/>
        <v>#NAME?</v>
      </c>
      <c r="F36" s="1698" t="e">
        <f t="shared" ref="F36:F67" ca="1" si="6">IF(ISNUMBER($B37),FirstNominal,NA())</f>
        <v>#N/A</v>
      </c>
      <c r="G36" s="1698">
        <f t="shared" ca="1" si="3"/>
        <v>0</v>
      </c>
      <c r="H36" s="1697" t="e">
        <f t="shared" ca="1" si="4"/>
        <v>#NUM!</v>
      </c>
      <c r="I36" s="1696" t="e">
        <f t="shared" ref="I36:I67" si="7">PPMT(Rate,$A36,Payments,FirstNominal)</f>
        <v>#NUM!</v>
      </c>
    </row>
    <row r="37" spans="1:9" x14ac:dyDescent="0.2">
      <c r="A37" s="93">
        <v>34</v>
      </c>
      <c r="B37" s="1700" t="e">
        <f ca="1"/>
        <v>#NAME?</v>
      </c>
      <c r="C37" s="1699" t="e">
        <f ca="1"/>
        <v>#N/A</v>
      </c>
      <c r="D37" s="1698" t="e">
        <f t="shared" ca="1" si="5"/>
        <v>#N/A</v>
      </c>
      <c r="E37" s="1698" t="e">
        <f ca="1"/>
        <v>#NAME?</v>
      </c>
      <c r="F37" s="1698" t="e">
        <f t="shared" ca="1" si="6"/>
        <v>#N/A</v>
      </c>
      <c r="G37" s="1698">
        <f t="shared" ref="G37:G68" ca="1" si="8">IF(ISNA($B38),NA(),MAX(G36-StepDecrement,0))</f>
        <v>0</v>
      </c>
      <c r="H37" s="1697" t="e">
        <f t="shared" ref="H37:H68" ca="1" si="9">IF(ISNA($B38),NA(),H36+I36)</f>
        <v>#NUM!</v>
      </c>
      <c r="I37" s="1696" t="e">
        <f t="shared" si="7"/>
        <v>#NUM!</v>
      </c>
    </row>
    <row r="38" spans="1:9" x14ac:dyDescent="0.2">
      <c r="A38" s="93">
        <v>35</v>
      </c>
      <c r="B38" s="1700" t="e">
        <f ca="1"/>
        <v>#NAME?</v>
      </c>
      <c r="C38" s="1699" t="e">
        <f ca="1"/>
        <v>#N/A</v>
      </c>
      <c r="D38" s="1698" t="e">
        <f t="shared" ca="1" si="5"/>
        <v>#N/A</v>
      </c>
      <c r="E38" s="1698" t="e">
        <f ca="1"/>
        <v>#NAME?</v>
      </c>
      <c r="F38" s="1698" t="e">
        <f t="shared" ca="1" si="6"/>
        <v>#N/A</v>
      </c>
      <c r="G38" s="1698">
        <f t="shared" ca="1" si="8"/>
        <v>0</v>
      </c>
      <c r="H38" s="1697" t="e">
        <f t="shared" ca="1" si="9"/>
        <v>#NUM!</v>
      </c>
      <c r="I38" s="1696" t="e">
        <f t="shared" si="7"/>
        <v>#NUM!</v>
      </c>
    </row>
    <row r="39" spans="1:9" x14ac:dyDescent="0.2">
      <c r="A39" s="93">
        <v>36</v>
      </c>
      <c r="B39" s="1700" t="e">
        <f ca="1"/>
        <v>#NAME?</v>
      </c>
      <c r="C39" s="1699" t="e">
        <f ca="1"/>
        <v>#N/A</v>
      </c>
      <c r="D39" s="1698" t="e">
        <f t="shared" ca="1" si="5"/>
        <v>#N/A</v>
      </c>
      <c r="E39" s="1698" t="e">
        <f ca="1"/>
        <v>#NAME?</v>
      </c>
      <c r="F39" s="1698" t="e">
        <f t="shared" ca="1" si="6"/>
        <v>#N/A</v>
      </c>
      <c r="G39" s="1698">
        <f t="shared" ca="1" si="8"/>
        <v>0</v>
      </c>
      <c r="H39" s="1697" t="e">
        <f t="shared" ca="1" si="9"/>
        <v>#NUM!</v>
      </c>
      <c r="I39" s="1696" t="e">
        <f t="shared" si="7"/>
        <v>#NUM!</v>
      </c>
    </row>
    <row r="40" spans="1:9" x14ac:dyDescent="0.2">
      <c r="A40" s="93">
        <v>37</v>
      </c>
      <c r="B40" s="1700" t="e">
        <f ca="1"/>
        <v>#NAME?</v>
      </c>
      <c r="C40" s="1699" t="e">
        <f ca="1"/>
        <v>#N/A</v>
      </c>
      <c r="D40" s="1698" t="e">
        <f t="shared" ca="1" si="5"/>
        <v>#N/A</v>
      </c>
      <c r="E40" s="1698" t="e">
        <f ca="1"/>
        <v>#NAME?</v>
      </c>
      <c r="F40" s="1698" t="e">
        <f t="shared" ca="1" si="6"/>
        <v>#N/A</v>
      </c>
      <c r="G40" s="1698">
        <f t="shared" ca="1" si="8"/>
        <v>0</v>
      </c>
      <c r="H40" s="1697" t="e">
        <f t="shared" ca="1" si="9"/>
        <v>#NUM!</v>
      </c>
      <c r="I40" s="1696" t="e">
        <f t="shared" si="7"/>
        <v>#NUM!</v>
      </c>
    </row>
    <row r="41" spans="1:9" x14ac:dyDescent="0.2">
      <c r="A41" s="93">
        <v>38</v>
      </c>
      <c r="B41" s="1700" t="e">
        <f ca="1"/>
        <v>#NAME?</v>
      </c>
      <c r="C41" s="1699" t="e">
        <f ca="1"/>
        <v>#N/A</v>
      </c>
      <c r="D41" s="1698" t="e">
        <f t="shared" ca="1" si="5"/>
        <v>#N/A</v>
      </c>
      <c r="E41" s="1698" t="e">
        <f ca="1"/>
        <v>#NAME?</v>
      </c>
      <c r="F41" s="1698" t="e">
        <f t="shared" ca="1" si="6"/>
        <v>#N/A</v>
      </c>
      <c r="G41" s="1698">
        <f t="shared" ca="1" si="8"/>
        <v>0</v>
      </c>
      <c r="H41" s="1697" t="e">
        <f t="shared" ca="1" si="9"/>
        <v>#NUM!</v>
      </c>
      <c r="I41" s="1696" t="e">
        <f t="shared" si="7"/>
        <v>#NUM!</v>
      </c>
    </row>
    <row r="42" spans="1:9" x14ac:dyDescent="0.2">
      <c r="A42" s="93">
        <v>39</v>
      </c>
      <c r="B42" s="1700" t="e">
        <f ca="1"/>
        <v>#NAME?</v>
      </c>
      <c r="C42" s="1699" t="e">
        <f ca="1"/>
        <v>#N/A</v>
      </c>
      <c r="D42" s="1698" t="e">
        <f t="shared" ca="1" si="5"/>
        <v>#N/A</v>
      </c>
      <c r="E42" s="1698" t="e">
        <f ca="1"/>
        <v>#NAME?</v>
      </c>
      <c r="F42" s="1698" t="e">
        <f t="shared" ca="1" si="6"/>
        <v>#N/A</v>
      </c>
      <c r="G42" s="1698">
        <f t="shared" ca="1" si="8"/>
        <v>0</v>
      </c>
      <c r="H42" s="1697" t="e">
        <f t="shared" ca="1" si="9"/>
        <v>#NUM!</v>
      </c>
      <c r="I42" s="1696" t="e">
        <f t="shared" si="7"/>
        <v>#NUM!</v>
      </c>
    </row>
    <row r="43" spans="1:9" x14ac:dyDescent="0.2">
      <c r="A43" s="93">
        <v>40</v>
      </c>
      <c r="B43" s="1700" t="e">
        <f ca="1"/>
        <v>#NAME?</v>
      </c>
      <c r="C43" s="1699" t="e">
        <f ca="1"/>
        <v>#N/A</v>
      </c>
      <c r="D43" s="1698" t="e">
        <f t="shared" ca="1" si="5"/>
        <v>#N/A</v>
      </c>
      <c r="E43" s="1698" t="e">
        <f ca="1"/>
        <v>#NAME?</v>
      </c>
      <c r="F43" s="1698" t="e">
        <f t="shared" ca="1" si="6"/>
        <v>#N/A</v>
      </c>
      <c r="G43" s="1698">
        <f t="shared" ca="1" si="8"/>
        <v>0</v>
      </c>
      <c r="H43" s="1697" t="e">
        <f t="shared" ca="1" si="9"/>
        <v>#NUM!</v>
      </c>
      <c r="I43" s="1696" t="e">
        <f t="shared" si="7"/>
        <v>#NUM!</v>
      </c>
    </row>
    <row r="44" spans="1:9" x14ac:dyDescent="0.2">
      <c r="A44" s="93">
        <v>41</v>
      </c>
      <c r="B44" s="1700" t="e">
        <f ca="1"/>
        <v>#NAME?</v>
      </c>
      <c r="C44" s="1699" t="e">
        <f ca="1"/>
        <v>#N/A</v>
      </c>
      <c r="D44" s="1698" t="e">
        <f t="shared" ca="1" si="5"/>
        <v>#N/A</v>
      </c>
      <c r="E44" s="1698" t="e">
        <f ca="1"/>
        <v>#NAME?</v>
      </c>
      <c r="F44" s="1698" t="e">
        <f t="shared" ca="1" si="6"/>
        <v>#N/A</v>
      </c>
      <c r="G44" s="1698">
        <f t="shared" ca="1" si="8"/>
        <v>0</v>
      </c>
      <c r="H44" s="1697" t="e">
        <f t="shared" ca="1" si="9"/>
        <v>#NUM!</v>
      </c>
      <c r="I44" s="1696" t="e">
        <f t="shared" si="7"/>
        <v>#NUM!</v>
      </c>
    </row>
    <row r="45" spans="1:9" x14ac:dyDescent="0.2">
      <c r="A45" s="93">
        <v>42</v>
      </c>
      <c r="B45" s="1700" t="e">
        <f ca="1"/>
        <v>#NAME?</v>
      </c>
      <c r="C45" s="1699" t="e">
        <f ca="1"/>
        <v>#N/A</v>
      </c>
      <c r="D45" s="1698" t="e">
        <f t="shared" ca="1" si="5"/>
        <v>#N/A</v>
      </c>
      <c r="E45" s="1698" t="e">
        <f ca="1"/>
        <v>#NAME?</v>
      </c>
      <c r="F45" s="1698" t="e">
        <f t="shared" ca="1" si="6"/>
        <v>#N/A</v>
      </c>
      <c r="G45" s="1698">
        <f t="shared" ca="1" si="8"/>
        <v>0</v>
      </c>
      <c r="H45" s="1697" t="e">
        <f t="shared" ca="1" si="9"/>
        <v>#NUM!</v>
      </c>
      <c r="I45" s="1696" t="e">
        <f t="shared" si="7"/>
        <v>#NUM!</v>
      </c>
    </row>
    <row r="46" spans="1:9" x14ac:dyDescent="0.2">
      <c r="A46" s="93">
        <v>43</v>
      </c>
      <c r="B46" s="1700" t="e">
        <f ca="1"/>
        <v>#NAME?</v>
      </c>
      <c r="C46" s="1699" t="e">
        <f ca="1"/>
        <v>#N/A</v>
      </c>
      <c r="D46" s="1698" t="e">
        <f t="shared" ca="1" si="5"/>
        <v>#N/A</v>
      </c>
      <c r="E46" s="1698" t="e">
        <f ca="1"/>
        <v>#NAME?</v>
      </c>
      <c r="F46" s="1698" t="e">
        <f t="shared" ca="1" si="6"/>
        <v>#N/A</v>
      </c>
      <c r="G46" s="1698">
        <f t="shared" ca="1" si="8"/>
        <v>0</v>
      </c>
      <c r="H46" s="1697" t="e">
        <f t="shared" ca="1" si="9"/>
        <v>#NUM!</v>
      </c>
      <c r="I46" s="1696" t="e">
        <f t="shared" si="7"/>
        <v>#NUM!</v>
      </c>
    </row>
    <row r="47" spans="1:9" x14ac:dyDescent="0.2">
      <c r="A47" s="93">
        <v>44</v>
      </c>
      <c r="B47" s="1700" t="e">
        <f ca="1"/>
        <v>#NAME?</v>
      </c>
      <c r="C47" s="1699" t="e">
        <f ca="1"/>
        <v>#N/A</v>
      </c>
      <c r="D47" s="1698" t="e">
        <f t="shared" ca="1" si="5"/>
        <v>#N/A</v>
      </c>
      <c r="E47" s="1698" t="e">
        <f ca="1"/>
        <v>#NAME?</v>
      </c>
      <c r="F47" s="1698" t="e">
        <f t="shared" ca="1" si="6"/>
        <v>#N/A</v>
      </c>
      <c r="G47" s="1698">
        <f t="shared" ca="1" si="8"/>
        <v>0</v>
      </c>
      <c r="H47" s="1697" t="e">
        <f t="shared" ca="1" si="9"/>
        <v>#NUM!</v>
      </c>
      <c r="I47" s="1696" t="e">
        <f t="shared" si="7"/>
        <v>#NUM!</v>
      </c>
    </row>
    <row r="48" spans="1:9" x14ac:dyDescent="0.2">
      <c r="A48" s="93">
        <v>45</v>
      </c>
      <c r="B48" s="1700" t="e">
        <f ca="1"/>
        <v>#NAME?</v>
      </c>
      <c r="C48" s="1699" t="e">
        <f ca="1"/>
        <v>#N/A</v>
      </c>
      <c r="D48" s="1698" t="e">
        <f t="shared" ca="1" si="5"/>
        <v>#N/A</v>
      </c>
      <c r="E48" s="1698" t="e">
        <f ca="1"/>
        <v>#NAME?</v>
      </c>
      <c r="F48" s="1698" t="e">
        <f t="shared" ca="1" si="6"/>
        <v>#N/A</v>
      </c>
      <c r="G48" s="1698">
        <f t="shared" ca="1" si="8"/>
        <v>0</v>
      </c>
      <c r="H48" s="1697" t="e">
        <f t="shared" ca="1" si="9"/>
        <v>#NUM!</v>
      </c>
      <c r="I48" s="1696" t="e">
        <f t="shared" si="7"/>
        <v>#NUM!</v>
      </c>
    </row>
    <row r="49" spans="1:9" x14ac:dyDescent="0.2">
      <c r="A49" s="93">
        <v>46</v>
      </c>
      <c r="B49" s="1700" t="e">
        <f ca="1"/>
        <v>#NAME?</v>
      </c>
      <c r="C49" s="1699" t="e">
        <f ca="1"/>
        <v>#N/A</v>
      </c>
      <c r="D49" s="1698" t="e">
        <f t="shared" ca="1" si="5"/>
        <v>#N/A</v>
      </c>
      <c r="E49" s="1698" t="e">
        <f ca="1"/>
        <v>#NAME?</v>
      </c>
      <c r="F49" s="1698" t="e">
        <f t="shared" ca="1" si="6"/>
        <v>#N/A</v>
      </c>
      <c r="G49" s="1698">
        <f t="shared" ca="1" si="8"/>
        <v>0</v>
      </c>
      <c r="H49" s="1697" t="e">
        <f t="shared" ca="1" si="9"/>
        <v>#NUM!</v>
      </c>
      <c r="I49" s="1696" t="e">
        <f t="shared" si="7"/>
        <v>#NUM!</v>
      </c>
    </row>
    <row r="50" spans="1:9" x14ac:dyDescent="0.2">
      <c r="A50" s="93">
        <v>47</v>
      </c>
      <c r="B50" s="1700" t="e">
        <f ca="1"/>
        <v>#NAME?</v>
      </c>
      <c r="C50" s="1699" t="e">
        <f ca="1"/>
        <v>#N/A</v>
      </c>
      <c r="D50" s="1698" t="e">
        <f t="shared" ca="1" si="5"/>
        <v>#N/A</v>
      </c>
      <c r="E50" s="1698" t="e">
        <f ca="1"/>
        <v>#NAME?</v>
      </c>
      <c r="F50" s="1698" t="e">
        <f t="shared" ca="1" si="6"/>
        <v>#N/A</v>
      </c>
      <c r="G50" s="1698">
        <f t="shared" ca="1" si="8"/>
        <v>0</v>
      </c>
      <c r="H50" s="1697" t="e">
        <f t="shared" ca="1" si="9"/>
        <v>#NUM!</v>
      </c>
      <c r="I50" s="1696" t="e">
        <f t="shared" si="7"/>
        <v>#NUM!</v>
      </c>
    </row>
    <row r="51" spans="1:9" x14ac:dyDescent="0.2">
      <c r="A51" s="93">
        <v>48</v>
      </c>
      <c r="B51" s="1700" t="e">
        <f ca="1"/>
        <v>#NAME?</v>
      </c>
      <c r="C51" s="1699" t="e">
        <f ca="1"/>
        <v>#N/A</v>
      </c>
      <c r="D51" s="1698" t="e">
        <f t="shared" ca="1" si="5"/>
        <v>#N/A</v>
      </c>
      <c r="E51" s="1698" t="e">
        <f ca="1"/>
        <v>#NAME?</v>
      </c>
      <c r="F51" s="1698" t="e">
        <f t="shared" ca="1" si="6"/>
        <v>#N/A</v>
      </c>
      <c r="G51" s="1698">
        <f t="shared" ca="1" si="8"/>
        <v>0</v>
      </c>
      <c r="H51" s="1697" t="e">
        <f t="shared" ca="1" si="9"/>
        <v>#NUM!</v>
      </c>
      <c r="I51" s="1696" t="e">
        <f t="shared" si="7"/>
        <v>#NUM!</v>
      </c>
    </row>
    <row r="52" spans="1:9" x14ac:dyDescent="0.2">
      <c r="A52" s="93">
        <v>49</v>
      </c>
      <c r="B52" s="1700" t="e">
        <f ca="1"/>
        <v>#NAME?</v>
      </c>
      <c r="C52" s="1699" t="e">
        <f ca="1"/>
        <v>#N/A</v>
      </c>
      <c r="D52" s="1698" t="e">
        <f t="shared" ca="1" si="5"/>
        <v>#N/A</v>
      </c>
      <c r="E52" s="1698" t="e">
        <f ca="1"/>
        <v>#NAME?</v>
      </c>
      <c r="F52" s="1698" t="e">
        <f t="shared" ca="1" si="6"/>
        <v>#N/A</v>
      </c>
      <c r="G52" s="1698">
        <f t="shared" ca="1" si="8"/>
        <v>0</v>
      </c>
      <c r="H52" s="1697" t="e">
        <f t="shared" ca="1" si="9"/>
        <v>#NUM!</v>
      </c>
      <c r="I52" s="1696" t="e">
        <f t="shared" si="7"/>
        <v>#NUM!</v>
      </c>
    </row>
    <row r="53" spans="1:9" x14ac:dyDescent="0.2">
      <c r="A53" s="93">
        <v>50</v>
      </c>
      <c r="B53" s="1700" t="e">
        <f ca="1"/>
        <v>#NAME?</v>
      </c>
      <c r="C53" s="1699" t="e">
        <f ca="1"/>
        <v>#N/A</v>
      </c>
      <c r="D53" s="1698" t="e">
        <f t="shared" ca="1" si="5"/>
        <v>#N/A</v>
      </c>
      <c r="E53" s="1698" t="e">
        <f ca="1"/>
        <v>#NAME?</v>
      </c>
      <c r="F53" s="1698" t="e">
        <f t="shared" ca="1" si="6"/>
        <v>#N/A</v>
      </c>
      <c r="G53" s="1698">
        <f t="shared" ca="1" si="8"/>
        <v>0</v>
      </c>
      <c r="H53" s="1697" t="e">
        <f t="shared" ca="1" si="9"/>
        <v>#NUM!</v>
      </c>
      <c r="I53" s="1696" t="e">
        <f t="shared" si="7"/>
        <v>#NUM!</v>
      </c>
    </row>
    <row r="54" spans="1:9" x14ac:dyDescent="0.2">
      <c r="A54" s="93">
        <v>51</v>
      </c>
      <c r="B54" s="1700" t="e">
        <f ca="1"/>
        <v>#NAME?</v>
      </c>
      <c r="C54" s="1699" t="e">
        <f ca="1"/>
        <v>#N/A</v>
      </c>
      <c r="D54" s="1698" t="e">
        <f t="shared" ca="1" si="5"/>
        <v>#N/A</v>
      </c>
      <c r="E54" s="1698" t="e">
        <f ca="1"/>
        <v>#NAME?</v>
      </c>
      <c r="F54" s="1698" t="e">
        <f t="shared" ca="1" si="6"/>
        <v>#N/A</v>
      </c>
      <c r="G54" s="1698">
        <f t="shared" ca="1" si="8"/>
        <v>0</v>
      </c>
      <c r="H54" s="1697" t="e">
        <f t="shared" ca="1" si="9"/>
        <v>#NUM!</v>
      </c>
      <c r="I54" s="1696" t="e">
        <f t="shared" si="7"/>
        <v>#NUM!</v>
      </c>
    </row>
    <row r="55" spans="1:9" x14ac:dyDescent="0.2">
      <c r="A55" s="93">
        <v>52</v>
      </c>
      <c r="B55" s="1700" t="e">
        <f ca="1"/>
        <v>#NAME?</v>
      </c>
      <c r="C55" s="1699" t="e">
        <f ca="1"/>
        <v>#N/A</v>
      </c>
      <c r="D55" s="1698" t="e">
        <f t="shared" ca="1" si="5"/>
        <v>#N/A</v>
      </c>
      <c r="E55" s="1698" t="e">
        <f ca="1"/>
        <v>#NAME?</v>
      </c>
      <c r="F55" s="1698" t="e">
        <f t="shared" ca="1" si="6"/>
        <v>#N/A</v>
      </c>
      <c r="G55" s="1698">
        <f t="shared" ca="1" si="8"/>
        <v>0</v>
      </c>
      <c r="H55" s="1697" t="e">
        <f t="shared" ca="1" si="9"/>
        <v>#NUM!</v>
      </c>
      <c r="I55" s="1696" t="e">
        <f t="shared" si="7"/>
        <v>#NUM!</v>
      </c>
    </row>
    <row r="56" spans="1:9" x14ac:dyDescent="0.2">
      <c r="A56" s="93">
        <v>53</v>
      </c>
      <c r="B56" s="1700" t="e">
        <f ca="1"/>
        <v>#NAME?</v>
      </c>
      <c r="C56" s="1699" t="e">
        <f ca="1"/>
        <v>#N/A</v>
      </c>
      <c r="D56" s="1698" t="e">
        <f t="shared" ca="1" si="5"/>
        <v>#N/A</v>
      </c>
      <c r="E56" s="1698" t="e">
        <f ca="1"/>
        <v>#NAME?</v>
      </c>
      <c r="F56" s="1698" t="e">
        <f t="shared" ca="1" si="6"/>
        <v>#N/A</v>
      </c>
      <c r="G56" s="1698">
        <f t="shared" ca="1" si="8"/>
        <v>0</v>
      </c>
      <c r="H56" s="1697" t="e">
        <f t="shared" ca="1" si="9"/>
        <v>#NUM!</v>
      </c>
      <c r="I56" s="1696" t="e">
        <f t="shared" si="7"/>
        <v>#NUM!</v>
      </c>
    </row>
    <row r="57" spans="1:9" x14ac:dyDescent="0.2">
      <c r="A57" s="93">
        <v>54</v>
      </c>
      <c r="B57" s="1700" t="e">
        <f ca="1"/>
        <v>#NAME?</v>
      </c>
      <c r="C57" s="1699" t="e">
        <f ca="1"/>
        <v>#N/A</v>
      </c>
      <c r="D57" s="1698" t="e">
        <f t="shared" ca="1" si="5"/>
        <v>#N/A</v>
      </c>
      <c r="E57" s="1698" t="e">
        <f ca="1"/>
        <v>#NAME?</v>
      </c>
      <c r="F57" s="1698" t="e">
        <f t="shared" ca="1" si="6"/>
        <v>#N/A</v>
      </c>
      <c r="G57" s="1698">
        <f t="shared" ca="1" si="8"/>
        <v>0</v>
      </c>
      <c r="H57" s="1697" t="e">
        <f t="shared" ca="1" si="9"/>
        <v>#NUM!</v>
      </c>
      <c r="I57" s="1696" t="e">
        <f t="shared" si="7"/>
        <v>#NUM!</v>
      </c>
    </row>
    <row r="58" spans="1:9" x14ac:dyDescent="0.2">
      <c r="A58" s="93">
        <v>55</v>
      </c>
      <c r="B58" s="1700" t="e">
        <f ca="1"/>
        <v>#NAME?</v>
      </c>
      <c r="C58" s="1699" t="e">
        <f ca="1"/>
        <v>#N/A</v>
      </c>
      <c r="D58" s="1698" t="e">
        <f t="shared" ca="1" si="5"/>
        <v>#N/A</v>
      </c>
      <c r="E58" s="1698" t="e">
        <f ca="1"/>
        <v>#NAME?</v>
      </c>
      <c r="F58" s="1698" t="e">
        <f t="shared" ca="1" si="6"/>
        <v>#N/A</v>
      </c>
      <c r="G58" s="1698">
        <f t="shared" ca="1" si="8"/>
        <v>0</v>
      </c>
      <c r="H58" s="1697" t="e">
        <f t="shared" ca="1" si="9"/>
        <v>#NUM!</v>
      </c>
      <c r="I58" s="1696" t="e">
        <f t="shared" si="7"/>
        <v>#NUM!</v>
      </c>
    </row>
    <row r="59" spans="1:9" x14ac:dyDescent="0.2">
      <c r="A59" s="93">
        <v>56</v>
      </c>
      <c r="B59" s="1700" t="e">
        <f ca="1"/>
        <v>#NAME?</v>
      </c>
      <c r="C59" s="1699" t="e">
        <f ca="1"/>
        <v>#N/A</v>
      </c>
      <c r="D59" s="1698" t="e">
        <f t="shared" ca="1" si="5"/>
        <v>#N/A</v>
      </c>
      <c r="E59" s="1698" t="e">
        <f ca="1"/>
        <v>#NAME?</v>
      </c>
      <c r="F59" s="1698" t="e">
        <f t="shared" ca="1" si="6"/>
        <v>#N/A</v>
      </c>
      <c r="G59" s="1698">
        <f t="shared" ca="1" si="8"/>
        <v>0</v>
      </c>
      <c r="H59" s="1697" t="e">
        <f t="shared" ca="1" si="9"/>
        <v>#NUM!</v>
      </c>
      <c r="I59" s="1696" t="e">
        <f t="shared" si="7"/>
        <v>#NUM!</v>
      </c>
    </row>
    <row r="60" spans="1:9" x14ac:dyDescent="0.2">
      <c r="A60" s="93">
        <v>57</v>
      </c>
      <c r="B60" s="1700" t="e">
        <f ca="1"/>
        <v>#NAME?</v>
      </c>
      <c r="C60" s="1699" t="e">
        <f ca="1"/>
        <v>#N/A</v>
      </c>
      <c r="D60" s="1698" t="e">
        <f t="shared" ca="1" si="5"/>
        <v>#N/A</v>
      </c>
      <c r="E60" s="1698" t="e">
        <f ca="1"/>
        <v>#NAME?</v>
      </c>
      <c r="F60" s="1698" t="e">
        <f t="shared" ca="1" si="6"/>
        <v>#N/A</v>
      </c>
      <c r="G60" s="1698">
        <f t="shared" ca="1" si="8"/>
        <v>0</v>
      </c>
      <c r="H60" s="1697" t="e">
        <f t="shared" ca="1" si="9"/>
        <v>#NUM!</v>
      </c>
      <c r="I60" s="1696" t="e">
        <f t="shared" si="7"/>
        <v>#NUM!</v>
      </c>
    </row>
    <row r="61" spans="1:9" x14ac:dyDescent="0.2">
      <c r="A61" s="93">
        <v>58</v>
      </c>
      <c r="B61" s="1700" t="e">
        <f ca="1"/>
        <v>#NAME?</v>
      </c>
      <c r="C61" s="1699" t="e">
        <f ca="1"/>
        <v>#N/A</v>
      </c>
      <c r="D61" s="1698" t="e">
        <f t="shared" ca="1" si="5"/>
        <v>#N/A</v>
      </c>
      <c r="E61" s="1698" t="e">
        <f ca="1"/>
        <v>#NAME?</v>
      </c>
      <c r="F61" s="1698" t="e">
        <f t="shared" ca="1" si="6"/>
        <v>#N/A</v>
      </c>
      <c r="G61" s="1698">
        <f t="shared" ca="1" si="8"/>
        <v>0</v>
      </c>
      <c r="H61" s="1697" t="e">
        <f t="shared" ca="1" si="9"/>
        <v>#NUM!</v>
      </c>
      <c r="I61" s="1696" t="e">
        <f t="shared" si="7"/>
        <v>#NUM!</v>
      </c>
    </row>
    <row r="62" spans="1:9" x14ac:dyDescent="0.2">
      <c r="A62" s="93">
        <v>59</v>
      </c>
      <c r="B62" s="1700" t="e">
        <f ca="1"/>
        <v>#NAME?</v>
      </c>
      <c r="C62" s="1699" t="e">
        <f ca="1"/>
        <v>#N/A</v>
      </c>
      <c r="D62" s="1698" t="e">
        <f t="shared" ca="1" si="5"/>
        <v>#N/A</v>
      </c>
      <c r="E62" s="1698" t="e">
        <f ca="1"/>
        <v>#NAME?</v>
      </c>
      <c r="F62" s="1698" t="e">
        <f t="shared" ca="1" si="6"/>
        <v>#N/A</v>
      </c>
      <c r="G62" s="1698">
        <f t="shared" ca="1" si="8"/>
        <v>0</v>
      </c>
      <c r="H62" s="1697" t="e">
        <f t="shared" ca="1" si="9"/>
        <v>#NUM!</v>
      </c>
      <c r="I62" s="1696" t="e">
        <f t="shared" si="7"/>
        <v>#NUM!</v>
      </c>
    </row>
    <row r="63" spans="1:9" x14ac:dyDescent="0.2">
      <c r="A63" s="93">
        <v>60</v>
      </c>
      <c r="B63" s="1700" t="e">
        <f ca="1"/>
        <v>#NAME?</v>
      </c>
      <c r="C63" s="1699" t="e">
        <f ca="1"/>
        <v>#N/A</v>
      </c>
      <c r="D63" s="1698" t="e">
        <f t="shared" ca="1" si="5"/>
        <v>#N/A</v>
      </c>
      <c r="E63" s="1698" t="e">
        <f ca="1"/>
        <v>#NAME?</v>
      </c>
      <c r="F63" s="1698" t="e">
        <f t="shared" ca="1" si="6"/>
        <v>#N/A</v>
      </c>
      <c r="G63" s="1698">
        <f t="shared" ca="1" si="8"/>
        <v>0</v>
      </c>
      <c r="H63" s="1697" t="e">
        <f t="shared" ca="1" si="9"/>
        <v>#NUM!</v>
      </c>
      <c r="I63" s="1696" t="e">
        <f t="shared" si="7"/>
        <v>#NUM!</v>
      </c>
    </row>
    <row r="64" spans="1:9" x14ac:dyDescent="0.2">
      <c r="A64" s="93">
        <v>61</v>
      </c>
      <c r="B64" s="1700" t="e">
        <f ca="1"/>
        <v>#NAME?</v>
      </c>
      <c r="C64" s="1699" t="e">
        <f ca="1"/>
        <v>#N/A</v>
      </c>
      <c r="D64" s="1698" t="e">
        <f t="shared" ca="1" si="5"/>
        <v>#N/A</v>
      </c>
      <c r="E64" s="1698" t="e">
        <f ca="1"/>
        <v>#NAME?</v>
      </c>
      <c r="F64" s="1698" t="e">
        <f t="shared" ca="1" si="6"/>
        <v>#N/A</v>
      </c>
      <c r="G64" s="1698">
        <f t="shared" ca="1" si="8"/>
        <v>0</v>
      </c>
      <c r="H64" s="1697" t="e">
        <f t="shared" ca="1" si="9"/>
        <v>#NUM!</v>
      </c>
      <c r="I64" s="1696" t="e">
        <f t="shared" si="7"/>
        <v>#NUM!</v>
      </c>
    </row>
    <row r="65" spans="1:9" x14ac:dyDescent="0.2">
      <c r="A65" s="93">
        <v>62</v>
      </c>
      <c r="B65" s="1700" t="e">
        <f ca="1"/>
        <v>#NAME?</v>
      </c>
      <c r="C65" s="1699" t="e">
        <f ca="1"/>
        <v>#N/A</v>
      </c>
      <c r="D65" s="1698" t="e">
        <f t="shared" ca="1" si="5"/>
        <v>#N/A</v>
      </c>
      <c r="E65" s="1698" t="e">
        <f ca="1"/>
        <v>#NAME?</v>
      </c>
      <c r="F65" s="1698" t="e">
        <f t="shared" ca="1" si="6"/>
        <v>#N/A</v>
      </c>
      <c r="G65" s="1698">
        <f t="shared" ca="1" si="8"/>
        <v>0</v>
      </c>
      <c r="H65" s="1697" t="e">
        <f t="shared" ca="1" si="9"/>
        <v>#NUM!</v>
      </c>
      <c r="I65" s="1696" t="e">
        <f t="shared" si="7"/>
        <v>#NUM!</v>
      </c>
    </row>
    <row r="66" spans="1:9" x14ac:dyDescent="0.2">
      <c r="A66" s="93">
        <v>63</v>
      </c>
      <c r="B66" s="1700" t="e">
        <f ca="1"/>
        <v>#NAME?</v>
      </c>
      <c r="C66" s="1699" t="e">
        <f ca="1"/>
        <v>#N/A</v>
      </c>
      <c r="D66" s="1698" t="e">
        <f t="shared" ca="1" si="5"/>
        <v>#N/A</v>
      </c>
      <c r="E66" s="1698" t="e">
        <f ca="1"/>
        <v>#NAME?</v>
      </c>
      <c r="F66" s="1698" t="e">
        <f t="shared" ca="1" si="6"/>
        <v>#N/A</v>
      </c>
      <c r="G66" s="1698">
        <f t="shared" ca="1" si="8"/>
        <v>0</v>
      </c>
      <c r="H66" s="1697" t="e">
        <f t="shared" ca="1" si="9"/>
        <v>#NUM!</v>
      </c>
      <c r="I66" s="1696" t="e">
        <f t="shared" si="7"/>
        <v>#NUM!</v>
      </c>
    </row>
    <row r="67" spans="1:9" x14ac:dyDescent="0.2">
      <c r="A67" s="93">
        <v>64</v>
      </c>
      <c r="B67" s="1700" t="e">
        <f ca="1"/>
        <v>#NAME?</v>
      </c>
      <c r="C67" s="1699" t="e">
        <f ca="1"/>
        <v>#N/A</v>
      </c>
      <c r="D67" s="1698" t="e">
        <f t="shared" ca="1" si="5"/>
        <v>#N/A</v>
      </c>
      <c r="E67" s="1698" t="e">
        <f ca="1"/>
        <v>#NAME?</v>
      </c>
      <c r="F67" s="1698" t="e">
        <f t="shared" ca="1" si="6"/>
        <v>#N/A</v>
      </c>
      <c r="G67" s="1698">
        <f t="shared" ca="1" si="8"/>
        <v>0</v>
      </c>
      <c r="H67" s="1697" t="e">
        <f t="shared" ca="1" si="9"/>
        <v>#NUM!</v>
      </c>
      <c r="I67" s="1696" t="e">
        <f t="shared" si="7"/>
        <v>#NUM!</v>
      </c>
    </row>
    <row r="68" spans="1:9" x14ac:dyDescent="0.2">
      <c r="A68" s="93">
        <v>65</v>
      </c>
      <c r="B68" s="1700" t="e">
        <f ca="1"/>
        <v>#NAME?</v>
      </c>
      <c r="C68" s="1699" t="e">
        <f ca="1"/>
        <v>#N/A</v>
      </c>
      <c r="D68" s="1698" t="e">
        <f t="shared" ref="D68:D99" ca="1" si="10">IF(ISNUMBER($B69),FirstNominal,NA())</f>
        <v>#N/A</v>
      </c>
      <c r="E68" s="1698" t="e">
        <f ca="1"/>
        <v>#NAME?</v>
      </c>
      <c r="F68" s="1698" t="e">
        <f t="shared" ref="F68:F99" ca="1" si="11">IF(ISNUMBER($B69),FirstNominal,NA())</f>
        <v>#N/A</v>
      </c>
      <c r="G68" s="1698">
        <f t="shared" ca="1" si="8"/>
        <v>0</v>
      </c>
      <c r="H68" s="1697" t="e">
        <f t="shared" ca="1" si="9"/>
        <v>#NUM!</v>
      </c>
      <c r="I68" s="1696" t="e">
        <f t="shared" ref="I68:I99" si="12">PPMT(Rate,$A68,Payments,FirstNominal)</f>
        <v>#NUM!</v>
      </c>
    </row>
    <row r="69" spans="1:9" x14ac:dyDescent="0.2">
      <c r="A69" s="93">
        <v>66</v>
      </c>
      <c r="B69" s="1700" t="e">
        <f ca="1"/>
        <v>#NAME?</v>
      </c>
      <c r="C69" s="1699" t="e">
        <f ca="1"/>
        <v>#N/A</v>
      </c>
      <c r="D69" s="1698" t="e">
        <f t="shared" ca="1" si="10"/>
        <v>#N/A</v>
      </c>
      <c r="E69" s="1698" t="e">
        <f ca="1"/>
        <v>#NAME?</v>
      </c>
      <c r="F69" s="1698" t="e">
        <f t="shared" ca="1" si="11"/>
        <v>#N/A</v>
      </c>
      <c r="G69" s="1698">
        <f t="shared" ref="G69:G100" ca="1" si="13">IF(ISNA($B70),NA(),MAX(G68-StepDecrement,0))</f>
        <v>0</v>
      </c>
      <c r="H69" s="1697" t="e">
        <f t="shared" ref="H69:H100" ca="1" si="14">IF(ISNA($B70),NA(),H68+I68)</f>
        <v>#NUM!</v>
      </c>
      <c r="I69" s="1696" t="e">
        <f t="shared" si="12"/>
        <v>#NUM!</v>
      </c>
    </row>
    <row r="70" spans="1:9" x14ac:dyDescent="0.2">
      <c r="A70" s="93">
        <v>67</v>
      </c>
      <c r="B70" s="1700" t="e">
        <f ca="1"/>
        <v>#NAME?</v>
      </c>
      <c r="C70" s="1699" t="e">
        <f ca="1"/>
        <v>#N/A</v>
      </c>
      <c r="D70" s="1698" t="e">
        <f t="shared" ca="1" si="10"/>
        <v>#N/A</v>
      </c>
      <c r="E70" s="1698" t="e">
        <f ca="1"/>
        <v>#NAME?</v>
      </c>
      <c r="F70" s="1698" t="e">
        <f t="shared" ca="1" si="11"/>
        <v>#N/A</v>
      </c>
      <c r="G70" s="1698">
        <f t="shared" ca="1" si="13"/>
        <v>0</v>
      </c>
      <c r="H70" s="1697" t="e">
        <f t="shared" ca="1" si="14"/>
        <v>#NUM!</v>
      </c>
      <c r="I70" s="1696" t="e">
        <f t="shared" si="12"/>
        <v>#NUM!</v>
      </c>
    </row>
    <row r="71" spans="1:9" x14ac:dyDescent="0.2">
      <c r="A71" s="93">
        <v>68</v>
      </c>
      <c r="B71" s="1700" t="e">
        <f ca="1"/>
        <v>#NAME?</v>
      </c>
      <c r="C71" s="1699" t="e">
        <f ca="1"/>
        <v>#N/A</v>
      </c>
      <c r="D71" s="1698" t="e">
        <f t="shared" ca="1" si="10"/>
        <v>#N/A</v>
      </c>
      <c r="E71" s="1698" t="e">
        <f ca="1"/>
        <v>#NAME?</v>
      </c>
      <c r="F71" s="1698" t="e">
        <f t="shared" ca="1" si="11"/>
        <v>#N/A</v>
      </c>
      <c r="G71" s="1698">
        <f t="shared" ca="1" si="13"/>
        <v>0</v>
      </c>
      <c r="H71" s="1697" t="e">
        <f t="shared" ca="1" si="14"/>
        <v>#NUM!</v>
      </c>
      <c r="I71" s="1696" t="e">
        <f t="shared" si="12"/>
        <v>#NUM!</v>
      </c>
    </row>
    <row r="72" spans="1:9" x14ac:dyDescent="0.2">
      <c r="A72" s="93">
        <v>69</v>
      </c>
      <c r="B72" s="1700" t="e">
        <f ca="1"/>
        <v>#NAME?</v>
      </c>
      <c r="C72" s="1699" t="e">
        <f ca="1"/>
        <v>#N/A</v>
      </c>
      <c r="D72" s="1698" t="e">
        <f t="shared" ca="1" si="10"/>
        <v>#N/A</v>
      </c>
      <c r="E72" s="1698" t="e">
        <f ca="1"/>
        <v>#NAME?</v>
      </c>
      <c r="F72" s="1698" t="e">
        <f t="shared" ca="1" si="11"/>
        <v>#N/A</v>
      </c>
      <c r="G72" s="1698">
        <f t="shared" ca="1" si="13"/>
        <v>0</v>
      </c>
      <c r="H72" s="1697" t="e">
        <f t="shared" ca="1" si="14"/>
        <v>#NUM!</v>
      </c>
      <c r="I72" s="1696" t="e">
        <f t="shared" si="12"/>
        <v>#NUM!</v>
      </c>
    </row>
    <row r="73" spans="1:9" x14ac:dyDescent="0.2">
      <c r="A73" s="93">
        <v>70</v>
      </c>
      <c r="B73" s="1700" t="e">
        <f ca="1"/>
        <v>#NAME?</v>
      </c>
      <c r="C73" s="1699" t="e">
        <f ca="1"/>
        <v>#N/A</v>
      </c>
      <c r="D73" s="1698" t="e">
        <f t="shared" ca="1" si="10"/>
        <v>#N/A</v>
      </c>
      <c r="E73" s="1698" t="e">
        <f ca="1"/>
        <v>#NAME?</v>
      </c>
      <c r="F73" s="1698" t="e">
        <f t="shared" ca="1" si="11"/>
        <v>#N/A</v>
      </c>
      <c r="G73" s="1698">
        <f t="shared" ca="1" si="13"/>
        <v>0</v>
      </c>
      <c r="H73" s="1697" t="e">
        <f t="shared" ca="1" si="14"/>
        <v>#NUM!</v>
      </c>
      <c r="I73" s="1696" t="e">
        <f t="shared" si="12"/>
        <v>#NUM!</v>
      </c>
    </row>
    <row r="74" spans="1:9" x14ac:dyDescent="0.2">
      <c r="A74" s="93">
        <v>71</v>
      </c>
      <c r="B74" s="1700" t="e">
        <f ca="1"/>
        <v>#NAME?</v>
      </c>
      <c r="C74" s="1699" t="e">
        <f ca="1"/>
        <v>#N/A</v>
      </c>
      <c r="D74" s="1698" t="e">
        <f t="shared" ca="1" si="10"/>
        <v>#N/A</v>
      </c>
      <c r="E74" s="1698" t="e">
        <f ca="1"/>
        <v>#NAME?</v>
      </c>
      <c r="F74" s="1698" t="e">
        <f t="shared" ca="1" si="11"/>
        <v>#N/A</v>
      </c>
      <c r="G74" s="1698">
        <f t="shared" ca="1" si="13"/>
        <v>0</v>
      </c>
      <c r="H74" s="1697" t="e">
        <f t="shared" ca="1" si="14"/>
        <v>#NUM!</v>
      </c>
      <c r="I74" s="1696" t="e">
        <f t="shared" si="12"/>
        <v>#NUM!</v>
      </c>
    </row>
    <row r="75" spans="1:9" x14ac:dyDescent="0.2">
      <c r="A75" s="93">
        <v>72</v>
      </c>
      <c r="B75" s="1700" t="e">
        <f ca="1"/>
        <v>#NAME?</v>
      </c>
      <c r="C75" s="1699" t="e">
        <f ca="1"/>
        <v>#N/A</v>
      </c>
      <c r="D75" s="1698" t="e">
        <f t="shared" ca="1" si="10"/>
        <v>#N/A</v>
      </c>
      <c r="E75" s="1698" t="e">
        <f ca="1"/>
        <v>#NAME?</v>
      </c>
      <c r="F75" s="1698" t="e">
        <f t="shared" ca="1" si="11"/>
        <v>#N/A</v>
      </c>
      <c r="G75" s="1698">
        <f t="shared" ca="1" si="13"/>
        <v>0</v>
      </c>
      <c r="H75" s="1697" t="e">
        <f t="shared" ca="1" si="14"/>
        <v>#NUM!</v>
      </c>
      <c r="I75" s="1696" t="e">
        <f t="shared" si="12"/>
        <v>#NUM!</v>
      </c>
    </row>
    <row r="76" spans="1:9" x14ac:dyDescent="0.2">
      <c r="A76" s="93">
        <v>73</v>
      </c>
      <c r="B76" s="1700" t="e">
        <f ca="1"/>
        <v>#NAME?</v>
      </c>
      <c r="C76" s="1699" t="e">
        <f ca="1"/>
        <v>#N/A</v>
      </c>
      <c r="D76" s="1698" t="e">
        <f t="shared" ca="1" si="10"/>
        <v>#N/A</v>
      </c>
      <c r="E76" s="1698" t="e">
        <f ca="1"/>
        <v>#NAME?</v>
      </c>
      <c r="F76" s="1698" t="e">
        <f t="shared" ca="1" si="11"/>
        <v>#N/A</v>
      </c>
      <c r="G76" s="1698">
        <f t="shared" ca="1" si="13"/>
        <v>0</v>
      </c>
      <c r="H76" s="1697" t="e">
        <f t="shared" ca="1" si="14"/>
        <v>#NUM!</v>
      </c>
      <c r="I76" s="1696" t="e">
        <f t="shared" si="12"/>
        <v>#NUM!</v>
      </c>
    </row>
    <row r="77" spans="1:9" x14ac:dyDescent="0.2">
      <c r="A77" s="93">
        <v>74</v>
      </c>
      <c r="B77" s="1700" t="e">
        <f ca="1"/>
        <v>#NAME?</v>
      </c>
      <c r="C77" s="1699" t="e">
        <f ca="1"/>
        <v>#N/A</v>
      </c>
      <c r="D77" s="1698" t="e">
        <f t="shared" ca="1" si="10"/>
        <v>#N/A</v>
      </c>
      <c r="E77" s="1698" t="e">
        <f ca="1"/>
        <v>#NAME?</v>
      </c>
      <c r="F77" s="1698" t="e">
        <f t="shared" ca="1" si="11"/>
        <v>#N/A</v>
      </c>
      <c r="G77" s="1698">
        <f t="shared" ca="1" si="13"/>
        <v>0</v>
      </c>
      <c r="H77" s="1697" t="e">
        <f t="shared" ca="1" si="14"/>
        <v>#NUM!</v>
      </c>
      <c r="I77" s="1696" t="e">
        <f t="shared" si="12"/>
        <v>#NUM!</v>
      </c>
    </row>
    <row r="78" spans="1:9" x14ac:dyDescent="0.2">
      <c r="A78" s="93">
        <v>75</v>
      </c>
      <c r="B78" s="1700" t="e">
        <f ca="1"/>
        <v>#NAME?</v>
      </c>
      <c r="C78" s="1699" t="e">
        <f ca="1"/>
        <v>#N/A</v>
      </c>
      <c r="D78" s="1698" t="e">
        <f t="shared" ca="1" si="10"/>
        <v>#N/A</v>
      </c>
      <c r="E78" s="1698" t="e">
        <f ca="1"/>
        <v>#NAME?</v>
      </c>
      <c r="F78" s="1698" t="e">
        <f t="shared" ca="1" si="11"/>
        <v>#N/A</v>
      </c>
      <c r="G78" s="1698">
        <f t="shared" ca="1" si="13"/>
        <v>0</v>
      </c>
      <c r="H78" s="1697" t="e">
        <f t="shared" ca="1" si="14"/>
        <v>#NUM!</v>
      </c>
      <c r="I78" s="1696" t="e">
        <f t="shared" si="12"/>
        <v>#NUM!</v>
      </c>
    </row>
    <row r="79" spans="1:9" x14ac:dyDescent="0.2">
      <c r="A79" s="93">
        <v>76</v>
      </c>
      <c r="B79" s="1700" t="e">
        <f ca="1"/>
        <v>#NAME?</v>
      </c>
      <c r="C79" s="1699" t="e">
        <f ca="1"/>
        <v>#N/A</v>
      </c>
      <c r="D79" s="1698" t="e">
        <f t="shared" ca="1" si="10"/>
        <v>#N/A</v>
      </c>
      <c r="E79" s="1698" t="e">
        <f ca="1"/>
        <v>#NAME?</v>
      </c>
      <c r="F79" s="1698" t="e">
        <f t="shared" ca="1" si="11"/>
        <v>#N/A</v>
      </c>
      <c r="G79" s="1698">
        <f t="shared" ca="1" si="13"/>
        <v>0</v>
      </c>
      <c r="H79" s="1697" t="e">
        <f t="shared" ca="1" si="14"/>
        <v>#NUM!</v>
      </c>
      <c r="I79" s="1696" t="e">
        <f t="shared" si="12"/>
        <v>#NUM!</v>
      </c>
    </row>
    <row r="80" spans="1:9" x14ac:dyDescent="0.2">
      <c r="A80" s="93">
        <v>77</v>
      </c>
      <c r="B80" s="1700" t="e">
        <f ca="1"/>
        <v>#NAME?</v>
      </c>
      <c r="C80" s="1699" t="e">
        <f ca="1"/>
        <v>#N/A</v>
      </c>
      <c r="D80" s="1698" t="e">
        <f t="shared" ca="1" si="10"/>
        <v>#N/A</v>
      </c>
      <c r="E80" s="1698" t="e">
        <f ca="1"/>
        <v>#NAME?</v>
      </c>
      <c r="F80" s="1698" t="e">
        <f t="shared" ca="1" si="11"/>
        <v>#N/A</v>
      </c>
      <c r="G80" s="1698">
        <f t="shared" ca="1" si="13"/>
        <v>0</v>
      </c>
      <c r="H80" s="1697" t="e">
        <f t="shared" ca="1" si="14"/>
        <v>#NUM!</v>
      </c>
      <c r="I80" s="1696" t="e">
        <f t="shared" si="12"/>
        <v>#NUM!</v>
      </c>
    </row>
    <row r="81" spans="1:9" x14ac:dyDescent="0.2">
      <c r="A81" s="93">
        <v>78</v>
      </c>
      <c r="B81" s="1700" t="e">
        <f ca="1"/>
        <v>#NAME?</v>
      </c>
      <c r="C81" s="1699" t="e">
        <f ca="1"/>
        <v>#N/A</v>
      </c>
      <c r="D81" s="1698" t="e">
        <f t="shared" ca="1" si="10"/>
        <v>#N/A</v>
      </c>
      <c r="E81" s="1698" t="e">
        <f ca="1"/>
        <v>#NAME?</v>
      </c>
      <c r="F81" s="1698" t="e">
        <f t="shared" ca="1" si="11"/>
        <v>#N/A</v>
      </c>
      <c r="G81" s="1698">
        <f t="shared" ca="1" si="13"/>
        <v>0</v>
      </c>
      <c r="H81" s="1697" t="e">
        <f t="shared" ca="1" si="14"/>
        <v>#NUM!</v>
      </c>
      <c r="I81" s="1696" t="e">
        <f t="shared" si="12"/>
        <v>#NUM!</v>
      </c>
    </row>
    <row r="82" spans="1:9" x14ac:dyDescent="0.2">
      <c r="A82" s="93">
        <v>79</v>
      </c>
      <c r="B82" s="1700" t="e">
        <f ca="1"/>
        <v>#NAME?</v>
      </c>
      <c r="C82" s="1699" t="e">
        <f ca="1"/>
        <v>#N/A</v>
      </c>
      <c r="D82" s="1698" t="e">
        <f t="shared" ca="1" si="10"/>
        <v>#N/A</v>
      </c>
      <c r="E82" s="1698" t="e">
        <f ca="1"/>
        <v>#NAME?</v>
      </c>
      <c r="F82" s="1698" t="e">
        <f t="shared" ca="1" si="11"/>
        <v>#N/A</v>
      </c>
      <c r="G82" s="1698">
        <f t="shared" ca="1" si="13"/>
        <v>0</v>
      </c>
      <c r="H82" s="1697" t="e">
        <f t="shared" ca="1" si="14"/>
        <v>#NUM!</v>
      </c>
      <c r="I82" s="1696" t="e">
        <f t="shared" si="12"/>
        <v>#NUM!</v>
      </c>
    </row>
    <row r="83" spans="1:9" x14ac:dyDescent="0.2">
      <c r="A83" s="93">
        <v>80</v>
      </c>
      <c r="B83" s="1700" t="e">
        <f ca="1"/>
        <v>#NAME?</v>
      </c>
      <c r="C83" s="1699" t="e">
        <f ca="1"/>
        <v>#N/A</v>
      </c>
      <c r="D83" s="1698" t="e">
        <f t="shared" ca="1" si="10"/>
        <v>#N/A</v>
      </c>
      <c r="E83" s="1698" t="e">
        <f ca="1"/>
        <v>#NAME?</v>
      </c>
      <c r="F83" s="1698" t="e">
        <f t="shared" ca="1" si="11"/>
        <v>#N/A</v>
      </c>
      <c r="G83" s="1698">
        <f t="shared" ca="1" si="13"/>
        <v>0</v>
      </c>
      <c r="H83" s="1697" t="e">
        <f t="shared" ca="1" si="14"/>
        <v>#NUM!</v>
      </c>
      <c r="I83" s="1696" t="e">
        <f t="shared" si="12"/>
        <v>#NUM!</v>
      </c>
    </row>
    <row r="84" spans="1:9" x14ac:dyDescent="0.2">
      <c r="A84" s="93">
        <v>81</v>
      </c>
      <c r="B84" s="1700" t="e">
        <f ca="1"/>
        <v>#NAME?</v>
      </c>
      <c r="C84" s="1699" t="e">
        <f ca="1"/>
        <v>#N/A</v>
      </c>
      <c r="D84" s="1698" t="e">
        <f t="shared" ca="1" si="10"/>
        <v>#N/A</v>
      </c>
      <c r="E84" s="1698" t="e">
        <f ca="1"/>
        <v>#NAME?</v>
      </c>
      <c r="F84" s="1698" t="e">
        <f t="shared" ca="1" si="11"/>
        <v>#N/A</v>
      </c>
      <c r="G84" s="1698">
        <f t="shared" ca="1" si="13"/>
        <v>0</v>
      </c>
      <c r="H84" s="1697" t="e">
        <f t="shared" ca="1" si="14"/>
        <v>#NUM!</v>
      </c>
      <c r="I84" s="1696" t="e">
        <f t="shared" si="12"/>
        <v>#NUM!</v>
      </c>
    </row>
    <row r="85" spans="1:9" x14ac:dyDescent="0.2">
      <c r="A85" s="93">
        <v>82</v>
      </c>
      <c r="B85" s="1700" t="e">
        <f ca="1"/>
        <v>#NAME?</v>
      </c>
      <c r="C85" s="1699" t="e">
        <f ca="1"/>
        <v>#N/A</v>
      </c>
      <c r="D85" s="1698" t="e">
        <f t="shared" ca="1" si="10"/>
        <v>#N/A</v>
      </c>
      <c r="E85" s="1698" t="e">
        <f ca="1"/>
        <v>#NAME?</v>
      </c>
      <c r="F85" s="1698" t="e">
        <f t="shared" ca="1" si="11"/>
        <v>#N/A</v>
      </c>
      <c r="G85" s="1698">
        <f t="shared" ca="1" si="13"/>
        <v>0</v>
      </c>
      <c r="H85" s="1697" t="e">
        <f t="shared" ca="1" si="14"/>
        <v>#NUM!</v>
      </c>
      <c r="I85" s="1696" t="e">
        <f t="shared" si="12"/>
        <v>#NUM!</v>
      </c>
    </row>
    <row r="86" spans="1:9" x14ac:dyDescent="0.2">
      <c r="A86" s="93">
        <v>83</v>
      </c>
      <c r="B86" s="1700" t="e">
        <f ca="1"/>
        <v>#NAME?</v>
      </c>
      <c r="C86" s="1699" t="e">
        <f ca="1"/>
        <v>#N/A</v>
      </c>
      <c r="D86" s="1698" t="e">
        <f t="shared" ca="1" si="10"/>
        <v>#N/A</v>
      </c>
      <c r="E86" s="1698" t="e">
        <f ca="1"/>
        <v>#NAME?</v>
      </c>
      <c r="F86" s="1698" t="e">
        <f t="shared" ca="1" si="11"/>
        <v>#N/A</v>
      </c>
      <c r="G86" s="1698">
        <f t="shared" ca="1" si="13"/>
        <v>0</v>
      </c>
      <c r="H86" s="1697" t="e">
        <f t="shared" ca="1" si="14"/>
        <v>#NUM!</v>
      </c>
      <c r="I86" s="1696" t="e">
        <f t="shared" si="12"/>
        <v>#NUM!</v>
      </c>
    </row>
    <row r="87" spans="1:9" x14ac:dyDescent="0.2">
      <c r="A87" s="93">
        <v>84</v>
      </c>
      <c r="B87" s="1700" t="e">
        <f ca="1"/>
        <v>#NAME?</v>
      </c>
      <c r="C87" s="1699" t="e">
        <f ca="1"/>
        <v>#N/A</v>
      </c>
      <c r="D87" s="1698" t="e">
        <f t="shared" ca="1" si="10"/>
        <v>#N/A</v>
      </c>
      <c r="E87" s="1698" t="e">
        <f ca="1"/>
        <v>#NAME?</v>
      </c>
      <c r="F87" s="1698" t="e">
        <f t="shared" ca="1" si="11"/>
        <v>#N/A</v>
      </c>
      <c r="G87" s="1698">
        <f t="shared" ca="1" si="13"/>
        <v>0</v>
      </c>
      <c r="H87" s="1697" t="e">
        <f t="shared" ca="1" si="14"/>
        <v>#NUM!</v>
      </c>
      <c r="I87" s="1696" t="e">
        <f t="shared" si="12"/>
        <v>#NUM!</v>
      </c>
    </row>
    <row r="88" spans="1:9" x14ac:dyDescent="0.2">
      <c r="A88" s="93">
        <v>85</v>
      </c>
      <c r="B88" s="1700" t="e">
        <f ca="1"/>
        <v>#NAME?</v>
      </c>
      <c r="C88" s="1699" t="e">
        <f ca="1"/>
        <v>#N/A</v>
      </c>
      <c r="D88" s="1698" t="e">
        <f t="shared" ca="1" si="10"/>
        <v>#N/A</v>
      </c>
      <c r="E88" s="1698" t="e">
        <f ca="1"/>
        <v>#NAME?</v>
      </c>
      <c r="F88" s="1698" t="e">
        <f t="shared" ca="1" si="11"/>
        <v>#N/A</v>
      </c>
      <c r="G88" s="1698">
        <f t="shared" ca="1" si="13"/>
        <v>0</v>
      </c>
      <c r="H88" s="1697" t="e">
        <f t="shared" ca="1" si="14"/>
        <v>#NUM!</v>
      </c>
      <c r="I88" s="1696" t="e">
        <f t="shared" si="12"/>
        <v>#NUM!</v>
      </c>
    </row>
    <row r="89" spans="1:9" x14ac:dyDescent="0.2">
      <c r="A89" s="93">
        <v>86</v>
      </c>
      <c r="B89" s="1700" t="e">
        <f ca="1"/>
        <v>#NAME?</v>
      </c>
      <c r="C89" s="1699" t="e">
        <f ca="1"/>
        <v>#N/A</v>
      </c>
      <c r="D89" s="1698" t="e">
        <f t="shared" ca="1" si="10"/>
        <v>#N/A</v>
      </c>
      <c r="E89" s="1698" t="e">
        <f ca="1"/>
        <v>#NAME?</v>
      </c>
      <c r="F89" s="1698" t="e">
        <f t="shared" ca="1" si="11"/>
        <v>#N/A</v>
      </c>
      <c r="G89" s="1698">
        <f t="shared" ca="1" si="13"/>
        <v>0</v>
      </c>
      <c r="H89" s="1697" t="e">
        <f t="shared" ca="1" si="14"/>
        <v>#NUM!</v>
      </c>
      <c r="I89" s="1696" t="e">
        <f t="shared" si="12"/>
        <v>#NUM!</v>
      </c>
    </row>
    <row r="90" spans="1:9" x14ac:dyDescent="0.2">
      <c r="A90" s="93">
        <v>87</v>
      </c>
      <c r="B90" s="1700" t="e">
        <f ca="1"/>
        <v>#NAME?</v>
      </c>
      <c r="C90" s="1699" t="e">
        <f ca="1"/>
        <v>#N/A</v>
      </c>
      <c r="D90" s="1698" t="e">
        <f t="shared" ca="1" si="10"/>
        <v>#N/A</v>
      </c>
      <c r="E90" s="1698" t="e">
        <f ca="1"/>
        <v>#NAME?</v>
      </c>
      <c r="F90" s="1698" t="e">
        <f t="shared" ca="1" si="11"/>
        <v>#N/A</v>
      </c>
      <c r="G90" s="1698">
        <f t="shared" ca="1" si="13"/>
        <v>0</v>
      </c>
      <c r="H90" s="1697" t="e">
        <f t="shared" ca="1" si="14"/>
        <v>#NUM!</v>
      </c>
      <c r="I90" s="1696" t="e">
        <f t="shared" si="12"/>
        <v>#NUM!</v>
      </c>
    </row>
    <row r="91" spans="1:9" x14ac:dyDescent="0.2">
      <c r="A91" s="93">
        <v>88</v>
      </c>
      <c r="B91" s="1700" t="e">
        <f ca="1"/>
        <v>#NAME?</v>
      </c>
      <c r="C91" s="1699" t="e">
        <f ca="1"/>
        <v>#N/A</v>
      </c>
      <c r="D91" s="1698" t="e">
        <f t="shared" ca="1" si="10"/>
        <v>#N/A</v>
      </c>
      <c r="E91" s="1698" t="e">
        <f ca="1"/>
        <v>#NAME?</v>
      </c>
      <c r="F91" s="1698" t="e">
        <f t="shared" ca="1" si="11"/>
        <v>#N/A</v>
      </c>
      <c r="G91" s="1698">
        <f t="shared" ca="1" si="13"/>
        <v>0</v>
      </c>
      <c r="H91" s="1697" t="e">
        <f t="shared" ca="1" si="14"/>
        <v>#NUM!</v>
      </c>
      <c r="I91" s="1696" t="e">
        <f t="shared" si="12"/>
        <v>#NUM!</v>
      </c>
    </row>
    <row r="92" spans="1:9" x14ac:dyDescent="0.2">
      <c r="A92" s="93">
        <v>89</v>
      </c>
      <c r="B92" s="1700" t="e">
        <f ca="1"/>
        <v>#NAME?</v>
      </c>
      <c r="C92" s="1699" t="e">
        <f ca="1"/>
        <v>#N/A</v>
      </c>
      <c r="D92" s="1698" t="e">
        <f t="shared" ca="1" si="10"/>
        <v>#N/A</v>
      </c>
      <c r="E92" s="1698" t="e">
        <f ca="1"/>
        <v>#NAME?</v>
      </c>
      <c r="F92" s="1698" t="e">
        <f t="shared" ca="1" si="11"/>
        <v>#N/A</v>
      </c>
      <c r="G92" s="1698">
        <f t="shared" ca="1" si="13"/>
        <v>0</v>
      </c>
      <c r="H92" s="1697" t="e">
        <f t="shared" ca="1" si="14"/>
        <v>#NUM!</v>
      </c>
      <c r="I92" s="1696" t="e">
        <f t="shared" si="12"/>
        <v>#NUM!</v>
      </c>
    </row>
    <row r="93" spans="1:9" x14ac:dyDescent="0.2">
      <c r="A93" s="93">
        <v>90</v>
      </c>
      <c r="B93" s="1700" t="e">
        <f ca="1"/>
        <v>#NAME?</v>
      </c>
      <c r="C93" s="1699" t="e">
        <f ca="1"/>
        <v>#N/A</v>
      </c>
      <c r="D93" s="1698" t="e">
        <f t="shared" ca="1" si="10"/>
        <v>#N/A</v>
      </c>
      <c r="E93" s="1698" t="e">
        <f ca="1"/>
        <v>#NAME?</v>
      </c>
      <c r="F93" s="1698" t="e">
        <f t="shared" ca="1" si="11"/>
        <v>#N/A</v>
      </c>
      <c r="G93" s="1698">
        <f t="shared" ca="1" si="13"/>
        <v>0</v>
      </c>
      <c r="H93" s="1697" t="e">
        <f t="shared" ca="1" si="14"/>
        <v>#NUM!</v>
      </c>
      <c r="I93" s="1696" t="e">
        <f t="shared" si="12"/>
        <v>#NUM!</v>
      </c>
    </row>
    <row r="94" spans="1:9" x14ac:dyDescent="0.2">
      <c r="A94" s="93">
        <v>91</v>
      </c>
      <c r="B94" s="1700" t="e">
        <f ca="1"/>
        <v>#NAME?</v>
      </c>
      <c r="C94" s="1699" t="e">
        <f ca="1"/>
        <v>#N/A</v>
      </c>
      <c r="D94" s="1698" t="e">
        <f t="shared" ca="1" si="10"/>
        <v>#N/A</v>
      </c>
      <c r="E94" s="1698" t="e">
        <f ca="1"/>
        <v>#NAME?</v>
      </c>
      <c r="F94" s="1698" t="e">
        <f t="shared" ca="1" si="11"/>
        <v>#N/A</v>
      </c>
      <c r="G94" s="1698">
        <f t="shared" ca="1" si="13"/>
        <v>0</v>
      </c>
      <c r="H94" s="1697" t="e">
        <f t="shared" ca="1" si="14"/>
        <v>#NUM!</v>
      </c>
      <c r="I94" s="1696" t="e">
        <f t="shared" si="12"/>
        <v>#NUM!</v>
      </c>
    </row>
    <row r="95" spans="1:9" x14ac:dyDescent="0.2">
      <c r="A95" s="93">
        <v>92</v>
      </c>
      <c r="B95" s="1700" t="e">
        <f ca="1"/>
        <v>#NAME?</v>
      </c>
      <c r="C95" s="1699" t="e">
        <f ca="1"/>
        <v>#N/A</v>
      </c>
      <c r="D95" s="1698" t="e">
        <f t="shared" ca="1" si="10"/>
        <v>#N/A</v>
      </c>
      <c r="E95" s="1698" t="e">
        <f ca="1"/>
        <v>#NAME?</v>
      </c>
      <c r="F95" s="1698" t="e">
        <f t="shared" ca="1" si="11"/>
        <v>#N/A</v>
      </c>
      <c r="G95" s="1698">
        <f t="shared" ca="1" si="13"/>
        <v>0</v>
      </c>
      <c r="H95" s="1697" t="e">
        <f t="shared" ca="1" si="14"/>
        <v>#NUM!</v>
      </c>
      <c r="I95" s="1696" t="e">
        <f t="shared" si="12"/>
        <v>#NUM!</v>
      </c>
    </row>
    <row r="96" spans="1:9" x14ac:dyDescent="0.2">
      <c r="A96" s="93">
        <v>93</v>
      </c>
      <c r="B96" s="1700" t="e">
        <f ca="1"/>
        <v>#NAME?</v>
      </c>
      <c r="C96" s="1699" t="e">
        <f ca="1"/>
        <v>#N/A</v>
      </c>
      <c r="D96" s="1698" t="e">
        <f t="shared" ca="1" si="10"/>
        <v>#N/A</v>
      </c>
      <c r="E96" s="1698" t="e">
        <f ca="1"/>
        <v>#NAME?</v>
      </c>
      <c r="F96" s="1698" t="e">
        <f t="shared" ca="1" si="11"/>
        <v>#N/A</v>
      </c>
      <c r="G96" s="1698">
        <f t="shared" ca="1" si="13"/>
        <v>0</v>
      </c>
      <c r="H96" s="1697" t="e">
        <f t="shared" ca="1" si="14"/>
        <v>#NUM!</v>
      </c>
      <c r="I96" s="1696" t="e">
        <f t="shared" si="12"/>
        <v>#NUM!</v>
      </c>
    </row>
    <row r="97" spans="1:9" x14ac:dyDescent="0.2">
      <c r="A97" s="93">
        <v>94</v>
      </c>
      <c r="B97" s="1700" t="e">
        <f ca="1"/>
        <v>#NAME?</v>
      </c>
      <c r="C97" s="1699" t="e">
        <f ca="1"/>
        <v>#N/A</v>
      </c>
      <c r="D97" s="1698" t="e">
        <f t="shared" ca="1" si="10"/>
        <v>#N/A</v>
      </c>
      <c r="E97" s="1698" t="e">
        <f ca="1"/>
        <v>#NAME?</v>
      </c>
      <c r="F97" s="1698" t="e">
        <f t="shared" ca="1" si="11"/>
        <v>#N/A</v>
      </c>
      <c r="G97" s="1698">
        <f t="shared" ca="1" si="13"/>
        <v>0</v>
      </c>
      <c r="H97" s="1697" t="e">
        <f t="shared" ca="1" si="14"/>
        <v>#NUM!</v>
      </c>
      <c r="I97" s="1696" t="e">
        <f t="shared" si="12"/>
        <v>#NUM!</v>
      </c>
    </row>
    <row r="98" spans="1:9" x14ac:dyDescent="0.2">
      <c r="A98" s="93">
        <v>95</v>
      </c>
      <c r="B98" s="1700" t="e">
        <f ca="1"/>
        <v>#NAME?</v>
      </c>
      <c r="C98" s="1699" t="e">
        <f ca="1"/>
        <v>#N/A</v>
      </c>
      <c r="D98" s="1698" t="e">
        <f t="shared" ca="1" si="10"/>
        <v>#N/A</v>
      </c>
      <c r="E98" s="1698" t="e">
        <f ca="1"/>
        <v>#NAME?</v>
      </c>
      <c r="F98" s="1698" t="e">
        <f t="shared" ca="1" si="11"/>
        <v>#N/A</v>
      </c>
      <c r="G98" s="1698">
        <f t="shared" ca="1" si="13"/>
        <v>0</v>
      </c>
      <c r="H98" s="1697" t="e">
        <f t="shared" ca="1" si="14"/>
        <v>#NUM!</v>
      </c>
      <c r="I98" s="1696" t="e">
        <f t="shared" si="12"/>
        <v>#NUM!</v>
      </c>
    </row>
    <row r="99" spans="1:9" x14ac:dyDescent="0.2">
      <c r="A99" s="93">
        <v>96</v>
      </c>
      <c r="B99" s="1700" t="e">
        <f ca="1"/>
        <v>#NAME?</v>
      </c>
      <c r="C99" s="1699" t="e">
        <f ca="1"/>
        <v>#N/A</v>
      </c>
      <c r="D99" s="1698" t="e">
        <f t="shared" ca="1" si="10"/>
        <v>#N/A</v>
      </c>
      <c r="E99" s="1698" t="e">
        <f ca="1"/>
        <v>#NAME?</v>
      </c>
      <c r="F99" s="1698" t="e">
        <f t="shared" ca="1" si="11"/>
        <v>#N/A</v>
      </c>
      <c r="G99" s="1698">
        <f t="shared" ca="1" si="13"/>
        <v>0</v>
      </c>
      <c r="H99" s="1697" t="e">
        <f t="shared" ca="1" si="14"/>
        <v>#NUM!</v>
      </c>
      <c r="I99" s="1696" t="e">
        <f t="shared" si="12"/>
        <v>#NUM!</v>
      </c>
    </row>
    <row r="100" spans="1:9" x14ac:dyDescent="0.2">
      <c r="A100" s="93">
        <v>97</v>
      </c>
      <c r="B100" s="1700" t="e">
        <f ca="1"/>
        <v>#NAME?</v>
      </c>
      <c r="C100" s="1699" t="e">
        <f ca="1"/>
        <v>#N/A</v>
      </c>
      <c r="D100" s="1698" t="e">
        <f t="shared" ref="D100:D123" ca="1" si="15">IF(ISNUMBER($B101),FirstNominal,NA())</f>
        <v>#N/A</v>
      </c>
      <c r="E100" s="1698" t="e">
        <f ca="1"/>
        <v>#NAME?</v>
      </c>
      <c r="F100" s="1698" t="e">
        <f t="shared" ref="F100:F123" ca="1" si="16">IF(ISNUMBER($B101),FirstNominal,NA())</f>
        <v>#N/A</v>
      </c>
      <c r="G100" s="1698">
        <f t="shared" ca="1" si="13"/>
        <v>0</v>
      </c>
      <c r="H100" s="1697" t="e">
        <f t="shared" ca="1" si="14"/>
        <v>#NUM!</v>
      </c>
      <c r="I100" s="1696" t="e">
        <f t="shared" ref="I100:I123" si="17">PPMT(Rate,$A100,Payments,FirstNominal)</f>
        <v>#NUM!</v>
      </c>
    </row>
    <row r="101" spans="1:9" x14ac:dyDescent="0.2">
      <c r="A101" s="93">
        <v>98</v>
      </c>
      <c r="B101" s="1700" t="e">
        <f ca="1"/>
        <v>#NAME?</v>
      </c>
      <c r="C101" s="1699" t="e">
        <f ca="1"/>
        <v>#N/A</v>
      </c>
      <c r="D101" s="1698" t="e">
        <f t="shared" ca="1" si="15"/>
        <v>#N/A</v>
      </c>
      <c r="E101" s="1698" t="e">
        <f ca="1"/>
        <v>#NAME?</v>
      </c>
      <c r="F101" s="1698" t="e">
        <f t="shared" ca="1" si="16"/>
        <v>#N/A</v>
      </c>
      <c r="G101" s="1698">
        <f t="shared" ref="G101:G123" ca="1" si="18">IF(ISNA($B102),NA(),MAX(G100-StepDecrement,0))</f>
        <v>0</v>
      </c>
      <c r="H101" s="1697" t="e">
        <f t="shared" ref="H101:H123" ca="1" si="19">IF(ISNA($B102),NA(),H100+I100)</f>
        <v>#NUM!</v>
      </c>
      <c r="I101" s="1696" t="e">
        <f t="shared" si="17"/>
        <v>#NUM!</v>
      </c>
    </row>
    <row r="102" spans="1:9" x14ac:dyDescent="0.2">
      <c r="A102" s="93">
        <v>99</v>
      </c>
      <c r="B102" s="1700" t="e">
        <f ca="1"/>
        <v>#NAME?</v>
      </c>
      <c r="C102" s="1699" t="e">
        <f ca="1"/>
        <v>#N/A</v>
      </c>
      <c r="D102" s="1698" t="e">
        <f t="shared" ca="1" si="15"/>
        <v>#N/A</v>
      </c>
      <c r="E102" s="1698" t="e">
        <f ca="1"/>
        <v>#NAME?</v>
      </c>
      <c r="F102" s="1698" t="e">
        <f t="shared" ca="1" si="16"/>
        <v>#N/A</v>
      </c>
      <c r="G102" s="1698">
        <f t="shared" ca="1" si="18"/>
        <v>0</v>
      </c>
      <c r="H102" s="1697" t="e">
        <f t="shared" ca="1" si="19"/>
        <v>#NUM!</v>
      </c>
      <c r="I102" s="1696" t="e">
        <f t="shared" si="17"/>
        <v>#NUM!</v>
      </c>
    </row>
    <row r="103" spans="1:9" x14ac:dyDescent="0.2">
      <c r="A103" s="93">
        <v>100</v>
      </c>
      <c r="B103" s="1700" t="e">
        <f ca="1"/>
        <v>#NAME?</v>
      </c>
      <c r="C103" s="1699" t="e">
        <f ca="1"/>
        <v>#N/A</v>
      </c>
      <c r="D103" s="1698" t="e">
        <f t="shared" ca="1" si="15"/>
        <v>#N/A</v>
      </c>
      <c r="E103" s="1698" t="e">
        <f ca="1"/>
        <v>#NAME?</v>
      </c>
      <c r="F103" s="1698" t="e">
        <f t="shared" ca="1" si="16"/>
        <v>#N/A</v>
      </c>
      <c r="G103" s="1698">
        <f t="shared" ca="1" si="18"/>
        <v>0</v>
      </c>
      <c r="H103" s="1697" t="e">
        <f t="shared" ca="1" si="19"/>
        <v>#NUM!</v>
      </c>
      <c r="I103" s="1696" t="e">
        <f t="shared" si="17"/>
        <v>#NUM!</v>
      </c>
    </row>
    <row r="104" spans="1:9" x14ac:dyDescent="0.2">
      <c r="A104" s="93">
        <v>101</v>
      </c>
      <c r="B104" s="1700" t="e">
        <f ca="1"/>
        <v>#NAME?</v>
      </c>
      <c r="C104" s="1699" t="e">
        <f ca="1"/>
        <v>#N/A</v>
      </c>
      <c r="D104" s="1698" t="e">
        <f t="shared" ca="1" si="15"/>
        <v>#N/A</v>
      </c>
      <c r="E104" s="1698" t="e">
        <f ca="1"/>
        <v>#NAME?</v>
      </c>
      <c r="F104" s="1698" t="e">
        <f t="shared" ca="1" si="16"/>
        <v>#N/A</v>
      </c>
      <c r="G104" s="1698">
        <f t="shared" ca="1" si="18"/>
        <v>0</v>
      </c>
      <c r="H104" s="1697" t="e">
        <f t="shared" ca="1" si="19"/>
        <v>#NUM!</v>
      </c>
      <c r="I104" s="1696" t="e">
        <f t="shared" si="17"/>
        <v>#NUM!</v>
      </c>
    </row>
    <row r="105" spans="1:9" x14ac:dyDescent="0.2">
      <c r="A105" s="93">
        <v>102</v>
      </c>
      <c r="B105" s="1700" t="e">
        <f ca="1"/>
        <v>#NAME?</v>
      </c>
      <c r="C105" s="1699" t="e">
        <f ca="1"/>
        <v>#N/A</v>
      </c>
      <c r="D105" s="1698" t="e">
        <f t="shared" ca="1" si="15"/>
        <v>#N/A</v>
      </c>
      <c r="E105" s="1698" t="e">
        <f ca="1"/>
        <v>#NAME?</v>
      </c>
      <c r="F105" s="1698" t="e">
        <f t="shared" ca="1" si="16"/>
        <v>#N/A</v>
      </c>
      <c r="G105" s="1698">
        <f t="shared" ca="1" si="18"/>
        <v>0</v>
      </c>
      <c r="H105" s="1697" t="e">
        <f t="shared" ca="1" si="19"/>
        <v>#NUM!</v>
      </c>
      <c r="I105" s="1696" t="e">
        <f t="shared" si="17"/>
        <v>#NUM!</v>
      </c>
    </row>
    <row r="106" spans="1:9" x14ac:dyDescent="0.2">
      <c r="A106" s="93">
        <v>103</v>
      </c>
      <c r="B106" s="1700" t="e">
        <f ca="1"/>
        <v>#NAME?</v>
      </c>
      <c r="C106" s="1699" t="e">
        <f ca="1"/>
        <v>#N/A</v>
      </c>
      <c r="D106" s="1698" t="e">
        <f t="shared" ca="1" si="15"/>
        <v>#N/A</v>
      </c>
      <c r="E106" s="1698" t="e">
        <f ca="1"/>
        <v>#NAME?</v>
      </c>
      <c r="F106" s="1698" t="e">
        <f t="shared" ca="1" si="16"/>
        <v>#N/A</v>
      </c>
      <c r="G106" s="1698">
        <f t="shared" ca="1" si="18"/>
        <v>0</v>
      </c>
      <c r="H106" s="1697" t="e">
        <f t="shared" ca="1" si="19"/>
        <v>#NUM!</v>
      </c>
      <c r="I106" s="1696" t="e">
        <f t="shared" si="17"/>
        <v>#NUM!</v>
      </c>
    </row>
    <row r="107" spans="1:9" x14ac:dyDescent="0.2">
      <c r="A107" s="93">
        <v>104</v>
      </c>
      <c r="B107" s="1700" t="e">
        <f ca="1"/>
        <v>#NAME?</v>
      </c>
      <c r="C107" s="1699" t="e">
        <f ca="1"/>
        <v>#N/A</v>
      </c>
      <c r="D107" s="1698" t="e">
        <f t="shared" ca="1" si="15"/>
        <v>#N/A</v>
      </c>
      <c r="E107" s="1698" t="e">
        <f ca="1"/>
        <v>#NAME?</v>
      </c>
      <c r="F107" s="1698" t="e">
        <f t="shared" ca="1" si="16"/>
        <v>#N/A</v>
      </c>
      <c r="G107" s="1698">
        <f t="shared" ca="1" si="18"/>
        <v>0</v>
      </c>
      <c r="H107" s="1697" t="e">
        <f t="shared" ca="1" si="19"/>
        <v>#NUM!</v>
      </c>
      <c r="I107" s="1696" t="e">
        <f t="shared" si="17"/>
        <v>#NUM!</v>
      </c>
    </row>
    <row r="108" spans="1:9" x14ac:dyDescent="0.2">
      <c r="A108" s="93">
        <v>105</v>
      </c>
      <c r="B108" s="1700" t="e">
        <f ca="1"/>
        <v>#NAME?</v>
      </c>
      <c r="C108" s="1699" t="e">
        <f ca="1"/>
        <v>#N/A</v>
      </c>
      <c r="D108" s="1698" t="e">
        <f t="shared" ca="1" si="15"/>
        <v>#N/A</v>
      </c>
      <c r="E108" s="1698" t="e">
        <f ca="1"/>
        <v>#NAME?</v>
      </c>
      <c r="F108" s="1698" t="e">
        <f t="shared" ca="1" si="16"/>
        <v>#N/A</v>
      </c>
      <c r="G108" s="1698">
        <f t="shared" ca="1" si="18"/>
        <v>0</v>
      </c>
      <c r="H108" s="1697" t="e">
        <f t="shared" ca="1" si="19"/>
        <v>#NUM!</v>
      </c>
      <c r="I108" s="1696" t="e">
        <f t="shared" si="17"/>
        <v>#NUM!</v>
      </c>
    </row>
    <row r="109" spans="1:9" x14ac:dyDescent="0.2">
      <c r="A109" s="93">
        <v>106</v>
      </c>
      <c r="B109" s="1700" t="e">
        <f ca="1"/>
        <v>#NAME?</v>
      </c>
      <c r="C109" s="1699" t="e">
        <f ca="1"/>
        <v>#N/A</v>
      </c>
      <c r="D109" s="1698" t="e">
        <f t="shared" ca="1" si="15"/>
        <v>#N/A</v>
      </c>
      <c r="E109" s="1698" t="e">
        <f ca="1"/>
        <v>#NAME?</v>
      </c>
      <c r="F109" s="1698" t="e">
        <f t="shared" ca="1" si="16"/>
        <v>#N/A</v>
      </c>
      <c r="G109" s="1698">
        <f t="shared" ca="1" si="18"/>
        <v>0</v>
      </c>
      <c r="H109" s="1697" t="e">
        <f t="shared" ca="1" si="19"/>
        <v>#NUM!</v>
      </c>
      <c r="I109" s="1696" t="e">
        <f t="shared" si="17"/>
        <v>#NUM!</v>
      </c>
    </row>
    <row r="110" spans="1:9" x14ac:dyDescent="0.2">
      <c r="A110" s="93">
        <v>107</v>
      </c>
      <c r="B110" s="1700" t="e">
        <f ca="1"/>
        <v>#NAME?</v>
      </c>
      <c r="C110" s="1699" t="e">
        <f ca="1"/>
        <v>#N/A</v>
      </c>
      <c r="D110" s="1698" t="e">
        <f t="shared" ca="1" si="15"/>
        <v>#N/A</v>
      </c>
      <c r="E110" s="1698" t="e">
        <f ca="1"/>
        <v>#NAME?</v>
      </c>
      <c r="F110" s="1698" t="e">
        <f t="shared" ca="1" si="16"/>
        <v>#N/A</v>
      </c>
      <c r="G110" s="1698">
        <f t="shared" ca="1" si="18"/>
        <v>0</v>
      </c>
      <c r="H110" s="1697" t="e">
        <f t="shared" ca="1" si="19"/>
        <v>#NUM!</v>
      </c>
      <c r="I110" s="1696" t="e">
        <f t="shared" si="17"/>
        <v>#NUM!</v>
      </c>
    </row>
    <row r="111" spans="1:9" x14ac:dyDescent="0.2">
      <c r="A111" s="93">
        <v>108</v>
      </c>
      <c r="B111" s="1700" t="e">
        <f ca="1"/>
        <v>#NAME?</v>
      </c>
      <c r="C111" s="1699" t="e">
        <f ca="1"/>
        <v>#N/A</v>
      </c>
      <c r="D111" s="1698" t="e">
        <f t="shared" ca="1" si="15"/>
        <v>#N/A</v>
      </c>
      <c r="E111" s="1698" t="e">
        <f ca="1"/>
        <v>#NAME?</v>
      </c>
      <c r="F111" s="1698" t="e">
        <f t="shared" ca="1" si="16"/>
        <v>#N/A</v>
      </c>
      <c r="G111" s="1698">
        <f t="shared" ca="1" si="18"/>
        <v>0</v>
      </c>
      <c r="H111" s="1697" t="e">
        <f t="shared" ca="1" si="19"/>
        <v>#NUM!</v>
      </c>
      <c r="I111" s="1696" t="e">
        <f t="shared" si="17"/>
        <v>#NUM!</v>
      </c>
    </row>
    <row r="112" spans="1:9" x14ac:dyDescent="0.2">
      <c r="A112" s="93">
        <v>109</v>
      </c>
      <c r="B112" s="1700" t="e">
        <f ca="1"/>
        <v>#NAME?</v>
      </c>
      <c r="C112" s="1699" t="e">
        <f ca="1"/>
        <v>#N/A</v>
      </c>
      <c r="D112" s="1698" t="e">
        <f t="shared" ca="1" si="15"/>
        <v>#N/A</v>
      </c>
      <c r="E112" s="1698" t="e">
        <f ca="1"/>
        <v>#NAME?</v>
      </c>
      <c r="F112" s="1698" t="e">
        <f t="shared" ca="1" si="16"/>
        <v>#N/A</v>
      </c>
      <c r="G112" s="1698">
        <f t="shared" ca="1" si="18"/>
        <v>0</v>
      </c>
      <c r="H112" s="1697" t="e">
        <f t="shared" ca="1" si="19"/>
        <v>#NUM!</v>
      </c>
      <c r="I112" s="1696" t="e">
        <f t="shared" si="17"/>
        <v>#NUM!</v>
      </c>
    </row>
    <row r="113" spans="1:9" x14ac:dyDescent="0.2">
      <c r="A113" s="93">
        <v>110</v>
      </c>
      <c r="B113" s="1700" t="e">
        <f ca="1"/>
        <v>#NAME?</v>
      </c>
      <c r="C113" s="1699" t="e">
        <f ca="1"/>
        <v>#N/A</v>
      </c>
      <c r="D113" s="1698" t="e">
        <f t="shared" ca="1" si="15"/>
        <v>#N/A</v>
      </c>
      <c r="E113" s="1698" t="e">
        <f ca="1"/>
        <v>#NAME?</v>
      </c>
      <c r="F113" s="1698" t="e">
        <f t="shared" ca="1" si="16"/>
        <v>#N/A</v>
      </c>
      <c r="G113" s="1698">
        <f t="shared" ca="1" si="18"/>
        <v>0</v>
      </c>
      <c r="H113" s="1697" t="e">
        <f t="shared" ca="1" si="19"/>
        <v>#NUM!</v>
      </c>
      <c r="I113" s="1696" t="e">
        <f t="shared" si="17"/>
        <v>#NUM!</v>
      </c>
    </row>
    <row r="114" spans="1:9" x14ac:dyDescent="0.2">
      <c r="A114" s="93">
        <v>111</v>
      </c>
      <c r="B114" s="1700" t="e">
        <f ca="1"/>
        <v>#NAME?</v>
      </c>
      <c r="C114" s="1699" t="e">
        <f ca="1"/>
        <v>#N/A</v>
      </c>
      <c r="D114" s="1698" t="e">
        <f t="shared" ca="1" si="15"/>
        <v>#N/A</v>
      </c>
      <c r="E114" s="1698" t="e">
        <f ca="1"/>
        <v>#NAME?</v>
      </c>
      <c r="F114" s="1698" t="e">
        <f t="shared" ca="1" si="16"/>
        <v>#N/A</v>
      </c>
      <c r="G114" s="1698">
        <f t="shared" ca="1" si="18"/>
        <v>0</v>
      </c>
      <c r="H114" s="1697" t="e">
        <f t="shared" ca="1" si="19"/>
        <v>#NUM!</v>
      </c>
      <c r="I114" s="1696" t="e">
        <f t="shared" si="17"/>
        <v>#NUM!</v>
      </c>
    </row>
    <row r="115" spans="1:9" x14ac:dyDescent="0.2">
      <c r="A115" s="93">
        <v>112</v>
      </c>
      <c r="B115" s="1700" t="e">
        <f ca="1"/>
        <v>#NAME?</v>
      </c>
      <c r="C115" s="1699" t="e">
        <f ca="1"/>
        <v>#N/A</v>
      </c>
      <c r="D115" s="1698" t="e">
        <f t="shared" ca="1" si="15"/>
        <v>#N/A</v>
      </c>
      <c r="E115" s="1698" t="e">
        <f ca="1"/>
        <v>#NAME?</v>
      </c>
      <c r="F115" s="1698" t="e">
        <f t="shared" ca="1" si="16"/>
        <v>#N/A</v>
      </c>
      <c r="G115" s="1698">
        <f t="shared" ca="1" si="18"/>
        <v>0</v>
      </c>
      <c r="H115" s="1697" t="e">
        <f t="shared" ca="1" si="19"/>
        <v>#NUM!</v>
      </c>
      <c r="I115" s="1696" t="e">
        <f t="shared" si="17"/>
        <v>#NUM!</v>
      </c>
    </row>
    <row r="116" spans="1:9" x14ac:dyDescent="0.2">
      <c r="A116" s="93">
        <v>113</v>
      </c>
      <c r="B116" s="1700" t="e">
        <f ca="1"/>
        <v>#NAME?</v>
      </c>
      <c r="C116" s="1699" t="e">
        <f ca="1"/>
        <v>#N/A</v>
      </c>
      <c r="D116" s="1698" t="e">
        <f t="shared" ca="1" si="15"/>
        <v>#N/A</v>
      </c>
      <c r="E116" s="1698" t="e">
        <f ca="1"/>
        <v>#NAME?</v>
      </c>
      <c r="F116" s="1698" t="e">
        <f t="shared" ca="1" si="16"/>
        <v>#N/A</v>
      </c>
      <c r="G116" s="1698">
        <f t="shared" ca="1" si="18"/>
        <v>0</v>
      </c>
      <c r="H116" s="1697" t="e">
        <f t="shared" ca="1" si="19"/>
        <v>#NUM!</v>
      </c>
      <c r="I116" s="1696" t="e">
        <f t="shared" si="17"/>
        <v>#NUM!</v>
      </c>
    </row>
    <row r="117" spans="1:9" x14ac:dyDescent="0.2">
      <c r="A117" s="93">
        <v>114</v>
      </c>
      <c r="B117" s="1700" t="e">
        <f ca="1"/>
        <v>#NAME?</v>
      </c>
      <c r="C117" s="1699" t="e">
        <f ca="1"/>
        <v>#N/A</v>
      </c>
      <c r="D117" s="1698" t="e">
        <f t="shared" ca="1" si="15"/>
        <v>#N/A</v>
      </c>
      <c r="E117" s="1698" t="e">
        <f ca="1"/>
        <v>#NAME?</v>
      </c>
      <c r="F117" s="1698" t="e">
        <f t="shared" ca="1" si="16"/>
        <v>#N/A</v>
      </c>
      <c r="G117" s="1698">
        <f t="shared" ca="1" si="18"/>
        <v>0</v>
      </c>
      <c r="H117" s="1697" t="e">
        <f t="shared" ca="1" si="19"/>
        <v>#NUM!</v>
      </c>
      <c r="I117" s="1696" t="e">
        <f t="shared" si="17"/>
        <v>#NUM!</v>
      </c>
    </row>
    <row r="118" spans="1:9" x14ac:dyDescent="0.2">
      <c r="A118" s="93">
        <v>115</v>
      </c>
      <c r="B118" s="1700" t="e">
        <f ca="1"/>
        <v>#NAME?</v>
      </c>
      <c r="C118" s="1699" t="e">
        <f ca="1"/>
        <v>#N/A</v>
      </c>
      <c r="D118" s="1698" t="e">
        <f t="shared" ca="1" si="15"/>
        <v>#N/A</v>
      </c>
      <c r="E118" s="1698" t="e">
        <f ca="1"/>
        <v>#NAME?</v>
      </c>
      <c r="F118" s="1698" t="e">
        <f t="shared" ca="1" si="16"/>
        <v>#N/A</v>
      </c>
      <c r="G118" s="1698">
        <f t="shared" ca="1" si="18"/>
        <v>0</v>
      </c>
      <c r="H118" s="1697" t="e">
        <f t="shared" ca="1" si="19"/>
        <v>#NUM!</v>
      </c>
      <c r="I118" s="1696" t="e">
        <f t="shared" si="17"/>
        <v>#NUM!</v>
      </c>
    </row>
    <row r="119" spans="1:9" x14ac:dyDescent="0.2">
      <c r="A119" s="93">
        <v>116</v>
      </c>
      <c r="B119" s="1700" t="e">
        <f ca="1"/>
        <v>#NAME?</v>
      </c>
      <c r="C119" s="1699" t="e">
        <f ca="1"/>
        <v>#N/A</v>
      </c>
      <c r="D119" s="1698" t="e">
        <f t="shared" ca="1" si="15"/>
        <v>#N/A</v>
      </c>
      <c r="E119" s="1698" t="e">
        <f ca="1"/>
        <v>#NAME?</v>
      </c>
      <c r="F119" s="1698" t="e">
        <f t="shared" ca="1" si="16"/>
        <v>#N/A</v>
      </c>
      <c r="G119" s="1698">
        <f t="shared" ca="1" si="18"/>
        <v>0</v>
      </c>
      <c r="H119" s="1697" t="e">
        <f t="shared" ca="1" si="19"/>
        <v>#NUM!</v>
      </c>
      <c r="I119" s="1696" t="e">
        <f t="shared" si="17"/>
        <v>#NUM!</v>
      </c>
    </row>
    <row r="120" spans="1:9" x14ac:dyDescent="0.2">
      <c r="A120" s="93">
        <v>117</v>
      </c>
      <c r="B120" s="1700" t="e">
        <f ca="1"/>
        <v>#NAME?</v>
      </c>
      <c r="C120" s="1699" t="e">
        <f ca="1"/>
        <v>#N/A</v>
      </c>
      <c r="D120" s="1698" t="e">
        <f t="shared" ca="1" si="15"/>
        <v>#N/A</v>
      </c>
      <c r="E120" s="1698" t="e">
        <f ca="1"/>
        <v>#NAME?</v>
      </c>
      <c r="F120" s="1698" t="e">
        <f t="shared" ca="1" si="16"/>
        <v>#N/A</v>
      </c>
      <c r="G120" s="1698">
        <f t="shared" ca="1" si="18"/>
        <v>0</v>
      </c>
      <c r="H120" s="1697" t="e">
        <f t="shared" ca="1" si="19"/>
        <v>#NUM!</v>
      </c>
      <c r="I120" s="1696" t="e">
        <f t="shared" si="17"/>
        <v>#NUM!</v>
      </c>
    </row>
    <row r="121" spans="1:9" x14ac:dyDescent="0.2">
      <c r="A121" s="93">
        <v>118</v>
      </c>
      <c r="B121" s="1700" t="e">
        <f ca="1"/>
        <v>#NAME?</v>
      </c>
      <c r="C121" s="1699" t="e">
        <f ca="1"/>
        <v>#N/A</v>
      </c>
      <c r="D121" s="1698" t="e">
        <f t="shared" ca="1" si="15"/>
        <v>#N/A</v>
      </c>
      <c r="E121" s="1698" t="e">
        <f ca="1"/>
        <v>#NAME?</v>
      </c>
      <c r="F121" s="1698" t="e">
        <f t="shared" ca="1" si="16"/>
        <v>#N/A</v>
      </c>
      <c r="G121" s="1698">
        <f t="shared" ca="1" si="18"/>
        <v>0</v>
      </c>
      <c r="H121" s="1697" t="e">
        <f t="shared" ca="1" si="19"/>
        <v>#NUM!</v>
      </c>
      <c r="I121" s="1696" t="e">
        <f t="shared" si="17"/>
        <v>#NUM!</v>
      </c>
    </row>
    <row r="122" spans="1:9" x14ac:dyDescent="0.2">
      <c r="A122" s="93">
        <v>119</v>
      </c>
      <c r="B122" s="1700" t="e">
        <f ca="1"/>
        <v>#NAME?</v>
      </c>
      <c r="C122" s="1699" t="e">
        <f ca="1"/>
        <v>#N/A</v>
      </c>
      <c r="D122" s="1698" t="e">
        <f t="shared" ca="1" si="15"/>
        <v>#N/A</v>
      </c>
      <c r="E122" s="1698" t="e">
        <f ca="1"/>
        <v>#NAME?</v>
      </c>
      <c r="F122" s="1698" t="e">
        <f t="shared" ca="1" si="16"/>
        <v>#N/A</v>
      </c>
      <c r="G122" s="1698">
        <f t="shared" ca="1" si="18"/>
        <v>0</v>
      </c>
      <c r="H122" s="1697" t="e">
        <f t="shared" ca="1" si="19"/>
        <v>#NUM!</v>
      </c>
      <c r="I122" s="1696" t="e">
        <f t="shared" si="17"/>
        <v>#NUM!</v>
      </c>
    </row>
    <row r="123" spans="1:9" x14ac:dyDescent="0.2">
      <c r="A123" s="93">
        <v>120</v>
      </c>
      <c r="B123" s="1695" t="e">
        <f ca="1"/>
        <v>#NAME?</v>
      </c>
      <c r="C123" s="1694" t="e">
        <v>#N/A</v>
      </c>
      <c r="D123" s="1693" t="e">
        <f t="shared" si="15"/>
        <v>#N/A</v>
      </c>
      <c r="E123" s="1693" t="e">
        <f ca="1"/>
        <v>#NAME?</v>
      </c>
      <c r="F123" s="1693" t="e">
        <f t="shared" si="16"/>
        <v>#N/A</v>
      </c>
      <c r="G123" s="1693">
        <f t="shared" ca="1" si="18"/>
        <v>0</v>
      </c>
      <c r="H123" s="1692" t="e">
        <f t="shared" ca="1" si="19"/>
        <v>#NUM!</v>
      </c>
      <c r="I123" s="1691"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44" t="s">
        <v>529</v>
      </c>
      <c r="B1" s="1945"/>
      <c r="C1" s="1945"/>
      <c r="D1" s="1945"/>
      <c r="E1" s="1945"/>
      <c r="F1" s="1945"/>
      <c r="G1" s="1945"/>
      <c r="H1" s="1945"/>
      <c r="I1" s="1945"/>
      <c r="J1" s="1945"/>
      <c r="K1" s="1945"/>
      <c r="L1" s="1945"/>
      <c r="M1" s="1945"/>
      <c r="N1" s="1945"/>
      <c r="O1" s="1945"/>
      <c r="P1" s="1945"/>
      <c r="Q1" s="1945"/>
      <c r="R1" s="1945"/>
      <c r="S1" s="1945"/>
      <c r="T1" s="1945"/>
      <c r="U1" s="1946"/>
    </row>
    <row r="2" spans="1:21" ht="34.5" thickBot="1" x14ac:dyDescent="0.25">
      <c r="A2" s="1690" t="s">
        <v>433</v>
      </c>
      <c r="B2" s="1689" t="e">
        <f t="array" aca="1" ref="B2:U122" ca="1">_xll.qlSwapLegAnalysis(SwapID,0)</f>
        <v>#NAME?</v>
      </c>
      <c r="C2" s="1689" t="e">
        <f ca="1"/>
        <v>#NAME?</v>
      </c>
      <c r="D2" s="1689" t="e">
        <f ca="1"/>
        <v>#NAME?</v>
      </c>
      <c r="E2" s="1689" t="e">
        <f ca="1"/>
        <v>#NAME?</v>
      </c>
      <c r="F2" s="1689" t="e">
        <f ca="1"/>
        <v>#NAME?</v>
      </c>
      <c r="G2" s="1689" t="e">
        <f ca="1"/>
        <v>#NAME?</v>
      </c>
      <c r="H2" s="1689" t="e">
        <f ca="1"/>
        <v>#NAME?</v>
      </c>
      <c r="I2" s="1689" t="e">
        <f ca="1"/>
        <v>#NAME?</v>
      </c>
      <c r="J2" s="1689" t="e">
        <f ca="1"/>
        <v>#NAME?</v>
      </c>
      <c r="K2" s="1689" t="e">
        <f ca="1"/>
        <v>#NAME?</v>
      </c>
      <c r="L2" s="1689" t="e">
        <f ca="1"/>
        <v>#NAME?</v>
      </c>
      <c r="M2" s="1689" t="e">
        <f ca="1"/>
        <v>#NAME?</v>
      </c>
      <c r="N2" s="1689" t="e">
        <f ca="1"/>
        <v>#NAME?</v>
      </c>
      <c r="O2" s="1689" t="e">
        <f ca="1"/>
        <v>#NAME?</v>
      </c>
      <c r="P2" s="1689" t="e">
        <f ca="1"/>
        <v>#NAME?</v>
      </c>
      <c r="Q2" s="1689" t="e">
        <f ca="1"/>
        <v>#NAME?</v>
      </c>
      <c r="R2" s="1689" t="e">
        <f ca="1"/>
        <v>#NAME?</v>
      </c>
      <c r="S2" s="1689" t="e">
        <f ca="1"/>
        <v>#NAME?</v>
      </c>
      <c r="T2" s="1689" t="e">
        <f ca="1"/>
        <v>#NAME?</v>
      </c>
      <c r="U2" s="1688" t="e">
        <f ca="1"/>
        <v>#NAME?</v>
      </c>
    </row>
    <row r="3" spans="1:21" x14ac:dyDescent="0.2">
      <c r="A3" s="1687" t="e">
        <f t="array" aca="1" ref="A3:A122" ca="1">_xll.qlYieldTSDiscount(DiscountCurve,_xll.ohPack(B3:B122))</f>
        <v>#NAME?</v>
      </c>
      <c r="B3" s="1683" t="e">
        <f ca="1"/>
        <v>#NAME?</v>
      </c>
      <c r="C3" s="1686" t="e">
        <f ca="1"/>
        <v>#NAME?</v>
      </c>
      <c r="D3" s="1686" t="e">
        <f ca="1"/>
        <v>#NAME?</v>
      </c>
      <c r="E3" s="1683" t="e">
        <f ca="1"/>
        <v>#NAME?</v>
      </c>
      <c r="F3" s="1683" t="e">
        <f ca="1"/>
        <v>#NAME?</v>
      </c>
      <c r="G3" s="1682" t="e">
        <f ca="1"/>
        <v>#NAME?</v>
      </c>
      <c r="H3" s="1685" t="e">
        <f ca="1"/>
        <v>#NAME?</v>
      </c>
      <c r="I3" s="1684" t="e">
        <f ca="1"/>
        <v>#NAME?</v>
      </c>
      <c r="J3" s="1683" t="e">
        <f ca="1"/>
        <v>#NAME?</v>
      </c>
      <c r="K3" s="1682" t="e">
        <f ca="1"/>
        <v>#NAME?</v>
      </c>
      <c r="L3" s="1681" t="e">
        <f ca="1"/>
        <v>#NAME?</v>
      </c>
      <c r="M3" s="1679" t="e">
        <f ca="1"/>
        <v>#NAME?</v>
      </c>
      <c r="N3" s="1679" t="e">
        <f ca="1"/>
        <v>#NAME?</v>
      </c>
      <c r="O3" s="1680" t="e">
        <f ca="1"/>
        <v>#NAME?</v>
      </c>
      <c r="P3" s="1679" t="e">
        <f ca="1"/>
        <v>#NAME?</v>
      </c>
      <c r="Q3" s="1679" t="e">
        <f ca="1"/>
        <v>#NAME?</v>
      </c>
      <c r="R3" s="1679" t="e">
        <f ca="1"/>
        <v>#NAME?</v>
      </c>
      <c r="S3" s="1679" t="e">
        <f ca="1"/>
        <v>#NAME?</v>
      </c>
      <c r="T3" s="1679" t="e">
        <f ca="1"/>
        <v>#NAME?</v>
      </c>
      <c r="U3" s="1678" t="e">
        <f ca="1"/>
        <v>#NAME?</v>
      </c>
    </row>
    <row r="4" spans="1:21" x14ac:dyDescent="0.2">
      <c r="A4" s="1677" t="e">
        <f ca="1"/>
        <v>#NAME?</v>
      </c>
      <c r="B4" s="1673" t="e">
        <f ca="1"/>
        <v>#NAME?</v>
      </c>
      <c r="C4" s="1676" t="e">
        <f ca="1"/>
        <v>#NAME?</v>
      </c>
      <c r="D4" s="1676" t="e">
        <f ca="1"/>
        <v>#NAME?</v>
      </c>
      <c r="E4" s="1673" t="e">
        <f ca="1"/>
        <v>#NAME?</v>
      </c>
      <c r="F4" s="1673" t="e">
        <f ca="1"/>
        <v>#NAME?</v>
      </c>
      <c r="G4" s="1672" t="e">
        <f ca="1"/>
        <v>#NAME?</v>
      </c>
      <c r="H4" s="1675" t="e">
        <f ca="1"/>
        <v>#NAME?</v>
      </c>
      <c r="I4" s="1674" t="e">
        <f ca="1"/>
        <v>#NAME?</v>
      </c>
      <c r="J4" s="1673" t="e">
        <f ca="1"/>
        <v>#NAME?</v>
      </c>
      <c r="K4" s="1672" t="e">
        <f ca="1"/>
        <v>#NAME?</v>
      </c>
      <c r="L4" s="1671" t="e">
        <f ca="1"/>
        <v>#NAME?</v>
      </c>
      <c r="M4" s="1669" t="e">
        <f ca="1"/>
        <v>#NAME?</v>
      </c>
      <c r="N4" s="1669" t="e">
        <f ca="1"/>
        <v>#NAME?</v>
      </c>
      <c r="O4" s="1670" t="e">
        <f ca="1"/>
        <v>#NAME?</v>
      </c>
      <c r="P4" s="1669" t="e">
        <f ca="1"/>
        <v>#NAME?</v>
      </c>
      <c r="Q4" s="1669" t="e">
        <f ca="1"/>
        <v>#NAME?</v>
      </c>
      <c r="R4" s="1669" t="e">
        <f ca="1"/>
        <v>#NAME?</v>
      </c>
      <c r="S4" s="1669" t="e">
        <f ca="1"/>
        <v>#NAME?</v>
      </c>
      <c r="T4" s="1669" t="e">
        <f ca="1"/>
        <v>#NAME?</v>
      </c>
      <c r="U4" s="1668" t="e">
        <f ca="1"/>
        <v>#NAME?</v>
      </c>
    </row>
    <row r="5" spans="1:21" x14ac:dyDescent="0.2">
      <c r="A5" s="1677" t="e">
        <f ca="1"/>
        <v>#NAME?</v>
      </c>
      <c r="B5" s="1673" t="e">
        <f ca="1"/>
        <v>#NAME?</v>
      </c>
      <c r="C5" s="1676" t="e">
        <f ca="1"/>
        <v>#NAME?</v>
      </c>
      <c r="D5" s="1676" t="e">
        <f ca="1"/>
        <v>#NAME?</v>
      </c>
      <c r="E5" s="1673" t="e">
        <f ca="1"/>
        <v>#NAME?</v>
      </c>
      <c r="F5" s="1673" t="e">
        <f ca="1"/>
        <v>#NAME?</v>
      </c>
      <c r="G5" s="1672" t="e">
        <f ca="1"/>
        <v>#NAME?</v>
      </c>
      <c r="H5" s="1675" t="e">
        <f ca="1"/>
        <v>#NAME?</v>
      </c>
      <c r="I5" s="1674" t="e">
        <f ca="1"/>
        <v>#NAME?</v>
      </c>
      <c r="J5" s="1673" t="e">
        <f ca="1"/>
        <v>#NAME?</v>
      </c>
      <c r="K5" s="1672" t="e">
        <f ca="1"/>
        <v>#NAME?</v>
      </c>
      <c r="L5" s="1671" t="e">
        <f ca="1"/>
        <v>#NAME?</v>
      </c>
      <c r="M5" s="1669" t="e">
        <f ca="1"/>
        <v>#NAME?</v>
      </c>
      <c r="N5" s="1669" t="e">
        <f ca="1"/>
        <v>#NAME?</v>
      </c>
      <c r="O5" s="1670" t="e">
        <f ca="1"/>
        <v>#NAME?</v>
      </c>
      <c r="P5" s="1669" t="e">
        <f ca="1"/>
        <v>#NAME?</v>
      </c>
      <c r="Q5" s="1669" t="e">
        <f ca="1"/>
        <v>#NAME?</v>
      </c>
      <c r="R5" s="1669" t="e">
        <f ca="1"/>
        <v>#NAME?</v>
      </c>
      <c r="S5" s="1669" t="e">
        <f ca="1"/>
        <v>#NAME?</v>
      </c>
      <c r="T5" s="1669" t="e">
        <f ca="1"/>
        <v>#NAME?</v>
      </c>
      <c r="U5" s="1668" t="e">
        <f ca="1"/>
        <v>#NAME?</v>
      </c>
    </row>
    <row r="6" spans="1:21" x14ac:dyDescent="0.2">
      <c r="A6" s="1677" t="e">
        <f ca="1"/>
        <v>#NAME?</v>
      </c>
      <c r="B6" s="1673" t="e">
        <f ca="1"/>
        <v>#NAME?</v>
      </c>
      <c r="C6" s="1676" t="e">
        <f ca="1"/>
        <v>#NAME?</v>
      </c>
      <c r="D6" s="1676" t="e">
        <f ca="1"/>
        <v>#NAME?</v>
      </c>
      <c r="E6" s="1673" t="e">
        <f ca="1"/>
        <v>#NAME?</v>
      </c>
      <c r="F6" s="1673" t="e">
        <f ca="1"/>
        <v>#NAME?</v>
      </c>
      <c r="G6" s="1672" t="e">
        <f ca="1"/>
        <v>#NAME?</v>
      </c>
      <c r="H6" s="1675" t="e">
        <f ca="1"/>
        <v>#NAME?</v>
      </c>
      <c r="I6" s="1674" t="e">
        <f ca="1"/>
        <v>#NAME?</v>
      </c>
      <c r="J6" s="1673" t="e">
        <f ca="1"/>
        <v>#NAME?</v>
      </c>
      <c r="K6" s="1672" t="e">
        <f ca="1"/>
        <v>#NAME?</v>
      </c>
      <c r="L6" s="1671" t="e">
        <f ca="1"/>
        <v>#NAME?</v>
      </c>
      <c r="M6" s="1669" t="e">
        <f ca="1"/>
        <v>#NAME?</v>
      </c>
      <c r="N6" s="1669" t="e">
        <f ca="1"/>
        <v>#NAME?</v>
      </c>
      <c r="O6" s="1670" t="e">
        <f ca="1"/>
        <v>#NAME?</v>
      </c>
      <c r="P6" s="1669" t="e">
        <f ca="1"/>
        <v>#NAME?</v>
      </c>
      <c r="Q6" s="1669" t="e">
        <f ca="1"/>
        <v>#NAME?</v>
      </c>
      <c r="R6" s="1669" t="e">
        <f ca="1"/>
        <v>#NAME?</v>
      </c>
      <c r="S6" s="1669" t="e">
        <f ca="1"/>
        <v>#NAME?</v>
      </c>
      <c r="T6" s="1669" t="e">
        <f ca="1"/>
        <v>#NAME?</v>
      </c>
      <c r="U6" s="1668" t="e">
        <f ca="1"/>
        <v>#NAME?</v>
      </c>
    </row>
    <row r="7" spans="1:21" x14ac:dyDescent="0.2">
      <c r="A7" s="1677" t="e">
        <f ca="1"/>
        <v>#NAME?</v>
      </c>
      <c r="B7" s="1673" t="e">
        <f ca="1"/>
        <v>#NAME?</v>
      </c>
      <c r="C7" s="1676" t="e">
        <f ca="1"/>
        <v>#NAME?</v>
      </c>
      <c r="D7" s="1676" t="e">
        <f ca="1"/>
        <v>#NAME?</v>
      </c>
      <c r="E7" s="1673" t="e">
        <f ca="1"/>
        <v>#NAME?</v>
      </c>
      <c r="F7" s="1673" t="e">
        <f ca="1"/>
        <v>#NAME?</v>
      </c>
      <c r="G7" s="1672" t="e">
        <f ca="1"/>
        <v>#NAME?</v>
      </c>
      <c r="H7" s="1675" t="e">
        <f ca="1"/>
        <v>#NAME?</v>
      </c>
      <c r="I7" s="1674" t="e">
        <f ca="1"/>
        <v>#NAME?</v>
      </c>
      <c r="J7" s="1673" t="e">
        <f ca="1"/>
        <v>#NAME?</v>
      </c>
      <c r="K7" s="1672" t="e">
        <f ca="1"/>
        <v>#NAME?</v>
      </c>
      <c r="L7" s="1671" t="e">
        <f ca="1"/>
        <v>#NAME?</v>
      </c>
      <c r="M7" s="1669" t="e">
        <f ca="1"/>
        <v>#NAME?</v>
      </c>
      <c r="N7" s="1669" t="e">
        <f ca="1"/>
        <v>#NAME?</v>
      </c>
      <c r="O7" s="1670" t="e">
        <f ca="1"/>
        <v>#NAME?</v>
      </c>
      <c r="P7" s="1669" t="e">
        <f ca="1"/>
        <v>#NAME?</v>
      </c>
      <c r="Q7" s="1669" t="e">
        <f ca="1"/>
        <v>#NAME?</v>
      </c>
      <c r="R7" s="1669" t="e">
        <f ca="1"/>
        <v>#NAME?</v>
      </c>
      <c r="S7" s="1669" t="e">
        <f ca="1"/>
        <v>#NAME?</v>
      </c>
      <c r="T7" s="1669" t="e">
        <f ca="1"/>
        <v>#NAME?</v>
      </c>
      <c r="U7" s="1668" t="e">
        <f ca="1"/>
        <v>#NAME?</v>
      </c>
    </row>
    <row r="8" spans="1:21" x14ac:dyDescent="0.2">
      <c r="A8" s="1677" t="e">
        <f ca="1"/>
        <v>#NAME?</v>
      </c>
      <c r="B8" s="1673" t="e">
        <f ca="1"/>
        <v>#NAME?</v>
      </c>
      <c r="C8" s="1676" t="e">
        <f ca="1"/>
        <v>#NAME?</v>
      </c>
      <c r="D8" s="1676" t="e">
        <f ca="1"/>
        <v>#NAME?</v>
      </c>
      <c r="E8" s="1673" t="e">
        <f ca="1"/>
        <v>#NAME?</v>
      </c>
      <c r="F8" s="1673" t="e">
        <f ca="1"/>
        <v>#NAME?</v>
      </c>
      <c r="G8" s="1672" t="e">
        <f ca="1"/>
        <v>#NAME?</v>
      </c>
      <c r="H8" s="1675" t="e">
        <f ca="1"/>
        <v>#NAME?</v>
      </c>
      <c r="I8" s="1674" t="e">
        <f ca="1"/>
        <v>#NAME?</v>
      </c>
      <c r="J8" s="1673" t="e">
        <f ca="1"/>
        <v>#NAME?</v>
      </c>
      <c r="K8" s="1672" t="e">
        <f ca="1"/>
        <v>#NAME?</v>
      </c>
      <c r="L8" s="1671" t="e">
        <f ca="1"/>
        <v>#NAME?</v>
      </c>
      <c r="M8" s="1669" t="e">
        <f ca="1"/>
        <v>#NAME?</v>
      </c>
      <c r="N8" s="1669" t="e">
        <f ca="1"/>
        <v>#NAME?</v>
      </c>
      <c r="O8" s="1670" t="e">
        <f ca="1"/>
        <v>#NAME?</v>
      </c>
      <c r="P8" s="1669" t="e">
        <f ca="1"/>
        <v>#NAME?</v>
      </c>
      <c r="Q8" s="1669" t="e">
        <f ca="1"/>
        <v>#NAME?</v>
      </c>
      <c r="R8" s="1669" t="e">
        <f ca="1"/>
        <v>#NAME?</v>
      </c>
      <c r="S8" s="1669" t="e">
        <f ca="1"/>
        <v>#NAME?</v>
      </c>
      <c r="T8" s="1669" t="e">
        <f ca="1"/>
        <v>#NAME?</v>
      </c>
      <c r="U8" s="1668" t="e">
        <f ca="1"/>
        <v>#NAME?</v>
      </c>
    </row>
    <row r="9" spans="1:21" x14ac:dyDescent="0.2">
      <c r="A9" s="1677" t="e">
        <f ca="1"/>
        <v>#NAME?</v>
      </c>
      <c r="B9" s="1673" t="e">
        <f ca="1"/>
        <v>#NAME?</v>
      </c>
      <c r="C9" s="1676" t="e">
        <f ca="1"/>
        <v>#NAME?</v>
      </c>
      <c r="D9" s="1676" t="e">
        <f ca="1"/>
        <v>#NAME?</v>
      </c>
      <c r="E9" s="1673" t="e">
        <f ca="1"/>
        <v>#NAME?</v>
      </c>
      <c r="F9" s="1673" t="e">
        <f ca="1"/>
        <v>#NAME?</v>
      </c>
      <c r="G9" s="1672" t="e">
        <f ca="1"/>
        <v>#NAME?</v>
      </c>
      <c r="H9" s="1675" t="e">
        <f ca="1"/>
        <v>#NAME?</v>
      </c>
      <c r="I9" s="1674" t="e">
        <f ca="1"/>
        <v>#NAME?</v>
      </c>
      <c r="J9" s="1673" t="e">
        <f ca="1"/>
        <v>#NAME?</v>
      </c>
      <c r="K9" s="1672" t="e">
        <f ca="1"/>
        <v>#NAME?</v>
      </c>
      <c r="L9" s="1671" t="e">
        <f ca="1"/>
        <v>#NAME?</v>
      </c>
      <c r="M9" s="1669" t="e">
        <f ca="1"/>
        <v>#NAME?</v>
      </c>
      <c r="N9" s="1669" t="e">
        <f ca="1"/>
        <v>#NAME?</v>
      </c>
      <c r="O9" s="1670" t="e">
        <f ca="1"/>
        <v>#NAME?</v>
      </c>
      <c r="P9" s="1669" t="e">
        <f ca="1"/>
        <v>#NAME?</v>
      </c>
      <c r="Q9" s="1669" t="e">
        <f ca="1"/>
        <v>#NAME?</v>
      </c>
      <c r="R9" s="1669" t="e">
        <f ca="1"/>
        <v>#NAME?</v>
      </c>
      <c r="S9" s="1669" t="e">
        <f ca="1"/>
        <v>#NAME?</v>
      </c>
      <c r="T9" s="1669" t="e">
        <f ca="1"/>
        <v>#NAME?</v>
      </c>
      <c r="U9" s="1668" t="e">
        <f ca="1"/>
        <v>#NAME?</v>
      </c>
    </row>
    <row r="10" spans="1:21" x14ac:dyDescent="0.2">
      <c r="A10" s="1677" t="e">
        <f ca="1"/>
        <v>#NAME?</v>
      </c>
      <c r="B10" s="1673" t="e">
        <f ca="1"/>
        <v>#NAME?</v>
      </c>
      <c r="C10" s="1676" t="e">
        <f ca="1"/>
        <v>#NAME?</v>
      </c>
      <c r="D10" s="1676" t="e">
        <f ca="1"/>
        <v>#NAME?</v>
      </c>
      <c r="E10" s="1673" t="e">
        <f ca="1"/>
        <v>#NAME?</v>
      </c>
      <c r="F10" s="1673" t="e">
        <f ca="1"/>
        <v>#NAME?</v>
      </c>
      <c r="G10" s="1672" t="e">
        <f ca="1"/>
        <v>#NAME?</v>
      </c>
      <c r="H10" s="1675" t="e">
        <f ca="1"/>
        <v>#NAME?</v>
      </c>
      <c r="I10" s="1674" t="e">
        <f ca="1"/>
        <v>#NAME?</v>
      </c>
      <c r="J10" s="1673" t="e">
        <f ca="1"/>
        <v>#NAME?</v>
      </c>
      <c r="K10" s="1672" t="e">
        <f ca="1"/>
        <v>#NAME?</v>
      </c>
      <c r="L10" s="1671" t="e">
        <f ca="1"/>
        <v>#NAME?</v>
      </c>
      <c r="M10" s="1669" t="e">
        <f ca="1"/>
        <v>#NAME?</v>
      </c>
      <c r="N10" s="1669" t="e">
        <f ca="1"/>
        <v>#NAME?</v>
      </c>
      <c r="O10" s="1670" t="e">
        <f ca="1"/>
        <v>#NAME?</v>
      </c>
      <c r="P10" s="1669" t="e">
        <f ca="1"/>
        <v>#NAME?</v>
      </c>
      <c r="Q10" s="1669" t="e">
        <f ca="1"/>
        <v>#NAME?</v>
      </c>
      <c r="R10" s="1669" t="e">
        <f ca="1"/>
        <v>#NAME?</v>
      </c>
      <c r="S10" s="1669" t="e">
        <f ca="1"/>
        <v>#NAME?</v>
      </c>
      <c r="T10" s="1669" t="e">
        <f ca="1"/>
        <v>#NAME?</v>
      </c>
      <c r="U10" s="1668" t="e">
        <f ca="1"/>
        <v>#NAME?</v>
      </c>
    </row>
    <row r="11" spans="1:21" x14ac:dyDescent="0.2">
      <c r="A11" s="1677" t="e">
        <f ca="1"/>
        <v>#NAME?</v>
      </c>
      <c r="B11" s="1673" t="e">
        <f ca="1"/>
        <v>#NAME?</v>
      </c>
      <c r="C11" s="1676" t="e">
        <f ca="1"/>
        <v>#NAME?</v>
      </c>
      <c r="D11" s="1676" t="e">
        <f ca="1"/>
        <v>#NAME?</v>
      </c>
      <c r="E11" s="1673" t="e">
        <f ca="1"/>
        <v>#NAME?</v>
      </c>
      <c r="F11" s="1673" t="e">
        <f ca="1"/>
        <v>#NAME?</v>
      </c>
      <c r="G11" s="1672" t="e">
        <f ca="1"/>
        <v>#NAME?</v>
      </c>
      <c r="H11" s="1675" t="e">
        <f ca="1"/>
        <v>#NAME?</v>
      </c>
      <c r="I11" s="1674" t="e">
        <f ca="1"/>
        <v>#NAME?</v>
      </c>
      <c r="J11" s="1673" t="e">
        <f ca="1"/>
        <v>#NAME?</v>
      </c>
      <c r="K11" s="1672" t="e">
        <f ca="1"/>
        <v>#NAME?</v>
      </c>
      <c r="L11" s="1671" t="e">
        <f ca="1"/>
        <v>#NAME?</v>
      </c>
      <c r="M11" s="1669" t="e">
        <f ca="1"/>
        <v>#NAME?</v>
      </c>
      <c r="N11" s="1669" t="e">
        <f ca="1"/>
        <v>#NAME?</v>
      </c>
      <c r="O11" s="1670" t="e">
        <f ca="1"/>
        <v>#NAME?</v>
      </c>
      <c r="P11" s="1669" t="e">
        <f ca="1"/>
        <v>#NAME?</v>
      </c>
      <c r="Q11" s="1669" t="e">
        <f ca="1"/>
        <v>#NAME?</v>
      </c>
      <c r="R11" s="1669" t="e">
        <f ca="1"/>
        <v>#NAME?</v>
      </c>
      <c r="S11" s="1669" t="e">
        <f ca="1"/>
        <v>#NAME?</v>
      </c>
      <c r="T11" s="1669" t="e">
        <f ca="1"/>
        <v>#NAME?</v>
      </c>
      <c r="U11" s="1668" t="e">
        <f ca="1"/>
        <v>#NAME?</v>
      </c>
    </row>
    <row r="12" spans="1:21" x14ac:dyDescent="0.2">
      <c r="A12" s="1677" t="e">
        <f ca="1"/>
        <v>#NAME?</v>
      </c>
      <c r="B12" s="1673" t="e">
        <f ca="1"/>
        <v>#NAME?</v>
      </c>
      <c r="C12" s="1676" t="e">
        <f ca="1"/>
        <v>#NAME?</v>
      </c>
      <c r="D12" s="1676" t="e">
        <f ca="1"/>
        <v>#NAME?</v>
      </c>
      <c r="E12" s="1673" t="e">
        <f ca="1"/>
        <v>#NAME?</v>
      </c>
      <c r="F12" s="1673" t="e">
        <f ca="1"/>
        <v>#NAME?</v>
      </c>
      <c r="G12" s="1672" t="e">
        <f ca="1"/>
        <v>#NAME?</v>
      </c>
      <c r="H12" s="1675" t="e">
        <f ca="1"/>
        <v>#NAME?</v>
      </c>
      <c r="I12" s="1674" t="e">
        <f ca="1"/>
        <v>#NAME?</v>
      </c>
      <c r="J12" s="1673" t="e">
        <f ca="1"/>
        <v>#NAME?</v>
      </c>
      <c r="K12" s="1672" t="e">
        <f ca="1"/>
        <v>#NAME?</v>
      </c>
      <c r="L12" s="1671" t="e">
        <f ca="1"/>
        <v>#NAME?</v>
      </c>
      <c r="M12" s="1669" t="e">
        <f ca="1"/>
        <v>#NAME?</v>
      </c>
      <c r="N12" s="1669" t="e">
        <f ca="1"/>
        <v>#NAME?</v>
      </c>
      <c r="O12" s="1670" t="e">
        <f ca="1"/>
        <v>#NAME?</v>
      </c>
      <c r="P12" s="1669" t="e">
        <f ca="1"/>
        <v>#NAME?</v>
      </c>
      <c r="Q12" s="1669" t="e">
        <f ca="1"/>
        <v>#NAME?</v>
      </c>
      <c r="R12" s="1669" t="e">
        <f ca="1"/>
        <v>#NAME?</v>
      </c>
      <c r="S12" s="1669" t="e">
        <f ca="1"/>
        <v>#NAME?</v>
      </c>
      <c r="T12" s="1669" t="e">
        <f ca="1"/>
        <v>#NAME?</v>
      </c>
      <c r="U12" s="1668" t="e">
        <f ca="1"/>
        <v>#NAME?</v>
      </c>
    </row>
    <row r="13" spans="1:21" x14ac:dyDescent="0.2">
      <c r="A13" s="1677" t="e">
        <f ca="1"/>
        <v>#NAME?</v>
      </c>
      <c r="B13" s="1673" t="e">
        <f ca="1"/>
        <v>#NAME?</v>
      </c>
      <c r="C13" s="1676" t="e">
        <f ca="1"/>
        <v>#NAME?</v>
      </c>
      <c r="D13" s="1676" t="e">
        <f ca="1"/>
        <v>#NAME?</v>
      </c>
      <c r="E13" s="1673" t="e">
        <f ca="1"/>
        <v>#NAME?</v>
      </c>
      <c r="F13" s="1673" t="e">
        <f ca="1"/>
        <v>#NAME?</v>
      </c>
      <c r="G13" s="1672" t="e">
        <f ca="1"/>
        <v>#NAME?</v>
      </c>
      <c r="H13" s="1675" t="e">
        <f ca="1"/>
        <v>#NAME?</v>
      </c>
      <c r="I13" s="1674" t="e">
        <f ca="1"/>
        <v>#NAME?</v>
      </c>
      <c r="J13" s="1673" t="e">
        <f ca="1"/>
        <v>#NAME?</v>
      </c>
      <c r="K13" s="1672" t="e">
        <f ca="1"/>
        <v>#NAME?</v>
      </c>
      <c r="L13" s="1671" t="e">
        <f ca="1"/>
        <v>#NAME?</v>
      </c>
      <c r="M13" s="1669" t="e">
        <f ca="1"/>
        <v>#NAME?</v>
      </c>
      <c r="N13" s="1669" t="e">
        <f ca="1"/>
        <v>#NAME?</v>
      </c>
      <c r="O13" s="1670" t="e">
        <f ca="1"/>
        <v>#NAME?</v>
      </c>
      <c r="P13" s="1669" t="e">
        <f ca="1"/>
        <v>#NAME?</v>
      </c>
      <c r="Q13" s="1669" t="e">
        <f ca="1"/>
        <v>#NAME?</v>
      </c>
      <c r="R13" s="1669" t="e">
        <f ca="1"/>
        <v>#NAME?</v>
      </c>
      <c r="S13" s="1669" t="e">
        <f ca="1"/>
        <v>#NAME?</v>
      </c>
      <c r="T13" s="1669" t="e">
        <f ca="1"/>
        <v>#NAME?</v>
      </c>
      <c r="U13" s="1668" t="e">
        <f ca="1"/>
        <v>#NAME?</v>
      </c>
    </row>
    <row r="14" spans="1:21" x14ac:dyDescent="0.2">
      <c r="A14" s="1677" t="e">
        <f ca="1"/>
        <v>#NAME?</v>
      </c>
      <c r="B14" s="1673" t="e">
        <f ca="1"/>
        <v>#NAME?</v>
      </c>
      <c r="C14" s="1676" t="e">
        <f ca="1"/>
        <v>#NAME?</v>
      </c>
      <c r="D14" s="1676" t="e">
        <f ca="1"/>
        <v>#NAME?</v>
      </c>
      <c r="E14" s="1673" t="e">
        <f ca="1"/>
        <v>#NAME?</v>
      </c>
      <c r="F14" s="1673" t="e">
        <f ca="1"/>
        <v>#NAME?</v>
      </c>
      <c r="G14" s="1672" t="e">
        <f ca="1"/>
        <v>#NAME?</v>
      </c>
      <c r="H14" s="1675" t="e">
        <f ca="1"/>
        <v>#NAME?</v>
      </c>
      <c r="I14" s="1674" t="e">
        <f ca="1"/>
        <v>#NAME?</v>
      </c>
      <c r="J14" s="1673" t="e">
        <f ca="1"/>
        <v>#NAME?</v>
      </c>
      <c r="K14" s="1672" t="e">
        <f ca="1"/>
        <v>#NAME?</v>
      </c>
      <c r="L14" s="1671" t="e">
        <f ca="1"/>
        <v>#NAME?</v>
      </c>
      <c r="M14" s="1669" t="e">
        <f ca="1"/>
        <v>#NAME?</v>
      </c>
      <c r="N14" s="1669" t="e">
        <f ca="1"/>
        <v>#NAME?</v>
      </c>
      <c r="O14" s="1670" t="e">
        <f ca="1"/>
        <v>#NAME?</v>
      </c>
      <c r="P14" s="1669" t="e">
        <f ca="1"/>
        <v>#NAME?</v>
      </c>
      <c r="Q14" s="1669" t="e">
        <f ca="1"/>
        <v>#NAME?</v>
      </c>
      <c r="R14" s="1669" t="e">
        <f ca="1"/>
        <v>#NAME?</v>
      </c>
      <c r="S14" s="1669" t="e">
        <f ca="1"/>
        <v>#NAME?</v>
      </c>
      <c r="T14" s="1669" t="e">
        <f ca="1"/>
        <v>#NAME?</v>
      </c>
      <c r="U14" s="1668" t="e">
        <f ca="1"/>
        <v>#NAME?</v>
      </c>
    </row>
    <row r="15" spans="1:21" x14ac:dyDescent="0.2">
      <c r="A15" s="1677" t="e">
        <f ca="1"/>
        <v>#NAME?</v>
      </c>
      <c r="B15" s="1673" t="e">
        <f ca="1"/>
        <v>#NAME?</v>
      </c>
      <c r="C15" s="1676" t="e">
        <f ca="1"/>
        <v>#NAME?</v>
      </c>
      <c r="D15" s="1676" t="e">
        <f ca="1"/>
        <v>#NAME?</v>
      </c>
      <c r="E15" s="1673" t="e">
        <f ca="1"/>
        <v>#NAME?</v>
      </c>
      <c r="F15" s="1673" t="e">
        <f ca="1"/>
        <v>#NAME?</v>
      </c>
      <c r="G15" s="1672" t="e">
        <f ca="1"/>
        <v>#NAME?</v>
      </c>
      <c r="H15" s="1675" t="e">
        <f ca="1"/>
        <v>#NAME?</v>
      </c>
      <c r="I15" s="1674" t="e">
        <f ca="1"/>
        <v>#NAME?</v>
      </c>
      <c r="J15" s="1673" t="e">
        <f ca="1"/>
        <v>#NAME?</v>
      </c>
      <c r="K15" s="1672" t="e">
        <f ca="1"/>
        <v>#NAME?</v>
      </c>
      <c r="L15" s="1671" t="e">
        <f ca="1"/>
        <v>#NAME?</v>
      </c>
      <c r="M15" s="1669" t="e">
        <f ca="1"/>
        <v>#NAME?</v>
      </c>
      <c r="N15" s="1669" t="e">
        <f ca="1"/>
        <v>#NAME?</v>
      </c>
      <c r="O15" s="1670" t="e">
        <f ca="1"/>
        <v>#NAME?</v>
      </c>
      <c r="P15" s="1669" t="e">
        <f ca="1"/>
        <v>#NAME?</v>
      </c>
      <c r="Q15" s="1669" t="e">
        <f ca="1"/>
        <v>#NAME?</v>
      </c>
      <c r="R15" s="1669" t="e">
        <f ca="1"/>
        <v>#NAME?</v>
      </c>
      <c r="S15" s="1669" t="e">
        <f ca="1"/>
        <v>#NAME?</v>
      </c>
      <c r="T15" s="1669" t="e">
        <f ca="1"/>
        <v>#NAME?</v>
      </c>
      <c r="U15" s="1668" t="e">
        <f ca="1"/>
        <v>#NAME?</v>
      </c>
    </row>
    <row r="16" spans="1:21" x14ac:dyDescent="0.2">
      <c r="A16" s="1677" t="e">
        <f ca="1"/>
        <v>#NAME?</v>
      </c>
      <c r="B16" s="1673" t="e">
        <f ca="1"/>
        <v>#NAME?</v>
      </c>
      <c r="C16" s="1676" t="e">
        <f ca="1"/>
        <v>#NAME?</v>
      </c>
      <c r="D16" s="1676" t="e">
        <f ca="1"/>
        <v>#NAME?</v>
      </c>
      <c r="E16" s="1673" t="e">
        <f ca="1"/>
        <v>#NAME?</v>
      </c>
      <c r="F16" s="1673" t="e">
        <f ca="1"/>
        <v>#NAME?</v>
      </c>
      <c r="G16" s="1672" t="e">
        <f ca="1"/>
        <v>#NAME?</v>
      </c>
      <c r="H16" s="1675" t="e">
        <f ca="1"/>
        <v>#NAME?</v>
      </c>
      <c r="I16" s="1674" t="e">
        <f ca="1"/>
        <v>#NAME?</v>
      </c>
      <c r="J16" s="1673" t="e">
        <f ca="1"/>
        <v>#NAME?</v>
      </c>
      <c r="K16" s="1672" t="e">
        <f ca="1"/>
        <v>#NAME?</v>
      </c>
      <c r="L16" s="1671" t="e">
        <f ca="1"/>
        <v>#NAME?</v>
      </c>
      <c r="M16" s="1669" t="e">
        <f ca="1"/>
        <v>#NAME?</v>
      </c>
      <c r="N16" s="1669" t="e">
        <f ca="1"/>
        <v>#NAME?</v>
      </c>
      <c r="O16" s="1670" t="e">
        <f ca="1"/>
        <v>#NAME?</v>
      </c>
      <c r="P16" s="1669" t="e">
        <f ca="1"/>
        <v>#NAME?</v>
      </c>
      <c r="Q16" s="1669" t="e">
        <f ca="1"/>
        <v>#NAME?</v>
      </c>
      <c r="R16" s="1669" t="e">
        <f ca="1"/>
        <v>#NAME?</v>
      </c>
      <c r="S16" s="1669" t="e">
        <f ca="1"/>
        <v>#NAME?</v>
      </c>
      <c r="T16" s="1669" t="e">
        <f ca="1"/>
        <v>#NAME?</v>
      </c>
      <c r="U16" s="1668" t="e">
        <f ca="1"/>
        <v>#NAME?</v>
      </c>
    </row>
    <row r="17" spans="1:21" x14ac:dyDescent="0.2">
      <c r="A17" s="1677" t="e">
        <f ca="1"/>
        <v>#NAME?</v>
      </c>
      <c r="B17" s="1673" t="e">
        <f ca="1"/>
        <v>#NAME?</v>
      </c>
      <c r="C17" s="1676" t="e">
        <f ca="1"/>
        <v>#NAME?</v>
      </c>
      <c r="D17" s="1676" t="e">
        <f ca="1"/>
        <v>#NAME?</v>
      </c>
      <c r="E17" s="1673" t="e">
        <f ca="1"/>
        <v>#NAME?</v>
      </c>
      <c r="F17" s="1673" t="e">
        <f ca="1"/>
        <v>#NAME?</v>
      </c>
      <c r="G17" s="1672" t="e">
        <f ca="1"/>
        <v>#NAME?</v>
      </c>
      <c r="H17" s="1675" t="e">
        <f ca="1"/>
        <v>#NAME?</v>
      </c>
      <c r="I17" s="1674" t="e">
        <f ca="1"/>
        <v>#NAME?</v>
      </c>
      <c r="J17" s="1673" t="e">
        <f ca="1"/>
        <v>#NAME?</v>
      </c>
      <c r="K17" s="1672" t="e">
        <f ca="1"/>
        <v>#NAME?</v>
      </c>
      <c r="L17" s="1671" t="e">
        <f ca="1"/>
        <v>#NAME?</v>
      </c>
      <c r="M17" s="1669" t="e">
        <f ca="1"/>
        <v>#NAME?</v>
      </c>
      <c r="N17" s="1669" t="e">
        <f ca="1"/>
        <v>#NAME?</v>
      </c>
      <c r="O17" s="1670" t="e">
        <f ca="1"/>
        <v>#NAME?</v>
      </c>
      <c r="P17" s="1669" t="e">
        <f ca="1"/>
        <v>#NAME?</v>
      </c>
      <c r="Q17" s="1669" t="e">
        <f ca="1"/>
        <v>#NAME?</v>
      </c>
      <c r="R17" s="1669" t="e">
        <f ca="1"/>
        <v>#NAME?</v>
      </c>
      <c r="S17" s="1669" t="e">
        <f ca="1"/>
        <v>#NAME?</v>
      </c>
      <c r="T17" s="1669" t="e">
        <f ca="1"/>
        <v>#NAME?</v>
      </c>
      <c r="U17" s="1668" t="e">
        <f ca="1"/>
        <v>#NAME?</v>
      </c>
    </row>
    <row r="18" spans="1:21" x14ac:dyDescent="0.2">
      <c r="A18" s="1677" t="e">
        <f ca="1"/>
        <v>#NAME?</v>
      </c>
      <c r="B18" s="1673" t="e">
        <f ca="1"/>
        <v>#NAME?</v>
      </c>
      <c r="C18" s="1676" t="e">
        <f ca="1"/>
        <v>#NAME?</v>
      </c>
      <c r="D18" s="1676" t="e">
        <f ca="1"/>
        <v>#NAME?</v>
      </c>
      <c r="E18" s="1673" t="e">
        <f ca="1"/>
        <v>#NAME?</v>
      </c>
      <c r="F18" s="1673" t="e">
        <f ca="1"/>
        <v>#NAME?</v>
      </c>
      <c r="G18" s="1672" t="e">
        <f ca="1"/>
        <v>#NAME?</v>
      </c>
      <c r="H18" s="1675" t="e">
        <f ca="1"/>
        <v>#NAME?</v>
      </c>
      <c r="I18" s="1674" t="e">
        <f ca="1"/>
        <v>#NAME?</v>
      </c>
      <c r="J18" s="1673" t="e">
        <f ca="1"/>
        <v>#NAME?</v>
      </c>
      <c r="K18" s="1672" t="e">
        <f ca="1"/>
        <v>#NAME?</v>
      </c>
      <c r="L18" s="1671" t="e">
        <f ca="1"/>
        <v>#NAME?</v>
      </c>
      <c r="M18" s="1669" t="e">
        <f ca="1"/>
        <v>#NAME?</v>
      </c>
      <c r="N18" s="1669" t="e">
        <f ca="1"/>
        <v>#NAME?</v>
      </c>
      <c r="O18" s="1670" t="e">
        <f ca="1"/>
        <v>#NAME?</v>
      </c>
      <c r="P18" s="1669" t="e">
        <f ca="1"/>
        <v>#NAME?</v>
      </c>
      <c r="Q18" s="1669" t="e">
        <f ca="1"/>
        <v>#NAME?</v>
      </c>
      <c r="R18" s="1669" t="e">
        <f ca="1"/>
        <v>#NAME?</v>
      </c>
      <c r="S18" s="1669" t="e">
        <f ca="1"/>
        <v>#NAME?</v>
      </c>
      <c r="T18" s="1669" t="e">
        <f ca="1"/>
        <v>#NAME?</v>
      </c>
      <c r="U18" s="1668" t="e">
        <f ca="1"/>
        <v>#NAME?</v>
      </c>
    </row>
    <row r="19" spans="1:21" x14ac:dyDescent="0.2">
      <c r="A19" s="1677" t="e">
        <f ca="1"/>
        <v>#NAME?</v>
      </c>
      <c r="B19" s="1673" t="e">
        <f ca="1"/>
        <v>#NAME?</v>
      </c>
      <c r="C19" s="1676" t="e">
        <f ca="1"/>
        <v>#NAME?</v>
      </c>
      <c r="D19" s="1676" t="e">
        <f ca="1"/>
        <v>#NAME?</v>
      </c>
      <c r="E19" s="1673" t="e">
        <f ca="1"/>
        <v>#NAME?</v>
      </c>
      <c r="F19" s="1673" t="e">
        <f ca="1"/>
        <v>#NAME?</v>
      </c>
      <c r="G19" s="1672" t="e">
        <f ca="1"/>
        <v>#NAME?</v>
      </c>
      <c r="H19" s="1675" t="e">
        <f ca="1"/>
        <v>#NAME?</v>
      </c>
      <c r="I19" s="1674" t="e">
        <f ca="1"/>
        <v>#NAME?</v>
      </c>
      <c r="J19" s="1673" t="e">
        <f ca="1"/>
        <v>#NAME?</v>
      </c>
      <c r="K19" s="1672" t="e">
        <f ca="1"/>
        <v>#NAME?</v>
      </c>
      <c r="L19" s="1671" t="e">
        <f ca="1"/>
        <v>#NAME?</v>
      </c>
      <c r="M19" s="1669" t="e">
        <f ca="1"/>
        <v>#NAME?</v>
      </c>
      <c r="N19" s="1669" t="e">
        <f ca="1"/>
        <v>#NAME?</v>
      </c>
      <c r="O19" s="1670" t="e">
        <f ca="1"/>
        <v>#NAME?</v>
      </c>
      <c r="P19" s="1669" t="e">
        <f ca="1"/>
        <v>#NAME?</v>
      </c>
      <c r="Q19" s="1669" t="e">
        <f ca="1"/>
        <v>#NAME?</v>
      </c>
      <c r="R19" s="1669" t="e">
        <f ca="1"/>
        <v>#NAME?</v>
      </c>
      <c r="S19" s="1669" t="e">
        <f ca="1"/>
        <v>#NAME?</v>
      </c>
      <c r="T19" s="1669" t="e">
        <f ca="1"/>
        <v>#NAME?</v>
      </c>
      <c r="U19" s="1668" t="e">
        <f ca="1"/>
        <v>#NAME?</v>
      </c>
    </row>
    <row r="20" spans="1:21" x14ac:dyDescent="0.2">
      <c r="A20" s="1677" t="e">
        <f ca="1"/>
        <v>#NAME?</v>
      </c>
      <c r="B20" s="1673" t="e">
        <f ca="1"/>
        <v>#NAME?</v>
      </c>
      <c r="C20" s="1676" t="e">
        <f ca="1"/>
        <v>#NAME?</v>
      </c>
      <c r="D20" s="1676" t="e">
        <f ca="1"/>
        <v>#NAME?</v>
      </c>
      <c r="E20" s="1673" t="e">
        <f ca="1"/>
        <v>#NAME?</v>
      </c>
      <c r="F20" s="1673" t="e">
        <f ca="1"/>
        <v>#NAME?</v>
      </c>
      <c r="G20" s="1672" t="e">
        <f ca="1"/>
        <v>#NAME?</v>
      </c>
      <c r="H20" s="1675" t="e">
        <f ca="1"/>
        <v>#NAME?</v>
      </c>
      <c r="I20" s="1674" t="e">
        <f ca="1"/>
        <v>#NAME?</v>
      </c>
      <c r="J20" s="1673" t="e">
        <f ca="1"/>
        <v>#NAME?</v>
      </c>
      <c r="K20" s="1672" t="e">
        <f ca="1"/>
        <v>#NAME?</v>
      </c>
      <c r="L20" s="1671" t="e">
        <f ca="1"/>
        <v>#NAME?</v>
      </c>
      <c r="M20" s="1669" t="e">
        <f ca="1"/>
        <v>#NAME?</v>
      </c>
      <c r="N20" s="1669" t="e">
        <f ca="1"/>
        <v>#NAME?</v>
      </c>
      <c r="O20" s="1670" t="e">
        <f ca="1"/>
        <v>#NAME?</v>
      </c>
      <c r="P20" s="1669" t="e">
        <f ca="1"/>
        <v>#NAME?</v>
      </c>
      <c r="Q20" s="1669" t="e">
        <f ca="1"/>
        <v>#NAME?</v>
      </c>
      <c r="R20" s="1669" t="e">
        <f ca="1"/>
        <v>#NAME?</v>
      </c>
      <c r="S20" s="1669" t="e">
        <f ca="1"/>
        <v>#NAME?</v>
      </c>
      <c r="T20" s="1669" t="e">
        <f ca="1"/>
        <v>#NAME?</v>
      </c>
      <c r="U20" s="1668" t="e">
        <f ca="1"/>
        <v>#NAME?</v>
      </c>
    </row>
    <row r="21" spans="1:21" x14ac:dyDescent="0.2">
      <c r="A21" s="1677" t="e">
        <f ca="1"/>
        <v>#NAME?</v>
      </c>
      <c r="B21" s="1673" t="e">
        <f ca="1"/>
        <v>#NAME?</v>
      </c>
      <c r="C21" s="1676" t="e">
        <f ca="1"/>
        <v>#NAME?</v>
      </c>
      <c r="D21" s="1676" t="e">
        <f ca="1"/>
        <v>#NAME?</v>
      </c>
      <c r="E21" s="1673" t="e">
        <f ca="1"/>
        <v>#NAME?</v>
      </c>
      <c r="F21" s="1673" t="e">
        <f ca="1"/>
        <v>#NAME?</v>
      </c>
      <c r="G21" s="1672" t="e">
        <f ca="1"/>
        <v>#NAME?</v>
      </c>
      <c r="H21" s="1675" t="e">
        <f ca="1"/>
        <v>#NAME?</v>
      </c>
      <c r="I21" s="1674" t="e">
        <f ca="1"/>
        <v>#NAME?</v>
      </c>
      <c r="J21" s="1673" t="e">
        <f ca="1"/>
        <v>#NAME?</v>
      </c>
      <c r="K21" s="1672" t="e">
        <f ca="1"/>
        <v>#NAME?</v>
      </c>
      <c r="L21" s="1671" t="e">
        <f ca="1"/>
        <v>#NAME?</v>
      </c>
      <c r="M21" s="1669" t="e">
        <f ca="1"/>
        <v>#NAME?</v>
      </c>
      <c r="N21" s="1669" t="e">
        <f ca="1"/>
        <v>#NAME?</v>
      </c>
      <c r="O21" s="1670" t="e">
        <f ca="1"/>
        <v>#NAME?</v>
      </c>
      <c r="P21" s="1669" t="e">
        <f ca="1"/>
        <v>#NAME?</v>
      </c>
      <c r="Q21" s="1669" t="e">
        <f ca="1"/>
        <v>#NAME?</v>
      </c>
      <c r="R21" s="1669" t="e">
        <f ca="1"/>
        <v>#NAME?</v>
      </c>
      <c r="S21" s="1669" t="e">
        <f ca="1"/>
        <v>#NAME?</v>
      </c>
      <c r="T21" s="1669" t="e">
        <f ca="1"/>
        <v>#NAME?</v>
      </c>
      <c r="U21" s="1668" t="e">
        <f ca="1"/>
        <v>#NAME?</v>
      </c>
    </row>
    <row r="22" spans="1:21" x14ac:dyDescent="0.2">
      <c r="A22" s="1677" t="e">
        <f ca="1"/>
        <v>#NAME?</v>
      </c>
      <c r="B22" s="1673" t="e">
        <f ca="1"/>
        <v>#NAME?</v>
      </c>
      <c r="C22" s="1676" t="e">
        <f ca="1"/>
        <v>#NAME?</v>
      </c>
      <c r="D22" s="1676" t="e">
        <f ca="1"/>
        <v>#NAME?</v>
      </c>
      <c r="E22" s="1673" t="e">
        <f ca="1"/>
        <v>#NAME?</v>
      </c>
      <c r="F22" s="1673" t="e">
        <f ca="1"/>
        <v>#NAME?</v>
      </c>
      <c r="G22" s="1672" t="e">
        <f ca="1"/>
        <v>#NAME?</v>
      </c>
      <c r="H22" s="1675" t="e">
        <f ca="1"/>
        <v>#NAME?</v>
      </c>
      <c r="I22" s="1674" t="e">
        <f ca="1"/>
        <v>#NAME?</v>
      </c>
      <c r="J22" s="1673" t="e">
        <f ca="1"/>
        <v>#NAME?</v>
      </c>
      <c r="K22" s="1672" t="e">
        <f ca="1"/>
        <v>#NAME?</v>
      </c>
      <c r="L22" s="1671" t="e">
        <f ca="1"/>
        <v>#NAME?</v>
      </c>
      <c r="M22" s="1669" t="e">
        <f ca="1"/>
        <v>#NAME?</v>
      </c>
      <c r="N22" s="1669" t="e">
        <f ca="1"/>
        <v>#NAME?</v>
      </c>
      <c r="O22" s="1670" t="e">
        <f ca="1"/>
        <v>#NAME?</v>
      </c>
      <c r="P22" s="1669" t="e">
        <f ca="1"/>
        <v>#NAME?</v>
      </c>
      <c r="Q22" s="1669" t="e">
        <f ca="1"/>
        <v>#NAME?</v>
      </c>
      <c r="R22" s="1669" t="e">
        <f ca="1"/>
        <v>#NAME?</v>
      </c>
      <c r="S22" s="1669" t="e">
        <f ca="1"/>
        <v>#NAME?</v>
      </c>
      <c r="T22" s="1669" t="e">
        <f ca="1"/>
        <v>#NAME?</v>
      </c>
      <c r="U22" s="1668" t="e">
        <f ca="1"/>
        <v>#NAME?</v>
      </c>
    </row>
    <row r="23" spans="1:21" x14ac:dyDescent="0.2">
      <c r="A23" s="1677" t="e">
        <f ca="1"/>
        <v>#NAME?</v>
      </c>
      <c r="B23" s="1673" t="e">
        <f ca="1"/>
        <v>#NAME?</v>
      </c>
      <c r="C23" s="1676" t="e">
        <f ca="1"/>
        <v>#NAME?</v>
      </c>
      <c r="D23" s="1676" t="e">
        <f ca="1"/>
        <v>#NAME?</v>
      </c>
      <c r="E23" s="1673" t="e">
        <f ca="1"/>
        <v>#NAME?</v>
      </c>
      <c r="F23" s="1673" t="e">
        <f ca="1"/>
        <v>#NAME?</v>
      </c>
      <c r="G23" s="1672" t="e">
        <f ca="1"/>
        <v>#NAME?</v>
      </c>
      <c r="H23" s="1675" t="e">
        <f ca="1"/>
        <v>#NAME?</v>
      </c>
      <c r="I23" s="1674" t="e">
        <f ca="1"/>
        <v>#NAME?</v>
      </c>
      <c r="J23" s="1673" t="e">
        <f ca="1"/>
        <v>#NAME?</v>
      </c>
      <c r="K23" s="1672" t="e">
        <f ca="1"/>
        <v>#NAME?</v>
      </c>
      <c r="L23" s="1671" t="e">
        <f ca="1"/>
        <v>#NAME?</v>
      </c>
      <c r="M23" s="1669" t="e">
        <f ca="1"/>
        <v>#NAME?</v>
      </c>
      <c r="N23" s="1669" t="e">
        <f ca="1"/>
        <v>#NAME?</v>
      </c>
      <c r="O23" s="1670" t="e">
        <f ca="1"/>
        <v>#NAME?</v>
      </c>
      <c r="P23" s="1669" t="e">
        <f ca="1"/>
        <v>#NAME?</v>
      </c>
      <c r="Q23" s="1669" t="e">
        <f ca="1"/>
        <v>#NAME?</v>
      </c>
      <c r="R23" s="1669" t="e">
        <f ca="1"/>
        <v>#NAME?</v>
      </c>
      <c r="S23" s="1669" t="e">
        <f ca="1"/>
        <v>#NAME?</v>
      </c>
      <c r="T23" s="1669" t="e">
        <f ca="1"/>
        <v>#NAME?</v>
      </c>
      <c r="U23" s="1668" t="e">
        <f ca="1"/>
        <v>#NAME?</v>
      </c>
    </row>
    <row r="24" spans="1:21" x14ac:dyDescent="0.2">
      <c r="A24" s="1677" t="e">
        <f ca="1"/>
        <v>#NAME?</v>
      </c>
      <c r="B24" s="1673" t="e">
        <f ca="1"/>
        <v>#NAME?</v>
      </c>
      <c r="C24" s="1676" t="e">
        <f ca="1"/>
        <v>#NAME?</v>
      </c>
      <c r="D24" s="1676" t="e">
        <f ca="1"/>
        <v>#NAME?</v>
      </c>
      <c r="E24" s="1673" t="e">
        <f ca="1"/>
        <v>#NAME?</v>
      </c>
      <c r="F24" s="1673" t="e">
        <f ca="1"/>
        <v>#NAME?</v>
      </c>
      <c r="G24" s="1672" t="e">
        <f ca="1"/>
        <v>#NAME?</v>
      </c>
      <c r="H24" s="1675" t="e">
        <f ca="1"/>
        <v>#NAME?</v>
      </c>
      <c r="I24" s="1674" t="e">
        <f ca="1"/>
        <v>#NAME?</v>
      </c>
      <c r="J24" s="1673" t="e">
        <f ca="1"/>
        <v>#NAME?</v>
      </c>
      <c r="K24" s="1672" t="e">
        <f ca="1"/>
        <v>#NAME?</v>
      </c>
      <c r="L24" s="1671" t="e">
        <f ca="1"/>
        <v>#NAME?</v>
      </c>
      <c r="M24" s="1669" t="e">
        <f ca="1"/>
        <v>#NAME?</v>
      </c>
      <c r="N24" s="1669" t="e">
        <f ca="1"/>
        <v>#NAME?</v>
      </c>
      <c r="O24" s="1670" t="e">
        <f ca="1"/>
        <v>#NAME?</v>
      </c>
      <c r="P24" s="1669" t="e">
        <f ca="1"/>
        <v>#NAME?</v>
      </c>
      <c r="Q24" s="1669" t="e">
        <f ca="1"/>
        <v>#NAME?</v>
      </c>
      <c r="R24" s="1669" t="e">
        <f ca="1"/>
        <v>#NAME?</v>
      </c>
      <c r="S24" s="1669" t="e">
        <f ca="1"/>
        <v>#NAME?</v>
      </c>
      <c r="T24" s="1669" t="e">
        <f ca="1"/>
        <v>#NAME?</v>
      </c>
      <c r="U24" s="1668" t="e">
        <f ca="1"/>
        <v>#NAME?</v>
      </c>
    </row>
    <row r="25" spans="1:21" x14ac:dyDescent="0.2">
      <c r="A25" s="1677" t="e">
        <f ca="1"/>
        <v>#NAME?</v>
      </c>
      <c r="B25" s="1673" t="e">
        <f ca="1"/>
        <v>#NAME?</v>
      </c>
      <c r="C25" s="1676" t="e">
        <f ca="1"/>
        <v>#NAME?</v>
      </c>
      <c r="D25" s="1676" t="e">
        <f ca="1"/>
        <v>#NAME?</v>
      </c>
      <c r="E25" s="1673" t="e">
        <f ca="1"/>
        <v>#NAME?</v>
      </c>
      <c r="F25" s="1673" t="e">
        <f ca="1"/>
        <v>#NAME?</v>
      </c>
      <c r="G25" s="1672" t="e">
        <f ca="1"/>
        <v>#NAME?</v>
      </c>
      <c r="H25" s="1675" t="e">
        <f ca="1"/>
        <v>#NAME?</v>
      </c>
      <c r="I25" s="1674" t="e">
        <f ca="1"/>
        <v>#NAME?</v>
      </c>
      <c r="J25" s="1673" t="e">
        <f ca="1"/>
        <v>#NAME?</v>
      </c>
      <c r="K25" s="1672" t="e">
        <f ca="1"/>
        <v>#NAME?</v>
      </c>
      <c r="L25" s="1671" t="e">
        <f ca="1"/>
        <v>#NAME?</v>
      </c>
      <c r="M25" s="1669" t="e">
        <f ca="1"/>
        <v>#NAME?</v>
      </c>
      <c r="N25" s="1669" t="e">
        <f ca="1"/>
        <v>#NAME?</v>
      </c>
      <c r="O25" s="1670" t="e">
        <f ca="1"/>
        <v>#NAME?</v>
      </c>
      <c r="P25" s="1669" t="e">
        <f ca="1"/>
        <v>#NAME?</v>
      </c>
      <c r="Q25" s="1669" t="e">
        <f ca="1"/>
        <v>#NAME?</v>
      </c>
      <c r="R25" s="1669" t="e">
        <f ca="1"/>
        <v>#NAME?</v>
      </c>
      <c r="S25" s="1669" t="e">
        <f ca="1"/>
        <v>#NAME?</v>
      </c>
      <c r="T25" s="1669" t="e">
        <f ca="1"/>
        <v>#NAME?</v>
      </c>
      <c r="U25" s="1668" t="e">
        <f ca="1"/>
        <v>#NAME?</v>
      </c>
    </row>
    <row r="26" spans="1:21" x14ac:dyDescent="0.2">
      <c r="A26" s="1677" t="e">
        <f ca="1"/>
        <v>#NAME?</v>
      </c>
      <c r="B26" s="1673" t="e">
        <f ca="1"/>
        <v>#NAME?</v>
      </c>
      <c r="C26" s="1676" t="e">
        <f ca="1"/>
        <v>#NAME?</v>
      </c>
      <c r="D26" s="1676" t="e">
        <f ca="1"/>
        <v>#NAME?</v>
      </c>
      <c r="E26" s="1673" t="e">
        <f ca="1"/>
        <v>#NAME?</v>
      </c>
      <c r="F26" s="1673" t="e">
        <f ca="1"/>
        <v>#NAME?</v>
      </c>
      <c r="G26" s="1672" t="e">
        <f ca="1"/>
        <v>#NAME?</v>
      </c>
      <c r="H26" s="1675" t="e">
        <f ca="1"/>
        <v>#NAME?</v>
      </c>
      <c r="I26" s="1674" t="e">
        <f ca="1"/>
        <v>#NAME?</v>
      </c>
      <c r="J26" s="1673" t="e">
        <f ca="1"/>
        <v>#NAME?</v>
      </c>
      <c r="K26" s="1672" t="e">
        <f ca="1"/>
        <v>#NAME?</v>
      </c>
      <c r="L26" s="1671" t="e">
        <f ca="1"/>
        <v>#NAME?</v>
      </c>
      <c r="M26" s="1669" t="e">
        <f ca="1"/>
        <v>#NAME?</v>
      </c>
      <c r="N26" s="1669" t="e">
        <f ca="1"/>
        <v>#NAME?</v>
      </c>
      <c r="O26" s="1670" t="e">
        <f ca="1"/>
        <v>#NAME?</v>
      </c>
      <c r="P26" s="1669" t="e">
        <f ca="1"/>
        <v>#NAME?</v>
      </c>
      <c r="Q26" s="1669" t="e">
        <f ca="1"/>
        <v>#NAME?</v>
      </c>
      <c r="R26" s="1669" t="e">
        <f ca="1"/>
        <v>#NAME?</v>
      </c>
      <c r="S26" s="1669" t="e">
        <f ca="1"/>
        <v>#NAME?</v>
      </c>
      <c r="T26" s="1669" t="e">
        <f ca="1"/>
        <v>#NAME?</v>
      </c>
      <c r="U26" s="1668" t="e">
        <f ca="1"/>
        <v>#NAME?</v>
      </c>
    </row>
    <row r="27" spans="1:21" x14ac:dyDescent="0.2">
      <c r="A27" s="1677" t="e">
        <f ca="1"/>
        <v>#NAME?</v>
      </c>
      <c r="B27" s="1673" t="e">
        <f ca="1"/>
        <v>#NAME?</v>
      </c>
      <c r="C27" s="1676" t="e">
        <f ca="1"/>
        <v>#NAME?</v>
      </c>
      <c r="D27" s="1676" t="e">
        <f ca="1"/>
        <v>#NAME?</v>
      </c>
      <c r="E27" s="1673" t="e">
        <f ca="1"/>
        <v>#NAME?</v>
      </c>
      <c r="F27" s="1673" t="e">
        <f ca="1"/>
        <v>#NAME?</v>
      </c>
      <c r="G27" s="1672" t="e">
        <f ca="1"/>
        <v>#NAME?</v>
      </c>
      <c r="H27" s="1675" t="e">
        <f ca="1"/>
        <v>#NAME?</v>
      </c>
      <c r="I27" s="1674" t="e">
        <f ca="1"/>
        <v>#NAME?</v>
      </c>
      <c r="J27" s="1673" t="e">
        <f ca="1"/>
        <v>#NAME?</v>
      </c>
      <c r="K27" s="1672" t="e">
        <f ca="1"/>
        <v>#NAME?</v>
      </c>
      <c r="L27" s="1671" t="e">
        <f ca="1"/>
        <v>#NAME?</v>
      </c>
      <c r="M27" s="1669" t="e">
        <f ca="1"/>
        <v>#NAME?</v>
      </c>
      <c r="N27" s="1669" t="e">
        <f ca="1"/>
        <v>#NAME?</v>
      </c>
      <c r="O27" s="1670" t="e">
        <f ca="1"/>
        <v>#NAME?</v>
      </c>
      <c r="P27" s="1669" t="e">
        <f ca="1"/>
        <v>#NAME?</v>
      </c>
      <c r="Q27" s="1669" t="e">
        <f ca="1"/>
        <v>#NAME?</v>
      </c>
      <c r="R27" s="1669" t="e">
        <f ca="1"/>
        <v>#NAME?</v>
      </c>
      <c r="S27" s="1669" t="e">
        <f ca="1"/>
        <v>#NAME?</v>
      </c>
      <c r="T27" s="1669" t="e">
        <f ca="1"/>
        <v>#NAME?</v>
      </c>
      <c r="U27" s="1668" t="e">
        <f ca="1"/>
        <v>#NAME?</v>
      </c>
    </row>
    <row r="28" spans="1:21" x14ac:dyDescent="0.2">
      <c r="A28" s="1677" t="e">
        <f ca="1"/>
        <v>#NAME?</v>
      </c>
      <c r="B28" s="1673" t="e">
        <f ca="1"/>
        <v>#NAME?</v>
      </c>
      <c r="C28" s="1676" t="e">
        <f ca="1"/>
        <v>#NAME?</v>
      </c>
      <c r="D28" s="1676" t="e">
        <f ca="1"/>
        <v>#NAME?</v>
      </c>
      <c r="E28" s="1673" t="e">
        <f ca="1"/>
        <v>#NAME?</v>
      </c>
      <c r="F28" s="1673" t="e">
        <f ca="1"/>
        <v>#NAME?</v>
      </c>
      <c r="G28" s="1672" t="e">
        <f ca="1"/>
        <v>#NAME?</v>
      </c>
      <c r="H28" s="1675" t="e">
        <f ca="1"/>
        <v>#NAME?</v>
      </c>
      <c r="I28" s="1674" t="e">
        <f ca="1"/>
        <v>#NAME?</v>
      </c>
      <c r="J28" s="1673" t="e">
        <f ca="1"/>
        <v>#NAME?</v>
      </c>
      <c r="K28" s="1672" t="e">
        <f ca="1"/>
        <v>#NAME?</v>
      </c>
      <c r="L28" s="1671" t="e">
        <f ca="1"/>
        <v>#NAME?</v>
      </c>
      <c r="M28" s="1669" t="e">
        <f ca="1"/>
        <v>#NAME?</v>
      </c>
      <c r="N28" s="1669" t="e">
        <f ca="1"/>
        <v>#NAME?</v>
      </c>
      <c r="O28" s="1670" t="e">
        <f ca="1"/>
        <v>#NAME?</v>
      </c>
      <c r="P28" s="1669" t="e">
        <f ca="1"/>
        <v>#NAME?</v>
      </c>
      <c r="Q28" s="1669" t="e">
        <f ca="1"/>
        <v>#NAME?</v>
      </c>
      <c r="R28" s="1669" t="e">
        <f ca="1"/>
        <v>#NAME?</v>
      </c>
      <c r="S28" s="1669" t="e">
        <f ca="1"/>
        <v>#NAME?</v>
      </c>
      <c r="T28" s="1669" t="e">
        <f ca="1"/>
        <v>#NAME?</v>
      </c>
      <c r="U28" s="1668" t="e">
        <f ca="1"/>
        <v>#NAME?</v>
      </c>
    </row>
    <row r="29" spans="1:21" x14ac:dyDescent="0.2">
      <c r="A29" s="1677" t="e">
        <f ca="1"/>
        <v>#NAME?</v>
      </c>
      <c r="B29" s="1673" t="e">
        <f ca="1"/>
        <v>#NAME?</v>
      </c>
      <c r="C29" s="1676" t="e">
        <f ca="1"/>
        <v>#NAME?</v>
      </c>
      <c r="D29" s="1676" t="e">
        <f ca="1"/>
        <v>#NAME?</v>
      </c>
      <c r="E29" s="1673" t="e">
        <f ca="1"/>
        <v>#NAME?</v>
      </c>
      <c r="F29" s="1673" t="e">
        <f ca="1"/>
        <v>#NAME?</v>
      </c>
      <c r="G29" s="1672" t="e">
        <f ca="1"/>
        <v>#NAME?</v>
      </c>
      <c r="H29" s="1675" t="e">
        <f ca="1"/>
        <v>#NAME?</v>
      </c>
      <c r="I29" s="1674" t="e">
        <f ca="1"/>
        <v>#NAME?</v>
      </c>
      <c r="J29" s="1673" t="e">
        <f ca="1"/>
        <v>#NAME?</v>
      </c>
      <c r="K29" s="1672" t="e">
        <f ca="1"/>
        <v>#NAME?</v>
      </c>
      <c r="L29" s="1671" t="e">
        <f ca="1"/>
        <v>#NAME?</v>
      </c>
      <c r="M29" s="1669" t="e">
        <f ca="1"/>
        <v>#NAME?</v>
      </c>
      <c r="N29" s="1669" t="e">
        <f ca="1"/>
        <v>#NAME?</v>
      </c>
      <c r="O29" s="1670" t="e">
        <f ca="1"/>
        <v>#NAME?</v>
      </c>
      <c r="P29" s="1669" t="e">
        <f ca="1"/>
        <v>#NAME?</v>
      </c>
      <c r="Q29" s="1669" t="e">
        <f ca="1"/>
        <v>#NAME?</v>
      </c>
      <c r="R29" s="1669" t="e">
        <f ca="1"/>
        <v>#NAME?</v>
      </c>
      <c r="S29" s="1669" t="e">
        <f ca="1"/>
        <v>#NAME?</v>
      </c>
      <c r="T29" s="1669" t="e">
        <f ca="1"/>
        <v>#NAME?</v>
      </c>
      <c r="U29" s="1668" t="e">
        <f ca="1"/>
        <v>#NAME?</v>
      </c>
    </row>
    <row r="30" spans="1:21" x14ac:dyDescent="0.2">
      <c r="A30" s="1677" t="e">
        <f ca="1"/>
        <v>#NAME?</v>
      </c>
      <c r="B30" s="1673" t="e">
        <f ca="1"/>
        <v>#NAME?</v>
      </c>
      <c r="C30" s="1676" t="e">
        <f ca="1"/>
        <v>#NAME?</v>
      </c>
      <c r="D30" s="1676" t="e">
        <f ca="1"/>
        <v>#NAME?</v>
      </c>
      <c r="E30" s="1673" t="e">
        <f ca="1"/>
        <v>#NAME?</v>
      </c>
      <c r="F30" s="1673" t="e">
        <f ca="1"/>
        <v>#NAME?</v>
      </c>
      <c r="G30" s="1672" t="e">
        <f ca="1"/>
        <v>#NAME?</v>
      </c>
      <c r="H30" s="1675" t="e">
        <f ca="1"/>
        <v>#NAME?</v>
      </c>
      <c r="I30" s="1674" t="e">
        <f ca="1"/>
        <v>#NAME?</v>
      </c>
      <c r="J30" s="1673" t="e">
        <f ca="1"/>
        <v>#NAME?</v>
      </c>
      <c r="K30" s="1672" t="e">
        <f ca="1"/>
        <v>#NAME?</v>
      </c>
      <c r="L30" s="1671" t="e">
        <f ca="1"/>
        <v>#NAME?</v>
      </c>
      <c r="M30" s="1669" t="e">
        <f ca="1"/>
        <v>#NAME?</v>
      </c>
      <c r="N30" s="1669" t="e">
        <f ca="1"/>
        <v>#NAME?</v>
      </c>
      <c r="O30" s="1670" t="e">
        <f ca="1"/>
        <v>#NAME?</v>
      </c>
      <c r="P30" s="1669" t="e">
        <f ca="1"/>
        <v>#NAME?</v>
      </c>
      <c r="Q30" s="1669" t="e">
        <f ca="1"/>
        <v>#NAME?</v>
      </c>
      <c r="R30" s="1669" t="e">
        <f ca="1"/>
        <v>#NAME?</v>
      </c>
      <c r="S30" s="1669" t="e">
        <f ca="1"/>
        <v>#NAME?</v>
      </c>
      <c r="T30" s="1669" t="e">
        <f ca="1"/>
        <v>#NAME?</v>
      </c>
      <c r="U30" s="1668" t="e">
        <f ca="1"/>
        <v>#NAME?</v>
      </c>
    </row>
    <row r="31" spans="1:21" x14ac:dyDescent="0.2">
      <c r="A31" s="1677" t="e">
        <f ca="1"/>
        <v>#NAME?</v>
      </c>
      <c r="B31" s="1673" t="e">
        <f ca="1"/>
        <v>#NAME?</v>
      </c>
      <c r="C31" s="1676" t="e">
        <f ca="1"/>
        <v>#NAME?</v>
      </c>
      <c r="D31" s="1676" t="e">
        <f ca="1"/>
        <v>#NAME?</v>
      </c>
      <c r="E31" s="1673" t="e">
        <f ca="1"/>
        <v>#NAME?</v>
      </c>
      <c r="F31" s="1673" t="e">
        <f ca="1"/>
        <v>#NAME?</v>
      </c>
      <c r="G31" s="1672" t="e">
        <f ca="1"/>
        <v>#NAME?</v>
      </c>
      <c r="H31" s="1675" t="e">
        <f ca="1"/>
        <v>#NAME?</v>
      </c>
      <c r="I31" s="1674" t="e">
        <f ca="1"/>
        <v>#NAME?</v>
      </c>
      <c r="J31" s="1673" t="e">
        <f ca="1"/>
        <v>#NAME?</v>
      </c>
      <c r="K31" s="1672" t="e">
        <f ca="1"/>
        <v>#NAME?</v>
      </c>
      <c r="L31" s="1671" t="e">
        <f ca="1"/>
        <v>#NAME?</v>
      </c>
      <c r="M31" s="1669" t="e">
        <f ca="1"/>
        <v>#NAME?</v>
      </c>
      <c r="N31" s="1669" t="e">
        <f ca="1"/>
        <v>#NAME?</v>
      </c>
      <c r="O31" s="1670" t="e">
        <f ca="1"/>
        <v>#NAME?</v>
      </c>
      <c r="P31" s="1669" t="e">
        <f ca="1"/>
        <v>#NAME?</v>
      </c>
      <c r="Q31" s="1669" t="e">
        <f ca="1"/>
        <v>#NAME?</v>
      </c>
      <c r="R31" s="1669" t="e">
        <f ca="1"/>
        <v>#NAME?</v>
      </c>
      <c r="S31" s="1669" t="e">
        <f ca="1"/>
        <v>#NAME?</v>
      </c>
      <c r="T31" s="1669" t="e">
        <f ca="1"/>
        <v>#NAME?</v>
      </c>
      <c r="U31" s="1668" t="e">
        <f ca="1"/>
        <v>#NAME?</v>
      </c>
    </row>
    <row r="32" spans="1:21" x14ac:dyDescent="0.2">
      <c r="A32" s="1677" t="e">
        <f ca="1"/>
        <v>#NAME?</v>
      </c>
      <c r="B32" s="1673" t="e">
        <f ca="1"/>
        <v>#NAME?</v>
      </c>
      <c r="C32" s="1676" t="e">
        <f ca="1"/>
        <v>#NAME?</v>
      </c>
      <c r="D32" s="1676" t="e">
        <f ca="1"/>
        <v>#NAME?</v>
      </c>
      <c r="E32" s="1673" t="e">
        <f ca="1"/>
        <v>#NAME?</v>
      </c>
      <c r="F32" s="1673" t="e">
        <f ca="1"/>
        <v>#NAME?</v>
      </c>
      <c r="G32" s="1672" t="e">
        <f ca="1"/>
        <v>#NAME?</v>
      </c>
      <c r="H32" s="1675" t="e">
        <f ca="1"/>
        <v>#NAME?</v>
      </c>
      <c r="I32" s="1674" t="e">
        <f ca="1"/>
        <v>#NAME?</v>
      </c>
      <c r="J32" s="1673" t="e">
        <f ca="1"/>
        <v>#NAME?</v>
      </c>
      <c r="K32" s="1672" t="e">
        <f ca="1"/>
        <v>#NAME?</v>
      </c>
      <c r="L32" s="1671" t="e">
        <f ca="1"/>
        <v>#NAME?</v>
      </c>
      <c r="M32" s="1669" t="e">
        <f ca="1"/>
        <v>#NAME?</v>
      </c>
      <c r="N32" s="1669" t="e">
        <f ca="1"/>
        <v>#NAME?</v>
      </c>
      <c r="O32" s="1670" t="e">
        <f ca="1"/>
        <v>#NAME?</v>
      </c>
      <c r="P32" s="1669" t="e">
        <f ca="1"/>
        <v>#NAME?</v>
      </c>
      <c r="Q32" s="1669" t="e">
        <f ca="1"/>
        <v>#NAME?</v>
      </c>
      <c r="R32" s="1669" t="e">
        <f ca="1"/>
        <v>#NAME?</v>
      </c>
      <c r="S32" s="1669" t="e">
        <f ca="1"/>
        <v>#NAME?</v>
      </c>
      <c r="T32" s="1669" t="e">
        <f ca="1"/>
        <v>#NAME?</v>
      </c>
      <c r="U32" s="1668" t="e">
        <f ca="1"/>
        <v>#NAME?</v>
      </c>
    </row>
    <row r="33" spans="1:21" x14ac:dyDescent="0.2">
      <c r="A33" s="1677" t="e">
        <f ca="1"/>
        <v>#NAME?</v>
      </c>
      <c r="B33" s="1673" t="e">
        <f ca="1"/>
        <v>#NAME?</v>
      </c>
      <c r="C33" s="1676" t="e">
        <f ca="1"/>
        <v>#NAME?</v>
      </c>
      <c r="D33" s="1676" t="e">
        <f ca="1"/>
        <v>#NAME?</v>
      </c>
      <c r="E33" s="1673" t="e">
        <f ca="1"/>
        <v>#NAME?</v>
      </c>
      <c r="F33" s="1673" t="e">
        <f ca="1"/>
        <v>#NAME?</v>
      </c>
      <c r="G33" s="1672" t="e">
        <f ca="1"/>
        <v>#NAME?</v>
      </c>
      <c r="H33" s="1675" t="e">
        <f ca="1"/>
        <v>#NAME?</v>
      </c>
      <c r="I33" s="1674" t="e">
        <f ca="1"/>
        <v>#NAME?</v>
      </c>
      <c r="J33" s="1673" t="e">
        <f ca="1"/>
        <v>#NAME?</v>
      </c>
      <c r="K33" s="1672" t="e">
        <f ca="1"/>
        <v>#NAME?</v>
      </c>
      <c r="L33" s="1671" t="e">
        <f ca="1"/>
        <v>#NAME?</v>
      </c>
      <c r="M33" s="1669" t="e">
        <f ca="1"/>
        <v>#NAME?</v>
      </c>
      <c r="N33" s="1669" t="e">
        <f ca="1"/>
        <v>#NAME?</v>
      </c>
      <c r="O33" s="1670" t="e">
        <f ca="1"/>
        <v>#NAME?</v>
      </c>
      <c r="P33" s="1669" t="e">
        <f ca="1"/>
        <v>#NAME?</v>
      </c>
      <c r="Q33" s="1669" t="e">
        <f ca="1"/>
        <v>#NAME?</v>
      </c>
      <c r="R33" s="1669" t="e">
        <f ca="1"/>
        <v>#NAME?</v>
      </c>
      <c r="S33" s="1669" t="e">
        <f ca="1"/>
        <v>#NAME?</v>
      </c>
      <c r="T33" s="1669" t="e">
        <f ca="1"/>
        <v>#NAME?</v>
      </c>
      <c r="U33" s="1668" t="e">
        <f ca="1"/>
        <v>#NAME?</v>
      </c>
    </row>
    <row r="34" spans="1:21" x14ac:dyDescent="0.2">
      <c r="A34" s="1677" t="e">
        <f ca="1"/>
        <v>#NAME?</v>
      </c>
      <c r="B34" s="1673" t="e">
        <f ca="1"/>
        <v>#NAME?</v>
      </c>
      <c r="C34" s="1676" t="e">
        <f ca="1"/>
        <v>#NAME?</v>
      </c>
      <c r="D34" s="1676" t="e">
        <f ca="1"/>
        <v>#NAME?</v>
      </c>
      <c r="E34" s="1673" t="e">
        <f ca="1"/>
        <v>#NAME?</v>
      </c>
      <c r="F34" s="1673" t="e">
        <f ca="1"/>
        <v>#NAME?</v>
      </c>
      <c r="G34" s="1672" t="e">
        <f ca="1"/>
        <v>#NAME?</v>
      </c>
      <c r="H34" s="1675" t="e">
        <f ca="1"/>
        <v>#NAME?</v>
      </c>
      <c r="I34" s="1674" t="e">
        <f ca="1"/>
        <v>#NAME?</v>
      </c>
      <c r="J34" s="1673" t="e">
        <f ca="1"/>
        <v>#NAME?</v>
      </c>
      <c r="K34" s="1672" t="e">
        <f ca="1"/>
        <v>#NAME?</v>
      </c>
      <c r="L34" s="1671" t="e">
        <f ca="1"/>
        <v>#NAME?</v>
      </c>
      <c r="M34" s="1669" t="e">
        <f ca="1"/>
        <v>#NAME?</v>
      </c>
      <c r="N34" s="1669" t="e">
        <f ca="1"/>
        <v>#NAME?</v>
      </c>
      <c r="O34" s="1670" t="e">
        <f ca="1"/>
        <v>#NAME?</v>
      </c>
      <c r="P34" s="1669" t="e">
        <f ca="1"/>
        <v>#NAME?</v>
      </c>
      <c r="Q34" s="1669" t="e">
        <f ca="1"/>
        <v>#NAME?</v>
      </c>
      <c r="R34" s="1669" t="e">
        <f ca="1"/>
        <v>#NAME?</v>
      </c>
      <c r="S34" s="1669" t="e">
        <f ca="1"/>
        <v>#NAME?</v>
      </c>
      <c r="T34" s="1669" t="e">
        <f ca="1"/>
        <v>#NAME?</v>
      </c>
      <c r="U34" s="1668" t="e">
        <f ca="1"/>
        <v>#NAME?</v>
      </c>
    </row>
    <row r="35" spans="1:21" x14ac:dyDescent="0.2">
      <c r="A35" s="1677" t="e">
        <f ca="1"/>
        <v>#NAME?</v>
      </c>
      <c r="B35" s="1673" t="e">
        <f ca="1"/>
        <v>#NAME?</v>
      </c>
      <c r="C35" s="1676" t="e">
        <f ca="1"/>
        <v>#NAME?</v>
      </c>
      <c r="D35" s="1676" t="e">
        <f ca="1"/>
        <v>#NAME?</v>
      </c>
      <c r="E35" s="1673" t="e">
        <f ca="1"/>
        <v>#NAME?</v>
      </c>
      <c r="F35" s="1673" t="e">
        <f ca="1"/>
        <v>#NAME?</v>
      </c>
      <c r="G35" s="1672" t="e">
        <f ca="1"/>
        <v>#NAME?</v>
      </c>
      <c r="H35" s="1675" t="e">
        <f ca="1"/>
        <v>#NAME?</v>
      </c>
      <c r="I35" s="1674" t="e">
        <f ca="1"/>
        <v>#NAME?</v>
      </c>
      <c r="J35" s="1673" t="e">
        <f ca="1"/>
        <v>#NAME?</v>
      </c>
      <c r="K35" s="1672" t="e">
        <f ca="1"/>
        <v>#NAME?</v>
      </c>
      <c r="L35" s="1671" t="e">
        <f ca="1"/>
        <v>#NAME?</v>
      </c>
      <c r="M35" s="1669" t="e">
        <f ca="1"/>
        <v>#NAME?</v>
      </c>
      <c r="N35" s="1669" t="e">
        <f ca="1"/>
        <v>#NAME?</v>
      </c>
      <c r="O35" s="1670" t="e">
        <f ca="1"/>
        <v>#NAME?</v>
      </c>
      <c r="P35" s="1669" t="e">
        <f ca="1"/>
        <v>#NAME?</v>
      </c>
      <c r="Q35" s="1669" t="e">
        <f ca="1"/>
        <v>#NAME?</v>
      </c>
      <c r="R35" s="1669" t="e">
        <f ca="1"/>
        <v>#NAME?</v>
      </c>
      <c r="S35" s="1669" t="e">
        <f ca="1"/>
        <v>#NAME?</v>
      </c>
      <c r="T35" s="1669" t="e">
        <f ca="1"/>
        <v>#NAME?</v>
      </c>
      <c r="U35" s="1668" t="e">
        <f ca="1"/>
        <v>#NAME?</v>
      </c>
    </row>
    <row r="36" spans="1:21" x14ac:dyDescent="0.2">
      <c r="A36" s="1677" t="e">
        <f ca="1"/>
        <v>#NAME?</v>
      </c>
      <c r="B36" s="1673" t="e">
        <f ca="1"/>
        <v>#NAME?</v>
      </c>
      <c r="C36" s="1676" t="e">
        <f ca="1"/>
        <v>#NAME?</v>
      </c>
      <c r="D36" s="1676" t="e">
        <f ca="1"/>
        <v>#NAME?</v>
      </c>
      <c r="E36" s="1673" t="e">
        <f ca="1"/>
        <v>#NAME?</v>
      </c>
      <c r="F36" s="1673" t="e">
        <f ca="1"/>
        <v>#NAME?</v>
      </c>
      <c r="G36" s="1672" t="e">
        <f ca="1"/>
        <v>#NAME?</v>
      </c>
      <c r="H36" s="1675" t="e">
        <f ca="1"/>
        <v>#NAME?</v>
      </c>
      <c r="I36" s="1674" t="e">
        <f ca="1"/>
        <v>#NAME?</v>
      </c>
      <c r="J36" s="1673" t="e">
        <f ca="1"/>
        <v>#NAME?</v>
      </c>
      <c r="K36" s="1672" t="e">
        <f ca="1"/>
        <v>#NAME?</v>
      </c>
      <c r="L36" s="1671" t="e">
        <f ca="1"/>
        <v>#NAME?</v>
      </c>
      <c r="M36" s="1669" t="e">
        <f ca="1"/>
        <v>#NAME?</v>
      </c>
      <c r="N36" s="1669" t="e">
        <f ca="1"/>
        <v>#NAME?</v>
      </c>
      <c r="O36" s="1670" t="e">
        <f ca="1"/>
        <v>#NAME?</v>
      </c>
      <c r="P36" s="1669" t="e">
        <f ca="1"/>
        <v>#NAME?</v>
      </c>
      <c r="Q36" s="1669" t="e">
        <f ca="1"/>
        <v>#NAME?</v>
      </c>
      <c r="R36" s="1669" t="e">
        <f ca="1"/>
        <v>#NAME?</v>
      </c>
      <c r="S36" s="1669" t="e">
        <f ca="1"/>
        <v>#NAME?</v>
      </c>
      <c r="T36" s="1669" t="e">
        <f ca="1"/>
        <v>#NAME?</v>
      </c>
      <c r="U36" s="1668" t="e">
        <f ca="1"/>
        <v>#NAME?</v>
      </c>
    </row>
    <row r="37" spans="1:21" x14ac:dyDescent="0.2">
      <c r="A37" s="1677" t="e">
        <f ca="1"/>
        <v>#NAME?</v>
      </c>
      <c r="B37" s="1673" t="e">
        <f ca="1"/>
        <v>#NAME?</v>
      </c>
      <c r="C37" s="1676" t="e">
        <f ca="1"/>
        <v>#NAME?</v>
      </c>
      <c r="D37" s="1676" t="e">
        <f ca="1"/>
        <v>#NAME?</v>
      </c>
      <c r="E37" s="1673" t="e">
        <f ca="1"/>
        <v>#NAME?</v>
      </c>
      <c r="F37" s="1673" t="e">
        <f ca="1"/>
        <v>#NAME?</v>
      </c>
      <c r="G37" s="1672" t="e">
        <f ca="1"/>
        <v>#NAME?</v>
      </c>
      <c r="H37" s="1675" t="e">
        <f ca="1"/>
        <v>#NAME?</v>
      </c>
      <c r="I37" s="1674" t="e">
        <f ca="1"/>
        <v>#NAME?</v>
      </c>
      <c r="J37" s="1673" t="e">
        <f ca="1"/>
        <v>#NAME?</v>
      </c>
      <c r="K37" s="1672" t="e">
        <f ca="1"/>
        <v>#NAME?</v>
      </c>
      <c r="L37" s="1671" t="e">
        <f ca="1"/>
        <v>#NAME?</v>
      </c>
      <c r="M37" s="1669" t="e">
        <f ca="1"/>
        <v>#NAME?</v>
      </c>
      <c r="N37" s="1669" t="e">
        <f ca="1"/>
        <v>#NAME?</v>
      </c>
      <c r="O37" s="1670" t="e">
        <f ca="1"/>
        <v>#NAME?</v>
      </c>
      <c r="P37" s="1669" t="e">
        <f ca="1"/>
        <v>#NAME?</v>
      </c>
      <c r="Q37" s="1669" t="e">
        <f ca="1"/>
        <v>#NAME?</v>
      </c>
      <c r="R37" s="1669" t="e">
        <f ca="1"/>
        <v>#NAME?</v>
      </c>
      <c r="S37" s="1669" t="e">
        <f ca="1"/>
        <v>#NAME?</v>
      </c>
      <c r="T37" s="1669" t="e">
        <f ca="1"/>
        <v>#NAME?</v>
      </c>
      <c r="U37" s="1668" t="e">
        <f ca="1"/>
        <v>#NAME?</v>
      </c>
    </row>
    <row r="38" spans="1:21" x14ac:dyDescent="0.2">
      <c r="A38" s="1677" t="e">
        <f ca="1"/>
        <v>#NAME?</v>
      </c>
      <c r="B38" s="1673" t="e">
        <f ca="1"/>
        <v>#NAME?</v>
      </c>
      <c r="C38" s="1676" t="e">
        <f ca="1"/>
        <v>#NAME?</v>
      </c>
      <c r="D38" s="1676" t="e">
        <f ca="1"/>
        <v>#NAME?</v>
      </c>
      <c r="E38" s="1673" t="e">
        <f ca="1"/>
        <v>#NAME?</v>
      </c>
      <c r="F38" s="1673" t="e">
        <f ca="1"/>
        <v>#NAME?</v>
      </c>
      <c r="G38" s="1672" t="e">
        <f ca="1"/>
        <v>#NAME?</v>
      </c>
      <c r="H38" s="1675" t="e">
        <f ca="1"/>
        <v>#NAME?</v>
      </c>
      <c r="I38" s="1674" t="e">
        <f ca="1"/>
        <v>#NAME?</v>
      </c>
      <c r="J38" s="1673" t="e">
        <f ca="1"/>
        <v>#NAME?</v>
      </c>
      <c r="K38" s="1672" t="e">
        <f ca="1"/>
        <v>#NAME?</v>
      </c>
      <c r="L38" s="1671" t="e">
        <f ca="1"/>
        <v>#NAME?</v>
      </c>
      <c r="M38" s="1669" t="e">
        <f ca="1"/>
        <v>#NAME?</v>
      </c>
      <c r="N38" s="1669" t="e">
        <f ca="1"/>
        <v>#NAME?</v>
      </c>
      <c r="O38" s="1670" t="e">
        <f ca="1"/>
        <v>#NAME?</v>
      </c>
      <c r="P38" s="1669" t="e">
        <f ca="1"/>
        <v>#NAME?</v>
      </c>
      <c r="Q38" s="1669" t="e">
        <f ca="1"/>
        <v>#NAME?</v>
      </c>
      <c r="R38" s="1669" t="e">
        <f ca="1"/>
        <v>#NAME?</v>
      </c>
      <c r="S38" s="1669" t="e">
        <f ca="1"/>
        <v>#NAME?</v>
      </c>
      <c r="T38" s="1669" t="e">
        <f ca="1"/>
        <v>#NAME?</v>
      </c>
      <c r="U38" s="1668" t="e">
        <f ca="1"/>
        <v>#NAME?</v>
      </c>
    </row>
    <row r="39" spans="1:21" x14ac:dyDescent="0.2">
      <c r="A39" s="1677" t="e">
        <f ca="1"/>
        <v>#NAME?</v>
      </c>
      <c r="B39" s="1673" t="e">
        <f ca="1"/>
        <v>#NAME?</v>
      </c>
      <c r="C39" s="1676" t="e">
        <f ca="1"/>
        <v>#NAME?</v>
      </c>
      <c r="D39" s="1676" t="e">
        <f ca="1"/>
        <v>#NAME?</v>
      </c>
      <c r="E39" s="1673" t="e">
        <f ca="1"/>
        <v>#NAME?</v>
      </c>
      <c r="F39" s="1673" t="e">
        <f ca="1"/>
        <v>#NAME?</v>
      </c>
      <c r="G39" s="1672" t="e">
        <f ca="1"/>
        <v>#NAME?</v>
      </c>
      <c r="H39" s="1675" t="e">
        <f ca="1"/>
        <v>#NAME?</v>
      </c>
      <c r="I39" s="1674" t="e">
        <f ca="1"/>
        <v>#NAME?</v>
      </c>
      <c r="J39" s="1673" t="e">
        <f ca="1"/>
        <v>#NAME?</v>
      </c>
      <c r="K39" s="1672" t="e">
        <f ca="1"/>
        <v>#NAME?</v>
      </c>
      <c r="L39" s="1671" t="e">
        <f ca="1"/>
        <v>#NAME?</v>
      </c>
      <c r="M39" s="1669" t="e">
        <f ca="1"/>
        <v>#NAME?</v>
      </c>
      <c r="N39" s="1669" t="e">
        <f ca="1"/>
        <v>#NAME?</v>
      </c>
      <c r="O39" s="1670" t="e">
        <f ca="1"/>
        <v>#NAME?</v>
      </c>
      <c r="P39" s="1669" t="e">
        <f ca="1"/>
        <v>#NAME?</v>
      </c>
      <c r="Q39" s="1669" t="e">
        <f ca="1"/>
        <v>#NAME?</v>
      </c>
      <c r="R39" s="1669" t="e">
        <f ca="1"/>
        <v>#NAME?</v>
      </c>
      <c r="S39" s="1669" t="e">
        <f ca="1"/>
        <v>#NAME?</v>
      </c>
      <c r="T39" s="1669" t="e">
        <f ca="1"/>
        <v>#NAME?</v>
      </c>
      <c r="U39" s="1668" t="e">
        <f ca="1"/>
        <v>#NAME?</v>
      </c>
    </row>
    <row r="40" spans="1:21" x14ac:dyDescent="0.2">
      <c r="A40" s="1677" t="e">
        <f ca="1"/>
        <v>#NAME?</v>
      </c>
      <c r="B40" s="1673" t="e">
        <f ca="1"/>
        <v>#NAME?</v>
      </c>
      <c r="C40" s="1676" t="e">
        <f ca="1"/>
        <v>#NAME?</v>
      </c>
      <c r="D40" s="1676" t="e">
        <f ca="1"/>
        <v>#NAME?</v>
      </c>
      <c r="E40" s="1673" t="e">
        <f ca="1"/>
        <v>#NAME?</v>
      </c>
      <c r="F40" s="1673" t="e">
        <f ca="1"/>
        <v>#NAME?</v>
      </c>
      <c r="G40" s="1672" t="e">
        <f ca="1"/>
        <v>#NAME?</v>
      </c>
      <c r="H40" s="1675" t="e">
        <f ca="1"/>
        <v>#NAME?</v>
      </c>
      <c r="I40" s="1674" t="e">
        <f ca="1"/>
        <v>#NAME?</v>
      </c>
      <c r="J40" s="1673" t="e">
        <f ca="1"/>
        <v>#NAME?</v>
      </c>
      <c r="K40" s="1672" t="e">
        <f ca="1"/>
        <v>#NAME?</v>
      </c>
      <c r="L40" s="1671" t="e">
        <f ca="1"/>
        <v>#NAME?</v>
      </c>
      <c r="M40" s="1669" t="e">
        <f ca="1"/>
        <v>#NAME?</v>
      </c>
      <c r="N40" s="1669" t="e">
        <f ca="1"/>
        <v>#NAME?</v>
      </c>
      <c r="O40" s="1670" t="e">
        <f ca="1"/>
        <v>#NAME?</v>
      </c>
      <c r="P40" s="1669" t="e">
        <f ca="1"/>
        <v>#NAME?</v>
      </c>
      <c r="Q40" s="1669" t="e">
        <f ca="1"/>
        <v>#NAME?</v>
      </c>
      <c r="R40" s="1669" t="e">
        <f ca="1"/>
        <v>#NAME?</v>
      </c>
      <c r="S40" s="1669" t="e">
        <f ca="1"/>
        <v>#NAME?</v>
      </c>
      <c r="T40" s="1669" t="e">
        <f ca="1"/>
        <v>#NAME?</v>
      </c>
      <c r="U40" s="1668" t="e">
        <f ca="1"/>
        <v>#NAME?</v>
      </c>
    </row>
    <row r="41" spans="1:21" x14ac:dyDescent="0.2">
      <c r="A41" s="1677" t="e">
        <f ca="1"/>
        <v>#NAME?</v>
      </c>
      <c r="B41" s="1673" t="e">
        <f ca="1"/>
        <v>#NAME?</v>
      </c>
      <c r="C41" s="1676" t="e">
        <f ca="1"/>
        <v>#NAME?</v>
      </c>
      <c r="D41" s="1676" t="e">
        <f ca="1"/>
        <v>#NAME?</v>
      </c>
      <c r="E41" s="1673" t="e">
        <f ca="1"/>
        <v>#NAME?</v>
      </c>
      <c r="F41" s="1673" t="e">
        <f ca="1"/>
        <v>#NAME?</v>
      </c>
      <c r="G41" s="1672" t="e">
        <f ca="1"/>
        <v>#NAME?</v>
      </c>
      <c r="H41" s="1675" t="e">
        <f ca="1"/>
        <v>#NAME?</v>
      </c>
      <c r="I41" s="1674" t="e">
        <f ca="1"/>
        <v>#NAME?</v>
      </c>
      <c r="J41" s="1673" t="e">
        <f ca="1"/>
        <v>#NAME?</v>
      </c>
      <c r="K41" s="1672" t="e">
        <f ca="1"/>
        <v>#NAME?</v>
      </c>
      <c r="L41" s="1671" t="e">
        <f ca="1"/>
        <v>#NAME?</v>
      </c>
      <c r="M41" s="1669" t="e">
        <f ca="1"/>
        <v>#NAME?</v>
      </c>
      <c r="N41" s="1669" t="e">
        <f ca="1"/>
        <v>#NAME?</v>
      </c>
      <c r="O41" s="1670" t="e">
        <f ca="1"/>
        <v>#NAME?</v>
      </c>
      <c r="P41" s="1669" t="e">
        <f ca="1"/>
        <v>#NAME?</v>
      </c>
      <c r="Q41" s="1669" t="e">
        <f ca="1"/>
        <v>#NAME?</v>
      </c>
      <c r="R41" s="1669" t="e">
        <f ca="1"/>
        <v>#NAME?</v>
      </c>
      <c r="S41" s="1669" t="e">
        <f ca="1"/>
        <v>#NAME?</v>
      </c>
      <c r="T41" s="1669" t="e">
        <f ca="1"/>
        <v>#NAME?</v>
      </c>
      <c r="U41" s="1668" t="e">
        <f ca="1"/>
        <v>#NAME?</v>
      </c>
    </row>
    <row r="42" spans="1:21" x14ac:dyDescent="0.2">
      <c r="A42" s="1677" t="e">
        <f ca="1"/>
        <v>#NAME?</v>
      </c>
      <c r="B42" s="1673" t="e">
        <f ca="1"/>
        <v>#NAME?</v>
      </c>
      <c r="C42" s="1676" t="e">
        <f ca="1"/>
        <v>#NAME?</v>
      </c>
      <c r="D42" s="1676" t="e">
        <f ca="1"/>
        <v>#NAME?</v>
      </c>
      <c r="E42" s="1673" t="e">
        <f ca="1"/>
        <v>#NAME?</v>
      </c>
      <c r="F42" s="1673" t="e">
        <f ca="1"/>
        <v>#NAME?</v>
      </c>
      <c r="G42" s="1672" t="e">
        <f ca="1"/>
        <v>#NAME?</v>
      </c>
      <c r="H42" s="1675" t="e">
        <f ca="1"/>
        <v>#NAME?</v>
      </c>
      <c r="I42" s="1674" t="e">
        <f ca="1"/>
        <v>#NAME?</v>
      </c>
      <c r="J42" s="1673" t="e">
        <f ca="1"/>
        <v>#NAME?</v>
      </c>
      <c r="K42" s="1672" t="e">
        <f ca="1"/>
        <v>#NAME?</v>
      </c>
      <c r="L42" s="1671" t="e">
        <f ca="1"/>
        <v>#NAME?</v>
      </c>
      <c r="M42" s="1669" t="e">
        <f ca="1"/>
        <v>#NAME?</v>
      </c>
      <c r="N42" s="1669" t="e">
        <f ca="1"/>
        <v>#NAME?</v>
      </c>
      <c r="O42" s="1670" t="e">
        <f ca="1"/>
        <v>#NAME?</v>
      </c>
      <c r="P42" s="1669" t="e">
        <f ca="1"/>
        <v>#NAME?</v>
      </c>
      <c r="Q42" s="1669" t="e">
        <f ca="1"/>
        <v>#NAME?</v>
      </c>
      <c r="R42" s="1669" t="e">
        <f ca="1"/>
        <v>#NAME?</v>
      </c>
      <c r="S42" s="1669" t="e">
        <f ca="1"/>
        <v>#NAME?</v>
      </c>
      <c r="T42" s="1669" t="e">
        <f ca="1"/>
        <v>#NAME?</v>
      </c>
      <c r="U42" s="1668" t="e">
        <f ca="1"/>
        <v>#NAME?</v>
      </c>
    </row>
    <row r="43" spans="1:21" x14ac:dyDescent="0.2">
      <c r="A43" s="1677" t="e">
        <f ca="1"/>
        <v>#NAME?</v>
      </c>
      <c r="B43" s="1673" t="e">
        <f ca="1"/>
        <v>#NAME?</v>
      </c>
      <c r="C43" s="1676" t="e">
        <f ca="1"/>
        <v>#NAME?</v>
      </c>
      <c r="D43" s="1676" t="e">
        <f ca="1"/>
        <v>#NAME?</v>
      </c>
      <c r="E43" s="1673" t="e">
        <f ca="1"/>
        <v>#NAME?</v>
      </c>
      <c r="F43" s="1673" t="e">
        <f ca="1"/>
        <v>#NAME?</v>
      </c>
      <c r="G43" s="1672" t="e">
        <f ca="1"/>
        <v>#NAME?</v>
      </c>
      <c r="H43" s="1675" t="e">
        <f ca="1"/>
        <v>#NAME?</v>
      </c>
      <c r="I43" s="1674" t="e">
        <f ca="1"/>
        <v>#NAME?</v>
      </c>
      <c r="J43" s="1673" t="e">
        <f ca="1"/>
        <v>#NAME?</v>
      </c>
      <c r="K43" s="1672" t="e">
        <f ca="1"/>
        <v>#NAME?</v>
      </c>
      <c r="L43" s="1671" t="e">
        <f ca="1"/>
        <v>#NAME?</v>
      </c>
      <c r="M43" s="1669" t="e">
        <f ca="1"/>
        <v>#NAME?</v>
      </c>
      <c r="N43" s="1669" t="e">
        <f ca="1"/>
        <v>#NAME?</v>
      </c>
      <c r="O43" s="1670" t="e">
        <f ca="1"/>
        <v>#NAME?</v>
      </c>
      <c r="P43" s="1669" t="e">
        <f ca="1"/>
        <v>#NAME?</v>
      </c>
      <c r="Q43" s="1669" t="e">
        <f ca="1"/>
        <v>#NAME?</v>
      </c>
      <c r="R43" s="1669" t="e">
        <f ca="1"/>
        <v>#NAME?</v>
      </c>
      <c r="S43" s="1669" t="e">
        <f ca="1"/>
        <v>#NAME?</v>
      </c>
      <c r="T43" s="1669" t="e">
        <f ca="1"/>
        <v>#NAME?</v>
      </c>
      <c r="U43" s="1668" t="e">
        <f ca="1"/>
        <v>#NAME?</v>
      </c>
    </row>
    <row r="44" spans="1:21" x14ac:dyDescent="0.2">
      <c r="A44" s="1677" t="e">
        <f ca="1"/>
        <v>#NAME?</v>
      </c>
      <c r="B44" s="1673" t="e">
        <f ca="1"/>
        <v>#NAME?</v>
      </c>
      <c r="C44" s="1676" t="e">
        <f ca="1"/>
        <v>#NAME?</v>
      </c>
      <c r="D44" s="1676" t="e">
        <f ca="1"/>
        <v>#NAME?</v>
      </c>
      <c r="E44" s="1673" t="e">
        <f ca="1"/>
        <v>#NAME?</v>
      </c>
      <c r="F44" s="1673" t="e">
        <f ca="1"/>
        <v>#NAME?</v>
      </c>
      <c r="G44" s="1672" t="e">
        <f ca="1"/>
        <v>#NAME?</v>
      </c>
      <c r="H44" s="1675" t="e">
        <f ca="1"/>
        <v>#NAME?</v>
      </c>
      <c r="I44" s="1674" t="e">
        <f ca="1"/>
        <v>#NAME?</v>
      </c>
      <c r="J44" s="1673" t="e">
        <f ca="1"/>
        <v>#NAME?</v>
      </c>
      <c r="K44" s="1672" t="e">
        <f ca="1"/>
        <v>#NAME?</v>
      </c>
      <c r="L44" s="1671" t="e">
        <f ca="1"/>
        <v>#NAME?</v>
      </c>
      <c r="M44" s="1669" t="e">
        <f ca="1"/>
        <v>#NAME?</v>
      </c>
      <c r="N44" s="1669" t="e">
        <f ca="1"/>
        <v>#NAME?</v>
      </c>
      <c r="O44" s="1670" t="e">
        <f ca="1"/>
        <v>#NAME?</v>
      </c>
      <c r="P44" s="1669" t="e">
        <f ca="1"/>
        <v>#NAME?</v>
      </c>
      <c r="Q44" s="1669" t="e">
        <f ca="1"/>
        <v>#NAME?</v>
      </c>
      <c r="R44" s="1669" t="e">
        <f ca="1"/>
        <v>#NAME?</v>
      </c>
      <c r="S44" s="1669" t="e">
        <f ca="1"/>
        <v>#NAME?</v>
      </c>
      <c r="T44" s="1669" t="e">
        <f ca="1"/>
        <v>#NAME?</v>
      </c>
      <c r="U44" s="1668" t="e">
        <f ca="1"/>
        <v>#NAME?</v>
      </c>
    </row>
    <row r="45" spans="1:21" x14ac:dyDescent="0.2">
      <c r="A45" s="1677" t="e">
        <f ca="1"/>
        <v>#NAME?</v>
      </c>
      <c r="B45" s="1673" t="e">
        <f ca="1"/>
        <v>#NAME?</v>
      </c>
      <c r="C45" s="1676" t="e">
        <f ca="1"/>
        <v>#NAME?</v>
      </c>
      <c r="D45" s="1676" t="e">
        <f ca="1"/>
        <v>#NAME?</v>
      </c>
      <c r="E45" s="1673" t="e">
        <f ca="1"/>
        <v>#NAME?</v>
      </c>
      <c r="F45" s="1673" t="e">
        <f ca="1"/>
        <v>#NAME?</v>
      </c>
      <c r="G45" s="1672" t="e">
        <f ca="1"/>
        <v>#NAME?</v>
      </c>
      <c r="H45" s="1675" t="e">
        <f ca="1"/>
        <v>#NAME?</v>
      </c>
      <c r="I45" s="1674" t="e">
        <f ca="1"/>
        <v>#NAME?</v>
      </c>
      <c r="J45" s="1673" t="e">
        <f ca="1"/>
        <v>#NAME?</v>
      </c>
      <c r="K45" s="1672" t="e">
        <f ca="1"/>
        <v>#NAME?</v>
      </c>
      <c r="L45" s="1671" t="e">
        <f ca="1"/>
        <v>#NAME?</v>
      </c>
      <c r="M45" s="1669" t="e">
        <f ca="1"/>
        <v>#NAME?</v>
      </c>
      <c r="N45" s="1669" t="e">
        <f ca="1"/>
        <v>#NAME?</v>
      </c>
      <c r="O45" s="1670" t="e">
        <f ca="1"/>
        <v>#NAME?</v>
      </c>
      <c r="P45" s="1669" t="e">
        <f ca="1"/>
        <v>#NAME?</v>
      </c>
      <c r="Q45" s="1669" t="e">
        <f ca="1"/>
        <v>#NAME?</v>
      </c>
      <c r="R45" s="1669" t="e">
        <f ca="1"/>
        <v>#NAME?</v>
      </c>
      <c r="S45" s="1669" t="e">
        <f ca="1"/>
        <v>#NAME?</v>
      </c>
      <c r="T45" s="1669" t="e">
        <f ca="1"/>
        <v>#NAME?</v>
      </c>
      <c r="U45" s="1668" t="e">
        <f ca="1"/>
        <v>#NAME?</v>
      </c>
    </row>
    <row r="46" spans="1:21" x14ac:dyDescent="0.2">
      <c r="A46" s="1677" t="e">
        <f ca="1"/>
        <v>#NAME?</v>
      </c>
      <c r="B46" s="1673" t="e">
        <f ca="1"/>
        <v>#NAME?</v>
      </c>
      <c r="C46" s="1676" t="e">
        <f ca="1"/>
        <v>#NAME?</v>
      </c>
      <c r="D46" s="1676" t="e">
        <f ca="1"/>
        <v>#NAME?</v>
      </c>
      <c r="E46" s="1673" t="e">
        <f ca="1"/>
        <v>#NAME?</v>
      </c>
      <c r="F46" s="1673" t="e">
        <f ca="1"/>
        <v>#NAME?</v>
      </c>
      <c r="G46" s="1672" t="e">
        <f ca="1"/>
        <v>#NAME?</v>
      </c>
      <c r="H46" s="1675" t="e">
        <f ca="1"/>
        <v>#NAME?</v>
      </c>
      <c r="I46" s="1674" t="e">
        <f ca="1"/>
        <v>#NAME?</v>
      </c>
      <c r="J46" s="1673" t="e">
        <f ca="1"/>
        <v>#NAME?</v>
      </c>
      <c r="K46" s="1672" t="e">
        <f ca="1"/>
        <v>#NAME?</v>
      </c>
      <c r="L46" s="1671" t="e">
        <f ca="1"/>
        <v>#NAME?</v>
      </c>
      <c r="M46" s="1669" t="e">
        <f ca="1"/>
        <v>#NAME?</v>
      </c>
      <c r="N46" s="1669" t="e">
        <f ca="1"/>
        <v>#NAME?</v>
      </c>
      <c r="O46" s="1670" t="e">
        <f ca="1"/>
        <v>#NAME?</v>
      </c>
      <c r="P46" s="1669" t="e">
        <f ca="1"/>
        <v>#NAME?</v>
      </c>
      <c r="Q46" s="1669" t="e">
        <f ca="1"/>
        <v>#NAME?</v>
      </c>
      <c r="R46" s="1669" t="e">
        <f ca="1"/>
        <v>#NAME?</v>
      </c>
      <c r="S46" s="1669" t="e">
        <f ca="1"/>
        <v>#NAME?</v>
      </c>
      <c r="T46" s="1669" t="e">
        <f ca="1"/>
        <v>#NAME?</v>
      </c>
      <c r="U46" s="1668" t="e">
        <f ca="1"/>
        <v>#NAME?</v>
      </c>
    </row>
    <row r="47" spans="1:21" x14ac:dyDescent="0.2">
      <c r="A47" s="1677" t="e">
        <f ca="1"/>
        <v>#NAME?</v>
      </c>
      <c r="B47" s="1673" t="e">
        <f ca="1"/>
        <v>#NAME?</v>
      </c>
      <c r="C47" s="1676" t="e">
        <f ca="1"/>
        <v>#NAME?</v>
      </c>
      <c r="D47" s="1676" t="e">
        <f ca="1"/>
        <v>#NAME?</v>
      </c>
      <c r="E47" s="1673" t="e">
        <f ca="1"/>
        <v>#NAME?</v>
      </c>
      <c r="F47" s="1673" t="e">
        <f ca="1"/>
        <v>#NAME?</v>
      </c>
      <c r="G47" s="1672" t="e">
        <f ca="1"/>
        <v>#NAME?</v>
      </c>
      <c r="H47" s="1675" t="e">
        <f ca="1"/>
        <v>#NAME?</v>
      </c>
      <c r="I47" s="1674" t="e">
        <f ca="1"/>
        <v>#NAME?</v>
      </c>
      <c r="J47" s="1673" t="e">
        <f ca="1"/>
        <v>#NAME?</v>
      </c>
      <c r="K47" s="1672" t="e">
        <f ca="1"/>
        <v>#NAME?</v>
      </c>
      <c r="L47" s="1671" t="e">
        <f ca="1"/>
        <v>#NAME?</v>
      </c>
      <c r="M47" s="1669" t="e">
        <f ca="1"/>
        <v>#NAME?</v>
      </c>
      <c r="N47" s="1669" t="e">
        <f ca="1"/>
        <v>#NAME?</v>
      </c>
      <c r="O47" s="1670" t="e">
        <f ca="1"/>
        <v>#NAME?</v>
      </c>
      <c r="P47" s="1669" t="e">
        <f ca="1"/>
        <v>#NAME?</v>
      </c>
      <c r="Q47" s="1669" t="e">
        <f ca="1"/>
        <v>#NAME?</v>
      </c>
      <c r="R47" s="1669" t="e">
        <f ca="1"/>
        <v>#NAME?</v>
      </c>
      <c r="S47" s="1669" t="e">
        <f ca="1"/>
        <v>#NAME?</v>
      </c>
      <c r="T47" s="1669" t="e">
        <f ca="1"/>
        <v>#NAME?</v>
      </c>
      <c r="U47" s="1668" t="e">
        <f ca="1"/>
        <v>#NAME?</v>
      </c>
    </row>
    <row r="48" spans="1:21" x14ac:dyDescent="0.2">
      <c r="A48" s="1677" t="e">
        <f ca="1"/>
        <v>#NAME?</v>
      </c>
      <c r="B48" s="1673" t="e">
        <f ca="1"/>
        <v>#NAME?</v>
      </c>
      <c r="C48" s="1676" t="e">
        <f ca="1"/>
        <v>#NAME?</v>
      </c>
      <c r="D48" s="1676" t="e">
        <f ca="1"/>
        <v>#NAME?</v>
      </c>
      <c r="E48" s="1673" t="e">
        <f ca="1"/>
        <v>#NAME?</v>
      </c>
      <c r="F48" s="1673" t="e">
        <f ca="1"/>
        <v>#NAME?</v>
      </c>
      <c r="G48" s="1672" t="e">
        <f ca="1"/>
        <v>#NAME?</v>
      </c>
      <c r="H48" s="1675" t="e">
        <f ca="1"/>
        <v>#NAME?</v>
      </c>
      <c r="I48" s="1674" t="e">
        <f ca="1"/>
        <v>#NAME?</v>
      </c>
      <c r="J48" s="1673" t="e">
        <f ca="1"/>
        <v>#NAME?</v>
      </c>
      <c r="K48" s="1672" t="e">
        <f ca="1"/>
        <v>#NAME?</v>
      </c>
      <c r="L48" s="1671" t="e">
        <f ca="1"/>
        <v>#NAME?</v>
      </c>
      <c r="M48" s="1669" t="e">
        <f ca="1"/>
        <v>#NAME?</v>
      </c>
      <c r="N48" s="1669" t="e">
        <f ca="1"/>
        <v>#NAME?</v>
      </c>
      <c r="O48" s="1670" t="e">
        <f ca="1"/>
        <v>#NAME?</v>
      </c>
      <c r="P48" s="1669" t="e">
        <f ca="1"/>
        <v>#NAME?</v>
      </c>
      <c r="Q48" s="1669" t="e">
        <f ca="1"/>
        <v>#NAME?</v>
      </c>
      <c r="R48" s="1669" t="e">
        <f ca="1"/>
        <v>#NAME?</v>
      </c>
      <c r="S48" s="1669" t="e">
        <f ca="1"/>
        <v>#NAME?</v>
      </c>
      <c r="T48" s="1669" t="e">
        <f ca="1"/>
        <v>#NAME?</v>
      </c>
      <c r="U48" s="1668" t="e">
        <f ca="1"/>
        <v>#NAME?</v>
      </c>
    </row>
    <row r="49" spans="1:21" x14ac:dyDescent="0.2">
      <c r="A49" s="1677" t="e">
        <f ca="1"/>
        <v>#NAME?</v>
      </c>
      <c r="B49" s="1673" t="e">
        <f ca="1"/>
        <v>#NAME?</v>
      </c>
      <c r="C49" s="1676" t="e">
        <f ca="1"/>
        <v>#NAME?</v>
      </c>
      <c r="D49" s="1676" t="e">
        <f ca="1"/>
        <v>#NAME?</v>
      </c>
      <c r="E49" s="1673" t="e">
        <f ca="1"/>
        <v>#NAME?</v>
      </c>
      <c r="F49" s="1673" t="e">
        <f ca="1"/>
        <v>#NAME?</v>
      </c>
      <c r="G49" s="1672" t="e">
        <f ca="1"/>
        <v>#NAME?</v>
      </c>
      <c r="H49" s="1675" t="e">
        <f ca="1"/>
        <v>#NAME?</v>
      </c>
      <c r="I49" s="1674" t="e">
        <f ca="1"/>
        <v>#NAME?</v>
      </c>
      <c r="J49" s="1673" t="e">
        <f ca="1"/>
        <v>#NAME?</v>
      </c>
      <c r="K49" s="1672" t="e">
        <f ca="1"/>
        <v>#NAME?</v>
      </c>
      <c r="L49" s="1671" t="e">
        <f ca="1"/>
        <v>#NAME?</v>
      </c>
      <c r="M49" s="1669" t="e">
        <f ca="1"/>
        <v>#NAME?</v>
      </c>
      <c r="N49" s="1669" t="e">
        <f ca="1"/>
        <v>#NAME?</v>
      </c>
      <c r="O49" s="1670" t="e">
        <f ca="1"/>
        <v>#NAME?</v>
      </c>
      <c r="P49" s="1669" t="e">
        <f ca="1"/>
        <v>#NAME?</v>
      </c>
      <c r="Q49" s="1669" t="e">
        <f ca="1"/>
        <v>#NAME?</v>
      </c>
      <c r="R49" s="1669" t="e">
        <f ca="1"/>
        <v>#NAME?</v>
      </c>
      <c r="S49" s="1669" t="e">
        <f ca="1"/>
        <v>#NAME?</v>
      </c>
      <c r="T49" s="1669" t="e">
        <f ca="1"/>
        <v>#NAME?</v>
      </c>
      <c r="U49" s="1668" t="e">
        <f ca="1"/>
        <v>#NAME?</v>
      </c>
    </row>
    <row r="50" spans="1:21" x14ac:dyDescent="0.2">
      <c r="A50" s="1677" t="e">
        <f ca="1"/>
        <v>#NAME?</v>
      </c>
      <c r="B50" s="1673" t="e">
        <f ca="1"/>
        <v>#NAME?</v>
      </c>
      <c r="C50" s="1676" t="e">
        <f ca="1"/>
        <v>#NAME?</v>
      </c>
      <c r="D50" s="1676" t="e">
        <f ca="1"/>
        <v>#NAME?</v>
      </c>
      <c r="E50" s="1673" t="e">
        <f ca="1"/>
        <v>#NAME?</v>
      </c>
      <c r="F50" s="1673" t="e">
        <f ca="1"/>
        <v>#NAME?</v>
      </c>
      <c r="G50" s="1672" t="e">
        <f ca="1"/>
        <v>#NAME?</v>
      </c>
      <c r="H50" s="1675" t="e">
        <f ca="1"/>
        <v>#NAME?</v>
      </c>
      <c r="I50" s="1674" t="e">
        <f ca="1"/>
        <v>#NAME?</v>
      </c>
      <c r="J50" s="1673" t="e">
        <f ca="1"/>
        <v>#NAME?</v>
      </c>
      <c r="K50" s="1672" t="e">
        <f ca="1"/>
        <v>#NAME?</v>
      </c>
      <c r="L50" s="1671" t="e">
        <f ca="1"/>
        <v>#NAME?</v>
      </c>
      <c r="M50" s="1669" t="e">
        <f ca="1"/>
        <v>#NAME?</v>
      </c>
      <c r="N50" s="1669" t="e">
        <f ca="1"/>
        <v>#NAME?</v>
      </c>
      <c r="O50" s="1670" t="e">
        <f ca="1"/>
        <v>#NAME?</v>
      </c>
      <c r="P50" s="1669" t="e">
        <f ca="1"/>
        <v>#NAME?</v>
      </c>
      <c r="Q50" s="1669" t="e">
        <f ca="1"/>
        <v>#NAME?</v>
      </c>
      <c r="R50" s="1669" t="e">
        <f ca="1"/>
        <v>#NAME?</v>
      </c>
      <c r="S50" s="1669" t="e">
        <f ca="1"/>
        <v>#NAME?</v>
      </c>
      <c r="T50" s="1669" t="e">
        <f ca="1"/>
        <v>#NAME?</v>
      </c>
      <c r="U50" s="1668" t="e">
        <f ca="1"/>
        <v>#NAME?</v>
      </c>
    </row>
    <row r="51" spans="1:21" x14ac:dyDescent="0.2">
      <c r="A51" s="1677" t="e">
        <f ca="1"/>
        <v>#NAME?</v>
      </c>
      <c r="B51" s="1673" t="e">
        <f ca="1"/>
        <v>#NAME?</v>
      </c>
      <c r="C51" s="1676" t="e">
        <f ca="1"/>
        <v>#NAME?</v>
      </c>
      <c r="D51" s="1676" t="e">
        <f ca="1"/>
        <v>#NAME?</v>
      </c>
      <c r="E51" s="1673" t="e">
        <f ca="1"/>
        <v>#NAME?</v>
      </c>
      <c r="F51" s="1673" t="e">
        <f ca="1"/>
        <v>#NAME?</v>
      </c>
      <c r="G51" s="1672" t="e">
        <f ca="1"/>
        <v>#NAME?</v>
      </c>
      <c r="H51" s="1675" t="e">
        <f ca="1"/>
        <v>#NAME?</v>
      </c>
      <c r="I51" s="1674" t="e">
        <f ca="1"/>
        <v>#NAME?</v>
      </c>
      <c r="J51" s="1673" t="e">
        <f ca="1"/>
        <v>#NAME?</v>
      </c>
      <c r="K51" s="1672" t="e">
        <f ca="1"/>
        <v>#NAME?</v>
      </c>
      <c r="L51" s="1671" t="e">
        <f ca="1"/>
        <v>#NAME?</v>
      </c>
      <c r="M51" s="1669" t="e">
        <f ca="1"/>
        <v>#NAME?</v>
      </c>
      <c r="N51" s="1669" t="e">
        <f ca="1"/>
        <v>#NAME?</v>
      </c>
      <c r="O51" s="1670" t="e">
        <f ca="1"/>
        <v>#NAME?</v>
      </c>
      <c r="P51" s="1669" t="e">
        <f ca="1"/>
        <v>#NAME?</v>
      </c>
      <c r="Q51" s="1669" t="e">
        <f ca="1"/>
        <v>#NAME?</v>
      </c>
      <c r="R51" s="1669" t="e">
        <f ca="1"/>
        <v>#NAME?</v>
      </c>
      <c r="S51" s="1669" t="e">
        <f ca="1"/>
        <v>#NAME?</v>
      </c>
      <c r="T51" s="1669" t="e">
        <f ca="1"/>
        <v>#NAME?</v>
      </c>
      <c r="U51" s="1668" t="e">
        <f ca="1"/>
        <v>#NAME?</v>
      </c>
    </row>
    <row r="52" spans="1:21" x14ac:dyDescent="0.2">
      <c r="A52" s="1677" t="e">
        <f ca="1"/>
        <v>#NAME?</v>
      </c>
      <c r="B52" s="1673" t="e">
        <f ca="1"/>
        <v>#NAME?</v>
      </c>
      <c r="C52" s="1676" t="e">
        <f ca="1"/>
        <v>#NAME?</v>
      </c>
      <c r="D52" s="1676" t="e">
        <f ca="1"/>
        <v>#NAME?</v>
      </c>
      <c r="E52" s="1673" t="e">
        <f ca="1"/>
        <v>#NAME?</v>
      </c>
      <c r="F52" s="1673" t="e">
        <f ca="1"/>
        <v>#NAME?</v>
      </c>
      <c r="G52" s="1672" t="e">
        <f ca="1"/>
        <v>#NAME?</v>
      </c>
      <c r="H52" s="1675" t="e">
        <f ca="1"/>
        <v>#NAME?</v>
      </c>
      <c r="I52" s="1674" t="e">
        <f ca="1"/>
        <v>#NAME?</v>
      </c>
      <c r="J52" s="1673" t="e">
        <f ca="1"/>
        <v>#NAME?</v>
      </c>
      <c r="K52" s="1672" t="e">
        <f ca="1"/>
        <v>#NAME?</v>
      </c>
      <c r="L52" s="1671" t="e">
        <f ca="1"/>
        <v>#NAME?</v>
      </c>
      <c r="M52" s="1669" t="e">
        <f ca="1"/>
        <v>#NAME?</v>
      </c>
      <c r="N52" s="1669" t="e">
        <f ca="1"/>
        <v>#NAME?</v>
      </c>
      <c r="O52" s="1670" t="e">
        <f ca="1"/>
        <v>#NAME?</v>
      </c>
      <c r="P52" s="1669" t="e">
        <f ca="1"/>
        <v>#NAME?</v>
      </c>
      <c r="Q52" s="1669" t="e">
        <f ca="1"/>
        <v>#NAME?</v>
      </c>
      <c r="R52" s="1669" t="e">
        <f ca="1"/>
        <v>#NAME?</v>
      </c>
      <c r="S52" s="1669" t="e">
        <f ca="1"/>
        <v>#NAME?</v>
      </c>
      <c r="T52" s="1669" t="e">
        <f ca="1"/>
        <v>#NAME?</v>
      </c>
      <c r="U52" s="1668" t="e">
        <f ca="1"/>
        <v>#NAME?</v>
      </c>
    </row>
    <row r="53" spans="1:21" x14ac:dyDescent="0.2">
      <c r="A53" s="1677" t="e">
        <f ca="1"/>
        <v>#NAME?</v>
      </c>
      <c r="B53" s="1673" t="e">
        <f ca="1"/>
        <v>#NAME?</v>
      </c>
      <c r="C53" s="1676" t="e">
        <f ca="1"/>
        <v>#NAME?</v>
      </c>
      <c r="D53" s="1676" t="e">
        <f ca="1"/>
        <v>#NAME?</v>
      </c>
      <c r="E53" s="1673" t="e">
        <f ca="1"/>
        <v>#NAME?</v>
      </c>
      <c r="F53" s="1673" t="e">
        <f ca="1"/>
        <v>#NAME?</v>
      </c>
      <c r="G53" s="1672" t="e">
        <f ca="1"/>
        <v>#NAME?</v>
      </c>
      <c r="H53" s="1675" t="e">
        <f ca="1"/>
        <v>#NAME?</v>
      </c>
      <c r="I53" s="1674" t="e">
        <f ca="1"/>
        <v>#NAME?</v>
      </c>
      <c r="J53" s="1673" t="e">
        <f ca="1"/>
        <v>#NAME?</v>
      </c>
      <c r="K53" s="1672" t="e">
        <f ca="1"/>
        <v>#NAME?</v>
      </c>
      <c r="L53" s="1671" t="e">
        <f ca="1"/>
        <v>#NAME?</v>
      </c>
      <c r="M53" s="1669" t="e">
        <f ca="1"/>
        <v>#NAME?</v>
      </c>
      <c r="N53" s="1669" t="e">
        <f ca="1"/>
        <v>#NAME?</v>
      </c>
      <c r="O53" s="1670" t="e">
        <f ca="1"/>
        <v>#NAME?</v>
      </c>
      <c r="P53" s="1669" t="e">
        <f ca="1"/>
        <v>#NAME?</v>
      </c>
      <c r="Q53" s="1669" t="e">
        <f ca="1"/>
        <v>#NAME?</v>
      </c>
      <c r="R53" s="1669" t="e">
        <f ca="1"/>
        <v>#NAME?</v>
      </c>
      <c r="S53" s="1669" t="e">
        <f ca="1"/>
        <v>#NAME?</v>
      </c>
      <c r="T53" s="1669" t="e">
        <f ca="1"/>
        <v>#NAME?</v>
      </c>
      <c r="U53" s="1668" t="e">
        <f ca="1"/>
        <v>#NAME?</v>
      </c>
    </row>
    <row r="54" spans="1:21" x14ac:dyDescent="0.2">
      <c r="A54" s="1677" t="e">
        <f ca="1"/>
        <v>#NAME?</v>
      </c>
      <c r="B54" s="1673" t="e">
        <f ca="1"/>
        <v>#NAME?</v>
      </c>
      <c r="C54" s="1676" t="e">
        <f ca="1"/>
        <v>#NAME?</v>
      </c>
      <c r="D54" s="1676" t="e">
        <f ca="1"/>
        <v>#NAME?</v>
      </c>
      <c r="E54" s="1673" t="e">
        <f ca="1"/>
        <v>#NAME?</v>
      </c>
      <c r="F54" s="1673" t="e">
        <f ca="1"/>
        <v>#NAME?</v>
      </c>
      <c r="G54" s="1672" t="e">
        <f ca="1"/>
        <v>#NAME?</v>
      </c>
      <c r="H54" s="1675" t="e">
        <f ca="1"/>
        <v>#NAME?</v>
      </c>
      <c r="I54" s="1674" t="e">
        <f ca="1"/>
        <v>#NAME?</v>
      </c>
      <c r="J54" s="1673" t="e">
        <f ca="1"/>
        <v>#NAME?</v>
      </c>
      <c r="K54" s="1672" t="e">
        <f ca="1"/>
        <v>#NAME?</v>
      </c>
      <c r="L54" s="1671" t="e">
        <f ca="1"/>
        <v>#NAME?</v>
      </c>
      <c r="M54" s="1669" t="e">
        <f ca="1"/>
        <v>#NAME?</v>
      </c>
      <c r="N54" s="1669" t="e">
        <f ca="1"/>
        <v>#NAME?</v>
      </c>
      <c r="O54" s="1670" t="e">
        <f ca="1"/>
        <v>#NAME?</v>
      </c>
      <c r="P54" s="1669" t="e">
        <f ca="1"/>
        <v>#NAME?</v>
      </c>
      <c r="Q54" s="1669" t="e">
        <f ca="1"/>
        <v>#NAME?</v>
      </c>
      <c r="R54" s="1669" t="e">
        <f ca="1"/>
        <v>#NAME?</v>
      </c>
      <c r="S54" s="1669" t="e">
        <f ca="1"/>
        <v>#NAME?</v>
      </c>
      <c r="T54" s="1669" t="e">
        <f ca="1"/>
        <v>#NAME?</v>
      </c>
      <c r="U54" s="1668" t="e">
        <f ca="1"/>
        <v>#NAME?</v>
      </c>
    </row>
    <row r="55" spans="1:21" x14ac:dyDescent="0.2">
      <c r="A55" s="1677" t="e">
        <f ca="1"/>
        <v>#NAME?</v>
      </c>
      <c r="B55" s="1673" t="e">
        <f ca="1"/>
        <v>#NAME?</v>
      </c>
      <c r="C55" s="1676" t="e">
        <f ca="1"/>
        <v>#NAME?</v>
      </c>
      <c r="D55" s="1676" t="e">
        <f ca="1"/>
        <v>#NAME?</v>
      </c>
      <c r="E55" s="1673" t="e">
        <f ca="1"/>
        <v>#NAME?</v>
      </c>
      <c r="F55" s="1673" t="e">
        <f ca="1"/>
        <v>#NAME?</v>
      </c>
      <c r="G55" s="1672" t="e">
        <f ca="1"/>
        <v>#NAME?</v>
      </c>
      <c r="H55" s="1675" t="e">
        <f ca="1"/>
        <v>#NAME?</v>
      </c>
      <c r="I55" s="1674" t="e">
        <f ca="1"/>
        <v>#NAME?</v>
      </c>
      <c r="J55" s="1673" t="e">
        <f ca="1"/>
        <v>#NAME?</v>
      </c>
      <c r="K55" s="1672" t="e">
        <f ca="1"/>
        <v>#NAME?</v>
      </c>
      <c r="L55" s="1671" t="e">
        <f ca="1"/>
        <v>#NAME?</v>
      </c>
      <c r="M55" s="1669" t="e">
        <f ca="1"/>
        <v>#NAME?</v>
      </c>
      <c r="N55" s="1669" t="e">
        <f ca="1"/>
        <v>#NAME?</v>
      </c>
      <c r="O55" s="1670" t="e">
        <f ca="1"/>
        <v>#NAME?</v>
      </c>
      <c r="P55" s="1669" t="e">
        <f ca="1"/>
        <v>#NAME?</v>
      </c>
      <c r="Q55" s="1669" t="e">
        <f ca="1"/>
        <v>#NAME?</v>
      </c>
      <c r="R55" s="1669" t="e">
        <f ca="1"/>
        <v>#NAME?</v>
      </c>
      <c r="S55" s="1669" t="e">
        <f ca="1"/>
        <v>#NAME?</v>
      </c>
      <c r="T55" s="1669" t="e">
        <f ca="1"/>
        <v>#NAME?</v>
      </c>
      <c r="U55" s="1668" t="e">
        <f ca="1"/>
        <v>#NAME?</v>
      </c>
    </row>
    <row r="56" spans="1:21" x14ac:dyDescent="0.2">
      <c r="A56" s="1677" t="e">
        <f ca="1"/>
        <v>#NAME?</v>
      </c>
      <c r="B56" s="1673" t="e">
        <f ca="1"/>
        <v>#NAME?</v>
      </c>
      <c r="C56" s="1676" t="e">
        <f ca="1"/>
        <v>#NAME?</v>
      </c>
      <c r="D56" s="1676" t="e">
        <f ca="1"/>
        <v>#NAME?</v>
      </c>
      <c r="E56" s="1673" t="e">
        <f ca="1"/>
        <v>#NAME?</v>
      </c>
      <c r="F56" s="1673" t="e">
        <f ca="1"/>
        <v>#NAME?</v>
      </c>
      <c r="G56" s="1672" t="e">
        <f ca="1"/>
        <v>#NAME?</v>
      </c>
      <c r="H56" s="1675" t="e">
        <f ca="1"/>
        <v>#NAME?</v>
      </c>
      <c r="I56" s="1674" t="e">
        <f ca="1"/>
        <v>#NAME?</v>
      </c>
      <c r="J56" s="1673" t="e">
        <f ca="1"/>
        <v>#NAME?</v>
      </c>
      <c r="K56" s="1672" t="e">
        <f ca="1"/>
        <v>#NAME?</v>
      </c>
      <c r="L56" s="1671" t="e">
        <f ca="1"/>
        <v>#NAME?</v>
      </c>
      <c r="M56" s="1669" t="e">
        <f ca="1"/>
        <v>#NAME?</v>
      </c>
      <c r="N56" s="1669" t="e">
        <f ca="1"/>
        <v>#NAME?</v>
      </c>
      <c r="O56" s="1670" t="e">
        <f ca="1"/>
        <v>#NAME?</v>
      </c>
      <c r="P56" s="1669" t="e">
        <f ca="1"/>
        <v>#NAME?</v>
      </c>
      <c r="Q56" s="1669" t="e">
        <f ca="1"/>
        <v>#NAME?</v>
      </c>
      <c r="R56" s="1669" t="e">
        <f ca="1"/>
        <v>#NAME?</v>
      </c>
      <c r="S56" s="1669" t="e">
        <f ca="1"/>
        <v>#NAME?</v>
      </c>
      <c r="T56" s="1669" t="e">
        <f ca="1"/>
        <v>#NAME?</v>
      </c>
      <c r="U56" s="1668" t="e">
        <f ca="1"/>
        <v>#NAME?</v>
      </c>
    </row>
    <row r="57" spans="1:21" x14ac:dyDescent="0.2">
      <c r="A57" s="1677" t="e">
        <f ca="1"/>
        <v>#NAME?</v>
      </c>
      <c r="B57" s="1673" t="e">
        <f ca="1"/>
        <v>#NAME?</v>
      </c>
      <c r="C57" s="1676" t="e">
        <f ca="1"/>
        <v>#NAME?</v>
      </c>
      <c r="D57" s="1676" t="e">
        <f ca="1"/>
        <v>#NAME?</v>
      </c>
      <c r="E57" s="1673" t="e">
        <f ca="1"/>
        <v>#NAME?</v>
      </c>
      <c r="F57" s="1673" t="e">
        <f ca="1"/>
        <v>#NAME?</v>
      </c>
      <c r="G57" s="1672" t="e">
        <f ca="1"/>
        <v>#NAME?</v>
      </c>
      <c r="H57" s="1675" t="e">
        <f ca="1"/>
        <v>#NAME?</v>
      </c>
      <c r="I57" s="1674" t="e">
        <f ca="1"/>
        <v>#NAME?</v>
      </c>
      <c r="J57" s="1673" t="e">
        <f ca="1"/>
        <v>#NAME?</v>
      </c>
      <c r="K57" s="1672" t="e">
        <f ca="1"/>
        <v>#NAME?</v>
      </c>
      <c r="L57" s="1671" t="e">
        <f ca="1"/>
        <v>#NAME?</v>
      </c>
      <c r="M57" s="1669" t="e">
        <f ca="1"/>
        <v>#NAME?</v>
      </c>
      <c r="N57" s="1669" t="e">
        <f ca="1"/>
        <v>#NAME?</v>
      </c>
      <c r="O57" s="1670" t="e">
        <f ca="1"/>
        <v>#NAME?</v>
      </c>
      <c r="P57" s="1669" t="e">
        <f ca="1"/>
        <v>#NAME?</v>
      </c>
      <c r="Q57" s="1669" t="e">
        <f ca="1"/>
        <v>#NAME?</v>
      </c>
      <c r="R57" s="1669" t="e">
        <f ca="1"/>
        <v>#NAME?</v>
      </c>
      <c r="S57" s="1669" t="e">
        <f ca="1"/>
        <v>#NAME?</v>
      </c>
      <c r="T57" s="1669" t="e">
        <f ca="1"/>
        <v>#NAME?</v>
      </c>
      <c r="U57" s="1668" t="e">
        <f ca="1"/>
        <v>#NAME?</v>
      </c>
    </row>
    <row r="58" spans="1:21" x14ac:dyDescent="0.2">
      <c r="A58" s="1677" t="e">
        <f ca="1"/>
        <v>#NAME?</v>
      </c>
      <c r="B58" s="1673" t="e">
        <f ca="1"/>
        <v>#NAME?</v>
      </c>
      <c r="C58" s="1676" t="e">
        <f ca="1"/>
        <v>#NAME?</v>
      </c>
      <c r="D58" s="1676" t="e">
        <f ca="1"/>
        <v>#NAME?</v>
      </c>
      <c r="E58" s="1673" t="e">
        <f ca="1"/>
        <v>#NAME?</v>
      </c>
      <c r="F58" s="1673" t="e">
        <f ca="1"/>
        <v>#NAME?</v>
      </c>
      <c r="G58" s="1672" t="e">
        <f ca="1"/>
        <v>#NAME?</v>
      </c>
      <c r="H58" s="1675" t="e">
        <f ca="1"/>
        <v>#NAME?</v>
      </c>
      <c r="I58" s="1674" t="e">
        <f ca="1"/>
        <v>#NAME?</v>
      </c>
      <c r="J58" s="1673" t="e">
        <f ca="1"/>
        <v>#NAME?</v>
      </c>
      <c r="K58" s="1672" t="e">
        <f ca="1"/>
        <v>#NAME?</v>
      </c>
      <c r="L58" s="1671" t="e">
        <f ca="1"/>
        <v>#NAME?</v>
      </c>
      <c r="M58" s="1669" t="e">
        <f ca="1"/>
        <v>#NAME?</v>
      </c>
      <c r="N58" s="1669" t="e">
        <f ca="1"/>
        <v>#NAME?</v>
      </c>
      <c r="O58" s="1670" t="e">
        <f ca="1"/>
        <v>#NAME?</v>
      </c>
      <c r="P58" s="1669" t="e">
        <f ca="1"/>
        <v>#NAME?</v>
      </c>
      <c r="Q58" s="1669" t="e">
        <f ca="1"/>
        <v>#NAME?</v>
      </c>
      <c r="R58" s="1669" t="e">
        <f ca="1"/>
        <v>#NAME?</v>
      </c>
      <c r="S58" s="1669" t="e">
        <f ca="1"/>
        <v>#NAME?</v>
      </c>
      <c r="T58" s="1669" t="e">
        <f ca="1"/>
        <v>#NAME?</v>
      </c>
      <c r="U58" s="1668" t="e">
        <f ca="1"/>
        <v>#NAME?</v>
      </c>
    </row>
    <row r="59" spans="1:21" x14ac:dyDescent="0.2">
      <c r="A59" s="1677" t="e">
        <f ca="1"/>
        <v>#NAME?</v>
      </c>
      <c r="B59" s="1673" t="e">
        <f ca="1"/>
        <v>#NAME?</v>
      </c>
      <c r="C59" s="1676" t="e">
        <f ca="1"/>
        <v>#NAME?</v>
      </c>
      <c r="D59" s="1676" t="e">
        <f ca="1"/>
        <v>#NAME?</v>
      </c>
      <c r="E59" s="1673" t="e">
        <f ca="1"/>
        <v>#NAME?</v>
      </c>
      <c r="F59" s="1673" t="e">
        <f ca="1"/>
        <v>#NAME?</v>
      </c>
      <c r="G59" s="1672" t="e">
        <f ca="1"/>
        <v>#NAME?</v>
      </c>
      <c r="H59" s="1675" t="e">
        <f ca="1"/>
        <v>#NAME?</v>
      </c>
      <c r="I59" s="1674" t="e">
        <f ca="1"/>
        <v>#NAME?</v>
      </c>
      <c r="J59" s="1673" t="e">
        <f ca="1"/>
        <v>#NAME?</v>
      </c>
      <c r="K59" s="1672" t="e">
        <f ca="1"/>
        <v>#NAME?</v>
      </c>
      <c r="L59" s="1671" t="e">
        <f ca="1"/>
        <v>#NAME?</v>
      </c>
      <c r="M59" s="1669" t="e">
        <f ca="1"/>
        <v>#NAME?</v>
      </c>
      <c r="N59" s="1669" t="e">
        <f ca="1"/>
        <v>#NAME?</v>
      </c>
      <c r="O59" s="1670" t="e">
        <f ca="1"/>
        <v>#NAME?</v>
      </c>
      <c r="P59" s="1669" t="e">
        <f ca="1"/>
        <v>#NAME?</v>
      </c>
      <c r="Q59" s="1669" t="e">
        <f ca="1"/>
        <v>#NAME?</v>
      </c>
      <c r="R59" s="1669" t="e">
        <f ca="1"/>
        <v>#NAME?</v>
      </c>
      <c r="S59" s="1669" t="e">
        <f ca="1"/>
        <v>#NAME?</v>
      </c>
      <c r="T59" s="1669" t="e">
        <f ca="1"/>
        <v>#NAME?</v>
      </c>
      <c r="U59" s="1668" t="e">
        <f ca="1"/>
        <v>#NAME?</v>
      </c>
    </row>
    <row r="60" spans="1:21" x14ac:dyDescent="0.2">
      <c r="A60" s="1677" t="e">
        <f ca="1"/>
        <v>#NAME?</v>
      </c>
      <c r="B60" s="1673" t="e">
        <f ca="1"/>
        <v>#NAME?</v>
      </c>
      <c r="C60" s="1676" t="e">
        <f ca="1"/>
        <v>#NAME?</v>
      </c>
      <c r="D60" s="1676" t="e">
        <f ca="1"/>
        <v>#NAME?</v>
      </c>
      <c r="E60" s="1673" t="e">
        <f ca="1"/>
        <v>#NAME?</v>
      </c>
      <c r="F60" s="1673" t="e">
        <f ca="1"/>
        <v>#NAME?</v>
      </c>
      <c r="G60" s="1672" t="e">
        <f ca="1"/>
        <v>#NAME?</v>
      </c>
      <c r="H60" s="1675" t="e">
        <f ca="1"/>
        <v>#NAME?</v>
      </c>
      <c r="I60" s="1674" t="e">
        <f ca="1"/>
        <v>#NAME?</v>
      </c>
      <c r="J60" s="1673" t="e">
        <f ca="1"/>
        <v>#NAME?</v>
      </c>
      <c r="K60" s="1672" t="e">
        <f ca="1"/>
        <v>#NAME?</v>
      </c>
      <c r="L60" s="1671" t="e">
        <f ca="1"/>
        <v>#NAME?</v>
      </c>
      <c r="M60" s="1669" t="e">
        <f ca="1"/>
        <v>#NAME?</v>
      </c>
      <c r="N60" s="1669" t="e">
        <f ca="1"/>
        <v>#NAME?</v>
      </c>
      <c r="O60" s="1670" t="e">
        <f ca="1"/>
        <v>#NAME?</v>
      </c>
      <c r="P60" s="1669" t="e">
        <f ca="1"/>
        <v>#NAME?</v>
      </c>
      <c r="Q60" s="1669" t="e">
        <f ca="1"/>
        <v>#NAME?</v>
      </c>
      <c r="R60" s="1669" t="e">
        <f ca="1"/>
        <v>#NAME?</v>
      </c>
      <c r="S60" s="1669" t="e">
        <f ca="1"/>
        <v>#NAME?</v>
      </c>
      <c r="T60" s="1669" t="e">
        <f ca="1"/>
        <v>#NAME?</v>
      </c>
      <c r="U60" s="1668" t="e">
        <f ca="1"/>
        <v>#NAME?</v>
      </c>
    </row>
    <row r="61" spans="1:21" x14ac:dyDescent="0.2">
      <c r="A61" s="1677" t="e">
        <f ca="1"/>
        <v>#NAME?</v>
      </c>
      <c r="B61" s="1673" t="e">
        <f ca="1"/>
        <v>#NAME?</v>
      </c>
      <c r="C61" s="1676" t="e">
        <f ca="1"/>
        <v>#NAME?</v>
      </c>
      <c r="D61" s="1676" t="e">
        <f ca="1"/>
        <v>#NAME?</v>
      </c>
      <c r="E61" s="1673" t="e">
        <f ca="1"/>
        <v>#NAME?</v>
      </c>
      <c r="F61" s="1673" t="e">
        <f ca="1"/>
        <v>#NAME?</v>
      </c>
      <c r="G61" s="1672" t="e">
        <f ca="1"/>
        <v>#NAME?</v>
      </c>
      <c r="H61" s="1675" t="e">
        <f ca="1"/>
        <v>#NAME?</v>
      </c>
      <c r="I61" s="1674" t="e">
        <f ca="1"/>
        <v>#NAME?</v>
      </c>
      <c r="J61" s="1673" t="e">
        <f ca="1"/>
        <v>#NAME?</v>
      </c>
      <c r="K61" s="1672" t="e">
        <f ca="1"/>
        <v>#NAME?</v>
      </c>
      <c r="L61" s="1671" t="e">
        <f ca="1"/>
        <v>#NAME?</v>
      </c>
      <c r="M61" s="1669" t="e">
        <f ca="1"/>
        <v>#NAME?</v>
      </c>
      <c r="N61" s="1669" t="e">
        <f ca="1"/>
        <v>#NAME?</v>
      </c>
      <c r="O61" s="1670" t="e">
        <f ca="1"/>
        <v>#NAME?</v>
      </c>
      <c r="P61" s="1669" t="e">
        <f ca="1"/>
        <v>#NAME?</v>
      </c>
      <c r="Q61" s="1669" t="e">
        <f ca="1"/>
        <v>#NAME?</v>
      </c>
      <c r="R61" s="1669" t="e">
        <f ca="1"/>
        <v>#NAME?</v>
      </c>
      <c r="S61" s="1669" t="e">
        <f ca="1"/>
        <v>#NAME?</v>
      </c>
      <c r="T61" s="1669" t="e">
        <f ca="1"/>
        <v>#NAME?</v>
      </c>
      <c r="U61" s="1668" t="e">
        <f ca="1"/>
        <v>#NAME?</v>
      </c>
    </row>
    <row r="62" spans="1:21" x14ac:dyDescent="0.2">
      <c r="A62" s="1677" t="e">
        <f ca="1"/>
        <v>#NAME?</v>
      </c>
      <c r="B62" s="1673" t="e">
        <f ca="1"/>
        <v>#NAME?</v>
      </c>
      <c r="C62" s="1676" t="e">
        <f ca="1"/>
        <v>#NAME?</v>
      </c>
      <c r="D62" s="1676" t="e">
        <f ca="1"/>
        <v>#NAME?</v>
      </c>
      <c r="E62" s="1673" t="e">
        <f ca="1"/>
        <v>#NAME?</v>
      </c>
      <c r="F62" s="1673" t="e">
        <f ca="1"/>
        <v>#NAME?</v>
      </c>
      <c r="G62" s="1672" t="e">
        <f ca="1"/>
        <v>#NAME?</v>
      </c>
      <c r="H62" s="1675" t="e">
        <f ca="1"/>
        <v>#NAME?</v>
      </c>
      <c r="I62" s="1674" t="e">
        <f ca="1"/>
        <v>#NAME?</v>
      </c>
      <c r="J62" s="1673" t="e">
        <f ca="1"/>
        <v>#NAME?</v>
      </c>
      <c r="K62" s="1672" t="e">
        <f ca="1"/>
        <v>#NAME?</v>
      </c>
      <c r="L62" s="1671" t="e">
        <f ca="1"/>
        <v>#NAME?</v>
      </c>
      <c r="M62" s="1669" t="e">
        <f ca="1"/>
        <v>#NAME?</v>
      </c>
      <c r="N62" s="1669" t="e">
        <f ca="1"/>
        <v>#NAME?</v>
      </c>
      <c r="O62" s="1670" t="e">
        <f ca="1"/>
        <v>#NAME?</v>
      </c>
      <c r="P62" s="1669" t="e">
        <f ca="1"/>
        <v>#NAME?</v>
      </c>
      <c r="Q62" s="1669" t="e">
        <f ca="1"/>
        <v>#NAME?</v>
      </c>
      <c r="R62" s="1669" t="e">
        <f ca="1"/>
        <v>#NAME?</v>
      </c>
      <c r="S62" s="1669" t="e">
        <f ca="1"/>
        <v>#NAME?</v>
      </c>
      <c r="T62" s="1669" t="e">
        <f ca="1"/>
        <v>#NAME?</v>
      </c>
      <c r="U62" s="1668" t="e">
        <f ca="1"/>
        <v>#NAME?</v>
      </c>
    </row>
    <row r="63" spans="1:21" x14ac:dyDescent="0.2">
      <c r="A63" s="1677" t="e">
        <f ca="1"/>
        <v>#NAME?</v>
      </c>
      <c r="B63" s="1673" t="e">
        <f ca="1"/>
        <v>#NAME?</v>
      </c>
      <c r="C63" s="1676" t="e">
        <f ca="1"/>
        <v>#NAME?</v>
      </c>
      <c r="D63" s="1676" t="e">
        <f ca="1"/>
        <v>#NAME?</v>
      </c>
      <c r="E63" s="1673" t="e">
        <f ca="1"/>
        <v>#NAME?</v>
      </c>
      <c r="F63" s="1673" t="e">
        <f ca="1"/>
        <v>#NAME?</v>
      </c>
      <c r="G63" s="1672" t="e">
        <f ca="1"/>
        <v>#NAME?</v>
      </c>
      <c r="H63" s="1675" t="e">
        <f ca="1"/>
        <v>#NAME?</v>
      </c>
      <c r="I63" s="1674" t="e">
        <f ca="1"/>
        <v>#NAME?</v>
      </c>
      <c r="J63" s="1673" t="e">
        <f ca="1"/>
        <v>#NAME?</v>
      </c>
      <c r="K63" s="1672" t="e">
        <f ca="1"/>
        <v>#NAME?</v>
      </c>
      <c r="L63" s="1671" t="e">
        <f ca="1"/>
        <v>#NAME?</v>
      </c>
      <c r="M63" s="1669" t="e">
        <f ca="1"/>
        <v>#NAME?</v>
      </c>
      <c r="N63" s="1669" t="e">
        <f ca="1"/>
        <v>#NAME?</v>
      </c>
      <c r="O63" s="1670" t="e">
        <f ca="1"/>
        <v>#NAME?</v>
      </c>
      <c r="P63" s="1669" t="e">
        <f ca="1"/>
        <v>#NAME?</v>
      </c>
      <c r="Q63" s="1669" t="e">
        <f ca="1"/>
        <v>#NAME?</v>
      </c>
      <c r="R63" s="1669" t="e">
        <f ca="1"/>
        <v>#NAME?</v>
      </c>
      <c r="S63" s="1669" t="e">
        <f ca="1"/>
        <v>#NAME?</v>
      </c>
      <c r="T63" s="1669" t="e">
        <f ca="1"/>
        <v>#NAME?</v>
      </c>
      <c r="U63" s="1668" t="e">
        <f ca="1"/>
        <v>#NAME?</v>
      </c>
    </row>
    <row r="64" spans="1:21" x14ac:dyDescent="0.2">
      <c r="A64" s="1677" t="e">
        <f ca="1"/>
        <v>#NAME?</v>
      </c>
      <c r="B64" s="1673" t="e">
        <f ca="1"/>
        <v>#NAME?</v>
      </c>
      <c r="C64" s="1676" t="e">
        <f ca="1"/>
        <v>#NAME?</v>
      </c>
      <c r="D64" s="1676" t="e">
        <f ca="1"/>
        <v>#NAME?</v>
      </c>
      <c r="E64" s="1673" t="e">
        <f ca="1"/>
        <v>#NAME?</v>
      </c>
      <c r="F64" s="1673" t="e">
        <f ca="1"/>
        <v>#NAME?</v>
      </c>
      <c r="G64" s="1672" t="e">
        <f ca="1"/>
        <v>#NAME?</v>
      </c>
      <c r="H64" s="1675" t="e">
        <f ca="1"/>
        <v>#NAME?</v>
      </c>
      <c r="I64" s="1674" t="e">
        <f ca="1"/>
        <v>#NAME?</v>
      </c>
      <c r="J64" s="1673" t="e">
        <f ca="1"/>
        <v>#NAME?</v>
      </c>
      <c r="K64" s="1672" t="e">
        <f ca="1"/>
        <v>#NAME?</v>
      </c>
      <c r="L64" s="1671" t="e">
        <f ca="1"/>
        <v>#NAME?</v>
      </c>
      <c r="M64" s="1669" t="e">
        <f ca="1"/>
        <v>#NAME?</v>
      </c>
      <c r="N64" s="1669" t="e">
        <f ca="1"/>
        <v>#NAME?</v>
      </c>
      <c r="O64" s="1670" t="e">
        <f ca="1"/>
        <v>#NAME?</v>
      </c>
      <c r="P64" s="1669" t="e">
        <f ca="1"/>
        <v>#NAME?</v>
      </c>
      <c r="Q64" s="1669" t="e">
        <f ca="1"/>
        <v>#NAME?</v>
      </c>
      <c r="R64" s="1669" t="e">
        <f ca="1"/>
        <v>#NAME?</v>
      </c>
      <c r="S64" s="1669" t="e">
        <f ca="1"/>
        <v>#NAME?</v>
      </c>
      <c r="T64" s="1669" t="e">
        <f ca="1"/>
        <v>#NAME?</v>
      </c>
      <c r="U64" s="1668" t="e">
        <f ca="1"/>
        <v>#NAME?</v>
      </c>
    </row>
    <row r="65" spans="1:21" x14ac:dyDescent="0.2">
      <c r="A65" s="1677" t="e">
        <f ca="1"/>
        <v>#NAME?</v>
      </c>
      <c r="B65" s="1673" t="e">
        <f ca="1"/>
        <v>#NAME?</v>
      </c>
      <c r="C65" s="1676" t="e">
        <f ca="1"/>
        <v>#NAME?</v>
      </c>
      <c r="D65" s="1676" t="e">
        <f ca="1"/>
        <v>#NAME?</v>
      </c>
      <c r="E65" s="1673" t="e">
        <f ca="1"/>
        <v>#NAME?</v>
      </c>
      <c r="F65" s="1673" t="e">
        <f ca="1"/>
        <v>#NAME?</v>
      </c>
      <c r="G65" s="1672" t="e">
        <f ca="1"/>
        <v>#NAME?</v>
      </c>
      <c r="H65" s="1675" t="e">
        <f ca="1"/>
        <v>#NAME?</v>
      </c>
      <c r="I65" s="1674" t="e">
        <f ca="1"/>
        <v>#NAME?</v>
      </c>
      <c r="J65" s="1673" t="e">
        <f ca="1"/>
        <v>#NAME?</v>
      </c>
      <c r="K65" s="1672" t="e">
        <f ca="1"/>
        <v>#NAME?</v>
      </c>
      <c r="L65" s="1671" t="e">
        <f ca="1"/>
        <v>#NAME?</v>
      </c>
      <c r="M65" s="1669" t="e">
        <f ca="1"/>
        <v>#NAME?</v>
      </c>
      <c r="N65" s="1669" t="e">
        <f ca="1"/>
        <v>#NAME?</v>
      </c>
      <c r="O65" s="1670" t="e">
        <f ca="1"/>
        <v>#NAME?</v>
      </c>
      <c r="P65" s="1669" t="e">
        <f ca="1"/>
        <v>#NAME?</v>
      </c>
      <c r="Q65" s="1669" t="e">
        <f ca="1"/>
        <v>#NAME?</v>
      </c>
      <c r="R65" s="1669" t="e">
        <f ca="1"/>
        <v>#NAME?</v>
      </c>
      <c r="S65" s="1669" t="e">
        <f ca="1"/>
        <v>#NAME?</v>
      </c>
      <c r="T65" s="1669" t="e">
        <f ca="1"/>
        <v>#NAME?</v>
      </c>
      <c r="U65" s="1668" t="e">
        <f ca="1"/>
        <v>#NAME?</v>
      </c>
    </row>
    <row r="66" spans="1:21" x14ac:dyDescent="0.2">
      <c r="A66" s="1677" t="e">
        <f ca="1"/>
        <v>#NAME?</v>
      </c>
      <c r="B66" s="1673" t="e">
        <f ca="1"/>
        <v>#NAME?</v>
      </c>
      <c r="C66" s="1676" t="e">
        <f ca="1"/>
        <v>#NAME?</v>
      </c>
      <c r="D66" s="1676" t="e">
        <f ca="1"/>
        <v>#NAME?</v>
      </c>
      <c r="E66" s="1673" t="e">
        <f ca="1"/>
        <v>#NAME?</v>
      </c>
      <c r="F66" s="1673" t="e">
        <f ca="1"/>
        <v>#NAME?</v>
      </c>
      <c r="G66" s="1672" t="e">
        <f ca="1"/>
        <v>#NAME?</v>
      </c>
      <c r="H66" s="1675" t="e">
        <f ca="1"/>
        <v>#NAME?</v>
      </c>
      <c r="I66" s="1674" t="e">
        <f ca="1"/>
        <v>#NAME?</v>
      </c>
      <c r="J66" s="1673" t="e">
        <f ca="1"/>
        <v>#NAME?</v>
      </c>
      <c r="K66" s="1672" t="e">
        <f ca="1"/>
        <v>#NAME?</v>
      </c>
      <c r="L66" s="1671" t="e">
        <f ca="1"/>
        <v>#NAME?</v>
      </c>
      <c r="M66" s="1669" t="e">
        <f ca="1"/>
        <v>#NAME?</v>
      </c>
      <c r="N66" s="1669" t="e">
        <f ca="1"/>
        <v>#NAME?</v>
      </c>
      <c r="O66" s="1670" t="e">
        <f ca="1"/>
        <v>#NAME?</v>
      </c>
      <c r="P66" s="1669" t="e">
        <f ca="1"/>
        <v>#NAME?</v>
      </c>
      <c r="Q66" s="1669" t="e">
        <f ca="1"/>
        <v>#NAME?</v>
      </c>
      <c r="R66" s="1669" t="e">
        <f ca="1"/>
        <v>#NAME?</v>
      </c>
      <c r="S66" s="1669" t="e">
        <f ca="1"/>
        <v>#NAME?</v>
      </c>
      <c r="T66" s="1669" t="e">
        <f ca="1"/>
        <v>#NAME?</v>
      </c>
      <c r="U66" s="1668" t="e">
        <f ca="1"/>
        <v>#NAME?</v>
      </c>
    </row>
    <row r="67" spans="1:21" x14ac:dyDescent="0.2">
      <c r="A67" s="1677" t="e">
        <f ca="1"/>
        <v>#NAME?</v>
      </c>
      <c r="B67" s="1673" t="e">
        <f ca="1"/>
        <v>#NAME?</v>
      </c>
      <c r="C67" s="1676" t="e">
        <f ca="1"/>
        <v>#NAME?</v>
      </c>
      <c r="D67" s="1676" t="e">
        <f ca="1"/>
        <v>#NAME?</v>
      </c>
      <c r="E67" s="1673" t="e">
        <f ca="1"/>
        <v>#NAME?</v>
      </c>
      <c r="F67" s="1673" t="e">
        <f ca="1"/>
        <v>#NAME?</v>
      </c>
      <c r="G67" s="1672" t="e">
        <f ca="1"/>
        <v>#NAME?</v>
      </c>
      <c r="H67" s="1675" t="e">
        <f ca="1"/>
        <v>#NAME?</v>
      </c>
      <c r="I67" s="1674" t="e">
        <f ca="1"/>
        <v>#NAME?</v>
      </c>
      <c r="J67" s="1673" t="e">
        <f ca="1"/>
        <v>#NAME?</v>
      </c>
      <c r="K67" s="1672" t="e">
        <f ca="1"/>
        <v>#NAME?</v>
      </c>
      <c r="L67" s="1671" t="e">
        <f ca="1"/>
        <v>#NAME?</v>
      </c>
      <c r="M67" s="1669" t="e">
        <f ca="1"/>
        <v>#NAME?</v>
      </c>
      <c r="N67" s="1669" t="e">
        <f ca="1"/>
        <v>#NAME?</v>
      </c>
      <c r="O67" s="1670" t="e">
        <f ca="1"/>
        <v>#NAME?</v>
      </c>
      <c r="P67" s="1669" t="e">
        <f ca="1"/>
        <v>#NAME?</v>
      </c>
      <c r="Q67" s="1669" t="e">
        <f ca="1"/>
        <v>#NAME?</v>
      </c>
      <c r="R67" s="1669" t="e">
        <f ca="1"/>
        <v>#NAME?</v>
      </c>
      <c r="S67" s="1669" t="e">
        <f ca="1"/>
        <v>#NAME?</v>
      </c>
      <c r="T67" s="1669" t="e">
        <f ca="1"/>
        <v>#NAME?</v>
      </c>
      <c r="U67" s="1668" t="e">
        <f ca="1"/>
        <v>#NAME?</v>
      </c>
    </row>
    <row r="68" spans="1:21" x14ac:dyDescent="0.2">
      <c r="A68" s="1677" t="e">
        <f ca="1"/>
        <v>#NAME?</v>
      </c>
      <c r="B68" s="1673" t="e">
        <f ca="1"/>
        <v>#NAME?</v>
      </c>
      <c r="C68" s="1676" t="e">
        <f ca="1"/>
        <v>#NAME?</v>
      </c>
      <c r="D68" s="1676" t="e">
        <f ca="1"/>
        <v>#NAME?</v>
      </c>
      <c r="E68" s="1673" t="e">
        <f ca="1"/>
        <v>#NAME?</v>
      </c>
      <c r="F68" s="1673" t="e">
        <f ca="1"/>
        <v>#NAME?</v>
      </c>
      <c r="G68" s="1672" t="e">
        <f ca="1"/>
        <v>#NAME?</v>
      </c>
      <c r="H68" s="1675" t="e">
        <f ca="1"/>
        <v>#NAME?</v>
      </c>
      <c r="I68" s="1674" t="e">
        <f ca="1"/>
        <v>#NAME?</v>
      </c>
      <c r="J68" s="1673" t="e">
        <f ca="1"/>
        <v>#NAME?</v>
      </c>
      <c r="K68" s="1672" t="e">
        <f ca="1"/>
        <v>#NAME?</v>
      </c>
      <c r="L68" s="1671" t="e">
        <f ca="1"/>
        <v>#NAME?</v>
      </c>
      <c r="M68" s="1669" t="e">
        <f ca="1"/>
        <v>#NAME?</v>
      </c>
      <c r="N68" s="1669" t="e">
        <f ca="1"/>
        <v>#NAME?</v>
      </c>
      <c r="O68" s="1670" t="e">
        <f ca="1"/>
        <v>#NAME?</v>
      </c>
      <c r="P68" s="1669" t="e">
        <f ca="1"/>
        <v>#NAME?</v>
      </c>
      <c r="Q68" s="1669" t="e">
        <f ca="1"/>
        <v>#NAME?</v>
      </c>
      <c r="R68" s="1669" t="e">
        <f ca="1"/>
        <v>#NAME?</v>
      </c>
      <c r="S68" s="1669" t="e">
        <f ca="1"/>
        <v>#NAME?</v>
      </c>
      <c r="T68" s="1669" t="e">
        <f ca="1"/>
        <v>#NAME?</v>
      </c>
      <c r="U68" s="1668" t="e">
        <f ca="1"/>
        <v>#NAME?</v>
      </c>
    </row>
    <row r="69" spans="1:21" x14ac:dyDescent="0.2">
      <c r="A69" s="1677" t="e">
        <f ca="1"/>
        <v>#NAME?</v>
      </c>
      <c r="B69" s="1673" t="e">
        <f ca="1"/>
        <v>#NAME?</v>
      </c>
      <c r="C69" s="1676" t="e">
        <f ca="1"/>
        <v>#NAME?</v>
      </c>
      <c r="D69" s="1676" t="e">
        <f ca="1"/>
        <v>#NAME?</v>
      </c>
      <c r="E69" s="1673" t="e">
        <f ca="1"/>
        <v>#NAME?</v>
      </c>
      <c r="F69" s="1673" t="e">
        <f ca="1"/>
        <v>#NAME?</v>
      </c>
      <c r="G69" s="1672" t="e">
        <f ca="1"/>
        <v>#NAME?</v>
      </c>
      <c r="H69" s="1675" t="e">
        <f ca="1"/>
        <v>#NAME?</v>
      </c>
      <c r="I69" s="1674" t="e">
        <f ca="1"/>
        <v>#NAME?</v>
      </c>
      <c r="J69" s="1673" t="e">
        <f ca="1"/>
        <v>#NAME?</v>
      </c>
      <c r="K69" s="1672" t="e">
        <f ca="1"/>
        <v>#NAME?</v>
      </c>
      <c r="L69" s="1671" t="e">
        <f ca="1"/>
        <v>#NAME?</v>
      </c>
      <c r="M69" s="1669" t="e">
        <f ca="1"/>
        <v>#NAME?</v>
      </c>
      <c r="N69" s="1669" t="e">
        <f ca="1"/>
        <v>#NAME?</v>
      </c>
      <c r="O69" s="1670" t="e">
        <f ca="1"/>
        <v>#NAME?</v>
      </c>
      <c r="P69" s="1669" t="e">
        <f ca="1"/>
        <v>#NAME?</v>
      </c>
      <c r="Q69" s="1669" t="e">
        <f ca="1"/>
        <v>#NAME?</v>
      </c>
      <c r="R69" s="1669" t="e">
        <f ca="1"/>
        <v>#NAME?</v>
      </c>
      <c r="S69" s="1669" t="e">
        <f ca="1"/>
        <v>#NAME?</v>
      </c>
      <c r="T69" s="1669" t="e">
        <f ca="1"/>
        <v>#NAME?</v>
      </c>
      <c r="U69" s="1668" t="e">
        <f ca="1"/>
        <v>#NAME?</v>
      </c>
    </row>
    <row r="70" spans="1:21" x14ac:dyDescent="0.2">
      <c r="A70" s="1677" t="e">
        <f ca="1"/>
        <v>#NAME?</v>
      </c>
      <c r="B70" s="1673" t="e">
        <f ca="1"/>
        <v>#NAME?</v>
      </c>
      <c r="C70" s="1676" t="e">
        <f ca="1"/>
        <v>#NAME?</v>
      </c>
      <c r="D70" s="1676" t="e">
        <f ca="1"/>
        <v>#NAME?</v>
      </c>
      <c r="E70" s="1673" t="e">
        <f ca="1"/>
        <v>#NAME?</v>
      </c>
      <c r="F70" s="1673" t="e">
        <f ca="1"/>
        <v>#NAME?</v>
      </c>
      <c r="G70" s="1672" t="e">
        <f ca="1"/>
        <v>#NAME?</v>
      </c>
      <c r="H70" s="1675" t="e">
        <f ca="1"/>
        <v>#NAME?</v>
      </c>
      <c r="I70" s="1674" t="e">
        <f ca="1"/>
        <v>#NAME?</v>
      </c>
      <c r="J70" s="1673" t="e">
        <f ca="1"/>
        <v>#NAME?</v>
      </c>
      <c r="K70" s="1672" t="e">
        <f ca="1"/>
        <v>#NAME?</v>
      </c>
      <c r="L70" s="1671" t="e">
        <f ca="1"/>
        <v>#NAME?</v>
      </c>
      <c r="M70" s="1669" t="e">
        <f ca="1"/>
        <v>#NAME?</v>
      </c>
      <c r="N70" s="1669" t="e">
        <f ca="1"/>
        <v>#NAME?</v>
      </c>
      <c r="O70" s="1670" t="e">
        <f ca="1"/>
        <v>#NAME?</v>
      </c>
      <c r="P70" s="1669" t="e">
        <f ca="1"/>
        <v>#NAME?</v>
      </c>
      <c r="Q70" s="1669" t="e">
        <f ca="1"/>
        <v>#NAME?</v>
      </c>
      <c r="R70" s="1669" t="e">
        <f ca="1"/>
        <v>#NAME?</v>
      </c>
      <c r="S70" s="1669" t="e">
        <f ca="1"/>
        <v>#NAME?</v>
      </c>
      <c r="T70" s="1669" t="e">
        <f ca="1"/>
        <v>#NAME?</v>
      </c>
      <c r="U70" s="1668" t="e">
        <f ca="1"/>
        <v>#NAME?</v>
      </c>
    </row>
    <row r="71" spans="1:21" x14ac:dyDescent="0.2">
      <c r="A71" s="1677" t="e">
        <f ca="1"/>
        <v>#NAME?</v>
      </c>
      <c r="B71" s="1673" t="e">
        <f ca="1"/>
        <v>#NAME?</v>
      </c>
      <c r="C71" s="1676" t="e">
        <f ca="1"/>
        <v>#NAME?</v>
      </c>
      <c r="D71" s="1676" t="e">
        <f ca="1"/>
        <v>#NAME?</v>
      </c>
      <c r="E71" s="1673" t="e">
        <f ca="1"/>
        <v>#NAME?</v>
      </c>
      <c r="F71" s="1673" t="e">
        <f ca="1"/>
        <v>#NAME?</v>
      </c>
      <c r="G71" s="1672" t="e">
        <f ca="1"/>
        <v>#NAME?</v>
      </c>
      <c r="H71" s="1675" t="e">
        <f ca="1"/>
        <v>#NAME?</v>
      </c>
      <c r="I71" s="1674" t="e">
        <f ca="1"/>
        <v>#NAME?</v>
      </c>
      <c r="J71" s="1673" t="e">
        <f ca="1"/>
        <v>#NAME?</v>
      </c>
      <c r="K71" s="1672" t="e">
        <f ca="1"/>
        <v>#NAME?</v>
      </c>
      <c r="L71" s="1671" t="e">
        <f ca="1"/>
        <v>#NAME?</v>
      </c>
      <c r="M71" s="1669" t="e">
        <f ca="1"/>
        <v>#NAME?</v>
      </c>
      <c r="N71" s="1669" t="e">
        <f ca="1"/>
        <v>#NAME?</v>
      </c>
      <c r="O71" s="1670" t="e">
        <f ca="1"/>
        <v>#NAME?</v>
      </c>
      <c r="P71" s="1669" t="e">
        <f ca="1"/>
        <v>#NAME?</v>
      </c>
      <c r="Q71" s="1669" t="e">
        <f ca="1"/>
        <v>#NAME?</v>
      </c>
      <c r="R71" s="1669" t="e">
        <f ca="1"/>
        <v>#NAME?</v>
      </c>
      <c r="S71" s="1669" t="e">
        <f ca="1"/>
        <v>#NAME?</v>
      </c>
      <c r="T71" s="1669" t="e">
        <f ca="1"/>
        <v>#NAME?</v>
      </c>
      <c r="U71" s="1668" t="e">
        <f ca="1"/>
        <v>#NAME?</v>
      </c>
    </row>
    <row r="72" spans="1:21" x14ac:dyDescent="0.2">
      <c r="A72" s="1677" t="e">
        <f ca="1"/>
        <v>#NAME?</v>
      </c>
      <c r="B72" s="1673" t="e">
        <f ca="1"/>
        <v>#NAME?</v>
      </c>
      <c r="C72" s="1676" t="e">
        <f ca="1"/>
        <v>#NAME?</v>
      </c>
      <c r="D72" s="1676" t="e">
        <f ca="1"/>
        <v>#NAME?</v>
      </c>
      <c r="E72" s="1673" t="e">
        <f ca="1"/>
        <v>#NAME?</v>
      </c>
      <c r="F72" s="1673" t="e">
        <f ca="1"/>
        <v>#NAME?</v>
      </c>
      <c r="G72" s="1672" t="e">
        <f ca="1"/>
        <v>#NAME?</v>
      </c>
      <c r="H72" s="1675" t="e">
        <f ca="1"/>
        <v>#NAME?</v>
      </c>
      <c r="I72" s="1674" t="e">
        <f ca="1"/>
        <v>#NAME?</v>
      </c>
      <c r="J72" s="1673" t="e">
        <f ca="1"/>
        <v>#NAME?</v>
      </c>
      <c r="K72" s="1672" t="e">
        <f ca="1"/>
        <v>#NAME?</v>
      </c>
      <c r="L72" s="1671" t="e">
        <f ca="1"/>
        <v>#NAME?</v>
      </c>
      <c r="M72" s="1669" t="e">
        <f ca="1"/>
        <v>#NAME?</v>
      </c>
      <c r="N72" s="1669" t="e">
        <f ca="1"/>
        <v>#NAME?</v>
      </c>
      <c r="O72" s="1670" t="e">
        <f ca="1"/>
        <v>#NAME?</v>
      </c>
      <c r="P72" s="1669" t="e">
        <f ca="1"/>
        <v>#NAME?</v>
      </c>
      <c r="Q72" s="1669" t="e">
        <f ca="1"/>
        <v>#NAME?</v>
      </c>
      <c r="R72" s="1669" t="e">
        <f ca="1"/>
        <v>#NAME?</v>
      </c>
      <c r="S72" s="1669" t="e">
        <f ca="1"/>
        <v>#NAME?</v>
      </c>
      <c r="T72" s="1669" t="e">
        <f ca="1"/>
        <v>#NAME?</v>
      </c>
      <c r="U72" s="1668" t="e">
        <f ca="1"/>
        <v>#NAME?</v>
      </c>
    </row>
    <row r="73" spans="1:21" x14ac:dyDescent="0.2">
      <c r="A73" s="1677" t="e">
        <f ca="1"/>
        <v>#NAME?</v>
      </c>
      <c r="B73" s="1673" t="e">
        <f ca="1"/>
        <v>#NAME?</v>
      </c>
      <c r="C73" s="1676" t="e">
        <f ca="1"/>
        <v>#NAME?</v>
      </c>
      <c r="D73" s="1676" t="e">
        <f ca="1"/>
        <v>#NAME?</v>
      </c>
      <c r="E73" s="1673" t="e">
        <f ca="1"/>
        <v>#NAME?</v>
      </c>
      <c r="F73" s="1673" t="e">
        <f ca="1"/>
        <v>#NAME?</v>
      </c>
      <c r="G73" s="1672" t="e">
        <f ca="1"/>
        <v>#NAME?</v>
      </c>
      <c r="H73" s="1675" t="e">
        <f ca="1"/>
        <v>#NAME?</v>
      </c>
      <c r="I73" s="1674" t="e">
        <f ca="1"/>
        <v>#NAME?</v>
      </c>
      <c r="J73" s="1673" t="e">
        <f ca="1"/>
        <v>#NAME?</v>
      </c>
      <c r="K73" s="1672" t="e">
        <f ca="1"/>
        <v>#NAME?</v>
      </c>
      <c r="L73" s="1671" t="e">
        <f ca="1"/>
        <v>#NAME?</v>
      </c>
      <c r="M73" s="1669" t="e">
        <f ca="1"/>
        <v>#NAME?</v>
      </c>
      <c r="N73" s="1669" t="e">
        <f ca="1"/>
        <v>#NAME?</v>
      </c>
      <c r="O73" s="1670" t="e">
        <f ca="1"/>
        <v>#NAME?</v>
      </c>
      <c r="P73" s="1669" t="e">
        <f ca="1"/>
        <v>#NAME?</v>
      </c>
      <c r="Q73" s="1669" t="e">
        <f ca="1"/>
        <v>#NAME?</v>
      </c>
      <c r="R73" s="1669" t="e">
        <f ca="1"/>
        <v>#NAME?</v>
      </c>
      <c r="S73" s="1669" t="e">
        <f ca="1"/>
        <v>#NAME?</v>
      </c>
      <c r="T73" s="1669" t="e">
        <f ca="1"/>
        <v>#NAME?</v>
      </c>
      <c r="U73" s="1668" t="e">
        <f ca="1"/>
        <v>#NAME?</v>
      </c>
    </row>
    <row r="74" spans="1:21" x14ac:dyDescent="0.2">
      <c r="A74" s="1677" t="e">
        <f ca="1"/>
        <v>#NAME?</v>
      </c>
      <c r="B74" s="1673" t="e">
        <f ca="1"/>
        <v>#NAME?</v>
      </c>
      <c r="C74" s="1676" t="e">
        <f ca="1"/>
        <v>#NAME?</v>
      </c>
      <c r="D74" s="1676" t="e">
        <f ca="1"/>
        <v>#NAME?</v>
      </c>
      <c r="E74" s="1673" t="e">
        <f ca="1"/>
        <v>#NAME?</v>
      </c>
      <c r="F74" s="1673" t="e">
        <f ca="1"/>
        <v>#NAME?</v>
      </c>
      <c r="G74" s="1672" t="e">
        <f ca="1"/>
        <v>#NAME?</v>
      </c>
      <c r="H74" s="1675" t="e">
        <f ca="1"/>
        <v>#NAME?</v>
      </c>
      <c r="I74" s="1674" t="e">
        <f ca="1"/>
        <v>#NAME?</v>
      </c>
      <c r="J74" s="1673" t="e">
        <f ca="1"/>
        <v>#NAME?</v>
      </c>
      <c r="K74" s="1672" t="e">
        <f ca="1"/>
        <v>#NAME?</v>
      </c>
      <c r="L74" s="1671" t="e">
        <f ca="1"/>
        <v>#NAME?</v>
      </c>
      <c r="M74" s="1669" t="e">
        <f ca="1"/>
        <v>#NAME?</v>
      </c>
      <c r="N74" s="1669" t="e">
        <f ca="1"/>
        <v>#NAME?</v>
      </c>
      <c r="O74" s="1670" t="e">
        <f ca="1"/>
        <v>#NAME?</v>
      </c>
      <c r="P74" s="1669" t="e">
        <f ca="1"/>
        <v>#NAME?</v>
      </c>
      <c r="Q74" s="1669" t="e">
        <f ca="1"/>
        <v>#NAME?</v>
      </c>
      <c r="R74" s="1669" t="e">
        <f ca="1"/>
        <v>#NAME?</v>
      </c>
      <c r="S74" s="1669" t="e">
        <f ca="1"/>
        <v>#NAME?</v>
      </c>
      <c r="T74" s="1669" t="e">
        <f ca="1"/>
        <v>#NAME?</v>
      </c>
      <c r="U74" s="1668" t="e">
        <f ca="1"/>
        <v>#NAME?</v>
      </c>
    </row>
    <row r="75" spans="1:21" x14ac:dyDescent="0.2">
      <c r="A75" s="1677" t="e">
        <f ca="1"/>
        <v>#NAME?</v>
      </c>
      <c r="B75" s="1673" t="e">
        <f ca="1"/>
        <v>#NAME?</v>
      </c>
      <c r="C75" s="1676" t="e">
        <f ca="1"/>
        <v>#NAME?</v>
      </c>
      <c r="D75" s="1676" t="e">
        <f ca="1"/>
        <v>#NAME?</v>
      </c>
      <c r="E75" s="1673" t="e">
        <f ca="1"/>
        <v>#NAME?</v>
      </c>
      <c r="F75" s="1673" t="e">
        <f ca="1"/>
        <v>#NAME?</v>
      </c>
      <c r="G75" s="1672" t="e">
        <f ca="1"/>
        <v>#NAME?</v>
      </c>
      <c r="H75" s="1675" t="e">
        <f ca="1"/>
        <v>#NAME?</v>
      </c>
      <c r="I75" s="1674" t="e">
        <f ca="1"/>
        <v>#NAME?</v>
      </c>
      <c r="J75" s="1673" t="e">
        <f ca="1"/>
        <v>#NAME?</v>
      </c>
      <c r="K75" s="1672" t="e">
        <f ca="1"/>
        <v>#NAME?</v>
      </c>
      <c r="L75" s="1671" t="e">
        <f ca="1"/>
        <v>#NAME?</v>
      </c>
      <c r="M75" s="1669" t="e">
        <f ca="1"/>
        <v>#NAME?</v>
      </c>
      <c r="N75" s="1669" t="e">
        <f ca="1"/>
        <v>#NAME?</v>
      </c>
      <c r="O75" s="1670" t="e">
        <f ca="1"/>
        <v>#NAME?</v>
      </c>
      <c r="P75" s="1669" t="e">
        <f ca="1"/>
        <v>#NAME?</v>
      </c>
      <c r="Q75" s="1669" t="e">
        <f ca="1"/>
        <v>#NAME?</v>
      </c>
      <c r="R75" s="1669" t="e">
        <f ca="1"/>
        <v>#NAME?</v>
      </c>
      <c r="S75" s="1669" t="e">
        <f ca="1"/>
        <v>#NAME?</v>
      </c>
      <c r="T75" s="1669" t="e">
        <f ca="1"/>
        <v>#NAME?</v>
      </c>
      <c r="U75" s="1668" t="e">
        <f ca="1"/>
        <v>#NAME?</v>
      </c>
    </row>
    <row r="76" spans="1:21" x14ac:dyDescent="0.2">
      <c r="A76" s="1677" t="e">
        <f ca="1"/>
        <v>#NAME?</v>
      </c>
      <c r="B76" s="1673" t="e">
        <f ca="1"/>
        <v>#NAME?</v>
      </c>
      <c r="C76" s="1676" t="e">
        <f ca="1"/>
        <v>#NAME?</v>
      </c>
      <c r="D76" s="1676" t="e">
        <f ca="1"/>
        <v>#NAME?</v>
      </c>
      <c r="E76" s="1673" t="e">
        <f ca="1"/>
        <v>#NAME?</v>
      </c>
      <c r="F76" s="1673" t="e">
        <f ca="1"/>
        <v>#NAME?</v>
      </c>
      <c r="G76" s="1672" t="e">
        <f ca="1"/>
        <v>#NAME?</v>
      </c>
      <c r="H76" s="1675" t="e">
        <f ca="1"/>
        <v>#NAME?</v>
      </c>
      <c r="I76" s="1674" t="e">
        <f ca="1"/>
        <v>#NAME?</v>
      </c>
      <c r="J76" s="1673" t="e">
        <f ca="1"/>
        <v>#NAME?</v>
      </c>
      <c r="K76" s="1672" t="e">
        <f ca="1"/>
        <v>#NAME?</v>
      </c>
      <c r="L76" s="1671" t="e">
        <f ca="1"/>
        <v>#NAME?</v>
      </c>
      <c r="M76" s="1669" t="e">
        <f ca="1"/>
        <v>#NAME?</v>
      </c>
      <c r="N76" s="1669" t="e">
        <f ca="1"/>
        <v>#NAME?</v>
      </c>
      <c r="O76" s="1670" t="e">
        <f ca="1"/>
        <v>#NAME?</v>
      </c>
      <c r="P76" s="1669" t="e">
        <f ca="1"/>
        <v>#NAME?</v>
      </c>
      <c r="Q76" s="1669" t="e">
        <f ca="1"/>
        <v>#NAME?</v>
      </c>
      <c r="R76" s="1669" t="e">
        <f ca="1"/>
        <v>#NAME?</v>
      </c>
      <c r="S76" s="1669" t="e">
        <f ca="1"/>
        <v>#NAME?</v>
      </c>
      <c r="T76" s="1669" t="e">
        <f ca="1"/>
        <v>#NAME?</v>
      </c>
      <c r="U76" s="1668" t="e">
        <f ca="1"/>
        <v>#NAME?</v>
      </c>
    </row>
    <row r="77" spans="1:21" x14ac:dyDescent="0.2">
      <c r="A77" s="1677" t="e">
        <f ca="1"/>
        <v>#NAME?</v>
      </c>
      <c r="B77" s="1673" t="e">
        <f ca="1"/>
        <v>#NAME?</v>
      </c>
      <c r="C77" s="1676" t="e">
        <f ca="1"/>
        <v>#NAME?</v>
      </c>
      <c r="D77" s="1676" t="e">
        <f ca="1"/>
        <v>#NAME?</v>
      </c>
      <c r="E77" s="1673" t="e">
        <f ca="1"/>
        <v>#NAME?</v>
      </c>
      <c r="F77" s="1673" t="e">
        <f ca="1"/>
        <v>#NAME?</v>
      </c>
      <c r="G77" s="1672" t="e">
        <f ca="1"/>
        <v>#NAME?</v>
      </c>
      <c r="H77" s="1675" t="e">
        <f ca="1"/>
        <v>#NAME?</v>
      </c>
      <c r="I77" s="1674" t="e">
        <f ca="1"/>
        <v>#NAME?</v>
      </c>
      <c r="J77" s="1673" t="e">
        <f ca="1"/>
        <v>#NAME?</v>
      </c>
      <c r="K77" s="1672" t="e">
        <f ca="1"/>
        <v>#NAME?</v>
      </c>
      <c r="L77" s="1671" t="e">
        <f ca="1"/>
        <v>#NAME?</v>
      </c>
      <c r="M77" s="1669" t="e">
        <f ca="1"/>
        <v>#NAME?</v>
      </c>
      <c r="N77" s="1669" t="e">
        <f ca="1"/>
        <v>#NAME?</v>
      </c>
      <c r="O77" s="1670" t="e">
        <f ca="1"/>
        <v>#NAME?</v>
      </c>
      <c r="P77" s="1669" t="e">
        <f ca="1"/>
        <v>#NAME?</v>
      </c>
      <c r="Q77" s="1669" t="e">
        <f ca="1"/>
        <v>#NAME?</v>
      </c>
      <c r="R77" s="1669" t="e">
        <f ca="1"/>
        <v>#NAME?</v>
      </c>
      <c r="S77" s="1669" t="e">
        <f ca="1"/>
        <v>#NAME?</v>
      </c>
      <c r="T77" s="1669" t="e">
        <f ca="1"/>
        <v>#NAME?</v>
      </c>
      <c r="U77" s="1668" t="e">
        <f ca="1"/>
        <v>#NAME?</v>
      </c>
    </row>
    <row r="78" spans="1:21" x14ac:dyDescent="0.2">
      <c r="A78" s="1677" t="e">
        <f ca="1"/>
        <v>#NAME?</v>
      </c>
      <c r="B78" s="1673" t="e">
        <f ca="1"/>
        <v>#NAME?</v>
      </c>
      <c r="C78" s="1676" t="e">
        <f ca="1"/>
        <v>#NAME?</v>
      </c>
      <c r="D78" s="1676" t="e">
        <f ca="1"/>
        <v>#NAME?</v>
      </c>
      <c r="E78" s="1673" t="e">
        <f ca="1"/>
        <v>#NAME?</v>
      </c>
      <c r="F78" s="1673" t="e">
        <f ca="1"/>
        <v>#NAME?</v>
      </c>
      <c r="G78" s="1672" t="e">
        <f ca="1"/>
        <v>#NAME?</v>
      </c>
      <c r="H78" s="1675" t="e">
        <f ca="1"/>
        <v>#NAME?</v>
      </c>
      <c r="I78" s="1674" t="e">
        <f ca="1"/>
        <v>#NAME?</v>
      </c>
      <c r="J78" s="1673" t="e">
        <f ca="1"/>
        <v>#NAME?</v>
      </c>
      <c r="K78" s="1672" t="e">
        <f ca="1"/>
        <v>#NAME?</v>
      </c>
      <c r="L78" s="1671" t="e">
        <f ca="1"/>
        <v>#NAME?</v>
      </c>
      <c r="M78" s="1669" t="e">
        <f ca="1"/>
        <v>#NAME?</v>
      </c>
      <c r="N78" s="1669" t="e">
        <f ca="1"/>
        <v>#NAME?</v>
      </c>
      <c r="O78" s="1670" t="e">
        <f ca="1"/>
        <v>#NAME?</v>
      </c>
      <c r="P78" s="1669" t="e">
        <f ca="1"/>
        <v>#NAME?</v>
      </c>
      <c r="Q78" s="1669" t="e">
        <f ca="1"/>
        <v>#NAME?</v>
      </c>
      <c r="R78" s="1669" t="e">
        <f ca="1"/>
        <v>#NAME?</v>
      </c>
      <c r="S78" s="1669" t="e">
        <f ca="1"/>
        <v>#NAME?</v>
      </c>
      <c r="T78" s="1669" t="e">
        <f ca="1"/>
        <v>#NAME?</v>
      </c>
      <c r="U78" s="1668" t="e">
        <f ca="1"/>
        <v>#NAME?</v>
      </c>
    </row>
    <row r="79" spans="1:21" x14ac:dyDescent="0.2">
      <c r="A79" s="1677" t="e">
        <f ca="1"/>
        <v>#NAME?</v>
      </c>
      <c r="B79" s="1673" t="e">
        <f ca="1"/>
        <v>#NAME?</v>
      </c>
      <c r="C79" s="1676" t="e">
        <f ca="1"/>
        <v>#NAME?</v>
      </c>
      <c r="D79" s="1676" t="e">
        <f ca="1"/>
        <v>#NAME?</v>
      </c>
      <c r="E79" s="1673" t="e">
        <f ca="1"/>
        <v>#NAME?</v>
      </c>
      <c r="F79" s="1673" t="e">
        <f ca="1"/>
        <v>#NAME?</v>
      </c>
      <c r="G79" s="1672" t="e">
        <f ca="1"/>
        <v>#NAME?</v>
      </c>
      <c r="H79" s="1675" t="e">
        <f ca="1"/>
        <v>#NAME?</v>
      </c>
      <c r="I79" s="1674" t="e">
        <f ca="1"/>
        <v>#NAME?</v>
      </c>
      <c r="J79" s="1673" t="e">
        <f ca="1"/>
        <v>#NAME?</v>
      </c>
      <c r="K79" s="1672" t="e">
        <f ca="1"/>
        <v>#NAME?</v>
      </c>
      <c r="L79" s="1671" t="e">
        <f ca="1"/>
        <v>#NAME?</v>
      </c>
      <c r="M79" s="1669" t="e">
        <f ca="1"/>
        <v>#NAME?</v>
      </c>
      <c r="N79" s="1669" t="e">
        <f ca="1"/>
        <v>#NAME?</v>
      </c>
      <c r="O79" s="1670" t="e">
        <f ca="1"/>
        <v>#NAME?</v>
      </c>
      <c r="P79" s="1669" t="e">
        <f ca="1"/>
        <v>#NAME?</v>
      </c>
      <c r="Q79" s="1669" t="e">
        <f ca="1"/>
        <v>#NAME?</v>
      </c>
      <c r="R79" s="1669" t="e">
        <f ca="1"/>
        <v>#NAME?</v>
      </c>
      <c r="S79" s="1669" t="e">
        <f ca="1"/>
        <v>#NAME?</v>
      </c>
      <c r="T79" s="1669" t="e">
        <f ca="1"/>
        <v>#NAME?</v>
      </c>
      <c r="U79" s="1668" t="e">
        <f ca="1"/>
        <v>#NAME?</v>
      </c>
    </row>
    <row r="80" spans="1:21" x14ac:dyDescent="0.2">
      <c r="A80" s="1677" t="e">
        <f ca="1"/>
        <v>#NAME?</v>
      </c>
      <c r="B80" s="1673" t="e">
        <f ca="1"/>
        <v>#NAME?</v>
      </c>
      <c r="C80" s="1676" t="e">
        <f ca="1"/>
        <v>#NAME?</v>
      </c>
      <c r="D80" s="1676" t="e">
        <f ca="1"/>
        <v>#NAME?</v>
      </c>
      <c r="E80" s="1673" t="e">
        <f ca="1"/>
        <v>#NAME?</v>
      </c>
      <c r="F80" s="1673" t="e">
        <f ca="1"/>
        <v>#NAME?</v>
      </c>
      <c r="G80" s="1672" t="e">
        <f ca="1"/>
        <v>#NAME?</v>
      </c>
      <c r="H80" s="1675" t="e">
        <f ca="1"/>
        <v>#NAME?</v>
      </c>
      <c r="I80" s="1674" t="e">
        <f ca="1"/>
        <v>#NAME?</v>
      </c>
      <c r="J80" s="1673" t="e">
        <f ca="1"/>
        <v>#NAME?</v>
      </c>
      <c r="K80" s="1672" t="e">
        <f ca="1"/>
        <v>#NAME?</v>
      </c>
      <c r="L80" s="1671" t="e">
        <f ca="1"/>
        <v>#NAME?</v>
      </c>
      <c r="M80" s="1669" t="e">
        <f ca="1"/>
        <v>#NAME?</v>
      </c>
      <c r="N80" s="1669" t="e">
        <f ca="1"/>
        <v>#NAME?</v>
      </c>
      <c r="O80" s="1670" t="e">
        <f ca="1"/>
        <v>#NAME?</v>
      </c>
      <c r="P80" s="1669" t="e">
        <f ca="1"/>
        <v>#NAME?</v>
      </c>
      <c r="Q80" s="1669" t="e">
        <f ca="1"/>
        <v>#NAME?</v>
      </c>
      <c r="R80" s="1669" t="e">
        <f ca="1"/>
        <v>#NAME?</v>
      </c>
      <c r="S80" s="1669" t="e">
        <f ca="1"/>
        <v>#NAME?</v>
      </c>
      <c r="T80" s="1669" t="e">
        <f ca="1"/>
        <v>#NAME?</v>
      </c>
      <c r="U80" s="1668" t="e">
        <f ca="1"/>
        <v>#NAME?</v>
      </c>
    </row>
    <row r="81" spans="1:21" x14ac:dyDescent="0.2">
      <c r="A81" s="1677" t="e">
        <f ca="1"/>
        <v>#NAME?</v>
      </c>
      <c r="B81" s="1673" t="e">
        <f ca="1"/>
        <v>#NAME?</v>
      </c>
      <c r="C81" s="1676" t="e">
        <f ca="1"/>
        <v>#NAME?</v>
      </c>
      <c r="D81" s="1676" t="e">
        <f ca="1"/>
        <v>#NAME?</v>
      </c>
      <c r="E81" s="1673" t="e">
        <f ca="1"/>
        <v>#NAME?</v>
      </c>
      <c r="F81" s="1673" t="e">
        <f ca="1"/>
        <v>#NAME?</v>
      </c>
      <c r="G81" s="1672" t="e">
        <f ca="1"/>
        <v>#NAME?</v>
      </c>
      <c r="H81" s="1675" t="e">
        <f ca="1"/>
        <v>#NAME?</v>
      </c>
      <c r="I81" s="1674" t="e">
        <f ca="1"/>
        <v>#NAME?</v>
      </c>
      <c r="J81" s="1673" t="e">
        <f ca="1"/>
        <v>#NAME?</v>
      </c>
      <c r="K81" s="1672" t="e">
        <f ca="1"/>
        <v>#NAME?</v>
      </c>
      <c r="L81" s="1671" t="e">
        <f ca="1"/>
        <v>#NAME?</v>
      </c>
      <c r="M81" s="1669" t="e">
        <f ca="1"/>
        <v>#NAME?</v>
      </c>
      <c r="N81" s="1669" t="e">
        <f ca="1"/>
        <v>#NAME?</v>
      </c>
      <c r="O81" s="1670" t="e">
        <f ca="1"/>
        <v>#NAME?</v>
      </c>
      <c r="P81" s="1669" t="e">
        <f ca="1"/>
        <v>#NAME?</v>
      </c>
      <c r="Q81" s="1669" t="e">
        <f ca="1"/>
        <v>#NAME?</v>
      </c>
      <c r="R81" s="1669" t="e">
        <f ca="1"/>
        <v>#NAME?</v>
      </c>
      <c r="S81" s="1669" t="e">
        <f ca="1"/>
        <v>#NAME?</v>
      </c>
      <c r="T81" s="1669" t="e">
        <f ca="1"/>
        <v>#NAME?</v>
      </c>
      <c r="U81" s="1668" t="e">
        <f ca="1"/>
        <v>#NAME?</v>
      </c>
    </row>
    <row r="82" spans="1:21" x14ac:dyDescent="0.2">
      <c r="A82" s="1677" t="e">
        <f ca="1"/>
        <v>#NAME?</v>
      </c>
      <c r="B82" s="1673" t="e">
        <f ca="1"/>
        <v>#NAME?</v>
      </c>
      <c r="C82" s="1676" t="e">
        <f ca="1"/>
        <v>#NAME?</v>
      </c>
      <c r="D82" s="1676" t="e">
        <f ca="1"/>
        <v>#NAME?</v>
      </c>
      <c r="E82" s="1673" t="e">
        <f ca="1"/>
        <v>#NAME?</v>
      </c>
      <c r="F82" s="1673" t="e">
        <f ca="1"/>
        <v>#NAME?</v>
      </c>
      <c r="G82" s="1672" t="e">
        <f ca="1"/>
        <v>#NAME?</v>
      </c>
      <c r="H82" s="1675" t="e">
        <f ca="1"/>
        <v>#NAME?</v>
      </c>
      <c r="I82" s="1674" t="e">
        <f ca="1"/>
        <v>#NAME?</v>
      </c>
      <c r="J82" s="1673" t="e">
        <f ca="1"/>
        <v>#NAME?</v>
      </c>
      <c r="K82" s="1672" t="e">
        <f ca="1"/>
        <v>#NAME?</v>
      </c>
      <c r="L82" s="1671" t="e">
        <f ca="1"/>
        <v>#NAME?</v>
      </c>
      <c r="M82" s="1669" t="e">
        <f ca="1"/>
        <v>#NAME?</v>
      </c>
      <c r="N82" s="1669" t="e">
        <f ca="1"/>
        <v>#NAME?</v>
      </c>
      <c r="O82" s="1670" t="e">
        <f ca="1"/>
        <v>#NAME?</v>
      </c>
      <c r="P82" s="1669" t="e">
        <f ca="1"/>
        <v>#NAME?</v>
      </c>
      <c r="Q82" s="1669" t="e">
        <f ca="1"/>
        <v>#NAME?</v>
      </c>
      <c r="R82" s="1669" t="e">
        <f ca="1"/>
        <v>#NAME?</v>
      </c>
      <c r="S82" s="1669" t="e">
        <f ca="1"/>
        <v>#NAME?</v>
      </c>
      <c r="T82" s="1669" t="e">
        <f ca="1"/>
        <v>#NAME?</v>
      </c>
      <c r="U82" s="1668" t="e">
        <f ca="1"/>
        <v>#NAME?</v>
      </c>
    </row>
    <row r="83" spans="1:21" x14ac:dyDescent="0.2">
      <c r="A83" s="1677" t="e">
        <f ca="1"/>
        <v>#NAME?</v>
      </c>
      <c r="B83" s="1673" t="e">
        <f ca="1"/>
        <v>#NAME?</v>
      </c>
      <c r="C83" s="1676" t="e">
        <f ca="1"/>
        <v>#NAME?</v>
      </c>
      <c r="D83" s="1676" t="e">
        <f ca="1"/>
        <v>#NAME?</v>
      </c>
      <c r="E83" s="1673" t="e">
        <f ca="1"/>
        <v>#NAME?</v>
      </c>
      <c r="F83" s="1673" t="e">
        <f ca="1"/>
        <v>#NAME?</v>
      </c>
      <c r="G83" s="1672" t="e">
        <f ca="1"/>
        <v>#NAME?</v>
      </c>
      <c r="H83" s="1675" t="e">
        <f ca="1"/>
        <v>#NAME?</v>
      </c>
      <c r="I83" s="1674" t="e">
        <f ca="1"/>
        <v>#NAME?</v>
      </c>
      <c r="J83" s="1673" t="e">
        <f ca="1"/>
        <v>#NAME?</v>
      </c>
      <c r="K83" s="1672" t="e">
        <f ca="1"/>
        <v>#NAME?</v>
      </c>
      <c r="L83" s="1671" t="e">
        <f ca="1"/>
        <v>#NAME?</v>
      </c>
      <c r="M83" s="1669" t="e">
        <f ca="1"/>
        <v>#NAME?</v>
      </c>
      <c r="N83" s="1669" t="e">
        <f ca="1"/>
        <v>#NAME?</v>
      </c>
      <c r="O83" s="1670" t="e">
        <f ca="1"/>
        <v>#NAME?</v>
      </c>
      <c r="P83" s="1669" t="e">
        <f ca="1"/>
        <v>#NAME?</v>
      </c>
      <c r="Q83" s="1669" t="e">
        <f ca="1"/>
        <v>#NAME?</v>
      </c>
      <c r="R83" s="1669" t="e">
        <f ca="1"/>
        <v>#NAME?</v>
      </c>
      <c r="S83" s="1669" t="e">
        <f ca="1"/>
        <v>#NAME?</v>
      </c>
      <c r="T83" s="1669" t="e">
        <f ca="1"/>
        <v>#NAME?</v>
      </c>
      <c r="U83" s="1668" t="e">
        <f ca="1"/>
        <v>#NAME?</v>
      </c>
    </row>
    <row r="84" spans="1:21" x14ac:dyDescent="0.2">
      <c r="A84" s="1677" t="e">
        <f ca="1"/>
        <v>#NAME?</v>
      </c>
      <c r="B84" s="1673" t="e">
        <f ca="1"/>
        <v>#NAME?</v>
      </c>
      <c r="C84" s="1676" t="e">
        <f ca="1"/>
        <v>#NAME?</v>
      </c>
      <c r="D84" s="1676" t="e">
        <f ca="1"/>
        <v>#NAME?</v>
      </c>
      <c r="E84" s="1673" t="e">
        <f ca="1"/>
        <v>#NAME?</v>
      </c>
      <c r="F84" s="1673" t="e">
        <f ca="1"/>
        <v>#NAME?</v>
      </c>
      <c r="G84" s="1672" t="e">
        <f ca="1"/>
        <v>#NAME?</v>
      </c>
      <c r="H84" s="1675" t="e">
        <f ca="1"/>
        <v>#NAME?</v>
      </c>
      <c r="I84" s="1674" t="e">
        <f ca="1"/>
        <v>#NAME?</v>
      </c>
      <c r="J84" s="1673" t="e">
        <f ca="1"/>
        <v>#NAME?</v>
      </c>
      <c r="K84" s="1672" t="e">
        <f ca="1"/>
        <v>#NAME?</v>
      </c>
      <c r="L84" s="1671" t="e">
        <f ca="1"/>
        <v>#NAME?</v>
      </c>
      <c r="M84" s="1669" t="e">
        <f ca="1"/>
        <v>#NAME?</v>
      </c>
      <c r="N84" s="1669" t="e">
        <f ca="1"/>
        <v>#NAME?</v>
      </c>
      <c r="O84" s="1670" t="e">
        <f ca="1"/>
        <v>#NAME?</v>
      </c>
      <c r="P84" s="1669" t="e">
        <f ca="1"/>
        <v>#NAME?</v>
      </c>
      <c r="Q84" s="1669" t="e">
        <f ca="1"/>
        <v>#NAME?</v>
      </c>
      <c r="R84" s="1669" t="e">
        <f ca="1"/>
        <v>#NAME?</v>
      </c>
      <c r="S84" s="1669" t="e">
        <f ca="1"/>
        <v>#NAME?</v>
      </c>
      <c r="T84" s="1669" t="e">
        <f ca="1"/>
        <v>#NAME?</v>
      </c>
      <c r="U84" s="1668" t="e">
        <f ca="1"/>
        <v>#NAME?</v>
      </c>
    </row>
    <row r="85" spans="1:21" x14ac:dyDescent="0.2">
      <c r="A85" s="1677" t="e">
        <f ca="1"/>
        <v>#NAME?</v>
      </c>
      <c r="B85" s="1673" t="e">
        <f ca="1"/>
        <v>#NAME?</v>
      </c>
      <c r="C85" s="1676" t="e">
        <f ca="1"/>
        <v>#NAME?</v>
      </c>
      <c r="D85" s="1676" t="e">
        <f ca="1"/>
        <v>#NAME?</v>
      </c>
      <c r="E85" s="1673" t="e">
        <f ca="1"/>
        <v>#NAME?</v>
      </c>
      <c r="F85" s="1673" t="e">
        <f ca="1"/>
        <v>#NAME?</v>
      </c>
      <c r="G85" s="1672" t="e">
        <f ca="1"/>
        <v>#NAME?</v>
      </c>
      <c r="H85" s="1675" t="e">
        <f ca="1"/>
        <v>#NAME?</v>
      </c>
      <c r="I85" s="1674" t="e">
        <f ca="1"/>
        <v>#NAME?</v>
      </c>
      <c r="J85" s="1673" t="e">
        <f ca="1"/>
        <v>#NAME?</v>
      </c>
      <c r="K85" s="1672" t="e">
        <f ca="1"/>
        <v>#NAME?</v>
      </c>
      <c r="L85" s="1671" t="e">
        <f ca="1"/>
        <v>#NAME?</v>
      </c>
      <c r="M85" s="1669" t="e">
        <f ca="1"/>
        <v>#NAME?</v>
      </c>
      <c r="N85" s="1669" t="e">
        <f ca="1"/>
        <v>#NAME?</v>
      </c>
      <c r="O85" s="1670" t="e">
        <f ca="1"/>
        <v>#NAME?</v>
      </c>
      <c r="P85" s="1669" t="e">
        <f ca="1"/>
        <v>#NAME?</v>
      </c>
      <c r="Q85" s="1669" t="e">
        <f ca="1"/>
        <v>#NAME?</v>
      </c>
      <c r="R85" s="1669" t="e">
        <f ca="1"/>
        <v>#NAME?</v>
      </c>
      <c r="S85" s="1669" t="e">
        <f ca="1"/>
        <v>#NAME?</v>
      </c>
      <c r="T85" s="1669" t="e">
        <f ca="1"/>
        <v>#NAME?</v>
      </c>
      <c r="U85" s="1668" t="e">
        <f ca="1"/>
        <v>#NAME?</v>
      </c>
    </row>
    <row r="86" spans="1:21" x14ac:dyDescent="0.2">
      <c r="A86" s="1677" t="e">
        <f ca="1"/>
        <v>#NAME?</v>
      </c>
      <c r="B86" s="1673" t="e">
        <f ca="1"/>
        <v>#NAME?</v>
      </c>
      <c r="C86" s="1676" t="e">
        <f ca="1"/>
        <v>#NAME?</v>
      </c>
      <c r="D86" s="1676" t="e">
        <f ca="1"/>
        <v>#NAME?</v>
      </c>
      <c r="E86" s="1673" t="e">
        <f ca="1"/>
        <v>#NAME?</v>
      </c>
      <c r="F86" s="1673" t="e">
        <f ca="1"/>
        <v>#NAME?</v>
      </c>
      <c r="G86" s="1672" t="e">
        <f ca="1"/>
        <v>#NAME?</v>
      </c>
      <c r="H86" s="1675" t="e">
        <f ca="1"/>
        <v>#NAME?</v>
      </c>
      <c r="I86" s="1674" t="e">
        <f ca="1"/>
        <v>#NAME?</v>
      </c>
      <c r="J86" s="1673" t="e">
        <f ca="1"/>
        <v>#NAME?</v>
      </c>
      <c r="K86" s="1672" t="e">
        <f ca="1"/>
        <v>#NAME?</v>
      </c>
      <c r="L86" s="1671" t="e">
        <f ca="1"/>
        <v>#NAME?</v>
      </c>
      <c r="M86" s="1669" t="e">
        <f ca="1"/>
        <v>#NAME?</v>
      </c>
      <c r="N86" s="1669" t="e">
        <f ca="1"/>
        <v>#NAME?</v>
      </c>
      <c r="O86" s="1670" t="e">
        <f ca="1"/>
        <v>#NAME?</v>
      </c>
      <c r="P86" s="1669" t="e">
        <f ca="1"/>
        <v>#NAME?</v>
      </c>
      <c r="Q86" s="1669" t="e">
        <f ca="1"/>
        <v>#NAME?</v>
      </c>
      <c r="R86" s="1669" t="e">
        <f ca="1"/>
        <v>#NAME?</v>
      </c>
      <c r="S86" s="1669" t="e">
        <f ca="1"/>
        <v>#NAME?</v>
      </c>
      <c r="T86" s="1669" t="e">
        <f ca="1"/>
        <v>#NAME?</v>
      </c>
      <c r="U86" s="1668" t="e">
        <f ca="1"/>
        <v>#NAME?</v>
      </c>
    </row>
    <row r="87" spans="1:21" x14ac:dyDescent="0.2">
      <c r="A87" s="1677" t="e">
        <f ca="1"/>
        <v>#NAME?</v>
      </c>
      <c r="B87" s="1673" t="e">
        <f ca="1"/>
        <v>#NAME?</v>
      </c>
      <c r="C87" s="1676" t="e">
        <f ca="1"/>
        <v>#NAME?</v>
      </c>
      <c r="D87" s="1676" t="e">
        <f ca="1"/>
        <v>#NAME?</v>
      </c>
      <c r="E87" s="1673" t="e">
        <f ca="1"/>
        <v>#NAME?</v>
      </c>
      <c r="F87" s="1673" t="e">
        <f ca="1"/>
        <v>#NAME?</v>
      </c>
      <c r="G87" s="1672" t="e">
        <f ca="1"/>
        <v>#NAME?</v>
      </c>
      <c r="H87" s="1675" t="e">
        <f ca="1"/>
        <v>#NAME?</v>
      </c>
      <c r="I87" s="1674" t="e">
        <f ca="1"/>
        <v>#NAME?</v>
      </c>
      <c r="J87" s="1673" t="e">
        <f ca="1"/>
        <v>#NAME?</v>
      </c>
      <c r="K87" s="1672" t="e">
        <f ca="1"/>
        <v>#NAME?</v>
      </c>
      <c r="L87" s="1671" t="e">
        <f ca="1"/>
        <v>#NAME?</v>
      </c>
      <c r="M87" s="1669" t="e">
        <f ca="1"/>
        <v>#NAME?</v>
      </c>
      <c r="N87" s="1669" t="e">
        <f ca="1"/>
        <v>#NAME?</v>
      </c>
      <c r="O87" s="1670" t="e">
        <f ca="1"/>
        <v>#NAME?</v>
      </c>
      <c r="P87" s="1669" t="e">
        <f ca="1"/>
        <v>#NAME?</v>
      </c>
      <c r="Q87" s="1669" t="e">
        <f ca="1"/>
        <v>#NAME?</v>
      </c>
      <c r="R87" s="1669" t="e">
        <f ca="1"/>
        <v>#NAME?</v>
      </c>
      <c r="S87" s="1669" t="e">
        <f ca="1"/>
        <v>#NAME?</v>
      </c>
      <c r="T87" s="1669" t="e">
        <f ca="1"/>
        <v>#NAME?</v>
      </c>
      <c r="U87" s="1668" t="e">
        <f ca="1"/>
        <v>#NAME?</v>
      </c>
    </row>
    <row r="88" spans="1:21" x14ac:dyDescent="0.2">
      <c r="A88" s="1677" t="e">
        <f ca="1"/>
        <v>#NAME?</v>
      </c>
      <c r="B88" s="1673" t="e">
        <f ca="1"/>
        <v>#NAME?</v>
      </c>
      <c r="C88" s="1676" t="e">
        <f ca="1"/>
        <v>#NAME?</v>
      </c>
      <c r="D88" s="1676" t="e">
        <f ca="1"/>
        <v>#NAME?</v>
      </c>
      <c r="E88" s="1673" t="e">
        <f ca="1"/>
        <v>#NAME?</v>
      </c>
      <c r="F88" s="1673" t="e">
        <f ca="1"/>
        <v>#NAME?</v>
      </c>
      <c r="G88" s="1672" t="e">
        <f ca="1"/>
        <v>#NAME?</v>
      </c>
      <c r="H88" s="1675" t="e">
        <f ca="1"/>
        <v>#NAME?</v>
      </c>
      <c r="I88" s="1674" t="e">
        <f ca="1"/>
        <v>#NAME?</v>
      </c>
      <c r="J88" s="1673" t="e">
        <f ca="1"/>
        <v>#NAME?</v>
      </c>
      <c r="K88" s="1672" t="e">
        <f ca="1"/>
        <v>#NAME?</v>
      </c>
      <c r="L88" s="1671" t="e">
        <f ca="1"/>
        <v>#NAME?</v>
      </c>
      <c r="M88" s="1669" t="e">
        <f ca="1"/>
        <v>#NAME?</v>
      </c>
      <c r="N88" s="1669" t="e">
        <f ca="1"/>
        <v>#NAME?</v>
      </c>
      <c r="O88" s="1670" t="e">
        <f ca="1"/>
        <v>#NAME?</v>
      </c>
      <c r="P88" s="1669" t="e">
        <f ca="1"/>
        <v>#NAME?</v>
      </c>
      <c r="Q88" s="1669" t="e">
        <f ca="1"/>
        <v>#NAME?</v>
      </c>
      <c r="R88" s="1669" t="e">
        <f ca="1"/>
        <v>#NAME?</v>
      </c>
      <c r="S88" s="1669" t="e">
        <f ca="1"/>
        <v>#NAME?</v>
      </c>
      <c r="T88" s="1669" t="e">
        <f ca="1"/>
        <v>#NAME?</v>
      </c>
      <c r="U88" s="1668" t="e">
        <f ca="1"/>
        <v>#NAME?</v>
      </c>
    </row>
    <row r="89" spans="1:21" x14ac:dyDescent="0.2">
      <c r="A89" s="1677" t="e">
        <f ca="1"/>
        <v>#NAME?</v>
      </c>
      <c r="B89" s="1673" t="e">
        <f ca="1"/>
        <v>#NAME?</v>
      </c>
      <c r="C89" s="1676" t="e">
        <f ca="1"/>
        <v>#NAME?</v>
      </c>
      <c r="D89" s="1676" t="e">
        <f ca="1"/>
        <v>#NAME?</v>
      </c>
      <c r="E89" s="1673" t="e">
        <f ca="1"/>
        <v>#NAME?</v>
      </c>
      <c r="F89" s="1673" t="e">
        <f ca="1"/>
        <v>#NAME?</v>
      </c>
      <c r="G89" s="1672" t="e">
        <f ca="1"/>
        <v>#NAME?</v>
      </c>
      <c r="H89" s="1675" t="e">
        <f ca="1"/>
        <v>#NAME?</v>
      </c>
      <c r="I89" s="1674" t="e">
        <f ca="1"/>
        <v>#NAME?</v>
      </c>
      <c r="J89" s="1673" t="e">
        <f ca="1"/>
        <v>#NAME?</v>
      </c>
      <c r="K89" s="1672" t="e">
        <f ca="1"/>
        <v>#NAME?</v>
      </c>
      <c r="L89" s="1671" t="e">
        <f ca="1"/>
        <v>#NAME?</v>
      </c>
      <c r="M89" s="1669" t="e">
        <f ca="1"/>
        <v>#NAME?</v>
      </c>
      <c r="N89" s="1669" t="e">
        <f ca="1"/>
        <v>#NAME?</v>
      </c>
      <c r="O89" s="1670" t="e">
        <f ca="1"/>
        <v>#NAME?</v>
      </c>
      <c r="P89" s="1669" t="e">
        <f ca="1"/>
        <v>#NAME?</v>
      </c>
      <c r="Q89" s="1669" t="e">
        <f ca="1"/>
        <v>#NAME?</v>
      </c>
      <c r="R89" s="1669" t="e">
        <f ca="1"/>
        <v>#NAME?</v>
      </c>
      <c r="S89" s="1669" t="e">
        <f ca="1"/>
        <v>#NAME?</v>
      </c>
      <c r="T89" s="1669" t="e">
        <f ca="1"/>
        <v>#NAME?</v>
      </c>
      <c r="U89" s="1668" t="e">
        <f ca="1"/>
        <v>#NAME?</v>
      </c>
    </row>
    <row r="90" spans="1:21" x14ac:dyDescent="0.2">
      <c r="A90" s="1677" t="e">
        <f ca="1"/>
        <v>#NAME?</v>
      </c>
      <c r="B90" s="1673" t="e">
        <f ca="1"/>
        <v>#NAME?</v>
      </c>
      <c r="C90" s="1676" t="e">
        <f ca="1"/>
        <v>#NAME?</v>
      </c>
      <c r="D90" s="1676" t="e">
        <f ca="1"/>
        <v>#NAME?</v>
      </c>
      <c r="E90" s="1673" t="e">
        <f ca="1"/>
        <v>#NAME?</v>
      </c>
      <c r="F90" s="1673" t="e">
        <f ca="1"/>
        <v>#NAME?</v>
      </c>
      <c r="G90" s="1672" t="e">
        <f ca="1"/>
        <v>#NAME?</v>
      </c>
      <c r="H90" s="1675" t="e">
        <f ca="1"/>
        <v>#NAME?</v>
      </c>
      <c r="I90" s="1674" t="e">
        <f ca="1"/>
        <v>#NAME?</v>
      </c>
      <c r="J90" s="1673" t="e">
        <f ca="1"/>
        <v>#NAME?</v>
      </c>
      <c r="K90" s="1672" t="e">
        <f ca="1"/>
        <v>#NAME?</v>
      </c>
      <c r="L90" s="1671" t="e">
        <f ca="1"/>
        <v>#NAME?</v>
      </c>
      <c r="M90" s="1669" t="e">
        <f ca="1"/>
        <v>#NAME?</v>
      </c>
      <c r="N90" s="1669" t="e">
        <f ca="1"/>
        <v>#NAME?</v>
      </c>
      <c r="O90" s="1670" t="e">
        <f ca="1"/>
        <v>#NAME?</v>
      </c>
      <c r="P90" s="1669" t="e">
        <f ca="1"/>
        <v>#NAME?</v>
      </c>
      <c r="Q90" s="1669" t="e">
        <f ca="1"/>
        <v>#NAME?</v>
      </c>
      <c r="R90" s="1669" t="e">
        <f ca="1"/>
        <v>#NAME?</v>
      </c>
      <c r="S90" s="1669" t="e">
        <f ca="1"/>
        <v>#NAME?</v>
      </c>
      <c r="T90" s="1669" t="e">
        <f ca="1"/>
        <v>#NAME?</v>
      </c>
      <c r="U90" s="1668" t="e">
        <f ca="1"/>
        <v>#NAME?</v>
      </c>
    </row>
    <row r="91" spans="1:21" x14ac:dyDescent="0.2">
      <c r="A91" s="1677" t="e">
        <f ca="1"/>
        <v>#NAME?</v>
      </c>
      <c r="B91" s="1673" t="e">
        <f ca="1"/>
        <v>#NAME?</v>
      </c>
      <c r="C91" s="1676" t="e">
        <f ca="1"/>
        <v>#NAME?</v>
      </c>
      <c r="D91" s="1676" t="e">
        <f ca="1"/>
        <v>#NAME?</v>
      </c>
      <c r="E91" s="1673" t="e">
        <f ca="1"/>
        <v>#NAME?</v>
      </c>
      <c r="F91" s="1673" t="e">
        <f ca="1"/>
        <v>#NAME?</v>
      </c>
      <c r="G91" s="1672" t="e">
        <f ca="1"/>
        <v>#NAME?</v>
      </c>
      <c r="H91" s="1675" t="e">
        <f ca="1"/>
        <v>#NAME?</v>
      </c>
      <c r="I91" s="1674" t="e">
        <f ca="1"/>
        <v>#NAME?</v>
      </c>
      <c r="J91" s="1673" t="e">
        <f ca="1"/>
        <v>#NAME?</v>
      </c>
      <c r="K91" s="1672" t="e">
        <f ca="1"/>
        <v>#NAME?</v>
      </c>
      <c r="L91" s="1671" t="e">
        <f ca="1"/>
        <v>#NAME?</v>
      </c>
      <c r="M91" s="1669" t="e">
        <f ca="1"/>
        <v>#NAME?</v>
      </c>
      <c r="N91" s="1669" t="e">
        <f ca="1"/>
        <v>#NAME?</v>
      </c>
      <c r="O91" s="1670" t="e">
        <f ca="1"/>
        <v>#NAME?</v>
      </c>
      <c r="P91" s="1669" t="e">
        <f ca="1"/>
        <v>#NAME?</v>
      </c>
      <c r="Q91" s="1669" t="e">
        <f ca="1"/>
        <v>#NAME?</v>
      </c>
      <c r="R91" s="1669" t="e">
        <f ca="1"/>
        <v>#NAME?</v>
      </c>
      <c r="S91" s="1669" t="e">
        <f ca="1"/>
        <v>#NAME?</v>
      </c>
      <c r="T91" s="1669" t="e">
        <f ca="1"/>
        <v>#NAME?</v>
      </c>
      <c r="U91" s="1668" t="e">
        <f ca="1"/>
        <v>#NAME?</v>
      </c>
    </row>
    <row r="92" spans="1:21" x14ac:dyDescent="0.2">
      <c r="A92" s="1677" t="e">
        <f ca="1"/>
        <v>#NAME?</v>
      </c>
      <c r="B92" s="1673" t="e">
        <f ca="1"/>
        <v>#NAME?</v>
      </c>
      <c r="C92" s="1676" t="e">
        <f ca="1"/>
        <v>#NAME?</v>
      </c>
      <c r="D92" s="1676" t="e">
        <f ca="1"/>
        <v>#NAME?</v>
      </c>
      <c r="E92" s="1673" t="e">
        <f ca="1"/>
        <v>#NAME?</v>
      </c>
      <c r="F92" s="1673" t="e">
        <f ca="1"/>
        <v>#NAME?</v>
      </c>
      <c r="G92" s="1672" t="e">
        <f ca="1"/>
        <v>#NAME?</v>
      </c>
      <c r="H92" s="1675" t="e">
        <f ca="1"/>
        <v>#NAME?</v>
      </c>
      <c r="I92" s="1674" t="e">
        <f ca="1"/>
        <v>#NAME?</v>
      </c>
      <c r="J92" s="1673" t="e">
        <f ca="1"/>
        <v>#NAME?</v>
      </c>
      <c r="K92" s="1672" t="e">
        <f ca="1"/>
        <v>#NAME?</v>
      </c>
      <c r="L92" s="1671" t="e">
        <f ca="1"/>
        <v>#NAME?</v>
      </c>
      <c r="M92" s="1669" t="e">
        <f ca="1"/>
        <v>#NAME?</v>
      </c>
      <c r="N92" s="1669" t="e">
        <f ca="1"/>
        <v>#NAME?</v>
      </c>
      <c r="O92" s="1670" t="e">
        <f ca="1"/>
        <v>#NAME?</v>
      </c>
      <c r="P92" s="1669" t="e">
        <f ca="1"/>
        <v>#NAME?</v>
      </c>
      <c r="Q92" s="1669" t="e">
        <f ca="1"/>
        <v>#NAME?</v>
      </c>
      <c r="R92" s="1669" t="e">
        <f ca="1"/>
        <v>#NAME?</v>
      </c>
      <c r="S92" s="1669" t="e">
        <f ca="1"/>
        <v>#NAME?</v>
      </c>
      <c r="T92" s="1669" t="e">
        <f ca="1"/>
        <v>#NAME?</v>
      </c>
      <c r="U92" s="1668" t="e">
        <f ca="1"/>
        <v>#NAME?</v>
      </c>
    </row>
    <row r="93" spans="1:21" x14ac:dyDescent="0.2">
      <c r="A93" s="1677" t="e">
        <f ca="1"/>
        <v>#NAME?</v>
      </c>
      <c r="B93" s="1673" t="e">
        <f ca="1"/>
        <v>#NAME?</v>
      </c>
      <c r="C93" s="1676" t="e">
        <f ca="1"/>
        <v>#NAME?</v>
      </c>
      <c r="D93" s="1676" t="e">
        <f ca="1"/>
        <v>#NAME?</v>
      </c>
      <c r="E93" s="1673" t="e">
        <f ca="1"/>
        <v>#NAME?</v>
      </c>
      <c r="F93" s="1673" t="e">
        <f ca="1"/>
        <v>#NAME?</v>
      </c>
      <c r="G93" s="1672" t="e">
        <f ca="1"/>
        <v>#NAME?</v>
      </c>
      <c r="H93" s="1675" t="e">
        <f ca="1"/>
        <v>#NAME?</v>
      </c>
      <c r="I93" s="1674" t="e">
        <f ca="1"/>
        <v>#NAME?</v>
      </c>
      <c r="J93" s="1673" t="e">
        <f ca="1"/>
        <v>#NAME?</v>
      </c>
      <c r="K93" s="1672" t="e">
        <f ca="1"/>
        <v>#NAME?</v>
      </c>
      <c r="L93" s="1671" t="e">
        <f ca="1"/>
        <v>#NAME?</v>
      </c>
      <c r="M93" s="1669" t="e">
        <f ca="1"/>
        <v>#NAME?</v>
      </c>
      <c r="N93" s="1669" t="e">
        <f ca="1"/>
        <v>#NAME?</v>
      </c>
      <c r="O93" s="1670" t="e">
        <f ca="1"/>
        <v>#NAME?</v>
      </c>
      <c r="P93" s="1669" t="e">
        <f ca="1"/>
        <v>#NAME?</v>
      </c>
      <c r="Q93" s="1669" t="e">
        <f ca="1"/>
        <v>#NAME?</v>
      </c>
      <c r="R93" s="1669" t="e">
        <f ca="1"/>
        <v>#NAME?</v>
      </c>
      <c r="S93" s="1669" t="e">
        <f ca="1"/>
        <v>#NAME?</v>
      </c>
      <c r="T93" s="1669" t="e">
        <f ca="1"/>
        <v>#NAME?</v>
      </c>
      <c r="U93" s="1668" t="e">
        <f ca="1"/>
        <v>#NAME?</v>
      </c>
    </row>
    <row r="94" spans="1:21" x14ac:dyDescent="0.2">
      <c r="A94" s="1677" t="e">
        <f ca="1"/>
        <v>#NAME?</v>
      </c>
      <c r="B94" s="1673" t="e">
        <f ca="1"/>
        <v>#NAME?</v>
      </c>
      <c r="C94" s="1676" t="e">
        <f ca="1"/>
        <v>#NAME?</v>
      </c>
      <c r="D94" s="1676" t="e">
        <f ca="1"/>
        <v>#NAME?</v>
      </c>
      <c r="E94" s="1673" t="e">
        <f ca="1"/>
        <v>#NAME?</v>
      </c>
      <c r="F94" s="1673" t="e">
        <f ca="1"/>
        <v>#NAME?</v>
      </c>
      <c r="G94" s="1672" t="e">
        <f ca="1"/>
        <v>#NAME?</v>
      </c>
      <c r="H94" s="1675" t="e">
        <f ca="1"/>
        <v>#NAME?</v>
      </c>
      <c r="I94" s="1674" t="e">
        <f ca="1"/>
        <v>#NAME?</v>
      </c>
      <c r="J94" s="1673" t="e">
        <f ca="1"/>
        <v>#NAME?</v>
      </c>
      <c r="K94" s="1672" t="e">
        <f ca="1"/>
        <v>#NAME?</v>
      </c>
      <c r="L94" s="1671" t="e">
        <f ca="1"/>
        <v>#NAME?</v>
      </c>
      <c r="M94" s="1669" t="e">
        <f ca="1"/>
        <v>#NAME?</v>
      </c>
      <c r="N94" s="1669" t="e">
        <f ca="1"/>
        <v>#NAME?</v>
      </c>
      <c r="O94" s="1670" t="e">
        <f ca="1"/>
        <v>#NAME?</v>
      </c>
      <c r="P94" s="1669" t="e">
        <f ca="1"/>
        <v>#NAME?</v>
      </c>
      <c r="Q94" s="1669" t="e">
        <f ca="1"/>
        <v>#NAME?</v>
      </c>
      <c r="R94" s="1669" t="e">
        <f ca="1"/>
        <v>#NAME?</v>
      </c>
      <c r="S94" s="1669" t="e">
        <f ca="1"/>
        <v>#NAME?</v>
      </c>
      <c r="T94" s="1669" t="e">
        <f ca="1"/>
        <v>#NAME?</v>
      </c>
      <c r="U94" s="1668" t="e">
        <f ca="1"/>
        <v>#NAME?</v>
      </c>
    </row>
    <row r="95" spans="1:21" x14ac:dyDescent="0.2">
      <c r="A95" s="1677" t="e">
        <f ca="1"/>
        <v>#NAME?</v>
      </c>
      <c r="B95" s="1673" t="e">
        <f ca="1"/>
        <v>#NAME?</v>
      </c>
      <c r="C95" s="1676" t="e">
        <f ca="1"/>
        <v>#NAME?</v>
      </c>
      <c r="D95" s="1676" t="e">
        <f ca="1"/>
        <v>#NAME?</v>
      </c>
      <c r="E95" s="1673" t="e">
        <f ca="1"/>
        <v>#NAME?</v>
      </c>
      <c r="F95" s="1673" t="e">
        <f ca="1"/>
        <v>#NAME?</v>
      </c>
      <c r="G95" s="1672" t="e">
        <f ca="1"/>
        <v>#NAME?</v>
      </c>
      <c r="H95" s="1675" t="e">
        <f ca="1"/>
        <v>#NAME?</v>
      </c>
      <c r="I95" s="1674" t="e">
        <f ca="1"/>
        <v>#NAME?</v>
      </c>
      <c r="J95" s="1673" t="e">
        <f ca="1"/>
        <v>#NAME?</v>
      </c>
      <c r="K95" s="1672" t="e">
        <f ca="1"/>
        <v>#NAME?</v>
      </c>
      <c r="L95" s="1671" t="e">
        <f ca="1"/>
        <v>#NAME?</v>
      </c>
      <c r="M95" s="1669" t="e">
        <f ca="1"/>
        <v>#NAME?</v>
      </c>
      <c r="N95" s="1669" t="e">
        <f ca="1"/>
        <v>#NAME?</v>
      </c>
      <c r="O95" s="1670" t="e">
        <f ca="1"/>
        <v>#NAME?</v>
      </c>
      <c r="P95" s="1669" t="e">
        <f ca="1"/>
        <v>#NAME?</v>
      </c>
      <c r="Q95" s="1669" t="e">
        <f ca="1"/>
        <v>#NAME?</v>
      </c>
      <c r="R95" s="1669" t="e">
        <f ca="1"/>
        <v>#NAME?</v>
      </c>
      <c r="S95" s="1669" t="e">
        <f ca="1"/>
        <v>#NAME?</v>
      </c>
      <c r="T95" s="1669" t="e">
        <f ca="1"/>
        <v>#NAME?</v>
      </c>
      <c r="U95" s="1668" t="e">
        <f ca="1"/>
        <v>#NAME?</v>
      </c>
    </row>
    <row r="96" spans="1:21" x14ac:dyDescent="0.2">
      <c r="A96" s="1677" t="e">
        <f ca="1"/>
        <v>#NAME?</v>
      </c>
      <c r="B96" s="1673" t="e">
        <f ca="1"/>
        <v>#NAME?</v>
      </c>
      <c r="C96" s="1676" t="e">
        <f ca="1"/>
        <v>#NAME?</v>
      </c>
      <c r="D96" s="1676" t="e">
        <f ca="1"/>
        <v>#NAME?</v>
      </c>
      <c r="E96" s="1673" t="e">
        <f ca="1"/>
        <v>#NAME?</v>
      </c>
      <c r="F96" s="1673" t="e">
        <f ca="1"/>
        <v>#NAME?</v>
      </c>
      <c r="G96" s="1672" t="e">
        <f ca="1"/>
        <v>#NAME?</v>
      </c>
      <c r="H96" s="1675" t="e">
        <f ca="1"/>
        <v>#NAME?</v>
      </c>
      <c r="I96" s="1674" t="e">
        <f ca="1"/>
        <v>#NAME?</v>
      </c>
      <c r="J96" s="1673" t="e">
        <f ca="1"/>
        <v>#NAME?</v>
      </c>
      <c r="K96" s="1672" t="e">
        <f ca="1"/>
        <v>#NAME?</v>
      </c>
      <c r="L96" s="1671" t="e">
        <f ca="1"/>
        <v>#NAME?</v>
      </c>
      <c r="M96" s="1669" t="e">
        <f ca="1"/>
        <v>#NAME?</v>
      </c>
      <c r="N96" s="1669" t="e">
        <f ca="1"/>
        <v>#NAME?</v>
      </c>
      <c r="O96" s="1670" t="e">
        <f ca="1"/>
        <v>#NAME?</v>
      </c>
      <c r="P96" s="1669" t="e">
        <f ca="1"/>
        <v>#NAME?</v>
      </c>
      <c r="Q96" s="1669" t="e">
        <f ca="1"/>
        <v>#NAME?</v>
      </c>
      <c r="R96" s="1669" t="e">
        <f ca="1"/>
        <v>#NAME?</v>
      </c>
      <c r="S96" s="1669" t="e">
        <f ca="1"/>
        <v>#NAME?</v>
      </c>
      <c r="T96" s="1669" t="e">
        <f ca="1"/>
        <v>#NAME?</v>
      </c>
      <c r="U96" s="1668" t="e">
        <f ca="1"/>
        <v>#NAME?</v>
      </c>
    </row>
    <row r="97" spans="1:21" x14ac:dyDescent="0.2">
      <c r="A97" s="1677" t="e">
        <f ca="1"/>
        <v>#NAME?</v>
      </c>
      <c r="B97" s="1673" t="e">
        <f ca="1"/>
        <v>#NAME?</v>
      </c>
      <c r="C97" s="1676" t="e">
        <f ca="1"/>
        <v>#NAME?</v>
      </c>
      <c r="D97" s="1676" t="e">
        <f ca="1"/>
        <v>#NAME?</v>
      </c>
      <c r="E97" s="1673" t="e">
        <f ca="1"/>
        <v>#NAME?</v>
      </c>
      <c r="F97" s="1673" t="e">
        <f ca="1"/>
        <v>#NAME?</v>
      </c>
      <c r="G97" s="1672" t="e">
        <f ca="1"/>
        <v>#NAME?</v>
      </c>
      <c r="H97" s="1675" t="e">
        <f ca="1"/>
        <v>#NAME?</v>
      </c>
      <c r="I97" s="1674" t="e">
        <f ca="1"/>
        <v>#NAME?</v>
      </c>
      <c r="J97" s="1673" t="e">
        <f ca="1"/>
        <v>#NAME?</v>
      </c>
      <c r="K97" s="1672" t="e">
        <f ca="1"/>
        <v>#NAME?</v>
      </c>
      <c r="L97" s="1671" t="e">
        <f ca="1"/>
        <v>#NAME?</v>
      </c>
      <c r="M97" s="1669" t="e">
        <f ca="1"/>
        <v>#NAME?</v>
      </c>
      <c r="N97" s="1669" t="e">
        <f ca="1"/>
        <v>#NAME?</v>
      </c>
      <c r="O97" s="1670" t="e">
        <f ca="1"/>
        <v>#NAME?</v>
      </c>
      <c r="P97" s="1669" t="e">
        <f ca="1"/>
        <v>#NAME?</v>
      </c>
      <c r="Q97" s="1669" t="e">
        <f ca="1"/>
        <v>#NAME?</v>
      </c>
      <c r="R97" s="1669" t="e">
        <f ca="1"/>
        <v>#NAME?</v>
      </c>
      <c r="S97" s="1669" t="e">
        <f ca="1"/>
        <v>#NAME?</v>
      </c>
      <c r="T97" s="1669" t="e">
        <f ca="1"/>
        <v>#NAME?</v>
      </c>
      <c r="U97" s="1668" t="e">
        <f ca="1"/>
        <v>#NAME?</v>
      </c>
    </row>
    <row r="98" spans="1:21" x14ac:dyDescent="0.2">
      <c r="A98" s="1677" t="e">
        <f ca="1"/>
        <v>#NAME?</v>
      </c>
      <c r="B98" s="1673" t="e">
        <f ca="1"/>
        <v>#NAME?</v>
      </c>
      <c r="C98" s="1676" t="e">
        <f ca="1"/>
        <v>#NAME?</v>
      </c>
      <c r="D98" s="1676" t="e">
        <f ca="1"/>
        <v>#NAME?</v>
      </c>
      <c r="E98" s="1673" t="e">
        <f ca="1"/>
        <v>#NAME?</v>
      </c>
      <c r="F98" s="1673" t="e">
        <f ca="1"/>
        <v>#NAME?</v>
      </c>
      <c r="G98" s="1672" t="e">
        <f ca="1"/>
        <v>#NAME?</v>
      </c>
      <c r="H98" s="1675" t="e">
        <f ca="1"/>
        <v>#NAME?</v>
      </c>
      <c r="I98" s="1674" t="e">
        <f ca="1"/>
        <v>#NAME?</v>
      </c>
      <c r="J98" s="1673" t="e">
        <f ca="1"/>
        <v>#NAME?</v>
      </c>
      <c r="K98" s="1672" t="e">
        <f ca="1"/>
        <v>#NAME?</v>
      </c>
      <c r="L98" s="1671" t="e">
        <f ca="1"/>
        <v>#NAME?</v>
      </c>
      <c r="M98" s="1669" t="e">
        <f ca="1"/>
        <v>#NAME?</v>
      </c>
      <c r="N98" s="1669" t="e">
        <f ca="1"/>
        <v>#NAME?</v>
      </c>
      <c r="O98" s="1670" t="e">
        <f ca="1"/>
        <v>#NAME?</v>
      </c>
      <c r="P98" s="1669" t="e">
        <f ca="1"/>
        <v>#NAME?</v>
      </c>
      <c r="Q98" s="1669" t="e">
        <f ca="1"/>
        <v>#NAME?</v>
      </c>
      <c r="R98" s="1669" t="e">
        <f ca="1"/>
        <v>#NAME?</v>
      </c>
      <c r="S98" s="1669" t="e">
        <f ca="1"/>
        <v>#NAME?</v>
      </c>
      <c r="T98" s="1669" t="e">
        <f ca="1"/>
        <v>#NAME?</v>
      </c>
      <c r="U98" s="1668" t="e">
        <f ca="1"/>
        <v>#NAME?</v>
      </c>
    </row>
    <row r="99" spans="1:21" x14ac:dyDescent="0.2">
      <c r="A99" s="1677" t="e">
        <f ca="1"/>
        <v>#NAME?</v>
      </c>
      <c r="B99" s="1673" t="e">
        <f ca="1"/>
        <v>#NAME?</v>
      </c>
      <c r="C99" s="1676" t="e">
        <f ca="1"/>
        <v>#NAME?</v>
      </c>
      <c r="D99" s="1676" t="e">
        <f ca="1"/>
        <v>#NAME?</v>
      </c>
      <c r="E99" s="1673" t="e">
        <f ca="1"/>
        <v>#NAME?</v>
      </c>
      <c r="F99" s="1673" t="e">
        <f ca="1"/>
        <v>#NAME?</v>
      </c>
      <c r="G99" s="1672" t="e">
        <f ca="1"/>
        <v>#NAME?</v>
      </c>
      <c r="H99" s="1675" t="e">
        <f ca="1"/>
        <v>#NAME?</v>
      </c>
      <c r="I99" s="1674" t="e">
        <f ca="1"/>
        <v>#NAME?</v>
      </c>
      <c r="J99" s="1673" t="e">
        <f ca="1"/>
        <v>#NAME?</v>
      </c>
      <c r="K99" s="1672" t="e">
        <f ca="1"/>
        <v>#NAME?</v>
      </c>
      <c r="L99" s="1671" t="e">
        <f ca="1"/>
        <v>#NAME?</v>
      </c>
      <c r="M99" s="1669" t="e">
        <f ca="1"/>
        <v>#NAME?</v>
      </c>
      <c r="N99" s="1669" t="e">
        <f ca="1"/>
        <v>#NAME?</v>
      </c>
      <c r="O99" s="1670" t="e">
        <f ca="1"/>
        <v>#NAME?</v>
      </c>
      <c r="P99" s="1669" t="e">
        <f ca="1"/>
        <v>#NAME?</v>
      </c>
      <c r="Q99" s="1669" t="e">
        <f ca="1"/>
        <v>#NAME?</v>
      </c>
      <c r="R99" s="1669" t="e">
        <f ca="1"/>
        <v>#NAME?</v>
      </c>
      <c r="S99" s="1669" t="e">
        <f ca="1"/>
        <v>#NAME?</v>
      </c>
      <c r="T99" s="1669" t="e">
        <f ca="1"/>
        <v>#NAME?</v>
      </c>
      <c r="U99" s="1668" t="e">
        <f ca="1"/>
        <v>#NAME?</v>
      </c>
    </row>
    <row r="100" spans="1:21" x14ac:dyDescent="0.2">
      <c r="A100" s="1677" t="e">
        <f ca="1"/>
        <v>#NAME?</v>
      </c>
      <c r="B100" s="1673" t="e">
        <f ca="1"/>
        <v>#NAME?</v>
      </c>
      <c r="C100" s="1676" t="e">
        <f ca="1"/>
        <v>#NAME?</v>
      </c>
      <c r="D100" s="1676" t="e">
        <f ca="1"/>
        <v>#NAME?</v>
      </c>
      <c r="E100" s="1673" t="e">
        <f ca="1"/>
        <v>#NAME?</v>
      </c>
      <c r="F100" s="1673" t="e">
        <f ca="1"/>
        <v>#NAME?</v>
      </c>
      <c r="G100" s="1672" t="e">
        <f ca="1"/>
        <v>#NAME?</v>
      </c>
      <c r="H100" s="1675" t="e">
        <f ca="1"/>
        <v>#NAME?</v>
      </c>
      <c r="I100" s="1674" t="e">
        <f ca="1"/>
        <v>#NAME?</v>
      </c>
      <c r="J100" s="1673" t="e">
        <f ca="1"/>
        <v>#NAME?</v>
      </c>
      <c r="K100" s="1672" t="e">
        <f ca="1"/>
        <v>#NAME?</v>
      </c>
      <c r="L100" s="1671" t="e">
        <f ca="1"/>
        <v>#NAME?</v>
      </c>
      <c r="M100" s="1669" t="e">
        <f ca="1"/>
        <v>#NAME?</v>
      </c>
      <c r="N100" s="1669" t="e">
        <f ca="1"/>
        <v>#NAME?</v>
      </c>
      <c r="O100" s="1670" t="e">
        <f ca="1"/>
        <v>#NAME?</v>
      </c>
      <c r="P100" s="1669" t="e">
        <f ca="1"/>
        <v>#NAME?</v>
      </c>
      <c r="Q100" s="1669" t="e">
        <f ca="1"/>
        <v>#NAME?</v>
      </c>
      <c r="R100" s="1669" t="e">
        <f ca="1"/>
        <v>#NAME?</v>
      </c>
      <c r="S100" s="1669" t="e">
        <f ca="1"/>
        <v>#NAME?</v>
      </c>
      <c r="T100" s="1669" t="e">
        <f ca="1"/>
        <v>#NAME?</v>
      </c>
      <c r="U100" s="1668" t="e">
        <f ca="1"/>
        <v>#NAME?</v>
      </c>
    </row>
    <row r="101" spans="1:21" x14ac:dyDescent="0.2">
      <c r="A101" s="1677" t="e">
        <f ca="1"/>
        <v>#NAME?</v>
      </c>
      <c r="B101" s="1673" t="e">
        <f ca="1"/>
        <v>#NAME?</v>
      </c>
      <c r="C101" s="1676" t="e">
        <f ca="1"/>
        <v>#NAME?</v>
      </c>
      <c r="D101" s="1676" t="e">
        <f ca="1"/>
        <v>#NAME?</v>
      </c>
      <c r="E101" s="1673" t="e">
        <f ca="1"/>
        <v>#NAME?</v>
      </c>
      <c r="F101" s="1673" t="e">
        <f ca="1"/>
        <v>#NAME?</v>
      </c>
      <c r="G101" s="1672" t="e">
        <f ca="1"/>
        <v>#NAME?</v>
      </c>
      <c r="H101" s="1675" t="e">
        <f ca="1"/>
        <v>#NAME?</v>
      </c>
      <c r="I101" s="1674" t="e">
        <f ca="1"/>
        <v>#NAME?</v>
      </c>
      <c r="J101" s="1673" t="e">
        <f ca="1"/>
        <v>#NAME?</v>
      </c>
      <c r="K101" s="1672" t="e">
        <f ca="1"/>
        <v>#NAME?</v>
      </c>
      <c r="L101" s="1671" t="e">
        <f ca="1"/>
        <v>#NAME?</v>
      </c>
      <c r="M101" s="1669" t="e">
        <f ca="1"/>
        <v>#NAME?</v>
      </c>
      <c r="N101" s="1669" t="e">
        <f ca="1"/>
        <v>#NAME?</v>
      </c>
      <c r="O101" s="1670" t="e">
        <f ca="1"/>
        <v>#NAME?</v>
      </c>
      <c r="P101" s="1669" t="e">
        <f ca="1"/>
        <v>#NAME?</v>
      </c>
      <c r="Q101" s="1669" t="e">
        <f ca="1"/>
        <v>#NAME?</v>
      </c>
      <c r="R101" s="1669" t="e">
        <f ca="1"/>
        <v>#NAME?</v>
      </c>
      <c r="S101" s="1669" t="e">
        <f ca="1"/>
        <v>#NAME?</v>
      </c>
      <c r="T101" s="1669" t="e">
        <f ca="1"/>
        <v>#NAME?</v>
      </c>
      <c r="U101" s="1668" t="e">
        <f ca="1"/>
        <v>#NAME?</v>
      </c>
    </row>
    <row r="102" spans="1:21" x14ac:dyDescent="0.2">
      <c r="A102" s="1677" t="e">
        <f ca="1"/>
        <v>#NAME?</v>
      </c>
      <c r="B102" s="1673" t="e">
        <f ca="1"/>
        <v>#NAME?</v>
      </c>
      <c r="C102" s="1676" t="e">
        <f ca="1"/>
        <v>#NAME?</v>
      </c>
      <c r="D102" s="1676" t="e">
        <f ca="1"/>
        <v>#NAME?</v>
      </c>
      <c r="E102" s="1673" t="e">
        <f ca="1"/>
        <v>#NAME?</v>
      </c>
      <c r="F102" s="1673" t="e">
        <f ca="1"/>
        <v>#NAME?</v>
      </c>
      <c r="G102" s="1672" t="e">
        <f ca="1"/>
        <v>#NAME?</v>
      </c>
      <c r="H102" s="1675" t="e">
        <f ca="1"/>
        <v>#NAME?</v>
      </c>
      <c r="I102" s="1674" t="e">
        <f ca="1"/>
        <v>#NAME?</v>
      </c>
      <c r="J102" s="1673" t="e">
        <f ca="1"/>
        <v>#NAME?</v>
      </c>
      <c r="K102" s="1672" t="e">
        <f ca="1"/>
        <v>#NAME?</v>
      </c>
      <c r="L102" s="1671" t="e">
        <f ca="1"/>
        <v>#NAME?</v>
      </c>
      <c r="M102" s="1669" t="e">
        <f ca="1"/>
        <v>#NAME?</v>
      </c>
      <c r="N102" s="1669" t="e">
        <f ca="1"/>
        <v>#NAME?</v>
      </c>
      <c r="O102" s="1670" t="e">
        <f ca="1"/>
        <v>#NAME?</v>
      </c>
      <c r="P102" s="1669" t="e">
        <f ca="1"/>
        <v>#NAME?</v>
      </c>
      <c r="Q102" s="1669" t="e">
        <f ca="1"/>
        <v>#NAME?</v>
      </c>
      <c r="R102" s="1669" t="e">
        <f ca="1"/>
        <v>#NAME?</v>
      </c>
      <c r="S102" s="1669" t="e">
        <f ca="1"/>
        <v>#NAME?</v>
      </c>
      <c r="T102" s="1669" t="e">
        <f ca="1"/>
        <v>#NAME?</v>
      </c>
      <c r="U102" s="1668" t="e">
        <f ca="1"/>
        <v>#NAME?</v>
      </c>
    </row>
    <row r="103" spans="1:21" x14ac:dyDescent="0.2">
      <c r="A103" s="1677" t="e">
        <f ca="1"/>
        <v>#NAME?</v>
      </c>
      <c r="B103" s="1673" t="e">
        <f ca="1"/>
        <v>#NAME?</v>
      </c>
      <c r="C103" s="1676" t="e">
        <f ca="1"/>
        <v>#NAME?</v>
      </c>
      <c r="D103" s="1676" t="e">
        <f ca="1"/>
        <v>#NAME?</v>
      </c>
      <c r="E103" s="1673" t="e">
        <f ca="1"/>
        <v>#NAME?</v>
      </c>
      <c r="F103" s="1673" t="e">
        <f ca="1"/>
        <v>#NAME?</v>
      </c>
      <c r="G103" s="1672" t="e">
        <f ca="1"/>
        <v>#NAME?</v>
      </c>
      <c r="H103" s="1675" t="e">
        <f ca="1"/>
        <v>#NAME?</v>
      </c>
      <c r="I103" s="1674" t="e">
        <f ca="1"/>
        <v>#NAME?</v>
      </c>
      <c r="J103" s="1673" t="e">
        <f ca="1"/>
        <v>#NAME?</v>
      </c>
      <c r="K103" s="1672" t="e">
        <f ca="1"/>
        <v>#NAME?</v>
      </c>
      <c r="L103" s="1671" t="e">
        <f ca="1"/>
        <v>#NAME?</v>
      </c>
      <c r="M103" s="1669" t="e">
        <f ca="1"/>
        <v>#NAME?</v>
      </c>
      <c r="N103" s="1669" t="e">
        <f ca="1"/>
        <v>#NAME?</v>
      </c>
      <c r="O103" s="1670" t="e">
        <f ca="1"/>
        <v>#NAME?</v>
      </c>
      <c r="P103" s="1669" t="e">
        <f ca="1"/>
        <v>#NAME?</v>
      </c>
      <c r="Q103" s="1669" t="e">
        <f ca="1"/>
        <v>#NAME?</v>
      </c>
      <c r="R103" s="1669" t="e">
        <f ca="1"/>
        <v>#NAME?</v>
      </c>
      <c r="S103" s="1669" t="e">
        <f ca="1"/>
        <v>#NAME?</v>
      </c>
      <c r="T103" s="1669" t="e">
        <f ca="1"/>
        <v>#NAME?</v>
      </c>
      <c r="U103" s="1668" t="e">
        <f ca="1"/>
        <v>#NAME?</v>
      </c>
    </row>
    <row r="104" spans="1:21" x14ac:dyDescent="0.2">
      <c r="A104" s="1677" t="e">
        <f ca="1"/>
        <v>#NAME?</v>
      </c>
      <c r="B104" s="1673" t="e">
        <f ca="1"/>
        <v>#NAME?</v>
      </c>
      <c r="C104" s="1676" t="e">
        <f ca="1"/>
        <v>#NAME?</v>
      </c>
      <c r="D104" s="1676" t="e">
        <f ca="1"/>
        <v>#NAME?</v>
      </c>
      <c r="E104" s="1673" t="e">
        <f ca="1"/>
        <v>#NAME?</v>
      </c>
      <c r="F104" s="1673" t="e">
        <f ca="1"/>
        <v>#NAME?</v>
      </c>
      <c r="G104" s="1672" t="e">
        <f ca="1"/>
        <v>#NAME?</v>
      </c>
      <c r="H104" s="1675" t="e">
        <f ca="1"/>
        <v>#NAME?</v>
      </c>
      <c r="I104" s="1674" t="e">
        <f ca="1"/>
        <v>#NAME?</v>
      </c>
      <c r="J104" s="1673" t="e">
        <f ca="1"/>
        <v>#NAME?</v>
      </c>
      <c r="K104" s="1672" t="e">
        <f ca="1"/>
        <v>#NAME?</v>
      </c>
      <c r="L104" s="1671" t="e">
        <f ca="1"/>
        <v>#NAME?</v>
      </c>
      <c r="M104" s="1669" t="e">
        <f ca="1"/>
        <v>#NAME?</v>
      </c>
      <c r="N104" s="1669" t="e">
        <f ca="1"/>
        <v>#NAME?</v>
      </c>
      <c r="O104" s="1670" t="e">
        <f ca="1"/>
        <v>#NAME?</v>
      </c>
      <c r="P104" s="1669" t="e">
        <f ca="1"/>
        <v>#NAME?</v>
      </c>
      <c r="Q104" s="1669" t="e">
        <f ca="1"/>
        <v>#NAME?</v>
      </c>
      <c r="R104" s="1669" t="e">
        <f ca="1"/>
        <v>#NAME?</v>
      </c>
      <c r="S104" s="1669" t="e">
        <f ca="1"/>
        <v>#NAME?</v>
      </c>
      <c r="T104" s="1669" t="e">
        <f ca="1"/>
        <v>#NAME?</v>
      </c>
      <c r="U104" s="1668" t="e">
        <f ca="1"/>
        <v>#NAME?</v>
      </c>
    </row>
    <row r="105" spans="1:21" x14ac:dyDescent="0.2">
      <c r="A105" s="1677" t="e">
        <f ca="1"/>
        <v>#NAME?</v>
      </c>
      <c r="B105" s="1673" t="e">
        <f ca="1"/>
        <v>#NAME?</v>
      </c>
      <c r="C105" s="1676" t="e">
        <f ca="1"/>
        <v>#NAME?</v>
      </c>
      <c r="D105" s="1676" t="e">
        <f ca="1"/>
        <v>#NAME?</v>
      </c>
      <c r="E105" s="1673" t="e">
        <f ca="1"/>
        <v>#NAME?</v>
      </c>
      <c r="F105" s="1673" t="e">
        <f ca="1"/>
        <v>#NAME?</v>
      </c>
      <c r="G105" s="1672" t="e">
        <f ca="1"/>
        <v>#NAME?</v>
      </c>
      <c r="H105" s="1675" t="e">
        <f ca="1"/>
        <v>#NAME?</v>
      </c>
      <c r="I105" s="1674" t="e">
        <f ca="1"/>
        <v>#NAME?</v>
      </c>
      <c r="J105" s="1673" t="e">
        <f ca="1"/>
        <v>#NAME?</v>
      </c>
      <c r="K105" s="1672" t="e">
        <f ca="1"/>
        <v>#NAME?</v>
      </c>
      <c r="L105" s="1671" t="e">
        <f ca="1"/>
        <v>#NAME?</v>
      </c>
      <c r="M105" s="1669" t="e">
        <f ca="1"/>
        <v>#NAME?</v>
      </c>
      <c r="N105" s="1669" t="e">
        <f ca="1"/>
        <v>#NAME?</v>
      </c>
      <c r="O105" s="1670" t="e">
        <f ca="1"/>
        <v>#NAME?</v>
      </c>
      <c r="P105" s="1669" t="e">
        <f ca="1"/>
        <v>#NAME?</v>
      </c>
      <c r="Q105" s="1669" t="e">
        <f ca="1"/>
        <v>#NAME?</v>
      </c>
      <c r="R105" s="1669" t="e">
        <f ca="1"/>
        <v>#NAME?</v>
      </c>
      <c r="S105" s="1669" t="e">
        <f ca="1"/>
        <v>#NAME?</v>
      </c>
      <c r="T105" s="1669" t="e">
        <f ca="1"/>
        <v>#NAME?</v>
      </c>
      <c r="U105" s="1668" t="e">
        <f ca="1"/>
        <v>#NAME?</v>
      </c>
    </row>
    <row r="106" spans="1:21" x14ac:dyDescent="0.2">
      <c r="A106" s="1677" t="e">
        <f ca="1"/>
        <v>#NAME?</v>
      </c>
      <c r="B106" s="1673" t="e">
        <f ca="1"/>
        <v>#NAME?</v>
      </c>
      <c r="C106" s="1676" t="e">
        <f ca="1"/>
        <v>#NAME?</v>
      </c>
      <c r="D106" s="1676" t="e">
        <f ca="1"/>
        <v>#NAME?</v>
      </c>
      <c r="E106" s="1673" t="e">
        <f ca="1"/>
        <v>#NAME?</v>
      </c>
      <c r="F106" s="1673" t="e">
        <f ca="1"/>
        <v>#NAME?</v>
      </c>
      <c r="G106" s="1672" t="e">
        <f ca="1"/>
        <v>#NAME?</v>
      </c>
      <c r="H106" s="1675" t="e">
        <f ca="1"/>
        <v>#NAME?</v>
      </c>
      <c r="I106" s="1674" t="e">
        <f ca="1"/>
        <v>#NAME?</v>
      </c>
      <c r="J106" s="1673" t="e">
        <f ca="1"/>
        <v>#NAME?</v>
      </c>
      <c r="K106" s="1672" t="e">
        <f ca="1"/>
        <v>#NAME?</v>
      </c>
      <c r="L106" s="1671" t="e">
        <f ca="1"/>
        <v>#NAME?</v>
      </c>
      <c r="M106" s="1669" t="e">
        <f ca="1"/>
        <v>#NAME?</v>
      </c>
      <c r="N106" s="1669" t="e">
        <f ca="1"/>
        <v>#NAME?</v>
      </c>
      <c r="O106" s="1670" t="e">
        <f ca="1"/>
        <v>#NAME?</v>
      </c>
      <c r="P106" s="1669" t="e">
        <f ca="1"/>
        <v>#NAME?</v>
      </c>
      <c r="Q106" s="1669" t="e">
        <f ca="1"/>
        <v>#NAME?</v>
      </c>
      <c r="R106" s="1669" t="e">
        <f ca="1"/>
        <v>#NAME?</v>
      </c>
      <c r="S106" s="1669" t="e">
        <f ca="1"/>
        <v>#NAME?</v>
      </c>
      <c r="T106" s="1669" t="e">
        <f ca="1"/>
        <v>#NAME?</v>
      </c>
      <c r="U106" s="1668" t="e">
        <f ca="1"/>
        <v>#NAME?</v>
      </c>
    </row>
    <row r="107" spans="1:21" x14ac:dyDescent="0.2">
      <c r="A107" s="1677" t="e">
        <f ca="1"/>
        <v>#NAME?</v>
      </c>
      <c r="B107" s="1673" t="e">
        <f ca="1"/>
        <v>#NAME?</v>
      </c>
      <c r="C107" s="1676" t="e">
        <f ca="1"/>
        <v>#NAME?</v>
      </c>
      <c r="D107" s="1676" t="e">
        <f ca="1"/>
        <v>#NAME?</v>
      </c>
      <c r="E107" s="1673" t="e">
        <f ca="1"/>
        <v>#NAME?</v>
      </c>
      <c r="F107" s="1673" t="e">
        <f ca="1"/>
        <v>#NAME?</v>
      </c>
      <c r="G107" s="1672" t="e">
        <f ca="1"/>
        <v>#NAME?</v>
      </c>
      <c r="H107" s="1675" t="e">
        <f ca="1"/>
        <v>#NAME?</v>
      </c>
      <c r="I107" s="1674" t="e">
        <f ca="1"/>
        <v>#NAME?</v>
      </c>
      <c r="J107" s="1673" t="e">
        <f ca="1"/>
        <v>#NAME?</v>
      </c>
      <c r="K107" s="1672" t="e">
        <f ca="1"/>
        <v>#NAME?</v>
      </c>
      <c r="L107" s="1671" t="e">
        <f ca="1"/>
        <v>#NAME?</v>
      </c>
      <c r="M107" s="1669" t="e">
        <f ca="1"/>
        <v>#NAME?</v>
      </c>
      <c r="N107" s="1669" t="e">
        <f ca="1"/>
        <v>#NAME?</v>
      </c>
      <c r="O107" s="1670" t="e">
        <f ca="1"/>
        <v>#NAME?</v>
      </c>
      <c r="P107" s="1669" t="e">
        <f ca="1"/>
        <v>#NAME?</v>
      </c>
      <c r="Q107" s="1669" t="e">
        <f ca="1"/>
        <v>#NAME?</v>
      </c>
      <c r="R107" s="1669" t="e">
        <f ca="1"/>
        <v>#NAME?</v>
      </c>
      <c r="S107" s="1669" t="e">
        <f ca="1"/>
        <v>#NAME?</v>
      </c>
      <c r="T107" s="1669" t="e">
        <f ca="1"/>
        <v>#NAME?</v>
      </c>
      <c r="U107" s="1668" t="e">
        <f ca="1"/>
        <v>#NAME?</v>
      </c>
    </row>
    <row r="108" spans="1:21" x14ac:dyDescent="0.2">
      <c r="A108" s="1677" t="e">
        <f ca="1"/>
        <v>#NAME?</v>
      </c>
      <c r="B108" s="1673" t="e">
        <f ca="1"/>
        <v>#NAME?</v>
      </c>
      <c r="C108" s="1676" t="e">
        <f ca="1"/>
        <v>#NAME?</v>
      </c>
      <c r="D108" s="1676" t="e">
        <f ca="1"/>
        <v>#NAME?</v>
      </c>
      <c r="E108" s="1673" t="e">
        <f ca="1"/>
        <v>#NAME?</v>
      </c>
      <c r="F108" s="1673" t="e">
        <f ca="1"/>
        <v>#NAME?</v>
      </c>
      <c r="G108" s="1672" t="e">
        <f ca="1"/>
        <v>#NAME?</v>
      </c>
      <c r="H108" s="1675" t="e">
        <f ca="1"/>
        <v>#NAME?</v>
      </c>
      <c r="I108" s="1674" t="e">
        <f ca="1"/>
        <v>#NAME?</v>
      </c>
      <c r="J108" s="1673" t="e">
        <f ca="1"/>
        <v>#NAME?</v>
      </c>
      <c r="K108" s="1672" t="e">
        <f ca="1"/>
        <v>#NAME?</v>
      </c>
      <c r="L108" s="1671" t="e">
        <f ca="1"/>
        <v>#NAME?</v>
      </c>
      <c r="M108" s="1669" t="e">
        <f ca="1"/>
        <v>#NAME?</v>
      </c>
      <c r="N108" s="1669" t="e">
        <f ca="1"/>
        <v>#NAME?</v>
      </c>
      <c r="O108" s="1670" t="e">
        <f ca="1"/>
        <v>#NAME?</v>
      </c>
      <c r="P108" s="1669" t="e">
        <f ca="1"/>
        <v>#NAME?</v>
      </c>
      <c r="Q108" s="1669" t="e">
        <f ca="1"/>
        <v>#NAME?</v>
      </c>
      <c r="R108" s="1669" t="e">
        <f ca="1"/>
        <v>#NAME?</v>
      </c>
      <c r="S108" s="1669" t="e">
        <f ca="1"/>
        <v>#NAME?</v>
      </c>
      <c r="T108" s="1669" t="e">
        <f ca="1"/>
        <v>#NAME?</v>
      </c>
      <c r="U108" s="1668" t="e">
        <f ca="1"/>
        <v>#NAME?</v>
      </c>
    </row>
    <row r="109" spans="1:21" x14ac:dyDescent="0.2">
      <c r="A109" s="1677" t="e">
        <f ca="1"/>
        <v>#NAME?</v>
      </c>
      <c r="B109" s="1673" t="e">
        <f ca="1"/>
        <v>#NAME?</v>
      </c>
      <c r="C109" s="1676" t="e">
        <f ca="1"/>
        <v>#NAME?</v>
      </c>
      <c r="D109" s="1676" t="e">
        <f ca="1"/>
        <v>#NAME?</v>
      </c>
      <c r="E109" s="1673" t="e">
        <f ca="1"/>
        <v>#NAME?</v>
      </c>
      <c r="F109" s="1673" t="e">
        <f ca="1"/>
        <v>#NAME?</v>
      </c>
      <c r="G109" s="1672" t="e">
        <f ca="1"/>
        <v>#NAME?</v>
      </c>
      <c r="H109" s="1675" t="e">
        <f ca="1"/>
        <v>#NAME?</v>
      </c>
      <c r="I109" s="1674" t="e">
        <f ca="1"/>
        <v>#NAME?</v>
      </c>
      <c r="J109" s="1673" t="e">
        <f ca="1"/>
        <v>#NAME?</v>
      </c>
      <c r="K109" s="1672" t="e">
        <f ca="1"/>
        <v>#NAME?</v>
      </c>
      <c r="L109" s="1671" t="e">
        <f ca="1"/>
        <v>#NAME?</v>
      </c>
      <c r="M109" s="1669" t="e">
        <f ca="1"/>
        <v>#NAME?</v>
      </c>
      <c r="N109" s="1669" t="e">
        <f ca="1"/>
        <v>#NAME?</v>
      </c>
      <c r="O109" s="1670" t="e">
        <f ca="1"/>
        <v>#NAME?</v>
      </c>
      <c r="P109" s="1669" t="e">
        <f ca="1"/>
        <v>#NAME?</v>
      </c>
      <c r="Q109" s="1669" t="e">
        <f ca="1"/>
        <v>#NAME?</v>
      </c>
      <c r="R109" s="1669" t="e">
        <f ca="1"/>
        <v>#NAME?</v>
      </c>
      <c r="S109" s="1669" t="e">
        <f ca="1"/>
        <v>#NAME?</v>
      </c>
      <c r="T109" s="1669" t="e">
        <f ca="1"/>
        <v>#NAME?</v>
      </c>
      <c r="U109" s="1668" t="e">
        <f ca="1"/>
        <v>#NAME?</v>
      </c>
    </row>
    <row r="110" spans="1:21" x14ac:dyDescent="0.2">
      <c r="A110" s="1677" t="e">
        <f ca="1"/>
        <v>#NAME?</v>
      </c>
      <c r="B110" s="1673" t="e">
        <f ca="1"/>
        <v>#NAME?</v>
      </c>
      <c r="C110" s="1676" t="e">
        <f ca="1"/>
        <v>#NAME?</v>
      </c>
      <c r="D110" s="1676" t="e">
        <f ca="1"/>
        <v>#NAME?</v>
      </c>
      <c r="E110" s="1673" t="e">
        <f ca="1"/>
        <v>#NAME?</v>
      </c>
      <c r="F110" s="1673" t="e">
        <f ca="1"/>
        <v>#NAME?</v>
      </c>
      <c r="G110" s="1672" t="e">
        <f ca="1"/>
        <v>#NAME?</v>
      </c>
      <c r="H110" s="1675" t="e">
        <f ca="1"/>
        <v>#NAME?</v>
      </c>
      <c r="I110" s="1674" t="e">
        <f ca="1"/>
        <v>#NAME?</v>
      </c>
      <c r="J110" s="1673" t="e">
        <f ca="1"/>
        <v>#NAME?</v>
      </c>
      <c r="K110" s="1672" t="e">
        <f ca="1"/>
        <v>#NAME?</v>
      </c>
      <c r="L110" s="1671" t="e">
        <f ca="1"/>
        <v>#NAME?</v>
      </c>
      <c r="M110" s="1669" t="e">
        <f ca="1"/>
        <v>#NAME?</v>
      </c>
      <c r="N110" s="1669" t="e">
        <f ca="1"/>
        <v>#NAME?</v>
      </c>
      <c r="O110" s="1670" t="e">
        <f ca="1"/>
        <v>#NAME?</v>
      </c>
      <c r="P110" s="1669" t="e">
        <f ca="1"/>
        <v>#NAME?</v>
      </c>
      <c r="Q110" s="1669" t="e">
        <f ca="1"/>
        <v>#NAME?</v>
      </c>
      <c r="R110" s="1669" t="e">
        <f ca="1"/>
        <v>#NAME?</v>
      </c>
      <c r="S110" s="1669" t="e">
        <f ca="1"/>
        <v>#NAME?</v>
      </c>
      <c r="T110" s="1669" t="e">
        <f ca="1"/>
        <v>#NAME?</v>
      </c>
      <c r="U110" s="1668" t="e">
        <f ca="1"/>
        <v>#NAME?</v>
      </c>
    </row>
    <row r="111" spans="1:21" x14ac:dyDescent="0.2">
      <c r="A111" s="1677" t="e">
        <f ca="1"/>
        <v>#NAME?</v>
      </c>
      <c r="B111" s="1673" t="e">
        <f ca="1"/>
        <v>#NAME?</v>
      </c>
      <c r="C111" s="1676" t="e">
        <f ca="1"/>
        <v>#NAME?</v>
      </c>
      <c r="D111" s="1676" t="e">
        <f ca="1"/>
        <v>#NAME?</v>
      </c>
      <c r="E111" s="1673" t="e">
        <f ca="1"/>
        <v>#NAME?</v>
      </c>
      <c r="F111" s="1673" t="e">
        <f ca="1"/>
        <v>#NAME?</v>
      </c>
      <c r="G111" s="1672" t="e">
        <f ca="1"/>
        <v>#NAME?</v>
      </c>
      <c r="H111" s="1675" t="e">
        <f ca="1"/>
        <v>#NAME?</v>
      </c>
      <c r="I111" s="1674" t="e">
        <f ca="1"/>
        <v>#NAME?</v>
      </c>
      <c r="J111" s="1673" t="e">
        <f ca="1"/>
        <v>#NAME?</v>
      </c>
      <c r="K111" s="1672" t="e">
        <f ca="1"/>
        <v>#NAME?</v>
      </c>
      <c r="L111" s="1671" t="e">
        <f ca="1"/>
        <v>#NAME?</v>
      </c>
      <c r="M111" s="1669" t="e">
        <f ca="1"/>
        <v>#NAME?</v>
      </c>
      <c r="N111" s="1669" t="e">
        <f ca="1"/>
        <v>#NAME?</v>
      </c>
      <c r="O111" s="1670" t="e">
        <f ca="1"/>
        <v>#NAME?</v>
      </c>
      <c r="P111" s="1669" t="e">
        <f ca="1"/>
        <v>#NAME?</v>
      </c>
      <c r="Q111" s="1669" t="e">
        <f ca="1"/>
        <v>#NAME?</v>
      </c>
      <c r="R111" s="1669" t="e">
        <f ca="1"/>
        <v>#NAME?</v>
      </c>
      <c r="S111" s="1669" t="e">
        <f ca="1"/>
        <v>#NAME?</v>
      </c>
      <c r="T111" s="1669" t="e">
        <f ca="1"/>
        <v>#NAME?</v>
      </c>
      <c r="U111" s="1668" t="e">
        <f ca="1"/>
        <v>#NAME?</v>
      </c>
    </row>
    <row r="112" spans="1:21" x14ac:dyDescent="0.2">
      <c r="A112" s="1677" t="e">
        <f ca="1"/>
        <v>#NAME?</v>
      </c>
      <c r="B112" s="1673" t="e">
        <f ca="1"/>
        <v>#NAME?</v>
      </c>
      <c r="C112" s="1676" t="e">
        <f ca="1"/>
        <v>#NAME?</v>
      </c>
      <c r="D112" s="1676" t="e">
        <f ca="1"/>
        <v>#NAME?</v>
      </c>
      <c r="E112" s="1673" t="e">
        <f ca="1"/>
        <v>#NAME?</v>
      </c>
      <c r="F112" s="1673" t="e">
        <f ca="1"/>
        <v>#NAME?</v>
      </c>
      <c r="G112" s="1672" t="e">
        <f ca="1"/>
        <v>#NAME?</v>
      </c>
      <c r="H112" s="1675" t="e">
        <f ca="1"/>
        <v>#NAME?</v>
      </c>
      <c r="I112" s="1674" t="e">
        <f ca="1"/>
        <v>#NAME?</v>
      </c>
      <c r="J112" s="1673" t="e">
        <f ca="1"/>
        <v>#NAME?</v>
      </c>
      <c r="K112" s="1672" t="e">
        <f ca="1"/>
        <v>#NAME?</v>
      </c>
      <c r="L112" s="1671" t="e">
        <f ca="1"/>
        <v>#NAME?</v>
      </c>
      <c r="M112" s="1669" t="e">
        <f ca="1"/>
        <v>#NAME?</v>
      </c>
      <c r="N112" s="1669" t="e">
        <f ca="1"/>
        <v>#NAME?</v>
      </c>
      <c r="O112" s="1670" t="e">
        <f ca="1"/>
        <v>#NAME?</v>
      </c>
      <c r="P112" s="1669" t="e">
        <f ca="1"/>
        <v>#NAME?</v>
      </c>
      <c r="Q112" s="1669" t="e">
        <f ca="1"/>
        <v>#NAME?</v>
      </c>
      <c r="R112" s="1669" t="e">
        <f ca="1"/>
        <v>#NAME?</v>
      </c>
      <c r="S112" s="1669" t="e">
        <f ca="1"/>
        <v>#NAME?</v>
      </c>
      <c r="T112" s="1669" t="e">
        <f ca="1"/>
        <v>#NAME?</v>
      </c>
      <c r="U112" s="1668" t="e">
        <f ca="1"/>
        <v>#NAME?</v>
      </c>
    </row>
    <row r="113" spans="1:21" x14ac:dyDescent="0.2">
      <c r="A113" s="1677" t="e">
        <f ca="1"/>
        <v>#NAME?</v>
      </c>
      <c r="B113" s="1673" t="e">
        <f ca="1"/>
        <v>#NAME?</v>
      </c>
      <c r="C113" s="1676" t="e">
        <f ca="1"/>
        <v>#NAME?</v>
      </c>
      <c r="D113" s="1676" t="e">
        <f ca="1"/>
        <v>#NAME?</v>
      </c>
      <c r="E113" s="1673" t="e">
        <f ca="1"/>
        <v>#NAME?</v>
      </c>
      <c r="F113" s="1673" t="e">
        <f ca="1"/>
        <v>#NAME?</v>
      </c>
      <c r="G113" s="1672" t="e">
        <f ca="1"/>
        <v>#NAME?</v>
      </c>
      <c r="H113" s="1675" t="e">
        <f ca="1"/>
        <v>#NAME?</v>
      </c>
      <c r="I113" s="1674" t="e">
        <f ca="1"/>
        <v>#NAME?</v>
      </c>
      <c r="J113" s="1673" t="e">
        <f ca="1"/>
        <v>#NAME?</v>
      </c>
      <c r="K113" s="1672" t="e">
        <f ca="1"/>
        <v>#NAME?</v>
      </c>
      <c r="L113" s="1671" t="e">
        <f ca="1"/>
        <v>#NAME?</v>
      </c>
      <c r="M113" s="1669" t="e">
        <f ca="1"/>
        <v>#NAME?</v>
      </c>
      <c r="N113" s="1669" t="e">
        <f ca="1"/>
        <v>#NAME?</v>
      </c>
      <c r="O113" s="1670" t="e">
        <f ca="1"/>
        <v>#NAME?</v>
      </c>
      <c r="P113" s="1669" t="e">
        <f ca="1"/>
        <v>#NAME?</v>
      </c>
      <c r="Q113" s="1669" t="e">
        <f ca="1"/>
        <v>#NAME?</v>
      </c>
      <c r="R113" s="1669" t="e">
        <f ca="1"/>
        <v>#NAME?</v>
      </c>
      <c r="S113" s="1669" t="e">
        <f ca="1"/>
        <v>#NAME?</v>
      </c>
      <c r="T113" s="1669" t="e">
        <f ca="1"/>
        <v>#NAME?</v>
      </c>
      <c r="U113" s="1668" t="e">
        <f ca="1"/>
        <v>#NAME?</v>
      </c>
    </row>
    <row r="114" spans="1:21" x14ac:dyDescent="0.2">
      <c r="A114" s="1677" t="e">
        <f ca="1"/>
        <v>#NAME?</v>
      </c>
      <c r="B114" s="1673" t="e">
        <f ca="1"/>
        <v>#NAME?</v>
      </c>
      <c r="C114" s="1676" t="e">
        <f ca="1"/>
        <v>#NAME?</v>
      </c>
      <c r="D114" s="1676" t="e">
        <f ca="1"/>
        <v>#NAME?</v>
      </c>
      <c r="E114" s="1673" t="e">
        <f ca="1"/>
        <v>#NAME?</v>
      </c>
      <c r="F114" s="1673" t="e">
        <f ca="1"/>
        <v>#NAME?</v>
      </c>
      <c r="G114" s="1672" t="e">
        <f ca="1"/>
        <v>#NAME?</v>
      </c>
      <c r="H114" s="1675" t="e">
        <f ca="1"/>
        <v>#NAME?</v>
      </c>
      <c r="I114" s="1674" t="e">
        <f ca="1"/>
        <v>#NAME?</v>
      </c>
      <c r="J114" s="1673" t="e">
        <f ca="1"/>
        <v>#NAME?</v>
      </c>
      <c r="K114" s="1672" t="e">
        <f ca="1"/>
        <v>#NAME?</v>
      </c>
      <c r="L114" s="1671" t="e">
        <f ca="1"/>
        <v>#NAME?</v>
      </c>
      <c r="M114" s="1669" t="e">
        <f ca="1"/>
        <v>#NAME?</v>
      </c>
      <c r="N114" s="1669" t="e">
        <f ca="1"/>
        <v>#NAME?</v>
      </c>
      <c r="O114" s="1670" t="e">
        <f ca="1"/>
        <v>#NAME?</v>
      </c>
      <c r="P114" s="1669" t="e">
        <f ca="1"/>
        <v>#NAME?</v>
      </c>
      <c r="Q114" s="1669" t="e">
        <f ca="1"/>
        <v>#NAME?</v>
      </c>
      <c r="R114" s="1669" t="e">
        <f ca="1"/>
        <v>#NAME?</v>
      </c>
      <c r="S114" s="1669" t="e">
        <f ca="1"/>
        <v>#NAME?</v>
      </c>
      <c r="T114" s="1669" t="e">
        <f ca="1"/>
        <v>#NAME?</v>
      </c>
      <c r="U114" s="1668" t="e">
        <f ca="1"/>
        <v>#NAME?</v>
      </c>
    </row>
    <row r="115" spans="1:21" x14ac:dyDescent="0.2">
      <c r="A115" s="1677" t="e">
        <f ca="1"/>
        <v>#NAME?</v>
      </c>
      <c r="B115" s="1673" t="e">
        <f ca="1"/>
        <v>#NAME?</v>
      </c>
      <c r="C115" s="1676" t="e">
        <f ca="1"/>
        <v>#NAME?</v>
      </c>
      <c r="D115" s="1676" t="e">
        <f ca="1"/>
        <v>#NAME?</v>
      </c>
      <c r="E115" s="1673" t="e">
        <f ca="1"/>
        <v>#NAME?</v>
      </c>
      <c r="F115" s="1673" t="e">
        <f ca="1"/>
        <v>#NAME?</v>
      </c>
      <c r="G115" s="1672" t="e">
        <f ca="1"/>
        <v>#NAME?</v>
      </c>
      <c r="H115" s="1675" t="e">
        <f ca="1"/>
        <v>#NAME?</v>
      </c>
      <c r="I115" s="1674" t="e">
        <f ca="1"/>
        <v>#NAME?</v>
      </c>
      <c r="J115" s="1673" t="e">
        <f ca="1"/>
        <v>#NAME?</v>
      </c>
      <c r="K115" s="1672" t="e">
        <f ca="1"/>
        <v>#NAME?</v>
      </c>
      <c r="L115" s="1671" t="e">
        <f ca="1"/>
        <v>#NAME?</v>
      </c>
      <c r="M115" s="1669" t="e">
        <f ca="1"/>
        <v>#NAME?</v>
      </c>
      <c r="N115" s="1669" t="e">
        <f ca="1"/>
        <v>#NAME?</v>
      </c>
      <c r="O115" s="1670" t="e">
        <f ca="1"/>
        <v>#NAME?</v>
      </c>
      <c r="P115" s="1669" t="e">
        <f ca="1"/>
        <v>#NAME?</v>
      </c>
      <c r="Q115" s="1669" t="e">
        <f ca="1"/>
        <v>#NAME?</v>
      </c>
      <c r="R115" s="1669" t="e">
        <f ca="1"/>
        <v>#NAME?</v>
      </c>
      <c r="S115" s="1669" t="e">
        <f ca="1"/>
        <v>#NAME?</v>
      </c>
      <c r="T115" s="1669" t="e">
        <f ca="1"/>
        <v>#NAME?</v>
      </c>
      <c r="U115" s="1668" t="e">
        <f ca="1"/>
        <v>#NAME?</v>
      </c>
    </row>
    <row r="116" spans="1:21" x14ac:dyDescent="0.2">
      <c r="A116" s="1677" t="e">
        <f ca="1"/>
        <v>#NAME?</v>
      </c>
      <c r="B116" s="1673" t="e">
        <f ca="1"/>
        <v>#NAME?</v>
      </c>
      <c r="C116" s="1676" t="e">
        <f ca="1"/>
        <v>#NAME?</v>
      </c>
      <c r="D116" s="1676" t="e">
        <f ca="1"/>
        <v>#NAME?</v>
      </c>
      <c r="E116" s="1673" t="e">
        <f ca="1"/>
        <v>#NAME?</v>
      </c>
      <c r="F116" s="1673" t="e">
        <f ca="1"/>
        <v>#NAME?</v>
      </c>
      <c r="G116" s="1672" t="e">
        <f ca="1"/>
        <v>#NAME?</v>
      </c>
      <c r="H116" s="1675" t="e">
        <f ca="1"/>
        <v>#NAME?</v>
      </c>
      <c r="I116" s="1674" t="e">
        <f ca="1"/>
        <v>#NAME?</v>
      </c>
      <c r="J116" s="1673" t="e">
        <f ca="1"/>
        <v>#NAME?</v>
      </c>
      <c r="K116" s="1672" t="e">
        <f ca="1"/>
        <v>#NAME?</v>
      </c>
      <c r="L116" s="1671" t="e">
        <f ca="1"/>
        <v>#NAME?</v>
      </c>
      <c r="M116" s="1669" t="e">
        <f ca="1"/>
        <v>#NAME?</v>
      </c>
      <c r="N116" s="1669" t="e">
        <f ca="1"/>
        <v>#NAME?</v>
      </c>
      <c r="O116" s="1670" t="e">
        <f ca="1"/>
        <v>#NAME?</v>
      </c>
      <c r="P116" s="1669" t="e">
        <f ca="1"/>
        <v>#NAME?</v>
      </c>
      <c r="Q116" s="1669" t="e">
        <f ca="1"/>
        <v>#NAME?</v>
      </c>
      <c r="R116" s="1669" t="e">
        <f ca="1"/>
        <v>#NAME?</v>
      </c>
      <c r="S116" s="1669" t="e">
        <f ca="1"/>
        <v>#NAME?</v>
      </c>
      <c r="T116" s="1669" t="e">
        <f ca="1"/>
        <v>#NAME?</v>
      </c>
      <c r="U116" s="1668" t="e">
        <f ca="1"/>
        <v>#NAME?</v>
      </c>
    </row>
    <row r="117" spans="1:21" x14ac:dyDescent="0.2">
      <c r="A117" s="1677" t="e">
        <f ca="1"/>
        <v>#NAME?</v>
      </c>
      <c r="B117" s="1673" t="e">
        <f ca="1"/>
        <v>#NAME?</v>
      </c>
      <c r="C117" s="1676" t="e">
        <f ca="1"/>
        <v>#NAME?</v>
      </c>
      <c r="D117" s="1676" t="e">
        <f ca="1"/>
        <v>#NAME?</v>
      </c>
      <c r="E117" s="1673" t="e">
        <f ca="1"/>
        <v>#NAME?</v>
      </c>
      <c r="F117" s="1673" t="e">
        <f ca="1"/>
        <v>#NAME?</v>
      </c>
      <c r="G117" s="1672" t="e">
        <f ca="1"/>
        <v>#NAME?</v>
      </c>
      <c r="H117" s="1675" t="e">
        <f ca="1"/>
        <v>#NAME?</v>
      </c>
      <c r="I117" s="1674" t="e">
        <f ca="1"/>
        <v>#NAME?</v>
      </c>
      <c r="J117" s="1673" t="e">
        <f ca="1"/>
        <v>#NAME?</v>
      </c>
      <c r="K117" s="1672" t="e">
        <f ca="1"/>
        <v>#NAME?</v>
      </c>
      <c r="L117" s="1671" t="e">
        <f ca="1"/>
        <v>#NAME?</v>
      </c>
      <c r="M117" s="1669" t="e">
        <f ca="1"/>
        <v>#NAME?</v>
      </c>
      <c r="N117" s="1669" t="e">
        <f ca="1"/>
        <v>#NAME?</v>
      </c>
      <c r="O117" s="1670" t="e">
        <f ca="1"/>
        <v>#NAME?</v>
      </c>
      <c r="P117" s="1669" t="e">
        <f ca="1"/>
        <v>#NAME?</v>
      </c>
      <c r="Q117" s="1669" t="e">
        <f ca="1"/>
        <v>#NAME?</v>
      </c>
      <c r="R117" s="1669" t="e">
        <f ca="1"/>
        <v>#NAME?</v>
      </c>
      <c r="S117" s="1669" t="e">
        <f ca="1"/>
        <v>#NAME?</v>
      </c>
      <c r="T117" s="1669" t="e">
        <f ca="1"/>
        <v>#NAME?</v>
      </c>
      <c r="U117" s="1668" t="e">
        <f ca="1"/>
        <v>#NAME?</v>
      </c>
    </row>
    <row r="118" spans="1:21" x14ac:dyDescent="0.2">
      <c r="A118" s="1677" t="e">
        <f ca="1"/>
        <v>#NAME?</v>
      </c>
      <c r="B118" s="1673" t="e">
        <f ca="1"/>
        <v>#NAME?</v>
      </c>
      <c r="C118" s="1676" t="e">
        <f ca="1"/>
        <v>#NAME?</v>
      </c>
      <c r="D118" s="1676" t="e">
        <f ca="1"/>
        <v>#NAME?</v>
      </c>
      <c r="E118" s="1673" t="e">
        <f ca="1"/>
        <v>#NAME?</v>
      </c>
      <c r="F118" s="1673" t="e">
        <f ca="1"/>
        <v>#NAME?</v>
      </c>
      <c r="G118" s="1672" t="e">
        <f ca="1"/>
        <v>#NAME?</v>
      </c>
      <c r="H118" s="1675" t="e">
        <f ca="1"/>
        <v>#NAME?</v>
      </c>
      <c r="I118" s="1674" t="e">
        <f ca="1"/>
        <v>#NAME?</v>
      </c>
      <c r="J118" s="1673" t="e">
        <f ca="1"/>
        <v>#NAME?</v>
      </c>
      <c r="K118" s="1672" t="e">
        <f ca="1"/>
        <v>#NAME?</v>
      </c>
      <c r="L118" s="1671" t="e">
        <f ca="1"/>
        <v>#NAME?</v>
      </c>
      <c r="M118" s="1669" t="e">
        <f ca="1"/>
        <v>#NAME?</v>
      </c>
      <c r="N118" s="1669" t="e">
        <f ca="1"/>
        <v>#NAME?</v>
      </c>
      <c r="O118" s="1670" t="e">
        <f ca="1"/>
        <v>#NAME?</v>
      </c>
      <c r="P118" s="1669" t="e">
        <f ca="1"/>
        <v>#NAME?</v>
      </c>
      <c r="Q118" s="1669" t="e">
        <f ca="1"/>
        <v>#NAME?</v>
      </c>
      <c r="R118" s="1669" t="e">
        <f ca="1"/>
        <v>#NAME?</v>
      </c>
      <c r="S118" s="1669" t="e">
        <f ca="1"/>
        <v>#NAME?</v>
      </c>
      <c r="T118" s="1669" t="e">
        <f ca="1"/>
        <v>#NAME?</v>
      </c>
      <c r="U118" s="1668" t="e">
        <f ca="1"/>
        <v>#NAME?</v>
      </c>
    </row>
    <row r="119" spans="1:21" x14ac:dyDescent="0.2">
      <c r="A119" s="1677" t="e">
        <f ca="1"/>
        <v>#NAME?</v>
      </c>
      <c r="B119" s="1673" t="e">
        <f ca="1"/>
        <v>#NAME?</v>
      </c>
      <c r="C119" s="1676" t="e">
        <f ca="1"/>
        <v>#NAME?</v>
      </c>
      <c r="D119" s="1676" t="e">
        <f ca="1"/>
        <v>#NAME?</v>
      </c>
      <c r="E119" s="1673" t="e">
        <f ca="1"/>
        <v>#NAME?</v>
      </c>
      <c r="F119" s="1673" t="e">
        <f ca="1"/>
        <v>#NAME?</v>
      </c>
      <c r="G119" s="1672" t="e">
        <f ca="1"/>
        <v>#NAME?</v>
      </c>
      <c r="H119" s="1675" t="e">
        <f ca="1"/>
        <v>#NAME?</v>
      </c>
      <c r="I119" s="1674" t="e">
        <f ca="1"/>
        <v>#NAME?</v>
      </c>
      <c r="J119" s="1673" t="e">
        <f ca="1"/>
        <v>#NAME?</v>
      </c>
      <c r="K119" s="1672" t="e">
        <f ca="1"/>
        <v>#NAME?</v>
      </c>
      <c r="L119" s="1671" t="e">
        <f ca="1"/>
        <v>#NAME?</v>
      </c>
      <c r="M119" s="1669" t="e">
        <f ca="1"/>
        <v>#NAME?</v>
      </c>
      <c r="N119" s="1669" t="e">
        <f ca="1"/>
        <v>#NAME?</v>
      </c>
      <c r="O119" s="1670" t="e">
        <f ca="1"/>
        <v>#NAME?</v>
      </c>
      <c r="P119" s="1669" t="e">
        <f ca="1"/>
        <v>#NAME?</v>
      </c>
      <c r="Q119" s="1669" t="e">
        <f ca="1"/>
        <v>#NAME?</v>
      </c>
      <c r="R119" s="1669" t="e">
        <f ca="1"/>
        <v>#NAME?</v>
      </c>
      <c r="S119" s="1669" t="e">
        <f ca="1"/>
        <v>#NAME?</v>
      </c>
      <c r="T119" s="1669" t="e">
        <f ca="1"/>
        <v>#NAME?</v>
      </c>
      <c r="U119" s="1668" t="e">
        <f ca="1"/>
        <v>#NAME?</v>
      </c>
    </row>
    <row r="120" spans="1:21" x14ac:dyDescent="0.2">
      <c r="A120" s="1677" t="e">
        <f ca="1"/>
        <v>#NAME?</v>
      </c>
      <c r="B120" s="1673" t="e">
        <f ca="1"/>
        <v>#NAME?</v>
      </c>
      <c r="C120" s="1676" t="e">
        <f ca="1"/>
        <v>#NAME?</v>
      </c>
      <c r="D120" s="1676" t="e">
        <f ca="1"/>
        <v>#NAME?</v>
      </c>
      <c r="E120" s="1673" t="e">
        <f ca="1"/>
        <v>#NAME?</v>
      </c>
      <c r="F120" s="1673" t="e">
        <f ca="1"/>
        <v>#NAME?</v>
      </c>
      <c r="G120" s="1672" t="e">
        <f ca="1"/>
        <v>#NAME?</v>
      </c>
      <c r="H120" s="1675" t="e">
        <f ca="1"/>
        <v>#NAME?</v>
      </c>
      <c r="I120" s="1674" t="e">
        <f ca="1"/>
        <v>#NAME?</v>
      </c>
      <c r="J120" s="1673" t="e">
        <f ca="1"/>
        <v>#NAME?</v>
      </c>
      <c r="K120" s="1672" t="e">
        <f ca="1"/>
        <v>#NAME?</v>
      </c>
      <c r="L120" s="1671" t="e">
        <f ca="1"/>
        <v>#NAME?</v>
      </c>
      <c r="M120" s="1669" t="e">
        <f ca="1"/>
        <v>#NAME?</v>
      </c>
      <c r="N120" s="1669" t="e">
        <f ca="1"/>
        <v>#NAME?</v>
      </c>
      <c r="O120" s="1670" t="e">
        <f ca="1"/>
        <v>#NAME?</v>
      </c>
      <c r="P120" s="1669" t="e">
        <f ca="1"/>
        <v>#NAME?</v>
      </c>
      <c r="Q120" s="1669" t="e">
        <f ca="1"/>
        <v>#NAME?</v>
      </c>
      <c r="R120" s="1669" t="e">
        <f ca="1"/>
        <v>#NAME?</v>
      </c>
      <c r="S120" s="1669" t="e">
        <f ca="1"/>
        <v>#NAME?</v>
      </c>
      <c r="T120" s="1669" t="e">
        <f ca="1"/>
        <v>#NAME?</v>
      </c>
      <c r="U120" s="1668" t="e">
        <f ca="1"/>
        <v>#NAME?</v>
      </c>
    </row>
    <row r="121" spans="1:21" x14ac:dyDescent="0.2">
      <c r="A121" s="1677" t="e">
        <f ca="1"/>
        <v>#NAME?</v>
      </c>
      <c r="B121" s="1673" t="e">
        <f ca="1"/>
        <v>#NAME?</v>
      </c>
      <c r="C121" s="1676" t="e">
        <f ca="1"/>
        <v>#NAME?</v>
      </c>
      <c r="D121" s="1676" t="e">
        <f ca="1"/>
        <v>#NAME?</v>
      </c>
      <c r="E121" s="1673" t="e">
        <f ca="1"/>
        <v>#NAME?</v>
      </c>
      <c r="F121" s="1673" t="e">
        <f ca="1"/>
        <v>#NAME?</v>
      </c>
      <c r="G121" s="1672" t="e">
        <f ca="1"/>
        <v>#NAME?</v>
      </c>
      <c r="H121" s="1675" t="e">
        <f ca="1"/>
        <v>#NAME?</v>
      </c>
      <c r="I121" s="1674" t="e">
        <f ca="1"/>
        <v>#NAME?</v>
      </c>
      <c r="J121" s="1673" t="e">
        <f ca="1"/>
        <v>#NAME?</v>
      </c>
      <c r="K121" s="1672" t="e">
        <f ca="1"/>
        <v>#NAME?</v>
      </c>
      <c r="L121" s="1671" t="e">
        <f ca="1"/>
        <v>#NAME?</v>
      </c>
      <c r="M121" s="1669" t="e">
        <f ca="1"/>
        <v>#NAME?</v>
      </c>
      <c r="N121" s="1669" t="e">
        <f ca="1"/>
        <v>#NAME?</v>
      </c>
      <c r="O121" s="1670" t="e">
        <f ca="1"/>
        <v>#NAME?</v>
      </c>
      <c r="P121" s="1669" t="e">
        <f ca="1"/>
        <v>#NAME?</v>
      </c>
      <c r="Q121" s="1669" t="e">
        <f ca="1"/>
        <v>#NAME?</v>
      </c>
      <c r="R121" s="1669" t="e">
        <f ca="1"/>
        <v>#NAME?</v>
      </c>
      <c r="S121" s="1669" t="e">
        <f ca="1"/>
        <v>#NAME?</v>
      </c>
      <c r="T121" s="1669" t="e">
        <f ca="1"/>
        <v>#NAME?</v>
      </c>
      <c r="U121" s="1668" t="e">
        <f ca="1"/>
        <v>#NAME?</v>
      </c>
    </row>
    <row r="122" spans="1:21" ht="12" thickBot="1" x14ac:dyDescent="0.25">
      <c r="A122" s="1667" t="e">
        <f ca="1"/>
        <v>#NAME?</v>
      </c>
      <c r="B122" s="1663" t="e">
        <f ca="1"/>
        <v>#NAME?</v>
      </c>
      <c r="C122" s="1666" t="e">
        <f ca="1"/>
        <v>#NAME?</v>
      </c>
      <c r="D122" s="1666" t="e">
        <f ca="1"/>
        <v>#NAME?</v>
      </c>
      <c r="E122" s="1663" t="e">
        <f ca="1"/>
        <v>#NAME?</v>
      </c>
      <c r="F122" s="1663" t="e">
        <f ca="1"/>
        <v>#NAME?</v>
      </c>
      <c r="G122" s="1662" t="e">
        <f ca="1"/>
        <v>#NAME?</v>
      </c>
      <c r="H122" s="1665" t="e">
        <f ca="1"/>
        <v>#NAME?</v>
      </c>
      <c r="I122" s="1664" t="e">
        <f ca="1"/>
        <v>#NAME?</v>
      </c>
      <c r="J122" s="1663" t="e">
        <f ca="1"/>
        <v>#NAME?</v>
      </c>
      <c r="K122" s="1662" t="e">
        <f ca="1"/>
        <v>#NAME?</v>
      </c>
      <c r="L122" s="1661" t="e">
        <f ca="1"/>
        <v>#NAME?</v>
      </c>
      <c r="M122" s="1659" t="e">
        <f ca="1"/>
        <v>#NAME?</v>
      </c>
      <c r="N122" s="1659" t="e">
        <f ca="1"/>
        <v>#NAME?</v>
      </c>
      <c r="O122" s="1660" t="e">
        <f ca="1"/>
        <v>#NAME?</v>
      </c>
      <c r="P122" s="1659" t="e">
        <f ca="1"/>
        <v>#NAME?</v>
      </c>
      <c r="Q122" s="1659" t="e">
        <f ca="1"/>
        <v>#NAME?</v>
      </c>
      <c r="R122" s="1659" t="e">
        <f ca="1"/>
        <v>#NAME?</v>
      </c>
      <c r="S122" s="1659" t="e">
        <f ca="1"/>
        <v>#NAME?</v>
      </c>
      <c r="T122" s="1659" t="e">
        <f ca="1"/>
        <v>#NAME?</v>
      </c>
      <c r="U122" s="1658" t="e">
        <f ca="1"/>
        <v>#NAME?</v>
      </c>
    </row>
  </sheetData>
  <mergeCells count="1">
    <mergeCell ref="A1:U1"/>
  </mergeCells>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13" t="e">
        <f ca="1">Pricing_IRS!$G$14</f>
        <v>#NAME?</v>
      </c>
      <c r="C1" s="1712" t="str">
        <f>UPPER(Pricing_IRS!$G$18)</f>
        <v>NONE</v>
      </c>
      <c r="D1" s="1712">
        <f>Pricing_IRS!$G$17</f>
        <v>1000000</v>
      </c>
      <c r="F1" s="1883">
        <v>20</v>
      </c>
      <c r="G1" s="1711">
        <f>FirstNominal/Payments</f>
        <v>50000</v>
      </c>
      <c r="H1" s="1710">
        <f>Pricing_IRS!$G$25</f>
        <v>0</v>
      </c>
      <c r="I1" s="1709" t="e">
        <f ca="1">SUM(_xll.ohPack(I4:I123))</f>
        <v>#NAME?</v>
      </c>
    </row>
    <row r="3" spans="1:9" x14ac:dyDescent="0.2">
      <c r="B3" s="1706" t="s">
        <v>528</v>
      </c>
      <c r="C3" s="1708" t="s">
        <v>13</v>
      </c>
      <c r="D3" s="1707" t="s">
        <v>527</v>
      </c>
      <c r="E3" s="1707" t="s">
        <v>526</v>
      </c>
      <c r="F3" s="1707" t="s">
        <v>525</v>
      </c>
      <c r="G3" s="1707" t="s">
        <v>524</v>
      </c>
      <c r="H3" s="1706" t="s">
        <v>523</v>
      </c>
      <c r="I3" s="1705"/>
    </row>
    <row r="4" spans="1:9" x14ac:dyDescent="0.2">
      <c r="A4" s="93">
        <v>1</v>
      </c>
      <c r="B4" s="1700" t="e">
        <f t="array" aca="1" ref="B4:B123" ca="1">_xll.qlScheduleDates(,Schedule)</f>
        <v>#NAME?</v>
      </c>
      <c r="C4" s="1699" t="e">
        <f t="array" ref="C4:C123" ca="1">IF(Type="MIRROR",E4:E123,IF(Type="CUSTOM",F4:F123,IF(Type="STEP",G4:G123,IF(Type="FRENCH",H4:H123,D4:D123))))</f>
        <v>#N/A</v>
      </c>
      <c r="D4" s="1704" t="e">
        <f t="shared" ref="D4:D35" ca="1" si="0">IF(ISNUMBER($B5),FirstNominal,NA())</f>
        <v>#N/A</v>
      </c>
      <c r="E4" s="1703" t="e">
        <f t="array" aca="1" ref="E4:E123" ca="1">VLOOKUP(Dates,FirstLegAdmortization_IRS!$B$4:$C$123,2)</f>
        <v>#NAME?</v>
      </c>
      <c r="F4" s="1704" t="e">
        <f t="shared" ref="F4:F35" ca="1" si="1">IF(ISNUMBER($B5),FirstNominal,NA())</f>
        <v>#N/A</v>
      </c>
      <c r="G4" s="1703">
        <f>FirstNominal</f>
        <v>1000000</v>
      </c>
      <c r="H4" s="1702">
        <f>FirstNominal</f>
        <v>1000000</v>
      </c>
      <c r="I4" s="1701">
        <f t="shared" ref="I4:I35" si="2">PPMT(Rate,$A4,Payments,FirstNominal)</f>
        <v>-50000</v>
      </c>
    </row>
    <row r="5" spans="1:9" x14ac:dyDescent="0.2">
      <c r="A5" s="93">
        <v>2</v>
      </c>
      <c r="B5" s="1700" t="e">
        <f ca="1"/>
        <v>#NAME?</v>
      </c>
      <c r="C5" s="1699" t="e">
        <f ca="1"/>
        <v>#N/A</v>
      </c>
      <c r="D5" s="1698" t="e">
        <f t="shared" ca="1" si="0"/>
        <v>#N/A</v>
      </c>
      <c r="E5" s="1698" t="e">
        <f ca="1"/>
        <v>#NAME?</v>
      </c>
      <c r="F5" s="1698" t="e">
        <f t="shared" ca="1" si="1"/>
        <v>#N/A</v>
      </c>
      <c r="G5" s="1698">
        <f t="shared" ref="G5:G36" ca="1" si="3">IF(ISNA($B6),NA(),MAX(G4-StepDecrement,0))</f>
        <v>950000</v>
      </c>
      <c r="H5" s="1697">
        <f t="shared" ref="H5:H36" ca="1" si="4">IF(ISNA($B6),NA(),H4+I4)</f>
        <v>950000</v>
      </c>
      <c r="I5" s="1696">
        <f t="shared" si="2"/>
        <v>-50000</v>
      </c>
    </row>
    <row r="6" spans="1:9" x14ac:dyDescent="0.2">
      <c r="A6" s="93">
        <v>3</v>
      </c>
      <c r="B6" s="1700" t="e">
        <f ca="1"/>
        <v>#NAME?</v>
      </c>
      <c r="C6" s="1699" t="e">
        <f ca="1"/>
        <v>#N/A</v>
      </c>
      <c r="D6" s="1698" t="e">
        <f t="shared" ca="1" si="0"/>
        <v>#N/A</v>
      </c>
      <c r="E6" s="1698" t="e">
        <f ca="1"/>
        <v>#NAME?</v>
      </c>
      <c r="F6" s="1698" t="e">
        <f t="shared" ca="1" si="1"/>
        <v>#N/A</v>
      </c>
      <c r="G6" s="1698">
        <f t="shared" ca="1" si="3"/>
        <v>900000</v>
      </c>
      <c r="H6" s="1697">
        <f t="shared" ca="1" si="4"/>
        <v>900000</v>
      </c>
      <c r="I6" s="1696">
        <f t="shared" si="2"/>
        <v>-50000</v>
      </c>
    </row>
    <row r="7" spans="1:9" x14ac:dyDescent="0.2">
      <c r="A7" s="93">
        <v>4</v>
      </c>
      <c r="B7" s="1700" t="e">
        <f ca="1"/>
        <v>#NAME?</v>
      </c>
      <c r="C7" s="1699" t="e">
        <f ca="1"/>
        <v>#N/A</v>
      </c>
      <c r="D7" s="1698" t="e">
        <f t="shared" ca="1" si="0"/>
        <v>#N/A</v>
      </c>
      <c r="E7" s="1698" t="e">
        <f ca="1"/>
        <v>#NAME?</v>
      </c>
      <c r="F7" s="1698" t="e">
        <f t="shared" ca="1" si="1"/>
        <v>#N/A</v>
      </c>
      <c r="G7" s="1698">
        <f t="shared" ca="1" si="3"/>
        <v>850000</v>
      </c>
      <c r="H7" s="1697">
        <f t="shared" ca="1" si="4"/>
        <v>850000</v>
      </c>
      <c r="I7" s="1696">
        <f t="shared" si="2"/>
        <v>-50000</v>
      </c>
    </row>
    <row r="8" spans="1:9" x14ac:dyDescent="0.2">
      <c r="A8" s="93">
        <v>5</v>
      </c>
      <c r="B8" s="1700" t="e">
        <f ca="1"/>
        <v>#NAME?</v>
      </c>
      <c r="C8" s="1699" t="e">
        <f ca="1"/>
        <v>#N/A</v>
      </c>
      <c r="D8" s="1698" t="e">
        <f t="shared" ca="1" si="0"/>
        <v>#N/A</v>
      </c>
      <c r="E8" s="1698" t="e">
        <f ca="1"/>
        <v>#NAME?</v>
      </c>
      <c r="F8" s="1698" t="e">
        <f t="shared" ca="1" si="1"/>
        <v>#N/A</v>
      </c>
      <c r="G8" s="1698">
        <f t="shared" ca="1" si="3"/>
        <v>800000</v>
      </c>
      <c r="H8" s="1697">
        <f t="shared" ca="1" si="4"/>
        <v>800000</v>
      </c>
      <c r="I8" s="1696">
        <f t="shared" si="2"/>
        <v>-50000</v>
      </c>
    </row>
    <row r="9" spans="1:9" x14ac:dyDescent="0.2">
      <c r="A9" s="93">
        <v>6</v>
      </c>
      <c r="B9" s="1700" t="e">
        <f ca="1"/>
        <v>#NAME?</v>
      </c>
      <c r="C9" s="1699" t="e">
        <f ca="1"/>
        <v>#N/A</v>
      </c>
      <c r="D9" s="1698" t="e">
        <f t="shared" ca="1" si="0"/>
        <v>#N/A</v>
      </c>
      <c r="E9" s="1698" t="e">
        <f ca="1"/>
        <v>#NAME?</v>
      </c>
      <c r="F9" s="1698" t="e">
        <f t="shared" ca="1" si="1"/>
        <v>#N/A</v>
      </c>
      <c r="G9" s="1698">
        <f t="shared" ca="1" si="3"/>
        <v>750000</v>
      </c>
      <c r="H9" s="1697">
        <f t="shared" ca="1" si="4"/>
        <v>750000</v>
      </c>
      <c r="I9" s="1696">
        <f t="shared" si="2"/>
        <v>-50000</v>
      </c>
    </row>
    <row r="10" spans="1:9" x14ac:dyDescent="0.2">
      <c r="A10" s="93">
        <v>7</v>
      </c>
      <c r="B10" s="1700" t="e">
        <f ca="1"/>
        <v>#NAME?</v>
      </c>
      <c r="C10" s="1699" t="e">
        <f ca="1"/>
        <v>#N/A</v>
      </c>
      <c r="D10" s="1698" t="e">
        <f t="shared" ca="1" si="0"/>
        <v>#N/A</v>
      </c>
      <c r="E10" s="1698" t="e">
        <f ca="1"/>
        <v>#NAME?</v>
      </c>
      <c r="F10" s="1698" t="e">
        <f t="shared" ca="1" si="1"/>
        <v>#N/A</v>
      </c>
      <c r="G10" s="1698">
        <f t="shared" ca="1" si="3"/>
        <v>700000</v>
      </c>
      <c r="H10" s="1697">
        <f t="shared" ca="1" si="4"/>
        <v>700000</v>
      </c>
      <c r="I10" s="1696">
        <f t="shared" si="2"/>
        <v>-50000</v>
      </c>
    </row>
    <row r="11" spans="1:9" x14ac:dyDescent="0.2">
      <c r="A11" s="93">
        <v>8</v>
      </c>
      <c r="B11" s="1700" t="e">
        <f ca="1"/>
        <v>#NAME?</v>
      </c>
      <c r="C11" s="1699" t="e">
        <f ca="1"/>
        <v>#N/A</v>
      </c>
      <c r="D11" s="1698" t="e">
        <f t="shared" ca="1" si="0"/>
        <v>#N/A</v>
      </c>
      <c r="E11" s="1698" t="e">
        <f ca="1"/>
        <v>#NAME?</v>
      </c>
      <c r="F11" s="1698" t="e">
        <f t="shared" ca="1" si="1"/>
        <v>#N/A</v>
      </c>
      <c r="G11" s="1698">
        <f t="shared" ca="1" si="3"/>
        <v>650000</v>
      </c>
      <c r="H11" s="1697">
        <f t="shared" ca="1" si="4"/>
        <v>650000</v>
      </c>
      <c r="I11" s="1696">
        <f t="shared" si="2"/>
        <v>-50000</v>
      </c>
    </row>
    <row r="12" spans="1:9" x14ac:dyDescent="0.2">
      <c r="A12" s="93">
        <v>9</v>
      </c>
      <c r="B12" s="1700" t="e">
        <f ca="1"/>
        <v>#NAME?</v>
      </c>
      <c r="C12" s="1699" t="e">
        <f ca="1"/>
        <v>#N/A</v>
      </c>
      <c r="D12" s="1698" t="e">
        <f t="shared" ca="1" si="0"/>
        <v>#N/A</v>
      </c>
      <c r="E12" s="1698" t="e">
        <f ca="1"/>
        <v>#NAME?</v>
      </c>
      <c r="F12" s="1698" t="e">
        <f t="shared" ca="1" si="1"/>
        <v>#N/A</v>
      </c>
      <c r="G12" s="1698">
        <f t="shared" ca="1" si="3"/>
        <v>600000</v>
      </c>
      <c r="H12" s="1697">
        <f t="shared" ca="1" si="4"/>
        <v>600000</v>
      </c>
      <c r="I12" s="1696">
        <f t="shared" si="2"/>
        <v>-50000</v>
      </c>
    </row>
    <row r="13" spans="1:9" x14ac:dyDescent="0.2">
      <c r="A13" s="93">
        <v>10</v>
      </c>
      <c r="B13" s="1700" t="e">
        <f ca="1"/>
        <v>#NAME?</v>
      </c>
      <c r="C13" s="1699" t="e">
        <f ca="1"/>
        <v>#N/A</v>
      </c>
      <c r="D13" s="1698" t="e">
        <f t="shared" ca="1" si="0"/>
        <v>#N/A</v>
      </c>
      <c r="E13" s="1698" t="e">
        <f ca="1"/>
        <v>#NAME?</v>
      </c>
      <c r="F13" s="1698" t="e">
        <f t="shared" ca="1" si="1"/>
        <v>#N/A</v>
      </c>
      <c r="G13" s="1698">
        <f t="shared" ca="1" si="3"/>
        <v>550000</v>
      </c>
      <c r="H13" s="1697">
        <f t="shared" ca="1" si="4"/>
        <v>550000</v>
      </c>
      <c r="I13" s="1696">
        <f t="shared" si="2"/>
        <v>-50000</v>
      </c>
    </row>
    <row r="14" spans="1:9" x14ac:dyDescent="0.2">
      <c r="A14" s="93">
        <v>11</v>
      </c>
      <c r="B14" s="1700" t="e">
        <f ca="1"/>
        <v>#NAME?</v>
      </c>
      <c r="C14" s="1699" t="e">
        <f ca="1"/>
        <v>#N/A</v>
      </c>
      <c r="D14" s="1698" t="e">
        <f t="shared" ca="1" si="0"/>
        <v>#N/A</v>
      </c>
      <c r="E14" s="1698" t="e">
        <f ca="1"/>
        <v>#NAME?</v>
      </c>
      <c r="F14" s="1698" t="e">
        <f t="shared" ca="1" si="1"/>
        <v>#N/A</v>
      </c>
      <c r="G14" s="1698">
        <f t="shared" ca="1" si="3"/>
        <v>500000</v>
      </c>
      <c r="H14" s="1697">
        <f t="shared" ca="1" si="4"/>
        <v>500000</v>
      </c>
      <c r="I14" s="1696">
        <f t="shared" si="2"/>
        <v>-50000</v>
      </c>
    </row>
    <row r="15" spans="1:9" x14ac:dyDescent="0.2">
      <c r="A15" s="93">
        <v>12</v>
      </c>
      <c r="B15" s="1700" t="e">
        <f ca="1"/>
        <v>#NAME?</v>
      </c>
      <c r="C15" s="1699" t="e">
        <f ca="1"/>
        <v>#N/A</v>
      </c>
      <c r="D15" s="1698" t="e">
        <f t="shared" ca="1" si="0"/>
        <v>#N/A</v>
      </c>
      <c r="E15" s="1698" t="e">
        <f ca="1"/>
        <v>#NAME?</v>
      </c>
      <c r="F15" s="1698" t="e">
        <f t="shared" ca="1" si="1"/>
        <v>#N/A</v>
      </c>
      <c r="G15" s="1698">
        <f t="shared" ca="1" si="3"/>
        <v>450000</v>
      </c>
      <c r="H15" s="1697">
        <f t="shared" ca="1" si="4"/>
        <v>450000</v>
      </c>
      <c r="I15" s="1696">
        <f t="shared" si="2"/>
        <v>-50000</v>
      </c>
    </row>
    <row r="16" spans="1:9" x14ac:dyDescent="0.2">
      <c r="A16" s="93">
        <v>13</v>
      </c>
      <c r="B16" s="1700" t="e">
        <f ca="1"/>
        <v>#NAME?</v>
      </c>
      <c r="C16" s="1699" t="e">
        <f ca="1"/>
        <v>#N/A</v>
      </c>
      <c r="D16" s="1698" t="e">
        <f t="shared" ca="1" si="0"/>
        <v>#N/A</v>
      </c>
      <c r="E16" s="1698" t="e">
        <f ca="1"/>
        <v>#NAME?</v>
      </c>
      <c r="F16" s="1698" t="e">
        <f t="shared" ca="1" si="1"/>
        <v>#N/A</v>
      </c>
      <c r="G16" s="1698">
        <f t="shared" ca="1" si="3"/>
        <v>400000</v>
      </c>
      <c r="H16" s="1697">
        <f t="shared" ca="1" si="4"/>
        <v>400000</v>
      </c>
      <c r="I16" s="1696">
        <f t="shared" si="2"/>
        <v>-50000</v>
      </c>
    </row>
    <row r="17" spans="1:9" x14ac:dyDescent="0.2">
      <c r="A17" s="93">
        <v>14</v>
      </c>
      <c r="B17" s="1700" t="e">
        <f ca="1"/>
        <v>#NAME?</v>
      </c>
      <c r="C17" s="1699" t="e">
        <f ca="1"/>
        <v>#N/A</v>
      </c>
      <c r="D17" s="1698" t="e">
        <f t="shared" ca="1" si="0"/>
        <v>#N/A</v>
      </c>
      <c r="E17" s="1698" t="e">
        <f ca="1"/>
        <v>#NAME?</v>
      </c>
      <c r="F17" s="1698" t="e">
        <f t="shared" ca="1" si="1"/>
        <v>#N/A</v>
      </c>
      <c r="G17" s="1698">
        <f t="shared" ca="1" si="3"/>
        <v>350000</v>
      </c>
      <c r="H17" s="1697">
        <f t="shared" ca="1" si="4"/>
        <v>350000</v>
      </c>
      <c r="I17" s="1696">
        <f t="shared" si="2"/>
        <v>-50000</v>
      </c>
    </row>
    <row r="18" spans="1:9" x14ac:dyDescent="0.2">
      <c r="A18" s="93">
        <v>15</v>
      </c>
      <c r="B18" s="1700" t="e">
        <f ca="1"/>
        <v>#NAME?</v>
      </c>
      <c r="C18" s="1699" t="e">
        <f ca="1"/>
        <v>#N/A</v>
      </c>
      <c r="D18" s="1698" t="e">
        <f t="shared" ca="1" si="0"/>
        <v>#N/A</v>
      </c>
      <c r="E18" s="1698" t="e">
        <f ca="1"/>
        <v>#NAME?</v>
      </c>
      <c r="F18" s="1698" t="e">
        <f t="shared" ca="1" si="1"/>
        <v>#N/A</v>
      </c>
      <c r="G18" s="1698">
        <f t="shared" ca="1" si="3"/>
        <v>300000</v>
      </c>
      <c r="H18" s="1697">
        <f t="shared" ca="1" si="4"/>
        <v>300000</v>
      </c>
      <c r="I18" s="1696">
        <f t="shared" si="2"/>
        <v>-50000</v>
      </c>
    </row>
    <row r="19" spans="1:9" x14ac:dyDescent="0.2">
      <c r="A19" s="93">
        <v>16</v>
      </c>
      <c r="B19" s="1700" t="e">
        <f ca="1"/>
        <v>#NAME?</v>
      </c>
      <c r="C19" s="1699" t="e">
        <f ca="1"/>
        <v>#N/A</v>
      </c>
      <c r="D19" s="1698" t="e">
        <f t="shared" ca="1" si="0"/>
        <v>#N/A</v>
      </c>
      <c r="E19" s="1698" t="e">
        <f ca="1"/>
        <v>#NAME?</v>
      </c>
      <c r="F19" s="1698" t="e">
        <f t="shared" ca="1" si="1"/>
        <v>#N/A</v>
      </c>
      <c r="G19" s="1698">
        <f t="shared" ca="1" si="3"/>
        <v>250000</v>
      </c>
      <c r="H19" s="1697">
        <f t="shared" ca="1" si="4"/>
        <v>250000</v>
      </c>
      <c r="I19" s="1696">
        <f t="shared" si="2"/>
        <v>-50000</v>
      </c>
    </row>
    <row r="20" spans="1:9" x14ac:dyDescent="0.2">
      <c r="A20" s="93">
        <v>17</v>
      </c>
      <c r="B20" s="1700" t="e">
        <f ca="1"/>
        <v>#NAME?</v>
      </c>
      <c r="C20" s="1699" t="e">
        <f ca="1"/>
        <v>#N/A</v>
      </c>
      <c r="D20" s="1698" t="e">
        <f t="shared" ca="1" si="0"/>
        <v>#N/A</v>
      </c>
      <c r="E20" s="1698" t="e">
        <f ca="1"/>
        <v>#NAME?</v>
      </c>
      <c r="F20" s="1698" t="e">
        <f t="shared" ca="1" si="1"/>
        <v>#N/A</v>
      </c>
      <c r="G20" s="1698">
        <f t="shared" ca="1" si="3"/>
        <v>200000</v>
      </c>
      <c r="H20" s="1697">
        <f t="shared" ca="1" si="4"/>
        <v>200000</v>
      </c>
      <c r="I20" s="1696">
        <f t="shared" si="2"/>
        <v>-50000</v>
      </c>
    </row>
    <row r="21" spans="1:9" x14ac:dyDescent="0.2">
      <c r="A21" s="93">
        <v>18</v>
      </c>
      <c r="B21" s="1700" t="e">
        <f ca="1"/>
        <v>#NAME?</v>
      </c>
      <c r="C21" s="1699" t="e">
        <f ca="1"/>
        <v>#N/A</v>
      </c>
      <c r="D21" s="1698" t="e">
        <f t="shared" ca="1" si="0"/>
        <v>#N/A</v>
      </c>
      <c r="E21" s="1698" t="e">
        <f ca="1"/>
        <v>#NAME?</v>
      </c>
      <c r="F21" s="1698" t="e">
        <f t="shared" ca="1" si="1"/>
        <v>#N/A</v>
      </c>
      <c r="G21" s="1698">
        <f t="shared" ca="1" si="3"/>
        <v>150000</v>
      </c>
      <c r="H21" s="1697">
        <f t="shared" ca="1" si="4"/>
        <v>150000</v>
      </c>
      <c r="I21" s="1696">
        <f t="shared" si="2"/>
        <v>-50000</v>
      </c>
    </row>
    <row r="22" spans="1:9" x14ac:dyDescent="0.2">
      <c r="A22" s="93">
        <v>19</v>
      </c>
      <c r="B22" s="1700" t="e">
        <f ca="1"/>
        <v>#NAME?</v>
      </c>
      <c r="C22" s="1699" t="e">
        <f ca="1"/>
        <v>#N/A</v>
      </c>
      <c r="D22" s="1698" t="e">
        <f t="shared" ca="1" si="0"/>
        <v>#N/A</v>
      </c>
      <c r="E22" s="1698" t="e">
        <f ca="1"/>
        <v>#NAME?</v>
      </c>
      <c r="F22" s="1698" t="e">
        <f t="shared" ca="1" si="1"/>
        <v>#N/A</v>
      </c>
      <c r="G22" s="1698">
        <f t="shared" ca="1" si="3"/>
        <v>100000</v>
      </c>
      <c r="H22" s="1697">
        <f t="shared" ca="1" si="4"/>
        <v>100000</v>
      </c>
      <c r="I22" s="1696">
        <f t="shared" si="2"/>
        <v>-50000</v>
      </c>
    </row>
    <row r="23" spans="1:9" x14ac:dyDescent="0.2">
      <c r="A23" s="93">
        <v>20</v>
      </c>
      <c r="B23" s="1700" t="e">
        <f ca="1"/>
        <v>#NAME?</v>
      </c>
      <c r="C23" s="1699" t="e">
        <f ca="1"/>
        <v>#N/A</v>
      </c>
      <c r="D23" s="1698" t="e">
        <f t="shared" ca="1" si="0"/>
        <v>#N/A</v>
      </c>
      <c r="E23" s="1698" t="e">
        <f ca="1"/>
        <v>#NAME?</v>
      </c>
      <c r="F23" s="1698" t="e">
        <f t="shared" ca="1" si="1"/>
        <v>#N/A</v>
      </c>
      <c r="G23" s="1698">
        <f t="shared" ca="1" si="3"/>
        <v>50000</v>
      </c>
      <c r="H23" s="1697">
        <f t="shared" ca="1" si="4"/>
        <v>50000</v>
      </c>
      <c r="I23" s="1696">
        <f t="shared" si="2"/>
        <v>-50000</v>
      </c>
    </row>
    <row r="24" spans="1:9" x14ac:dyDescent="0.2">
      <c r="A24" s="93">
        <v>21</v>
      </c>
      <c r="B24" s="1700" t="e">
        <f ca="1"/>
        <v>#NAME?</v>
      </c>
      <c r="C24" s="1699" t="e">
        <f ca="1"/>
        <v>#N/A</v>
      </c>
      <c r="D24" s="1698" t="e">
        <f t="shared" ca="1" si="0"/>
        <v>#N/A</v>
      </c>
      <c r="E24" s="1698" t="e">
        <f ca="1"/>
        <v>#NAME?</v>
      </c>
      <c r="F24" s="1698" t="e">
        <f t="shared" ca="1" si="1"/>
        <v>#N/A</v>
      </c>
      <c r="G24" s="1698">
        <f t="shared" ca="1" si="3"/>
        <v>0</v>
      </c>
      <c r="H24" s="1697">
        <f t="shared" ca="1" si="4"/>
        <v>0</v>
      </c>
      <c r="I24" s="1696" t="e">
        <f t="shared" si="2"/>
        <v>#NUM!</v>
      </c>
    </row>
    <row r="25" spans="1:9" x14ac:dyDescent="0.2">
      <c r="A25" s="93">
        <v>22</v>
      </c>
      <c r="B25" s="1700" t="e">
        <f ca="1"/>
        <v>#NAME?</v>
      </c>
      <c r="C25" s="1699" t="e">
        <f ca="1"/>
        <v>#N/A</v>
      </c>
      <c r="D25" s="1698" t="e">
        <f t="shared" ca="1" si="0"/>
        <v>#N/A</v>
      </c>
      <c r="E25" s="1698" t="e">
        <f ca="1"/>
        <v>#NAME?</v>
      </c>
      <c r="F25" s="1698" t="e">
        <f t="shared" ca="1" si="1"/>
        <v>#N/A</v>
      </c>
      <c r="G25" s="1698">
        <f t="shared" ca="1" si="3"/>
        <v>0</v>
      </c>
      <c r="H25" s="1697" t="e">
        <f t="shared" ca="1" si="4"/>
        <v>#NUM!</v>
      </c>
      <c r="I25" s="1696" t="e">
        <f t="shared" si="2"/>
        <v>#NUM!</v>
      </c>
    </row>
    <row r="26" spans="1:9" x14ac:dyDescent="0.2">
      <c r="A26" s="93">
        <v>23</v>
      </c>
      <c r="B26" s="1700" t="e">
        <f ca="1"/>
        <v>#NAME?</v>
      </c>
      <c r="C26" s="1699" t="e">
        <f ca="1"/>
        <v>#N/A</v>
      </c>
      <c r="D26" s="1698" t="e">
        <f t="shared" ca="1" si="0"/>
        <v>#N/A</v>
      </c>
      <c r="E26" s="1698" t="e">
        <f ca="1"/>
        <v>#NAME?</v>
      </c>
      <c r="F26" s="1698" t="e">
        <f t="shared" ca="1" si="1"/>
        <v>#N/A</v>
      </c>
      <c r="G26" s="1698">
        <f t="shared" ca="1" si="3"/>
        <v>0</v>
      </c>
      <c r="H26" s="1697" t="e">
        <f t="shared" ca="1" si="4"/>
        <v>#NUM!</v>
      </c>
      <c r="I26" s="1696" t="e">
        <f t="shared" si="2"/>
        <v>#NUM!</v>
      </c>
    </row>
    <row r="27" spans="1:9" x14ac:dyDescent="0.2">
      <c r="A27" s="93">
        <v>24</v>
      </c>
      <c r="B27" s="1700" t="e">
        <f ca="1"/>
        <v>#NAME?</v>
      </c>
      <c r="C27" s="1699" t="e">
        <f ca="1"/>
        <v>#N/A</v>
      </c>
      <c r="D27" s="1698" t="e">
        <f t="shared" ca="1" si="0"/>
        <v>#N/A</v>
      </c>
      <c r="E27" s="1698" t="e">
        <f ca="1"/>
        <v>#NAME?</v>
      </c>
      <c r="F27" s="1698" t="e">
        <f t="shared" ca="1" si="1"/>
        <v>#N/A</v>
      </c>
      <c r="G27" s="1698">
        <f t="shared" ca="1" si="3"/>
        <v>0</v>
      </c>
      <c r="H27" s="1697" t="e">
        <f t="shared" ca="1" si="4"/>
        <v>#NUM!</v>
      </c>
      <c r="I27" s="1696" t="e">
        <f t="shared" si="2"/>
        <v>#NUM!</v>
      </c>
    </row>
    <row r="28" spans="1:9" x14ac:dyDescent="0.2">
      <c r="A28" s="93">
        <v>25</v>
      </c>
      <c r="B28" s="1700" t="e">
        <f ca="1"/>
        <v>#NAME?</v>
      </c>
      <c r="C28" s="1699" t="e">
        <f ca="1"/>
        <v>#N/A</v>
      </c>
      <c r="D28" s="1698" t="e">
        <f t="shared" ca="1" si="0"/>
        <v>#N/A</v>
      </c>
      <c r="E28" s="1698" t="e">
        <f ca="1"/>
        <v>#NAME?</v>
      </c>
      <c r="F28" s="1698" t="e">
        <f t="shared" ca="1" si="1"/>
        <v>#N/A</v>
      </c>
      <c r="G28" s="1698">
        <f t="shared" ca="1" si="3"/>
        <v>0</v>
      </c>
      <c r="H28" s="1697" t="e">
        <f t="shared" ca="1" si="4"/>
        <v>#NUM!</v>
      </c>
      <c r="I28" s="1696" t="e">
        <f t="shared" si="2"/>
        <v>#NUM!</v>
      </c>
    </row>
    <row r="29" spans="1:9" x14ac:dyDescent="0.2">
      <c r="A29" s="93">
        <v>26</v>
      </c>
      <c r="B29" s="1700" t="e">
        <f ca="1"/>
        <v>#NAME?</v>
      </c>
      <c r="C29" s="1699" t="e">
        <f ca="1"/>
        <v>#N/A</v>
      </c>
      <c r="D29" s="1698" t="e">
        <f t="shared" ca="1" si="0"/>
        <v>#N/A</v>
      </c>
      <c r="E29" s="1698" t="e">
        <f ca="1"/>
        <v>#NAME?</v>
      </c>
      <c r="F29" s="1698" t="e">
        <f t="shared" ca="1" si="1"/>
        <v>#N/A</v>
      </c>
      <c r="G29" s="1698">
        <f t="shared" ca="1" si="3"/>
        <v>0</v>
      </c>
      <c r="H29" s="1697" t="e">
        <f t="shared" ca="1" si="4"/>
        <v>#NUM!</v>
      </c>
      <c r="I29" s="1696" t="e">
        <f t="shared" si="2"/>
        <v>#NUM!</v>
      </c>
    </row>
    <row r="30" spans="1:9" x14ac:dyDescent="0.2">
      <c r="A30" s="93">
        <v>27</v>
      </c>
      <c r="B30" s="1700" t="e">
        <f ca="1"/>
        <v>#NAME?</v>
      </c>
      <c r="C30" s="1699" t="e">
        <f ca="1"/>
        <v>#N/A</v>
      </c>
      <c r="D30" s="1698" t="e">
        <f t="shared" ca="1" si="0"/>
        <v>#N/A</v>
      </c>
      <c r="E30" s="1698" t="e">
        <f ca="1"/>
        <v>#NAME?</v>
      </c>
      <c r="F30" s="1698" t="e">
        <f t="shared" ca="1" si="1"/>
        <v>#N/A</v>
      </c>
      <c r="G30" s="1698">
        <f t="shared" ca="1" si="3"/>
        <v>0</v>
      </c>
      <c r="H30" s="1697" t="e">
        <f t="shared" ca="1" si="4"/>
        <v>#NUM!</v>
      </c>
      <c r="I30" s="1696" t="e">
        <f t="shared" si="2"/>
        <v>#NUM!</v>
      </c>
    </row>
    <row r="31" spans="1:9" x14ac:dyDescent="0.2">
      <c r="A31" s="93">
        <v>28</v>
      </c>
      <c r="B31" s="1700" t="e">
        <f ca="1"/>
        <v>#NAME?</v>
      </c>
      <c r="C31" s="1699" t="e">
        <f ca="1"/>
        <v>#N/A</v>
      </c>
      <c r="D31" s="1698" t="e">
        <f t="shared" ca="1" si="0"/>
        <v>#N/A</v>
      </c>
      <c r="E31" s="1698" t="e">
        <f ca="1"/>
        <v>#NAME?</v>
      </c>
      <c r="F31" s="1698" t="e">
        <f t="shared" ca="1" si="1"/>
        <v>#N/A</v>
      </c>
      <c r="G31" s="1698">
        <f t="shared" ca="1" si="3"/>
        <v>0</v>
      </c>
      <c r="H31" s="1697" t="e">
        <f t="shared" ca="1" si="4"/>
        <v>#NUM!</v>
      </c>
      <c r="I31" s="1696" t="e">
        <f t="shared" si="2"/>
        <v>#NUM!</v>
      </c>
    </row>
    <row r="32" spans="1:9" x14ac:dyDescent="0.2">
      <c r="A32" s="93">
        <v>29</v>
      </c>
      <c r="B32" s="1700" t="e">
        <f ca="1"/>
        <v>#NAME?</v>
      </c>
      <c r="C32" s="1699" t="e">
        <f ca="1"/>
        <v>#N/A</v>
      </c>
      <c r="D32" s="1698" t="e">
        <f t="shared" ca="1" si="0"/>
        <v>#N/A</v>
      </c>
      <c r="E32" s="1698" t="e">
        <f ca="1"/>
        <v>#NAME?</v>
      </c>
      <c r="F32" s="1698" t="e">
        <f t="shared" ca="1" si="1"/>
        <v>#N/A</v>
      </c>
      <c r="G32" s="1698">
        <f t="shared" ca="1" si="3"/>
        <v>0</v>
      </c>
      <c r="H32" s="1697" t="e">
        <f t="shared" ca="1" si="4"/>
        <v>#NUM!</v>
      </c>
      <c r="I32" s="1696" t="e">
        <f t="shared" si="2"/>
        <v>#NUM!</v>
      </c>
    </row>
    <row r="33" spans="1:9" x14ac:dyDescent="0.2">
      <c r="A33" s="93">
        <v>30</v>
      </c>
      <c r="B33" s="1700" t="e">
        <f ca="1"/>
        <v>#NAME?</v>
      </c>
      <c r="C33" s="1699" t="e">
        <f ca="1"/>
        <v>#N/A</v>
      </c>
      <c r="D33" s="1698" t="e">
        <f t="shared" ca="1" si="0"/>
        <v>#N/A</v>
      </c>
      <c r="E33" s="1698" t="e">
        <f ca="1"/>
        <v>#NAME?</v>
      </c>
      <c r="F33" s="1698" t="e">
        <f t="shared" ca="1" si="1"/>
        <v>#N/A</v>
      </c>
      <c r="G33" s="1698">
        <f t="shared" ca="1" si="3"/>
        <v>0</v>
      </c>
      <c r="H33" s="1697" t="e">
        <f t="shared" ca="1" si="4"/>
        <v>#NUM!</v>
      </c>
      <c r="I33" s="1696" t="e">
        <f t="shared" si="2"/>
        <v>#NUM!</v>
      </c>
    </row>
    <row r="34" spans="1:9" x14ac:dyDescent="0.2">
      <c r="A34" s="93">
        <v>31</v>
      </c>
      <c r="B34" s="1700" t="e">
        <f ca="1"/>
        <v>#NAME?</v>
      </c>
      <c r="C34" s="1699" t="e">
        <f ca="1"/>
        <v>#N/A</v>
      </c>
      <c r="D34" s="1698" t="e">
        <f t="shared" ca="1" si="0"/>
        <v>#N/A</v>
      </c>
      <c r="E34" s="1698" t="e">
        <f ca="1"/>
        <v>#NAME?</v>
      </c>
      <c r="F34" s="1698" t="e">
        <f t="shared" ca="1" si="1"/>
        <v>#N/A</v>
      </c>
      <c r="G34" s="1698">
        <f t="shared" ca="1" si="3"/>
        <v>0</v>
      </c>
      <c r="H34" s="1697" t="e">
        <f t="shared" ca="1" si="4"/>
        <v>#NUM!</v>
      </c>
      <c r="I34" s="1696" t="e">
        <f t="shared" si="2"/>
        <v>#NUM!</v>
      </c>
    </row>
    <row r="35" spans="1:9" x14ac:dyDescent="0.2">
      <c r="A35" s="93">
        <v>32</v>
      </c>
      <c r="B35" s="1700" t="e">
        <f ca="1"/>
        <v>#NAME?</v>
      </c>
      <c r="C35" s="1699" t="e">
        <f ca="1"/>
        <v>#N/A</v>
      </c>
      <c r="D35" s="1698" t="e">
        <f t="shared" ca="1" si="0"/>
        <v>#N/A</v>
      </c>
      <c r="E35" s="1698" t="e">
        <f ca="1"/>
        <v>#NAME?</v>
      </c>
      <c r="F35" s="1698" t="e">
        <f t="shared" ca="1" si="1"/>
        <v>#N/A</v>
      </c>
      <c r="G35" s="1698">
        <f t="shared" ca="1" si="3"/>
        <v>0</v>
      </c>
      <c r="H35" s="1697" t="e">
        <f t="shared" ca="1" si="4"/>
        <v>#NUM!</v>
      </c>
      <c r="I35" s="1696" t="e">
        <f t="shared" si="2"/>
        <v>#NUM!</v>
      </c>
    </row>
    <row r="36" spans="1:9" x14ac:dyDescent="0.2">
      <c r="A36" s="93">
        <v>33</v>
      </c>
      <c r="B36" s="1700" t="e">
        <f ca="1"/>
        <v>#NAME?</v>
      </c>
      <c r="C36" s="1699" t="e">
        <f ca="1"/>
        <v>#N/A</v>
      </c>
      <c r="D36" s="1698" t="e">
        <f t="shared" ref="D36:D67" ca="1" si="5">IF(ISNUMBER($B37),FirstNominal,NA())</f>
        <v>#N/A</v>
      </c>
      <c r="E36" s="1698" t="e">
        <f ca="1"/>
        <v>#NAME?</v>
      </c>
      <c r="F36" s="1698" t="e">
        <f t="shared" ref="F36:F67" ca="1" si="6">IF(ISNUMBER($B37),FirstNominal,NA())</f>
        <v>#N/A</v>
      </c>
      <c r="G36" s="1698">
        <f t="shared" ca="1" si="3"/>
        <v>0</v>
      </c>
      <c r="H36" s="1697" t="e">
        <f t="shared" ca="1" si="4"/>
        <v>#NUM!</v>
      </c>
      <c r="I36" s="1696" t="e">
        <f t="shared" ref="I36:I67" si="7">PPMT(Rate,$A36,Payments,FirstNominal)</f>
        <v>#NUM!</v>
      </c>
    </row>
    <row r="37" spans="1:9" x14ac:dyDescent="0.2">
      <c r="A37" s="93">
        <v>34</v>
      </c>
      <c r="B37" s="1700" t="e">
        <f ca="1"/>
        <v>#NAME?</v>
      </c>
      <c r="C37" s="1699" t="e">
        <f ca="1"/>
        <v>#N/A</v>
      </c>
      <c r="D37" s="1698" t="e">
        <f t="shared" ca="1" si="5"/>
        <v>#N/A</v>
      </c>
      <c r="E37" s="1698" t="e">
        <f ca="1"/>
        <v>#NAME?</v>
      </c>
      <c r="F37" s="1698" t="e">
        <f t="shared" ca="1" si="6"/>
        <v>#N/A</v>
      </c>
      <c r="G37" s="1698">
        <f t="shared" ref="G37:G68" ca="1" si="8">IF(ISNA($B38),NA(),MAX(G36-StepDecrement,0))</f>
        <v>0</v>
      </c>
      <c r="H37" s="1697" t="e">
        <f t="shared" ref="H37:H68" ca="1" si="9">IF(ISNA($B38),NA(),H36+I36)</f>
        <v>#NUM!</v>
      </c>
      <c r="I37" s="1696" t="e">
        <f t="shared" si="7"/>
        <v>#NUM!</v>
      </c>
    </row>
    <row r="38" spans="1:9" x14ac:dyDescent="0.2">
      <c r="A38" s="93">
        <v>35</v>
      </c>
      <c r="B38" s="1700" t="e">
        <f ca="1"/>
        <v>#NAME?</v>
      </c>
      <c r="C38" s="1699" t="e">
        <f ca="1"/>
        <v>#N/A</v>
      </c>
      <c r="D38" s="1698" t="e">
        <f t="shared" ca="1" si="5"/>
        <v>#N/A</v>
      </c>
      <c r="E38" s="1698" t="e">
        <f ca="1"/>
        <v>#NAME?</v>
      </c>
      <c r="F38" s="1698" t="e">
        <f t="shared" ca="1" si="6"/>
        <v>#N/A</v>
      </c>
      <c r="G38" s="1698">
        <f t="shared" ca="1" si="8"/>
        <v>0</v>
      </c>
      <c r="H38" s="1697" t="e">
        <f t="shared" ca="1" si="9"/>
        <v>#NUM!</v>
      </c>
      <c r="I38" s="1696" t="e">
        <f t="shared" si="7"/>
        <v>#NUM!</v>
      </c>
    </row>
    <row r="39" spans="1:9" x14ac:dyDescent="0.2">
      <c r="A39" s="93">
        <v>36</v>
      </c>
      <c r="B39" s="1700" t="e">
        <f ca="1"/>
        <v>#NAME?</v>
      </c>
      <c r="C39" s="1699" t="e">
        <f ca="1"/>
        <v>#N/A</v>
      </c>
      <c r="D39" s="1698" t="e">
        <f t="shared" ca="1" si="5"/>
        <v>#N/A</v>
      </c>
      <c r="E39" s="1698" t="e">
        <f ca="1"/>
        <v>#NAME?</v>
      </c>
      <c r="F39" s="1698" t="e">
        <f t="shared" ca="1" si="6"/>
        <v>#N/A</v>
      </c>
      <c r="G39" s="1698">
        <f t="shared" ca="1" si="8"/>
        <v>0</v>
      </c>
      <c r="H39" s="1697" t="e">
        <f t="shared" ca="1" si="9"/>
        <v>#NUM!</v>
      </c>
      <c r="I39" s="1696" t="e">
        <f t="shared" si="7"/>
        <v>#NUM!</v>
      </c>
    </row>
    <row r="40" spans="1:9" x14ac:dyDescent="0.2">
      <c r="A40" s="93">
        <v>37</v>
      </c>
      <c r="B40" s="1700" t="e">
        <f ca="1"/>
        <v>#NAME?</v>
      </c>
      <c r="C40" s="1699" t="e">
        <f ca="1"/>
        <v>#N/A</v>
      </c>
      <c r="D40" s="1698" t="e">
        <f t="shared" ca="1" si="5"/>
        <v>#N/A</v>
      </c>
      <c r="E40" s="1698" t="e">
        <f ca="1"/>
        <v>#NAME?</v>
      </c>
      <c r="F40" s="1698" t="e">
        <f t="shared" ca="1" si="6"/>
        <v>#N/A</v>
      </c>
      <c r="G40" s="1698">
        <f t="shared" ca="1" si="8"/>
        <v>0</v>
      </c>
      <c r="H40" s="1697" t="e">
        <f t="shared" ca="1" si="9"/>
        <v>#NUM!</v>
      </c>
      <c r="I40" s="1696" t="e">
        <f t="shared" si="7"/>
        <v>#NUM!</v>
      </c>
    </row>
    <row r="41" spans="1:9" x14ac:dyDescent="0.2">
      <c r="A41" s="93">
        <v>38</v>
      </c>
      <c r="B41" s="1700" t="e">
        <f ca="1"/>
        <v>#NAME?</v>
      </c>
      <c r="C41" s="1699" t="e">
        <f ca="1"/>
        <v>#N/A</v>
      </c>
      <c r="D41" s="1698" t="e">
        <f t="shared" ca="1" si="5"/>
        <v>#N/A</v>
      </c>
      <c r="E41" s="1698" t="e">
        <f ca="1"/>
        <v>#NAME?</v>
      </c>
      <c r="F41" s="1698" t="e">
        <f t="shared" ca="1" si="6"/>
        <v>#N/A</v>
      </c>
      <c r="G41" s="1698">
        <f t="shared" ca="1" si="8"/>
        <v>0</v>
      </c>
      <c r="H41" s="1697" t="e">
        <f t="shared" ca="1" si="9"/>
        <v>#NUM!</v>
      </c>
      <c r="I41" s="1696" t="e">
        <f t="shared" si="7"/>
        <v>#NUM!</v>
      </c>
    </row>
    <row r="42" spans="1:9" x14ac:dyDescent="0.2">
      <c r="A42" s="93">
        <v>39</v>
      </c>
      <c r="B42" s="1700" t="e">
        <f ca="1"/>
        <v>#NAME?</v>
      </c>
      <c r="C42" s="1699" t="e">
        <f ca="1"/>
        <v>#N/A</v>
      </c>
      <c r="D42" s="1698" t="e">
        <f t="shared" ca="1" si="5"/>
        <v>#N/A</v>
      </c>
      <c r="E42" s="1698" t="e">
        <f ca="1"/>
        <v>#NAME?</v>
      </c>
      <c r="F42" s="1698" t="e">
        <f t="shared" ca="1" si="6"/>
        <v>#N/A</v>
      </c>
      <c r="G42" s="1698">
        <f t="shared" ca="1" si="8"/>
        <v>0</v>
      </c>
      <c r="H42" s="1697" t="e">
        <f t="shared" ca="1" si="9"/>
        <v>#NUM!</v>
      </c>
      <c r="I42" s="1696" t="e">
        <f t="shared" si="7"/>
        <v>#NUM!</v>
      </c>
    </row>
    <row r="43" spans="1:9" x14ac:dyDescent="0.2">
      <c r="A43" s="93">
        <v>40</v>
      </c>
      <c r="B43" s="1700" t="e">
        <f ca="1"/>
        <v>#NAME?</v>
      </c>
      <c r="C43" s="1699" t="e">
        <f ca="1"/>
        <v>#N/A</v>
      </c>
      <c r="D43" s="1698" t="e">
        <f t="shared" ca="1" si="5"/>
        <v>#N/A</v>
      </c>
      <c r="E43" s="1698" t="e">
        <f ca="1"/>
        <v>#NAME?</v>
      </c>
      <c r="F43" s="1698" t="e">
        <f t="shared" ca="1" si="6"/>
        <v>#N/A</v>
      </c>
      <c r="G43" s="1698">
        <f t="shared" ca="1" si="8"/>
        <v>0</v>
      </c>
      <c r="H43" s="1697" t="e">
        <f t="shared" ca="1" si="9"/>
        <v>#NUM!</v>
      </c>
      <c r="I43" s="1696" t="e">
        <f t="shared" si="7"/>
        <v>#NUM!</v>
      </c>
    </row>
    <row r="44" spans="1:9" x14ac:dyDescent="0.2">
      <c r="A44" s="93">
        <v>41</v>
      </c>
      <c r="B44" s="1700" t="e">
        <f ca="1"/>
        <v>#NAME?</v>
      </c>
      <c r="C44" s="1699" t="e">
        <f ca="1"/>
        <v>#N/A</v>
      </c>
      <c r="D44" s="1698" t="e">
        <f t="shared" ca="1" si="5"/>
        <v>#N/A</v>
      </c>
      <c r="E44" s="1698" t="e">
        <f ca="1"/>
        <v>#NAME?</v>
      </c>
      <c r="F44" s="1698" t="e">
        <f t="shared" ca="1" si="6"/>
        <v>#N/A</v>
      </c>
      <c r="G44" s="1698">
        <f t="shared" ca="1" si="8"/>
        <v>0</v>
      </c>
      <c r="H44" s="1697" t="e">
        <f t="shared" ca="1" si="9"/>
        <v>#NUM!</v>
      </c>
      <c r="I44" s="1696" t="e">
        <f t="shared" si="7"/>
        <v>#NUM!</v>
      </c>
    </row>
    <row r="45" spans="1:9" x14ac:dyDescent="0.2">
      <c r="A45" s="93">
        <v>42</v>
      </c>
      <c r="B45" s="1700" t="e">
        <f ca="1"/>
        <v>#NAME?</v>
      </c>
      <c r="C45" s="1699" t="e">
        <f ca="1"/>
        <v>#N/A</v>
      </c>
      <c r="D45" s="1698" t="e">
        <f t="shared" ca="1" si="5"/>
        <v>#N/A</v>
      </c>
      <c r="E45" s="1698" t="e">
        <f ca="1"/>
        <v>#NAME?</v>
      </c>
      <c r="F45" s="1698" t="e">
        <f t="shared" ca="1" si="6"/>
        <v>#N/A</v>
      </c>
      <c r="G45" s="1698">
        <f t="shared" ca="1" si="8"/>
        <v>0</v>
      </c>
      <c r="H45" s="1697" t="e">
        <f t="shared" ca="1" si="9"/>
        <v>#NUM!</v>
      </c>
      <c r="I45" s="1696" t="e">
        <f t="shared" si="7"/>
        <v>#NUM!</v>
      </c>
    </row>
    <row r="46" spans="1:9" x14ac:dyDescent="0.2">
      <c r="A46" s="93">
        <v>43</v>
      </c>
      <c r="B46" s="1700" t="e">
        <f ca="1"/>
        <v>#NAME?</v>
      </c>
      <c r="C46" s="1699" t="e">
        <f ca="1"/>
        <v>#N/A</v>
      </c>
      <c r="D46" s="1698" t="e">
        <f t="shared" ca="1" si="5"/>
        <v>#N/A</v>
      </c>
      <c r="E46" s="1698" t="e">
        <f ca="1"/>
        <v>#NAME?</v>
      </c>
      <c r="F46" s="1698" t="e">
        <f t="shared" ca="1" si="6"/>
        <v>#N/A</v>
      </c>
      <c r="G46" s="1698">
        <f t="shared" ca="1" si="8"/>
        <v>0</v>
      </c>
      <c r="H46" s="1697" t="e">
        <f t="shared" ca="1" si="9"/>
        <v>#NUM!</v>
      </c>
      <c r="I46" s="1696" t="e">
        <f t="shared" si="7"/>
        <v>#NUM!</v>
      </c>
    </row>
    <row r="47" spans="1:9" x14ac:dyDescent="0.2">
      <c r="A47" s="93">
        <v>44</v>
      </c>
      <c r="B47" s="1700" t="e">
        <f ca="1"/>
        <v>#NAME?</v>
      </c>
      <c r="C47" s="1699" t="e">
        <f ca="1"/>
        <v>#N/A</v>
      </c>
      <c r="D47" s="1698" t="e">
        <f t="shared" ca="1" si="5"/>
        <v>#N/A</v>
      </c>
      <c r="E47" s="1698" t="e">
        <f ca="1"/>
        <v>#NAME?</v>
      </c>
      <c r="F47" s="1698" t="e">
        <f t="shared" ca="1" si="6"/>
        <v>#N/A</v>
      </c>
      <c r="G47" s="1698">
        <f t="shared" ca="1" si="8"/>
        <v>0</v>
      </c>
      <c r="H47" s="1697" t="e">
        <f t="shared" ca="1" si="9"/>
        <v>#NUM!</v>
      </c>
      <c r="I47" s="1696" t="e">
        <f t="shared" si="7"/>
        <v>#NUM!</v>
      </c>
    </row>
    <row r="48" spans="1:9" x14ac:dyDescent="0.2">
      <c r="A48" s="93">
        <v>45</v>
      </c>
      <c r="B48" s="1700" t="e">
        <f ca="1"/>
        <v>#NAME?</v>
      </c>
      <c r="C48" s="1699" t="e">
        <f ca="1"/>
        <v>#N/A</v>
      </c>
      <c r="D48" s="1698" t="e">
        <f t="shared" ca="1" si="5"/>
        <v>#N/A</v>
      </c>
      <c r="E48" s="1698" t="e">
        <f ca="1"/>
        <v>#NAME?</v>
      </c>
      <c r="F48" s="1698" t="e">
        <f t="shared" ca="1" si="6"/>
        <v>#N/A</v>
      </c>
      <c r="G48" s="1698">
        <f t="shared" ca="1" si="8"/>
        <v>0</v>
      </c>
      <c r="H48" s="1697" t="e">
        <f t="shared" ca="1" si="9"/>
        <v>#NUM!</v>
      </c>
      <c r="I48" s="1696" t="e">
        <f t="shared" si="7"/>
        <v>#NUM!</v>
      </c>
    </row>
    <row r="49" spans="1:9" x14ac:dyDescent="0.2">
      <c r="A49" s="93">
        <v>46</v>
      </c>
      <c r="B49" s="1700" t="e">
        <f ca="1"/>
        <v>#NAME?</v>
      </c>
      <c r="C49" s="1699" t="e">
        <f ca="1"/>
        <v>#N/A</v>
      </c>
      <c r="D49" s="1698" t="e">
        <f t="shared" ca="1" si="5"/>
        <v>#N/A</v>
      </c>
      <c r="E49" s="1698" t="e">
        <f ca="1"/>
        <v>#NAME?</v>
      </c>
      <c r="F49" s="1698" t="e">
        <f t="shared" ca="1" si="6"/>
        <v>#N/A</v>
      </c>
      <c r="G49" s="1698">
        <f t="shared" ca="1" si="8"/>
        <v>0</v>
      </c>
      <c r="H49" s="1697" t="e">
        <f t="shared" ca="1" si="9"/>
        <v>#NUM!</v>
      </c>
      <c r="I49" s="1696" t="e">
        <f t="shared" si="7"/>
        <v>#NUM!</v>
      </c>
    </row>
    <row r="50" spans="1:9" x14ac:dyDescent="0.2">
      <c r="A50" s="93">
        <v>47</v>
      </c>
      <c r="B50" s="1700" t="e">
        <f ca="1"/>
        <v>#NAME?</v>
      </c>
      <c r="C50" s="1699" t="e">
        <f ca="1"/>
        <v>#N/A</v>
      </c>
      <c r="D50" s="1698" t="e">
        <f t="shared" ca="1" si="5"/>
        <v>#N/A</v>
      </c>
      <c r="E50" s="1698" t="e">
        <f ca="1"/>
        <v>#NAME?</v>
      </c>
      <c r="F50" s="1698" t="e">
        <f t="shared" ca="1" si="6"/>
        <v>#N/A</v>
      </c>
      <c r="G50" s="1698">
        <f t="shared" ca="1" si="8"/>
        <v>0</v>
      </c>
      <c r="H50" s="1697" t="e">
        <f t="shared" ca="1" si="9"/>
        <v>#NUM!</v>
      </c>
      <c r="I50" s="1696" t="e">
        <f t="shared" si="7"/>
        <v>#NUM!</v>
      </c>
    </row>
    <row r="51" spans="1:9" x14ac:dyDescent="0.2">
      <c r="A51" s="93">
        <v>48</v>
      </c>
      <c r="B51" s="1700" t="e">
        <f ca="1"/>
        <v>#NAME?</v>
      </c>
      <c r="C51" s="1699" t="e">
        <f ca="1"/>
        <v>#N/A</v>
      </c>
      <c r="D51" s="1698" t="e">
        <f t="shared" ca="1" si="5"/>
        <v>#N/A</v>
      </c>
      <c r="E51" s="1698" t="e">
        <f ca="1"/>
        <v>#NAME?</v>
      </c>
      <c r="F51" s="1698" t="e">
        <f t="shared" ca="1" si="6"/>
        <v>#N/A</v>
      </c>
      <c r="G51" s="1698">
        <f t="shared" ca="1" si="8"/>
        <v>0</v>
      </c>
      <c r="H51" s="1697" t="e">
        <f t="shared" ca="1" si="9"/>
        <v>#NUM!</v>
      </c>
      <c r="I51" s="1696" t="e">
        <f t="shared" si="7"/>
        <v>#NUM!</v>
      </c>
    </row>
    <row r="52" spans="1:9" x14ac:dyDescent="0.2">
      <c r="A52" s="93">
        <v>49</v>
      </c>
      <c r="B52" s="1700" t="e">
        <f ca="1"/>
        <v>#NAME?</v>
      </c>
      <c r="C52" s="1699" t="e">
        <f ca="1"/>
        <v>#N/A</v>
      </c>
      <c r="D52" s="1698" t="e">
        <f t="shared" ca="1" si="5"/>
        <v>#N/A</v>
      </c>
      <c r="E52" s="1698" t="e">
        <f ca="1"/>
        <v>#NAME?</v>
      </c>
      <c r="F52" s="1698" t="e">
        <f t="shared" ca="1" si="6"/>
        <v>#N/A</v>
      </c>
      <c r="G52" s="1698">
        <f t="shared" ca="1" si="8"/>
        <v>0</v>
      </c>
      <c r="H52" s="1697" t="e">
        <f t="shared" ca="1" si="9"/>
        <v>#NUM!</v>
      </c>
      <c r="I52" s="1696" t="e">
        <f t="shared" si="7"/>
        <v>#NUM!</v>
      </c>
    </row>
    <row r="53" spans="1:9" x14ac:dyDescent="0.2">
      <c r="A53" s="93">
        <v>50</v>
      </c>
      <c r="B53" s="1700" t="e">
        <f ca="1"/>
        <v>#NAME?</v>
      </c>
      <c r="C53" s="1699" t="e">
        <f ca="1"/>
        <v>#N/A</v>
      </c>
      <c r="D53" s="1698" t="e">
        <f t="shared" ca="1" si="5"/>
        <v>#N/A</v>
      </c>
      <c r="E53" s="1698" t="e">
        <f ca="1"/>
        <v>#NAME?</v>
      </c>
      <c r="F53" s="1698" t="e">
        <f t="shared" ca="1" si="6"/>
        <v>#N/A</v>
      </c>
      <c r="G53" s="1698">
        <f t="shared" ca="1" si="8"/>
        <v>0</v>
      </c>
      <c r="H53" s="1697" t="e">
        <f t="shared" ca="1" si="9"/>
        <v>#NUM!</v>
      </c>
      <c r="I53" s="1696" t="e">
        <f t="shared" si="7"/>
        <v>#NUM!</v>
      </c>
    </row>
    <row r="54" spans="1:9" x14ac:dyDescent="0.2">
      <c r="A54" s="93">
        <v>51</v>
      </c>
      <c r="B54" s="1700" t="e">
        <f ca="1"/>
        <v>#NAME?</v>
      </c>
      <c r="C54" s="1699" t="e">
        <f ca="1"/>
        <v>#N/A</v>
      </c>
      <c r="D54" s="1698" t="e">
        <f t="shared" ca="1" si="5"/>
        <v>#N/A</v>
      </c>
      <c r="E54" s="1698" t="e">
        <f ca="1"/>
        <v>#NAME?</v>
      </c>
      <c r="F54" s="1698" t="e">
        <f t="shared" ca="1" si="6"/>
        <v>#N/A</v>
      </c>
      <c r="G54" s="1698">
        <f t="shared" ca="1" si="8"/>
        <v>0</v>
      </c>
      <c r="H54" s="1697" t="e">
        <f t="shared" ca="1" si="9"/>
        <v>#NUM!</v>
      </c>
      <c r="I54" s="1696" t="e">
        <f t="shared" si="7"/>
        <v>#NUM!</v>
      </c>
    </row>
    <row r="55" spans="1:9" x14ac:dyDescent="0.2">
      <c r="A55" s="93">
        <v>52</v>
      </c>
      <c r="B55" s="1700" t="e">
        <f ca="1"/>
        <v>#NAME?</v>
      </c>
      <c r="C55" s="1699" t="e">
        <f ca="1"/>
        <v>#N/A</v>
      </c>
      <c r="D55" s="1698" t="e">
        <f t="shared" ca="1" si="5"/>
        <v>#N/A</v>
      </c>
      <c r="E55" s="1698" t="e">
        <f ca="1"/>
        <v>#NAME?</v>
      </c>
      <c r="F55" s="1698" t="e">
        <f t="shared" ca="1" si="6"/>
        <v>#N/A</v>
      </c>
      <c r="G55" s="1698">
        <f t="shared" ca="1" si="8"/>
        <v>0</v>
      </c>
      <c r="H55" s="1697" t="e">
        <f t="shared" ca="1" si="9"/>
        <v>#NUM!</v>
      </c>
      <c r="I55" s="1696" t="e">
        <f t="shared" si="7"/>
        <v>#NUM!</v>
      </c>
    </row>
    <row r="56" spans="1:9" x14ac:dyDescent="0.2">
      <c r="A56" s="93">
        <v>53</v>
      </c>
      <c r="B56" s="1700" t="e">
        <f ca="1"/>
        <v>#NAME?</v>
      </c>
      <c r="C56" s="1699" t="e">
        <f ca="1"/>
        <v>#N/A</v>
      </c>
      <c r="D56" s="1698" t="e">
        <f t="shared" ca="1" si="5"/>
        <v>#N/A</v>
      </c>
      <c r="E56" s="1698" t="e">
        <f ca="1"/>
        <v>#NAME?</v>
      </c>
      <c r="F56" s="1698" t="e">
        <f t="shared" ca="1" si="6"/>
        <v>#N/A</v>
      </c>
      <c r="G56" s="1698">
        <f t="shared" ca="1" si="8"/>
        <v>0</v>
      </c>
      <c r="H56" s="1697" t="e">
        <f t="shared" ca="1" si="9"/>
        <v>#NUM!</v>
      </c>
      <c r="I56" s="1696" t="e">
        <f t="shared" si="7"/>
        <v>#NUM!</v>
      </c>
    </row>
    <row r="57" spans="1:9" x14ac:dyDescent="0.2">
      <c r="A57" s="93">
        <v>54</v>
      </c>
      <c r="B57" s="1700" t="e">
        <f ca="1"/>
        <v>#NAME?</v>
      </c>
      <c r="C57" s="1699" t="e">
        <f ca="1"/>
        <v>#N/A</v>
      </c>
      <c r="D57" s="1698" t="e">
        <f t="shared" ca="1" si="5"/>
        <v>#N/A</v>
      </c>
      <c r="E57" s="1698" t="e">
        <f ca="1"/>
        <v>#NAME?</v>
      </c>
      <c r="F57" s="1698" t="e">
        <f t="shared" ca="1" si="6"/>
        <v>#N/A</v>
      </c>
      <c r="G57" s="1698">
        <f t="shared" ca="1" si="8"/>
        <v>0</v>
      </c>
      <c r="H57" s="1697" t="e">
        <f t="shared" ca="1" si="9"/>
        <v>#NUM!</v>
      </c>
      <c r="I57" s="1696" t="e">
        <f t="shared" si="7"/>
        <v>#NUM!</v>
      </c>
    </row>
    <row r="58" spans="1:9" x14ac:dyDescent="0.2">
      <c r="A58" s="93">
        <v>55</v>
      </c>
      <c r="B58" s="1700" t="e">
        <f ca="1"/>
        <v>#NAME?</v>
      </c>
      <c r="C58" s="1699" t="e">
        <f ca="1"/>
        <v>#N/A</v>
      </c>
      <c r="D58" s="1698" t="e">
        <f t="shared" ca="1" si="5"/>
        <v>#N/A</v>
      </c>
      <c r="E58" s="1698" t="e">
        <f ca="1"/>
        <v>#NAME?</v>
      </c>
      <c r="F58" s="1698" t="e">
        <f t="shared" ca="1" si="6"/>
        <v>#N/A</v>
      </c>
      <c r="G58" s="1698">
        <f t="shared" ca="1" si="8"/>
        <v>0</v>
      </c>
      <c r="H58" s="1697" t="e">
        <f t="shared" ca="1" si="9"/>
        <v>#NUM!</v>
      </c>
      <c r="I58" s="1696" t="e">
        <f t="shared" si="7"/>
        <v>#NUM!</v>
      </c>
    </row>
    <row r="59" spans="1:9" x14ac:dyDescent="0.2">
      <c r="A59" s="93">
        <v>56</v>
      </c>
      <c r="B59" s="1700" t="e">
        <f ca="1"/>
        <v>#NAME?</v>
      </c>
      <c r="C59" s="1699" t="e">
        <f ca="1"/>
        <v>#N/A</v>
      </c>
      <c r="D59" s="1698" t="e">
        <f t="shared" ca="1" si="5"/>
        <v>#N/A</v>
      </c>
      <c r="E59" s="1698" t="e">
        <f ca="1"/>
        <v>#NAME?</v>
      </c>
      <c r="F59" s="1698" t="e">
        <f t="shared" ca="1" si="6"/>
        <v>#N/A</v>
      </c>
      <c r="G59" s="1698">
        <f t="shared" ca="1" si="8"/>
        <v>0</v>
      </c>
      <c r="H59" s="1697" t="e">
        <f t="shared" ca="1" si="9"/>
        <v>#NUM!</v>
      </c>
      <c r="I59" s="1696" t="e">
        <f t="shared" si="7"/>
        <v>#NUM!</v>
      </c>
    </row>
    <row r="60" spans="1:9" x14ac:dyDescent="0.2">
      <c r="A60" s="93">
        <v>57</v>
      </c>
      <c r="B60" s="1700" t="e">
        <f ca="1"/>
        <v>#NAME?</v>
      </c>
      <c r="C60" s="1699" t="e">
        <f ca="1"/>
        <v>#N/A</v>
      </c>
      <c r="D60" s="1698" t="e">
        <f t="shared" ca="1" si="5"/>
        <v>#N/A</v>
      </c>
      <c r="E60" s="1698" t="e">
        <f ca="1"/>
        <v>#NAME?</v>
      </c>
      <c r="F60" s="1698" t="e">
        <f t="shared" ca="1" si="6"/>
        <v>#N/A</v>
      </c>
      <c r="G60" s="1698">
        <f t="shared" ca="1" si="8"/>
        <v>0</v>
      </c>
      <c r="H60" s="1697" t="e">
        <f t="shared" ca="1" si="9"/>
        <v>#NUM!</v>
      </c>
      <c r="I60" s="1696" t="e">
        <f t="shared" si="7"/>
        <v>#NUM!</v>
      </c>
    </row>
    <row r="61" spans="1:9" x14ac:dyDescent="0.2">
      <c r="A61" s="93">
        <v>58</v>
      </c>
      <c r="B61" s="1700" t="e">
        <f ca="1"/>
        <v>#NAME?</v>
      </c>
      <c r="C61" s="1699" t="e">
        <f ca="1"/>
        <v>#N/A</v>
      </c>
      <c r="D61" s="1698" t="e">
        <f t="shared" ca="1" si="5"/>
        <v>#N/A</v>
      </c>
      <c r="E61" s="1698" t="e">
        <f ca="1"/>
        <v>#NAME?</v>
      </c>
      <c r="F61" s="1698" t="e">
        <f t="shared" ca="1" si="6"/>
        <v>#N/A</v>
      </c>
      <c r="G61" s="1698">
        <f t="shared" ca="1" si="8"/>
        <v>0</v>
      </c>
      <c r="H61" s="1697" t="e">
        <f t="shared" ca="1" si="9"/>
        <v>#NUM!</v>
      </c>
      <c r="I61" s="1696" t="e">
        <f t="shared" si="7"/>
        <v>#NUM!</v>
      </c>
    </row>
    <row r="62" spans="1:9" x14ac:dyDescent="0.2">
      <c r="A62" s="93">
        <v>59</v>
      </c>
      <c r="B62" s="1700" t="e">
        <f ca="1"/>
        <v>#NAME?</v>
      </c>
      <c r="C62" s="1699" t="e">
        <f ca="1"/>
        <v>#N/A</v>
      </c>
      <c r="D62" s="1698" t="e">
        <f t="shared" ca="1" si="5"/>
        <v>#N/A</v>
      </c>
      <c r="E62" s="1698" t="e">
        <f ca="1"/>
        <v>#NAME?</v>
      </c>
      <c r="F62" s="1698" t="e">
        <f t="shared" ca="1" si="6"/>
        <v>#N/A</v>
      </c>
      <c r="G62" s="1698">
        <f t="shared" ca="1" si="8"/>
        <v>0</v>
      </c>
      <c r="H62" s="1697" t="e">
        <f t="shared" ca="1" si="9"/>
        <v>#NUM!</v>
      </c>
      <c r="I62" s="1696" t="e">
        <f t="shared" si="7"/>
        <v>#NUM!</v>
      </c>
    </row>
    <row r="63" spans="1:9" x14ac:dyDescent="0.2">
      <c r="A63" s="93">
        <v>60</v>
      </c>
      <c r="B63" s="1700" t="e">
        <f ca="1"/>
        <v>#NAME?</v>
      </c>
      <c r="C63" s="1699" t="e">
        <f ca="1"/>
        <v>#N/A</v>
      </c>
      <c r="D63" s="1698" t="e">
        <f t="shared" ca="1" si="5"/>
        <v>#N/A</v>
      </c>
      <c r="E63" s="1698" t="e">
        <f ca="1"/>
        <v>#NAME?</v>
      </c>
      <c r="F63" s="1698" t="e">
        <f t="shared" ca="1" si="6"/>
        <v>#N/A</v>
      </c>
      <c r="G63" s="1698">
        <f t="shared" ca="1" si="8"/>
        <v>0</v>
      </c>
      <c r="H63" s="1697" t="e">
        <f t="shared" ca="1" si="9"/>
        <v>#NUM!</v>
      </c>
      <c r="I63" s="1696" t="e">
        <f t="shared" si="7"/>
        <v>#NUM!</v>
      </c>
    </row>
    <row r="64" spans="1:9" x14ac:dyDescent="0.2">
      <c r="A64" s="93">
        <v>61</v>
      </c>
      <c r="B64" s="1700" t="e">
        <f ca="1"/>
        <v>#NAME?</v>
      </c>
      <c r="C64" s="1699" t="e">
        <f ca="1"/>
        <v>#N/A</v>
      </c>
      <c r="D64" s="1698" t="e">
        <f t="shared" ca="1" si="5"/>
        <v>#N/A</v>
      </c>
      <c r="E64" s="1698" t="e">
        <f ca="1"/>
        <v>#NAME?</v>
      </c>
      <c r="F64" s="1698" t="e">
        <f t="shared" ca="1" si="6"/>
        <v>#N/A</v>
      </c>
      <c r="G64" s="1698">
        <f t="shared" ca="1" si="8"/>
        <v>0</v>
      </c>
      <c r="H64" s="1697" t="e">
        <f t="shared" ca="1" si="9"/>
        <v>#NUM!</v>
      </c>
      <c r="I64" s="1696" t="e">
        <f t="shared" si="7"/>
        <v>#NUM!</v>
      </c>
    </row>
    <row r="65" spans="1:9" x14ac:dyDescent="0.2">
      <c r="A65" s="93">
        <v>62</v>
      </c>
      <c r="B65" s="1700" t="e">
        <f ca="1"/>
        <v>#NAME?</v>
      </c>
      <c r="C65" s="1699" t="e">
        <f ca="1"/>
        <v>#N/A</v>
      </c>
      <c r="D65" s="1698" t="e">
        <f t="shared" ca="1" si="5"/>
        <v>#N/A</v>
      </c>
      <c r="E65" s="1698" t="e">
        <f ca="1"/>
        <v>#NAME?</v>
      </c>
      <c r="F65" s="1698" t="e">
        <f t="shared" ca="1" si="6"/>
        <v>#N/A</v>
      </c>
      <c r="G65" s="1698">
        <f t="shared" ca="1" si="8"/>
        <v>0</v>
      </c>
      <c r="H65" s="1697" t="e">
        <f t="shared" ca="1" si="9"/>
        <v>#NUM!</v>
      </c>
      <c r="I65" s="1696" t="e">
        <f t="shared" si="7"/>
        <v>#NUM!</v>
      </c>
    </row>
    <row r="66" spans="1:9" x14ac:dyDescent="0.2">
      <c r="A66" s="93">
        <v>63</v>
      </c>
      <c r="B66" s="1700" t="e">
        <f ca="1"/>
        <v>#NAME?</v>
      </c>
      <c r="C66" s="1699" t="e">
        <f ca="1"/>
        <v>#N/A</v>
      </c>
      <c r="D66" s="1698" t="e">
        <f t="shared" ca="1" si="5"/>
        <v>#N/A</v>
      </c>
      <c r="E66" s="1698" t="e">
        <f ca="1"/>
        <v>#NAME?</v>
      </c>
      <c r="F66" s="1698" t="e">
        <f t="shared" ca="1" si="6"/>
        <v>#N/A</v>
      </c>
      <c r="G66" s="1698">
        <f t="shared" ca="1" si="8"/>
        <v>0</v>
      </c>
      <c r="H66" s="1697" t="e">
        <f t="shared" ca="1" si="9"/>
        <v>#NUM!</v>
      </c>
      <c r="I66" s="1696" t="e">
        <f t="shared" si="7"/>
        <v>#NUM!</v>
      </c>
    </row>
    <row r="67" spans="1:9" x14ac:dyDescent="0.2">
      <c r="A67" s="93">
        <v>64</v>
      </c>
      <c r="B67" s="1700" t="e">
        <f ca="1"/>
        <v>#NAME?</v>
      </c>
      <c r="C67" s="1699" t="e">
        <f ca="1"/>
        <v>#N/A</v>
      </c>
      <c r="D67" s="1698" t="e">
        <f t="shared" ca="1" si="5"/>
        <v>#N/A</v>
      </c>
      <c r="E67" s="1698" t="e">
        <f ca="1"/>
        <v>#NAME?</v>
      </c>
      <c r="F67" s="1698" t="e">
        <f t="shared" ca="1" si="6"/>
        <v>#N/A</v>
      </c>
      <c r="G67" s="1698">
        <f t="shared" ca="1" si="8"/>
        <v>0</v>
      </c>
      <c r="H67" s="1697" t="e">
        <f t="shared" ca="1" si="9"/>
        <v>#NUM!</v>
      </c>
      <c r="I67" s="1696" t="e">
        <f t="shared" si="7"/>
        <v>#NUM!</v>
      </c>
    </row>
    <row r="68" spans="1:9" x14ac:dyDescent="0.2">
      <c r="A68" s="93">
        <v>65</v>
      </c>
      <c r="B68" s="1700" t="e">
        <f ca="1"/>
        <v>#NAME?</v>
      </c>
      <c r="C68" s="1699" t="e">
        <f ca="1"/>
        <v>#N/A</v>
      </c>
      <c r="D68" s="1698" t="e">
        <f t="shared" ref="D68:D99" ca="1" si="10">IF(ISNUMBER($B69),FirstNominal,NA())</f>
        <v>#N/A</v>
      </c>
      <c r="E68" s="1698" t="e">
        <f ca="1"/>
        <v>#NAME?</v>
      </c>
      <c r="F68" s="1698" t="e">
        <f t="shared" ref="F68:F99" ca="1" si="11">IF(ISNUMBER($B69),FirstNominal,NA())</f>
        <v>#N/A</v>
      </c>
      <c r="G68" s="1698">
        <f t="shared" ca="1" si="8"/>
        <v>0</v>
      </c>
      <c r="H68" s="1697" t="e">
        <f t="shared" ca="1" si="9"/>
        <v>#NUM!</v>
      </c>
      <c r="I68" s="1696" t="e">
        <f t="shared" ref="I68:I99" si="12">PPMT(Rate,$A68,Payments,FirstNominal)</f>
        <v>#NUM!</v>
      </c>
    </row>
    <row r="69" spans="1:9" x14ac:dyDescent="0.2">
      <c r="A69" s="93">
        <v>66</v>
      </c>
      <c r="B69" s="1700" t="e">
        <f ca="1"/>
        <v>#NAME?</v>
      </c>
      <c r="C69" s="1699" t="e">
        <f ca="1"/>
        <v>#N/A</v>
      </c>
      <c r="D69" s="1698" t="e">
        <f t="shared" ca="1" si="10"/>
        <v>#N/A</v>
      </c>
      <c r="E69" s="1698" t="e">
        <f ca="1"/>
        <v>#NAME?</v>
      </c>
      <c r="F69" s="1698" t="e">
        <f t="shared" ca="1" si="11"/>
        <v>#N/A</v>
      </c>
      <c r="G69" s="1698">
        <f t="shared" ref="G69:G100" ca="1" si="13">IF(ISNA($B70),NA(),MAX(G68-StepDecrement,0))</f>
        <v>0</v>
      </c>
      <c r="H69" s="1697" t="e">
        <f t="shared" ref="H69:H100" ca="1" si="14">IF(ISNA($B70),NA(),H68+I68)</f>
        <v>#NUM!</v>
      </c>
      <c r="I69" s="1696" t="e">
        <f t="shared" si="12"/>
        <v>#NUM!</v>
      </c>
    </row>
    <row r="70" spans="1:9" x14ac:dyDescent="0.2">
      <c r="A70" s="93">
        <v>67</v>
      </c>
      <c r="B70" s="1700" t="e">
        <f ca="1"/>
        <v>#NAME?</v>
      </c>
      <c r="C70" s="1699" t="e">
        <f ca="1"/>
        <v>#N/A</v>
      </c>
      <c r="D70" s="1698" t="e">
        <f t="shared" ca="1" si="10"/>
        <v>#N/A</v>
      </c>
      <c r="E70" s="1698" t="e">
        <f ca="1"/>
        <v>#NAME?</v>
      </c>
      <c r="F70" s="1698" t="e">
        <f t="shared" ca="1" si="11"/>
        <v>#N/A</v>
      </c>
      <c r="G70" s="1698">
        <f t="shared" ca="1" si="13"/>
        <v>0</v>
      </c>
      <c r="H70" s="1697" t="e">
        <f t="shared" ca="1" si="14"/>
        <v>#NUM!</v>
      </c>
      <c r="I70" s="1696" t="e">
        <f t="shared" si="12"/>
        <v>#NUM!</v>
      </c>
    </row>
    <row r="71" spans="1:9" x14ac:dyDescent="0.2">
      <c r="A71" s="93">
        <v>68</v>
      </c>
      <c r="B71" s="1700" t="e">
        <f ca="1"/>
        <v>#NAME?</v>
      </c>
      <c r="C71" s="1699" t="e">
        <f ca="1"/>
        <v>#N/A</v>
      </c>
      <c r="D71" s="1698" t="e">
        <f t="shared" ca="1" si="10"/>
        <v>#N/A</v>
      </c>
      <c r="E71" s="1698" t="e">
        <f ca="1"/>
        <v>#NAME?</v>
      </c>
      <c r="F71" s="1698" t="e">
        <f t="shared" ca="1" si="11"/>
        <v>#N/A</v>
      </c>
      <c r="G71" s="1698">
        <f t="shared" ca="1" si="13"/>
        <v>0</v>
      </c>
      <c r="H71" s="1697" t="e">
        <f t="shared" ca="1" si="14"/>
        <v>#NUM!</v>
      </c>
      <c r="I71" s="1696" t="e">
        <f t="shared" si="12"/>
        <v>#NUM!</v>
      </c>
    </row>
    <row r="72" spans="1:9" x14ac:dyDescent="0.2">
      <c r="A72" s="93">
        <v>69</v>
      </c>
      <c r="B72" s="1700" t="e">
        <f ca="1"/>
        <v>#NAME?</v>
      </c>
      <c r="C72" s="1699" t="e">
        <f ca="1"/>
        <v>#N/A</v>
      </c>
      <c r="D72" s="1698" t="e">
        <f t="shared" ca="1" si="10"/>
        <v>#N/A</v>
      </c>
      <c r="E72" s="1698" t="e">
        <f ca="1"/>
        <v>#NAME?</v>
      </c>
      <c r="F72" s="1698" t="e">
        <f t="shared" ca="1" si="11"/>
        <v>#N/A</v>
      </c>
      <c r="G72" s="1698">
        <f t="shared" ca="1" si="13"/>
        <v>0</v>
      </c>
      <c r="H72" s="1697" t="e">
        <f t="shared" ca="1" si="14"/>
        <v>#NUM!</v>
      </c>
      <c r="I72" s="1696" t="e">
        <f t="shared" si="12"/>
        <v>#NUM!</v>
      </c>
    </row>
    <row r="73" spans="1:9" x14ac:dyDescent="0.2">
      <c r="A73" s="93">
        <v>70</v>
      </c>
      <c r="B73" s="1700" t="e">
        <f ca="1"/>
        <v>#NAME?</v>
      </c>
      <c r="C73" s="1699" t="e">
        <f ca="1"/>
        <v>#N/A</v>
      </c>
      <c r="D73" s="1698" t="e">
        <f t="shared" ca="1" si="10"/>
        <v>#N/A</v>
      </c>
      <c r="E73" s="1698" t="e">
        <f ca="1"/>
        <v>#NAME?</v>
      </c>
      <c r="F73" s="1698" t="e">
        <f t="shared" ca="1" si="11"/>
        <v>#N/A</v>
      </c>
      <c r="G73" s="1698">
        <f t="shared" ca="1" si="13"/>
        <v>0</v>
      </c>
      <c r="H73" s="1697" t="e">
        <f t="shared" ca="1" si="14"/>
        <v>#NUM!</v>
      </c>
      <c r="I73" s="1696" t="e">
        <f t="shared" si="12"/>
        <v>#NUM!</v>
      </c>
    </row>
    <row r="74" spans="1:9" x14ac:dyDescent="0.2">
      <c r="A74" s="93">
        <v>71</v>
      </c>
      <c r="B74" s="1700" t="e">
        <f ca="1"/>
        <v>#NAME?</v>
      </c>
      <c r="C74" s="1699" t="e">
        <f ca="1"/>
        <v>#N/A</v>
      </c>
      <c r="D74" s="1698" t="e">
        <f t="shared" ca="1" si="10"/>
        <v>#N/A</v>
      </c>
      <c r="E74" s="1698" t="e">
        <f ca="1"/>
        <v>#NAME?</v>
      </c>
      <c r="F74" s="1698" t="e">
        <f t="shared" ca="1" si="11"/>
        <v>#N/A</v>
      </c>
      <c r="G74" s="1698">
        <f t="shared" ca="1" si="13"/>
        <v>0</v>
      </c>
      <c r="H74" s="1697" t="e">
        <f t="shared" ca="1" si="14"/>
        <v>#NUM!</v>
      </c>
      <c r="I74" s="1696" t="e">
        <f t="shared" si="12"/>
        <v>#NUM!</v>
      </c>
    </row>
    <row r="75" spans="1:9" x14ac:dyDescent="0.2">
      <c r="A75" s="93">
        <v>72</v>
      </c>
      <c r="B75" s="1700" t="e">
        <f ca="1"/>
        <v>#NAME?</v>
      </c>
      <c r="C75" s="1699" t="e">
        <f ca="1"/>
        <v>#N/A</v>
      </c>
      <c r="D75" s="1698" t="e">
        <f t="shared" ca="1" si="10"/>
        <v>#N/A</v>
      </c>
      <c r="E75" s="1698" t="e">
        <f ca="1"/>
        <v>#NAME?</v>
      </c>
      <c r="F75" s="1698" t="e">
        <f t="shared" ca="1" si="11"/>
        <v>#N/A</v>
      </c>
      <c r="G75" s="1698">
        <f t="shared" ca="1" si="13"/>
        <v>0</v>
      </c>
      <c r="H75" s="1697" t="e">
        <f t="shared" ca="1" si="14"/>
        <v>#NUM!</v>
      </c>
      <c r="I75" s="1696" t="e">
        <f t="shared" si="12"/>
        <v>#NUM!</v>
      </c>
    </row>
    <row r="76" spans="1:9" x14ac:dyDescent="0.2">
      <c r="A76" s="93">
        <v>73</v>
      </c>
      <c r="B76" s="1700" t="e">
        <f ca="1"/>
        <v>#NAME?</v>
      </c>
      <c r="C76" s="1699" t="e">
        <f ca="1"/>
        <v>#N/A</v>
      </c>
      <c r="D76" s="1698" t="e">
        <f t="shared" ca="1" si="10"/>
        <v>#N/A</v>
      </c>
      <c r="E76" s="1698" t="e">
        <f ca="1"/>
        <v>#NAME?</v>
      </c>
      <c r="F76" s="1698" t="e">
        <f t="shared" ca="1" si="11"/>
        <v>#N/A</v>
      </c>
      <c r="G76" s="1698">
        <f t="shared" ca="1" si="13"/>
        <v>0</v>
      </c>
      <c r="H76" s="1697" t="e">
        <f t="shared" ca="1" si="14"/>
        <v>#NUM!</v>
      </c>
      <c r="I76" s="1696" t="e">
        <f t="shared" si="12"/>
        <v>#NUM!</v>
      </c>
    </row>
    <row r="77" spans="1:9" x14ac:dyDescent="0.2">
      <c r="A77" s="93">
        <v>74</v>
      </c>
      <c r="B77" s="1700" t="e">
        <f ca="1"/>
        <v>#NAME?</v>
      </c>
      <c r="C77" s="1699" t="e">
        <f ca="1"/>
        <v>#N/A</v>
      </c>
      <c r="D77" s="1698" t="e">
        <f t="shared" ca="1" si="10"/>
        <v>#N/A</v>
      </c>
      <c r="E77" s="1698" t="e">
        <f ca="1"/>
        <v>#NAME?</v>
      </c>
      <c r="F77" s="1698" t="e">
        <f t="shared" ca="1" si="11"/>
        <v>#N/A</v>
      </c>
      <c r="G77" s="1698">
        <f t="shared" ca="1" si="13"/>
        <v>0</v>
      </c>
      <c r="H77" s="1697" t="e">
        <f t="shared" ca="1" si="14"/>
        <v>#NUM!</v>
      </c>
      <c r="I77" s="1696" t="e">
        <f t="shared" si="12"/>
        <v>#NUM!</v>
      </c>
    </row>
    <row r="78" spans="1:9" x14ac:dyDescent="0.2">
      <c r="A78" s="93">
        <v>75</v>
      </c>
      <c r="B78" s="1700" t="e">
        <f ca="1"/>
        <v>#NAME?</v>
      </c>
      <c r="C78" s="1699" t="e">
        <f ca="1"/>
        <v>#N/A</v>
      </c>
      <c r="D78" s="1698" t="e">
        <f t="shared" ca="1" si="10"/>
        <v>#N/A</v>
      </c>
      <c r="E78" s="1698" t="e">
        <f ca="1"/>
        <v>#NAME?</v>
      </c>
      <c r="F78" s="1698" t="e">
        <f t="shared" ca="1" si="11"/>
        <v>#N/A</v>
      </c>
      <c r="G78" s="1698">
        <f t="shared" ca="1" si="13"/>
        <v>0</v>
      </c>
      <c r="H78" s="1697" t="e">
        <f t="shared" ca="1" si="14"/>
        <v>#NUM!</v>
      </c>
      <c r="I78" s="1696" t="e">
        <f t="shared" si="12"/>
        <v>#NUM!</v>
      </c>
    </row>
    <row r="79" spans="1:9" x14ac:dyDescent="0.2">
      <c r="A79" s="93">
        <v>76</v>
      </c>
      <c r="B79" s="1700" t="e">
        <f ca="1"/>
        <v>#NAME?</v>
      </c>
      <c r="C79" s="1699" t="e">
        <f ca="1"/>
        <v>#N/A</v>
      </c>
      <c r="D79" s="1698" t="e">
        <f t="shared" ca="1" si="10"/>
        <v>#N/A</v>
      </c>
      <c r="E79" s="1698" t="e">
        <f ca="1"/>
        <v>#NAME?</v>
      </c>
      <c r="F79" s="1698" t="e">
        <f t="shared" ca="1" si="11"/>
        <v>#N/A</v>
      </c>
      <c r="G79" s="1698">
        <f t="shared" ca="1" si="13"/>
        <v>0</v>
      </c>
      <c r="H79" s="1697" t="e">
        <f t="shared" ca="1" si="14"/>
        <v>#NUM!</v>
      </c>
      <c r="I79" s="1696" t="e">
        <f t="shared" si="12"/>
        <v>#NUM!</v>
      </c>
    </row>
    <row r="80" spans="1:9" x14ac:dyDescent="0.2">
      <c r="A80" s="93">
        <v>77</v>
      </c>
      <c r="B80" s="1700" t="e">
        <f ca="1"/>
        <v>#NAME?</v>
      </c>
      <c r="C80" s="1699" t="e">
        <f ca="1"/>
        <v>#N/A</v>
      </c>
      <c r="D80" s="1698" t="e">
        <f t="shared" ca="1" si="10"/>
        <v>#N/A</v>
      </c>
      <c r="E80" s="1698" t="e">
        <f ca="1"/>
        <v>#NAME?</v>
      </c>
      <c r="F80" s="1698" t="e">
        <f t="shared" ca="1" si="11"/>
        <v>#N/A</v>
      </c>
      <c r="G80" s="1698">
        <f t="shared" ca="1" si="13"/>
        <v>0</v>
      </c>
      <c r="H80" s="1697" t="e">
        <f t="shared" ca="1" si="14"/>
        <v>#NUM!</v>
      </c>
      <c r="I80" s="1696" t="e">
        <f t="shared" si="12"/>
        <v>#NUM!</v>
      </c>
    </row>
    <row r="81" spans="1:9" x14ac:dyDescent="0.2">
      <c r="A81" s="93">
        <v>78</v>
      </c>
      <c r="B81" s="1700" t="e">
        <f ca="1"/>
        <v>#NAME?</v>
      </c>
      <c r="C81" s="1699" t="e">
        <f ca="1"/>
        <v>#N/A</v>
      </c>
      <c r="D81" s="1698" t="e">
        <f t="shared" ca="1" si="10"/>
        <v>#N/A</v>
      </c>
      <c r="E81" s="1698" t="e">
        <f ca="1"/>
        <v>#NAME?</v>
      </c>
      <c r="F81" s="1698" t="e">
        <f t="shared" ca="1" si="11"/>
        <v>#N/A</v>
      </c>
      <c r="G81" s="1698">
        <f t="shared" ca="1" si="13"/>
        <v>0</v>
      </c>
      <c r="H81" s="1697" t="e">
        <f t="shared" ca="1" si="14"/>
        <v>#NUM!</v>
      </c>
      <c r="I81" s="1696" t="e">
        <f t="shared" si="12"/>
        <v>#NUM!</v>
      </c>
    </row>
    <row r="82" spans="1:9" x14ac:dyDescent="0.2">
      <c r="A82" s="93">
        <v>79</v>
      </c>
      <c r="B82" s="1700" t="e">
        <f ca="1"/>
        <v>#NAME?</v>
      </c>
      <c r="C82" s="1699" t="e">
        <f ca="1"/>
        <v>#N/A</v>
      </c>
      <c r="D82" s="1698" t="e">
        <f t="shared" ca="1" si="10"/>
        <v>#N/A</v>
      </c>
      <c r="E82" s="1698" t="e">
        <f ca="1"/>
        <v>#NAME?</v>
      </c>
      <c r="F82" s="1698" t="e">
        <f t="shared" ca="1" si="11"/>
        <v>#N/A</v>
      </c>
      <c r="G82" s="1698">
        <f t="shared" ca="1" si="13"/>
        <v>0</v>
      </c>
      <c r="H82" s="1697" t="e">
        <f t="shared" ca="1" si="14"/>
        <v>#NUM!</v>
      </c>
      <c r="I82" s="1696" t="e">
        <f t="shared" si="12"/>
        <v>#NUM!</v>
      </c>
    </row>
    <row r="83" spans="1:9" x14ac:dyDescent="0.2">
      <c r="A83" s="93">
        <v>80</v>
      </c>
      <c r="B83" s="1700" t="e">
        <f ca="1"/>
        <v>#NAME?</v>
      </c>
      <c r="C83" s="1699" t="e">
        <f ca="1"/>
        <v>#N/A</v>
      </c>
      <c r="D83" s="1698" t="e">
        <f t="shared" ca="1" si="10"/>
        <v>#N/A</v>
      </c>
      <c r="E83" s="1698" t="e">
        <f ca="1"/>
        <v>#NAME?</v>
      </c>
      <c r="F83" s="1698" t="e">
        <f t="shared" ca="1" si="11"/>
        <v>#N/A</v>
      </c>
      <c r="G83" s="1698">
        <f t="shared" ca="1" si="13"/>
        <v>0</v>
      </c>
      <c r="H83" s="1697" t="e">
        <f t="shared" ca="1" si="14"/>
        <v>#NUM!</v>
      </c>
      <c r="I83" s="1696" t="e">
        <f t="shared" si="12"/>
        <v>#NUM!</v>
      </c>
    </row>
    <row r="84" spans="1:9" x14ac:dyDescent="0.2">
      <c r="A84" s="93">
        <v>81</v>
      </c>
      <c r="B84" s="1700" t="e">
        <f ca="1"/>
        <v>#NAME?</v>
      </c>
      <c r="C84" s="1699" t="e">
        <f ca="1"/>
        <v>#N/A</v>
      </c>
      <c r="D84" s="1698" t="e">
        <f t="shared" ca="1" si="10"/>
        <v>#N/A</v>
      </c>
      <c r="E84" s="1698" t="e">
        <f ca="1"/>
        <v>#NAME?</v>
      </c>
      <c r="F84" s="1698" t="e">
        <f t="shared" ca="1" si="11"/>
        <v>#N/A</v>
      </c>
      <c r="G84" s="1698">
        <f t="shared" ca="1" si="13"/>
        <v>0</v>
      </c>
      <c r="H84" s="1697" t="e">
        <f t="shared" ca="1" si="14"/>
        <v>#NUM!</v>
      </c>
      <c r="I84" s="1696" t="e">
        <f t="shared" si="12"/>
        <v>#NUM!</v>
      </c>
    </row>
    <row r="85" spans="1:9" x14ac:dyDescent="0.2">
      <c r="A85" s="93">
        <v>82</v>
      </c>
      <c r="B85" s="1700" t="e">
        <f ca="1"/>
        <v>#NAME?</v>
      </c>
      <c r="C85" s="1699" t="e">
        <f ca="1"/>
        <v>#N/A</v>
      </c>
      <c r="D85" s="1698" t="e">
        <f t="shared" ca="1" si="10"/>
        <v>#N/A</v>
      </c>
      <c r="E85" s="1698" t="e">
        <f ca="1"/>
        <v>#NAME?</v>
      </c>
      <c r="F85" s="1698" t="e">
        <f t="shared" ca="1" si="11"/>
        <v>#N/A</v>
      </c>
      <c r="G85" s="1698">
        <f t="shared" ca="1" si="13"/>
        <v>0</v>
      </c>
      <c r="H85" s="1697" t="e">
        <f t="shared" ca="1" si="14"/>
        <v>#NUM!</v>
      </c>
      <c r="I85" s="1696" t="e">
        <f t="shared" si="12"/>
        <v>#NUM!</v>
      </c>
    </row>
    <row r="86" spans="1:9" x14ac:dyDescent="0.2">
      <c r="A86" s="93">
        <v>83</v>
      </c>
      <c r="B86" s="1700" t="e">
        <f ca="1"/>
        <v>#NAME?</v>
      </c>
      <c r="C86" s="1699" t="e">
        <f ca="1"/>
        <v>#N/A</v>
      </c>
      <c r="D86" s="1698" t="e">
        <f t="shared" ca="1" si="10"/>
        <v>#N/A</v>
      </c>
      <c r="E86" s="1698" t="e">
        <f ca="1"/>
        <v>#NAME?</v>
      </c>
      <c r="F86" s="1698" t="e">
        <f t="shared" ca="1" si="11"/>
        <v>#N/A</v>
      </c>
      <c r="G86" s="1698">
        <f t="shared" ca="1" si="13"/>
        <v>0</v>
      </c>
      <c r="H86" s="1697" t="e">
        <f t="shared" ca="1" si="14"/>
        <v>#NUM!</v>
      </c>
      <c r="I86" s="1696" t="e">
        <f t="shared" si="12"/>
        <v>#NUM!</v>
      </c>
    </row>
    <row r="87" spans="1:9" x14ac:dyDescent="0.2">
      <c r="A87" s="93">
        <v>84</v>
      </c>
      <c r="B87" s="1700" t="e">
        <f ca="1"/>
        <v>#NAME?</v>
      </c>
      <c r="C87" s="1699" t="e">
        <f ca="1"/>
        <v>#N/A</v>
      </c>
      <c r="D87" s="1698" t="e">
        <f t="shared" ca="1" si="10"/>
        <v>#N/A</v>
      </c>
      <c r="E87" s="1698" t="e">
        <f ca="1"/>
        <v>#NAME?</v>
      </c>
      <c r="F87" s="1698" t="e">
        <f t="shared" ca="1" si="11"/>
        <v>#N/A</v>
      </c>
      <c r="G87" s="1698">
        <f t="shared" ca="1" si="13"/>
        <v>0</v>
      </c>
      <c r="H87" s="1697" t="e">
        <f t="shared" ca="1" si="14"/>
        <v>#NUM!</v>
      </c>
      <c r="I87" s="1696" t="e">
        <f t="shared" si="12"/>
        <v>#NUM!</v>
      </c>
    </row>
    <row r="88" spans="1:9" x14ac:dyDescent="0.2">
      <c r="A88" s="93">
        <v>85</v>
      </c>
      <c r="B88" s="1700" t="e">
        <f ca="1"/>
        <v>#NAME?</v>
      </c>
      <c r="C88" s="1699" t="e">
        <f ca="1"/>
        <v>#N/A</v>
      </c>
      <c r="D88" s="1698" t="e">
        <f t="shared" ca="1" si="10"/>
        <v>#N/A</v>
      </c>
      <c r="E88" s="1698" t="e">
        <f ca="1"/>
        <v>#NAME?</v>
      </c>
      <c r="F88" s="1698" t="e">
        <f t="shared" ca="1" si="11"/>
        <v>#N/A</v>
      </c>
      <c r="G88" s="1698">
        <f t="shared" ca="1" si="13"/>
        <v>0</v>
      </c>
      <c r="H88" s="1697" t="e">
        <f t="shared" ca="1" si="14"/>
        <v>#NUM!</v>
      </c>
      <c r="I88" s="1696" t="e">
        <f t="shared" si="12"/>
        <v>#NUM!</v>
      </c>
    </row>
    <row r="89" spans="1:9" x14ac:dyDescent="0.2">
      <c r="A89" s="93">
        <v>86</v>
      </c>
      <c r="B89" s="1700" t="e">
        <f ca="1"/>
        <v>#NAME?</v>
      </c>
      <c r="C89" s="1699" t="e">
        <f ca="1"/>
        <v>#N/A</v>
      </c>
      <c r="D89" s="1698" t="e">
        <f t="shared" ca="1" si="10"/>
        <v>#N/A</v>
      </c>
      <c r="E89" s="1698" t="e">
        <f ca="1"/>
        <v>#NAME?</v>
      </c>
      <c r="F89" s="1698" t="e">
        <f t="shared" ca="1" si="11"/>
        <v>#N/A</v>
      </c>
      <c r="G89" s="1698">
        <f t="shared" ca="1" si="13"/>
        <v>0</v>
      </c>
      <c r="H89" s="1697" t="e">
        <f t="shared" ca="1" si="14"/>
        <v>#NUM!</v>
      </c>
      <c r="I89" s="1696" t="e">
        <f t="shared" si="12"/>
        <v>#NUM!</v>
      </c>
    </row>
    <row r="90" spans="1:9" x14ac:dyDescent="0.2">
      <c r="A90" s="93">
        <v>87</v>
      </c>
      <c r="B90" s="1700" t="e">
        <f ca="1"/>
        <v>#NAME?</v>
      </c>
      <c r="C90" s="1699" t="e">
        <f ca="1"/>
        <v>#N/A</v>
      </c>
      <c r="D90" s="1698" t="e">
        <f t="shared" ca="1" si="10"/>
        <v>#N/A</v>
      </c>
      <c r="E90" s="1698" t="e">
        <f ca="1"/>
        <v>#NAME?</v>
      </c>
      <c r="F90" s="1698" t="e">
        <f t="shared" ca="1" si="11"/>
        <v>#N/A</v>
      </c>
      <c r="G90" s="1698">
        <f t="shared" ca="1" si="13"/>
        <v>0</v>
      </c>
      <c r="H90" s="1697" t="e">
        <f t="shared" ca="1" si="14"/>
        <v>#NUM!</v>
      </c>
      <c r="I90" s="1696" t="e">
        <f t="shared" si="12"/>
        <v>#NUM!</v>
      </c>
    </row>
    <row r="91" spans="1:9" x14ac:dyDescent="0.2">
      <c r="A91" s="93">
        <v>88</v>
      </c>
      <c r="B91" s="1700" t="e">
        <f ca="1"/>
        <v>#NAME?</v>
      </c>
      <c r="C91" s="1699" t="e">
        <f ca="1"/>
        <v>#N/A</v>
      </c>
      <c r="D91" s="1698" t="e">
        <f t="shared" ca="1" si="10"/>
        <v>#N/A</v>
      </c>
      <c r="E91" s="1698" t="e">
        <f ca="1"/>
        <v>#NAME?</v>
      </c>
      <c r="F91" s="1698" t="e">
        <f t="shared" ca="1" si="11"/>
        <v>#N/A</v>
      </c>
      <c r="G91" s="1698">
        <f t="shared" ca="1" si="13"/>
        <v>0</v>
      </c>
      <c r="H91" s="1697" t="e">
        <f t="shared" ca="1" si="14"/>
        <v>#NUM!</v>
      </c>
      <c r="I91" s="1696" t="e">
        <f t="shared" si="12"/>
        <v>#NUM!</v>
      </c>
    </row>
    <row r="92" spans="1:9" x14ac:dyDescent="0.2">
      <c r="A92" s="93">
        <v>89</v>
      </c>
      <c r="B92" s="1700" t="e">
        <f ca="1"/>
        <v>#NAME?</v>
      </c>
      <c r="C92" s="1699" t="e">
        <f ca="1"/>
        <v>#N/A</v>
      </c>
      <c r="D92" s="1698" t="e">
        <f t="shared" ca="1" si="10"/>
        <v>#N/A</v>
      </c>
      <c r="E92" s="1698" t="e">
        <f ca="1"/>
        <v>#NAME?</v>
      </c>
      <c r="F92" s="1698" t="e">
        <f t="shared" ca="1" si="11"/>
        <v>#N/A</v>
      </c>
      <c r="G92" s="1698">
        <f t="shared" ca="1" si="13"/>
        <v>0</v>
      </c>
      <c r="H92" s="1697" t="e">
        <f t="shared" ca="1" si="14"/>
        <v>#NUM!</v>
      </c>
      <c r="I92" s="1696" t="e">
        <f t="shared" si="12"/>
        <v>#NUM!</v>
      </c>
    </row>
    <row r="93" spans="1:9" x14ac:dyDescent="0.2">
      <c r="A93" s="93">
        <v>90</v>
      </c>
      <c r="B93" s="1700" t="e">
        <f ca="1"/>
        <v>#NAME?</v>
      </c>
      <c r="C93" s="1699" t="e">
        <f ca="1"/>
        <v>#N/A</v>
      </c>
      <c r="D93" s="1698" t="e">
        <f t="shared" ca="1" si="10"/>
        <v>#N/A</v>
      </c>
      <c r="E93" s="1698" t="e">
        <f ca="1"/>
        <v>#NAME?</v>
      </c>
      <c r="F93" s="1698" t="e">
        <f t="shared" ca="1" si="11"/>
        <v>#N/A</v>
      </c>
      <c r="G93" s="1698">
        <f t="shared" ca="1" si="13"/>
        <v>0</v>
      </c>
      <c r="H93" s="1697" t="e">
        <f t="shared" ca="1" si="14"/>
        <v>#NUM!</v>
      </c>
      <c r="I93" s="1696" t="e">
        <f t="shared" si="12"/>
        <v>#NUM!</v>
      </c>
    </row>
    <row r="94" spans="1:9" x14ac:dyDescent="0.2">
      <c r="A94" s="93">
        <v>91</v>
      </c>
      <c r="B94" s="1700" t="e">
        <f ca="1"/>
        <v>#NAME?</v>
      </c>
      <c r="C94" s="1699" t="e">
        <f ca="1"/>
        <v>#N/A</v>
      </c>
      <c r="D94" s="1698" t="e">
        <f t="shared" ca="1" si="10"/>
        <v>#N/A</v>
      </c>
      <c r="E94" s="1698" t="e">
        <f ca="1"/>
        <v>#NAME?</v>
      </c>
      <c r="F94" s="1698" t="e">
        <f t="shared" ca="1" si="11"/>
        <v>#N/A</v>
      </c>
      <c r="G94" s="1698">
        <f t="shared" ca="1" si="13"/>
        <v>0</v>
      </c>
      <c r="H94" s="1697" t="e">
        <f t="shared" ca="1" si="14"/>
        <v>#NUM!</v>
      </c>
      <c r="I94" s="1696" t="e">
        <f t="shared" si="12"/>
        <v>#NUM!</v>
      </c>
    </row>
    <row r="95" spans="1:9" x14ac:dyDescent="0.2">
      <c r="A95" s="93">
        <v>92</v>
      </c>
      <c r="B95" s="1700" t="e">
        <f ca="1"/>
        <v>#NAME?</v>
      </c>
      <c r="C95" s="1699" t="e">
        <f ca="1"/>
        <v>#N/A</v>
      </c>
      <c r="D95" s="1698" t="e">
        <f t="shared" ca="1" si="10"/>
        <v>#N/A</v>
      </c>
      <c r="E95" s="1698" t="e">
        <f ca="1"/>
        <v>#NAME?</v>
      </c>
      <c r="F95" s="1698" t="e">
        <f t="shared" ca="1" si="11"/>
        <v>#N/A</v>
      </c>
      <c r="G95" s="1698">
        <f t="shared" ca="1" si="13"/>
        <v>0</v>
      </c>
      <c r="H95" s="1697" t="e">
        <f t="shared" ca="1" si="14"/>
        <v>#NUM!</v>
      </c>
      <c r="I95" s="1696" t="e">
        <f t="shared" si="12"/>
        <v>#NUM!</v>
      </c>
    </row>
    <row r="96" spans="1:9" x14ac:dyDescent="0.2">
      <c r="A96" s="93">
        <v>93</v>
      </c>
      <c r="B96" s="1700" t="e">
        <f ca="1"/>
        <v>#NAME?</v>
      </c>
      <c r="C96" s="1699" t="e">
        <f ca="1"/>
        <v>#N/A</v>
      </c>
      <c r="D96" s="1698" t="e">
        <f t="shared" ca="1" si="10"/>
        <v>#N/A</v>
      </c>
      <c r="E96" s="1698" t="e">
        <f ca="1"/>
        <v>#NAME?</v>
      </c>
      <c r="F96" s="1698" t="e">
        <f t="shared" ca="1" si="11"/>
        <v>#N/A</v>
      </c>
      <c r="G96" s="1698">
        <f t="shared" ca="1" si="13"/>
        <v>0</v>
      </c>
      <c r="H96" s="1697" t="e">
        <f t="shared" ca="1" si="14"/>
        <v>#NUM!</v>
      </c>
      <c r="I96" s="1696" t="e">
        <f t="shared" si="12"/>
        <v>#NUM!</v>
      </c>
    </row>
    <row r="97" spans="1:9" x14ac:dyDescent="0.2">
      <c r="A97" s="93">
        <v>94</v>
      </c>
      <c r="B97" s="1700" t="e">
        <f ca="1"/>
        <v>#NAME?</v>
      </c>
      <c r="C97" s="1699" t="e">
        <f ca="1"/>
        <v>#N/A</v>
      </c>
      <c r="D97" s="1698" t="e">
        <f t="shared" ca="1" si="10"/>
        <v>#N/A</v>
      </c>
      <c r="E97" s="1698" t="e">
        <f ca="1"/>
        <v>#NAME?</v>
      </c>
      <c r="F97" s="1698" t="e">
        <f t="shared" ca="1" si="11"/>
        <v>#N/A</v>
      </c>
      <c r="G97" s="1698">
        <f t="shared" ca="1" si="13"/>
        <v>0</v>
      </c>
      <c r="H97" s="1697" t="e">
        <f t="shared" ca="1" si="14"/>
        <v>#NUM!</v>
      </c>
      <c r="I97" s="1696" t="e">
        <f t="shared" si="12"/>
        <v>#NUM!</v>
      </c>
    </row>
    <row r="98" spans="1:9" x14ac:dyDescent="0.2">
      <c r="A98" s="93">
        <v>95</v>
      </c>
      <c r="B98" s="1700" t="e">
        <f ca="1"/>
        <v>#NAME?</v>
      </c>
      <c r="C98" s="1699" t="e">
        <f ca="1"/>
        <v>#N/A</v>
      </c>
      <c r="D98" s="1698" t="e">
        <f t="shared" ca="1" si="10"/>
        <v>#N/A</v>
      </c>
      <c r="E98" s="1698" t="e">
        <f ca="1"/>
        <v>#NAME?</v>
      </c>
      <c r="F98" s="1698" t="e">
        <f t="shared" ca="1" si="11"/>
        <v>#N/A</v>
      </c>
      <c r="G98" s="1698">
        <f t="shared" ca="1" si="13"/>
        <v>0</v>
      </c>
      <c r="H98" s="1697" t="e">
        <f t="shared" ca="1" si="14"/>
        <v>#NUM!</v>
      </c>
      <c r="I98" s="1696" t="e">
        <f t="shared" si="12"/>
        <v>#NUM!</v>
      </c>
    </row>
    <row r="99" spans="1:9" x14ac:dyDescent="0.2">
      <c r="A99" s="93">
        <v>96</v>
      </c>
      <c r="B99" s="1700" t="e">
        <f ca="1"/>
        <v>#NAME?</v>
      </c>
      <c r="C99" s="1699" t="e">
        <f ca="1"/>
        <v>#N/A</v>
      </c>
      <c r="D99" s="1698" t="e">
        <f t="shared" ca="1" si="10"/>
        <v>#N/A</v>
      </c>
      <c r="E99" s="1698" t="e">
        <f ca="1"/>
        <v>#NAME?</v>
      </c>
      <c r="F99" s="1698" t="e">
        <f t="shared" ca="1" si="11"/>
        <v>#N/A</v>
      </c>
      <c r="G99" s="1698">
        <f t="shared" ca="1" si="13"/>
        <v>0</v>
      </c>
      <c r="H99" s="1697" t="e">
        <f t="shared" ca="1" si="14"/>
        <v>#NUM!</v>
      </c>
      <c r="I99" s="1696" t="e">
        <f t="shared" si="12"/>
        <v>#NUM!</v>
      </c>
    </row>
    <row r="100" spans="1:9" x14ac:dyDescent="0.2">
      <c r="A100" s="93">
        <v>97</v>
      </c>
      <c r="B100" s="1700" t="e">
        <f ca="1"/>
        <v>#NAME?</v>
      </c>
      <c r="C100" s="1699" t="e">
        <f ca="1"/>
        <v>#N/A</v>
      </c>
      <c r="D100" s="1698" t="e">
        <f t="shared" ref="D100:D123" ca="1" si="15">IF(ISNUMBER($B101),FirstNominal,NA())</f>
        <v>#N/A</v>
      </c>
      <c r="E100" s="1698" t="e">
        <f ca="1"/>
        <v>#NAME?</v>
      </c>
      <c r="F100" s="1698" t="e">
        <f t="shared" ref="F100:F123" ca="1" si="16">IF(ISNUMBER($B101),FirstNominal,NA())</f>
        <v>#N/A</v>
      </c>
      <c r="G100" s="1698">
        <f t="shared" ca="1" si="13"/>
        <v>0</v>
      </c>
      <c r="H100" s="1697" t="e">
        <f t="shared" ca="1" si="14"/>
        <v>#NUM!</v>
      </c>
      <c r="I100" s="1696" t="e">
        <f t="shared" ref="I100:I123" si="17">PPMT(Rate,$A100,Payments,FirstNominal)</f>
        <v>#NUM!</v>
      </c>
    </row>
    <row r="101" spans="1:9" x14ac:dyDescent="0.2">
      <c r="A101" s="93">
        <v>98</v>
      </c>
      <c r="B101" s="1700" t="e">
        <f ca="1"/>
        <v>#NAME?</v>
      </c>
      <c r="C101" s="1699" t="e">
        <f ca="1"/>
        <v>#N/A</v>
      </c>
      <c r="D101" s="1698" t="e">
        <f t="shared" ca="1" si="15"/>
        <v>#N/A</v>
      </c>
      <c r="E101" s="1698" t="e">
        <f ca="1"/>
        <v>#NAME?</v>
      </c>
      <c r="F101" s="1698" t="e">
        <f t="shared" ca="1" si="16"/>
        <v>#N/A</v>
      </c>
      <c r="G101" s="1698">
        <f t="shared" ref="G101:G123" ca="1" si="18">IF(ISNA($B102),NA(),MAX(G100-StepDecrement,0))</f>
        <v>0</v>
      </c>
      <c r="H101" s="1697" t="e">
        <f t="shared" ref="H101:H123" ca="1" si="19">IF(ISNA($B102),NA(),H100+I100)</f>
        <v>#NUM!</v>
      </c>
      <c r="I101" s="1696" t="e">
        <f t="shared" si="17"/>
        <v>#NUM!</v>
      </c>
    </row>
    <row r="102" spans="1:9" x14ac:dyDescent="0.2">
      <c r="A102" s="93">
        <v>99</v>
      </c>
      <c r="B102" s="1700" t="e">
        <f ca="1"/>
        <v>#NAME?</v>
      </c>
      <c r="C102" s="1699" t="e">
        <f ca="1"/>
        <v>#N/A</v>
      </c>
      <c r="D102" s="1698" t="e">
        <f t="shared" ca="1" si="15"/>
        <v>#N/A</v>
      </c>
      <c r="E102" s="1698" t="e">
        <f ca="1"/>
        <v>#NAME?</v>
      </c>
      <c r="F102" s="1698" t="e">
        <f t="shared" ca="1" si="16"/>
        <v>#N/A</v>
      </c>
      <c r="G102" s="1698">
        <f t="shared" ca="1" si="18"/>
        <v>0</v>
      </c>
      <c r="H102" s="1697" t="e">
        <f t="shared" ca="1" si="19"/>
        <v>#NUM!</v>
      </c>
      <c r="I102" s="1696" t="e">
        <f t="shared" si="17"/>
        <v>#NUM!</v>
      </c>
    </row>
    <row r="103" spans="1:9" x14ac:dyDescent="0.2">
      <c r="A103" s="93">
        <v>100</v>
      </c>
      <c r="B103" s="1700" t="e">
        <f ca="1"/>
        <v>#NAME?</v>
      </c>
      <c r="C103" s="1699" t="e">
        <f ca="1"/>
        <v>#N/A</v>
      </c>
      <c r="D103" s="1698" t="e">
        <f t="shared" ca="1" si="15"/>
        <v>#N/A</v>
      </c>
      <c r="E103" s="1698" t="e">
        <f ca="1"/>
        <v>#NAME?</v>
      </c>
      <c r="F103" s="1698" t="e">
        <f t="shared" ca="1" si="16"/>
        <v>#N/A</v>
      </c>
      <c r="G103" s="1698">
        <f t="shared" ca="1" si="18"/>
        <v>0</v>
      </c>
      <c r="H103" s="1697" t="e">
        <f t="shared" ca="1" si="19"/>
        <v>#NUM!</v>
      </c>
      <c r="I103" s="1696" t="e">
        <f t="shared" si="17"/>
        <v>#NUM!</v>
      </c>
    </row>
    <row r="104" spans="1:9" x14ac:dyDescent="0.2">
      <c r="A104" s="93">
        <v>101</v>
      </c>
      <c r="B104" s="1700" t="e">
        <f ca="1"/>
        <v>#NAME?</v>
      </c>
      <c r="C104" s="1699" t="e">
        <f ca="1"/>
        <v>#N/A</v>
      </c>
      <c r="D104" s="1698" t="e">
        <f t="shared" ca="1" si="15"/>
        <v>#N/A</v>
      </c>
      <c r="E104" s="1698" t="e">
        <f ca="1"/>
        <v>#NAME?</v>
      </c>
      <c r="F104" s="1698" t="e">
        <f t="shared" ca="1" si="16"/>
        <v>#N/A</v>
      </c>
      <c r="G104" s="1698">
        <f t="shared" ca="1" si="18"/>
        <v>0</v>
      </c>
      <c r="H104" s="1697" t="e">
        <f t="shared" ca="1" si="19"/>
        <v>#NUM!</v>
      </c>
      <c r="I104" s="1696" t="e">
        <f t="shared" si="17"/>
        <v>#NUM!</v>
      </c>
    </row>
    <row r="105" spans="1:9" x14ac:dyDescent="0.2">
      <c r="A105" s="93">
        <v>102</v>
      </c>
      <c r="B105" s="1700" t="e">
        <f ca="1"/>
        <v>#NAME?</v>
      </c>
      <c r="C105" s="1699" t="e">
        <f ca="1"/>
        <v>#N/A</v>
      </c>
      <c r="D105" s="1698" t="e">
        <f t="shared" ca="1" si="15"/>
        <v>#N/A</v>
      </c>
      <c r="E105" s="1698" t="e">
        <f ca="1"/>
        <v>#NAME?</v>
      </c>
      <c r="F105" s="1698" t="e">
        <f t="shared" ca="1" si="16"/>
        <v>#N/A</v>
      </c>
      <c r="G105" s="1698">
        <f t="shared" ca="1" si="18"/>
        <v>0</v>
      </c>
      <c r="H105" s="1697" t="e">
        <f t="shared" ca="1" si="19"/>
        <v>#NUM!</v>
      </c>
      <c r="I105" s="1696" t="e">
        <f t="shared" si="17"/>
        <v>#NUM!</v>
      </c>
    </row>
    <row r="106" spans="1:9" x14ac:dyDescent="0.2">
      <c r="A106" s="93">
        <v>103</v>
      </c>
      <c r="B106" s="1700" t="e">
        <f ca="1"/>
        <v>#NAME?</v>
      </c>
      <c r="C106" s="1699" t="e">
        <f ca="1"/>
        <v>#N/A</v>
      </c>
      <c r="D106" s="1698" t="e">
        <f t="shared" ca="1" si="15"/>
        <v>#N/A</v>
      </c>
      <c r="E106" s="1698" t="e">
        <f ca="1"/>
        <v>#NAME?</v>
      </c>
      <c r="F106" s="1698" t="e">
        <f t="shared" ca="1" si="16"/>
        <v>#N/A</v>
      </c>
      <c r="G106" s="1698">
        <f t="shared" ca="1" si="18"/>
        <v>0</v>
      </c>
      <c r="H106" s="1697" t="e">
        <f t="shared" ca="1" si="19"/>
        <v>#NUM!</v>
      </c>
      <c r="I106" s="1696" t="e">
        <f t="shared" si="17"/>
        <v>#NUM!</v>
      </c>
    </row>
    <row r="107" spans="1:9" x14ac:dyDescent="0.2">
      <c r="A107" s="93">
        <v>104</v>
      </c>
      <c r="B107" s="1700" t="e">
        <f ca="1"/>
        <v>#NAME?</v>
      </c>
      <c r="C107" s="1699" t="e">
        <f ca="1"/>
        <v>#N/A</v>
      </c>
      <c r="D107" s="1698" t="e">
        <f t="shared" ca="1" si="15"/>
        <v>#N/A</v>
      </c>
      <c r="E107" s="1698" t="e">
        <f ca="1"/>
        <v>#NAME?</v>
      </c>
      <c r="F107" s="1698" t="e">
        <f t="shared" ca="1" si="16"/>
        <v>#N/A</v>
      </c>
      <c r="G107" s="1698">
        <f t="shared" ca="1" si="18"/>
        <v>0</v>
      </c>
      <c r="H107" s="1697" t="e">
        <f t="shared" ca="1" si="19"/>
        <v>#NUM!</v>
      </c>
      <c r="I107" s="1696" t="e">
        <f t="shared" si="17"/>
        <v>#NUM!</v>
      </c>
    </row>
    <row r="108" spans="1:9" x14ac:dyDescent="0.2">
      <c r="A108" s="93">
        <v>105</v>
      </c>
      <c r="B108" s="1700" t="e">
        <f ca="1"/>
        <v>#NAME?</v>
      </c>
      <c r="C108" s="1699" t="e">
        <f ca="1"/>
        <v>#N/A</v>
      </c>
      <c r="D108" s="1698" t="e">
        <f t="shared" ca="1" si="15"/>
        <v>#N/A</v>
      </c>
      <c r="E108" s="1698" t="e">
        <f ca="1"/>
        <v>#NAME?</v>
      </c>
      <c r="F108" s="1698" t="e">
        <f t="shared" ca="1" si="16"/>
        <v>#N/A</v>
      </c>
      <c r="G108" s="1698">
        <f t="shared" ca="1" si="18"/>
        <v>0</v>
      </c>
      <c r="H108" s="1697" t="e">
        <f t="shared" ca="1" si="19"/>
        <v>#NUM!</v>
      </c>
      <c r="I108" s="1696" t="e">
        <f t="shared" si="17"/>
        <v>#NUM!</v>
      </c>
    </row>
    <row r="109" spans="1:9" x14ac:dyDescent="0.2">
      <c r="A109" s="93">
        <v>106</v>
      </c>
      <c r="B109" s="1700" t="e">
        <f ca="1"/>
        <v>#NAME?</v>
      </c>
      <c r="C109" s="1699" t="e">
        <f ca="1"/>
        <v>#N/A</v>
      </c>
      <c r="D109" s="1698" t="e">
        <f t="shared" ca="1" si="15"/>
        <v>#N/A</v>
      </c>
      <c r="E109" s="1698" t="e">
        <f ca="1"/>
        <v>#NAME?</v>
      </c>
      <c r="F109" s="1698" t="e">
        <f t="shared" ca="1" si="16"/>
        <v>#N/A</v>
      </c>
      <c r="G109" s="1698">
        <f t="shared" ca="1" si="18"/>
        <v>0</v>
      </c>
      <c r="H109" s="1697" t="e">
        <f t="shared" ca="1" si="19"/>
        <v>#NUM!</v>
      </c>
      <c r="I109" s="1696" t="e">
        <f t="shared" si="17"/>
        <v>#NUM!</v>
      </c>
    </row>
    <row r="110" spans="1:9" x14ac:dyDescent="0.2">
      <c r="A110" s="93">
        <v>107</v>
      </c>
      <c r="B110" s="1700" t="e">
        <f ca="1"/>
        <v>#NAME?</v>
      </c>
      <c r="C110" s="1699" t="e">
        <f ca="1"/>
        <v>#N/A</v>
      </c>
      <c r="D110" s="1698" t="e">
        <f t="shared" ca="1" si="15"/>
        <v>#N/A</v>
      </c>
      <c r="E110" s="1698" t="e">
        <f ca="1"/>
        <v>#NAME?</v>
      </c>
      <c r="F110" s="1698" t="e">
        <f t="shared" ca="1" si="16"/>
        <v>#N/A</v>
      </c>
      <c r="G110" s="1698">
        <f t="shared" ca="1" si="18"/>
        <v>0</v>
      </c>
      <c r="H110" s="1697" t="e">
        <f t="shared" ca="1" si="19"/>
        <v>#NUM!</v>
      </c>
      <c r="I110" s="1696" t="e">
        <f t="shared" si="17"/>
        <v>#NUM!</v>
      </c>
    </row>
    <row r="111" spans="1:9" x14ac:dyDescent="0.2">
      <c r="A111" s="93">
        <v>108</v>
      </c>
      <c r="B111" s="1700" t="e">
        <f ca="1"/>
        <v>#NAME?</v>
      </c>
      <c r="C111" s="1699" t="e">
        <f ca="1"/>
        <v>#N/A</v>
      </c>
      <c r="D111" s="1698" t="e">
        <f t="shared" ca="1" si="15"/>
        <v>#N/A</v>
      </c>
      <c r="E111" s="1698" t="e">
        <f ca="1"/>
        <v>#NAME?</v>
      </c>
      <c r="F111" s="1698" t="e">
        <f t="shared" ca="1" si="16"/>
        <v>#N/A</v>
      </c>
      <c r="G111" s="1698">
        <f t="shared" ca="1" si="18"/>
        <v>0</v>
      </c>
      <c r="H111" s="1697" t="e">
        <f t="shared" ca="1" si="19"/>
        <v>#NUM!</v>
      </c>
      <c r="I111" s="1696" t="e">
        <f t="shared" si="17"/>
        <v>#NUM!</v>
      </c>
    </row>
    <row r="112" spans="1:9" x14ac:dyDescent="0.2">
      <c r="A112" s="93">
        <v>109</v>
      </c>
      <c r="B112" s="1700" t="e">
        <f ca="1"/>
        <v>#NAME?</v>
      </c>
      <c r="C112" s="1699" t="e">
        <f ca="1"/>
        <v>#N/A</v>
      </c>
      <c r="D112" s="1698" t="e">
        <f t="shared" ca="1" si="15"/>
        <v>#N/A</v>
      </c>
      <c r="E112" s="1698" t="e">
        <f ca="1"/>
        <v>#NAME?</v>
      </c>
      <c r="F112" s="1698" t="e">
        <f t="shared" ca="1" si="16"/>
        <v>#N/A</v>
      </c>
      <c r="G112" s="1698">
        <f t="shared" ca="1" si="18"/>
        <v>0</v>
      </c>
      <c r="H112" s="1697" t="e">
        <f t="shared" ca="1" si="19"/>
        <v>#NUM!</v>
      </c>
      <c r="I112" s="1696" t="e">
        <f t="shared" si="17"/>
        <v>#NUM!</v>
      </c>
    </row>
    <row r="113" spans="1:9" x14ac:dyDescent="0.2">
      <c r="A113" s="93">
        <v>110</v>
      </c>
      <c r="B113" s="1700" t="e">
        <f ca="1"/>
        <v>#NAME?</v>
      </c>
      <c r="C113" s="1699" t="e">
        <f ca="1"/>
        <v>#N/A</v>
      </c>
      <c r="D113" s="1698" t="e">
        <f t="shared" ca="1" si="15"/>
        <v>#N/A</v>
      </c>
      <c r="E113" s="1698" t="e">
        <f ca="1"/>
        <v>#NAME?</v>
      </c>
      <c r="F113" s="1698" t="e">
        <f t="shared" ca="1" si="16"/>
        <v>#N/A</v>
      </c>
      <c r="G113" s="1698">
        <f t="shared" ca="1" si="18"/>
        <v>0</v>
      </c>
      <c r="H113" s="1697" t="e">
        <f t="shared" ca="1" si="19"/>
        <v>#NUM!</v>
      </c>
      <c r="I113" s="1696" t="e">
        <f t="shared" si="17"/>
        <v>#NUM!</v>
      </c>
    </row>
    <row r="114" spans="1:9" x14ac:dyDescent="0.2">
      <c r="A114" s="93">
        <v>111</v>
      </c>
      <c r="B114" s="1700" t="e">
        <f ca="1"/>
        <v>#NAME?</v>
      </c>
      <c r="C114" s="1699" t="e">
        <f ca="1"/>
        <v>#N/A</v>
      </c>
      <c r="D114" s="1698" t="e">
        <f t="shared" ca="1" si="15"/>
        <v>#N/A</v>
      </c>
      <c r="E114" s="1698" t="e">
        <f ca="1"/>
        <v>#NAME?</v>
      </c>
      <c r="F114" s="1698" t="e">
        <f t="shared" ca="1" si="16"/>
        <v>#N/A</v>
      </c>
      <c r="G114" s="1698">
        <f t="shared" ca="1" si="18"/>
        <v>0</v>
      </c>
      <c r="H114" s="1697" t="e">
        <f t="shared" ca="1" si="19"/>
        <v>#NUM!</v>
      </c>
      <c r="I114" s="1696" t="e">
        <f t="shared" si="17"/>
        <v>#NUM!</v>
      </c>
    </row>
    <row r="115" spans="1:9" x14ac:dyDescent="0.2">
      <c r="A115" s="93">
        <v>112</v>
      </c>
      <c r="B115" s="1700" t="e">
        <f ca="1"/>
        <v>#NAME?</v>
      </c>
      <c r="C115" s="1699" t="e">
        <f ca="1"/>
        <v>#N/A</v>
      </c>
      <c r="D115" s="1698" t="e">
        <f t="shared" ca="1" si="15"/>
        <v>#N/A</v>
      </c>
      <c r="E115" s="1698" t="e">
        <f ca="1"/>
        <v>#NAME?</v>
      </c>
      <c r="F115" s="1698" t="e">
        <f t="shared" ca="1" si="16"/>
        <v>#N/A</v>
      </c>
      <c r="G115" s="1698">
        <f t="shared" ca="1" si="18"/>
        <v>0</v>
      </c>
      <c r="H115" s="1697" t="e">
        <f t="shared" ca="1" si="19"/>
        <v>#NUM!</v>
      </c>
      <c r="I115" s="1696" t="e">
        <f t="shared" si="17"/>
        <v>#NUM!</v>
      </c>
    </row>
    <row r="116" spans="1:9" x14ac:dyDescent="0.2">
      <c r="A116" s="93">
        <v>113</v>
      </c>
      <c r="B116" s="1700" t="e">
        <f ca="1"/>
        <v>#NAME?</v>
      </c>
      <c r="C116" s="1699" t="e">
        <f ca="1"/>
        <v>#N/A</v>
      </c>
      <c r="D116" s="1698" t="e">
        <f t="shared" ca="1" si="15"/>
        <v>#N/A</v>
      </c>
      <c r="E116" s="1698" t="e">
        <f ca="1"/>
        <v>#NAME?</v>
      </c>
      <c r="F116" s="1698" t="e">
        <f t="shared" ca="1" si="16"/>
        <v>#N/A</v>
      </c>
      <c r="G116" s="1698">
        <f t="shared" ca="1" si="18"/>
        <v>0</v>
      </c>
      <c r="H116" s="1697" t="e">
        <f t="shared" ca="1" si="19"/>
        <v>#NUM!</v>
      </c>
      <c r="I116" s="1696" t="e">
        <f t="shared" si="17"/>
        <v>#NUM!</v>
      </c>
    </row>
    <row r="117" spans="1:9" x14ac:dyDescent="0.2">
      <c r="A117" s="93">
        <v>114</v>
      </c>
      <c r="B117" s="1700" t="e">
        <f ca="1"/>
        <v>#NAME?</v>
      </c>
      <c r="C117" s="1699" t="e">
        <f ca="1"/>
        <v>#N/A</v>
      </c>
      <c r="D117" s="1698" t="e">
        <f t="shared" ca="1" si="15"/>
        <v>#N/A</v>
      </c>
      <c r="E117" s="1698" t="e">
        <f ca="1"/>
        <v>#NAME?</v>
      </c>
      <c r="F117" s="1698" t="e">
        <f t="shared" ca="1" si="16"/>
        <v>#N/A</v>
      </c>
      <c r="G117" s="1698">
        <f t="shared" ca="1" si="18"/>
        <v>0</v>
      </c>
      <c r="H117" s="1697" t="e">
        <f t="shared" ca="1" si="19"/>
        <v>#NUM!</v>
      </c>
      <c r="I117" s="1696" t="e">
        <f t="shared" si="17"/>
        <v>#NUM!</v>
      </c>
    </row>
    <row r="118" spans="1:9" x14ac:dyDescent="0.2">
      <c r="A118" s="93">
        <v>115</v>
      </c>
      <c r="B118" s="1700" t="e">
        <f ca="1"/>
        <v>#NAME?</v>
      </c>
      <c r="C118" s="1699" t="e">
        <f ca="1"/>
        <v>#N/A</v>
      </c>
      <c r="D118" s="1698" t="e">
        <f t="shared" ca="1" si="15"/>
        <v>#N/A</v>
      </c>
      <c r="E118" s="1698" t="e">
        <f ca="1"/>
        <v>#NAME?</v>
      </c>
      <c r="F118" s="1698" t="e">
        <f t="shared" ca="1" si="16"/>
        <v>#N/A</v>
      </c>
      <c r="G118" s="1698">
        <f t="shared" ca="1" si="18"/>
        <v>0</v>
      </c>
      <c r="H118" s="1697" t="e">
        <f t="shared" ca="1" si="19"/>
        <v>#NUM!</v>
      </c>
      <c r="I118" s="1696" t="e">
        <f t="shared" si="17"/>
        <v>#NUM!</v>
      </c>
    </row>
    <row r="119" spans="1:9" x14ac:dyDescent="0.2">
      <c r="A119" s="93">
        <v>116</v>
      </c>
      <c r="B119" s="1700" t="e">
        <f ca="1"/>
        <v>#NAME?</v>
      </c>
      <c r="C119" s="1699" t="e">
        <f ca="1"/>
        <v>#N/A</v>
      </c>
      <c r="D119" s="1698" t="e">
        <f t="shared" ca="1" si="15"/>
        <v>#N/A</v>
      </c>
      <c r="E119" s="1698" t="e">
        <f ca="1"/>
        <v>#NAME?</v>
      </c>
      <c r="F119" s="1698" t="e">
        <f t="shared" ca="1" si="16"/>
        <v>#N/A</v>
      </c>
      <c r="G119" s="1698">
        <f t="shared" ca="1" si="18"/>
        <v>0</v>
      </c>
      <c r="H119" s="1697" t="e">
        <f t="shared" ca="1" si="19"/>
        <v>#NUM!</v>
      </c>
      <c r="I119" s="1696" t="e">
        <f t="shared" si="17"/>
        <v>#NUM!</v>
      </c>
    </row>
    <row r="120" spans="1:9" x14ac:dyDescent="0.2">
      <c r="A120" s="93">
        <v>117</v>
      </c>
      <c r="B120" s="1700" t="e">
        <f ca="1"/>
        <v>#NAME?</v>
      </c>
      <c r="C120" s="1699" t="e">
        <f ca="1"/>
        <v>#N/A</v>
      </c>
      <c r="D120" s="1698" t="e">
        <f t="shared" ca="1" si="15"/>
        <v>#N/A</v>
      </c>
      <c r="E120" s="1698" t="e">
        <f ca="1"/>
        <v>#NAME?</v>
      </c>
      <c r="F120" s="1698" t="e">
        <f t="shared" ca="1" si="16"/>
        <v>#N/A</v>
      </c>
      <c r="G120" s="1698">
        <f t="shared" ca="1" si="18"/>
        <v>0</v>
      </c>
      <c r="H120" s="1697" t="e">
        <f t="shared" ca="1" si="19"/>
        <v>#NUM!</v>
      </c>
      <c r="I120" s="1696" t="e">
        <f t="shared" si="17"/>
        <v>#NUM!</v>
      </c>
    </row>
    <row r="121" spans="1:9" x14ac:dyDescent="0.2">
      <c r="A121" s="93">
        <v>118</v>
      </c>
      <c r="B121" s="1700" t="e">
        <f ca="1"/>
        <v>#NAME?</v>
      </c>
      <c r="C121" s="1699" t="e">
        <f ca="1"/>
        <v>#N/A</v>
      </c>
      <c r="D121" s="1698" t="e">
        <f t="shared" ca="1" si="15"/>
        <v>#N/A</v>
      </c>
      <c r="E121" s="1698" t="e">
        <f ca="1"/>
        <v>#NAME?</v>
      </c>
      <c r="F121" s="1698" t="e">
        <f t="shared" ca="1" si="16"/>
        <v>#N/A</v>
      </c>
      <c r="G121" s="1698">
        <f t="shared" ca="1" si="18"/>
        <v>0</v>
      </c>
      <c r="H121" s="1697" t="e">
        <f t="shared" ca="1" si="19"/>
        <v>#NUM!</v>
      </c>
      <c r="I121" s="1696" t="e">
        <f t="shared" si="17"/>
        <v>#NUM!</v>
      </c>
    </row>
    <row r="122" spans="1:9" x14ac:dyDescent="0.2">
      <c r="A122" s="93">
        <v>119</v>
      </c>
      <c r="B122" s="1700" t="e">
        <f ca="1"/>
        <v>#NAME?</v>
      </c>
      <c r="C122" s="1699" t="e">
        <f ca="1"/>
        <v>#N/A</v>
      </c>
      <c r="D122" s="1698" t="e">
        <f t="shared" ca="1" si="15"/>
        <v>#N/A</v>
      </c>
      <c r="E122" s="1698" t="e">
        <f ca="1"/>
        <v>#NAME?</v>
      </c>
      <c r="F122" s="1698" t="e">
        <f t="shared" ca="1" si="16"/>
        <v>#N/A</v>
      </c>
      <c r="G122" s="1698">
        <f t="shared" ca="1" si="18"/>
        <v>0</v>
      </c>
      <c r="H122" s="1697" t="e">
        <f t="shared" ca="1" si="19"/>
        <v>#NUM!</v>
      </c>
      <c r="I122" s="1696" t="e">
        <f t="shared" si="17"/>
        <v>#NUM!</v>
      </c>
    </row>
    <row r="123" spans="1:9" x14ac:dyDescent="0.2">
      <c r="A123" s="93">
        <v>120</v>
      </c>
      <c r="B123" s="1695" t="e">
        <f ca="1"/>
        <v>#NAME?</v>
      </c>
      <c r="C123" s="1694" t="e">
        <v>#N/A</v>
      </c>
      <c r="D123" s="1693" t="e">
        <f t="shared" si="15"/>
        <v>#N/A</v>
      </c>
      <c r="E123" s="1693" t="e">
        <f ca="1"/>
        <v>#NAME?</v>
      </c>
      <c r="F123" s="1693" t="e">
        <f t="shared" si="16"/>
        <v>#N/A</v>
      </c>
      <c r="G123" s="1693">
        <f t="shared" ca="1" si="18"/>
        <v>0</v>
      </c>
      <c r="H123" s="1692" t="e">
        <f t="shared" ca="1" si="19"/>
        <v>#NUM!</v>
      </c>
      <c r="I123" s="1691" t="e">
        <f t="shared" si="17"/>
        <v>#NUM!</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08" bestFit="1" customWidth="1"/>
    <col min="2" max="2" width="17.28515625" style="1647" customWidth="1"/>
    <col min="3" max="3" width="12.140625" style="1647" bestFit="1" customWidth="1"/>
    <col min="4" max="4" width="15.28515625" style="1647" bestFit="1" customWidth="1"/>
    <col min="5" max="5" width="17.28515625" style="1647" customWidth="1"/>
    <col min="6" max="6" width="17.28515625" style="1647" bestFit="1" customWidth="1"/>
    <col min="7" max="7" width="9.140625" style="1647"/>
    <col min="8" max="8" width="22.5703125" style="1647" bestFit="1" customWidth="1"/>
    <col min="9" max="9" width="7" style="1647" bestFit="1" customWidth="1"/>
    <col min="10" max="10" width="17.28515625" style="1647" bestFit="1" customWidth="1"/>
    <col min="11" max="11" width="11" style="1647" bestFit="1" customWidth="1"/>
    <col min="12" max="12" width="9.140625" style="1647"/>
    <col min="13" max="13" width="10" style="1647" bestFit="1" customWidth="1"/>
    <col min="14" max="14" width="6" style="1008" bestFit="1" customWidth="1"/>
    <col min="15" max="18" width="9.140625" style="1008"/>
    <col min="19" max="19" width="5" style="1008" bestFit="1" customWidth="1"/>
    <col min="20" max="21" width="7" style="1008" bestFit="1" customWidth="1"/>
    <col min="22" max="16384" width="9.140625" style="1008"/>
  </cols>
  <sheetData>
    <row r="1" spans="1:40" ht="17.25" thickBot="1" x14ac:dyDescent="0.35">
      <c r="A1" s="1947" t="s">
        <v>522</v>
      </c>
      <c r="B1" s="1948"/>
      <c r="C1" s="1948"/>
      <c r="D1" s="1948"/>
      <c r="E1" s="1948"/>
      <c r="F1" s="1948"/>
      <c r="G1" s="1948"/>
      <c r="H1" s="1948"/>
      <c r="I1" s="1948"/>
      <c r="J1" s="1948"/>
      <c r="K1" s="1948"/>
      <c r="L1" s="1948"/>
      <c r="M1" s="1948"/>
      <c r="N1" s="1948"/>
      <c r="O1" s="1948"/>
      <c r="P1" s="1948"/>
      <c r="Q1" s="1948"/>
      <c r="R1" s="1948"/>
      <c r="S1" s="1948"/>
      <c r="T1" s="1948"/>
      <c r="U1" s="1949"/>
    </row>
    <row r="2" spans="1:40" ht="45.75" thickBot="1" x14ac:dyDescent="0.25">
      <c r="A2" s="1690" t="s">
        <v>433</v>
      </c>
      <c r="B2" s="1689" t="e">
        <f t="array" aca="1" ref="B2:U122" ca="1">_xll.qlSwapLegAnalysis(SwapID,1)</f>
        <v>#NAME?</v>
      </c>
      <c r="C2" s="1689" t="e">
        <f ca="1"/>
        <v>#NAME?</v>
      </c>
      <c r="D2" s="1689" t="e">
        <f ca="1"/>
        <v>#NAME?</v>
      </c>
      <c r="E2" s="1689" t="e">
        <f ca="1"/>
        <v>#NAME?</v>
      </c>
      <c r="F2" s="1689" t="e">
        <f ca="1"/>
        <v>#NAME?</v>
      </c>
      <c r="G2" s="1689" t="e">
        <f ca="1"/>
        <v>#NAME?</v>
      </c>
      <c r="H2" s="1689" t="e">
        <f ca="1"/>
        <v>#NAME?</v>
      </c>
      <c r="I2" s="1689" t="e">
        <f ca="1"/>
        <v>#NAME?</v>
      </c>
      <c r="J2" s="1689" t="e">
        <f ca="1"/>
        <v>#NAME?</v>
      </c>
      <c r="K2" s="1689" t="e">
        <f ca="1"/>
        <v>#NAME?</v>
      </c>
      <c r="L2" s="1689" t="e">
        <f ca="1"/>
        <v>#NAME?</v>
      </c>
      <c r="M2" s="1689" t="e">
        <f ca="1"/>
        <v>#NAME?</v>
      </c>
      <c r="N2" s="1689" t="e">
        <f ca="1"/>
        <v>#NAME?</v>
      </c>
      <c r="O2" s="1689" t="e">
        <f ca="1"/>
        <v>#NAME?</v>
      </c>
      <c r="P2" s="1689" t="e">
        <f ca="1"/>
        <v>#NAME?</v>
      </c>
      <c r="Q2" s="1689" t="e">
        <f ca="1"/>
        <v>#NAME?</v>
      </c>
      <c r="R2" s="1689" t="e">
        <f ca="1"/>
        <v>#NAME?</v>
      </c>
      <c r="S2" s="1689" t="e">
        <f ca="1"/>
        <v>#NAME?</v>
      </c>
      <c r="T2" s="1689" t="e">
        <f ca="1"/>
        <v>#NAME?</v>
      </c>
      <c r="U2" s="1688" t="e">
        <f ca="1"/>
        <v>#NAME?</v>
      </c>
    </row>
    <row r="3" spans="1:40" ht="22.5" x14ac:dyDescent="0.2">
      <c r="A3" s="1687" t="e">
        <f t="array" aca="1" ref="A3:A122" ca="1">_xll.qlYieldTSDiscount(DiscountCurve,_xll.ohPack(B3:B122))</f>
        <v>#NAME?</v>
      </c>
      <c r="B3" s="1683" t="e">
        <f ca="1"/>
        <v>#NAME?</v>
      </c>
      <c r="C3" s="1686" t="e">
        <f ca="1"/>
        <v>#NAME?</v>
      </c>
      <c r="D3" s="1686" t="e">
        <f ca="1"/>
        <v>#NAME?</v>
      </c>
      <c r="E3" s="1683" t="e">
        <f ca="1"/>
        <v>#NAME?</v>
      </c>
      <c r="F3" s="1683" t="e">
        <f ca="1"/>
        <v>#NAME?</v>
      </c>
      <c r="G3" s="1682" t="e">
        <f ca="1"/>
        <v>#NAME?</v>
      </c>
      <c r="H3" s="1685" t="e">
        <f ca="1"/>
        <v>#NAME?</v>
      </c>
      <c r="I3" s="1684" t="e">
        <f ca="1"/>
        <v>#NAME?</v>
      </c>
      <c r="J3" s="1683" t="e">
        <f ca="1"/>
        <v>#NAME?</v>
      </c>
      <c r="K3" s="1682" t="e">
        <f ca="1"/>
        <v>#NAME?</v>
      </c>
      <c r="L3" s="1681" t="e">
        <f ca="1"/>
        <v>#NAME?</v>
      </c>
      <c r="M3" s="1679" t="e">
        <f ca="1"/>
        <v>#NAME?</v>
      </c>
      <c r="N3" s="1679" t="e">
        <f ca="1"/>
        <v>#NAME?</v>
      </c>
      <c r="O3" s="1680" t="e">
        <f ca="1"/>
        <v>#NAME?</v>
      </c>
      <c r="P3" s="1679" t="e">
        <f ca="1"/>
        <v>#NAME?</v>
      </c>
      <c r="Q3" s="1679" t="e">
        <f ca="1"/>
        <v>#NAME?</v>
      </c>
      <c r="R3" s="1679" t="e">
        <f ca="1"/>
        <v>#NAME?</v>
      </c>
      <c r="S3" s="1679" t="e">
        <f ca="1"/>
        <v>#NAME?</v>
      </c>
      <c r="T3" s="1679" t="e">
        <f ca="1"/>
        <v>#NAME?</v>
      </c>
      <c r="U3" s="1678" t="e">
        <f ca="1"/>
        <v>#NAME?</v>
      </c>
      <c r="V3" s="1657"/>
      <c r="W3" s="1657"/>
      <c r="X3" s="1657"/>
      <c r="Y3" s="1657"/>
      <c r="Z3" s="1657"/>
      <c r="AA3" s="1648"/>
      <c r="AB3" s="1648"/>
      <c r="AC3" s="1648"/>
      <c r="AD3" s="1648"/>
      <c r="AE3" s="1648"/>
      <c r="AF3" s="1648"/>
      <c r="AG3" s="1648"/>
      <c r="AH3" s="1648"/>
      <c r="AI3" s="1648"/>
      <c r="AJ3" s="1648"/>
      <c r="AK3" s="1648"/>
      <c r="AL3" s="1648"/>
      <c r="AM3" s="1648"/>
      <c r="AN3" s="1648"/>
    </row>
    <row r="4" spans="1:40" ht="22.5" x14ac:dyDescent="0.2">
      <c r="A4" s="1677" t="e">
        <f ca="1"/>
        <v>#NAME?</v>
      </c>
      <c r="B4" s="1673" t="e">
        <f ca="1"/>
        <v>#NAME?</v>
      </c>
      <c r="C4" s="1676" t="e">
        <f ca="1"/>
        <v>#NAME?</v>
      </c>
      <c r="D4" s="1676" t="e">
        <f ca="1"/>
        <v>#NAME?</v>
      </c>
      <c r="E4" s="1673" t="e">
        <f ca="1"/>
        <v>#NAME?</v>
      </c>
      <c r="F4" s="1673" t="e">
        <f ca="1"/>
        <v>#NAME?</v>
      </c>
      <c r="G4" s="1672" t="e">
        <f ca="1"/>
        <v>#NAME?</v>
      </c>
      <c r="H4" s="1675" t="e">
        <f ca="1"/>
        <v>#NAME?</v>
      </c>
      <c r="I4" s="1674" t="e">
        <f ca="1"/>
        <v>#NAME?</v>
      </c>
      <c r="J4" s="1673" t="e">
        <f ca="1"/>
        <v>#NAME?</v>
      </c>
      <c r="K4" s="1672" t="e">
        <f ca="1"/>
        <v>#NAME?</v>
      </c>
      <c r="L4" s="1671" t="e">
        <f ca="1"/>
        <v>#NAME?</v>
      </c>
      <c r="M4" s="1669" t="e">
        <f ca="1"/>
        <v>#NAME?</v>
      </c>
      <c r="N4" s="1669" t="e">
        <f ca="1"/>
        <v>#NAME?</v>
      </c>
      <c r="O4" s="1670" t="e">
        <f ca="1"/>
        <v>#NAME?</v>
      </c>
      <c r="P4" s="1669" t="e">
        <f ca="1"/>
        <v>#NAME?</v>
      </c>
      <c r="Q4" s="1669" t="e">
        <f ca="1"/>
        <v>#NAME?</v>
      </c>
      <c r="R4" s="1669" t="e">
        <f ca="1"/>
        <v>#NAME?</v>
      </c>
      <c r="S4" s="1669" t="e">
        <f ca="1"/>
        <v>#NAME?</v>
      </c>
      <c r="T4" s="1669" t="e">
        <f ca="1"/>
        <v>#NAME?</v>
      </c>
      <c r="U4" s="1668" t="e">
        <f ca="1"/>
        <v>#NAME?</v>
      </c>
      <c r="V4" s="1657"/>
      <c r="W4" s="1657"/>
      <c r="X4" s="1657"/>
      <c r="Y4" s="1657"/>
      <c r="Z4" s="1657"/>
      <c r="AA4" s="1648"/>
      <c r="AB4" s="1648"/>
      <c r="AC4" s="1648"/>
      <c r="AD4" s="1648"/>
      <c r="AE4" s="1648"/>
      <c r="AF4" s="1648"/>
      <c r="AG4" s="1648"/>
      <c r="AH4" s="1648"/>
      <c r="AI4" s="1648"/>
      <c r="AJ4" s="1648"/>
      <c r="AK4" s="1648"/>
      <c r="AL4" s="1648"/>
      <c r="AM4" s="1648"/>
      <c r="AN4" s="1648"/>
    </row>
    <row r="5" spans="1:40" ht="22.5" x14ac:dyDescent="0.2">
      <c r="A5" s="1677" t="e">
        <f ca="1"/>
        <v>#NAME?</v>
      </c>
      <c r="B5" s="1673" t="e">
        <f ca="1"/>
        <v>#NAME?</v>
      </c>
      <c r="C5" s="1676" t="e">
        <f ca="1"/>
        <v>#NAME?</v>
      </c>
      <c r="D5" s="1676" t="e">
        <f ca="1"/>
        <v>#NAME?</v>
      </c>
      <c r="E5" s="1673" t="e">
        <f ca="1"/>
        <v>#NAME?</v>
      </c>
      <c r="F5" s="1673" t="e">
        <f ca="1"/>
        <v>#NAME?</v>
      </c>
      <c r="G5" s="1672" t="e">
        <f ca="1"/>
        <v>#NAME?</v>
      </c>
      <c r="H5" s="1675" t="e">
        <f ca="1"/>
        <v>#NAME?</v>
      </c>
      <c r="I5" s="1674" t="e">
        <f ca="1"/>
        <v>#NAME?</v>
      </c>
      <c r="J5" s="1673" t="e">
        <f ca="1"/>
        <v>#NAME?</v>
      </c>
      <c r="K5" s="1672" t="e">
        <f ca="1"/>
        <v>#NAME?</v>
      </c>
      <c r="L5" s="1671" t="e">
        <f ca="1"/>
        <v>#NAME?</v>
      </c>
      <c r="M5" s="1669" t="e">
        <f ca="1"/>
        <v>#NAME?</v>
      </c>
      <c r="N5" s="1669" t="e">
        <f ca="1"/>
        <v>#NAME?</v>
      </c>
      <c r="O5" s="1670" t="e">
        <f ca="1"/>
        <v>#NAME?</v>
      </c>
      <c r="P5" s="1669" t="e">
        <f ca="1"/>
        <v>#NAME?</v>
      </c>
      <c r="Q5" s="1669" t="e">
        <f ca="1"/>
        <v>#NAME?</v>
      </c>
      <c r="R5" s="1669" t="e">
        <f ca="1"/>
        <v>#NAME?</v>
      </c>
      <c r="S5" s="1669" t="e">
        <f ca="1"/>
        <v>#NAME?</v>
      </c>
      <c r="T5" s="1669" t="e">
        <f ca="1"/>
        <v>#NAME?</v>
      </c>
      <c r="U5" s="1668" t="e">
        <f ca="1"/>
        <v>#NAME?</v>
      </c>
      <c r="V5" s="1657"/>
      <c r="W5" s="1657"/>
      <c r="X5" s="1657"/>
      <c r="Y5" s="1657"/>
      <c r="Z5" s="1657"/>
      <c r="AA5" s="1648"/>
      <c r="AB5" s="1648"/>
      <c r="AC5" s="1648"/>
      <c r="AD5" s="1648"/>
      <c r="AE5" s="1648"/>
      <c r="AF5" s="1648"/>
      <c r="AG5" s="1648"/>
      <c r="AH5" s="1648"/>
      <c r="AI5" s="1648"/>
      <c r="AJ5" s="1648"/>
      <c r="AK5" s="1648"/>
      <c r="AL5" s="1648"/>
      <c r="AM5" s="1648"/>
      <c r="AN5" s="1648"/>
    </row>
    <row r="6" spans="1:40" ht="22.5" x14ac:dyDescent="0.2">
      <c r="A6" s="1677" t="e">
        <f ca="1"/>
        <v>#NAME?</v>
      </c>
      <c r="B6" s="1673" t="e">
        <f ca="1"/>
        <v>#NAME?</v>
      </c>
      <c r="C6" s="1676" t="e">
        <f ca="1"/>
        <v>#NAME?</v>
      </c>
      <c r="D6" s="1676" t="e">
        <f ca="1"/>
        <v>#NAME?</v>
      </c>
      <c r="E6" s="1673" t="e">
        <f ca="1"/>
        <v>#NAME?</v>
      </c>
      <c r="F6" s="1673" t="e">
        <f ca="1"/>
        <v>#NAME?</v>
      </c>
      <c r="G6" s="1672" t="e">
        <f ca="1"/>
        <v>#NAME?</v>
      </c>
      <c r="H6" s="1675" t="e">
        <f ca="1"/>
        <v>#NAME?</v>
      </c>
      <c r="I6" s="1674" t="e">
        <f ca="1"/>
        <v>#NAME?</v>
      </c>
      <c r="J6" s="1673" t="e">
        <f ca="1"/>
        <v>#NAME?</v>
      </c>
      <c r="K6" s="1672" t="e">
        <f ca="1"/>
        <v>#NAME?</v>
      </c>
      <c r="L6" s="1671" t="e">
        <f ca="1"/>
        <v>#NAME?</v>
      </c>
      <c r="M6" s="1669" t="e">
        <f ca="1"/>
        <v>#NAME?</v>
      </c>
      <c r="N6" s="1669" t="e">
        <f ca="1"/>
        <v>#NAME?</v>
      </c>
      <c r="O6" s="1670" t="e">
        <f ca="1"/>
        <v>#NAME?</v>
      </c>
      <c r="P6" s="1669" t="e">
        <f ca="1"/>
        <v>#NAME?</v>
      </c>
      <c r="Q6" s="1669" t="e">
        <f ca="1"/>
        <v>#NAME?</v>
      </c>
      <c r="R6" s="1669" t="e">
        <f ca="1"/>
        <v>#NAME?</v>
      </c>
      <c r="S6" s="1669" t="e">
        <f ca="1"/>
        <v>#NAME?</v>
      </c>
      <c r="T6" s="1669" t="e">
        <f ca="1"/>
        <v>#NAME?</v>
      </c>
      <c r="U6" s="1668" t="e">
        <f ca="1"/>
        <v>#NAME?</v>
      </c>
      <c r="V6" s="1657"/>
      <c r="W6" s="1657"/>
      <c r="X6" s="1657"/>
      <c r="Y6" s="1657"/>
      <c r="Z6" s="1657"/>
      <c r="AA6" s="1648"/>
      <c r="AB6" s="1648"/>
      <c r="AC6" s="1648"/>
      <c r="AD6" s="1648"/>
      <c r="AE6" s="1648"/>
      <c r="AF6" s="1648"/>
      <c r="AG6" s="1648"/>
      <c r="AH6" s="1648"/>
      <c r="AI6" s="1648"/>
      <c r="AJ6" s="1648"/>
      <c r="AK6" s="1648"/>
      <c r="AL6" s="1648"/>
      <c r="AM6" s="1648"/>
      <c r="AN6" s="1648"/>
    </row>
    <row r="7" spans="1:40" ht="22.5" x14ac:dyDescent="0.2">
      <c r="A7" s="1677" t="e">
        <f ca="1"/>
        <v>#NAME?</v>
      </c>
      <c r="B7" s="1673" t="e">
        <f ca="1"/>
        <v>#NAME?</v>
      </c>
      <c r="C7" s="1676" t="e">
        <f ca="1"/>
        <v>#NAME?</v>
      </c>
      <c r="D7" s="1676" t="e">
        <f ca="1"/>
        <v>#NAME?</v>
      </c>
      <c r="E7" s="1673" t="e">
        <f ca="1"/>
        <v>#NAME?</v>
      </c>
      <c r="F7" s="1673" t="e">
        <f ca="1"/>
        <v>#NAME?</v>
      </c>
      <c r="G7" s="1672" t="e">
        <f ca="1"/>
        <v>#NAME?</v>
      </c>
      <c r="H7" s="1675" t="e">
        <f ca="1"/>
        <v>#NAME?</v>
      </c>
      <c r="I7" s="1674" t="e">
        <f ca="1"/>
        <v>#NAME?</v>
      </c>
      <c r="J7" s="1673" t="e">
        <f ca="1"/>
        <v>#NAME?</v>
      </c>
      <c r="K7" s="1672" t="e">
        <f ca="1"/>
        <v>#NAME?</v>
      </c>
      <c r="L7" s="1671" t="e">
        <f ca="1"/>
        <v>#NAME?</v>
      </c>
      <c r="M7" s="1669" t="e">
        <f ca="1"/>
        <v>#NAME?</v>
      </c>
      <c r="N7" s="1669" t="e">
        <f ca="1"/>
        <v>#NAME?</v>
      </c>
      <c r="O7" s="1670" t="e">
        <f ca="1"/>
        <v>#NAME?</v>
      </c>
      <c r="P7" s="1669" t="e">
        <f ca="1"/>
        <v>#NAME?</v>
      </c>
      <c r="Q7" s="1669" t="e">
        <f ca="1"/>
        <v>#NAME?</v>
      </c>
      <c r="R7" s="1669" t="e">
        <f ca="1"/>
        <v>#NAME?</v>
      </c>
      <c r="S7" s="1669" t="e">
        <f ca="1"/>
        <v>#NAME?</v>
      </c>
      <c r="T7" s="1669" t="e">
        <f ca="1"/>
        <v>#NAME?</v>
      </c>
      <c r="U7" s="1668" t="e">
        <f ca="1"/>
        <v>#NAME?</v>
      </c>
      <c r="V7" s="1657"/>
      <c r="W7" s="1657"/>
      <c r="X7" s="1657"/>
      <c r="Y7" s="1657"/>
      <c r="Z7" s="1657"/>
      <c r="AA7" s="1648"/>
      <c r="AB7" s="1648"/>
      <c r="AC7" s="1648"/>
      <c r="AD7" s="1648"/>
      <c r="AE7" s="1648"/>
      <c r="AF7" s="1648"/>
      <c r="AG7" s="1648"/>
      <c r="AH7" s="1648"/>
      <c r="AI7" s="1648"/>
      <c r="AJ7" s="1648"/>
      <c r="AK7" s="1648"/>
      <c r="AL7" s="1648"/>
      <c r="AM7" s="1648"/>
      <c r="AN7" s="1648"/>
    </row>
    <row r="8" spans="1:40" ht="22.5" x14ac:dyDescent="0.2">
      <c r="A8" s="1677" t="e">
        <f ca="1"/>
        <v>#NAME?</v>
      </c>
      <c r="B8" s="1673" t="e">
        <f ca="1"/>
        <v>#NAME?</v>
      </c>
      <c r="C8" s="1676" t="e">
        <f ca="1"/>
        <v>#NAME?</v>
      </c>
      <c r="D8" s="1676" t="e">
        <f ca="1"/>
        <v>#NAME?</v>
      </c>
      <c r="E8" s="1673" t="e">
        <f ca="1"/>
        <v>#NAME?</v>
      </c>
      <c r="F8" s="1673" t="e">
        <f ca="1"/>
        <v>#NAME?</v>
      </c>
      <c r="G8" s="1672" t="e">
        <f ca="1"/>
        <v>#NAME?</v>
      </c>
      <c r="H8" s="1675" t="e">
        <f ca="1"/>
        <v>#NAME?</v>
      </c>
      <c r="I8" s="1674" t="e">
        <f ca="1"/>
        <v>#NAME?</v>
      </c>
      <c r="J8" s="1673" t="e">
        <f ca="1"/>
        <v>#NAME?</v>
      </c>
      <c r="K8" s="1672" t="e">
        <f ca="1"/>
        <v>#NAME?</v>
      </c>
      <c r="L8" s="1671" t="e">
        <f ca="1"/>
        <v>#NAME?</v>
      </c>
      <c r="M8" s="1669" t="e">
        <f ca="1"/>
        <v>#NAME?</v>
      </c>
      <c r="N8" s="1669" t="e">
        <f ca="1"/>
        <v>#NAME?</v>
      </c>
      <c r="O8" s="1670" t="e">
        <f ca="1"/>
        <v>#NAME?</v>
      </c>
      <c r="P8" s="1669" t="e">
        <f ca="1"/>
        <v>#NAME?</v>
      </c>
      <c r="Q8" s="1669" t="e">
        <f ca="1"/>
        <v>#NAME?</v>
      </c>
      <c r="R8" s="1669" t="e">
        <f ca="1"/>
        <v>#NAME?</v>
      </c>
      <c r="S8" s="1669" t="e">
        <f ca="1"/>
        <v>#NAME?</v>
      </c>
      <c r="T8" s="1669" t="e">
        <f ca="1"/>
        <v>#NAME?</v>
      </c>
      <c r="U8" s="1668" t="e">
        <f ca="1"/>
        <v>#NAME?</v>
      </c>
      <c r="V8" s="1657"/>
      <c r="W8" s="1657"/>
      <c r="X8" s="1657"/>
      <c r="Y8" s="1657"/>
      <c r="Z8" s="1657"/>
      <c r="AA8" s="1648"/>
      <c r="AB8" s="1648"/>
      <c r="AC8" s="1648"/>
      <c r="AD8" s="1648"/>
      <c r="AE8" s="1648"/>
      <c r="AF8" s="1648"/>
      <c r="AG8" s="1648"/>
      <c r="AH8" s="1648"/>
      <c r="AI8" s="1648"/>
      <c r="AJ8" s="1648"/>
      <c r="AK8" s="1648"/>
      <c r="AL8" s="1648"/>
      <c r="AM8" s="1648"/>
      <c r="AN8" s="1648"/>
    </row>
    <row r="9" spans="1:40" ht="22.5" x14ac:dyDescent="0.2">
      <c r="A9" s="1677" t="e">
        <f ca="1"/>
        <v>#NAME?</v>
      </c>
      <c r="B9" s="1673" t="e">
        <f ca="1"/>
        <v>#NAME?</v>
      </c>
      <c r="C9" s="1676" t="e">
        <f ca="1"/>
        <v>#NAME?</v>
      </c>
      <c r="D9" s="1676" t="e">
        <f ca="1"/>
        <v>#NAME?</v>
      </c>
      <c r="E9" s="1673" t="e">
        <f ca="1"/>
        <v>#NAME?</v>
      </c>
      <c r="F9" s="1673" t="e">
        <f ca="1"/>
        <v>#NAME?</v>
      </c>
      <c r="G9" s="1672" t="e">
        <f ca="1"/>
        <v>#NAME?</v>
      </c>
      <c r="H9" s="1675" t="e">
        <f ca="1"/>
        <v>#NAME?</v>
      </c>
      <c r="I9" s="1674" t="e">
        <f ca="1"/>
        <v>#NAME?</v>
      </c>
      <c r="J9" s="1673" t="e">
        <f ca="1"/>
        <v>#NAME?</v>
      </c>
      <c r="K9" s="1672" t="e">
        <f ca="1"/>
        <v>#NAME?</v>
      </c>
      <c r="L9" s="1671" t="e">
        <f ca="1"/>
        <v>#NAME?</v>
      </c>
      <c r="M9" s="1669" t="e">
        <f ca="1"/>
        <v>#NAME?</v>
      </c>
      <c r="N9" s="1669" t="e">
        <f ca="1"/>
        <v>#NAME?</v>
      </c>
      <c r="O9" s="1670" t="e">
        <f ca="1"/>
        <v>#NAME?</v>
      </c>
      <c r="P9" s="1669" t="e">
        <f ca="1"/>
        <v>#NAME?</v>
      </c>
      <c r="Q9" s="1669" t="e">
        <f ca="1"/>
        <v>#NAME?</v>
      </c>
      <c r="R9" s="1669" t="e">
        <f ca="1"/>
        <v>#NAME?</v>
      </c>
      <c r="S9" s="1669" t="e">
        <f ca="1"/>
        <v>#NAME?</v>
      </c>
      <c r="T9" s="1669" t="e">
        <f ca="1"/>
        <v>#NAME?</v>
      </c>
      <c r="U9" s="1668" t="e">
        <f ca="1"/>
        <v>#NAME?</v>
      </c>
      <c r="V9" s="1657"/>
      <c r="W9" s="1657"/>
      <c r="X9" s="1657"/>
      <c r="Y9" s="1657"/>
      <c r="Z9" s="1657"/>
      <c r="AA9" s="1648"/>
      <c r="AB9" s="1648"/>
      <c r="AC9" s="1648"/>
      <c r="AD9" s="1648"/>
      <c r="AE9" s="1648"/>
      <c r="AF9" s="1648"/>
      <c r="AG9" s="1648"/>
      <c r="AH9" s="1648"/>
      <c r="AI9" s="1648"/>
      <c r="AJ9" s="1648"/>
      <c r="AK9" s="1648"/>
      <c r="AL9" s="1648"/>
      <c r="AM9" s="1648"/>
      <c r="AN9" s="1648"/>
    </row>
    <row r="10" spans="1:40" ht="22.5" x14ac:dyDescent="0.2">
      <c r="A10" s="1677" t="e">
        <f ca="1"/>
        <v>#NAME?</v>
      </c>
      <c r="B10" s="1673" t="e">
        <f ca="1"/>
        <v>#NAME?</v>
      </c>
      <c r="C10" s="1676" t="e">
        <f ca="1"/>
        <v>#NAME?</v>
      </c>
      <c r="D10" s="1676" t="e">
        <f ca="1"/>
        <v>#NAME?</v>
      </c>
      <c r="E10" s="1673" t="e">
        <f ca="1"/>
        <v>#NAME?</v>
      </c>
      <c r="F10" s="1673" t="e">
        <f ca="1"/>
        <v>#NAME?</v>
      </c>
      <c r="G10" s="1672" t="e">
        <f ca="1"/>
        <v>#NAME?</v>
      </c>
      <c r="H10" s="1675" t="e">
        <f ca="1"/>
        <v>#NAME?</v>
      </c>
      <c r="I10" s="1674" t="e">
        <f ca="1"/>
        <v>#NAME?</v>
      </c>
      <c r="J10" s="1673" t="e">
        <f ca="1"/>
        <v>#NAME?</v>
      </c>
      <c r="K10" s="1672" t="e">
        <f ca="1"/>
        <v>#NAME?</v>
      </c>
      <c r="L10" s="1671" t="e">
        <f ca="1"/>
        <v>#NAME?</v>
      </c>
      <c r="M10" s="1669" t="e">
        <f ca="1"/>
        <v>#NAME?</v>
      </c>
      <c r="N10" s="1669" t="e">
        <f ca="1"/>
        <v>#NAME?</v>
      </c>
      <c r="O10" s="1670" t="e">
        <f ca="1"/>
        <v>#NAME?</v>
      </c>
      <c r="P10" s="1669" t="e">
        <f ca="1"/>
        <v>#NAME?</v>
      </c>
      <c r="Q10" s="1669" t="e">
        <f ca="1"/>
        <v>#NAME?</v>
      </c>
      <c r="R10" s="1669" t="e">
        <f ca="1"/>
        <v>#NAME?</v>
      </c>
      <c r="S10" s="1669" t="e">
        <f ca="1"/>
        <v>#NAME?</v>
      </c>
      <c r="T10" s="1669" t="e">
        <f ca="1"/>
        <v>#NAME?</v>
      </c>
      <c r="U10" s="1668" t="e">
        <f ca="1"/>
        <v>#NAME?</v>
      </c>
      <c r="V10" s="1657"/>
      <c r="W10" s="1657"/>
      <c r="X10" s="1657"/>
      <c r="Y10" s="1657"/>
      <c r="Z10" s="1657"/>
      <c r="AA10" s="1648"/>
      <c r="AB10" s="1648"/>
      <c r="AC10" s="1648"/>
      <c r="AD10" s="1648"/>
      <c r="AE10" s="1648"/>
      <c r="AF10" s="1648"/>
      <c r="AG10" s="1648"/>
      <c r="AH10" s="1648"/>
      <c r="AI10" s="1648"/>
      <c r="AJ10" s="1648"/>
      <c r="AK10" s="1648"/>
      <c r="AL10" s="1648"/>
      <c r="AM10" s="1648"/>
      <c r="AN10" s="1648"/>
    </row>
    <row r="11" spans="1:40" ht="22.5" x14ac:dyDescent="0.2">
      <c r="A11" s="1677" t="e">
        <f ca="1"/>
        <v>#NAME?</v>
      </c>
      <c r="B11" s="1673" t="e">
        <f ca="1"/>
        <v>#NAME?</v>
      </c>
      <c r="C11" s="1676" t="e">
        <f ca="1"/>
        <v>#NAME?</v>
      </c>
      <c r="D11" s="1676" t="e">
        <f ca="1"/>
        <v>#NAME?</v>
      </c>
      <c r="E11" s="1673" t="e">
        <f ca="1"/>
        <v>#NAME?</v>
      </c>
      <c r="F11" s="1673" t="e">
        <f ca="1"/>
        <v>#NAME?</v>
      </c>
      <c r="G11" s="1672" t="e">
        <f ca="1"/>
        <v>#NAME?</v>
      </c>
      <c r="H11" s="1675" t="e">
        <f ca="1"/>
        <v>#NAME?</v>
      </c>
      <c r="I11" s="1674" t="e">
        <f ca="1"/>
        <v>#NAME?</v>
      </c>
      <c r="J11" s="1673" t="e">
        <f ca="1"/>
        <v>#NAME?</v>
      </c>
      <c r="K11" s="1672" t="e">
        <f ca="1"/>
        <v>#NAME?</v>
      </c>
      <c r="L11" s="1671" t="e">
        <f ca="1"/>
        <v>#NAME?</v>
      </c>
      <c r="M11" s="1669" t="e">
        <f ca="1"/>
        <v>#NAME?</v>
      </c>
      <c r="N11" s="1669" t="e">
        <f ca="1"/>
        <v>#NAME?</v>
      </c>
      <c r="O11" s="1670" t="e">
        <f ca="1"/>
        <v>#NAME?</v>
      </c>
      <c r="P11" s="1669" t="e">
        <f ca="1"/>
        <v>#NAME?</v>
      </c>
      <c r="Q11" s="1669" t="e">
        <f ca="1"/>
        <v>#NAME?</v>
      </c>
      <c r="R11" s="1669" t="e">
        <f ca="1"/>
        <v>#NAME?</v>
      </c>
      <c r="S11" s="1669" t="e">
        <f ca="1"/>
        <v>#NAME?</v>
      </c>
      <c r="T11" s="1669" t="e">
        <f ca="1"/>
        <v>#NAME?</v>
      </c>
      <c r="U11" s="1668" t="e">
        <f ca="1"/>
        <v>#NAME?</v>
      </c>
      <c r="V11" s="1657"/>
      <c r="W11" s="1657"/>
      <c r="X11" s="1657"/>
      <c r="Y11" s="1657"/>
      <c r="Z11" s="1657"/>
      <c r="AA11" s="1648"/>
      <c r="AB11" s="1648"/>
      <c r="AC11" s="1648"/>
      <c r="AD11" s="1648"/>
      <c r="AE11" s="1648"/>
      <c r="AF11" s="1648"/>
      <c r="AG11" s="1648"/>
      <c r="AH11" s="1648"/>
      <c r="AI11" s="1648"/>
      <c r="AJ11" s="1648"/>
      <c r="AK11" s="1648"/>
      <c r="AL11" s="1648"/>
      <c r="AM11" s="1648"/>
      <c r="AN11" s="1648"/>
    </row>
    <row r="12" spans="1:40" ht="22.5" x14ac:dyDescent="0.2">
      <c r="A12" s="1677" t="e">
        <f ca="1"/>
        <v>#NAME?</v>
      </c>
      <c r="B12" s="1673" t="e">
        <f ca="1"/>
        <v>#NAME?</v>
      </c>
      <c r="C12" s="1676" t="e">
        <f ca="1"/>
        <v>#NAME?</v>
      </c>
      <c r="D12" s="1676" t="e">
        <f ca="1"/>
        <v>#NAME?</v>
      </c>
      <c r="E12" s="1673" t="e">
        <f ca="1"/>
        <v>#NAME?</v>
      </c>
      <c r="F12" s="1673" t="e">
        <f ca="1"/>
        <v>#NAME?</v>
      </c>
      <c r="G12" s="1672" t="e">
        <f ca="1"/>
        <v>#NAME?</v>
      </c>
      <c r="H12" s="1675" t="e">
        <f ca="1"/>
        <v>#NAME?</v>
      </c>
      <c r="I12" s="1674" t="e">
        <f ca="1"/>
        <v>#NAME?</v>
      </c>
      <c r="J12" s="1673" t="e">
        <f ca="1"/>
        <v>#NAME?</v>
      </c>
      <c r="K12" s="1672" t="e">
        <f ca="1"/>
        <v>#NAME?</v>
      </c>
      <c r="L12" s="1671" t="e">
        <f ca="1"/>
        <v>#NAME?</v>
      </c>
      <c r="M12" s="1669" t="e">
        <f ca="1"/>
        <v>#NAME?</v>
      </c>
      <c r="N12" s="1669" t="e">
        <f ca="1"/>
        <v>#NAME?</v>
      </c>
      <c r="O12" s="1670" t="e">
        <f ca="1"/>
        <v>#NAME?</v>
      </c>
      <c r="P12" s="1669" t="e">
        <f ca="1"/>
        <v>#NAME?</v>
      </c>
      <c r="Q12" s="1669" t="e">
        <f ca="1"/>
        <v>#NAME?</v>
      </c>
      <c r="R12" s="1669" t="e">
        <f ca="1"/>
        <v>#NAME?</v>
      </c>
      <c r="S12" s="1669" t="e">
        <f ca="1"/>
        <v>#NAME?</v>
      </c>
      <c r="T12" s="1669" t="e">
        <f ca="1"/>
        <v>#NAME?</v>
      </c>
      <c r="U12" s="1668" t="e">
        <f ca="1"/>
        <v>#NAME?</v>
      </c>
      <c r="V12" s="1657"/>
      <c r="W12" s="1657"/>
      <c r="X12" s="1657"/>
      <c r="Y12" s="1657"/>
      <c r="Z12" s="1657"/>
      <c r="AA12" s="1648"/>
      <c r="AB12" s="1648"/>
      <c r="AC12" s="1648"/>
      <c r="AD12" s="1648"/>
      <c r="AE12" s="1648"/>
      <c r="AF12" s="1648"/>
      <c r="AG12" s="1648"/>
      <c r="AH12" s="1648"/>
      <c r="AI12" s="1648"/>
      <c r="AJ12" s="1648"/>
      <c r="AK12" s="1648"/>
      <c r="AL12" s="1648"/>
      <c r="AM12" s="1648"/>
      <c r="AN12" s="1648"/>
    </row>
    <row r="13" spans="1:40" ht="22.5" x14ac:dyDescent="0.2">
      <c r="A13" s="1677" t="e">
        <f ca="1"/>
        <v>#NAME?</v>
      </c>
      <c r="B13" s="1673" t="e">
        <f ca="1"/>
        <v>#NAME?</v>
      </c>
      <c r="C13" s="1676" t="e">
        <f ca="1"/>
        <v>#NAME?</v>
      </c>
      <c r="D13" s="1676" t="e">
        <f ca="1"/>
        <v>#NAME?</v>
      </c>
      <c r="E13" s="1673" t="e">
        <f ca="1"/>
        <v>#NAME?</v>
      </c>
      <c r="F13" s="1673" t="e">
        <f ca="1"/>
        <v>#NAME?</v>
      </c>
      <c r="G13" s="1672" t="e">
        <f ca="1"/>
        <v>#NAME?</v>
      </c>
      <c r="H13" s="1675" t="e">
        <f ca="1"/>
        <v>#NAME?</v>
      </c>
      <c r="I13" s="1674" t="e">
        <f ca="1"/>
        <v>#NAME?</v>
      </c>
      <c r="J13" s="1673" t="e">
        <f ca="1"/>
        <v>#NAME?</v>
      </c>
      <c r="K13" s="1672" t="e">
        <f ca="1"/>
        <v>#NAME?</v>
      </c>
      <c r="L13" s="1671" t="e">
        <f ca="1"/>
        <v>#NAME?</v>
      </c>
      <c r="M13" s="1669" t="e">
        <f ca="1"/>
        <v>#NAME?</v>
      </c>
      <c r="N13" s="1669" t="e">
        <f ca="1"/>
        <v>#NAME?</v>
      </c>
      <c r="O13" s="1670" t="e">
        <f ca="1"/>
        <v>#NAME?</v>
      </c>
      <c r="P13" s="1669" t="e">
        <f ca="1"/>
        <v>#NAME?</v>
      </c>
      <c r="Q13" s="1669" t="e">
        <f ca="1"/>
        <v>#NAME?</v>
      </c>
      <c r="R13" s="1669" t="e">
        <f ca="1"/>
        <v>#NAME?</v>
      </c>
      <c r="S13" s="1669" t="e">
        <f ca="1"/>
        <v>#NAME?</v>
      </c>
      <c r="T13" s="1669" t="e">
        <f ca="1"/>
        <v>#NAME?</v>
      </c>
      <c r="U13" s="1668" t="e">
        <f ca="1"/>
        <v>#NAME?</v>
      </c>
      <c r="V13" s="1657"/>
      <c r="W13" s="1657"/>
      <c r="X13" s="1657"/>
      <c r="Y13" s="1657"/>
      <c r="Z13" s="1657"/>
      <c r="AA13" s="1648"/>
      <c r="AB13" s="1648"/>
      <c r="AC13" s="1648"/>
      <c r="AD13" s="1648"/>
      <c r="AE13" s="1648"/>
      <c r="AF13" s="1648"/>
      <c r="AG13" s="1648"/>
      <c r="AH13" s="1648"/>
      <c r="AI13" s="1648"/>
      <c r="AJ13" s="1648"/>
      <c r="AK13" s="1648"/>
      <c r="AL13" s="1648"/>
      <c r="AM13" s="1648"/>
      <c r="AN13" s="1648"/>
    </row>
    <row r="14" spans="1:40" ht="22.5" x14ac:dyDescent="0.2">
      <c r="A14" s="1677" t="e">
        <f ca="1"/>
        <v>#NAME?</v>
      </c>
      <c r="B14" s="1673" t="e">
        <f ca="1"/>
        <v>#NAME?</v>
      </c>
      <c r="C14" s="1676" t="e">
        <f ca="1"/>
        <v>#NAME?</v>
      </c>
      <c r="D14" s="1676" t="e">
        <f ca="1"/>
        <v>#NAME?</v>
      </c>
      <c r="E14" s="1673" t="e">
        <f ca="1"/>
        <v>#NAME?</v>
      </c>
      <c r="F14" s="1673" t="e">
        <f ca="1"/>
        <v>#NAME?</v>
      </c>
      <c r="G14" s="1672" t="e">
        <f ca="1"/>
        <v>#NAME?</v>
      </c>
      <c r="H14" s="1675" t="e">
        <f ca="1"/>
        <v>#NAME?</v>
      </c>
      <c r="I14" s="1674" t="e">
        <f ca="1"/>
        <v>#NAME?</v>
      </c>
      <c r="J14" s="1673" t="e">
        <f ca="1"/>
        <v>#NAME?</v>
      </c>
      <c r="K14" s="1672" t="e">
        <f ca="1"/>
        <v>#NAME?</v>
      </c>
      <c r="L14" s="1671" t="e">
        <f ca="1"/>
        <v>#NAME?</v>
      </c>
      <c r="M14" s="1669" t="e">
        <f ca="1"/>
        <v>#NAME?</v>
      </c>
      <c r="N14" s="1669" t="e">
        <f ca="1"/>
        <v>#NAME?</v>
      </c>
      <c r="O14" s="1670" t="e">
        <f ca="1"/>
        <v>#NAME?</v>
      </c>
      <c r="P14" s="1669" t="e">
        <f ca="1"/>
        <v>#NAME?</v>
      </c>
      <c r="Q14" s="1669" t="e">
        <f ca="1"/>
        <v>#NAME?</v>
      </c>
      <c r="R14" s="1669" t="e">
        <f ca="1"/>
        <v>#NAME?</v>
      </c>
      <c r="S14" s="1669" t="e">
        <f ca="1"/>
        <v>#NAME?</v>
      </c>
      <c r="T14" s="1669" t="e">
        <f ca="1"/>
        <v>#NAME?</v>
      </c>
      <c r="U14" s="1668" t="e">
        <f ca="1"/>
        <v>#NAME?</v>
      </c>
      <c r="V14" s="1657"/>
      <c r="W14" s="1657"/>
      <c r="X14" s="1657"/>
      <c r="Y14" s="1657"/>
      <c r="Z14" s="1657"/>
      <c r="AA14" s="1648"/>
      <c r="AB14" s="1648"/>
      <c r="AC14" s="1648"/>
      <c r="AD14" s="1648"/>
      <c r="AE14" s="1648"/>
      <c r="AF14" s="1648"/>
      <c r="AG14" s="1648"/>
      <c r="AH14" s="1648"/>
      <c r="AI14" s="1648"/>
      <c r="AJ14" s="1648"/>
      <c r="AK14" s="1648"/>
      <c r="AL14" s="1648"/>
      <c r="AM14" s="1648"/>
      <c r="AN14" s="1648"/>
    </row>
    <row r="15" spans="1:40" ht="22.5" x14ac:dyDescent="0.2">
      <c r="A15" s="1677" t="e">
        <f ca="1"/>
        <v>#NAME?</v>
      </c>
      <c r="B15" s="1673" t="e">
        <f ca="1"/>
        <v>#NAME?</v>
      </c>
      <c r="C15" s="1676" t="e">
        <f ca="1"/>
        <v>#NAME?</v>
      </c>
      <c r="D15" s="1676" t="e">
        <f ca="1"/>
        <v>#NAME?</v>
      </c>
      <c r="E15" s="1673" t="e">
        <f ca="1"/>
        <v>#NAME?</v>
      </c>
      <c r="F15" s="1673" t="e">
        <f ca="1"/>
        <v>#NAME?</v>
      </c>
      <c r="G15" s="1672" t="e">
        <f ca="1"/>
        <v>#NAME?</v>
      </c>
      <c r="H15" s="1675" t="e">
        <f ca="1"/>
        <v>#NAME?</v>
      </c>
      <c r="I15" s="1674" t="e">
        <f ca="1"/>
        <v>#NAME?</v>
      </c>
      <c r="J15" s="1673" t="e">
        <f ca="1"/>
        <v>#NAME?</v>
      </c>
      <c r="K15" s="1672" t="e">
        <f ca="1"/>
        <v>#NAME?</v>
      </c>
      <c r="L15" s="1671" t="e">
        <f ca="1"/>
        <v>#NAME?</v>
      </c>
      <c r="M15" s="1669" t="e">
        <f ca="1"/>
        <v>#NAME?</v>
      </c>
      <c r="N15" s="1669" t="e">
        <f ca="1"/>
        <v>#NAME?</v>
      </c>
      <c r="O15" s="1670" t="e">
        <f ca="1"/>
        <v>#NAME?</v>
      </c>
      <c r="P15" s="1669" t="e">
        <f ca="1"/>
        <v>#NAME?</v>
      </c>
      <c r="Q15" s="1669" t="e">
        <f ca="1"/>
        <v>#NAME?</v>
      </c>
      <c r="R15" s="1669" t="e">
        <f ca="1"/>
        <v>#NAME?</v>
      </c>
      <c r="S15" s="1669" t="e">
        <f ca="1"/>
        <v>#NAME?</v>
      </c>
      <c r="T15" s="1669" t="e">
        <f ca="1"/>
        <v>#NAME?</v>
      </c>
      <c r="U15" s="1668" t="e">
        <f ca="1"/>
        <v>#NAME?</v>
      </c>
      <c r="V15" s="1657"/>
      <c r="W15" s="1657"/>
      <c r="X15" s="1657"/>
      <c r="Y15" s="1657"/>
      <c r="Z15" s="1657"/>
      <c r="AA15" s="1648"/>
      <c r="AB15" s="1648"/>
      <c r="AC15" s="1648"/>
      <c r="AD15" s="1648"/>
      <c r="AE15" s="1648"/>
      <c r="AF15" s="1648"/>
      <c r="AG15" s="1648"/>
      <c r="AH15" s="1648"/>
      <c r="AI15" s="1648"/>
      <c r="AJ15" s="1648"/>
      <c r="AK15" s="1648"/>
      <c r="AL15" s="1648"/>
      <c r="AM15" s="1648"/>
      <c r="AN15" s="1648"/>
    </row>
    <row r="16" spans="1:40" ht="22.5" x14ac:dyDescent="0.2">
      <c r="A16" s="1677" t="e">
        <f ca="1"/>
        <v>#NAME?</v>
      </c>
      <c r="B16" s="1673" t="e">
        <f ca="1"/>
        <v>#NAME?</v>
      </c>
      <c r="C16" s="1676" t="e">
        <f ca="1"/>
        <v>#NAME?</v>
      </c>
      <c r="D16" s="1676" t="e">
        <f ca="1"/>
        <v>#NAME?</v>
      </c>
      <c r="E16" s="1673" t="e">
        <f ca="1"/>
        <v>#NAME?</v>
      </c>
      <c r="F16" s="1673" t="e">
        <f ca="1"/>
        <v>#NAME?</v>
      </c>
      <c r="G16" s="1672" t="e">
        <f ca="1"/>
        <v>#NAME?</v>
      </c>
      <c r="H16" s="1675" t="e">
        <f ca="1"/>
        <v>#NAME?</v>
      </c>
      <c r="I16" s="1674" t="e">
        <f ca="1"/>
        <v>#NAME?</v>
      </c>
      <c r="J16" s="1673" t="e">
        <f ca="1"/>
        <v>#NAME?</v>
      </c>
      <c r="K16" s="1672" t="e">
        <f ca="1"/>
        <v>#NAME?</v>
      </c>
      <c r="L16" s="1671" t="e">
        <f ca="1"/>
        <v>#NAME?</v>
      </c>
      <c r="M16" s="1669" t="e">
        <f ca="1"/>
        <v>#NAME?</v>
      </c>
      <c r="N16" s="1669" t="e">
        <f ca="1"/>
        <v>#NAME?</v>
      </c>
      <c r="O16" s="1670" t="e">
        <f ca="1"/>
        <v>#NAME?</v>
      </c>
      <c r="P16" s="1669" t="e">
        <f ca="1"/>
        <v>#NAME?</v>
      </c>
      <c r="Q16" s="1669" t="e">
        <f ca="1"/>
        <v>#NAME?</v>
      </c>
      <c r="R16" s="1669" t="e">
        <f ca="1"/>
        <v>#NAME?</v>
      </c>
      <c r="S16" s="1669" t="e">
        <f ca="1"/>
        <v>#NAME?</v>
      </c>
      <c r="T16" s="1669" t="e">
        <f ca="1"/>
        <v>#NAME?</v>
      </c>
      <c r="U16" s="1668" t="e">
        <f ca="1"/>
        <v>#NAME?</v>
      </c>
      <c r="V16" s="1657"/>
      <c r="W16" s="1657"/>
      <c r="X16" s="1657"/>
      <c r="Y16" s="1657"/>
      <c r="Z16" s="1657"/>
      <c r="AA16" s="1648"/>
      <c r="AB16" s="1648"/>
      <c r="AC16" s="1648"/>
      <c r="AD16" s="1648"/>
      <c r="AE16" s="1648"/>
      <c r="AF16" s="1648"/>
      <c r="AG16" s="1648"/>
      <c r="AH16" s="1648"/>
      <c r="AI16" s="1648"/>
      <c r="AJ16" s="1648"/>
      <c r="AK16" s="1648"/>
      <c r="AL16" s="1648"/>
      <c r="AM16" s="1648"/>
      <c r="AN16" s="1648"/>
    </row>
    <row r="17" spans="1:40" ht="22.5" x14ac:dyDescent="0.2">
      <c r="A17" s="1677" t="e">
        <f ca="1"/>
        <v>#NAME?</v>
      </c>
      <c r="B17" s="1673" t="e">
        <f ca="1"/>
        <v>#NAME?</v>
      </c>
      <c r="C17" s="1676" t="e">
        <f ca="1"/>
        <v>#NAME?</v>
      </c>
      <c r="D17" s="1676" t="e">
        <f ca="1"/>
        <v>#NAME?</v>
      </c>
      <c r="E17" s="1673" t="e">
        <f ca="1"/>
        <v>#NAME?</v>
      </c>
      <c r="F17" s="1673" t="e">
        <f ca="1"/>
        <v>#NAME?</v>
      </c>
      <c r="G17" s="1672" t="e">
        <f ca="1"/>
        <v>#NAME?</v>
      </c>
      <c r="H17" s="1675" t="e">
        <f ca="1"/>
        <v>#NAME?</v>
      </c>
      <c r="I17" s="1674" t="e">
        <f ca="1"/>
        <v>#NAME?</v>
      </c>
      <c r="J17" s="1673" t="e">
        <f ca="1"/>
        <v>#NAME?</v>
      </c>
      <c r="K17" s="1672" t="e">
        <f ca="1"/>
        <v>#NAME?</v>
      </c>
      <c r="L17" s="1671" t="e">
        <f ca="1"/>
        <v>#NAME?</v>
      </c>
      <c r="M17" s="1669" t="e">
        <f ca="1"/>
        <v>#NAME?</v>
      </c>
      <c r="N17" s="1669" t="e">
        <f ca="1"/>
        <v>#NAME?</v>
      </c>
      <c r="O17" s="1670" t="e">
        <f ca="1"/>
        <v>#NAME?</v>
      </c>
      <c r="P17" s="1669" t="e">
        <f ca="1"/>
        <v>#NAME?</v>
      </c>
      <c r="Q17" s="1669" t="e">
        <f ca="1"/>
        <v>#NAME?</v>
      </c>
      <c r="R17" s="1669" t="e">
        <f ca="1"/>
        <v>#NAME?</v>
      </c>
      <c r="S17" s="1669" t="e">
        <f ca="1"/>
        <v>#NAME?</v>
      </c>
      <c r="T17" s="1669" t="e">
        <f ca="1"/>
        <v>#NAME?</v>
      </c>
      <c r="U17" s="1668" t="e">
        <f ca="1"/>
        <v>#NAME?</v>
      </c>
      <c r="V17" s="1657"/>
      <c r="W17" s="1657"/>
      <c r="X17" s="1657"/>
      <c r="Y17" s="1657"/>
      <c r="Z17" s="1657"/>
      <c r="AA17" s="1648"/>
      <c r="AB17" s="1648"/>
      <c r="AC17" s="1648"/>
      <c r="AD17" s="1648"/>
      <c r="AE17" s="1648"/>
      <c r="AF17" s="1648"/>
      <c r="AG17" s="1648"/>
      <c r="AH17" s="1648"/>
      <c r="AI17" s="1648"/>
      <c r="AJ17" s="1648"/>
      <c r="AK17" s="1648"/>
      <c r="AL17" s="1648"/>
      <c r="AM17" s="1648"/>
      <c r="AN17" s="1648"/>
    </row>
    <row r="18" spans="1:40" ht="22.5" x14ac:dyDescent="0.2">
      <c r="A18" s="1677" t="e">
        <f ca="1"/>
        <v>#NAME?</v>
      </c>
      <c r="B18" s="1673" t="e">
        <f ca="1"/>
        <v>#NAME?</v>
      </c>
      <c r="C18" s="1676" t="e">
        <f ca="1"/>
        <v>#NAME?</v>
      </c>
      <c r="D18" s="1676" t="e">
        <f ca="1"/>
        <v>#NAME?</v>
      </c>
      <c r="E18" s="1673" t="e">
        <f ca="1"/>
        <v>#NAME?</v>
      </c>
      <c r="F18" s="1673" t="e">
        <f ca="1"/>
        <v>#NAME?</v>
      </c>
      <c r="G18" s="1672" t="e">
        <f ca="1"/>
        <v>#NAME?</v>
      </c>
      <c r="H18" s="1675" t="e">
        <f ca="1"/>
        <v>#NAME?</v>
      </c>
      <c r="I18" s="1674" t="e">
        <f ca="1"/>
        <v>#NAME?</v>
      </c>
      <c r="J18" s="1673" t="e">
        <f ca="1"/>
        <v>#NAME?</v>
      </c>
      <c r="K18" s="1672" t="e">
        <f ca="1"/>
        <v>#NAME?</v>
      </c>
      <c r="L18" s="1671" t="e">
        <f ca="1"/>
        <v>#NAME?</v>
      </c>
      <c r="M18" s="1669" t="e">
        <f ca="1"/>
        <v>#NAME?</v>
      </c>
      <c r="N18" s="1669" t="e">
        <f ca="1"/>
        <v>#NAME?</v>
      </c>
      <c r="O18" s="1670" t="e">
        <f ca="1"/>
        <v>#NAME?</v>
      </c>
      <c r="P18" s="1669" t="e">
        <f ca="1"/>
        <v>#NAME?</v>
      </c>
      <c r="Q18" s="1669" t="e">
        <f ca="1"/>
        <v>#NAME?</v>
      </c>
      <c r="R18" s="1669" t="e">
        <f ca="1"/>
        <v>#NAME?</v>
      </c>
      <c r="S18" s="1669" t="e">
        <f ca="1"/>
        <v>#NAME?</v>
      </c>
      <c r="T18" s="1669" t="e">
        <f ca="1"/>
        <v>#NAME?</v>
      </c>
      <c r="U18" s="1668" t="e">
        <f ca="1"/>
        <v>#NAME?</v>
      </c>
      <c r="V18" s="1657"/>
      <c r="W18" s="1657"/>
      <c r="X18" s="1657"/>
      <c r="Y18" s="1657"/>
      <c r="Z18" s="1657"/>
      <c r="AA18" s="1648"/>
      <c r="AB18" s="1648"/>
      <c r="AC18" s="1648"/>
      <c r="AD18" s="1648"/>
      <c r="AE18" s="1648"/>
      <c r="AF18" s="1648"/>
      <c r="AG18" s="1648"/>
      <c r="AH18" s="1648"/>
      <c r="AI18" s="1648"/>
      <c r="AJ18" s="1648"/>
      <c r="AK18" s="1648"/>
      <c r="AL18" s="1648"/>
      <c r="AM18" s="1648"/>
      <c r="AN18" s="1648"/>
    </row>
    <row r="19" spans="1:40" ht="22.5" x14ac:dyDescent="0.2">
      <c r="A19" s="1677" t="e">
        <f ca="1"/>
        <v>#NAME?</v>
      </c>
      <c r="B19" s="1673" t="e">
        <f ca="1"/>
        <v>#NAME?</v>
      </c>
      <c r="C19" s="1676" t="e">
        <f ca="1"/>
        <v>#NAME?</v>
      </c>
      <c r="D19" s="1676" t="e">
        <f ca="1"/>
        <v>#NAME?</v>
      </c>
      <c r="E19" s="1673" t="e">
        <f ca="1"/>
        <v>#NAME?</v>
      </c>
      <c r="F19" s="1673" t="e">
        <f ca="1"/>
        <v>#NAME?</v>
      </c>
      <c r="G19" s="1672" t="e">
        <f ca="1"/>
        <v>#NAME?</v>
      </c>
      <c r="H19" s="1675" t="e">
        <f ca="1"/>
        <v>#NAME?</v>
      </c>
      <c r="I19" s="1674" t="e">
        <f ca="1"/>
        <v>#NAME?</v>
      </c>
      <c r="J19" s="1673" t="e">
        <f ca="1"/>
        <v>#NAME?</v>
      </c>
      <c r="K19" s="1672" t="e">
        <f ca="1"/>
        <v>#NAME?</v>
      </c>
      <c r="L19" s="1671" t="e">
        <f ca="1"/>
        <v>#NAME?</v>
      </c>
      <c r="M19" s="1669" t="e">
        <f ca="1"/>
        <v>#NAME?</v>
      </c>
      <c r="N19" s="1669" t="e">
        <f ca="1"/>
        <v>#NAME?</v>
      </c>
      <c r="O19" s="1670" t="e">
        <f ca="1"/>
        <v>#NAME?</v>
      </c>
      <c r="P19" s="1669" t="e">
        <f ca="1"/>
        <v>#NAME?</v>
      </c>
      <c r="Q19" s="1669" t="e">
        <f ca="1"/>
        <v>#NAME?</v>
      </c>
      <c r="R19" s="1669" t="e">
        <f ca="1"/>
        <v>#NAME?</v>
      </c>
      <c r="S19" s="1669" t="e">
        <f ca="1"/>
        <v>#NAME?</v>
      </c>
      <c r="T19" s="1669" t="e">
        <f ca="1"/>
        <v>#NAME?</v>
      </c>
      <c r="U19" s="1668" t="e">
        <f ca="1"/>
        <v>#NAME?</v>
      </c>
      <c r="V19" s="1657"/>
      <c r="W19" s="1657"/>
      <c r="X19" s="1657"/>
      <c r="Y19" s="1657"/>
      <c r="Z19" s="1657"/>
      <c r="AA19" s="1648"/>
      <c r="AB19" s="1648"/>
      <c r="AC19" s="1648"/>
      <c r="AD19" s="1648"/>
      <c r="AE19" s="1648"/>
      <c r="AF19" s="1648"/>
      <c r="AG19" s="1648"/>
      <c r="AH19" s="1648"/>
      <c r="AI19" s="1648"/>
      <c r="AJ19" s="1648"/>
      <c r="AK19" s="1648"/>
      <c r="AL19" s="1648"/>
      <c r="AM19" s="1648"/>
      <c r="AN19" s="1648"/>
    </row>
    <row r="20" spans="1:40" ht="22.5" x14ac:dyDescent="0.2">
      <c r="A20" s="1677" t="e">
        <f ca="1"/>
        <v>#NAME?</v>
      </c>
      <c r="B20" s="1673" t="e">
        <f ca="1"/>
        <v>#NAME?</v>
      </c>
      <c r="C20" s="1676" t="e">
        <f ca="1"/>
        <v>#NAME?</v>
      </c>
      <c r="D20" s="1676" t="e">
        <f ca="1"/>
        <v>#NAME?</v>
      </c>
      <c r="E20" s="1673" t="e">
        <f ca="1"/>
        <v>#NAME?</v>
      </c>
      <c r="F20" s="1673" t="e">
        <f ca="1"/>
        <v>#NAME?</v>
      </c>
      <c r="G20" s="1672" t="e">
        <f ca="1"/>
        <v>#NAME?</v>
      </c>
      <c r="H20" s="1675" t="e">
        <f ca="1"/>
        <v>#NAME?</v>
      </c>
      <c r="I20" s="1674" t="e">
        <f ca="1"/>
        <v>#NAME?</v>
      </c>
      <c r="J20" s="1673" t="e">
        <f ca="1"/>
        <v>#NAME?</v>
      </c>
      <c r="K20" s="1672" t="e">
        <f ca="1"/>
        <v>#NAME?</v>
      </c>
      <c r="L20" s="1671" t="e">
        <f ca="1"/>
        <v>#NAME?</v>
      </c>
      <c r="M20" s="1669" t="e">
        <f ca="1"/>
        <v>#NAME?</v>
      </c>
      <c r="N20" s="1669" t="e">
        <f ca="1"/>
        <v>#NAME?</v>
      </c>
      <c r="O20" s="1670" t="e">
        <f ca="1"/>
        <v>#NAME?</v>
      </c>
      <c r="P20" s="1669" t="e">
        <f ca="1"/>
        <v>#NAME?</v>
      </c>
      <c r="Q20" s="1669" t="e">
        <f ca="1"/>
        <v>#NAME?</v>
      </c>
      <c r="R20" s="1669" t="e">
        <f ca="1"/>
        <v>#NAME?</v>
      </c>
      <c r="S20" s="1669" t="e">
        <f ca="1"/>
        <v>#NAME?</v>
      </c>
      <c r="T20" s="1669" t="e">
        <f ca="1"/>
        <v>#NAME?</v>
      </c>
      <c r="U20" s="1668" t="e">
        <f ca="1"/>
        <v>#NAME?</v>
      </c>
      <c r="V20" s="1657"/>
      <c r="W20" s="1657"/>
      <c r="X20" s="1657"/>
      <c r="Y20" s="1657"/>
      <c r="Z20" s="1657"/>
      <c r="AA20" s="1648"/>
      <c r="AB20" s="1648"/>
      <c r="AC20" s="1648"/>
      <c r="AD20" s="1648"/>
      <c r="AE20" s="1648"/>
      <c r="AF20" s="1648"/>
      <c r="AG20" s="1648"/>
      <c r="AH20" s="1648"/>
      <c r="AI20" s="1648"/>
      <c r="AJ20" s="1648"/>
      <c r="AK20" s="1648"/>
      <c r="AL20" s="1648"/>
      <c r="AM20" s="1648"/>
      <c r="AN20" s="1648"/>
    </row>
    <row r="21" spans="1:40" ht="22.5" x14ac:dyDescent="0.2">
      <c r="A21" s="1677" t="e">
        <f ca="1"/>
        <v>#NAME?</v>
      </c>
      <c r="B21" s="1673" t="e">
        <f ca="1"/>
        <v>#NAME?</v>
      </c>
      <c r="C21" s="1676" t="e">
        <f ca="1"/>
        <v>#NAME?</v>
      </c>
      <c r="D21" s="1676" t="e">
        <f ca="1"/>
        <v>#NAME?</v>
      </c>
      <c r="E21" s="1673" t="e">
        <f ca="1"/>
        <v>#NAME?</v>
      </c>
      <c r="F21" s="1673" t="e">
        <f ca="1"/>
        <v>#NAME?</v>
      </c>
      <c r="G21" s="1672" t="e">
        <f ca="1"/>
        <v>#NAME?</v>
      </c>
      <c r="H21" s="1675" t="e">
        <f ca="1"/>
        <v>#NAME?</v>
      </c>
      <c r="I21" s="1674" t="e">
        <f ca="1"/>
        <v>#NAME?</v>
      </c>
      <c r="J21" s="1673" t="e">
        <f ca="1"/>
        <v>#NAME?</v>
      </c>
      <c r="K21" s="1672" t="e">
        <f ca="1"/>
        <v>#NAME?</v>
      </c>
      <c r="L21" s="1671" t="e">
        <f ca="1"/>
        <v>#NAME?</v>
      </c>
      <c r="M21" s="1669" t="e">
        <f ca="1"/>
        <v>#NAME?</v>
      </c>
      <c r="N21" s="1669" t="e">
        <f ca="1"/>
        <v>#NAME?</v>
      </c>
      <c r="O21" s="1670" t="e">
        <f ca="1"/>
        <v>#NAME?</v>
      </c>
      <c r="P21" s="1669" t="e">
        <f ca="1"/>
        <v>#NAME?</v>
      </c>
      <c r="Q21" s="1669" t="e">
        <f ca="1"/>
        <v>#NAME?</v>
      </c>
      <c r="R21" s="1669" t="e">
        <f ca="1"/>
        <v>#NAME?</v>
      </c>
      <c r="S21" s="1669" t="e">
        <f ca="1"/>
        <v>#NAME?</v>
      </c>
      <c r="T21" s="1669" t="e">
        <f ca="1"/>
        <v>#NAME?</v>
      </c>
      <c r="U21" s="1668" t="e">
        <f ca="1"/>
        <v>#NAME?</v>
      </c>
      <c r="V21" s="1657"/>
      <c r="W21" s="1657"/>
      <c r="X21" s="1657"/>
      <c r="Y21" s="1657"/>
      <c r="Z21" s="1657"/>
      <c r="AA21" s="1648"/>
      <c r="AB21" s="1648"/>
      <c r="AC21" s="1648"/>
      <c r="AD21" s="1648"/>
      <c r="AE21" s="1648"/>
      <c r="AF21" s="1648"/>
      <c r="AG21" s="1648"/>
      <c r="AH21" s="1648"/>
      <c r="AI21" s="1648"/>
      <c r="AJ21" s="1648"/>
      <c r="AK21" s="1648"/>
      <c r="AL21" s="1648"/>
      <c r="AM21" s="1648"/>
      <c r="AN21" s="1648"/>
    </row>
    <row r="22" spans="1:40" x14ac:dyDescent="0.2">
      <c r="A22" s="1677" t="e">
        <f ca="1"/>
        <v>#NAME?</v>
      </c>
      <c r="B22" s="1673" t="e">
        <f ca="1"/>
        <v>#NAME?</v>
      </c>
      <c r="C22" s="1676" t="e">
        <f ca="1"/>
        <v>#NAME?</v>
      </c>
      <c r="D22" s="1676" t="e">
        <f ca="1"/>
        <v>#NAME?</v>
      </c>
      <c r="E22" s="1673" t="e">
        <f ca="1"/>
        <v>#NAME?</v>
      </c>
      <c r="F22" s="1673" t="e">
        <f ca="1"/>
        <v>#NAME?</v>
      </c>
      <c r="G22" s="1672" t="e">
        <f ca="1"/>
        <v>#NAME?</v>
      </c>
      <c r="H22" s="1675" t="e">
        <f ca="1"/>
        <v>#NAME?</v>
      </c>
      <c r="I22" s="1674" t="e">
        <f ca="1"/>
        <v>#NAME?</v>
      </c>
      <c r="J22" s="1673" t="e">
        <f ca="1"/>
        <v>#NAME?</v>
      </c>
      <c r="K22" s="1672" t="e">
        <f ca="1"/>
        <v>#NAME?</v>
      </c>
      <c r="L22" s="1671" t="e">
        <f ca="1"/>
        <v>#NAME?</v>
      </c>
      <c r="M22" s="1669" t="e">
        <f ca="1"/>
        <v>#NAME?</v>
      </c>
      <c r="N22" s="1669" t="e">
        <f ca="1"/>
        <v>#NAME?</v>
      </c>
      <c r="O22" s="1670" t="e">
        <f ca="1"/>
        <v>#NAME?</v>
      </c>
      <c r="P22" s="1669" t="e">
        <f ca="1"/>
        <v>#NAME?</v>
      </c>
      <c r="Q22" s="1669" t="e">
        <f ca="1"/>
        <v>#NAME?</v>
      </c>
      <c r="R22" s="1669" t="e">
        <f ca="1"/>
        <v>#NAME?</v>
      </c>
      <c r="S22" s="1669" t="e">
        <f ca="1"/>
        <v>#NAME?</v>
      </c>
      <c r="T22" s="1669" t="e">
        <f ca="1"/>
        <v>#NAME?</v>
      </c>
      <c r="U22" s="1668" t="e">
        <f ca="1"/>
        <v>#NAME?</v>
      </c>
      <c r="V22" s="1657"/>
      <c r="W22" s="1657"/>
      <c r="X22" s="1657"/>
      <c r="Y22" s="1657"/>
      <c r="Z22" s="1657"/>
      <c r="AA22" s="1648"/>
      <c r="AB22" s="1648"/>
      <c r="AC22" s="1648"/>
      <c r="AD22" s="1648"/>
      <c r="AE22" s="1648"/>
      <c r="AF22" s="1648"/>
      <c r="AG22" s="1648"/>
      <c r="AH22" s="1648"/>
      <c r="AI22" s="1648"/>
      <c r="AJ22" s="1648"/>
      <c r="AK22" s="1648"/>
      <c r="AL22" s="1648"/>
      <c r="AM22" s="1648"/>
      <c r="AN22" s="1648"/>
    </row>
    <row r="23" spans="1:40" x14ac:dyDescent="0.2">
      <c r="A23" s="1677" t="e">
        <f ca="1"/>
        <v>#NAME?</v>
      </c>
      <c r="B23" s="1673" t="e">
        <f ca="1"/>
        <v>#NAME?</v>
      </c>
      <c r="C23" s="1676" t="e">
        <f ca="1"/>
        <v>#NAME?</v>
      </c>
      <c r="D23" s="1676" t="e">
        <f ca="1"/>
        <v>#NAME?</v>
      </c>
      <c r="E23" s="1673" t="e">
        <f ca="1"/>
        <v>#NAME?</v>
      </c>
      <c r="F23" s="1673" t="e">
        <f ca="1"/>
        <v>#NAME?</v>
      </c>
      <c r="G23" s="1672" t="e">
        <f ca="1"/>
        <v>#NAME?</v>
      </c>
      <c r="H23" s="1675" t="e">
        <f ca="1"/>
        <v>#NAME?</v>
      </c>
      <c r="I23" s="1674" t="e">
        <f ca="1"/>
        <v>#NAME?</v>
      </c>
      <c r="J23" s="1673" t="e">
        <f ca="1"/>
        <v>#NAME?</v>
      </c>
      <c r="K23" s="1672" t="e">
        <f ca="1"/>
        <v>#NAME?</v>
      </c>
      <c r="L23" s="1671" t="e">
        <f ca="1"/>
        <v>#NAME?</v>
      </c>
      <c r="M23" s="1669" t="e">
        <f ca="1"/>
        <v>#NAME?</v>
      </c>
      <c r="N23" s="1669" t="e">
        <f ca="1"/>
        <v>#NAME?</v>
      </c>
      <c r="O23" s="1670" t="e">
        <f ca="1"/>
        <v>#NAME?</v>
      </c>
      <c r="P23" s="1669" t="e">
        <f ca="1"/>
        <v>#NAME?</v>
      </c>
      <c r="Q23" s="1669" t="e">
        <f ca="1"/>
        <v>#NAME?</v>
      </c>
      <c r="R23" s="1669" t="e">
        <f ca="1"/>
        <v>#NAME?</v>
      </c>
      <c r="S23" s="1669" t="e">
        <f ca="1"/>
        <v>#NAME?</v>
      </c>
      <c r="T23" s="1669" t="e">
        <f ca="1"/>
        <v>#NAME?</v>
      </c>
      <c r="U23" s="1668" t="e">
        <f ca="1"/>
        <v>#NAME?</v>
      </c>
      <c r="V23" s="1657"/>
      <c r="W23" s="1657"/>
      <c r="X23" s="1657"/>
      <c r="Y23" s="1657"/>
      <c r="Z23" s="1657"/>
      <c r="AA23" s="1648"/>
      <c r="AB23" s="1648"/>
      <c r="AC23" s="1648"/>
      <c r="AD23" s="1648"/>
      <c r="AE23" s="1648"/>
      <c r="AF23" s="1648"/>
      <c r="AG23" s="1648"/>
      <c r="AH23" s="1648"/>
      <c r="AI23" s="1648"/>
      <c r="AJ23" s="1648"/>
      <c r="AK23" s="1648"/>
      <c r="AL23" s="1648"/>
      <c r="AM23" s="1648"/>
      <c r="AN23" s="1648"/>
    </row>
    <row r="24" spans="1:40" x14ac:dyDescent="0.2">
      <c r="A24" s="1677" t="e">
        <f ca="1"/>
        <v>#NAME?</v>
      </c>
      <c r="B24" s="1673" t="e">
        <f ca="1"/>
        <v>#NAME?</v>
      </c>
      <c r="C24" s="1676" t="e">
        <f ca="1"/>
        <v>#NAME?</v>
      </c>
      <c r="D24" s="1676" t="e">
        <f ca="1"/>
        <v>#NAME?</v>
      </c>
      <c r="E24" s="1673" t="e">
        <f ca="1"/>
        <v>#NAME?</v>
      </c>
      <c r="F24" s="1673" t="e">
        <f ca="1"/>
        <v>#NAME?</v>
      </c>
      <c r="G24" s="1672" t="e">
        <f ca="1"/>
        <v>#NAME?</v>
      </c>
      <c r="H24" s="1675" t="e">
        <f ca="1"/>
        <v>#NAME?</v>
      </c>
      <c r="I24" s="1674" t="e">
        <f ca="1"/>
        <v>#NAME?</v>
      </c>
      <c r="J24" s="1673" t="e">
        <f ca="1"/>
        <v>#NAME?</v>
      </c>
      <c r="K24" s="1672" t="e">
        <f ca="1"/>
        <v>#NAME?</v>
      </c>
      <c r="L24" s="1671" t="e">
        <f ca="1"/>
        <v>#NAME?</v>
      </c>
      <c r="M24" s="1669" t="e">
        <f ca="1"/>
        <v>#NAME?</v>
      </c>
      <c r="N24" s="1669" t="e">
        <f ca="1"/>
        <v>#NAME?</v>
      </c>
      <c r="O24" s="1670" t="e">
        <f ca="1"/>
        <v>#NAME?</v>
      </c>
      <c r="P24" s="1669" t="e">
        <f ca="1"/>
        <v>#NAME?</v>
      </c>
      <c r="Q24" s="1669" t="e">
        <f ca="1"/>
        <v>#NAME?</v>
      </c>
      <c r="R24" s="1669" t="e">
        <f ca="1"/>
        <v>#NAME?</v>
      </c>
      <c r="S24" s="1669" t="e">
        <f ca="1"/>
        <v>#NAME?</v>
      </c>
      <c r="T24" s="1669" t="e">
        <f ca="1"/>
        <v>#NAME?</v>
      </c>
      <c r="U24" s="1668" t="e">
        <f ca="1"/>
        <v>#NAME?</v>
      </c>
      <c r="V24" s="1657"/>
      <c r="W24" s="1657"/>
      <c r="X24" s="1657"/>
      <c r="Y24" s="1657"/>
      <c r="Z24" s="1657"/>
      <c r="AA24" s="1648"/>
      <c r="AB24" s="1648"/>
      <c r="AC24" s="1648"/>
      <c r="AD24" s="1648"/>
      <c r="AE24" s="1648"/>
      <c r="AF24" s="1648"/>
      <c r="AG24" s="1648"/>
      <c r="AH24" s="1648"/>
      <c r="AI24" s="1648"/>
      <c r="AJ24" s="1648"/>
      <c r="AK24" s="1648"/>
      <c r="AL24" s="1648"/>
      <c r="AM24" s="1648"/>
      <c r="AN24" s="1648"/>
    </row>
    <row r="25" spans="1:40" x14ac:dyDescent="0.2">
      <c r="A25" s="1677" t="e">
        <f ca="1"/>
        <v>#NAME?</v>
      </c>
      <c r="B25" s="1673" t="e">
        <f ca="1"/>
        <v>#NAME?</v>
      </c>
      <c r="C25" s="1676" t="e">
        <f ca="1"/>
        <v>#NAME?</v>
      </c>
      <c r="D25" s="1676" t="e">
        <f ca="1"/>
        <v>#NAME?</v>
      </c>
      <c r="E25" s="1673" t="e">
        <f ca="1"/>
        <v>#NAME?</v>
      </c>
      <c r="F25" s="1673" t="e">
        <f ca="1"/>
        <v>#NAME?</v>
      </c>
      <c r="G25" s="1672" t="e">
        <f ca="1"/>
        <v>#NAME?</v>
      </c>
      <c r="H25" s="1675" t="e">
        <f ca="1"/>
        <v>#NAME?</v>
      </c>
      <c r="I25" s="1674" t="e">
        <f ca="1"/>
        <v>#NAME?</v>
      </c>
      <c r="J25" s="1673" t="e">
        <f ca="1"/>
        <v>#NAME?</v>
      </c>
      <c r="K25" s="1672" t="e">
        <f ca="1"/>
        <v>#NAME?</v>
      </c>
      <c r="L25" s="1671" t="e">
        <f ca="1"/>
        <v>#NAME?</v>
      </c>
      <c r="M25" s="1669" t="e">
        <f ca="1"/>
        <v>#NAME?</v>
      </c>
      <c r="N25" s="1669" t="e">
        <f ca="1"/>
        <v>#NAME?</v>
      </c>
      <c r="O25" s="1670" t="e">
        <f ca="1"/>
        <v>#NAME?</v>
      </c>
      <c r="P25" s="1669" t="e">
        <f ca="1"/>
        <v>#NAME?</v>
      </c>
      <c r="Q25" s="1669" t="e">
        <f ca="1"/>
        <v>#NAME?</v>
      </c>
      <c r="R25" s="1669" t="e">
        <f ca="1"/>
        <v>#NAME?</v>
      </c>
      <c r="S25" s="1669" t="e">
        <f ca="1"/>
        <v>#NAME?</v>
      </c>
      <c r="T25" s="1669" t="e">
        <f ca="1"/>
        <v>#NAME?</v>
      </c>
      <c r="U25" s="1668" t="e">
        <f ca="1"/>
        <v>#NAME?</v>
      </c>
      <c r="V25" s="1657"/>
      <c r="W25" s="1657"/>
      <c r="X25" s="1657"/>
      <c r="Y25" s="1657"/>
      <c r="Z25" s="1657"/>
      <c r="AA25" s="1648"/>
      <c r="AB25" s="1648"/>
      <c r="AC25" s="1648"/>
      <c r="AD25" s="1648"/>
      <c r="AE25" s="1648"/>
      <c r="AF25" s="1648"/>
      <c r="AG25" s="1648"/>
      <c r="AH25" s="1648"/>
      <c r="AI25" s="1648"/>
      <c r="AJ25" s="1648"/>
      <c r="AK25" s="1648"/>
      <c r="AL25" s="1648"/>
      <c r="AM25" s="1648"/>
      <c r="AN25" s="1648"/>
    </row>
    <row r="26" spans="1:40" x14ac:dyDescent="0.2">
      <c r="A26" s="1677" t="e">
        <f ca="1"/>
        <v>#NAME?</v>
      </c>
      <c r="B26" s="1673" t="e">
        <f ca="1"/>
        <v>#NAME?</v>
      </c>
      <c r="C26" s="1676" t="e">
        <f ca="1"/>
        <v>#NAME?</v>
      </c>
      <c r="D26" s="1676" t="e">
        <f ca="1"/>
        <v>#NAME?</v>
      </c>
      <c r="E26" s="1673" t="e">
        <f ca="1"/>
        <v>#NAME?</v>
      </c>
      <c r="F26" s="1673" t="e">
        <f ca="1"/>
        <v>#NAME?</v>
      </c>
      <c r="G26" s="1672" t="e">
        <f ca="1"/>
        <v>#NAME?</v>
      </c>
      <c r="H26" s="1675" t="e">
        <f ca="1"/>
        <v>#NAME?</v>
      </c>
      <c r="I26" s="1674" t="e">
        <f ca="1"/>
        <v>#NAME?</v>
      </c>
      <c r="J26" s="1673" t="e">
        <f ca="1"/>
        <v>#NAME?</v>
      </c>
      <c r="K26" s="1672" t="e">
        <f ca="1"/>
        <v>#NAME?</v>
      </c>
      <c r="L26" s="1671" t="e">
        <f ca="1"/>
        <v>#NAME?</v>
      </c>
      <c r="M26" s="1669" t="e">
        <f ca="1"/>
        <v>#NAME?</v>
      </c>
      <c r="N26" s="1669" t="e">
        <f ca="1"/>
        <v>#NAME?</v>
      </c>
      <c r="O26" s="1670" t="e">
        <f ca="1"/>
        <v>#NAME?</v>
      </c>
      <c r="P26" s="1669" t="e">
        <f ca="1"/>
        <v>#NAME?</v>
      </c>
      <c r="Q26" s="1669" t="e">
        <f ca="1"/>
        <v>#NAME?</v>
      </c>
      <c r="R26" s="1669" t="e">
        <f ca="1"/>
        <v>#NAME?</v>
      </c>
      <c r="S26" s="1669" t="e">
        <f ca="1"/>
        <v>#NAME?</v>
      </c>
      <c r="T26" s="1669" t="e">
        <f ca="1"/>
        <v>#NAME?</v>
      </c>
      <c r="U26" s="1668" t="e">
        <f ca="1"/>
        <v>#NAME?</v>
      </c>
      <c r="V26" s="1657"/>
      <c r="W26" s="1657"/>
      <c r="X26" s="1657"/>
      <c r="Y26" s="1657"/>
      <c r="Z26" s="1657"/>
      <c r="AA26" s="1648"/>
      <c r="AB26" s="1648"/>
      <c r="AC26" s="1648"/>
      <c r="AD26" s="1648"/>
      <c r="AE26" s="1648"/>
      <c r="AF26" s="1648"/>
      <c r="AG26" s="1648"/>
      <c r="AH26" s="1648"/>
      <c r="AI26" s="1648"/>
      <c r="AJ26" s="1648"/>
      <c r="AK26" s="1648"/>
      <c r="AL26" s="1648"/>
      <c r="AM26" s="1648"/>
      <c r="AN26" s="1648"/>
    </row>
    <row r="27" spans="1:40" x14ac:dyDescent="0.2">
      <c r="A27" s="1677" t="e">
        <f ca="1"/>
        <v>#NAME?</v>
      </c>
      <c r="B27" s="1673" t="e">
        <f ca="1"/>
        <v>#NAME?</v>
      </c>
      <c r="C27" s="1676" t="e">
        <f ca="1"/>
        <v>#NAME?</v>
      </c>
      <c r="D27" s="1676" t="e">
        <f ca="1"/>
        <v>#NAME?</v>
      </c>
      <c r="E27" s="1673" t="e">
        <f ca="1"/>
        <v>#NAME?</v>
      </c>
      <c r="F27" s="1673" t="e">
        <f ca="1"/>
        <v>#NAME?</v>
      </c>
      <c r="G27" s="1672" t="e">
        <f ca="1"/>
        <v>#NAME?</v>
      </c>
      <c r="H27" s="1675" t="e">
        <f ca="1"/>
        <v>#NAME?</v>
      </c>
      <c r="I27" s="1674" t="e">
        <f ca="1"/>
        <v>#NAME?</v>
      </c>
      <c r="J27" s="1673" t="e">
        <f ca="1"/>
        <v>#NAME?</v>
      </c>
      <c r="K27" s="1672" t="e">
        <f ca="1"/>
        <v>#NAME?</v>
      </c>
      <c r="L27" s="1671" t="e">
        <f ca="1"/>
        <v>#NAME?</v>
      </c>
      <c r="M27" s="1669" t="e">
        <f ca="1"/>
        <v>#NAME?</v>
      </c>
      <c r="N27" s="1669" t="e">
        <f ca="1"/>
        <v>#NAME?</v>
      </c>
      <c r="O27" s="1670" t="e">
        <f ca="1"/>
        <v>#NAME?</v>
      </c>
      <c r="P27" s="1669" t="e">
        <f ca="1"/>
        <v>#NAME?</v>
      </c>
      <c r="Q27" s="1669" t="e">
        <f ca="1"/>
        <v>#NAME?</v>
      </c>
      <c r="R27" s="1669" t="e">
        <f ca="1"/>
        <v>#NAME?</v>
      </c>
      <c r="S27" s="1669" t="e">
        <f ca="1"/>
        <v>#NAME?</v>
      </c>
      <c r="T27" s="1669" t="e">
        <f ca="1"/>
        <v>#NAME?</v>
      </c>
      <c r="U27" s="1668" t="e">
        <f ca="1"/>
        <v>#NAME?</v>
      </c>
      <c r="V27" s="1657"/>
      <c r="W27" s="1657"/>
      <c r="X27" s="1657"/>
      <c r="Y27" s="1657"/>
      <c r="Z27" s="1657"/>
      <c r="AA27" s="1648"/>
      <c r="AB27" s="1648"/>
      <c r="AC27" s="1648"/>
      <c r="AD27" s="1648"/>
      <c r="AE27" s="1648"/>
      <c r="AF27" s="1648"/>
      <c r="AG27" s="1648"/>
      <c r="AH27" s="1648"/>
      <c r="AI27" s="1648"/>
      <c r="AJ27" s="1648"/>
      <c r="AK27" s="1648"/>
      <c r="AL27" s="1648"/>
      <c r="AM27" s="1648"/>
      <c r="AN27" s="1648"/>
    </row>
    <row r="28" spans="1:40" x14ac:dyDescent="0.2">
      <c r="A28" s="1677" t="e">
        <f ca="1"/>
        <v>#NAME?</v>
      </c>
      <c r="B28" s="1673" t="e">
        <f ca="1"/>
        <v>#NAME?</v>
      </c>
      <c r="C28" s="1676" t="e">
        <f ca="1"/>
        <v>#NAME?</v>
      </c>
      <c r="D28" s="1676" t="e">
        <f ca="1"/>
        <v>#NAME?</v>
      </c>
      <c r="E28" s="1673" t="e">
        <f ca="1"/>
        <v>#NAME?</v>
      </c>
      <c r="F28" s="1673" t="e">
        <f ca="1"/>
        <v>#NAME?</v>
      </c>
      <c r="G28" s="1672" t="e">
        <f ca="1"/>
        <v>#NAME?</v>
      </c>
      <c r="H28" s="1675" t="e">
        <f ca="1"/>
        <v>#NAME?</v>
      </c>
      <c r="I28" s="1674" t="e">
        <f ca="1"/>
        <v>#NAME?</v>
      </c>
      <c r="J28" s="1673" t="e">
        <f ca="1"/>
        <v>#NAME?</v>
      </c>
      <c r="K28" s="1672" t="e">
        <f ca="1"/>
        <v>#NAME?</v>
      </c>
      <c r="L28" s="1671" t="e">
        <f ca="1"/>
        <v>#NAME?</v>
      </c>
      <c r="M28" s="1669" t="e">
        <f ca="1"/>
        <v>#NAME?</v>
      </c>
      <c r="N28" s="1669" t="e">
        <f ca="1"/>
        <v>#NAME?</v>
      </c>
      <c r="O28" s="1670" t="e">
        <f ca="1"/>
        <v>#NAME?</v>
      </c>
      <c r="P28" s="1669" t="e">
        <f ca="1"/>
        <v>#NAME?</v>
      </c>
      <c r="Q28" s="1669" t="e">
        <f ca="1"/>
        <v>#NAME?</v>
      </c>
      <c r="R28" s="1669" t="e">
        <f ca="1"/>
        <v>#NAME?</v>
      </c>
      <c r="S28" s="1669" t="e">
        <f ca="1"/>
        <v>#NAME?</v>
      </c>
      <c r="T28" s="1669" t="e">
        <f ca="1"/>
        <v>#NAME?</v>
      </c>
      <c r="U28" s="1668" t="e">
        <f ca="1"/>
        <v>#NAME?</v>
      </c>
      <c r="V28" s="1657"/>
      <c r="W28" s="1657"/>
      <c r="X28" s="1657"/>
      <c r="Y28" s="1657"/>
      <c r="Z28" s="1657"/>
      <c r="AA28" s="1648"/>
      <c r="AB28" s="1648"/>
      <c r="AC28" s="1648"/>
      <c r="AD28" s="1648"/>
      <c r="AE28" s="1648"/>
      <c r="AF28" s="1648"/>
      <c r="AG28" s="1648"/>
      <c r="AH28" s="1648"/>
      <c r="AI28" s="1648"/>
      <c r="AJ28" s="1648"/>
      <c r="AK28" s="1648"/>
      <c r="AL28" s="1648"/>
      <c r="AM28" s="1648"/>
      <c r="AN28" s="1648"/>
    </row>
    <row r="29" spans="1:40" x14ac:dyDescent="0.2">
      <c r="A29" s="1677" t="e">
        <f ca="1"/>
        <v>#NAME?</v>
      </c>
      <c r="B29" s="1673" t="e">
        <f ca="1"/>
        <v>#NAME?</v>
      </c>
      <c r="C29" s="1676" t="e">
        <f ca="1"/>
        <v>#NAME?</v>
      </c>
      <c r="D29" s="1676" t="e">
        <f ca="1"/>
        <v>#NAME?</v>
      </c>
      <c r="E29" s="1673" t="e">
        <f ca="1"/>
        <v>#NAME?</v>
      </c>
      <c r="F29" s="1673" t="e">
        <f ca="1"/>
        <v>#NAME?</v>
      </c>
      <c r="G29" s="1672" t="e">
        <f ca="1"/>
        <v>#NAME?</v>
      </c>
      <c r="H29" s="1675" t="e">
        <f ca="1"/>
        <v>#NAME?</v>
      </c>
      <c r="I29" s="1674" t="e">
        <f ca="1"/>
        <v>#NAME?</v>
      </c>
      <c r="J29" s="1673" t="e">
        <f ca="1"/>
        <v>#NAME?</v>
      </c>
      <c r="K29" s="1672" t="e">
        <f ca="1"/>
        <v>#NAME?</v>
      </c>
      <c r="L29" s="1671" t="e">
        <f ca="1"/>
        <v>#NAME?</v>
      </c>
      <c r="M29" s="1669" t="e">
        <f ca="1"/>
        <v>#NAME?</v>
      </c>
      <c r="N29" s="1669" t="e">
        <f ca="1"/>
        <v>#NAME?</v>
      </c>
      <c r="O29" s="1670" t="e">
        <f ca="1"/>
        <v>#NAME?</v>
      </c>
      <c r="P29" s="1669" t="e">
        <f ca="1"/>
        <v>#NAME?</v>
      </c>
      <c r="Q29" s="1669" t="e">
        <f ca="1"/>
        <v>#NAME?</v>
      </c>
      <c r="R29" s="1669" t="e">
        <f ca="1"/>
        <v>#NAME?</v>
      </c>
      <c r="S29" s="1669" t="e">
        <f ca="1"/>
        <v>#NAME?</v>
      </c>
      <c r="T29" s="1669" t="e">
        <f ca="1"/>
        <v>#NAME?</v>
      </c>
      <c r="U29" s="1668" t="e">
        <f ca="1"/>
        <v>#NAME?</v>
      </c>
      <c r="V29" s="1657"/>
      <c r="W29" s="1657"/>
      <c r="X29" s="1657"/>
      <c r="Y29" s="1657"/>
      <c r="Z29" s="1657"/>
      <c r="AA29" s="1648"/>
      <c r="AB29" s="1648"/>
      <c r="AC29" s="1648"/>
      <c r="AD29" s="1648"/>
      <c r="AE29" s="1648"/>
      <c r="AF29" s="1648"/>
      <c r="AG29" s="1648"/>
      <c r="AH29" s="1648"/>
      <c r="AI29" s="1648"/>
      <c r="AJ29" s="1648"/>
      <c r="AK29" s="1648"/>
      <c r="AL29" s="1648"/>
      <c r="AM29" s="1648"/>
      <c r="AN29" s="1648"/>
    </row>
    <row r="30" spans="1:40" x14ac:dyDescent="0.2">
      <c r="A30" s="1677" t="e">
        <f ca="1"/>
        <v>#NAME?</v>
      </c>
      <c r="B30" s="1673" t="e">
        <f ca="1"/>
        <v>#NAME?</v>
      </c>
      <c r="C30" s="1676" t="e">
        <f ca="1"/>
        <v>#NAME?</v>
      </c>
      <c r="D30" s="1676" t="e">
        <f ca="1"/>
        <v>#NAME?</v>
      </c>
      <c r="E30" s="1673" t="e">
        <f ca="1"/>
        <v>#NAME?</v>
      </c>
      <c r="F30" s="1673" t="e">
        <f ca="1"/>
        <v>#NAME?</v>
      </c>
      <c r="G30" s="1672" t="e">
        <f ca="1"/>
        <v>#NAME?</v>
      </c>
      <c r="H30" s="1675" t="e">
        <f ca="1"/>
        <v>#NAME?</v>
      </c>
      <c r="I30" s="1674" t="e">
        <f ca="1"/>
        <v>#NAME?</v>
      </c>
      <c r="J30" s="1673" t="e">
        <f ca="1"/>
        <v>#NAME?</v>
      </c>
      <c r="K30" s="1672" t="e">
        <f ca="1"/>
        <v>#NAME?</v>
      </c>
      <c r="L30" s="1671" t="e">
        <f ca="1"/>
        <v>#NAME?</v>
      </c>
      <c r="M30" s="1669" t="e">
        <f ca="1"/>
        <v>#NAME?</v>
      </c>
      <c r="N30" s="1669" t="e">
        <f ca="1"/>
        <v>#NAME?</v>
      </c>
      <c r="O30" s="1670" t="e">
        <f ca="1"/>
        <v>#NAME?</v>
      </c>
      <c r="P30" s="1669" t="e">
        <f ca="1"/>
        <v>#NAME?</v>
      </c>
      <c r="Q30" s="1669" t="e">
        <f ca="1"/>
        <v>#NAME?</v>
      </c>
      <c r="R30" s="1669" t="e">
        <f ca="1"/>
        <v>#NAME?</v>
      </c>
      <c r="S30" s="1669" t="e">
        <f ca="1"/>
        <v>#NAME?</v>
      </c>
      <c r="T30" s="1669" t="e">
        <f ca="1"/>
        <v>#NAME?</v>
      </c>
      <c r="U30" s="1668" t="e">
        <f ca="1"/>
        <v>#NAME?</v>
      </c>
      <c r="V30" s="1657"/>
      <c r="W30" s="1657"/>
      <c r="X30" s="1657"/>
      <c r="Y30" s="1657"/>
      <c r="Z30" s="1657"/>
      <c r="AA30" s="1648"/>
      <c r="AB30" s="1648"/>
      <c r="AC30" s="1648"/>
      <c r="AD30" s="1648"/>
      <c r="AE30" s="1648"/>
      <c r="AF30" s="1648"/>
      <c r="AG30" s="1648"/>
      <c r="AH30" s="1648"/>
      <c r="AI30" s="1648"/>
      <c r="AJ30" s="1648"/>
      <c r="AK30" s="1648"/>
      <c r="AL30" s="1648"/>
      <c r="AM30" s="1648"/>
      <c r="AN30" s="1648"/>
    </row>
    <row r="31" spans="1:40" x14ac:dyDescent="0.2">
      <c r="A31" s="1677" t="e">
        <f ca="1"/>
        <v>#NAME?</v>
      </c>
      <c r="B31" s="1673" t="e">
        <f ca="1"/>
        <v>#NAME?</v>
      </c>
      <c r="C31" s="1676" t="e">
        <f ca="1"/>
        <v>#NAME?</v>
      </c>
      <c r="D31" s="1676" t="e">
        <f ca="1"/>
        <v>#NAME?</v>
      </c>
      <c r="E31" s="1673" t="e">
        <f ca="1"/>
        <v>#NAME?</v>
      </c>
      <c r="F31" s="1673" t="e">
        <f ca="1"/>
        <v>#NAME?</v>
      </c>
      <c r="G31" s="1672" t="e">
        <f ca="1"/>
        <v>#NAME?</v>
      </c>
      <c r="H31" s="1675" t="e">
        <f ca="1"/>
        <v>#NAME?</v>
      </c>
      <c r="I31" s="1674" t="e">
        <f ca="1"/>
        <v>#NAME?</v>
      </c>
      <c r="J31" s="1673" t="e">
        <f ca="1"/>
        <v>#NAME?</v>
      </c>
      <c r="K31" s="1672" t="e">
        <f ca="1"/>
        <v>#NAME?</v>
      </c>
      <c r="L31" s="1671" t="e">
        <f ca="1"/>
        <v>#NAME?</v>
      </c>
      <c r="M31" s="1669" t="e">
        <f ca="1"/>
        <v>#NAME?</v>
      </c>
      <c r="N31" s="1669" t="e">
        <f ca="1"/>
        <v>#NAME?</v>
      </c>
      <c r="O31" s="1670" t="e">
        <f ca="1"/>
        <v>#NAME?</v>
      </c>
      <c r="P31" s="1669" t="e">
        <f ca="1"/>
        <v>#NAME?</v>
      </c>
      <c r="Q31" s="1669" t="e">
        <f ca="1"/>
        <v>#NAME?</v>
      </c>
      <c r="R31" s="1669" t="e">
        <f ca="1"/>
        <v>#NAME?</v>
      </c>
      <c r="S31" s="1669" t="e">
        <f ca="1"/>
        <v>#NAME?</v>
      </c>
      <c r="T31" s="1669" t="e">
        <f ca="1"/>
        <v>#NAME?</v>
      </c>
      <c r="U31" s="1668" t="e">
        <f ca="1"/>
        <v>#NAME?</v>
      </c>
      <c r="V31" s="1657"/>
      <c r="W31" s="1657"/>
      <c r="X31" s="1657"/>
      <c r="Y31" s="1657"/>
      <c r="Z31" s="1657"/>
      <c r="AA31" s="1648"/>
      <c r="AB31" s="1648"/>
      <c r="AC31" s="1648"/>
      <c r="AD31" s="1648"/>
      <c r="AE31" s="1648"/>
      <c r="AF31" s="1648"/>
      <c r="AG31" s="1648"/>
      <c r="AH31" s="1648"/>
      <c r="AI31" s="1648"/>
      <c r="AJ31" s="1648"/>
      <c r="AK31" s="1648"/>
      <c r="AL31" s="1648"/>
      <c r="AM31" s="1648"/>
      <c r="AN31" s="1648"/>
    </row>
    <row r="32" spans="1:40" x14ac:dyDescent="0.2">
      <c r="A32" s="1677" t="e">
        <f ca="1"/>
        <v>#NAME?</v>
      </c>
      <c r="B32" s="1673" t="e">
        <f ca="1"/>
        <v>#NAME?</v>
      </c>
      <c r="C32" s="1676" t="e">
        <f ca="1"/>
        <v>#NAME?</v>
      </c>
      <c r="D32" s="1676" t="e">
        <f ca="1"/>
        <v>#NAME?</v>
      </c>
      <c r="E32" s="1673" t="e">
        <f ca="1"/>
        <v>#NAME?</v>
      </c>
      <c r="F32" s="1673" t="e">
        <f ca="1"/>
        <v>#NAME?</v>
      </c>
      <c r="G32" s="1672" t="e">
        <f ca="1"/>
        <v>#NAME?</v>
      </c>
      <c r="H32" s="1675" t="e">
        <f ca="1"/>
        <v>#NAME?</v>
      </c>
      <c r="I32" s="1674" t="e">
        <f ca="1"/>
        <v>#NAME?</v>
      </c>
      <c r="J32" s="1673" t="e">
        <f ca="1"/>
        <v>#NAME?</v>
      </c>
      <c r="K32" s="1672" t="e">
        <f ca="1"/>
        <v>#NAME?</v>
      </c>
      <c r="L32" s="1671" t="e">
        <f ca="1"/>
        <v>#NAME?</v>
      </c>
      <c r="M32" s="1669" t="e">
        <f ca="1"/>
        <v>#NAME?</v>
      </c>
      <c r="N32" s="1669" t="e">
        <f ca="1"/>
        <v>#NAME?</v>
      </c>
      <c r="O32" s="1670" t="e">
        <f ca="1"/>
        <v>#NAME?</v>
      </c>
      <c r="P32" s="1669" t="e">
        <f ca="1"/>
        <v>#NAME?</v>
      </c>
      <c r="Q32" s="1669" t="e">
        <f ca="1"/>
        <v>#NAME?</v>
      </c>
      <c r="R32" s="1669" t="e">
        <f ca="1"/>
        <v>#NAME?</v>
      </c>
      <c r="S32" s="1669" t="e">
        <f ca="1"/>
        <v>#NAME?</v>
      </c>
      <c r="T32" s="1669" t="e">
        <f ca="1"/>
        <v>#NAME?</v>
      </c>
      <c r="U32" s="1668" t="e">
        <f ca="1"/>
        <v>#NAME?</v>
      </c>
      <c r="V32" s="1657"/>
      <c r="W32" s="1657"/>
      <c r="X32" s="1657"/>
      <c r="Y32" s="1657"/>
      <c r="Z32" s="1657"/>
      <c r="AA32" s="1648"/>
      <c r="AB32" s="1648"/>
      <c r="AC32" s="1648"/>
      <c r="AD32" s="1648"/>
      <c r="AE32" s="1648"/>
      <c r="AF32" s="1648"/>
      <c r="AG32" s="1648"/>
      <c r="AH32" s="1648"/>
      <c r="AI32" s="1648"/>
      <c r="AJ32" s="1648"/>
      <c r="AK32" s="1648"/>
      <c r="AL32" s="1648"/>
      <c r="AM32" s="1648"/>
      <c r="AN32" s="1648"/>
    </row>
    <row r="33" spans="1:40" x14ac:dyDescent="0.2">
      <c r="A33" s="1677" t="e">
        <f ca="1"/>
        <v>#NAME?</v>
      </c>
      <c r="B33" s="1673" t="e">
        <f ca="1"/>
        <v>#NAME?</v>
      </c>
      <c r="C33" s="1676" t="e">
        <f ca="1"/>
        <v>#NAME?</v>
      </c>
      <c r="D33" s="1676" t="e">
        <f ca="1"/>
        <v>#NAME?</v>
      </c>
      <c r="E33" s="1673" t="e">
        <f ca="1"/>
        <v>#NAME?</v>
      </c>
      <c r="F33" s="1673" t="e">
        <f ca="1"/>
        <v>#NAME?</v>
      </c>
      <c r="G33" s="1672" t="e">
        <f ca="1"/>
        <v>#NAME?</v>
      </c>
      <c r="H33" s="1675" t="e">
        <f ca="1"/>
        <v>#NAME?</v>
      </c>
      <c r="I33" s="1674" t="e">
        <f ca="1"/>
        <v>#NAME?</v>
      </c>
      <c r="J33" s="1673" t="e">
        <f ca="1"/>
        <v>#NAME?</v>
      </c>
      <c r="K33" s="1672" t="e">
        <f ca="1"/>
        <v>#NAME?</v>
      </c>
      <c r="L33" s="1671" t="e">
        <f ca="1"/>
        <v>#NAME?</v>
      </c>
      <c r="M33" s="1669" t="e">
        <f ca="1"/>
        <v>#NAME?</v>
      </c>
      <c r="N33" s="1669" t="e">
        <f ca="1"/>
        <v>#NAME?</v>
      </c>
      <c r="O33" s="1670" t="e">
        <f ca="1"/>
        <v>#NAME?</v>
      </c>
      <c r="P33" s="1669" t="e">
        <f ca="1"/>
        <v>#NAME?</v>
      </c>
      <c r="Q33" s="1669" t="e">
        <f ca="1"/>
        <v>#NAME?</v>
      </c>
      <c r="R33" s="1669" t="e">
        <f ca="1"/>
        <v>#NAME?</v>
      </c>
      <c r="S33" s="1669" t="e">
        <f ca="1"/>
        <v>#NAME?</v>
      </c>
      <c r="T33" s="1669" t="e">
        <f ca="1"/>
        <v>#NAME?</v>
      </c>
      <c r="U33" s="1668" t="e">
        <f ca="1"/>
        <v>#NAME?</v>
      </c>
      <c r="V33" s="1657"/>
      <c r="W33" s="1657"/>
      <c r="X33" s="1657"/>
      <c r="Y33" s="1657"/>
      <c r="Z33" s="1657"/>
      <c r="AA33" s="1648"/>
      <c r="AB33" s="1648"/>
      <c r="AC33" s="1648"/>
      <c r="AD33" s="1648"/>
      <c r="AE33" s="1648"/>
      <c r="AF33" s="1648"/>
      <c r="AG33" s="1648"/>
      <c r="AH33" s="1648"/>
      <c r="AI33" s="1648"/>
      <c r="AJ33" s="1648"/>
      <c r="AK33" s="1648"/>
      <c r="AL33" s="1648"/>
      <c r="AM33" s="1648"/>
      <c r="AN33" s="1648"/>
    </row>
    <row r="34" spans="1:40" x14ac:dyDescent="0.2">
      <c r="A34" s="1677" t="e">
        <f ca="1"/>
        <v>#NAME?</v>
      </c>
      <c r="B34" s="1673" t="e">
        <f ca="1"/>
        <v>#NAME?</v>
      </c>
      <c r="C34" s="1676" t="e">
        <f ca="1"/>
        <v>#NAME?</v>
      </c>
      <c r="D34" s="1676" t="e">
        <f ca="1"/>
        <v>#NAME?</v>
      </c>
      <c r="E34" s="1673" t="e">
        <f ca="1"/>
        <v>#NAME?</v>
      </c>
      <c r="F34" s="1673" t="e">
        <f ca="1"/>
        <v>#NAME?</v>
      </c>
      <c r="G34" s="1672" t="e">
        <f ca="1"/>
        <v>#NAME?</v>
      </c>
      <c r="H34" s="1675" t="e">
        <f ca="1"/>
        <v>#NAME?</v>
      </c>
      <c r="I34" s="1674" t="e">
        <f ca="1"/>
        <v>#NAME?</v>
      </c>
      <c r="J34" s="1673" t="e">
        <f ca="1"/>
        <v>#NAME?</v>
      </c>
      <c r="K34" s="1672" t="e">
        <f ca="1"/>
        <v>#NAME?</v>
      </c>
      <c r="L34" s="1671" t="e">
        <f ca="1"/>
        <v>#NAME?</v>
      </c>
      <c r="M34" s="1669" t="e">
        <f ca="1"/>
        <v>#NAME?</v>
      </c>
      <c r="N34" s="1669" t="e">
        <f ca="1"/>
        <v>#NAME?</v>
      </c>
      <c r="O34" s="1670" t="e">
        <f ca="1"/>
        <v>#NAME?</v>
      </c>
      <c r="P34" s="1669" t="e">
        <f ca="1"/>
        <v>#NAME?</v>
      </c>
      <c r="Q34" s="1669" t="e">
        <f ca="1"/>
        <v>#NAME?</v>
      </c>
      <c r="R34" s="1669" t="e">
        <f ca="1"/>
        <v>#NAME?</v>
      </c>
      <c r="S34" s="1669" t="e">
        <f ca="1"/>
        <v>#NAME?</v>
      </c>
      <c r="T34" s="1669" t="e">
        <f ca="1"/>
        <v>#NAME?</v>
      </c>
      <c r="U34" s="1668" t="e">
        <f ca="1"/>
        <v>#NAME?</v>
      </c>
      <c r="V34" s="1657"/>
      <c r="W34" s="1657"/>
      <c r="X34" s="1657"/>
      <c r="Y34" s="1657"/>
      <c r="Z34" s="1657"/>
      <c r="AA34" s="1648"/>
      <c r="AB34" s="1648"/>
      <c r="AC34" s="1648"/>
      <c r="AD34" s="1648"/>
      <c r="AE34" s="1648"/>
      <c r="AF34" s="1648"/>
      <c r="AG34" s="1648"/>
      <c r="AH34" s="1648"/>
      <c r="AI34" s="1648"/>
      <c r="AJ34" s="1648"/>
      <c r="AK34" s="1648"/>
      <c r="AL34" s="1648"/>
      <c r="AM34" s="1648"/>
      <c r="AN34" s="1648"/>
    </row>
    <row r="35" spans="1:40" x14ac:dyDescent="0.2">
      <c r="A35" s="1677" t="e">
        <f ca="1"/>
        <v>#NAME?</v>
      </c>
      <c r="B35" s="1673" t="e">
        <f ca="1"/>
        <v>#NAME?</v>
      </c>
      <c r="C35" s="1676" t="e">
        <f ca="1"/>
        <v>#NAME?</v>
      </c>
      <c r="D35" s="1676" t="e">
        <f ca="1"/>
        <v>#NAME?</v>
      </c>
      <c r="E35" s="1673" t="e">
        <f ca="1"/>
        <v>#NAME?</v>
      </c>
      <c r="F35" s="1673" t="e">
        <f ca="1"/>
        <v>#NAME?</v>
      </c>
      <c r="G35" s="1672" t="e">
        <f ca="1"/>
        <v>#NAME?</v>
      </c>
      <c r="H35" s="1675" t="e">
        <f ca="1"/>
        <v>#NAME?</v>
      </c>
      <c r="I35" s="1674" t="e">
        <f ca="1"/>
        <v>#NAME?</v>
      </c>
      <c r="J35" s="1673" t="e">
        <f ca="1"/>
        <v>#NAME?</v>
      </c>
      <c r="K35" s="1672" t="e">
        <f ca="1"/>
        <v>#NAME?</v>
      </c>
      <c r="L35" s="1671" t="e">
        <f ca="1"/>
        <v>#NAME?</v>
      </c>
      <c r="M35" s="1669" t="e">
        <f ca="1"/>
        <v>#NAME?</v>
      </c>
      <c r="N35" s="1669" t="e">
        <f ca="1"/>
        <v>#NAME?</v>
      </c>
      <c r="O35" s="1670" t="e">
        <f ca="1"/>
        <v>#NAME?</v>
      </c>
      <c r="P35" s="1669" t="e">
        <f ca="1"/>
        <v>#NAME?</v>
      </c>
      <c r="Q35" s="1669" t="e">
        <f ca="1"/>
        <v>#NAME?</v>
      </c>
      <c r="R35" s="1669" t="e">
        <f ca="1"/>
        <v>#NAME?</v>
      </c>
      <c r="S35" s="1669" t="e">
        <f ca="1"/>
        <v>#NAME?</v>
      </c>
      <c r="T35" s="1669" t="e">
        <f ca="1"/>
        <v>#NAME?</v>
      </c>
      <c r="U35" s="1668" t="e">
        <f ca="1"/>
        <v>#NAME?</v>
      </c>
      <c r="V35" s="1657"/>
      <c r="W35" s="1657"/>
      <c r="X35" s="1657"/>
      <c r="Y35" s="1657"/>
      <c r="Z35" s="1657"/>
      <c r="AA35" s="1648"/>
      <c r="AB35" s="1648"/>
      <c r="AC35" s="1648"/>
      <c r="AD35" s="1648"/>
      <c r="AE35" s="1648"/>
      <c r="AF35" s="1648"/>
      <c r="AG35" s="1648"/>
      <c r="AH35" s="1648"/>
      <c r="AI35" s="1648"/>
      <c r="AJ35" s="1648"/>
      <c r="AK35" s="1648"/>
      <c r="AL35" s="1648"/>
      <c r="AM35" s="1648"/>
      <c r="AN35" s="1648"/>
    </row>
    <row r="36" spans="1:40" x14ac:dyDescent="0.2">
      <c r="A36" s="1677" t="e">
        <f ca="1"/>
        <v>#NAME?</v>
      </c>
      <c r="B36" s="1673" t="e">
        <f ca="1"/>
        <v>#NAME?</v>
      </c>
      <c r="C36" s="1676" t="e">
        <f ca="1"/>
        <v>#NAME?</v>
      </c>
      <c r="D36" s="1676" t="e">
        <f ca="1"/>
        <v>#NAME?</v>
      </c>
      <c r="E36" s="1673" t="e">
        <f ca="1"/>
        <v>#NAME?</v>
      </c>
      <c r="F36" s="1673" t="e">
        <f ca="1"/>
        <v>#NAME?</v>
      </c>
      <c r="G36" s="1672" t="e">
        <f ca="1"/>
        <v>#NAME?</v>
      </c>
      <c r="H36" s="1675" t="e">
        <f ca="1"/>
        <v>#NAME?</v>
      </c>
      <c r="I36" s="1674" t="e">
        <f ca="1"/>
        <v>#NAME?</v>
      </c>
      <c r="J36" s="1673" t="e">
        <f ca="1"/>
        <v>#NAME?</v>
      </c>
      <c r="K36" s="1672" t="e">
        <f ca="1"/>
        <v>#NAME?</v>
      </c>
      <c r="L36" s="1671" t="e">
        <f ca="1"/>
        <v>#NAME?</v>
      </c>
      <c r="M36" s="1669" t="e">
        <f ca="1"/>
        <v>#NAME?</v>
      </c>
      <c r="N36" s="1669" t="e">
        <f ca="1"/>
        <v>#NAME?</v>
      </c>
      <c r="O36" s="1670" t="e">
        <f ca="1"/>
        <v>#NAME?</v>
      </c>
      <c r="P36" s="1669" t="e">
        <f ca="1"/>
        <v>#NAME?</v>
      </c>
      <c r="Q36" s="1669" t="e">
        <f ca="1"/>
        <v>#NAME?</v>
      </c>
      <c r="R36" s="1669" t="e">
        <f ca="1"/>
        <v>#NAME?</v>
      </c>
      <c r="S36" s="1669" t="e">
        <f ca="1"/>
        <v>#NAME?</v>
      </c>
      <c r="T36" s="1669" t="e">
        <f ca="1"/>
        <v>#NAME?</v>
      </c>
      <c r="U36" s="1668" t="e">
        <f ca="1"/>
        <v>#NAME?</v>
      </c>
      <c r="V36" s="1657"/>
      <c r="W36" s="1657"/>
      <c r="X36" s="1657"/>
      <c r="Y36" s="1657"/>
      <c r="Z36" s="1657"/>
      <c r="AA36" s="1648"/>
      <c r="AB36" s="1648"/>
      <c r="AC36" s="1648"/>
      <c r="AD36" s="1648"/>
      <c r="AE36" s="1648"/>
      <c r="AF36" s="1648"/>
      <c r="AG36" s="1648"/>
      <c r="AH36" s="1648"/>
      <c r="AI36" s="1648"/>
      <c r="AJ36" s="1648"/>
      <c r="AK36" s="1648"/>
      <c r="AL36" s="1648"/>
      <c r="AM36" s="1648"/>
      <c r="AN36" s="1648"/>
    </row>
    <row r="37" spans="1:40" x14ac:dyDescent="0.2">
      <c r="A37" s="1677" t="e">
        <f ca="1"/>
        <v>#NAME?</v>
      </c>
      <c r="B37" s="1673" t="e">
        <f ca="1"/>
        <v>#NAME?</v>
      </c>
      <c r="C37" s="1676" t="e">
        <f ca="1"/>
        <v>#NAME?</v>
      </c>
      <c r="D37" s="1676" t="e">
        <f ca="1"/>
        <v>#NAME?</v>
      </c>
      <c r="E37" s="1673" t="e">
        <f ca="1"/>
        <v>#NAME?</v>
      </c>
      <c r="F37" s="1673" t="e">
        <f ca="1"/>
        <v>#NAME?</v>
      </c>
      <c r="G37" s="1672" t="e">
        <f ca="1"/>
        <v>#NAME?</v>
      </c>
      <c r="H37" s="1675" t="e">
        <f ca="1"/>
        <v>#NAME?</v>
      </c>
      <c r="I37" s="1674" t="e">
        <f ca="1"/>
        <v>#NAME?</v>
      </c>
      <c r="J37" s="1673" t="e">
        <f ca="1"/>
        <v>#NAME?</v>
      </c>
      <c r="K37" s="1672" t="e">
        <f ca="1"/>
        <v>#NAME?</v>
      </c>
      <c r="L37" s="1671" t="e">
        <f ca="1"/>
        <v>#NAME?</v>
      </c>
      <c r="M37" s="1669" t="e">
        <f ca="1"/>
        <v>#NAME?</v>
      </c>
      <c r="N37" s="1669" t="e">
        <f ca="1"/>
        <v>#NAME?</v>
      </c>
      <c r="O37" s="1670" t="e">
        <f ca="1"/>
        <v>#NAME?</v>
      </c>
      <c r="P37" s="1669" t="e">
        <f ca="1"/>
        <v>#NAME?</v>
      </c>
      <c r="Q37" s="1669" t="e">
        <f ca="1"/>
        <v>#NAME?</v>
      </c>
      <c r="R37" s="1669" t="e">
        <f ca="1"/>
        <v>#NAME?</v>
      </c>
      <c r="S37" s="1669" t="e">
        <f ca="1"/>
        <v>#NAME?</v>
      </c>
      <c r="T37" s="1669" t="e">
        <f ca="1"/>
        <v>#NAME?</v>
      </c>
      <c r="U37" s="1668" t="e">
        <f ca="1"/>
        <v>#NAME?</v>
      </c>
      <c r="V37" s="1657"/>
      <c r="W37" s="1657"/>
      <c r="X37" s="1657"/>
      <c r="Y37" s="1657"/>
      <c r="Z37" s="1657"/>
      <c r="AA37" s="1648"/>
      <c r="AB37" s="1648"/>
      <c r="AC37" s="1648"/>
      <c r="AD37" s="1648"/>
      <c r="AE37" s="1648"/>
      <c r="AF37" s="1648"/>
      <c r="AG37" s="1648"/>
      <c r="AH37" s="1648"/>
      <c r="AI37" s="1648"/>
      <c r="AJ37" s="1648"/>
      <c r="AK37" s="1648"/>
      <c r="AL37" s="1648"/>
      <c r="AM37" s="1648"/>
      <c r="AN37" s="1648"/>
    </row>
    <row r="38" spans="1:40" x14ac:dyDescent="0.2">
      <c r="A38" s="1677" t="e">
        <f ca="1"/>
        <v>#NAME?</v>
      </c>
      <c r="B38" s="1673" t="e">
        <f ca="1"/>
        <v>#NAME?</v>
      </c>
      <c r="C38" s="1676" t="e">
        <f ca="1"/>
        <v>#NAME?</v>
      </c>
      <c r="D38" s="1676" t="e">
        <f ca="1"/>
        <v>#NAME?</v>
      </c>
      <c r="E38" s="1673" t="e">
        <f ca="1"/>
        <v>#NAME?</v>
      </c>
      <c r="F38" s="1673" t="e">
        <f ca="1"/>
        <v>#NAME?</v>
      </c>
      <c r="G38" s="1672" t="e">
        <f ca="1"/>
        <v>#NAME?</v>
      </c>
      <c r="H38" s="1675" t="e">
        <f ca="1"/>
        <v>#NAME?</v>
      </c>
      <c r="I38" s="1674" t="e">
        <f ca="1"/>
        <v>#NAME?</v>
      </c>
      <c r="J38" s="1673" t="e">
        <f ca="1"/>
        <v>#NAME?</v>
      </c>
      <c r="K38" s="1672" t="e">
        <f ca="1"/>
        <v>#NAME?</v>
      </c>
      <c r="L38" s="1671" t="e">
        <f ca="1"/>
        <v>#NAME?</v>
      </c>
      <c r="M38" s="1669" t="e">
        <f ca="1"/>
        <v>#NAME?</v>
      </c>
      <c r="N38" s="1669" t="e">
        <f ca="1"/>
        <v>#NAME?</v>
      </c>
      <c r="O38" s="1670" t="e">
        <f ca="1"/>
        <v>#NAME?</v>
      </c>
      <c r="P38" s="1669" t="e">
        <f ca="1"/>
        <v>#NAME?</v>
      </c>
      <c r="Q38" s="1669" t="e">
        <f ca="1"/>
        <v>#NAME?</v>
      </c>
      <c r="R38" s="1669" t="e">
        <f ca="1"/>
        <v>#NAME?</v>
      </c>
      <c r="S38" s="1669" t="e">
        <f ca="1"/>
        <v>#NAME?</v>
      </c>
      <c r="T38" s="1669" t="e">
        <f ca="1"/>
        <v>#NAME?</v>
      </c>
      <c r="U38" s="1668" t="e">
        <f ca="1"/>
        <v>#NAME?</v>
      </c>
      <c r="V38" s="1657"/>
      <c r="W38" s="1657"/>
      <c r="X38" s="1657"/>
      <c r="Y38" s="1657"/>
      <c r="Z38" s="1657"/>
      <c r="AA38" s="1648"/>
      <c r="AB38" s="1648"/>
      <c r="AC38" s="1648"/>
      <c r="AD38" s="1648"/>
      <c r="AE38" s="1648"/>
      <c r="AF38" s="1648"/>
      <c r="AG38" s="1648"/>
      <c r="AH38" s="1648"/>
      <c r="AI38" s="1648"/>
      <c r="AJ38" s="1648"/>
      <c r="AK38" s="1648"/>
      <c r="AL38" s="1648"/>
      <c r="AM38" s="1648"/>
      <c r="AN38" s="1648"/>
    </row>
    <row r="39" spans="1:40" x14ac:dyDescent="0.2">
      <c r="A39" s="1677" t="e">
        <f ca="1"/>
        <v>#NAME?</v>
      </c>
      <c r="B39" s="1673" t="e">
        <f ca="1"/>
        <v>#NAME?</v>
      </c>
      <c r="C39" s="1676" t="e">
        <f ca="1"/>
        <v>#NAME?</v>
      </c>
      <c r="D39" s="1676" t="e">
        <f ca="1"/>
        <v>#NAME?</v>
      </c>
      <c r="E39" s="1673" t="e">
        <f ca="1"/>
        <v>#NAME?</v>
      </c>
      <c r="F39" s="1673" t="e">
        <f ca="1"/>
        <v>#NAME?</v>
      </c>
      <c r="G39" s="1672" t="e">
        <f ca="1"/>
        <v>#NAME?</v>
      </c>
      <c r="H39" s="1675" t="e">
        <f ca="1"/>
        <v>#NAME?</v>
      </c>
      <c r="I39" s="1674" t="e">
        <f ca="1"/>
        <v>#NAME?</v>
      </c>
      <c r="J39" s="1673" t="e">
        <f ca="1"/>
        <v>#NAME?</v>
      </c>
      <c r="K39" s="1672" t="e">
        <f ca="1"/>
        <v>#NAME?</v>
      </c>
      <c r="L39" s="1671" t="e">
        <f ca="1"/>
        <v>#NAME?</v>
      </c>
      <c r="M39" s="1669" t="e">
        <f ca="1"/>
        <v>#NAME?</v>
      </c>
      <c r="N39" s="1669" t="e">
        <f ca="1"/>
        <v>#NAME?</v>
      </c>
      <c r="O39" s="1670" t="e">
        <f ca="1"/>
        <v>#NAME?</v>
      </c>
      <c r="P39" s="1669" t="e">
        <f ca="1"/>
        <v>#NAME?</v>
      </c>
      <c r="Q39" s="1669" t="e">
        <f ca="1"/>
        <v>#NAME?</v>
      </c>
      <c r="R39" s="1669" t="e">
        <f ca="1"/>
        <v>#NAME?</v>
      </c>
      <c r="S39" s="1669" t="e">
        <f ca="1"/>
        <v>#NAME?</v>
      </c>
      <c r="T39" s="1669" t="e">
        <f ca="1"/>
        <v>#NAME?</v>
      </c>
      <c r="U39" s="1668" t="e">
        <f ca="1"/>
        <v>#NAME?</v>
      </c>
      <c r="V39" s="1657"/>
      <c r="W39" s="1657"/>
      <c r="X39" s="1657"/>
      <c r="Y39" s="1657"/>
      <c r="Z39" s="1657"/>
      <c r="AA39" s="1648"/>
      <c r="AB39" s="1648"/>
      <c r="AC39" s="1648"/>
      <c r="AD39" s="1648"/>
      <c r="AE39" s="1648"/>
      <c r="AF39" s="1648"/>
      <c r="AG39" s="1648"/>
      <c r="AH39" s="1648"/>
      <c r="AI39" s="1648"/>
      <c r="AJ39" s="1648"/>
      <c r="AK39" s="1648"/>
      <c r="AL39" s="1648"/>
      <c r="AM39" s="1648"/>
      <c r="AN39" s="1648"/>
    </row>
    <row r="40" spans="1:40" x14ac:dyDescent="0.2">
      <c r="A40" s="1677" t="e">
        <f ca="1"/>
        <v>#NAME?</v>
      </c>
      <c r="B40" s="1673" t="e">
        <f ca="1"/>
        <v>#NAME?</v>
      </c>
      <c r="C40" s="1676" t="e">
        <f ca="1"/>
        <v>#NAME?</v>
      </c>
      <c r="D40" s="1676" t="e">
        <f ca="1"/>
        <v>#NAME?</v>
      </c>
      <c r="E40" s="1673" t="e">
        <f ca="1"/>
        <v>#NAME?</v>
      </c>
      <c r="F40" s="1673" t="e">
        <f ca="1"/>
        <v>#NAME?</v>
      </c>
      <c r="G40" s="1672" t="e">
        <f ca="1"/>
        <v>#NAME?</v>
      </c>
      <c r="H40" s="1675" t="e">
        <f ca="1"/>
        <v>#NAME?</v>
      </c>
      <c r="I40" s="1674" t="e">
        <f ca="1"/>
        <v>#NAME?</v>
      </c>
      <c r="J40" s="1673" t="e">
        <f ca="1"/>
        <v>#NAME?</v>
      </c>
      <c r="K40" s="1672" t="e">
        <f ca="1"/>
        <v>#NAME?</v>
      </c>
      <c r="L40" s="1671" t="e">
        <f ca="1"/>
        <v>#NAME?</v>
      </c>
      <c r="M40" s="1669" t="e">
        <f ca="1"/>
        <v>#NAME?</v>
      </c>
      <c r="N40" s="1669" t="e">
        <f ca="1"/>
        <v>#NAME?</v>
      </c>
      <c r="O40" s="1670" t="e">
        <f ca="1"/>
        <v>#NAME?</v>
      </c>
      <c r="P40" s="1669" t="e">
        <f ca="1"/>
        <v>#NAME?</v>
      </c>
      <c r="Q40" s="1669" t="e">
        <f ca="1"/>
        <v>#NAME?</v>
      </c>
      <c r="R40" s="1669" t="e">
        <f ca="1"/>
        <v>#NAME?</v>
      </c>
      <c r="S40" s="1669" t="e">
        <f ca="1"/>
        <v>#NAME?</v>
      </c>
      <c r="T40" s="1669" t="e">
        <f ca="1"/>
        <v>#NAME?</v>
      </c>
      <c r="U40" s="1668" t="e">
        <f ca="1"/>
        <v>#NAME?</v>
      </c>
      <c r="V40" s="1657"/>
      <c r="W40" s="1657"/>
      <c r="X40" s="1657"/>
      <c r="Y40" s="1657"/>
      <c r="Z40" s="1657"/>
      <c r="AA40" s="1648"/>
      <c r="AB40" s="1648"/>
      <c r="AC40" s="1648"/>
      <c r="AD40" s="1648"/>
      <c r="AE40" s="1648"/>
      <c r="AF40" s="1648"/>
      <c r="AG40" s="1648"/>
      <c r="AH40" s="1648"/>
      <c r="AI40" s="1648"/>
      <c r="AJ40" s="1648"/>
      <c r="AK40" s="1648"/>
      <c r="AL40" s="1648"/>
      <c r="AM40" s="1648"/>
      <c r="AN40" s="1648"/>
    </row>
    <row r="41" spans="1:40" x14ac:dyDescent="0.2">
      <c r="A41" s="1677" t="e">
        <f ca="1"/>
        <v>#NAME?</v>
      </c>
      <c r="B41" s="1673" t="e">
        <f ca="1"/>
        <v>#NAME?</v>
      </c>
      <c r="C41" s="1676" t="e">
        <f ca="1"/>
        <v>#NAME?</v>
      </c>
      <c r="D41" s="1676" t="e">
        <f ca="1"/>
        <v>#NAME?</v>
      </c>
      <c r="E41" s="1673" t="e">
        <f ca="1"/>
        <v>#NAME?</v>
      </c>
      <c r="F41" s="1673" t="e">
        <f ca="1"/>
        <v>#NAME?</v>
      </c>
      <c r="G41" s="1672" t="e">
        <f ca="1"/>
        <v>#NAME?</v>
      </c>
      <c r="H41" s="1675" t="e">
        <f ca="1"/>
        <v>#NAME?</v>
      </c>
      <c r="I41" s="1674" t="e">
        <f ca="1"/>
        <v>#NAME?</v>
      </c>
      <c r="J41" s="1673" t="e">
        <f ca="1"/>
        <v>#NAME?</v>
      </c>
      <c r="K41" s="1672" t="e">
        <f ca="1"/>
        <v>#NAME?</v>
      </c>
      <c r="L41" s="1671" t="e">
        <f ca="1"/>
        <v>#NAME?</v>
      </c>
      <c r="M41" s="1669" t="e">
        <f ca="1"/>
        <v>#NAME?</v>
      </c>
      <c r="N41" s="1669" t="e">
        <f ca="1"/>
        <v>#NAME?</v>
      </c>
      <c r="O41" s="1670" t="e">
        <f ca="1"/>
        <v>#NAME?</v>
      </c>
      <c r="P41" s="1669" t="e">
        <f ca="1"/>
        <v>#NAME?</v>
      </c>
      <c r="Q41" s="1669" t="e">
        <f ca="1"/>
        <v>#NAME?</v>
      </c>
      <c r="R41" s="1669" t="e">
        <f ca="1"/>
        <v>#NAME?</v>
      </c>
      <c r="S41" s="1669" t="e">
        <f ca="1"/>
        <v>#NAME?</v>
      </c>
      <c r="T41" s="1669" t="e">
        <f ca="1"/>
        <v>#NAME?</v>
      </c>
      <c r="U41" s="1668" t="e">
        <f ca="1"/>
        <v>#NAME?</v>
      </c>
      <c r="V41" s="1657"/>
      <c r="W41" s="1657"/>
      <c r="X41" s="1657"/>
      <c r="Y41" s="1657"/>
      <c r="Z41" s="1657"/>
      <c r="AA41" s="1648"/>
      <c r="AB41" s="1648"/>
      <c r="AC41" s="1648"/>
      <c r="AD41" s="1648"/>
      <c r="AE41" s="1648"/>
      <c r="AF41" s="1648"/>
      <c r="AG41" s="1648"/>
      <c r="AH41" s="1648"/>
      <c r="AI41" s="1648"/>
      <c r="AJ41" s="1648"/>
      <c r="AK41" s="1648"/>
      <c r="AL41" s="1648"/>
      <c r="AM41" s="1648"/>
      <c r="AN41" s="1648"/>
    </row>
    <row r="42" spans="1:40" x14ac:dyDescent="0.2">
      <c r="A42" s="1677" t="e">
        <f ca="1"/>
        <v>#NAME?</v>
      </c>
      <c r="B42" s="1673" t="e">
        <f ca="1"/>
        <v>#NAME?</v>
      </c>
      <c r="C42" s="1676" t="e">
        <f ca="1"/>
        <v>#NAME?</v>
      </c>
      <c r="D42" s="1676" t="e">
        <f ca="1"/>
        <v>#NAME?</v>
      </c>
      <c r="E42" s="1673" t="e">
        <f ca="1"/>
        <v>#NAME?</v>
      </c>
      <c r="F42" s="1673" t="e">
        <f ca="1"/>
        <v>#NAME?</v>
      </c>
      <c r="G42" s="1672" t="e">
        <f ca="1"/>
        <v>#NAME?</v>
      </c>
      <c r="H42" s="1675" t="e">
        <f ca="1"/>
        <v>#NAME?</v>
      </c>
      <c r="I42" s="1674" t="e">
        <f ca="1"/>
        <v>#NAME?</v>
      </c>
      <c r="J42" s="1673" t="e">
        <f ca="1"/>
        <v>#NAME?</v>
      </c>
      <c r="K42" s="1672" t="e">
        <f ca="1"/>
        <v>#NAME?</v>
      </c>
      <c r="L42" s="1671" t="e">
        <f ca="1"/>
        <v>#NAME?</v>
      </c>
      <c r="M42" s="1669" t="e">
        <f ca="1"/>
        <v>#NAME?</v>
      </c>
      <c r="N42" s="1669" t="e">
        <f ca="1"/>
        <v>#NAME?</v>
      </c>
      <c r="O42" s="1670" t="e">
        <f ca="1"/>
        <v>#NAME?</v>
      </c>
      <c r="P42" s="1669" t="e">
        <f ca="1"/>
        <v>#NAME?</v>
      </c>
      <c r="Q42" s="1669" t="e">
        <f ca="1"/>
        <v>#NAME?</v>
      </c>
      <c r="R42" s="1669" t="e">
        <f ca="1"/>
        <v>#NAME?</v>
      </c>
      <c r="S42" s="1669" t="e">
        <f ca="1"/>
        <v>#NAME?</v>
      </c>
      <c r="T42" s="1669" t="e">
        <f ca="1"/>
        <v>#NAME?</v>
      </c>
      <c r="U42" s="1668" t="e">
        <f ca="1"/>
        <v>#NAME?</v>
      </c>
      <c r="V42" s="1657"/>
      <c r="W42" s="1657"/>
      <c r="X42" s="1657"/>
      <c r="Y42" s="1657"/>
      <c r="Z42" s="1657"/>
      <c r="AA42" s="1648"/>
      <c r="AB42" s="1648"/>
      <c r="AC42" s="1648"/>
      <c r="AD42" s="1648"/>
      <c r="AE42" s="1648"/>
      <c r="AF42" s="1648"/>
      <c r="AG42" s="1648"/>
      <c r="AH42" s="1648"/>
      <c r="AI42" s="1648"/>
      <c r="AJ42" s="1648"/>
      <c r="AK42" s="1648"/>
      <c r="AL42" s="1648"/>
      <c r="AM42" s="1648"/>
      <c r="AN42" s="1648"/>
    </row>
    <row r="43" spans="1:40" x14ac:dyDescent="0.2">
      <c r="A43" s="1677" t="e">
        <f ca="1"/>
        <v>#NAME?</v>
      </c>
      <c r="B43" s="1673" t="e">
        <f ca="1"/>
        <v>#NAME?</v>
      </c>
      <c r="C43" s="1676" t="e">
        <f ca="1"/>
        <v>#NAME?</v>
      </c>
      <c r="D43" s="1676" t="e">
        <f ca="1"/>
        <v>#NAME?</v>
      </c>
      <c r="E43" s="1673" t="e">
        <f ca="1"/>
        <v>#NAME?</v>
      </c>
      <c r="F43" s="1673" t="e">
        <f ca="1"/>
        <v>#NAME?</v>
      </c>
      <c r="G43" s="1672" t="e">
        <f ca="1"/>
        <v>#NAME?</v>
      </c>
      <c r="H43" s="1675" t="e">
        <f ca="1"/>
        <v>#NAME?</v>
      </c>
      <c r="I43" s="1674" t="e">
        <f ca="1"/>
        <v>#NAME?</v>
      </c>
      <c r="J43" s="1673" t="e">
        <f ca="1"/>
        <v>#NAME?</v>
      </c>
      <c r="K43" s="1672" t="e">
        <f ca="1"/>
        <v>#NAME?</v>
      </c>
      <c r="L43" s="1671" t="e">
        <f ca="1"/>
        <v>#NAME?</v>
      </c>
      <c r="M43" s="1669" t="e">
        <f ca="1"/>
        <v>#NAME?</v>
      </c>
      <c r="N43" s="1669" t="e">
        <f ca="1"/>
        <v>#NAME?</v>
      </c>
      <c r="O43" s="1670" t="e">
        <f ca="1"/>
        <v>#NAME?</v>
      </c>
      <c r="P43" s="1669" t="e">
        <f ca="1"/>
        <v>#NAME?</v>
      </c>
      <c r="Q43" s="1669" t="e">
        <f ca="1"/>
        <v>#NAME?</v>
      </c>
      <c r="R43" s="1669" t="e">
        <f ca="1"/>
        <v>#NAME?</v>
      </c>
      <c r="S43" s="1669" t="e">
        <f ca="1"/>
        <v>#NAME?</v>
      </c>
      <c r="T43" s="1669" t="e">
        <f ca="1"/>
        <v>#NAME?</v>
      </c>
      <c r="U43" s="1668" t="e">
        <f ca="1"/>
        <v>#NAME?</v>
      </c>
      <c r="V43" s="1657"/>
      <c r="W43" s="1657"/>
      <c r="X43" s="1657"/>
      <c r="Y43" s="1657"/>
      <c r="Z43" s="1657"/>
      <c r="AA43" s="1648"/>
      <c r="AB43" s="1648"/>
      <c r="AC43" s="1648"/>
      <c r="AD43" s="1648"/>
      <c r="AE43" s="1648"/>
      <c r="AF43" s="1648"/>
      <c r="AG43" s="1648"/>
      <c r="AH43" s="1648"/>
      <c r="AI43" s="1648"/>
      <c r="AJ43" s="1648"/>
      <c r="AK43" s="1648"/>
      <c r="AL43" s="1648"/>
      <c r="AM43" s="1648"/>
      <c r="AN43" s="1648"/>
    </row>
    <row r="44" spans="1:40" x14ac:dyDescent="0.2">
      <c r="A44" s="1677" t="e">
        <f ca="1"/>
        <v>#NAME?</v>
      </c>
      <c r="B44" s="1673" t="e">
        <f ca="1"/>
        <v>#NAME?</v>
      </c>
      <c r="C44" s="1676" t="e">
        <f ca="1"/>
        <v>#NAME?</v>
      </c>
      <c r="D44" s="1676" t="e">
        <f ca="1"/>
        <v>#NAME?</v>
      </c>
      <c r="E44" s="1673" t="e">
        <f ca="1"/>
        <v>#NAME?</v>
      </c>
      <c r="F44" s="1673" t="e">
        <f ca="1"/>
        <v>#NAME?</v>
      </c>
      <c r="G44" s="1672" t="e">
        <f ca="1"/>
        <v>#NAME?</v>
      </c>
      <c r="H44" s="1675" t="e">
        <f ca="1"/>
        <v>#NAME?</v>
      </c>
      <c r="I44" s="1674" t="e">
        <f ca="1"/>
        <v>#NAME?</v>
      </c>
      <c r="J44" s="1673" t="e">
        <f ca="1"/>
        <v>#NAME?</v>
      </c>
      <c r="K44" s="1672" t="e">
        <f ca="1"/>
        <v>#NAME?</v>
      </c>
      <c r="L44" s="1671" t="e">
        <f ca="1"/>
        <v>#NAME?</v>
      </c>
      <c r="M44" s="1669" t="e">
        <f ca="1"/>
        <v>#NAME?</v>
      </c>
      <c r="N44" s="1669" t="e">
        <f ca="1"/>
        <v>#NAME?</v>
      </c>
      <c r="O44" s="1670" t="e">
        <f ca="1"/>
        <v>#NAME?</v>
      </c>
      <c r="P44" s="1669" t="e">
        <f ca="1"/>
        <v>#NAME?</v>
      </c>
      <c r="Q44" s="1669" t="e">
        <f ca="1"/>
        <v>#NAME?</v>
      </c>
      <c r="R44" s="1669" t="e">
        <f ca="1"/>
        <v>#NAME?</v>
      </c>
      <c r="S44" s="1669" t="e">
        <f ca="1"/>
        <v>#NAME?</v>
      </c>
      <c r="T44" s="1669" t="e">
        <f ca="1"/>
        <v>#NAME?</v>
      </c>
      <c r="U44" s="1668" t="e">
        <f ca="1"/>
        <v>#NAME?</v>
      </c>
      <c r="V44" s="1657"/>
      <c r="W44" s="1657"/>
      <c r="X44" s="1657"/>
      <c r="Y44" s="1657"/>
      <c r="Z44" s="1657"/>
      <c r="AA44" s="1648"/>
      <c r="AB44" s="1648"/>
      <c r="AC44" s="1648"/>
      <c r="AD44" s="1648"/>
      <c r="AE44" s="1648"/>
      <c r="AF44" s="1648"/>
      <c r="AG44" s="1648"/>
      <c r="AH44" s="1648"/>
      <c r="AI44" s="1648"/>
      <c r="AJ44" s="1648"/>
      <c r="AK44" s="1648"/>
      <c r="AL44" s="1648"/>
      <c r="AM44" s="1648"/>
      <c r="AN44" s="1648"/>
    </row>
    <row r="45" spans="1:40" x14ac:dyDescent="0.2">
      <c r="A45" s="1677" t="e">
        <f ca="1"/>
        <v>#NAME?</v>
      </c>
      <c r="B45" s="1673" t="e">
        <f ca="1"/>
        <v>#NAME?</v>
      </c>
      <c r="C45" s="1676" t="e">
        <f ca="1"/>
        <v>#NAME?</v>
      </c>
      <c r="D45" s="1676" t="e">
        <f ca="1"/>
        <v>#NAME?</v>
      </c>
      <c r="E45" s="1673" t="e">
        <f ca="1"/>
        <v>#NAME?</v>
      </c>
      <c r="F45" s="1673" t="e">
        <f ca="1"/>
        <v>#NAME?</v>
      </c>
      <c r="G45" s="1672" t="e">
        <f ca="1"/>
        <v>#NAME?</v>
      </c>
      <c r="H45" s="1675" t="e">
        <f ca="1"/>
        <v>#NAME?</v>
      </c>
      <c r="I45" s="1674" t="e">
        <f ca="1"/>
        <v>#NAME?</v>
      </c>
      <c r="J45" s="1673" t="e">
        <f ca="1"/>
        <v>#NAME?</v>
      </c>
      <c r="K45" s="1672" t="e">
        <f ca="1"/>
        <v>#NAME?</v>
      </c>
      <c r="L45" s="1671" t="e">
        <f ca="1"/>
        <v>#NAME?</v>
      </c>
      <c r="M45" s="1669" t="e">
        <f ca="1"/>
        <v>#NAME?</v>
      </c>
      <c r="N45" s="1669" t="e">
        <f ca="1"/>
        <v>#NAME?</v>
      </c>
      <c r="O45" s="1670" t="e">
        <f ca="1"/>
        <v>#NAME?</v>
      </c>
      <c r="P45" s="1669" t="e">
        <f ca="1"/>
        <v>#NAME?</v>
      </c>
      <c r="Q45" s="1669" t="e">
        <f ca="1"/>
        <v>#NAME?</v>
      </c>
      <c r="R45" s="1669" t="e">
        <f ca="1"/>
        <v>#NAME?</v>
      </c>
      <c r="S45" s="1669" t="e">
        <f ca="1"/>
        <v>#NAME?</v>
      </c>
      <c r="T45" s="1669" t="e">
        <f ca="1"/>
        <v>#NAME?</v>
      </c>
      <c r="U45" s="1668" t="e">
        <f ca="1"/>
        <v>#NAME?</v>
      </c>
      <c r="V45" s="1657"/>
      <c r="W45" s="1657"/>
      <c r="X45" s="1657"/>
      <c r="Y45" s="1657"/>
      <c r="Z45" s="1657"/>
      <c r="AA45" s="1648"/>
      <c r="AB45" s="1648"/>
      <c r="AC45" s="1648"/>
      <c r="AD45" s="1648"/>
      <c r="AE45" s="1648"/>
      <c r="AF45" s="1648"/>
      <c r="AG45" s="1648"/>
      <c r="AH45" s="1648"/>
      <c r="AI45" s="1648"/>
      <c r="AJ45" s="1648"/>
      <c r="AK45" s="1648"/>
      <c r="AL45" s="1648"/>
      <c r="AM45" s="1648"/>
      <c r="AN45" s="1648"/>
    </row>
    <row r="46" spans="1:40" x14ac:dyDescent="0.2">
      <c r="A46" s="1677" t="e">
        <f ca="1"/>
        <v>#NAME?</v>
      </c>
      <c r="B46" s="1673" t="e">
        <f ca="1"/>
        <v>#NAME?</v>
      </c>
      <c r="C46" s="1676" t="e">
        <f ca="1"/>
        <v>#NAME?</v>
      </c>
      <c r="D46" s="1676" t="e">
        <f ca="1"/>
        <v>#NAME?</v>
      </c>
      <c r="E46" s="1673" t="e">
        <f ca="1"/>
        <v>#NAME?</v>
      </c>
      <c r="F46" s="1673" t="e">
        <f ca="1"/>
        <v>#NAME?</v>
      </c>
      <c r="G46" s="1672" t="e">
        <f ca="1"/>
        <v>#NAME?</v>
      </c>
      <c r="H46" s="1675" t="e">
        <f ca="1"/>
        <v>#NAME?</v>
      </c>
      <c r="I46" s="1674" t="e">
        <f ca="1"/>
        <v>#NAME?</v>
      </c>
      <c r="J46" s="1673" t="e">
        <f ca="1"/>
        <v>#NAME?</v>
      </c>
      <c r="K46" s="1672" t="e">
        <f ca="1"/>
        <v>#NAME?</v>
      </c>
      <c r="L46" s="1671" t="e">
        <f ca="1"/>
        <v>#NAME?</v>
      </c>
      <c r="M46" s="1669" t="e">
        <f ca="1"/>
        <v>#NAME?</v>
      </c>
      <c r="N46" s="1669" t="e">
        <f ca="1"/>
        <v>#NAME?</v>
      </c>
      <c r="O46" s="1670" t="e">
        <f ca="1"/>
        <v>#NAME?</v>
      </c>
      <c r="P46" s="1669" t="e">
        <f ca="1"/>
        <v>#NAME?</v>
      </c>
      <c r="Q46" s="1669" t="e">
        <f ca="1"/>
        <v>#NAME?</v>
      </c>
      <c r="R46" s="1669" t="e">
        <f ca="1"/>
        <v>#NAME?</v>
      </c>
      <c r="S46" s="1669" t="e">
        <f ca="1"/>
        <v>#NAME?</v>
      </c>
      <c r="T46" s="1669" t="e">
        <f ca="1"/>
        <v>#NAME?</v>
      </c>
      <c r="U46" s="1668" t="e">
        <f ca="1"/>
        <v>#NAME?</v>
      </c>
      <c r="V46" s="1657"/>
      <c r="W46" s="1657"/>
      <c r="X46" s="1657"/>
      <c r="Y46" s="1657"/>
      <c r="Z46" s="1657"/>
      <c r="AA46" s="1648"/>
      <c r="AB46" s="1648"/>
      <c r="AC46" s="1648"/>
      <c r="AD46" s="1648"/>
      <c r="AE46" s="1648"/>
      <c r="AF46" s="1648"/>
      <c r="AG46" s="1648"/>
      <c r="AH46" s="1648"/>
      <c r="AI46" s="1648"/>
      <c r="AJ46" s="1648"/>
      <c r="AK46" s="1648"/>
      <c r="AL46" s="1648"/>
      <c r="AM46" s="1648"/>
      <c r="AN46" s="1648"/>
    </row>
    <row r="47" spans="1:40" x14ac:dyDescent="0.2">
      <c r="A47" s="1677" t="e">
        <f ca="1"/>
        <v>#NAME?</v>
      </c>
      <c r="B47" s="1673" t="e">
        <f ca="1"/>
        <v>#NAME?</v>
      </c>
      <c r="C47" s="1676" t="e">
        <f ca="1"/>
        <v>#NAME?</v>
      </c>
      <c r="D47" s="1676" t="e">
        <f ca="1"/>
        <v>#NAME?</v>
      </c>
      <c r="E47" s="1673" t="e">
        <f ca="1"/>
        <v>#NAME?</v>
      </c>
      <c r="F47" s="1673" t="e">
        <f ca="1"/>
        <v>#NAME?</v>
      </c>
      <c r="G47" s="1672" t="e">
        <f ca="1"/>
        <v>#NAME?</v>
      </c>
      <c r="H47" s="1675" t="e">
        <f ca="1"/>
        <v>#NAME?</v>
      </c>
      <c r="I47" s="1674" t="e">
        <f ca="1"/>
        <v>#NAME?</v>
      </c>
      <c r="J47" s="1673" t="e">
        <f ca="1"/>
        <v>#NAME?</v>
      </c>
      <c r="K47" s="1672" t="e">
        <f ca="1"/>
        <v>#NAME?</v>
      </c>
      <c r="L47" s="1671" t="e">
        <f ca="1"/>
        <v>#NAME?</v>
      </c>
      <c r="M47" s="1669" t="e">
        <f ca="1"/>
        <v>#NAME?</v>
      </c>
      <c r="N47" s="1669" t="e">
        <f ca="1"/>
        <v>#NAME?</v>
      </c>
      <c r="O47" s="1670" t="e">
        <f ca="1"/>
        <v>#NAME?</v>
      </c>
      <c r="P47" s="1669" t="e">
        <f ca="1"/>
        <v>#NAME?</v>
      </c>
      <c r="Q47" s="1669" t="e">
        <f ca="1"/>
        <v>#NAME?</v>
      </c>
      <c r="R47" s="1669" t="e">
        <f ca="1"/>
        <v>#NAME?</v>
      </c>
      <c r="S47" s="1669" t="e">
        <f ca="1"/>
        <v>#NAME?</v>
      </c>
      <c r="T47" s="1669" t="e">
        <f ca="1"/>
        <v>#NAME?</v>
      </c>
      <c r="U47" s="1668" t="e">
        <f ca="1"/>
        <v>#NAME?</v>
      </c>
      <c r="V47" s="1657"/>
      <c r="W47" s="1657"/>
      <c r="X47" s="1657"/>
      <c r="Y47" s="1657"/>
      <c r="Z47" s="1657"/>
      <c r="AA47" s="1648"/>
      <c r="AB47" s="1648"/>
      <c r="AC47" s="1648"/>
      <c r="AD47" s="1648"/>
      <c r="AE47" s="1648"/>
      <c r="AF47" s="1648"/>
      <c r="AG47" s="1648"/>
      <c r="AH47" s="1648"/>
      <c r="AI47" s="1648"/>
      <c r="AJ47" s="1648"/>
      <c r="AK47" s="1648"/>
      <c r="AL47" s="1648"/>
      <c r="AM47" s="1648"/>
      <c r="AN47" s="1648"/>
    </row>
    <row r="48" spans="1:40" x14ac:dyDescent="0.2">
      <c r="A48" s="1677" t="e">
        <f ca="1"/>
        <v>#NAME?</v>
      </c>
      <c r="B48" s="1673" t="e">
        <f ca="1"/>
        <v>#NAME?</v>
      </c>
      <c r="C48" s="1676" t="e">
        <f ca="1"/>
        <v>#NAME?</v>
      </c>
      <c r="D48" s="1676" t="e">
        <f ca="1"/>
        <v>#NAME?</v>
      </c>
      <c r="E48" s="1673" t="e">
        <f ca="1"/>
        <v>#NAME?</v>
      </c>
      <c r="F48" s="1673" t="e">
        <f ca="1"/>
        <v>#NAME?</v>
      </c>
      <c r="G48" s="1672" t="e">
        <f ca="1"/>
        <v>#NAME?</v>
      </c>
      <c r="H48" s="1675" t="e">
        <f ca="1"/>
        <v>#NAME?</v>
      </c>
      <c r="I48" s="1674" t="e">
        <f ca="1"/>
        <v>#NAME?</v>
      </c>
      <c r="J48" s="1673" t="e">
        <f ca="1"/>
        <v>#NAME?</v>
      </c>
      <c r="K48" s="1672" t="e">
        <f ca="1"/>
        <v>#NAME?</v>
      </c>
      <c r="L48" s="1671" t="e">
        <f ca="1"/>
        <v>#NAME?</v>
      </c>
      <c r="M48" s="1669" t="e">
        <f ca="1"/>
        <v>#NAME?</v>
      </c>
      <c r="N48" s="1669" t="e">
        <f ca="1"/>
        <v>#NAME?</v>
      </c>
      <c r="O48" s="1670" t="e">
        <f ca="1"/>
        <v>#NAME?</v>
      </c>
      <c r="P48" s="1669" t="e">
        <f ca="1"/>
        <v>#NAME?</v>
      </c>
      <c r="Q48" s="1669" t="e">
        <f ca="1"/>
        <v>#NAME?</v>
      </c>
      <c r="R48" s="1669" t="e">
        <f ca="1"/>
        <v>#NAME?</v>
      </c>
      <c r="S48" s="1669" t="e">
        <f ca="1"/>
        <v>#NAME?</v>
      </c>
      <c r="T48" s="1669" t="e">
        <f ca="1"/>
        <v>#NAME?</v>
      </c>
      <c r="U48" s="1668" t="e">
        <f ca="1"/>
        <v>#NAME?</v>
      </c>
      <c r="V48" s="1657"/>
      <c r="W48" s="1657"/>
      <c r="X48" s="1657"/>
      <c r="Y48" s="1657"/>
      <c r="Z48" s="1657"/>
      <c r="AA48" s="1648"/>
      <c r="AB48" s="1648"/>
      <c r="AC48" s="1648"/>
      <c r="AD48" s="1648"/>
      <c r="AE48" s="1648"/>
      <c r="AF48" s="1648"/>
      <c r="AG48" s="1648"/>
      <c r="AH48" s="1648"/>
      <c r="AI48" s="1648"/>
      <c r="AJ48" s="1648"/>
      <c r="AK48" s="1648"/>
      <c r="AL48" s="1648"/>
      <c r="AM48" s="1648"/>
      <c r="AN48" s="1648"/>
    </row>
    <row r="49" spans="1:40" x14ac:dyDescent="0.2">
      <c r="A49" s="1677" t="e">
        <f ca="1"/>
        <v>#NAME?</v>
      </c>
      <c r="B49" s="1673" t="e">
        <f ca="1"/>
        <v>#NAME?</v>
      </c>
      <c r="C49" s="1676" t="e">
        <f ca="1"/>
        <v>#NAME?</v>
      </c>
      <c r="D49" s="1676" t="e">
        <f ca="1"/>
        <v>#NAME?</v>
      </c>
      <c r="E49" s="1673" t="e">
        <f ca="1"/>
        <v>#NAME?</v>
      </c>
      <c r="F49" s="1673" t="e">
        <f ca="1"/>
        <v>#NAME?</v>
      </c>
      <c r="G49" s="1672" t="e">
        <f ca="1"/>
        <v>#NAME?</v>
      </c>
      <c r="H49" s="1675" t="e">
        <f ca="1"/>
        <v>#NAME?</v>
      </c>
      <c r="I49" s="1674" t="e">
        <f ca="1"/>
        <v>#NAME?</v>
      </c>
      <c r="J49" s="1673" t="e">
        <f ca="1"/>
        <v>#NAME?</v>
      </c>
      <c r="K49" s="1672" t="e">
        <f ca="1"/>
        <v>#NAME?</v>
      </c>
      <c r="L49" s="1671" t="e">
        <f ca="1"/>
        <v>#NAME?</v>
      </c>
      <c r="M49" s="1669" t="e">
        <f ca="1"/>
        <v>#NAME?</v>
      </c>
      <c r="N49" s="1669" t="e">
        <f ca="1"/>
        <v>#NAME?</v>
      </c>
      <c r="O49" s="1670" t="e">
        <f ca="1"/>
        <v>#NAME?</v>
      </c>
      <c r="P49" s="1669" t="e">
        <f ca="1"/>
        <v>#NAME?</v>
      </c>
      <c r="Q49" s="1669" t="e">
        <f ca="1"/>
        <v>#NAME?</v>
      </c>
      <c r="R49" s="1669" t="e">
        <f ca="1"/>
        <v>#NAME?</v>
      </c>
      <c r="S49" s="1669" t="e">
        <f ca="1"/>
        <v>#NAME?</v>
      </c>
      <c r="T49" s="1669" t="e">
        <f ca="1"/>
        <v>#NAME?</v>
      </c>
      <c r="U49" s="1668" t="e">
        <f ca="1"/>
        <v>#NAME?</v>
      </c>
      <c r="V49" s="1657"/>
      <c r="W49" s="1657"/>
      <c r="X49" s="1657"/>
      <c r="Y49" s="1657"/>
      <c r="Z49" s="1657"/>
      <c r="AA49" s="1648"/>
      <c r="AB49" s="1648"/>
      <c r="AC49" s="1648"/>
      <c r="AD49" s="1648"/>
      <c r="AE49" s="1648"/>
      <c r="AF49" s="1648"/>
      <c r="AG49" s="1648"/>
      <c r="AH49" s="1648"/>
      <c r="AI49" s="1648"/>
      <c r="AJ49" s="1648"/>
      <c r="AK49" s="1648"/>
      <c r="AL49" s="1648"/>
      <c r="AM49" s="1648"/>
      <c r="AN49" s="1648"/>
    </row>
    <row r="50" spans="1:40" x14ac:dyDescent="0.2">
      <c r="A50" s="1677" t="e">
        <f ca="1"/>
        <v>#NAME?</v>
      </c>
      <c r="B50" s="1673" t="e">
        <f ca="1"/>
        <v>#NAME?</v>
      </c>
      <c r="C50" s="1676" t="e">
        <f ca="1"/>
        <v>#NAME?</v>
      </c>
      <c r="D50" s="1676" t="e">
        <f ca="1"/>
        <v>#NAME?</v>
      </c>
      <c r="E50" s="1673" t="e">
        <f ca="1"/>
        <v>#NAME?</v>
      </c>
      <c r="F50" s="1673" t="e">
        <f ca="1"/>
        <v>#NAME?</v>
      </c>
      <c r="G50" s="1672" t="e">
        <f ca="1"/>
        <v>#NAME?</v>
      </c>
      <c r="H50" s="1675" t="e">
        <f ca="1"/>
        <v>#NAME?</v>
      </c>
      <c r="I50" s="1674" t="e">
        <f ca="1"/>
        <v>#NAME?</v>
      </c>
      <c r="J50" s="1673" t="e">
        <f ca="1"/>
        <v>#NAME?</v>
      </c>
      <c r="K50" s="1672" t="e">
        <f ca="1"/>
        <v>#NAME?</v>
      </c>
      <c r="L50" s="1671" t="e">
        <f ca="1"/>
        <v>#NAME?</v>
      </c>
      <c r="M50" s="1669" t="e">
        <f ca="1"/>
        <v>#NAME?</v>
      </c>
      <c r="N50" s="1669" t="e">
        <f ca="1"/>
        <v>#NAME?</v>
      </c>
      <c r="O50" s="1670" t="e">
        <f ca="1"/>
        <v>#NAME?</v>
      </c>
      <c r="P50" s="1669" t="e">
        <f ca="1"/>
        <v>#NAME?</v>
      </c>
      <c r="Q50" s="1669" t="e">
        <f ca="1"/>
        <v>#NAME?</v>
      </c>
      <c r="R50" s="1669" t="e">
        <f ca="1"/>
        <v>#NAME?</v>
      </c>
      <c r="S50" s="1669" t="e">
        <f ca="1"/>
        <v>#NAME?</v>
      </c>
      <c r="T50" s="1669" t="e">
        <f ca="1"/>
        <v>#NAME?</v>
      </c>
      <c r="U50" s="1668" t="e">
        <f ca="1"/>
        <v>#NAME?</v>
      </c>
      <c r="V50" s="1657"/>
      <c r="W50" s="1657"/>
      <c r="X50" s="1657"/>
      <c r="Y50" s="1657"/>
      <c r="Z50" s="1657"/>
      <c r="AA50" s="1648"/>
      <c r="AB50" s="1648"/>
      <c r="AC50" s="1648"/>
      <c r="AD50" s="1648"/>
      <c r="AE50" s="1648"/>
      <c r="AF50" s="1648"/>
      <c r="AG50" s="1648"/>
      <c r="AH50" s="1648"/>
      <c r="AI50" s="1648"/>
      <c r="AJ50" s="1648"/>
      <c r="AK50" s="1648"/>
      <c r="AL50" s="1648"/>
      <c r="AM50" s="1648"/>
      <c r="AN50" s="1648"/>
    </row>
    <row r="51" spans="1:40" x14ac:dyDescent="0.2">
      <c r="A51" s="1677" t="e">
        <f ca="1"/>
        <v>#NAME?</v>
      </c>
      <c r="B51" s="1673" t="e">
        <f ca="1"/>
        <v>#NAME?</v>
      </c>
      <c r="C51" s="1676" t="e">
        <f ca="1"/>
        <v>#NAME?</v>
      </c>
      <c r="D51" s="1676" t="e">
        <f ca="1"/>
        <v>#NAME?</v>
      </c>
      <c r="E51" s="1673" t="e">
        <f ca="1"/>
        <v>#NAME?</v>
      </c>
      <c r="F51" s="1673" t="e">
        <f ca="1"/>
        <v>#NAME?</v>
      </c>
      <c r="G51" s="1672" t="e">
        <f ca="1"/>
        <v>#NAME?</v>
      </c>
      <c r="H51" s="1675" t="e">
        <f ca="1"/>
        <v>#NAME?</v>
      </c>
      <c r="I51" s="1674" t="e">
        <f ca="1"/>
        <v>#NAME?</v>
      </c>
      <c r="J51" s="1673" t="e">
        <f ca="1"/>
        <v>#NAME?</v>
      </c>
      <c r="K51" s="1672" t="e">
        <f ca="1"/>
        <v>#NAME?</v>
      </c>
      <c r="L51" s="1671" t="e">
        <f ca="1"/>
        <v>#NAME?</v>
      </c>
      <c r="M51" s="1669" t="e">
        <f ca="1"/>
        <v>#NAME?</v>
      </c>
      <c r="N51" s="1669" t="e">
        <f ca="1"/>
        <v>#NAME?</v>
      </c>
      <c r="O51" s="1670" t="e">
        <f ca="1"/>
        <v>#NAME?</v>
      </c>
      <c r="P51" s="1669" t="e">
        <f ca="1"/>
        <v>#NAME?</v>
      </c>
      <c r="Q51" s="1669" t="e">
        <f ca="1"/>
        <v>#NAME?</v>
      </c>
      <c r="R51" s="1669" t="e">
        <f ca="1"/>
        <v>#NAME?</v>
      </c>
      <c r="S51" s="1669" t="e">
        <f ca="1"/>
        <v>#NAME?</v>
      </c>
      <c r="T51" s="1669" t="e">
        <f ca="1"/>
        <v>#NAME?</v>
      </c>
      <c r="U51" s="1668" t="e">
        <f ca="1"/>
        <v>#NAME?</v>
      </c>
      <c r="V51" s="1657"/>
      <c r="W51" s="1657"/>
      <c r="X51" s="1657"/>
      <c r="Y51" s="1657"/>
      <c r="Z51" s="1657"/>
      <c r="AA51" s="1648"/>
      <c r="AB51" s="1648"/>
      <c r="AC51" s="1648"/>
      <c r="AD51" s="1648"/>
      <c r="AE51" s="1648"/>
      <c r="AF51" s="1648"/>
      <c r="AG51" s="1648"/>
      <c r="AH51" s="1648"/>
      <c r="AI51" s="1648"/>
      <c r="AJ51" s="1648"/>
      <c r="AK51" s="1648"/>
      <c r="AL51" s="1648"/>
      <c r="AM51" s="1648"/>
      <c r="AN51" s="1648"/>
    </row>
    <row r="52" spans="1:40" x14ac:dyDescent="0.2">
      <c r="A52" s="1677" t="e">
        <f ca="1"/>
        <v>#NAME?</v>
      </c>
      <c r="B52" s="1673" t="e">
        <f ca="1"/>
        <v>#NAME?</v>
      </c>
      <c r="C52" s="1676" t="e">
        <f ca="1"/>
        <v>#NAME?</v>
      </c>
      <c r="D52" s="1676" t="e">
        <f ca="1"/>
        <v>#NAME?</v>
      </c>
      <c r="E52" s="1673" t="e">
        <f ca="1"/>
        <v>#NAME?</v>
      </c>
      <c r="F52" s="1673" t="e">
        <f ca="1"/>
        <v>#NAME?</v>
      </c>
      <c r="G52" s="1672" t="e">
        <f ca="1"/>
        <v>#NAME?</v>
      </c>
      <c r="H52" s="1675" t="e">
        <f ca="1"/>
        <v>#NAME?</v>
      </c>
      <c r="I52" s="1674" t="e">
        <f ca="1"/>
        <v>#NAME?</v>
      </c>
      <c r="J52" s="1673" t="e">
        <f ca="1"/>
        <v>#NAME?</v>
      </c>
      <c r="K52" s="1672" t="e">
        <f ca="1"/>
        <v>#NAME?</v>
      </c>
      <c r="L52" s="1671" t="e">
        <f ca="1"/>
        <v>#NAME?</v>
      </c>
      <c r="M52" s="1669" t="e">
        <f ca="1"/>
        <v>#NAME?</v>
      </c>
      <c r="N52" s="1669" t="e">
        <f ca="1"/>
        <v>#NAME?</v>
      </c>
      <c r="O52" s="1670" t="e">
        <f ca="1"/>
        <v>#NAME?</v>
      </c>
      <c r="P52" s="1669" t="e">
        <f ca="1"/>
        <v>#NAME?</v>
      </c>
      <c r="Q52" s="1669" t="e">
        <f ca="1"/>
        <v>#NAME?</v>
      </c>
      <c r="R52" s="1669" t="e">
        <f ca="1"/>
        <v>#NAME?</v>
      </c>
      <c r="S52" s="1669" t="e">
        <f ca="1"/>
        <v>#NAME?</v>
      </c>
      <c r="T52" s="1669" t="e">
        <f ca="1"/>
        <v>#NAME?</v>
      </c>
      <c r="U52" s="1668" t="e">
        <f ca="1"/>
        <v>#NAME?</v>
      </c>
      <c r="V52" s="1657"/>
      <c r="W52" s="1657"/>
      <c r="X52" s="1657"/>
      <c r="Y52" s="1657"/>
      <c r="Z52" s="1657"/>
      <c r="AA52" s="1648"/>
      <c r="AB52" s="1648"/>
      <c r="AC52" s="1648"/>
      <c r="AD52" s="1648"/>
      <c r="AE52" s="1648"/>
      <c r="AF52" s="1648"/>
      <c r="AG52" s="1648"/>
      <c r="AH52" s="1648"/>
      <c r="AI52" s="1648"/>
      <c r="AJ52" s="1648"/>
      <c r="AK52" s="1648"/>
      <c r="AL52" s="1648"/>
      <c r="AM52" s="1648"/>
      <c r="AN52" s="1648"/>
    </row>
    <row r="53" spans="1:40" x14ac:dyDescent="0.2">
      <c r="A53" s="1677" t="e">
        <f ca="1"/>
        <v>#NAME?</v>
      </c>
      <c r="B53" s="1673" t="e">
        <f ca="1"/>
        <v>#NAME?</v>
      </c>
      <c r="C53" s="1676" t="e">
        <f ca="1"/>
        <v>#NAME?</v>
      </c>
      <c r="D53" s="1676" t="e">
        <f ca="1"/>
        <v>#NAME?</v>
      </c>
      <c r="E53" s="1673" t="e">
        <f ca="1"/>
        <v>#NAME?</v>
      </c>
      <c r="F53" s="1673" t="e">
        <f ca="1"/>
        <v>#NAME?</v>
      </c>
      <c r="G53" s="1672" t="e">
        <f ca="1"/>
        <v>#NAME?</v>
      </c>
      <c r="H53" s="1675" t="e">
        <f ca="1"/>
        <v>#NAME?</v>
      </c>
      <c r="I53" s="1674" t="e">
        <f ca="1"/>
        <v>#NAME?</v>
      </c>
      <c r="J53" s="1673" t="e">
        <f ca="1"/>
        <v>#NAME?</v>
      </c>
      <c r="K53" s="1672" t="e">
        <f ca="1"/>
        <v>#NAME?</v>
      </c>
      <c r="L53" s="1671" t="e">
        <f ca="1"/>
        <v>#NAME?</v>
      </c>
      <c r="M53" s="1669" t="e">
        <f ca="1"/>
        <v>#NAME?</v>
      </c>
      <c r="N53" s="1669" t="e">
        <f ca="1"/>
        <v>#NAME?</v>
      </c>
      <c r="O53" s="1670" t="e">
        <f ca="1"/>
        <v>#NAME?</v>
      </c>
      <c r="P53" s="1669" t="e">
        <f ca="1"/>
        <v>#NAME?</v>
      </c>
      <c r="Q53" s="1669" t="e">
        <f ca="1"/>
        <v>#NAME?</v>
      </c>
      <c r="R53" s="1669" t="e">
        <f ca="1"/>
        <v>#NAME?</v>
      </c>
      <c r="S53" s="1669" t="e">
        <f ca="1"/>
        <v>#NAME?</v>
      </c>
      <c r="T53" s="1669" t="e">
        <f ca="1"/>
        <v>#NAME?</v>
      </c>
      <c r="U53" s="1668" t="e">
        <f ca="1"/>
        <v>#NAME?</v>
      </c>
      <c r="V53" s="1657"/>
      <c r="W53" s="1657"/>
      <c r="X53" s="1657"/>
      <c r="Y53" s="1657"/>
      <c r="Z53" s="1657"/>
      <c r="AA53" s="1648"/>
      <c r="AB53" s="1648"/>
      <c r="AC53" s="1648"/>
      <c r="AD53" s="1648"/>
      <c r="AE53" s="1648"/>
      <c r="AF53" s="1648"/>
      <c r="AG53" s="1648"/>
      <c r="AH53" s="1648"/>
      <c r="AI53" s="1648"/>
      <c r="AJ53" s="1648"/>
      <c r="AK53" s="1648"/>
      <c r="AL53" s="1648"/>
      <c r="AM53" s="1648"/>
      <c r="AN53" s="1648"/>
    </row>
    <row r="54" spans="1:40" x14ac:dyDescent="0.2">
      <c r="A54" s="1677" t="e">
        <f ca="1"/>
        <v>#NAME?</v>
      </c>
      <c r="B54" s="1673" t="e">
        <f ca="1"/>
        <v>#NAME?</v>
      </c>
      <c r="C54" s="1676" t="e">
        <f ca="1"/>
        <v>#NAME?</v>
      </c>
      <c r="D54" s="1676" t="e">
        <f ca="1"/>
        <v>#NAME?</v>
      </c>
      <c r="E54" s="1673" t="e">
        <f ca="1"/>
        <v>#NAME?</v>
      </c>
      <c r="F54" s="1673" t="e">
        <f ca="1"/>
        <v>#NAME?</v>
      </c>
      <c r="G54" s="1672" t="e">
        <f ca="1"/>
        <v>#NAME?</v>
      </c>
      <c r="H54" s="1675" t="e">
        <f ca="1"/>
        <v>#NAME?</v>
      </c>
      <c r="I54" s="1674" t="e">
        <f ca="1"/>
        <v>#NAME?</v>
      </c>
      <c r="J54" s="1673" t="e">
        <f ca="1"/>
        <v>#NAME?</v>
      </c>
      <c r="K54" s="1672" t="e">
        <f ca="1"/>
        <v>#NAME?</v>
      </c>
      <c r="L54" s="1671" t="e">
        <f ca="1"/>
        <v>#NAME?</v>
      </c>
      <c r="M54" s="1669" t="e">
        <f ca="1"/>
        <v>#NAME?</v>
      </c>
      <c r="N54" s="1669" t="e">
        <f ca="1"/>
        <v>#NAME?</v>
      </c>
      <c r="O54" s="1670" t="e">
        <f ca="1"/>
        <v>#NAME?</v>
      </c>
      <c r="P54" s="1669" t="e">
        <f ca="1"/>
        <v>#NAME?</v>
      </c>
      <c r="Q54" s="1669" t="e">
        <f ca="1"/>
        <v>#NAME?</v>
      </c>
      <c r="R54" s="1669" t="e">
        <f ca="1"/>
        <v>#NAME?</v>
      </c>
      <c r="S54" s="1669" t="e">
        <f ca="1"/>
        <v>#NAME?</v>
      </c>
      <c r="T54" s="1669" t="e">
        <f ca="1"/>
        <v>#NAME?</v>
      </c>
      <c r="U54" s="1668" t="e">
        <f ca="1"/>
        <v>#NAME?</v>
      </c>
      <c r="V54" s="1657"/>
      <c r="W54" s="1657"/>
      <c r="X54" s="1657"/>
      <c r="Y54" s="1657"/>
      <c r="Z54" s="1657"/>
      <c r="AA54" s="1648"/>
      <c r="AB54" s="1648"/>
      <c r="AC54" s="1648"/>
      <c r="AD54" s="1648"/>
      <c r="AE54" s="1648"/>
      <c r="AF54" s="1648"/>
      <c r="AG54" s="1648"/>
      <c r="AH54" s="1648"/>
      <c r="AI54" s="1648"/>
      <c r="AJ54" s="1648"/>
      <c r="AK54" s="1648"/>
      <c r="AL54" s="1648"/>
      <c r="AM54" s="1648"/>
      <c r="AN54" s="1648"/>
    </row>
    <row r="55" spans="1:40" x14ac:dyDescent="0.2">
      <c r="A55" s="1677" t="e">
        <f ca="1"/>
        <v>#NAME?</v>
      </c>
      <c r="B55" s="1673" t="e">
        <f ca="1"/>
        <v>#NAME?</v>
      </c>
      <c r="C55" s="1676" t="e">
        <f ca="1"/>
        <v>#NAME?</v>
      </c>
      <c r="D55" s="1676" t="e">
        <f ca="1"/>
        <v>#NAME?</v>
      </c>
      <c r="E55" s="1673" t="e">
        <f ca="1"/>
        <v>#NAME?</v>
      </c>
      <c r="F55" s="1673" t="e">
        <f ca="1"/>
        <v>#NAME?</v>
      </c>
      <c r="G55" s="1672" t="e">
        <f ca="1"/>
        <v>#NAME?</v>
      </c>
      <c r="H55" s="1675" t="e">
        <f ca="1"/>
        <v>#NAME?</v>
      </c>
      <c r="I55" s="1674" t="e">
        <f ca="1"/>
        <v>#NAME?</v>
      </c>
      <c r="J55" s="1673" t="e">
        <f ca="1"/>
        <v>#NAME?</v>
      </c>
      <c r="K55" s="1672" t="e">
        <f ca="1"/>
        <v>#NAME?</v>
      </c>
      <c r="L55" s="1671" t="e">
        <f ca="1"/>
        <v>#NAME?</v>
      </c>
      <c r="M55" s="1669" t="e">
        <f ca="1"/>
        <v>#NAME?</v>
      </c>
      <c r="N55" s="1669" t="e">
        <f ca="1"/>
        <v>#NAME?</v>
      </c>
      <c r="O55" s="1670" t="e">
        <f ca="1"/>
        <v>#NAME?</v>
      </c>
      <c r="P55" s="1669" t="e">
        <f ca="1"/>
        <v>#NAME?</v>
      </c>
      <c r="Q55" s="1669" t="e">
        <f ca="1"/>
        <v>#NAME?</v>
      </c>
      <c r="R55" s="1669" t="e">
        <f ca="1"/>
        <v>#NAME?</v>
      </c>
      <c r="S55" s="1669" t="e">
        <f ca="1"/>
        <v>#NAME?</v>
      </c>
      <c r="T55" s="1669" t="e">
        <f ca="1"/>
        <v>#NAME?</v>
      </c>
      <c r="U55" s="1668" t="e">
        <f ca="1"/>
        <v>#NAME?</v>
      </c>
      <c r="V55" s="1657"/>
      <c r="W55" s="1657"/>
      <c r="X55" s="1657"/>
      <c r="Y55" s="1657"/>
      <c r="Z55" s="1657"/>
      <c r="AA55" s="1648"/>
      <c r="AB55" s="1648"/>
      <c r="AC55" s="1648"/>
      <c r="AD55" s="1648"/>
      <c r="AE55" s="1648"/>
      <c r="AF55" s="1648"/>
      <c r="AG55" s="1648"/>
      <c r="AH55" s="1648"/>
      <c r="AI55" s="1648"/>
      <c r="AJ55" s="1648"/>
      <c r="AK55" s="1648"/>
      <c r="AL55" s="1648"/>
      <c r="AM55" s="1648"/>
      <c r="AN55" s="1648"/>
    </row>
    <row r="56" spans="1:40" x14ac:dyDescent="0.2">
      <c r="A56" s="1677" t="e">
        <f ca="1"/>
        <v>#NAME?</v>
      </c>
      <c r="B56" s="1673" t="e">
        <f ca="1"/>
        <v>#NAME?</v>
      </c>
      <c r="C56" s="1676" t="e">
        <f ca="1"/>
        <v>#NAME?</v>
      </c>
      <c r="D56" s="1676" t="e">
        <f ca="1"/>
        <v>#NAME?</v>
      </c>
      <c r="E56" s="1673" t="e">
        <f ca="1"/>
        <v>#NAME?</v>
      </c>
      <c r="F56" s="1673" t="e">
        <f ca="1"/>
        <v>#NAME?</v>
      </c>
      <c r="G56" s="1672" t="e">
        <f ca="1"/>
        <v>#NAME?</v>
      </c>
      <c r="H56" s="1675" t="e">
        <f ca="1"/>
        <v>#NAME?</v>
      </c>
      <c r="I56" s="1674" t="e">
        <f ca="1"/>
        <v>#NAME?</v>
      </c>
      <c r="J56" s="1673" t="e">
        <f ca="1"/>
        <v>#NAME?</v>
      </c>
      <c r="K56" s="1672" t="e">
        <f ca="1"/>
        <v>#NAME?</v>
      </c>
      <c r="L56" s="1671" t="e">
        <f ca="1"/>
        <v>#NAME?</v>
      </c>
      <c r="M56" s="1669" t="e">
        <f ca="1"/>
        <v>#NAME?</v>
      </c>
      <c r="N56" s="1669" t="e">
        <f ca="1"/>
        <v>#NAME?</v>
      </c>
      <c r="O56" s="1670" t="e">
        <f ca="1"/>
        <v>#NAME?</v>
      </c>
      <c r="P56" s="1669" t="e">
        <f ca="1"/>
        <v>#NAME?</v>
      </c>
      <c r="Q56" s="1669" t="e">
        <f ca="1"/>
        <v>#NAME?</v>
      </c>
      <c r="R56" s="1669" t="e">
        <f ca="1"/>
        <v>#NAME?</v>
      </c>
      <c r="S56" s="1669" t="e">
        <f ca="1"/>
        <v>#NAME?</v>
      </c>
      <c r="T56" s="1669" t="e">
        <f ca="1"/>
        <v>#NAME?</v>
      </c>
      <c r="U56" s="1668" t="e">
        <f ca="1"/>
        <v>#NAME?</v>
      </c>
      <c r="V56" s="1657"/>
      <c r="W56" s="1657"/>
      <c r="X56" s="1657"/>
      <c r="Y56" s="1657"/>
      <c r="Z56" s="1657"/>
      <c r="AA56" s="1648"/>
      <c r="AB56" s="1648"/>
      <c r="AC56" s="1648"/>
      <c r="AD56" s="1648"/>
      <c r="AE56" s="1648"/>
      <c r="AF56" s="1648"/>
      <c r="AG56" s="1648"/>
      <c r="AH56" s="1648"/>
      <c r="AI56" s="1648"/>
      <c r="AJ56" s="1648"/>
      <c r="AK56" s="1648"/>
      <c r="AL56" s="1648"/>
      <c r="AM56" s="1648"/>
      <c r="AN56" s="1648"/>
    </row>
    <row r="57" spans="1:40" x14ac:dyDescent="0.2">
      <c r="A57" s="1677" t="e">
        <f ca="1"/>
        <v>#NAME?</v>
      </c>
      <c r="B57" s="1673" t="e">
        <f ca="1"/>
        <v>#NAME?</v>
      </c>
      <c r="C57" s="1676" t="e">
        <f ca="1"/>
        <v>#NAME?</v>
      </c>
      <c r="D57" s="1676" t="e">
        <f ca="1"/>
        <v>#NAME?</v>
      </c>
      <c r="E57" s="1673" t="e">
        <f ca="1"/>
        <v>#NAME?</v>
      </c>
      <c r="F57" s="1673" t="e">
        <f ca="1"/>
        <v>#NAME?</v>
      </c>
      <c r="G57" s="1672" t="e">
        <f ca="1"/>
        <v>#NAME?</v>
      </c>
      <c r="H57" s="1675" t="e">
        <f ca="1"/>
        <v>#NAME?</v>
      </c>
      <c r="I57" s="1674" t="e">
        <f ca="1"/>
        <v>#NAME?</v>
      </c>
      <c r="J57" s="1673" t="e">
        <f ca="1"/>
        <v>#NAME?</v>
      </c>
      <c r="K57" s="1672" t="e">
        <f ca="1"/>
        <v>#NAME?</v>
      </c>
      <c r="L57" s="1671" t="e">
        <f ca="1"/>
        <v>#NAME?</v>
      </c>
      <c r="M57" s="1669" t="e">
        <f ca="1"/>
        <v>#NAME?</v>
      </c>
      <c r="N57" s="1669" t="e">
        <f ca="1"/>
        <v>#NAME?</v>
      </c>
      <c r="O57" s="1670" t="e">
        <f ca="1"/>
        <v>#NAME?</v>
      </c>
      <c r="P57" s="1669" t="e">
        <f ca="1"/>
        <v>#NAME?</v>
      </c>
      <c r="Q57" s="1669" t="e">
        <f ca="1"/>
        <v>#NAME?</v>
      </c>
      <c r="R57" s="1669" t="e">
        <f ca="1"/>
        <v>#NAME?</v>
      </c>
      <c r="S57" s="1669" t="e">
        <f ca="1"/>
        <v>#NAME?</v>
      </c>
      <c r="T57" s="1669" t="e">
        <f ca="1"/>
        <v>#NAME?</v>
      </c>
      <c r="U57" s="1668" t="e">
        <f ca="1"/>
        <v>#NAME?</v>
      </c>
      <c r="V57" s="1657"/>
      <c r="W57" s="1657"/>
      <c r="X57" s="1657"/>
      <c r="Y57" s="1657"/>
      <c r="Z57" s="1657"/>
      <c r="AA57" s="1648"/>
      <c r="AB57" s="1648"/>
      <c r="AC57" s="1648"/>
      <c r="AD57" s="1648"/>
      <c r="AE57" s="1648"/>
      <c r="AF57" s="1648"/>
      <c r="AG57" s="1648"/>
      <c r="AH57" s="1648"/>
      <c r="AI57" s="1648"/>
      <c r="AJ57" s="1648"/>
      <c r="AK57" s="1648"/>
      <c r="AL57" s="1648"/>
      <c r="AM57" s="1648"/>
      <c r="AN57" s="1648"/>
    </row>
    <row r="58" spans="1:40" x14ac:dyDescent="0.2">
      <c r="A58" s="1677" t="e">
        <f ca="1"/>
        <v>#NAME?</v>
      </c>
      <c r="B58" s="1673" t="e">
        <f ca="1"/>
        <v>#NAME?</v>
      </c>
      <c r="C58" s="1676" t="e">
        <f ca="1"/>
        <v>#NAME?</v>
      </c>
      <c r="D58" s="1676" t="e">
        <f ca="1"/>
        <v>#NAME?</v>
      </c>
      <c r="E58" s="1673" t="e">
        <f ca="1"/>
        <v>#NAME?</v>
      </c>
      <c r="F58" s="1673" t="e">
        <f ca="1"/>
        <v>#NAME?</v>
      </c>
      <c r="G58" s="1672" t="e">
        <f ca="1"/>
        <v>#NAME?</v>
      </c>
      <c r="H58" s="1675" t="e">
        <f ca="1"/>
        <v>#NAME?</v>
      </c>
      <c r="I58" s="1674" t="e">
        <f ca="1"/>
        <v>#NAME?</v>
      </c>
      <c r="J58" s="1673" t="e">
        <f ca="1"/>
        <v>#NAME?</v>
      </c>
      <c r="K58" s="1672" t="e">
        <f ca="1"/>
        <v>#NAME?</v>
      </c>
      <c r="L58" s="1671" t="e">
        <f ca="1"/>
        <v>#NAME?</v>
      </c>
      <c r="M58" s="1669" t="e">
        <f ca="1"/>
        <v>#NAME?</v>
      </c>
      <c r="N58" s="1669" t="e">
        <f ca="1"/>
        <v>#NAME?</v>
      </c>
      <c r="O58" s="1670" t="e">
        <f ca="1"/>
        <v>#NAME?</v>
      </c>
      <c r="P58" s="1669" t="e">
        <f ca="1"/>
        <v>#NAME?</v>
      </c>
      <c r="Q58" s="1669" t="e">
        <f ca="1"/>
        <v>#NAME?</v>
      </c>
      <c r="R58" s="1669" t="e">
        <f ca="1"/>
        <v>#NAME?</v>
      </c>
      <c r="S58" s="1669" t="e">
        <f ca="1"/>
        <v>#NAME?</v>
      </c>
      <c r="T58" s="1669" t="e">
        <f ca="1"/>
        <v>#NAME?</v>
      </c>
      <c r="U58" s="1668" t="e">
        <f ca="1"/>
        <v>#NAME?</v>
      </c>
      <c r="V58" s="1657"/>
      <c r="W58" s="1657"/>
      <c r="X58" s="1657"/>
      <c r="Y58" s="1657"/>
      <c r="Z58" s="1657"/>
      <c r="AA58" s="1648"/>
      <c r="AB58" s="1648"/>
      <c r="AC58" s="1648"/>
      <c r="AD58" s="1648"/>
      <c r="AE58" s="1648"/>
      <c r="AF58" s="1648"/>
      <c r="AG58" s="1648"/>
      <c r="AH58" s="1648"/>
      <c r="AI58" s="1648"/>
      <c r="AJ58" s="1648"/>
      <c r="AK58" s="1648"/>
      <c r="AL58" s="1648"/>
      <c r="AM58" s="1648"/>
      <c r="AN58" s="1648"/>
    </row>
    <row r="59" spans="1:40" x14ac:dyDescent="0.2">
      <c r="A59" s="1677" t="e">
        <f ca="1"/>
        <v>#NAME?</v>
      </c>
      <c r="B59" s="1673" t="e">
        <f ca="1"/>
        <v>#NAME?</v>
      </c>
      <c r="C59" s="1676" t="e">
        <f ca="1"/>
        <v>#NAME?</v>
      </c>
      <c r="D59" s="1676" t="e">
        <f ca="1"/>
        <v>#NAME?</v>
      </c>
      <c r="E59" s="1673" t="e">
        <f ca="1"/>
        <v>#NAME?</v>
      </c>
      <c r="F59" s="1673" t="e">
        <f ca="1"/>
        <v>#NAME?</v>
      </c>
      <c r="G59" s="1672" t="e">
        <f ca="1"/>
        <v>#NAME?</v>
      </c>
      <c r="H59" s="1675" t="e">
        <f ca="1"/>
        <v>#NAME?</v>
      </c>
      <c r="I59" s="1674" t="e">
        <f ca="1"/>
        <v>#NAME?</v>
      </c>
      <c r="J59" s="1673" t="e">
        <f ca="1"/>
        <v>#NAME?</v>
      </c>
      <c r="K59" s="1672" t="e">
        <f ca="1"/>
        <v>#NAME?</v>
      </c>
      <c r="L59" s="1671" t="e">
        <f ca="1"/>
        <v>#NAME?</v>
      </c>
      <c r="M59" s="1669" t="e">
        <f ca="1"/>
        <v>#NAME?</v>
      </c>
      <c r="N59" s="1669" t="e">
        <f ca="1"/>
        <v>#NAME?</v>
      </c>
      <c r="O59" s="1670" t="e">
        <f ca="1"/>
        <v>#NAME?</v>
      </c>
      <c r="P59" s="1669" t="e">
        <f ca="1"/>
        <v>#NAME?</v>
      </c>
      <c r="Q59" s="1669" t="e">
        <f ca="1"/>
        <v>#NAME?</v>
      </c>
      <c r="R59" s="1669" t="e">
        <f ca="1"/>
        <v>#NAME?</v>
      </c>
      <c r="S59" s="1669" t="e">
        <f ca="1"/>
        <v>#NAME?</v>
      </c>
      <c r="T59" s="1669" t="e">
        <f ca="1"/>
        <v>#NAME?</v>
      </c>
      <c r="U59" s="1668" t="e">
        <f ca="1"/>
        <v>#NAME?</v>
      </c>
      <c r="V59" s="1657"/>
      <c r="W59" s="1657"/>
      <c r="X59" s="1657"/>
      <c r="Y59" s="1657"/>
      <c r="Z59" s="1657"/>
      <c r="AA59" s="1648"/>
      <c r="AB59" s="1648"/>
      <c r="AC59" s="1648"/>
      <c r="AD59" s="1648"/>
      <c r="AE59" s="1648"/>
      <c r="AF59" s="1648"/>
      <c r="AG59" s="1648"/>
      <c r="AH59" s="1648"/>
      <c r="AI59" s="1648"/>
      <c r="AJ59" s="1648"/>
      <c r="AK59" s="1648"/>
      <c r="AL59" s="1648"/>
      <c r="AM59" s="1648"/>
      <c r="AN59" s="1648"/>
    </row>
    <row r="60" spans="1:40" x14ac:dyDescent="0.2">
      <c r="A60" s="1677" t="e">
        <f ca="1"/>
        <v>#NAME?</v>
      </c>
      <c r="B60" s="1673" t="e">
        <f ca="1"/>
        <v>#NAME?</v>
      </c>
      <c r="C60" s="1676" t="e">
        <f ca="1"/>
        <v>#NAME?</v>
      </c>
      <c r="D60" s="1676" t="e">
        <f ca="1"/>
        <v>#NAME?</v>
      </c>
      <c r="E60" s="1673" t="e">
        <f ca="1"/>
        <v>#NAME?</v>
      </c>
      <c r="F60" s="1673" t="e">
        <f ca="1"/>
        <v>#NAME?</v>
      </c>
      <c r="G60" s="1672" t="e">
        <f ca="1"/>
        <v>#NAME?</v>
      </c>
      <c r="H60" s="1675" t="e">
        <f ca="1"/>
        <v>#NAME?</v>
      </c>
      <c r="I60" s="1674" t="e">
        <f ca="1"/>
        <v>#NAME?</v>
      </c>
      <c r="J60" s="1673" t="e">
        <f ca="1"/>
        <v>#NAME?</v>
      </c>
      <c r="K60" s="1672" t="e">
        <f ca="1"/>
        <v>#NAME?</v>
      </c>
      <c r="L60" s="1671" t="e">
        <f ca="1"/>
        <v>#NAME?</v>
      </c>
      <c r="M60" s="1669" t="e">
        <f ca="1"/>
        <v>#NAME?</v>
      </c>
      <c r="N60" s="1669" t="e">
        <f ca="1"/>
        <v>#NAME?</v>
      </c>
      <c r="O60" s="1670" t="e">
        <f ca="1"/>
        <v>#NAME?</v>
      </c>
      <c r="P60" s="1669" t="e">
        <f ca="1"/>
        <v>#NAME?</v>
      </c>
      <c r="Q60" s="1669" t="e">
        <f ca="1"/>
        <v>#NAME?</v>
      </c>
      <c r="R60" s="1669" t="e">
        <f ca="1"/>
        <v>#NAME?</v>
      </c>
      <c r="S60" s="1669" t="e">
        <f ca="1"/>
        <v>#NAME?</v>
      </c>
      <c r="T60" s="1669" t="e">
        <f ca="1"/>
        <v>#NAME?</v>
      </c>
      <c r="U60" s="1668" t="e">
        <f ca="1"/>
        <v>#NAME?</v>
      </c>
      <c r="V60" s="1657"/>
      <c r="W60" s="1657"/>
      <c r="X60" s="1657"/>
      <c r="Y60" s="1657"/>
      <c r="Z60" s="1657"/>
      <c r="AA60" s="1648"/>
      <c r="AB60" s="1648"/>
      <c r="AC60" s="1648"/>
      <c r="AD60" s="1648"/>
      <c r="AE60" s="1648"/>
      <c r="AF60" s="1648"/>
      <c r="AG60" s="1648"/>
      <c r="AH60" s="1648"/>
      <c r="AI60" s="1648"/>
      <c r="AJ60" s="1648"/>
      <c r="AK60" s="1648"/>
      <c r="AL60" s="1648"/>
      <c r="AM60" s="1648"/>
      <c r="AN60" s="1648"/>
    </row>
    <row r="61" spans="1:40" x14ac:dyDescent="0.2">
      <c r="A61" s="1677" t="e">
        <f ca="1"/>
        <v>#NAME?</v>
      </c>
      <c r="B61" s="1673" t="e">
        <f ca="1"/>
        <v>#NAME?</v>
      </c>
      <c r="C61" s="1676" t="e">
        <f ca="1"/>
        <v>#NAME?</v>
      </c>
      <c r="D61" s="1676" t="e">
        <f ca="1"/>
        <v>#NAME?</v>
      </c>
      <c r="E61" s="1673" t="e">
        <f ca="1"/>
        <v>#NAME?</v>
      </c>
      <c r="F61" s="1673" t="e">
        <f ca="1"/>
        <v>#NAME?</v>
      </c>
      <c r="G61" s="1672" t="e">
        <f ca="1"/>
        <v>#NAME?</v>
      </c>
      <c r="H61" s="1675" t="e">
        <f ca="1"/>
        <v>#NAME?</v>
      </c>
      <c r="I61" s="1674" t="e">
        <f ca="1"/>
        <v>#NAME?</v>
      </c>
      <c r="J61" s="1673" t="e">
        <f ca="1"/>
        <v>#NAME?</v>
      </c>
      <c r="K61" s="1672" t="e">
        <f ca="1"/>
        <v>#NAME?</v>
      </c>
      <c r="L61" s="1671" t="e">
        <f ca="1"/>
        <v>#NAME?</v>
      </c>
      <c r="M61" s="1669" t="e">
        <f ca="1"/>
        <v>#NAME?</v>
      </c>
      <c r="N61" s="1669" t="e">
        <f ca="1"/>
        <v>#NAME?</v>
      </c>
      <c r="O61" s="1670" t="e">
        <f ca="1"/>
        <v>#NAME?</v>
      </c>
      <c r="P61" s="1669" t="e">
        <f ca="1"/>
        <v>#NAME?</v>
      </c>
      <c r="Q61" s="1669" t="e">
        <f ca="1"/>
        <v>#NAME?</v>
      </c>
      <c r="R61" s="1669" t="e">
        <f ca="1"/>
        <v>#NAME?</v>
      </c>
      <c r="S61" s="1669" t="e">
        <f ca="1"/>
        <v>#NAME?</v>
      </c>
      <c r="T61" s="1669" t="e">
        <f ca="1"/>
        <v>#NAME?</v>
      </c>
      <c r="U61" s="1668" t="e">
        <f ca="1"/>
        <v>#NAME?</v>
      </c>
      <c r="V61" s="1657"/>
      <c r="W61" s="1657"/>
      <c r="X61" s="1657"/>
      <c r="Y61" s="1657"/>
      <c r="Z61" s="1657"/>
      <c r="AA61" s="1648"/>
      <c r="AB61" s="1648"/>
      <c r="AC61" s="1648"/>
      <c r="AD61" s="1648"/>
      <c r="AE61" s="1648"/>
      <c r="AF61" s="1648"/>
      <c r="AG61" s="1648"/>
      <c r="AH61" s="1648"/>
      <c r="AI61" s="1648"/>
      <c r="AJ61" s="1648"/>
      <c r="AK61" s="1648"/>
      <c r="AL61" s="1648"/>
      <c r="AM61" s="1648"/>
      <c r="AN61" s="1648"/>
    </row>
    <row r="62" spans="1:40" x14ac:dyDescent="0.2">
      <c r="A62" s="1677" t="e">
        <f ca="1"/>
        <v>#NAME?</v>
      </c>
      <c r="B62" s="1673" t="e">
        <f ca="1"/>
        <v>#NAME?</v>
      </c>
      <c r="C62" s="1676" t="e">
        <f ca="1"/>
        <v>#NAME?</v>
      </c>
      <c r="D62" s="1676" t="e">
        <f ca="1"/>
        <v>#NAME?</v>
      </c>
      <c r="E62" s="1673" t="e">
        <f ca="1"/>
        <v>#NAME?</v>
      </c>
      <c r="F62" s="1673" t="e">
        <f ca="1"/>
        <v>#NAME?</v>
      </c>
      <c r="G62" s="1672" t="e">
        <f ca="1"/>
        <v>#NAME?</v>
      </c>
      <c r="H62" s="1675" t="e">
        <f ca="1"/>
        <v>#NAME?</v>
      </c>
      <c r="I62" s="1674" t="e">
        <f ca="1"/>
        <v>#NAME?</v>
      </c>
      <c r="J62" s="1673" t="e">
        <f ca="1"/>
        <v>#NAME?</v>
      </c>
      <c r="K62" s="1672" t="e">
        <f ca="1"/>
        <v>#NAME?</v>
      </c>
      <c r="L62" s="1671" t="e">
        <f ca="1"/>
        <v>#NAME?</v>
      </c>
      <c r="M62" s="1669" t="e">
        <f ca="1"/>
        <v>#NAME?</v>
      </c>
      <c r="N62" s="1669" t="e">
        <f ca="1"/>
        <v>#NAME?</v>
      </c>
      <c r="O62" s="1670" t="e">
        <f ca="1"/>
        <v>#NAME?</v>
      </c>
      <c r="P62" s="1669" t="e">
        <f ca="1"/>
        <v>#NAME?</v>
      </c>
      <c r="Q62" s="1669" t="e">
        <f ca="1"/>
        <v>#NAME?</v>
      </c>
      <c r="R62" s="1669" t="e">
        <f ca="1"/>
        <v>#NAME?</v>
      </c>
      <c r="S62" s="1669" t="e">
        <f ca="1"/>
        <v>#NAME?</v>
      </c>
      <c r="T62" s="1669" t="e">
        <f ca="1"/>
        <v>#NAME?</v>
      </c>
      <c r="U62" s="1668" t="e">
        <f ca="1"/>
        <v>#NAME?</v>
      </c>
      <c r="V62" s="1657"/>
      <c r="W62" s="1657"/>
      <c r="X62" s="1657"/>
      <c r="Y62" s="1657"/>
      <c r="Z62" s="1657"/>
      <c r="AA62" s="1648"/>
      <c r="AB62" s="1648"/>
      <c r="AC62" s="1648"/>
      <c r="AD62" s="1648"/>
      <c r="AE62" s="1648"/>
      <c r="AF62" s="1648"/>
      <c r="AG62" s="1648"/>
      <c r="AH62" s="1648"/>
      <c r="AI62" s="1648"/>
      <c r="AJ62" s="1648"/>
      <c r="AK62" s="1648"/>
      <c r="AL62" s="1648"/>
      <c r="AM62" s="1648"/>
      <c r="AN62" s="1648"/>
    </row>
    <row r="63" spans="1:40" x14ac:dyDescent="0.2">
      <c r="A63" s="1677" t="e">
        <f ca="1"/>
        <v>#NAME?</v>
      </c>
      <c r="B63" s="1673" t="e">
        <f ca="1"/>
        <v>#NAME?</v>
      </c>
      <c r="C63" s="1676" t="e">
        <f ca="1"/>
        <v>#NAME?</v>
      </c>
      <c r="D63" s="1676" t="e">
        <f ca="1"/>
        <v>#NAME?</v>
      </c>
      <c r="E63" s="1673" t="e">
        <f ca="1"/>
        <v>#NAME?</v>
      </c>
      <c r="F63" s="1673" t="e">
        <f ca="1"/>
        <v>#NAME?</v>
      </c>
      <c r="G63" s="1672" t="e">
        <f ca="1"/>
        <v>#NAME?</v>
      </c>
      <c r="H63" s="1675" t="e">
        <f ca="1"/>
        <v>#NAME?</v>
      </c>
      <c r="I63" s="1674" t="e">
        <f ca="1"/>
        <v>#NAME?</v>
      </c>
      <c r="J63" s="1673" t="e">
        <f ca="1"/>
        <v>#NAME?</v>
      </c>
      <c r="K63" s="1672" t="e">
        <f ca="1"/>
        <v>#NAME?</v>
      </c>
      <c r="L63" s="1671" t="e">
        <f ca="1"/>
        <v>#NAME?</v>
      </c>
      <c r="M63" s="1669" t="e">
        <f ca="1"/>
        <v>#NAME?</v>
      </c>
      <c r="N63" s="1669" t="e">
        <f ca="1"/>
        <v>#NAME?</v>
      </c>
      <c r="O63" s="1670" t="e">
        <f ca="1"/>
        <v>#NAME?</v>
      </c>
      <c r="P63" s="1669" t="e">
        <f ca="1"/>
        <v>#NAME?</v>
      </c>
      <c r="Q63" s="1669" t="e">
        <f ca="1"/>
        <v>#NAME?</v>
      </c>
      <c r="R63" s="1669" t="e">
        <f ca="1"/>
        <v>#NAME?</v>
      </c>
      <c r="S63" s="1669" t="e">
        <f ca="1"/>
        <v>#NAME?</v>
      </c>
      <c r="T63" s="1669" t="e">
        <f ca="1"/>
        <v>#NAME?</v>
      </c>
      <c r="U63" s="1668" t="e">
        <f ca="1"/>
        <v>#NAME?</v>
      </c>
      <c r="V63" s="1657"/>
      <c r="W63" s="1657"/>
      <c r="X63" s="1657"/>
      <c r="Y63" s="1657"/>
      <c r="Z63" s="1657"/>
      <c r="AA63" s="1648"/>
      <c r="AB63" s="1648"/>
      <c r="AC63" s="1648"/>
      <c r="AD63" s="1648"/>
      <c r="AE63" s="1648"/>
      <c r="AF63" s="1648"/>
      <c r="AG63" s="1648"/>
      <c r="AH63" s="1648"/>
      <c r="AI63" s="1648"/>
      <c r="AJ63" s="1648"/>
      <c r="AK63" s="1648"/>
      <c r="AL63" s="1648"/>
      <c r="AM63" s="1648"/>
      <c r="AN63" s="1648"/>
    </row>
    <row r="64" spans="1:40" x14ac:dyDescent="0.2">
      <c r="A64" s="1677" t="e">
        <f ca="1"/>
        <v>#NAME?</v>
      </c>
      <c r="B64" s="1673" t="e">
        <f ca="1"/>
        <v>#NAME?</v>
      </c>
      <c r="C64" s="1676" t="e">
        <f ca="1"/>
        <v>#NAME?</v>
      </c>
      <c r="D64" s="1676" t="e">
        <f ca="1"/>
        <v>#NAME?</v>
      </c>
      <c r="E64" s="1673" t="e">
        <f ca="1"/>
        <v>#NAME?</v>
      </c>
      <c r="F64" s="1673" t="e">
        <f ca="1"/>
        <v>#NAME?</v>
      </c>
      <c r="G64" s="1672" t="e">
        <f ca="1"/>
        <v>#NAME?</v>
      </c>
      <c r="H64" s="1675" t="e">
        <f ca="1"/>
        <v>#NAME?</v>
      </c>
      <c r="I64" s="1674" t="e">
        <f ca="1"/>
        <v>#NAME?</v>
      </c>
      <c r="J64" s="1673" t="e">
        <f ca="1"/>
        <v>#NAME?</v>
      </c>
      <c r="K64" s="1672" t="e">
        <f ca="1"/>
        <v>#NAME?</v>
      </c>
      <c r="L64" s="1671" t="e">
        <f ca="1"/>
        <v>#NAME?</v>
      </c>
      <c r="M64" s="1669" t="e">
        <f ca="1"/>
        <v>#NAME?</v>
      </c>
      <c r="N64" s="1669" t="e">
        <f ca="1"/>
        <v>#NAME?</v>
      </c>
      <c r="O64" s="1670" t="e">
        <f ca="1"/>
        <v>#NAME?</v>
      </c>
      <c r="P64" s="1669" t="e">
        <f ca="1"/>
        <v>#NAME?</v>
      </c>
      <c r="Q64" s="1669" t="e">
        <f ca="1"/>
        <v>#NAME?</v>
      </c>
      <c r="R64" s="1669" t="e">
        <f ca="1"/>
        <v>#NAME?</v>
      </c>
      <c r="S64" s="1669" t="e">
        <f ca="1"/>
        <v>#NAME?</v>
      </c>
      <c r="T64" s="1669" t="e">
        <f ca="1"/>
        <v>#NAME?</v>
      </c>
      <c r="U64" s="1668" t="e">
        <f ca="1"/>
        <v>#NAME?</v>
      </c>
      <c r="V64" s="1657"/>
      <c r="W64" s="1657"/>
      <c r="X64" s="1657"/>
      <c r="Y64" s="1657"/>
      <c r="Z64" s="1657"/>
      <c r="AA64" s="1648"/>
      <c r="AB64" s="1648"/>
      <c r="AC64" s="1648"/>
      <c r="AD64" s="1648"/>
      <c r="AE64" s="1648"/>
      <c r="AF64" s="1648"/>
      <c r="AG64" s="1648"/>
      <c r="AH64" s="1648"/>
      <c r="AI64" s="1648"/>
      <c r="AJ64" s="1648"/>
      <c r="AK64" s="1648"/>
      <c r="AL64" s="1648"/>
      <c r="AM64" s="1648"/>
      <c r="AN64" s="1648"/>
    </row>
    <row r="65" spans="1:40" x14ac:dyDescent="0.2">
      <c r="A65" s="1677" t="e">
        <f ca="1"/>
        <v>#NAME?</v>
      </c>
      <c r="B65" s="1673" t="e">
        <f ca="1"/>
        <v>#NAME?</v>
      </c>
      <c r="C65" s="1676" t="e">
        <f ca="1"/>
        <v>#NAME?</v>
      </c>
      <c r="D65" s="1676" t="e">
        <f ca="1"/>
        <v>#NAME?</v>
      </c>
      <c r="E65" s="1673" t="e">
        <f ca="1"/>
        <v>#NAME?</v>
      </c>
      <c r="F65" s="1673" t="e">
        <f ca="1"/>
        <v>#NAME?</v>
      </c>
      <c r="G65" s="1672" t="e">
        <f ca="1"/>
        <v>#NAME?</v>
      </c>
      <c r="H65" s="1675" t="e">
        <f ca="1"/>
        <v>#NAME?</v>
      </c>
      <c r="I65" s="1674" t="e">
        <f ca="1"/>
        <v>#NAME?</v>
      </c>
      <c r="J65" s="1673" t="e">
        <f ca="1"/>
        <v>#NAME?</v>
      </c>
      <c r="K65" s="1672" t="e">
        <f ca="1"/>
        <v>#NAME?</v>
      </c>
      <c r="L65" s="1671" t="e">
        <f ca="1"/>
        <v>#NAME?</v>
      </c>
      <c r="M65" s="1669" t="e">
        <f ca="1"/>
        <v>#NAME?</v>
      </c>
      <c r="N65" s="1669" t="e">
        <f ca="1"/>
        <v>#NAME?</v>
      </c>
      <c r="O65" s="1670" t="e">
        <f ca="1"/>
        <v>#NAME?</v>
      </c>
      <c r="P65" s="1669" t="e">
        <f ca="1"/>
        <v>#NAME?</v>
      </c>
      <c r="Q65" s="1669" t="e">
        <f ca="1"/>
        <v>#NAME?</v>
      </c>
      <c r="R65" s="1669" t="e">
        <f ca="1"/>
        <v>#NAME?</v>
      </c>
      <c r="S65" s="1669" t="e">
        <f ca="1"/>
        <v>#NAME?</v>
      </c>
      <c r="T65" s="1669" t="e">
        <f ca="1"/>
        <v>#NAME?</v>
      </c>
      <c r="U65" s="1668" t="e">
        <f ca="1"/>
        <v>#NAME?</v>
      </c>
      <c r="V65" s="1657"/>
      <c r="W65" s="1657"/>
      <c r="X65" s="1657"/>
      <c r="Y65" s="1657"/>
      <c r="Z65" s="1657"/>
      <c r="AA65" s="1648"/>
      <c r="AB65" s="1648"/>
      <c r="AC65" s="1648"/>
      <c r="AD65" s="1648"/>
      <c r="AE65" s="1648"/>
      <c r="AF65" s="1648"/>
      <c r="AG65" s="1648"/>
      <c r="AH65" s="1648"/>
      <c r="AI65" s="1648"/>
      <c r="AJ65" s="1648"/>
      <c r="AK65" s="1648"/>
      <c r="AL65" s="1648"/>
      <c r="AM65" s="1648"/>
      <c r="AN65" s="1648"/>
    </row>
    <row r="66" spans="1:40" x14ac:dyDescent="0.2">
      <c r="A66" s="1677" t="e">
        <f ca="1"/>
        <v>#NAME?</v>
      </c>
      <c r="B66" s="1673" t="e">
        <f ca="1"/>
        <v>#NAME?</v>
      </c>
      <c r="C66" s="1676" t="e">
        <f ca="1"/>
        <v>#NAME?</v>
      </c>
      <c r="D66" s="1676" t="e">
        <f ca="1"/>
        <v>#NAME?</v>
      </c>
      <c r="E66" s="1673" t="e">
        <f ca="1"/>
        <v>#NAME?</v>
      </c>
      <c r="F66" s="1673" t="e">
        <f ca="1"/>
        <v>#NAME?</v>
      </c>
      <c r="G66" s="1672" t="e">
        <f ca="1"/>
        <v>#NAME?</v>
      </c>
      <c r="H66" s="1675" t="e">
        <f ca="1"/>
        <v>#NAME?</v>
      </c>
      <c r="I66" s="1674" t="e">
        <f ca="1"/>
        <v>#NAME?</v>
      </c>
      <c r="J66" s="1673" t="e">
        <f ca="1"/>
        <v>#NAME?</v>
      </c>
      <c r="K66" s="1672" t="e">
        <f ca="1"/>
        <v>#NAME?</v>
      </c>
      <c r="L66" s="1671" t="e">
        <f ca="1"/>
        <v>#NAME?</v>
      </c>
      <c r="M66" s="1669" t="e">
        <f ca="1"/>
        <v>#NAME?</v>
      </c>
      <c r="N66" s="1669" t="e">
        <f ca="1"/>
        <v>#NAME?</v>
      </c>
      <c r="O66" s="1670" t="e">
        <f ca="1"/>
        <v>#NAME?</v>
      </c>
      <c r="P66" s="1669" t="e">
        <f ca="1"/>
        <v>#NAME?</v>
      </c>
      <c r="Q66" s="1669" t="e">
        <f ca="1"/>
        <v>#NAME?</v>
      </c>
      <c r="R66" s="1669" t="e">
        <f ca="1"/>
        <v>#NAME?</v>
      </c>
      <c r="S66" s="1669" t="e">
        <f ca="1"/>
        <v>#NAME?</v>
      </c>
      <c r="T66" s="1669" t="e">
        <f ca="1"/>
        <v>#NAME?</v>
      </c>
      <c r="U66" s="1668" t="e">
        <f ca="1"/>
        <v>#NAME?</v>
      </c>
      <c r="V66" s="1657"/>
      <c r="W66" s="1657"/>
      <c r="X66" s="1657"/>
      <c r="Y66" s="1657"/>
      <c r="Z66" s="1657"/>
      <c r="AA66" s="1648"/>
      <c r="AB66" s="1648"/>
      <c r="AC66" s="1648"/>
      <c r="AD66" s="1648"/>
      <c r="AE66" s="1648"/>
      <c r="AF66" s="1648"/>
      <c r="AG66" s="1648"/>
      <c r="AH66" s="1648"/>
      <c r="AI66" s="1648"/>
      <c r="AJ66" s="1648"/>
      <c r="AK66" s="1648"/>
      <c r="AL66" s="1648"/>
      <c r="AM66" s="1648"/>
      <c r="AN66" s="1648"/>
    </row>
    <row r="67" spans="1:40" x14ac:dyDescent="0.2">
      <c r="A67" s="1677" t="e">
        <f ca="1"/>
        <v>#NAME?</v>
      </c>
      <c r="B67" s="1673" t="e">
        <f ca="1"/>
        <v>#NAME?</v>
      </c>
      <c r="C67" s="1676" t="e">
        <f ca="1"/>
        <v>#NAME?</v>
      </c>
      <c r="D67" s="1676" t="e">
        <f ca="1"/>
        <v>#NAME?</v>
      </c>
      <c r="E67" s="1673" t="e">
        <f ca="1"/>
        <v>#NAME?</v>
      </c>
      <c r="F67" s="1673" t="e">
        <f ca="1"/>
        <v>#NAME?</v>
      </c>
      <c r="G67" s="1672" t="e">
        <f ca="1"/>
        <v>#NAME?</v>
      </c>
      <c r="H67" s="1675" t="e">
        <f ca="1"/>
        <v>#NAME?</v>
      </c>
      <c r="I67" s="1674" t="e">
        <f ca="1"/>
        <v>#NAME?</v>
      </c>
      <c r="J67" s="1673" t="e">
        <f ca="1"/>
        <v>#NAME?</v>
      </c>
      <c r="K67" s="1672" t="e">
        <f ca="1"/>
        <v>#NAME?</v>
      </c>
      <c r="L67" s="1671" t="e">
        <f ca="1"/>
        <v>#NAME?</v>
      </c>
      <c r="M67" s="1669" t="e">
        <f ca="1"/>
        <v>#NAME?</v>
      </c>
      <c r="N67" s="1669" t="e">
        <f ca="1"/>
        <v>#NAME?</v>
      </c>
      <c r="O67" s="1670" t="e">
        <f ca="1"/>
        <v>#NAME?</v>
      </c>
      <c r="P67" s="1669" t="e">
        <f ca="1"/>
        <v>#NAME?</v>
      </c>
      <c r="Q67" s="1669" t="e">
        <f ca="1"/>
        <v>#NAME?</v>
      </c>
      <c r="R67" s="1669" t="e">
        <f ca="1"/>
        <v>#NAME?</v>
      </c>
      <c r="S67" s="1669" t="e">
        <f ca="1"/>
        <v>#NAME?</v>
      </c>
      <c r="T67" s="1669" t="e">
        <f ca="1"/>
        <v>#NAME?</v>
      </c>
      <c r="U67" s="1668" t="e">
        <f ca="1"/>
        <v>#NAME?</v>
      </c>
      <c r="V67" s="1657"/>
      <c r="W67" s="1657"/>
      <c r="X67" s="1657"/>
      <c r="Y67" s="1657"/>
      <c r="Z67" s="1657"/>
      <c r="AA67" s="1648"/>
      <c r="AB67" s="1648"/>
      <c r="AC67" s="1648"/>
      <c r="AD67" s="1648"/>
      <c r="AE67" s="1648"/>
      <c r="AF67" s="1648"/>
      <c r="AG67" s="1648"/>
      <c r="AH67" s="1648"/>
      <c r="AI67" s="1648"/>
      <c r="AJ67" s="1648"/>
      <c r="AK67" s="1648"/>
      <c r="AL67" s="1648"/>
      <c r="AM67" s="1648"/>
      <c r="AN67" s="1648"/>
    </row>
    <row r="68" spans="1:40" x14ac:dyDescent="0.2">
      <c r="A68" s="1677" t="e">
        <f ca="1"/>
        <v>#NAME?</v>
      </c>
      <c r="B68" s="1673" t="e">
        <f ca="1"/>
        <v>#NAME?</v>
      </c>
      <c r="C68" s="1676" t="e">
        <f ca="1"/>
        <v>#NAME?</v>
      </c>
      <c r="D68" s="1676" t="e">
        <f ca="1"/>
        <v>#NAME?</v>
      </c>
      <c r="E68" s="1673" t="e">
        <f ca="1"/>
        <v>#NAME?</v>
      </c>
      <c r="F68" s="1673" t="e">
        <f ca="1"/>
        <v>#NAME?</v>
      </c>
      <c r="G68" s="1672" t="e">
        <f ca="1"/>
        <v>#NAME?</v>
      </c>
      <c r="H68" s="1675" t="e">
        <f ca="1"/>
        <v>#NAME?</v>
      </c>
      <c r="I68" s="1674" t="e">
        <f ca="1"/>
        <v>#NAME?</v>
      </c>
      <c r="J68" s="1673" t="e">
        <f ca="1"/>
        <v>#NAME?</v>
      </c>
      <c r="K68" s="1672" t="e">
        <f ca="1"/>
        <v>#NAME?</v>
      </c>
      <c r="L68" s="1671" t="e">
        <f ca="1"/>
        <v>#NAME?</v>
      </c>
      <c r="M68" s="1669" t="e">
        <f ca="1"/>
        <v>#NAME?</v>
      </c>
      <c r="N68" s="1669" t="e">
        <f ca="1"/>
        <v>#NAME?</v>
      </c>
      <c r="O68" s="1670" t="e">
        <f ca="1"/>
        <v>#NAME?</v>
      </c>
      <c r="P68" s="1669" t="e">
        <f ca="1"/>
        <v>#NAME?</v>
      </c>
      <c r="Q68" s="1669" t="e">
        <f ca="1"/>
        <v>#NAME?</v>
      </c>
      <c r="R68" s="1669" t="e">
        <f ca="1"/>
        <v>#NAME?</v>
      </c>
      <c r="S68" s="1669" t="e">
        <f ca="1"/>
        <v>#NAME?</v>
      </c>
      <c r="T68" s="1669" t="e">
        <f ca="1"/>
        <v>#NAME?</v>
      </c>
      <c r="U68" s="1668" t="e">
        <f ca="1"/>
        <v>#NAME?</v>
      </c>
      <c r="V68" s="1657"/>
      <c r="W68" s="1657"/>
      <c r="X68" s="1657"/>
      <c r="Y68" s="1657"/>
      <c r="Z68" s="1657"/>
      <c r="AA68" s="1648"/>
      <c r="AB68" s="1648"/>
      <c r="AC68" s="1648"/>
      <c r="AD68" s="1648"/>
      <c r="AE68" s="1648"/>
      <c r="AF68" s="1648"/>
      <c r="AG68" s="1648"/>
      <c r="AH68" s="1648"/>
      <c r="AI68" s="1648"/>
      <c r="AJ68" s="1648"/>
      <c r="AK68" s="1648"/>
      <c r="AL68" s="1648"/>
      <c r="AM68" s="1648"/>
      <c r="AN68" s="1648"/>
    </row>
    <row r="69" spans="1:40" x14ac:dyDescent="0.2">
      <c r="A69" s="1677" t="e">
        <f ca="1"/>
        <v>#NAME?</v>
      </c>
      <c r="B69" s="1673" t="e">
        <f ca="1"/>
        <v>#NAME?</v>
      </c>
      <c r="C69" s="1676" t="e">
        <f ca="1"/>
        <v>#NAME?</v>
      </c>
      <c r="D69" s="1676" t="e">
        <f ca="1"/>
        <v>#NAME?</v>
      </c>
      <c r="E69" s="1673" t="e">
        <f ca="1"/>
        <v>#NAME?</v>
      </c>
      <c r="F69" s="1673" t="e">
        <f ca="1"/>
        <v>#NAME?</v>
      </c>
      <c r="G69" s="1672" t="e">
        <f ca="1"/>
        <v>#NAME?</v>
      </c>
      <c r="H69" s="1675" t="e">
        <f ca="1"/>
        <v>#NAME?</v>
      </c>
      <c r="I69" s="1674" t="e">
        <f ca="1"/>
        <v>#NAME?</v>
      </c>
      <c r="J69" s="1673" t="e">
        <f ca="1"/>
        <v>#NAME?</v>
      </c>
      <c r="K69" s="1672" t="e">
        <f ca="1"/>
        <v>#NAME?</v>
      </c>
      <c r="L69" s="1671" t="e">
        <f ca="1"/>
        <v>#NAME?</v>
      </c>
      <c r="M69" s="1669" t="e">
        <f ca="1"/>
        <v>#NAME?</v>
      </c>
      <c r="N69" s="1669" t="e">
        <f ca="1"/>
        <v>#NAME?</v>
      </c>
      <c r="O69" s="1670" t="e">
        <f ca="1"/>
        <v>#NAME?</v>
      </c>
      <c r="P69" s="1669" t="e">
        <f ca="1"/>
        <v>#NAME?</v>
      </c>
      <c r="Q69" s="1669" t="e">
        <f ca="1"/>
        <v>#NAME?</v>
      </c>
      <c r="R69" s="1669" t="e">
        <f ca="1"/>
        <v>#NAME?</v>
      </c>
      <c r="S69" s="1669" t="e">
        <f ca="1"/>
        <v>#NAME?</v>
      </c>
      <c r="T69" s="1669" t="e">
        <f ca="1"/>
        <v>#NAME?</v>
      </c>
      <c r="U69" s="1668" t="e">
        <f ca="1"/>
        <v>#NAME?</v>
      </c>
      <c r="V69" s="1657"/>
      <c r="W69" s="1657"/>
      <c r="X69" s="1657"/>
      <c r="Y69" s="1657"/>
      <c r="Z69" s="1657"/>
      <c r="AA69" s="1648"/>
      <c r="AB69" s="1648"/>
      <c r="AC69" s="1648"/>
      <c r="AD69" s="1648"/>
      <c r="AE69" s="1648"/>
      <c r="AF69" s="1648"/>
      <c r="AG69" s="1648"/>
      <c r="AH69" s="1648"/>
      <c r="AI69" s="1648"/>
      <c r="AJ69" s="1648"/>
      <c r="AK69" s="1648"/>
      <c r="AL69" s="1648"/>
      <c r="AM69" s="1648"/>
      <c r="AN69" s="1648"/>
    </row>
    <row r="70" spans="1:40" x14ac:dyDescent="0.2">
      <c r="A70" s="1677" t="e">
        <f ca="1"/>
        <v>#NAME?</v>
      </c>
      <c r="B70" s="1673" t="e">
        <f ca="1"/>
        <v>#NAME?</v>
      </c>
      <c r="C70" s="1676" t="e">
        <f ca="1"/>
        <v>#NAME?</v>
      </c>
      <c r="D70" s="1676" t="e">
        <f ca="1"/>
        <v>#NAME?</v>
      </c>
      <c r="E70" s="1673" t="e">
        <f ca="1"/>
        <v>#NAME?</v>
      </c>
      <c r="F70" s="1673" t="e">
        <f ca="1"/>
        <v>#NAME?</v>
      </c>
      <c r="G70" s="1672" t="e">
        <f ca="1"/>
        <v>#NAME?</v>
      </c>
      <c r="H70" s="1675" t="e">
        <f ca="1"/>
        <v>#NAME?</v>
      </c>
      <c r="I70" s="1674" t="e">
        <f ca="1"/>
        <v>#NAME?</v>
      </c>
      <c r="J70" s="1673" t="e">
        <f ca="1"/>
        <v>#NAME?</v>
      </c>
      <c r="K70" s="1672" t="e">
        <f ca="1"/>
        <v>#NAME?</v>
      </c>
      <c r="L70" s="1671" t="e">
        <f ca="1"/>
        <v>#NAME?</v>
      </c>
      <c r="M70" s="1669" t="e">
        <f ca="1"/>
        <v>#NAME?</v>
      </c>
      <c r="N70" s="1669" t="e">
        <f ca="1"/>
        <v>#NAME?</v>
      </c>
      <c r="O70" s="1670" t="e">
        <f ca="1"/>
        <v>#NAME?</v>
      </c>
      <c r="P70" s="1669" t="e">
        <f ca="1"/>
        <v>#NAME?</v>
      </c>
      <c r="Q70" s="1669" t="e">
        <f ca="1"/>
        <v>#NAME?</v>
      </c>
      <c r="R70" s="1669" t="e">
        <f ca="1"/>
        <v>#NAME?</v>
      </c>
      <c r="S70" s="1669" t="e">
        <f ca="1"/>
        <v>#NAME?</v>
      </c>
      <c r="T70" s="1669" t="e">
        <f ca="1"/>
        <v>#NAME?</v>
      </c>
      <c r="U70" s="1668" t="e">
        <f ca="1"/>
        <v>#NAME?</v>
      </c>
      <c r="V70" s="1657"/>
      <c r="W70" s="1657"/>
      <c r="X70" s="1657"/>
      <c r="Y70" s="1657"/>
      <c r="Z70" s="1657"/>
      <c r="AA70" s="1648"/>
      <c r="AB70" s="1648"/>
      <c r="AC70" s="1648"/>
      <c r="AD70" s="1648"/>
      <c r="AE70" s="1648"/>
      <c r="AF70" s="1648"/>
      <c r="AG70" s="1648"/>
      <c r="AH70" s="1648"/>
      <c r="AI70" s="1648"/>
      <c r="AJ70" s="1648"/>
      <c r="AK70" s="1648"/>
      <c r="AL70" s="1648"/>
      <c r="AM70" s="1648"/>
      <c r="AN70" s="1648"/>
    </row>
    <row r="71" spans="1:40" x14ac:dyDescent="0.2">
      <c r="A71" s="1677" t="e">
        <f ca="1"/>
        <v>#NAME?</v>
      </c>
      <c r="B71" s="1673" t="e">
        <f ca="1"/>
        <v>#NAME?</v>
      </c>
      <c r="C71" s="1676" t="e">
        <f ca="1"/>
        <v>#NAME?</v>
      </c>
      <c r="D71" s="1676" t="e">
        <f ca="1"/>
        <v>#NAME?</v>
      </c>
      <c r="E71" s="1673" t="e">
        <f ca="1"/>
        <v>#NAME?</v>
      </c>
      <c r="F71" s="1673" t="e">
        <f ca="1"/>
        <v>#NAME?</v>
      </c>
      <c r="G71" s="1672" t="e">
        <f ca="1"/>
        <v>#NAME?</v>
      </c>
      <c r="H71" s="1675" t="e">
        <f ca="1"/>
        <v>#NAME?</v>
      </c>
      <c r="I71" s="1674" t="e">
        <f ca="1"/>
        <v>#NAME?</v>
      </c>
      <c r="J71" s="1673" t="e">
        <f ca="1"/>
        <v>#NAME?</v>
      </c>
      <c r="K71" s="1672" t="e">
        <f ca="1"/>
        <v>#NAME?</v>
      </c>
      <c r="L71" s="1671" t="e">
        <f ca="1"/>
        <v>#NAME?</v>
      </c>
      <c r="M71" s="1669" t="e">
        <f ca="1"/>
        <v>#NAME?</v>
      </c>
      <c r="N71" s="1669" t="e">
        <f ca="1"/>
        <v>#NAME?</v>
      </c>
      <c r="O71" s="1670" t="e">
        <f ca="1"/>
        <v>#NAME?</v>
      </c>
      <c r="P71" s="1669" t="e">
        <f ca="1"/>
        <v>#NAME?</v>
      </c>
      <c r="Q71" s="1669" t="e">
        <f ca="1"/>
        <v>#NAME?</v>
      </c>
      <c r="R71" s="1669" t="e">
        <f ca="1"/>
        <v>#NAME?</v>
      </c>
      <c r="S71" s="1669" t="e">
        <f ca="1"/>
        <v>#NAME?</v>
      </c>
      <c r="T71" s="1669" t="e">
        <f ca="1"/>
        <v>#NAME?</v>
      </c>
      <c r="U71" s="1668" t="e">
        <f ca="1"/>
        <v>#NAME?</v>
      </c>
      <c r="V71" s="1657"/>
      <c r="W71" s="1657"/>
      <c r="X71" s="1657"/>
      <c r="Y71" s="1657"/>
      <c r="Z71" s="1657"/>
      <c r="AA71" s="1648"/>
      <c r="AB71" s="1648"/>
      <c r="AC71" s="1648"/>
      <c r="AD71" s="1648"/>
      <c r="AE71" s="1648"/>
      <c r="AF71" s="1648"/>
      <c r="AG71" s="1648"/>
      <c r="AH71" s="1648"/>
      <c r="AI71" s="1648"/>
      <c r="AJ71" s="1648"/>
      <c r="AK71" s="1648"/>
      <c r="AL71" s="1648"/>
      <c r="AM71" s="1648"/>
      <c r="AN71" s="1648"/>
    </row>
    <row r="72" spans="1:40" x14ac:dyDescent="0.2">
      <c r="A72" s="1677" t="e">
        <f ca="1"/>
        <v>#NAME?</v>
      </c>
      <c r="B72" s="1673" t="e">
        <f ca="1"/>
        <v>#NAME?</v>
      </c>
      <c r="C72" s="1676" t="e">
        <f ca="1"/>
        <v>#NAME?</v>
      </c>
      <c r="D72" s="1676" t="e">
        <f ca="1"/>
        <v>#NAME?</v>
      </c>
      <c r="E72" s="1673" t="e">
        <f ca="1"/>
        <v>#NAME?</v>
      </c>
      <c r="F72" s="1673" t="e">
        <f ca="1"/>
        <v>#NAME?</v>
      </c>
      <c r="G72" s="1672" t="e">
        <f ca="1"/>
        <v>#NAME?</v>
      </c>
      <c r="H72" s="1675" t="e">
        <f ca="1"/>
        <v>#NAME?</v>
      </c>
      <c r="I72" s="1674" t="e">
        <f ca="1"/>
        <v>#NAME?</v>
      </c>
      <c r="J72" s="1673" t="e">
        <f ca="1"/>
        <v>#NAME?</v>
      </c>
      <c r="K72" s="1672" t="e">
        <f ca="1"/>
        <v>#NAME?</v>
      </c>
      <c r="L72" s="1671" t="e">
        <f ca="1"/>
        <v>#NAME?</v>
      </c>
      <c r="M72" s="1669" t="e">
        <f ca="1"/>
        <v>#NAME?</v>
      </c>
      <c r="N72" s="1669" t="e">
        <f ca="1"/>
        <v>#NAME?</v>
      </c>
      <c r="O72" s="1670" t="e">
        <f ca="1"/>
        <v>#NAME?</v>
      </c>
      <c r="P72" s="1669" t="e">
        <f ca="1"/>
        <v>#NAME?</v>
      </c>
      <c r="Q72" s="1669" t="e">
        <f ca="1"/>
        <v>#NAME?</v>
      </c>
      <c r="R72" s="1669" t="e">
        <f ca="1"/>
        <v>#NAME?</v>
      </c>
      <c r="S72" s="1669" t="e">
        <f ca="1"/>
        <v>#NAME?</v>
      </c>
      <c r="T72" s="1669" t="e">
        <f ca="1"/>
        <v>#NAME?</v>
      </c>
      <c r="U72" s="1668" t="e">
        <f ca="1"/>
        <v>#NAME?</v>
      </c>
      <c r="V72" s="1657"/>
      <c r="W72" s="1657"/>
      <c r="X72" s="1657"/>
      <c r="Y72" s="1657"/>
      <c r="Z72" s="1657"/>
      <c r="AA72" s="1648"/>
      <c r="AB72" s="1648"/>
      <c r="AC72" s="1648"/>
      <c r="AD72" s="1648"/>
      <c r="AE72" s="1648"/>
      <c r="AF72" s="1648"/>
      <c r="AG72" s="1648"/>
      <c r="AH72" s="1648"/>
      <c r="AI72" s="1648"/>
      <c r="AJ72" s="1648"/>
      <c r="AK72" s="1648"/>
      <c r="AL72" s="1648"/>
      <c r="AM72" s="1648"/>
      <c r="AN72" s="1648"/>
    </row>
    <row r="73" spans="1:40" x14ac:dyDescent="0.2">
      <c r="A73" s="1677" t="e">
        <f ca="1"/>
        <v>#NAME?</v>
      </c>
      <c r="B73" s="1673" t="e">
        <f ca="1"/>
        <v>#NAME?</v>
      </c>
      <c r="C73" s="1676" t="e">
        <f ca="1"/>
        <v>#NAME?</v>
      </c>
      <c r="D73" s="1676" t="e">
        <f ca="1"/>
        <v>#NAME?</v>
      </c>
      <c r="E73" s="1673" t="e">
        <f ca="1"/>
        <v>#NAME?</v>
      </c>
      <c r="F73" s="1673" t="e">
        <f ca="1"/>
        <v>#NAME?</v>
      </c>
      <c r="G73" s="1672" t="e">
        <f ca="1"/>
        <v>#NAME?</v>
      </c>
      <c r="H73" s="1675" t="e">
        <f ca="1"/>
        <v>#NAME?</v>
      </c>
      <c r="I73" s="1674" t="e">
        <f ca="1"/>
        <v>#NAME?</v>
      </c>
      <c r="J73" s="1673" t="e">
        <f ca="1"/>
        <v>#NAME?</v>
      </c>
      <c r="K73" s="1672" t="e">
        <f ca="1"/>
        <v>#NAME?</v>
      </c>
      <c r="L73" s="1671" t="e">
        <f ca="1"/>
        <v>#NAME?</v>
      </c>
      <c r="M73" s="1669" t="e">
        <f ca="1"/>
        <v>#NAME?</v>
      </c>
      <c r="N73" s="1669" t="e">
        <f ca="1"/>
        <v>#NAME?</v>
      </c>
      <c r="O73" s="1670" t="e">
        <f ca="1"/>
        <v>#NAME?</v>
      </c>
      <c r="P73" s="1669" t="e">
        <f ca="1"/>
        <v>#NAME?</v>
      </c>
      <c r="Q73" s="1669" t="e">
        <f ca="1"/>
        <v>#NAME?</v>
      </c>
      <c r="R73" s="1669" t="e">
        <f ca="1"/>
        <v>#NAME?</v>
      </c>
      <c r="S73" s="1669" t="e">
        <f ca="1"/>
        <v>#NAME?</v>
      </c>
      <c r="T73" s="1669" t="e">
        <f ca="1"/>
        <v>#NAME?</v>
      </c>
      <c r="U73" s="1668" t="e">
        <f ca="1"/>
        <v>#NAME?</v>
      </c>
      <c r="V73" s="1657"/>
      <c r="W73" s="1657"/>
      <c r="X73" s="1657"/>
      <c r="Y73" s="1657"/>
      <c r="Z73" s="1657"/>
      <c r="AA73" s="1648"/>
      <c r="AB73" s="1648"/>
      <c r="AC73" s="1648"/>
      <c r="AD73" s="1648"/>
      <c r="AE73" s="1648"/>
      <c r="AF73" s="1648"/>
      <c r="AG73" s="1648"/>
      <c r="AH73" s="1648"/>
      <c r="AI73" s="1648"/>
      <c r="AJ73" s="1648"/>
      <c r="AK73" s="1648"/>
      <c r="AL73" s="1648"/>
      <c r="AM73" s="1648"/>
      <c r="AN73" s="1648"/>
    </row>
    <row r="74" spans="1:40" x14ac:dyDescent="0.2">
      <c r="A74" s="1677" t="e">
        <f ca="1"/>
        <v>#NAME?</v>
      </c>
      <c r="B74" s="1673" t="e">
        <f ca="1"/>
        <v>#NAME?</v>
      </c>
      <c r="C74" s="1676" t="e">
        <f ca="1"/>
        <v>#NAME?</v>
      </c>
      <c r="D74" s="1676" t="e">
        <f ca="1"/>
        <v>#NAME?</v>
      </c>
      <c r="E74" s="1673" t="e">
        <f ca="1"/>
        <v>#NAME?</v>
      </c>
      <c r="F74" s="1673" t="e">
        <f ca="1"/>
        <v>#NAME?</v>
      </c>
      <c r="G74" s="1672" t="e">
        <f ca="1"/>
        <v>#NAME?</v>
      </c>
      <c r="H74" s="1675" t="e">
        <f ca="1"/>
        <v>#NAME?</v>
      </c>
      <c r="I74" s="1674" t="e">
        <f ca="1"/>
        <v>#NAME?</v>
      </c>
      <c r="J74" s="1673" t="e">
        <f ca="1"/>
        <v>#NAME?</v>
      </c>
      <c r="K74" s="1672" t="e">
        <f ca="1"/>
        <v>#NAME?</v>
      </c>
      <c r="L74" s="1671" t="e">
        <f ca="1"/>
        <v>#NAME?</v>
      </c>
      <c r="M74" s="1669" t="e">
        <f ca="1"/>
        <v>#NAME?</v>
      </c>
      <c r="N74" s="1669" t="e">
        <f ca="1"/>
        <v>#NAME?</v>
      </c>
      <c r="O74" s="1670" t="e">
        <f ca="1"/>
        <v>#NAME?</v>
      </c>
      <c r="P74" s="1669" t="e">
        <f ca="1"/>
        <v>#NAME?</v>
      </c>
      <c r="Q74" s="1669" t="e">
        <f ca="1"/>
        <v>#NAME?</v>
      </c>
      <c r="R74" s="1669" t="e">
        <f ca="1"/>
        <v>#NAME?</v>
      </c>
      <c r="S74" s="1669" t="e">
        <f ca="1"/>
        <v>#NAME?</v>
      </c>
      <c r="T74" s="1669" t="e">
        <f ca="1"/>
        <v>#NAME?</v>
      </c>
      <c r="U74" s="1668" t="e">
        <f ca="1"/>
        <v>#NAME?</v>
      </c>
      <c r="V74" s="1657"/>
      <c r="W74" s="1657"/>
      <c r="X74" s="1657"/>
      <c r="Y74" s="1657"/>
      <c r="Z74" s="1657"/>
      <c r="AA74" s="1648"/>
      <c r="AB74" s="1648"/>
      <c r="AC74" s="1648"/>
      <c r="AD74" s="1648"/>
      <c r="AE74" s="1648"/>
      <c r="AF74" s="1648"/>
      <c r="AG74" s="1648"/>
      <c r="AH74" s="1648"/>
      <c r="AI74" s="1648"/>
      <c r="AJ74" s="1648"/>
      <c r="AK74" s="1648"/>
      <c r="AL74" s="1648"/>
      <c r="AM74" s="1648"/>
      <c r="AN74" s="1648"/>
    </row>
    <row r="75" spans="1:40" x14ac:dyDescent="0.2">
      <c r="A75" s="1677" t="e">
        <f ca="1"/>
        <v>#NAME?</v>
      </c>
      <c r="B75" s="1673" t="e">
        <f ca="1"/>
        <v>#NAME?</v>
      </c>
      <c r="C75" s="1676" t="e">
        <f ca="1"/>
        <v>#NAME?</v>
      </c>
      <c r="D75" s="1676" t="e">
        <f ca="1"/>
        <v>#NAME?</v>
      </c>
      <c r="E75" s="1673" t="e">
        <f ca="1"/>
        <v>#NAME?</v>
      </c>
      <c r="F75" s="1673" t="e">
        <f ca="1"/>
        <v>#NAME?</v>
      </c>
      <c r="G75" s="1672" t="e">
        <f ca="1"/>
        <v>#NAME?</v>
      </c>
      <c r="H75" s="1675" t="e">
        <f ca="1"/>
        <v>#NAME?</v>
      </c>
      <c r="I75" s="1674" t="e">
        <f ca="1"/>
        <v>#NAME?</v>
      </c>
      <c r="J75" s="1673" t="e">
        <f ca="1"/>
        <v>#NAME?</v>
      </c>
      <c r="K75" s="1672" t="e">
        <f ca="1"/>
        <v>#NAME?</v>
      </c>
      <c r="L75" s="1671" t="e">
        <f ca="1"/>
        <v>#NAME?</v>
      </c>
      <c r="M75" s="1669" t="e">
        <f ca="1"/>
        <v>#NAME?</v>
      </c>
      <c r="N75" s="1669" t="e">
        <f ca="1"/>
        <v>#NAME?</v>
      </c>
      <c r="O75" s="1670" t="e">
        <f ca="1"/>
        <v>#NAME?</v>
      </c>
      <c r="P75" s="1669" t="e">
        <f ca="1"/>
        <v>#NAME?</v>
      </c>
      <c r="Q75" s="1669" t="e">
        <f ca="1"/>
        <v>#NAME?</v>
      </c>
      <c r="R75" s="1669" t="e">
        <f ca="1"/>
        <v>#NAME?</v>
      </c>
      <c r="S75" s="1669" t="e">
        <f ca="1"/>
        <v>#NAME?</v>
      </c>
      <c r="T75" s="1669" t="e">
        <f ca="1"/>
        <v>#NAME?</v>
      </c>
      <c r="U75" s="1668" t="e">
        <f ca="1"/>
        <v>#NAME?</v>
      </c>
      <c r="V75" s="1657"/>
      <c r="W75" s="1657"/>
      <c r="X75" s="1657"/>
      <c r="Y75" s="1657"/>
      <c r="Z75" s="1657"/>
      <c r="AA75" s="1648"/>
      <c r="AB75" s="1648"/>
      <c r="AC75" s="1648"/>
      <c r="AD75" s="1648"/>
      <c r="AE75" s="1648"/>
      <c r="AF75" s="1648"/>
      <c r="AG75" s="1648"/>
      <c r="AH75" s="1648"/>
      <c r="AI75" s="1648"/>
      <c r="AJ75" s="1648"/>
      <c r="AK75" s="1648"/>
      <c r="AL75" s="1648"/>
      <c r="AM75" s="1648"/>
      <c r="AN75" s="1648"/>
    </row>
    <row r="76" spans="1:40" x14ac:dyDescent="0.2">
      <c r="A76" s="1677" t="e">
        <f ca="1"/>
        <v>#NAME?</v>
      </c>
      <c r="B76" s="1673" t="e">
        <f ca="1"/>
        <v>#NAME?</v>
      </c>
      <c r="C76" s="1676" t="e">
        <f ca="1"/>
        <v>#NAME?</v>
      </c>
      <c r="D76" s="1676" t="e">
        <f ca="1"/>
        <v>#NAME?</v>
      </c>
      <c r="E76" s="1673" t="e">
        <f ca="1"/>
        <v>#NAME?</v>
      </c>
      <c r="F76" s="1673" t="e">
        <f ca="1"/>
        <v>#NAME?</v>
      </c>
      <c r="G76" s="1672" t="e">
        <f ca="1"/>
        <v>#NAME?</v>
      </c>
      <c r="H76" s="1675" t="e">
        <f ca="1"/>
        <v>#NAME?</v>
      </c>
      <c r="I76" s="1674" t="e">
        <f ca="1"/>
        <v>#NAME?</v>
      </c>
      <c r="J76" s="1673" t="e">
        <f ca="1"/>
        <v>#NAME?</v>
      </c>
      <c r="K76" s="1672" t="e">
        <f ca="1"/>
        <v>#NAME?</v>
      </c>
      <c r="L76" s="1671" t="e">
        <f ca="1"/>
        <v>#NAME?</v>
      </c>
      <c r="M76" s="1669" t="e">
        <f ca="1"/>
        <v>#NAME?</v>
      </c>
      <c r="N76" s="1669" t="e">
        <f ca="1"/>
        <v>#NAME?</v>
      </c>
      <c r="O76" s="1670" t="e">
        <f ca="1"/>
        <v>#NAME?</v>
      </c>
      <c r="P76" s="1669" t="e">
        <f ca="1"/>
        <v>#NAME?</v>
      </c>
      <c r="Q76" s="1669" t="e">
        <f ca="1"/>
        <v>#NAME?</v>
      </c>
      <c r="R76" s="1669" t="e">
        <f ca="1"/>
        <v>#NAME?</v>
      </c>
      <c r="S76" s="1669" t="e">
        <f ca="1"/>
        <v>#NAME?</v>
      </c>
      <c r="T76" s="1669" t="e">
        <f ca="1"/>
        <v>#NAME?</v>
      </c>
      <c r="U76" s="1668" t="e">
        <f ca="1"/>
        <v>#NAME?</v>
      </c>
      <c r="V76" s="1657"/>
      <c r="W76" s="1657"/>
      <c r="X76" s="1657"/>
      <c r="Y76" s="1657"/>
      <c r="Z76" s="1657"/>
      <c r="AA76" s="1648"/>
      <c r="AB76" s="1648"/>
      <c r="AC76" s="1648"/>
      <c r="AD76" s="1648"/>
      <c r="AE76" s="1648"/>
      <c r="AF76" s="1648"/>
      <c r="AG76" s="1648"/>
      <c r="AH76" s="1648"/>
      <c r="AI76" s="1648"/>
      <c r="AJ76" s="1648"/>
      <c r="AK76" s="1648"/>
      <c r="AL76" s="1648"/>
      <c r="AM76" s="1648"/>
      <c r="AN76" s="1648"/>
    </row>
    <row r="77" spans="1:40" x14ac:dyDescent="0.2">
      <c r="A77" s="1677" t="e">
        <f ca="1"/>
        <v>#NAME?</v>
      </c>
      <c r="B77" s="1673" t="e">
        <f ca="1"/>
        <v>#NAME?</v>
      </c>
      <c r="C77" s="1676" t="e">
        <f ca="1"/>
        <v>#NAME?</v>
      </c>
      <c r="D77" s="1676" t="e">
        <f ca="1"/>
        <v>#NAME?</v>
      </c>
      <c r="E77" s="1673" t="e">
        <f ca="1"/>
        <v>#NAME?</v>
      </c>
      <c r="F77" s="1673" t="e">
        <f ca="1"/>
        <v>#NAME?</v>
      </c>
      <c r="G77" s="1672" t="e">
        <f ca="1"/>
        <v>#NAME?</v>
      </c>
      <c r="H77" s="1675" t="e">
        <f ca="1"/>
        <v>#NAME?</v>
      </c>
      <c r="I77" s="1674" t="e">
        <f ca="1"/>
        <v>#NAME?</v>
      </c>
      <c r="J77" s="1673" t="e">
        <f ca="1"/>
        <v>#NAME?</v>
      </c>
      <c r="K77" s="1672" t="e">
        <f ca="1"/>
        <v>#NAME?</v>
      </c>
      <c r="L77" s="1671" t="e">
        <f ca="1"/>
        <v>#NAME?</v>
      </c>
      <c r="M77" s="1669" t="e">
        <f ca="1"/>
        <v>#NAME?</v>
      </c>
      <c r="N77" s="1669" t="e">
        <f ca="1"/>
        <v>#NAME?</v>
      </c>
      <c r="O77" s="1670" t="e">
        <f ca="1"/>
        <v>#NAME?</v>
      </c>
      <c r="P77" s="1669" t="e">
        <f ca="1"/>
        <v>#NAME?</v>
      </c>
      <c r="Q77" s="1669" t="e">
        <f ca="1"/>
        <v>#NAME?</v>
      </c>
      <c r="R77" s="1669" t="e">
        <f ca="1"/>
        <v>#NAME?</v>
      </c>
      <c r="S77" s="1669" t="e">
        <f ca="1"/>
        <v>#NAME?</v>
      </c>
      <c r="T77" s="1669" t="e">
        <f ca="1"/>
        <v>#NAME?</v>
      </c>
      <c r="U77" s="1668" t="e">
        <f ca="1"/>
        <v>#NAME?</v>
      </c>
      <c r="V77" s="1657"/>
      <c r="W77" s="1657"/>
      <c r="X77" s="1657"/>
      <c r="Y77" s="1657"/>
      <c r="Z77" s="1657"/>
      <c r="AA77" s="1648"/>
      <c r="AB77" s="1648"/>
      <c r="AC77" s="1648"/>
      <c r="AD77" s="1648"/>
      <c r="AE77" s="1648"/>
      <c r="AF77" s="1648"/>
      <c r="AG77" s="1648"/>
      <c r="AH77" s="1648"/>
      <c r="AI77" s="1648"/>
      <c r="AJ77" s="1648"/>
      <c r="AK77" s="1648"/>
      <c r="AL77" s="1648"/>
      <c r="AM77" s="1648"/>
      <c r="AN77" s="1648"/>
    </row>
    <row r="78" spans="1:40" x14ac:dyDescent="0.2">
      <c r="A78" s="1677" t="e">
        <f ca="1"/>
        <v>#NAME?</v>
      </c>
      <c r="B78" s="1673" t="e">
        <f ca="1"/>
        <v>#NAME?</v>
      </c>
      <c r="C78" s="1676" t="e">
        <f ca="1"/>
        <v>#NAME?</v>
      </c>
      <c r="D78" s="1676" t="e">
        <f ca="1"/>
        <v>#NAME?</v>
      </c>
      <c r="E78" s="1673" t="e">
        <f ca="1"/>
        <v>#NAME?</v>
      </c>
      <c r="F78" s="1673" t="e">
        <f ca="1"/>
        <v>#NAME?</v>
      </c>
      <c r="G78" s="1672" t="e">
        <f ca="1"/>
        <v>#NAME?</v>
      </c>
      <c r="H78" s="1675" t="e">
        <f ca="1"/>
        <v>#NAME?</v>
      </c>
      <c r="I78" s="1674" t="e">
        <f ca="1"/>
        <v>#NAME?</v>
      </c>
      <c r="J78" s="1673" t="e">
        <f ca="1"/>
        <v>#NAME?</v>
      </c>
      <c r="K78" s="1672" t="e">
        <f ca="1"/>
        <v>#NAME?</v>
      </c>
      <c r="L78" s="1671" t="e">
        <f ca="1"/>
        <v>#NAME?</v>
      </c>
      <c r="M78" s="1669" t="e">
        <f ca="1"/>
        <v>#NAME?</v>
      </c>
      <c r="N78" s="1669" t="e">
        <f ca="1"/>
        <v>#NAME?</v>
      </c>
      <c r="O78" s="1670" t="e">
        <f ca="1"/>
        <v>#NAME?</v>
      </c>
      <c r="P78" s="1669" t="e">
        <f ca="1"/>
        <v>#NAME?</v>
      </c>
      <c r="Q78" s="1669" t="e">
        <f ca="1"/>
        <v>#NAME?</v>
      </c>
      <c r="R78" s="1669" t="e">
        <f ca="1"/>
        <v>#NAME?</v>
      </c>
      <c r="S78" s="1669" t="e">
        <f ca="1"/>
        <v>#NAME?</v>
      </c>
      <c r="T78" s="1669" t="e">
        <f ca="1"/>
        <v>#NAME?</v>
      </c>
      <c r="U78" s="1668" t="e">
        <f ca="1"/>
        <v>#NAME?</v>
      </c>
      <c r="V78" s="1657"/>
      <c r="W78" s="1657"/>
      <c r="X78" s="1657"/>
      <c r="Y78" s="1657"/>
      <c r="Z78" s="1657"/>
      <c r="AA78" s="1648"/>
      <c r="AB78" s="1648"/>
      <c r="AC78" s="1648"/>
      <c r="AD78" s="1648"/>
      <c r="AE78" s="1648"/>
      <c r="AF78" s="1648"/>
      <c r="AG78" s="1648"/>
      <c r="AH78" s="1648"/>
      <c r="AI78" s="1648"/>
      <c r="AJ78" s="1648"/>
      <c r="AK78" s="1648"/>
      <c r="AL78" s="1648"/>
      <c r="AM78" s="1648"/>
      <c r="AN78" s="1648"/>
    </row>
    <row r="79" spans="1:40" x14ac:dyDescent="0.2">
      <c r="A79" s="1677" t="e">
        <f ca="1"/>
        <v>#NAME?</v>
      </c>
      <c r="B79" s="1673" t="e">
        <f ca="1"/>
        <v>#NAME?</v>
      </c>
      <c r="C79" s="1676" t="e">
        <f ca="1"/>
        <v>#NAME?</v>
      </c>
      <c r="D79" s="1676" t="e">
        <f ca="1"/>
        <v>#NAME?</v>
      </c>
      <c r="E79" s="1673" t="e">
        <f ca="1"/>
        <v>#NAME?</v>
      </c>
      <c r="F79" s="1673" t="e">
        <f ca="1"/>
        <v>#NAME?</v>
      </c>
      <c r="G79" s="1672" t="e">
        <f ca="1"/>
        <v>#NAME?</v>
      </c>
      <c r="H79" s="1675" t="e">
        <f ca="1"/>
        <v>#NAME?</v>
      </c>
      <c r="I79" s="1674" t="e">
        <f ca="1"/>
        <v>#NAME?</v>
      </c>
      <c r="J79" s="1673" t="e">
        <f ca="1"/>
        <v>#NAME?</v>
      </c>
      <c r="K79" s="1672" t="e">
        <f ca="1"/>
        <v>#NAME?</v>
      </c>
      <c r="L79" s="1671" t="e">
        <f ca="1"/>
        <v>#NAME?</v>
      </c>
      <c r="M79" s="1669" t="e">
        <f ca="1"/>
        <v>#NAME?</v>
      </c>
      <c r="N79" s="1669" t="e">
        <f ca="1"/>
        <v>#NAME?</v>
      </c>
      <c r="O79" s="1670" t="e">
        <f ca="1"/>
        <v>#NAME?</v>
      </c>
      <c r="P79" s="1669" t="e">
        <f ca="1"/>
        <v>#NAME?</v>
      </c>
      <c r="Q79" s="1669" t="e">
        <f ca="1"/>
        <v>#NAME?</v>
      </c>
      <c r="R79" s="1669" t="e">
        <f ca="1"/>
        <v>#NAME?</v>
      </c>
      <c r="S79" s="1669" t="e">
        <f ca="1"/>
        <v>#NAME?</v>
      </c>
      <c r="T79" s="1669" t="e">
        <f ca="1"/>
        <v>#NAME?</v>
      </c>
      <c r="U79" s="1668" t="e">
        <f ca="1"/>
        <v>#NAME?</v>
      </c>
      <c r="V79" s="1657"/>
      <c r="W79" s="1657"/>
      <c r="X79" s="1657"/>
      <c r="Y79" s="1657"/>
      <c r="Z79" s="1657"/>
      <c r="AA79" s="1648"/>
      <c r="AB79" s="1648"/>
      <c r="AC79" s="1648"/>
      <c r="AD79" s="1648"/>
      <c r="AE79" s="1648"/>
      <c r="AF79" s="1648"/>
      <c r="AG79" s="1648"/>
      <c r="AH79" s="1648"/>
      <c r="AI79" s="1648"/>
      <c r="AJ79" s="1648"/>
      <c r="AK79" s="1648"/>
      <c r="AL79" s="1648"/>
      <c r="AM79" s="1648"/>
      <c r="AN79" s="1648"/>
    </row>
    <row r="80" spans="1:40" x14ac:dyDescent="0.2">
      <c r="A80" s="1677" t="e">
        <f ca="1"/>
        <v>#NAME?</v>
      </c>
      <c r="B80" s="1673" t="e">
        <f ca="1"/>
        <v>#NAME?</v>
      </c>
      <c r="C80" s="1676" t="e">
        <f ca="1"/>
        <v>#NAME?</v>
      </c>
      <c r="D80" s="1676" t="e">
        <f ca="1"/>
        <v>#NAME?</v>
      </c>
      <c r="E80" s="1673" t="e">
        <f ca="1"/>
        <v>#NAME?</v>
      </c>
      <c r="F80" s="1673" t="e">
        <f ca="1"/>
        <v>#NAME?</v>
      </c>
      <c r="G80" s="1672" t="e">
        <f ca="1"/>
        <v>#NAME?</v>
      </c>
      <c r="H80" s="1675" t="e">
        <f ca="1"/>
        <v>#NAME?</v>
      </c>
      <c r="I80" s="1674" t="e">
        <f ca="1"/>
        <v>#NAME?</v>
      </c>
      <c r="J80" s="1673" t="e">
        <f ca="1"/>
        <v>#NAME?</v>
      </c>
      <c r="K80" s="1672" t="e">
        <f ca="1"/>
        <v>#NAME?</v>
      </c>
      <c r="L80" s="1671" t="e">
        <f ca="1"/>
        <v>#NAME?</v>
      </c>
      <c r="M80" s="1669" t="e">
        <f ca="1"/>
        <v>#NAME?</v>
      </c>
      <c r="N80" s="1669" t="e">
        <f ca="1"/>
        <v>#NAME?</v>
      </c>
      <c r="O80" s="1670" t="e">
        <f ca="1"/>
        <v>#NAME?</v>
      </c>
      <c r="P80" s="1669" t="e">
        <f ca="1"/>
        <v>#NAME?</v>
      </c>
      <c r="Q80" s="1669" t="e">
        <f ca="1"/>
        <v>#NAME?</v>
      </c>
      <c r="R80" s="1669" t="e">
        <f ca="1"/>
        <v>#NAME?</v>
      </c>
      <c r="S80" s="1669" t="e">
        <f ca="1"/>
        <v>#NAME?</v>
      </c>
      <c r="T80" s="1669" t="e">
        <f ca="1"/>
        <v>#NAME?</v>
      </c>
      <c r="U80" s="1668" t="e">
        <f ca="1"/>
        <v>#NAME?</v>
      </c>
      <c r="V80" s="1657"/>
      <c r="W80" s="1657"/>
      <c r="X80" s="1657"/>
      <c r="Y80" s="1657"/>
      <c r="Z80" s="1657"/>
      <c r="AA80" s="1648"/>
      <c r="AB80" s="1648"/>
      <c r="AC80" s="1648"/>
      <c r="AD80" s="1648"/>
      <c r="AE80" s="1648"/>
      <c r="AF80" s="1648"/>
      <c r="AG80" s="1648"/>
      <c r="AH80" s="1648"/>
      <c r="AI80" s="1648"/>
      <c r="AJ80" s="1648"/>
      <c r="AK80" s="1648"/>
      <c r="AL80" s="1648"/>
      <c r="AM80" s="1648"/>
      <c r="AN80" s="1648"/>
    </row>
    <row r="81" spans="1:40" x14ac:dyDescent="0.2">
      <c r="A81" s="1677" t="e">
        <f ca="1"/>
        <v>#NAME?</v>
      </c>
      <c r="B81" s="1673" t="e">
        <f ca="1"/>
        <v>#NAME?</v>
      </c>
      <c r="C81" s="1676" t="e">
        <f ca="1"/>
        <v>#NAME?</v>
      </c>
      <c r="D81" s="1676" t="e">
        <f ca="1"/>
        <v>#NAME?</v>
      </c>
      <c r="E81" s="1673" t="e">
        <f ca="1"/>
        <v>#NAME?</v>
      </c>
      <c r="F81" s="1673" t="e">
        <f ca="1"/>
        <v>#NAME?</v>
      </c>
      <c r="G81" s="1672" t="e">
        <f ca="1"/>
        <v>#NAME?</v>
      </c>
      <c r="H81" s="1675" t="e">
        <f ca="1"/>
        <v>#NAME?</v>
      </c>
      <c r="I81" s="1674" t="e">
        <f ca="1"/>
        <v>#NAME?</v>
      </c>
      <c r="J81" s="1673" t="e">
        <f ca="1"/>
        <v>#NAME?</v>
      </c>
      <c r="K81" s="1672" t="e">
        <f ca="1"/>
        <v>#NAME?</v>
      </c>
      <c r="L81" s="1671" t="e">
        <f ca="1"/>
        <v>#NAME?</v>
      </c>
      <c r="M81" s="1669" t="e">
        <f ca="1"/>
        <v>#NAME?</v>
      </c>
      <c r="N81" s="1669" t="e">
        <f ca="1"/>
        <v>#NAME?</v>
      </c>
      <c r="O81" s="1670" t="e">
        <f ca="1"/>
        <v>#NAME?</v>
      </c>
      <c r="P81" s="1669" t="e">
        <f ca="1"/>
        <v>#NAME?</v>
      </c>
      <c r="Q81" s="1669" t="e">
        <f ca="1"/>
        <v>#NAME?</v>
      </c>
      <c r="R81" s="1669" t="e">
        <f ca="1"/>
        <v>#NAME?</v>
      </c>
      <c r="S81" s="1669" t="e">
        <f ca="1"/>
        <v>#NAME?</v>
      </c>
      <c r="T81" s="1669" t="e">
        <f ca="1"/>
        <v>#NAME?</v>
      </c>
      <c r="U81" s="1668" t="e">
        <f ca="1"/>
        <v>#NAME?</v>
      </c>
      <c r="V81" s="1657"/>
      <c r="W81" s="1657"/>
      <c r="X81" s="1657"/>
      <c r="Y81" s="1657"/>
      <c r="Z81" s="1657"/>
      <c r="AA81" s="1648"/>
      <c r="AB81" s="1648"/>
      <c r="AC81" s="1648"/>
      <c r="AD81" s="1648"/>
      <c r="AE81" s="1648"/>
      <c r="AF81" s="1648"/>
      <c r="AG81" s="1648"/>
      <c r="AH81" s="1648"/>
      <c r="AI81" s="1648"/>
      <c r="AJ81" s="1648"/>
      <c r="AK81" s="1648"/>
      <c r="AL81" s="1648"/>
      <c r="AM81" s="1648"/>
      <c r="AN81" s="1648"/>
    </row>
    <row r="82" spans="1:40" x14ac:dyDescent="0.2">
      <c r="A82" s="1677" t="e">
        <f ca="1"/>
        <v>#NAME?</v>
      </c>
      <c r="B82" s="1673" t="e">
        <f ca="1"/>
        <v>#NAME?</v>
      </c>
      <c r="C82" s="1676" t="e">
        <f ca="1"/>
        <v>#NAME?</v>
      </c>
      <c r="D82" s="1676" t="e">
        <f ca="1"/>
        <v>#NAME?</v>
      </c>
      <c r="E82" s="1673" t="e">
        <f ca="1"/>
        <v>#NAME?</v>
      </c>
      <c r="F82" s="1673" t="e">
        <f ca="1"/>
        <v>#NAME?</v>
      </c>
      <c r="G82" s="1672" t="e">
        <f ca="1"/>
        <v>#NAME?</v>
      </c>
      <c r="H82" s="1675" t="e">
        <f ca="1"/>
        <v>#NAME?</v>
      </c>
      <c r="I82" s="1674" t="e">
        <f ca="1"/>
        <v>#NAME?</v>
      </c>
      <c r="J82" s="1673" t="e">
        <f ca="1"/>
        <v>#NAME?</v>
      </c>
      <c r="K82" s="1672" t="e">
        <f ca="1"/>
        <v>#NAME?</v>
      </c>
      <c r="L82" s="1671" t="e">
        <f ca="1"/>
        <v>#NAME?</v>
      </c>
      <c r="M82" s="1669" t="e">
        <f ca="1"/>
        <v>#NAME?</v>
      </c>
      <c r="N82" s="1669" t="e">
        <f ca="1"/>
        <v>#NAME?</v>
      </c>
      <c r="O82" s="1670" t="e">
        <f ca="1"/>
        <v>#NAME?</v>
      </c>
      <c r="P82" s="1669" t="e">
        <f ca="1"/>
        <v>#NAME?</v>
      </c>
      <c r="Q82" s="1669" t="e">
        <f ca="1"/>
        <v>#NAME?</v>
      </c>
      <c r="R82" s="1669" t="e">
        <f ca="1"/>
        <v>#NAME?</v>
      </c>
      <c r="S82" s="1669" t="e">
        <f ca="1"/>
        <v>#NAME?</v>
      </c>
      <c r="T82" s="1669" t="e">
        <f ca="1"/>
        <v>#NAME?</v>
      </c>
      <c r="U82" s="1668" t="e">
        <f ca="1"/>
        <v>#NAME?</v>
      </c>
      <c r="V82" s="1657"/>
      <c r="W82" s="1657"/>
      <c r="X82" s="1657"/>
      <c r="Y82" s="1657"/>
      <c r="Z82" s="1657"/>
      <c r="AA82" s="1648"/>
      <c r="AB82" s="1648"/>
      <c r="AC82" s="1648"/>
      <c r="AD82" s="1648"/>
      <c r="AE82" s="1648"/>
      <c r="AF82" s="1648"/>
      <c r="AG82" s="1648"/>
      <c r="AH82" s="1648"/>
      <c r="AI82" s="1648"/>
      <c r="AJ82" s="1648"/>
      <c r="AK82" s="1648"/>
      <c r="AL82" s="1648"/>
      <c r="AM82" s="1648"/>
      <c r="AN82" s="1648"/>
    </row>
    <row r="83" spans="1:40" x14ac:dyDescent="0.2">
      <c r="A83" s="1677" t="e">
        <f ca="1"/>
        <v>#NAME?</v>
      </c>
      <c r="B83" s="1673" t="e">
        <f ca="1"/>
        <v>#NAME?</v>
      </c>
      <c r="C83" s="1676" t="e">
        <f ca="1"/>
        <v>#NAME?</v>
      </c>
      <c r="D83" s="1676" t="e">
        <f ca="1"/>
        <v>#NAME?</v>
      </c>
      <c r="E83" s="1673" t="e">
        <f ca="1"/>
        <v>#NAME?</v>
      </c>
      <c r="F83" s="1673" t="e">
        <f ca="1"/>
        <v>#NAME?</v>
      </c>
      <c r="G83" s="1672" t="e">
        <f ca="1"/>
        <v>#NAME?</v>
      </c>
      <c r="H83" s="1675" t="e">
        <f ca="1"/>
        <v>#NAME?</v>
      </c>
      <c r="I83" s="1674" t="e">
        <f ca="1"/>
        <v>#NAME?</v>
      </c>
      <c r="J83" s="1673" t="e">
        <f ca="1"/>
        <v>#NAME?</v>
      </c>
      <c r="K83" s="1672" t="e">
        <f ca="1"/>
        <v>#NAME?</v>
      </c>
      <c r="L83" s="1671" t="e">
        <f ca="1"/>
        <v>#NAME?</v>
      </c>
      <c r="M83" s="1669" t="e">
        <f ca="1"/>
        <v>#NAME?</v>
      </c>
      <c r="N83" s="1669" t="e">
        <f ca="1"/>
        <v>#NAME?</v>
      </c>
      <c r="O83" s="1670" t="e">
        <f ca="1"/>
        <v>#NAME?</v>
      </c>
      <c r="P83" s="1669" t="e">
        <f ca="1"/>
        <v>#NAME?</v>
      </c>
      <c r="Q83" s="1669" t="e">
        <f ca="1"/>
        <v>#NAME?</v>
      </c>
      <c r="R83" s="1669" t="e">
        <f ca="1"/>
        <v>#NAME?</v>
      </c>
      <c r="S83" s="1669" t="e">
        <f ca="1"/>
        <v>#NAME?</v>
      </c>
      <c r="T83" s="1669" t="e">
        <f ca="1"/>
        <v>#NAME?</v>
      </c>
      <c r="U83" s="1668" t="e">
        <f ca="1"/>
        <v>#NAME?</v>
      </c>
      <c r="V83" s="1657"/>
      <c r="W83" s="1657"/>
      <c r="X83" s="1657"/>
      <c r="Y83" s="1657"/>
      <c r="Z83" s="1657"/>
      <c r="AA83" s="1648"/>
      <c r="AB83" s="1648"/>
      <c r="AC83" s="1648"/>
      <c r="AD83" s="1648"/>
      <c r="AE83" s="1648"/>
      <c r="AF83" s="1648"/>
      <c r="AG83" s="1648"/>
      <c r="AH83" s="1648"/>
      <c r="AI83" s="1648"/>
      <c r="AJ83" s="1648"/>
      <c r="AK83" s="1648"/>
      <c r="AL83" s="1648"/>
      <c r="AM83" s="1648"/>
      <c r="AN83" s="1648"/>
    </row>
    <row r="84" spans="1:40" x14ac:dyDescent="0.2">
      <c r="A84" s="1677" t="e">
        <f ca="1"/>
        <v>#NAME?</v>
      </c>
      <c r="B84" s="1673" t="e">
        <f ca="1"/>
        <v>#NAME?</v>
      </c>
      <c r="C84" s="1676" t="e">
        <f ca="1"/>
        <v>#NAME?</v>
      </c>
      <c r="D84" s="1676" t="e">
        <f ca="1"/>
        <v>#NAME?</v>
      </c>
      <c r="E84" s="1673" t="e">
        <f ca="1"/>
        <v>#NAME?</v>
      </c>
      <c r="F84" s="1673" t="e">
        <f ca="1"/>
        <v>#NAME?</v>
      </c>
      <c r="G84" s="1672" t="e">
        <f ca="1"/>
        <v>#NAME?</v>
      </c>
      <c r="H84" s="1675" t="e">
        <f ca="1"/>
        <v>#NAME?</v>
      </c>
      <c r="I84" s="1674" t="e">
        <f ca="1"/>
        <v>#NAME?</v>
      </c>
      <c r="J84" s="1673" t="e">
        <f ca="1"/>
        <v>#NAME?</v>
      </c>
      <c r="K84" s="1672" t="e">
        <f ca="1"/>
        <v>#NAME?</v>
      </c>
      <c r="L84" s="1671" t="e">
        <f ca="1"/>
        <v>#NAME?</v>
      </c>
      <c r="M84" s="1669" t="e">
        <f ca="1"/>
        <v>#NAME?</v>
      </c>
      <c r="N84" s="1669" t="e">
        <f ca="1"/>
        <v>#NAME?</v>
      </c>
      <c r="O84" s="1670" t="e">
        <f ca="1"/>
        <v>#NAME?</v>
      </c>
      <c r="P84" s="1669" t="e">
        <f ca="1"/>
        <v>#NAME?</v>
      </c>
      <c r="Q84" s="1669" t="e">
        <f ca="1"/>
        <v>#NAME?</v>
      </c>
      <c r="R84" s="1669" t="e">
        <f ca="1"/>
        <v>#NAME?</v>
      </c>
      <c r="S84" s="1669" t="e">
        <f ca="1"/>
        <v>#NAME?</v>
      </c>
      <c r="T84" s="1669" t="e">
        <f ca="1"/>
        <v>#NAME?</v>
      </c>
      <c r="U84" s="1668" t="e">
        <f ca="1"/>
        <v>#NAME?</v>
      </c>
      <c r="V84" s="1657"/>
      <c r="W84" s="1657"/>
      <c r="X84" s="1657"/>
      <c r="Y84" s="1657"/>
      <c r="Z84" s="1657"/>
      <c r="AA84" s="1648"/>
      <c r="AB84" s="1648"/>
      <c r="AC84" s="1648"/>
      <c r="AD84" s="1648"/>
      <c r="AE84" s="1648"/>
      <c r="AF84" s="1648"/>
      <c r="AG84" s="1648"/>
      <c r="AH84" s="1648"/>
      <c r="AI84" s="1648"/>
      <c r="AJ84" s="1648"/>
      <c r="AK84" s="1648"/>
      <c r="AL84" s="1648"/>
      <c r="AM84" s="1648"/>
      <c r="AN84" s="1648"/>
    </row>
    <row r="85" spans="1:40" x14ac:dyDescent="0.2">
      <c r="A85" s="1677" t="e">
        <f ca="1"/>
        <v>#NAME?</v>
      </c>
      <c r="B85" s="1673" t="e">
        <f ca="1"/>
        <v>#NAME?</v>
      </c>
      <c r="C85" s="1676" t="e">
        <f ca="1"/>
        <v>#NAME?</v>
      </c>
      <c r="D85" s="1676" t="e">
        <f ca="1"/>
        <v>#NAME?</v>
      </c>
      <c r="E85" s="1673" t="e">
        <f ca="1"/>
        <v>#NAME?</v>
      </c>
      <c r="F85" s="1673" t="e">
        <f ca="1"/>
        <v>#NAME?</v>
      </c>
      <c r="G85" s="1672" t="e">
        <f ca="1"/>
        <v>#NAME?</v>
      </c>
      <c r="H85" s="1675" t="e">
        <f ca="1"/>
        <v>#NAME?</v>
      </c>
      <c r="I85" s="1674" t="e">
        <f ca="1"/>
        <v>#NAME?</v>
      </c>
      <c r="J85" s="1673" t="e">
        <f ca="1"/>
        <v>#NAME?</v>
      </c>
      <c r="K85" s="1672" t="e">
        <f ca="1"/>
        <v>#NAME?</v>
      </c>
      <c r="L85" s="1671" t="e">
        <f ca="1"/>
        <v>#NAME?</v>
      </c>
      <c r="M85" s="1669" t="e">
        <f ca="1"/>
        <v>#NAME?</v>
      </c>
      <c r="N85" s="1669" t="e">
        <f ca="1"/>
        <v>#NAME?</v>
      </c>
      <c r="O85" s="1670" t="e">
        <f ca="1"/>
        <v>#NAME?</v>
      </c>
      <c r="P85" s="1669" t="e">
        <f ca="1"/>
        <v>#NAME?</v>
      </c>
      <c r="Q85" s="1669" t="e">
        <f ca="1"/>
        <v>#NAME?</v>
      </c>
      <c r="R85" s="1669" t="e">
        <f ca="1"/>
        <v>#NAME?</v>
      </c>
      <c r="S85" s="1669" t="e">
        <f ca="1"/>
        <v>#NAME?</v>
      </c>
      <c r="T85" s="1669" t="e">
        <f ca="1"/>
        <v>#NAME?</v>
      </c>
      <c r="U85" s="1668" t="e">
        <f ca="1"/>
        <v>#NAME?</v>
      </c>
      <c r="V85" s="1657"/>
      <c r="W85" s="1657"/>
      <c r="X85" s="1657"/>
      <c r="Y85" s="1657"/>
      <c r="Z85" s="1657"/>
      <c r="AA85" s="1648"/>
      <c r="AB85" s="1648"/>
      <c r="AC85" s="1648"/>
      <c r="AD85" s="1648"/>
      <c r="AE85" s="1648"/>
      <c r="AF85" s="1648"/>
      <c r="AG85" s="1648"/>
      <c r="AH85" s="1648"/>
      <c r="AI85" s="1648"/>
      <c r="AJ85" s="1648"/>
      <c r="AK85" s="1648"/>
      <c r="AL85" s="1648"/>
      <c r="AM85" s="1648"/>
      <c r="AN85" s="1648"/>
    </row>
    <row r="86" spans="1:40" x14ac:dyDescent="0.2">
      <c r="A86" s="1677" t="e">
        <f ca="1"/>
        <v>#NAME?</v>
      </c>
      <c r="B86" s="1673" t="e">
        <f ca="1"/>
        <v>#NAME?</v>
      </c>
      <c r="C86" s="1676" t="e">
        <f ca="1"/>
        <v>#NAME?</v>
      </c>
      <c r="D86" s="1676" t="e">
        <f ca="1"/>
        <v>#NAME?</v>
      </c>
      <c r="E86" s="1673" t="e">
        <f ca="1"/>
        <v>#NAME?</v>
      </c>
      <c r="F86" s="1673" t="e">
        <f ca="1"/>
        <v>#NAME?</v>
      </c>
      <c r="G86" s="1672" t="e">
        <f ca="1"/>
        <v>#NAME?</v>
      </c>
      <c r="H86" s="1675" t="e">
        <f ca="1"/>
        <v>#NAME?</v>
      </c>
      <c r="I86" s="1674" t="e">
        <f ca="1"/>
        <v>#NAME?</v>
      </c>
      <c r="J86" s="1673" t="e">
        <f ca="1"/>
        <v>#NAME?</v>
      </c>
      <c r="K86" s="1672" t="e">
        <f ca="1"/>
        <v>#NAME?</v>
      </c>
      <c r="L86" s="1671" t="e">
        <f ca="1"/>
        <v>#NAME?</v>
      </c>
      <c r="M86" s="1669" t="e">
        <f ca="1"/>
        <v>#NAME?</v>
      </c>
      <c r="N86" s="1669" t="e">
        <f ca="1"/>
        <v>#NAME?</v>
      </c>
      <c r="O86" s="1670" t="e">
        <f ca="1"/>
        <v>#NAME?</v>
      </c>
      <c r="P86" s="1669" t="e">
        <f ca="1"/>
        <v>#NAME?</v>
      </c>
      <c r="Q86" s="1669" t="e">
        <f ca="1"/>
        <v>#NAME?</v>
      </c>
      <c r="R86" s="1669" t="e">
        <f ca="1"/>
        <v>#NAME?</v>
      </c>
      <c r="S86" s="1669" t="e">
        <f ca="1"/>
        <v>#NAME?</v>
      </c>
      <c r="T86" s="1669" t="e">
        <f ca="1"/>
        <v>#NAME?</v>
      </c>
      <c r="U86" s="1668" t="e">
        <f ca="1"/>
        <v>#NAME?</v>
      </c>
      <c r="V86" s="1657"/>
      <c r="W86" s="1657"/>
      <c r="X86" s="1657"/>
      <c r="Y86" s="1657"/>
      <c r="Z86" s="1657"/>
      <c r="AA86" s="1648"/>
      <c r="AB86" s="1648"/>
      <c r="AC86" s="1648"/>
      <c r="AD86" s="1648"/>
      <c r="AE86" s="1648"/>
      <c r="AF86" s="1648"/>
      <c r="AG86" s="1648"/>
      <c r="AH86" s="1648"/>
      <c r="AI86" s="1648"/>
      <c r="AJ86" s="1648"/>
      <c r="AK86" s="1648"/>
      <c r="AL86" s="1648"/>
      <c r="AM86" s="1648"/>
      <c r="AN86" s="1648"/>
    </row>
    <row r="87" spans="1:40" x14ac:dyDescent="0.2">
      <c r="A87" s="1677" t="e">
        <f ca="1"/>
        <v>#NAME?</v>
      </c>
      <c r="B87" s="1673" t="e">
        <f ca="1"/>
        <v>#NAME?</v>
      </c>
      <c r="C87" s="1676" t="e">
        <f ca="1"/>
        <v>#NAME?</v>
      </c>
      <c r="D87" s="1676" t="e">
        <f ca="1"/>
        <v>#NAME?</v>
      </c>
      <c r="E87" s="1673" t="e">
        <f ca="1"/>
        <v>#NAME?</v>
      </c>
      <c r="F87" s="1673" t="e">
        <f ca="1"/>
        <v>#NAME?</v>
      </c>
      <c r="G87" s="1672" t="e">
        <f ca="1"/>
        <v>#NAME?</v>
      </c>
      <c r="H87" s="1675" t="e">
        <f ca="1"/>
        <v>#NAME?</v>
      </c>
      <c r="I87" s="1674" t="e">
        <f ca="1"/>
        <v>#NAME?</v>
      </c>
      <c r="J87" s="1673" t="e">
        <f ca="1"/>
        <v>#NAME?</v>
      </c>
      <c r="K87" s="1672" t="e">
        <f ca="1"/>
        <v>#NAME?</v>
      </c>
      <c r="L87" s="1671" t="e">
        <f ca="1"/>
        <v>#NAME?</v>
      </c>
      <c r="M87" s="1669" t="e">
        <f ca="1"/>
        <v>#NAME?</v>
      </c>
      <c r="N87" s="1669" t="e">
        <f ca="1"/>
        <v>#NAME?</v>
      </c>
      <c r="O87" s="1670" t="e">
        <f ca="1"/>
        <v>#NAME?</v>
      </c>
      <c r="P87" s="1669" t="e">
        <f ca="1"/>
        <v>#NAME?</v>
      </c>
      <c r="Q87" s="1669" t="e">
        <f ca="1"/>
        <v>#NAME?</v>
      </c>
      <c r="R87" s="1669" t="e">
        <f ca="1"/>
        <v>#NAME?</v>
      </c>
      <c r="S87" s="1669" t="e">
        <f ca="1"/>
        <v>#NAME?</v>
      </c>
      <c r="T87" s="1669" t="e">
        <f ca="1"/>
        <v>#NAME?</v>
      </c>
      <c r="U87" s="1668" t="e">
        <f ca="1"/>
        <v>#NAME?</v>
      </c>
      <c r="V87" s="1657"/>
      <c r="W87" s="1657"/>
      <c r="X87" s="1657"/>
      <c r="Y87" s="1657"/>
      <c r="Z87" s="1657"/>
      <c r="AA87" s="1648"/>
      <c r="AB87" s="1648"/>
      <c r="AC87" s="1648"/>
      <c r="AD87" s="1648"/>
      <c r="AE87" s="1648"/>
      <c r="AF87" s="1648"/>
      <c r="AG87" s="1648"/>
      <c r="AH87" s="1648"/>
      <c r="AI87" s="1648"/>
      <c r="AJ87" s="1648"/>
      <c r="AK87" s="1648"/>
      <c r="AL87" s="1648"/>
      <c r="AM87" s="1648"/>
      <c r="AN87" s="1648"/>
    </row>
    <row r="88" spans="1:40" x14ac:dyDescent="0.2">
      <c r="A88" s="1677" t="e">
        <f ca="1"/>
        <v>#NAME?</v>
      </c>
      <c r="B88" s="1673" t="e">
        <f ca="1"/>
        <v>#NAME?</v>
      </c>
      <c r="C88" s="1676" t="e">
        <f ca="1"/>
        <v>#NAME?</v>
      </c>
      <c r="D88" s="1676" t="e">
        <f ca="1"/>
        <v>#NAME?</v>
      </c>
      <c r="E88" s="1673" t="e">
        <f ca="1"/>
        <v>#NAME?</v>
      </c>
      <c r="F88" s="1673" t="e">
        <f ca="1"/>
        <v>#NAME?</v>
      </c>
      <c r="G88" s="1672" t="e">
        <f ca="1"/>
        <v>#NAME?</v>
      </c>
      <c r="H88" s="1675" t="e">
        <f ca="1"/>
        <v>#NAME?</v>
      </c>
      <c r="I88" s="1674" t="e">
        <f ca="1"/>
        <v>#NAME?</v>
      </c>
      <c r="J88" s="1673" t="e">
        <f ca="1"/>
        <v>#NAME?</v>
      </c>
      <c r="K88" s="1672" t="e">
        <f ca="1"/>
        <v>#NAME?</v>
      </c>
      <c r="L88" s="1671" t="e">
        <f ca="1"/>
        <v>#NAME?</v>
      </c>
      <c r="M88" s="1669" t="e">
        <f ca="1"/>
        <v>#NAME?</v>
      </c>
      <c r="N88" s="1669" t="e">
        <f ca="1"/>
        <v>#NAME?</v>
      </c>
      <c r="O88" s="1670" t="e">
        <f ca="1"/>
        <v>#NAME?</v>
      </c>
      <c r="P88" s="1669" t="e">
        <f ca="1"/>
        <v>#NAME?</v>
      </c>
      <c r="Q88" s="1669" t="e">
        <f ca="1"/>
        <v>#NAME?</v>
      </c>
      <c r="R88" s="1669" t="e">
        <f ca="1"/>
        <v>#NAME?</v>
      </c>
      <c r="S88" s="1669" t="e">
        <f ca="1"/>
        <v>#NAME?</v>
      </c>
      <c r="T88" s="1669" t="e">
        <f ca="1"/>
        <v>#NAME?</v>
      </c>
      <c r="U88" s="1668" t="e">
        <f ca="1"/>
        <v>#NAME?</v>
      </c>
      <c r="V88" s="1657"/>
      <c r="W88" s="1657"/>
      <c r="X88" s="1657"/>
      <c r="Y88" s="1657"/>
      <c r="Z88" s="1657"/>
      <c r="AA88" s="1648"/>
      <c r="AB88" s="1648"/>
      <c r="AC88" s="1648"/>
      <c r="AD88" s="1648"/>
      <c r="AE88" s="1648"/>
      <c r="AF88" s="1648"/>
      <c r="AG88" s="1648"/>
      <c r="AH88" s="1648"/>
      <c r="AI88" s="1648"/>
      <c r="AJ88" s="1648"/>
      <c r="AK88" s="1648"/>
      <c r="AL88" s="1648"/>
      <c r="AM88" s="1648"/>
      <c r="AN88" s="1648"/>
    </row>
    <row r="89" spans="1:40" x14ac:dyDescent="0.2">
      <c r="A89" s="1677" t="e">
        <f ca="1"/>
        <v>#NAME?</v>
      </c>
      <c r="B89" s="1673" t="e">
        <f ca="1"/>
        <v>#NAME?</v>
      </c>
      <c r="C89" s="1676" t="e">
        <f ca="1"/>
        <v>#NAME?</v>
      </c>
      <c r="D89" s="1676" t="e">
        <f ca="1"/>
        <v>#NAME?</v>
      </c>
      <c r="E89" s="1673" t="e">
        <f ca="1"/>
        <v>#NAME?</v>
      </c>
      <c r="F89" s="1673" t="e">
        <f ca="1"/>
        <v>#NAME?</v>
      </c>
      <c r="G89" s="1672" t="e">
        <f ca="1"/>
        <v>#NAME?</v>
      </c>
      <c r="H89" s="1675" t="e">
        <f ca="1"/>
        <v>#NAME?</v>
      </c>
      <c r="I89" s="1674" t="e">
        <f ca="1"/>
        <v>#NAME?</v>
      </c>
      <c r="J89" s="1673" t="e">
        <f ca="1"/>
        <v>#NAME?</v>
      </c>
      <c r="K89" s="1672" t="e">
        <f ca="1"/>
        <v>#NAME?</v>
      </c>
      <c r="L89" s="1671" t="e">
        <f ca="1"/>
        <v>#NAME?</v>
      </c>
      <c r="M89" s="1669" t="e">
        <f ca="1"/>
        <v>#NAME?</v>
      </c>
      <c r="N89" s="1669" t="e">
        <f ca="1"/>
        <v>#NAME?</v>
      </c>
      <c r="O89" s="1670" t="e">
        <f ca="1"/>
        <v>#NAME?</v>
      </c>
      <c r="P89" s="1669" t="e">
        <f ca="1"/>
        <v>#NAME?</v>
      </c>
      <c r="Q89" s="1669" t="e">
        <f ca="1"/>
        <v>#NAME?</v>
      </c>
      <c r="R89" s="1669" t="e">
        <f ca="1"/>
        <v>#NAME?</v>
      </c>
      <c r="S89" s="1669" t="e">
        <f ca="1"/>
        <v>#NAME?</v>
      </c>
      <c r="T89" s="1669" t="e">
        <f ca="1"/>
        <v>#NAME?</v>
      </c>
      <c r="U89" s="1668" t="e">
        <f ca="1"/>
        <v>#NAME?</v>
      </c>
      <c r="V89" s="1657"/>
      <c r="W89" s="1657"/>
      <c r="X89" s="1657"/>
      <c r="Y89" s="1657"/>
      <c r="Z89" s="1657"/>
      <c r="AA89" s="1648"/>
      <c r="AB89" s="1648"/>
      <c r="AC89" s="1648"/>
      <c r="AD89" s="1648"/>
      <c r="AE89" s="1648"/>
      <c r="AF89" s="1648"/>
      <c r="AG89" s="1648"/>
      <c r="AH89" s="1648"/>
      <c r="AI89" s="1648"/>
      <c r="AJ89" s="1648"/>
      <c r="AK89" s="1648"/>
      <c r="AL89" s="1648"/>
      <c r="AM89" s="1648"/>
      <c r="AN89" s="1648"/>
    </row>
    <row r="90" spans="1:40" x14ac:dyDescent="0.2">
      <c r="A90" s="1677" t="e">
        <f ca="1"/>
        <v>#NAME?</v>
      </c>
      <c r="B90" s="1673" t="e">
        <f ca="1"/>
        <v>#NAME?</v>
      </c>
      <c r="C90" s="1676" t="e">
        <f ca="1"/>
        <v>#NAME?</v>
      </c>
      <c r="D90" s="1676" t="e">
        <f ca="1"/>
        <v>#NAME?</v>
      </c>
      <c r="E90" s="1673" t="e">
        <f ca="1"/>
        <v>#NAME?</v>
      </c>
      <c r="F90" s="1673" t="e">
        <f ca="1"/>
        <v>#NAME?</v>
      </c>
      <c r="G90" s="1672" t="e">
        <f ca="1"/>
        <v>#NAME?</v>
      </c>
      <c r="H90" s="1675" t="e">
        <f ca="1"/>
        <v>#NAME?</v>
      </c>
      <c r="I90" s="1674" t="e">
        <f ca="1"/>
        <v>#NAME?</v>
      </c>
      <c r="J90" s="1673" t="e">
        <f ca="1"/>
        <v>#NAME?</v>
      </c>
      <c r="K90" s="1672" t="e">
        <f ca="1"/>
        <v>#NAME?</v>
      </c>
      <c r="L90" s="1671" t="e">
        <f ca="1"/>
        <v>#NAME?</v>
      </c>
      <c r="M90" s="1669" t="e">
        <f ca="1"/>
        <v>#NAME?</v>
      </c>
      <c r="N90" s="1669" t="e">
        <f ca="1"/>
        <v>#NAME?</v>
      </c>
      <c r="O90" s="1670" t="e">
        <f ca="1"/>
        <v>#NAME?</v>
      </c>
      <c r="P90" s="1669" t="e">
        <f ca="1"/>
        <v>#NAME?</v>
      </c>
      <c r="Q90" s="1669" t="e">
        <f ca="1"/>
        <v>#NAME?</v>
      </c>
      <c r="R90" s="1669" t="e">
        <f ca="1"/>
        <v>#NAME?</v>
      </c>
      <c r="S90" s="1669" t="e">
        <f ca="1"/>
        <v>#NAME?</v>
      </c>
      <c r="T90" s="1669" t="e">
        <f ca="1"/>
        <v>#NAME?</v>
      </c>
      <c r="U90" s="1668" t="e">
        <f ca="1"/>
        <v>#NAME?</v>
      </c>
      <c r="V90" s="1657"/>
      <c r="W90" s="1657"/>
      <c r="X90" s="1657"/>
      <c r="Y90" s="1657"/>
      <c r="Z90" s="1657"/>
      <c r="AA90" s="1648"/>
      <c r="AB90" s="1648"/>
      <c r="AC90" s="1648"/>
      <c r="AD90" s="1648"/>
      <c r="AE90" s="1648"/>
      <c r="AF90" s="1648"/>
      <c r="AG90" s="1648"/>
      <c r="AH90" s="1648"/>
      <c r="AI90" s="1648"/>
      <c r="AJ90" s="1648"/>
      <c r="AK90" s="1648"/>
      <c r="AL90" s="1648"/>
      <c r="AM90" s="1648"/>
      <c r="AN90" s="1648"/>
    </row>
    <row r="91" spans="1:40" x14ac:dyDescent="0.2">
      <c r="A91" s="1677" t="e">
        <f ca="1"/>
        <v>#NAME?</v>
      </c>
      <c r="B91" s="1673" t="e">
        <f ca="1"/>
        <v>#NAME?</v>
      </c>
      <c r="C91" s="1676" t="e">
        <f ca="1"/>
        <v>#NAME?</v>
      </c>
      <c r="D91" s="1676" t="e">
        <f ca="1"/>
        <v>#NAME?</v>
      </c>
      <c r="E91" s="1673" t="e">
        <f ca="1"/>
        <v>#NAME?</v>
      </c>
      <c r="F91" s="1673" t="e">
        <f ca="1"/>
        <v>#NAME?</v>
      </c>
      <c r="G91" s="1672" t="e">
        <f ca="1"/>
        <v>#NAME?</v>
      </c>
      <c r="H91" s="1675" t="e">
        <f ca="1"/>
        <v>#NAME?</v>
      </c>
      <c r="I91" s="1674" t="e">
        <f ca="1"/>
        <v>#NAME?</v>
      </c>
      <c r="J91" s="1673" t="e">
        <f ca="1"/>
        <v>#NAME?</v>
      </c>
      <c r="K91" s="1672" t="e">
        <f ca="1"/>
        <v>#NAME?</v>
      </c>
      <c r="L91" s="1671" t="e">
        <f ca="1"/>
        <v>#NAME?</v>
      </c>
      <c r="M91" s="1669" t="e">
        <f ca="1"/>
        <v>#NAME?</v>
      </c>
      <c r="N91" s="1669" t="e">
        <f ca="1"/>
        <v>#NAME?</v>
      </c>
      <c r="O91" s="1670" t="e">
        <f ca="1"/>
        <v>#NAME?</v>
      </c>
      <c r="P91" s="1669" t="e">
        <f ca="1"/>
        <v>#NAME?</v>
      </c>
      <c r="Q91" s="1669" t="e">
        <f ca="1"/>
        <v>#NAME?</v>
      </c>
      <c r="R91" s="1669" t="e">
        <f ca="1"/>
        <v>#NAME?</v>
      </c>
      <c r="S91" s="1669" t="e">
        <f ca="1"/>
        <v>#NAME?</v>
      </c>
      <c r="T91" s="1669" t="e">
        <f ca="1"/>
        <v>#NAME?</v>
      </c>
      <c r="U91" s="1668" t="e">
        <f ca="1"/>
        <v>#NAME?</v>
      </c>
      <c r="V91" s="1657"/>
      <c r="W91" s="1657"/>
      <c r="X91" s="1657"/>
      <c r="Y91" s="1657"/>
      <c r="Z91" s="1657"/>
      <c r="AA91" s="1648"/>
      <c r="AB91" s="1648"/>
      <c r="AC91" s="1648"/>
      <c r="AD91" s="1648"/>
      <c r="AE91" s="1648"/>
      <c r="AF91" s="1648"/>
      <c r="AG91" s="1648"/>
      <c r="AH91" s="1648"/>
      <c r="AI91" s="1648"/>
      <c r="AJ91" s="1648"/>
      <c r="AK91" s="1648"/>
      <c r="AL91" s="1648"/>
      <c r="AM91" s="1648"/>
      <c r="AN91" s="1648"/>
    </row>
    <row r="92" spans="1:40" x14ac:dyDescent="0.2">
      <c r="A92" s="1677" t="e">
        <f ca="1"/>
        <v>#NAME?</v>
      </c>
      <c r="B92" s="1673" t="e">
        <f ca="1"/>
        <v>#NAME?</v>
      </c>
      <c r="C92" s="1676" t="e">
        <f ca="1"/>
        <v>#NAME?</v>
      </c>
      <c r="D92" s="1676" t="e">
        <f ca="1"/>
        <v>#NAME?</v>
      </c>
      <c r="E92" s="1673" t="e">
        <f ca="1"/>
        <v>#NAME?</v>
      </c>
      <c r="F92" s="1673" t="e">
        <f ca="1"/>
        <v>#NAME?</v>
      </c>
      <c r="G92" s="1672" t="e">
        <f ca="1"/>
        <v>#NAME?</v>
      </c>
      <c r="H92" s="1675" t="e">
        <f ca="1"/>
        <v>#NAME?</v>
      </c>
      <c r="I92" s="1674" t="e">
        <f ca="1"/>
        <v>#NAME?</v>
      </c>
      <c r="J92" s="1673" t="e">
        <f ca="1"/>
        <v>#NAME?</v>
      </c>
      <c r="K92" s="1672" t="e">
        <f ca="1"/>
        <v>#NAME?</v>
      </c>
      <c r="L92" s="1671" t="e">
        <f ca="1"/>
        <v>#NAME?</v>
      </c>
      <c r="M92" s="1669" t="e">
        <f ca="1"/>
        <v>#NAME?</v>
      </c>
      <c r="N92" s="1669" t="e">
        <f ca="1"/>
        <v>#NAME?</v>
      </c>
      <c r="O92" s="1670" t="e">
        <f ca="1"/>
        <v>#NAME?</v>
      </c>
      <c r="P92" s="1669" t="e">
        <f ca="1"/>
        <v>#NAME?</v>
      </c>
      <c r="Q92" s="1669" t="e">
        <f ca="1"/>
        <v>#NAME?</v>
      </c>
      <c r="R92" s="1669" t="e">
        <f ca="1"/>
        <v>#NAME?</v>
      </c>
      <c r="S92" s="1669" t="e">
        <f ca="1"/>
        <v>#NAME?</v>
      </c>
      <c r="T92" s="1669" t="e">
        <f ca="1"/>
        <v>#NAME?</v>
      </c>
      <c r="U92" s="1668" t="e">
        <f ca="1"/>
        <v>#NAME?</v>
      </c>
      <c r="V92" s="1657"/>
      <c r="W92" s="1657"/>
      <c r="X92" s="1657"/>
      <c r="Y92" s="1657"/>
      <c r="Z92" s="1657"/>
      <c r="AA92" s="1648"/>
      <c r="AB92" s="1648"/>
      <c r="AC92" s="1648"/>
      <c r="AD92" s="1648"/>
      <c r="AE92" s="1648"/>
      <c r="AF92" s="1648"/>
      <c r="AG92" s="1648"/>
      <c r="AH92" s="1648"/>
      <c r="AI92" s="1648"/>
      <c r="AJ92" s="1648"/>
      <c r="AK92" s="1648"/>
      <c r="AL92" s="1648"/>
      <c r="AM92" s="1648"/>
      <c r="AN92" s="1648"/>
    </row>
    <row r="93" spans="1:40" x14ac:dyDescent="0.2">
      <c r="A93" s="1677" t="e">
        <f ca="1"/>
        <v>#NAME?</v>
      </c>
      <c r="B93" s="1673" t="e">
        <f ca="1"/>
        <v>#NAME?</v>
      </c>
      <c r="C93" s="1676" t="e">
        <f ca="1"/>
        <v>#NAME?</v>
      </c>
      <c r="D93" s="1676" t="e">
        <f ca="1"/>
        <v>#NAME?</v>
      </c>
      <c r="E93" s="1673" t="e">
        <f ca="1"/>
        <v>#NAME?</v>
      </c>
      <c r="F93" s="1673" t="e">
        <f ca="1"/>
        <v>#NAME?</v>
      </c>
      <c r="G93" s="1672" t="e">
        <f ca="1"/>
        <v>#NAME?</v>
      </c>
      <c r="H93" s="1675" t="e">
        <f ca="1"/>
        <v>#NAME?</v>
      </c>
      <c r="I93" s="1674" t="e">
        <f ca="1"/>
        <v>#NAME?</v>
      </c>
      <c r="J93" s="1673" t="e">
        <f ca="1"/>
        <v>#NAME?</v>
      </c>
      <c r="K93" s="1672" t="e">
        <f ca="1"/>
        <v>#NAME?</v>
      </c>
      <c r="L93" s="1671" t="e">
        <f ca="1"/>
        <v>#NAME?</v>
      </c>
      <c r="M93" s="1669" t="e">
        <f ca="1"/>
        <v>#NAME?</v>
      </c>
      <c r="N93" s="1669" t="e">
        <f ca="1"/>
        <v>#NAME?</v>
      </c>
      <c r="O93" s="1670" t="e">
        <f ca="1"/>
        <v>#NAME?</v>
      </c>
      <c r="P93" s="1669" t="e">
        <f ca="1"/>
        <v>#NAME?</v>
      </c>
      <c r="Q93" s="1669" t="e">
        <f ca="1"/>
        <v>#NAME?</v>
      </c>
      <c r="R93" s="1669" t="e">
        <f ca="1"/>
        <v>#NAME?</v>
      </c>
      <c r="S93" s="1669" t="e">
        <f ca="1"/>
        <v>#NAME?</v>
      </c>
      <c r="T93" s="1669" t="e">
        <f ca="1"/>
        <v>#NAME?</v>
      </c>
      <c r="U93" s="1668" t="e">
        <f ca="1"/>
        <v>#NAME?</v>
      </c>
      <c r="V93" s="1657"/>
      <c r="W93" s="1657"/>
      <c r="X93" s="1657"/>
      <c r="Y93" s="1657"/>
      <c r="Z93" s="1657"/>
      <c r="AA93" s="1648"/>
      <c r="AB93" s="1648"/>
      <c r="AC93" s="1648"/>
      <c r="AD93" s="1648"/>
      <c r="AE93" s="1648"/>
      <c r="AF93" s="1648"/>
      <c r="AG93" s="1648"/>
      <c r="AH93" s="1648"/>
      <c r="AI93" s="1648"/>
      <c r="AJ93" s="1648"/>
      <c r="AK93" s="1648"/>
      <c r="AL93" s="1648"/>
      <c r="AM93" s="1648"/>
      <c r="AN93" s="1648"/>
    </row>
    <row r="94" spans="1:40" x14ac:dyDescent="0.2">
      <c r="A94" s="1677" t="e">
        <f ca="1"/>
        <v>#NAME?</v>
      </c>
      <c r="B94" s="1673" t="e">
        <f ca="1"/>
        <v>#NAME?</v>
      </c>
      <c r="C94" s="1676" t="e">
        <f ca="1"/>
        <v>#NAME?</v>
      </c>
      <c r="D94" s="1676" t="e">
        <f ca="1"/>
        <v>#NAME?</v>
      </c>
      <c r="E94" s="1673" t="e">
        <f ca="1"/>
        <v>#NAME?</v>
      </c>
      <c r="F94" s="1673" t="e">
        <f ca="1"/>
        <v>#NAME?</v>
      </c>
      <c r="G94" s="1672" t="e">
        <f ca="1"/>
        <v>#NAME?</v>
      </c>
      <c r="H94" s="1675" t="e">
        <f ca="1"/>
        <v>#NAME?</v>
      </c>
      <c r="I94" s="1674" t="e">
        <f ca="1"/>
        <v>#NAME?</v>
      </c>
      <c r="J94" s="1673" t="e">
        <f ca="1"/>
        <v>#NAME?</v>
      </c>
      <c r="K94" s="1672" t="e">
        <f ca="1"/>
        <v>#NAME?</v>
      </c>
      <c r="L94" s="1671" t="e">
        <f ca="1"/>
        <v>#NAME?</v>
      </c>
      <c r="M94" s="1669" t="e">
        <f ca="1"/>
        <v>#NAME?</v>
      </c>
      <c r="N94" s="1669" t="e">
        <f ca="1"/>
        <v>#NAME?</v>
      </c>
      <c r="O94" s="1670" t="e">
        <f ca="1"/>
        <v>#NAME?</v>
      </c>
      <c r="P94" s="1669" t="e">
        <f ca="1"/>
        <v>#NAME?</v>
      </c>
      <c r="Q94" s="1669" t="e">
        <f ca="1"/>
        <v>#NAME?</v>
      </c>
      <c r="R94" s="1669" t="e">
        <f ca="1"/>
        <v>#NAME?</v>
      </c>
      <c r="S94" s="1669" t="e">
        <f ca="1"/>
        <v>#NAME?</v>
      </c>
      <c r="T94" s="1669" t="e">
        <f ca="1"/>
        <v>#NAME?</v>
      </c>
      <c r="U94" s="1668" t="e">
        <f ca="1"/>
        <v>#NAME?</v>
      </c>
      <c r="V94" s="1657"/>
      <c r="W94" s="1657"/>
      <c r="X94" s="1657"/>
      <c r="Y94" s="1657"/>
      <c r="Z94" s="1657"/>
      <c r="AA94" s="1648"/>
      <c r="AB94" s="1648"/>
      <c r="AC94" s="1648"/>
      <c r="AD94" s="1648"/>
      <c r="AE94" s="1648"/>
      <c r="AF94" s="1648"/>
      <c r="AG94" s="1648"/>
      <c r="AH94" s="1648"/>
      <c r="AI94" s="1648"/>
      <c r="AJ94" s="1648"/>
      <c r="AK94" s="1648"/>
      <c r="AL94" s="1648"/>
      <c r="AM94" s="1648"/>
      <c r="AN94" s="1648"/>
    </row>
    <row r="95" spans="1:40" x14ac:dyDescent="0.2">
      <c r="A95" s="1677" t="e">
        <f ca="1"/>
        <v>#NAME?</v>
      </c>
      <c r="B95" s="1673" t="e">
        <f ca="1"/>
        <v>#NAME?</v>
      </c>
      <c r="C95" s="1676" t="e">
        <f ca="1"/>
        <v>#NAME?</v>
      </c>
      <c r="D95" s="1676" t="e">
        <f ca="1"/>
        <v>#NAME?</v>
      </c>
      <c r="E95" s="1673" t="e">
        <f ca="1"/>
        <v>#NAME?</v>
      </c>
      <c r="F95" s="1673" t="e">
        <f ca="1"/>
        <v>#NAME?</v>
      </c>
      <c r="G95" s="1672" t="e">
        <f ca="1"/>
        <v>#NAME?</v>
      </c>
      <c r="H95" s="1675" t="e">
        <f ca="1"/>
        <v>#NAME?</v>
      </c>
      <c r="I95" s="1674" t="e">
        <f ca="1"/>
        <v>#NAME?</v>
      </c>
      <c r="J95" s="1673" t="e">
        <f ca="1"/>
        <v>#NAME?</v>
      </c>
      <c r="K95" s="1672" t="e">
        <f ca="1"/>
        <v>#NAME?</v>
      </c>
      <c r="L95" s="1671" t="e">
        <f ca="1"/>
        <v>#NAME?</v>
      </c>
      <c r="M95" s="1669" t="e">
        <f ca="1"/>
        <v>#NAME?</v>
      </c>
      <c r="N95" s="1669" t="e">
        <f ca="1"/>
        <v>#NAME?</v>
      </c>
      <c r="O95" s="1670" t="e">
        <f ca="1"/>
        <v>#NAME?</v>
      </c>
      <c r="P95" s="1669" t="e">
        <f ca="1"/>
        <v>#NAME?</v>
      </c>
      <c r="Q95" s="1669" t="e">
        <f ca="1"/>
        <v>#NAME?</v>
      </c>
      <c r="R95" s="1669" t="e">
        <f ca="1"/>
        <v>#NAME?</v>
      </c>
      <c r="S95" s="1669" t="e">
        <f ca="1"/>
        <v>#NAME?</v>
      </c>
      <c r="T95" s="1669" t="e">
        <f ca="1"/>
        <v>#NAME?</v>
      </c>
      <c r="U95" s="1668" t="e">
        <f ca="1"/>
        <v>#NAME?</v>
      </c>
      <c r="V95" s="1657"/>
      <c r="W95" s="1657"/>
      <c r="X95" s="1657"/>
      <c r="Y95" s="1657"/>
      <c r="Z95" s="1657"/>
      <c r="AA95" s="1648"/>
      <c r="AB95" s="1648"/>
      <c r="AC95" s="1648"/>
      <c r="AD95" s="1648"/>
      <c r="AE95" s="1648"/>
      <c r="AF95" s="1648"/>
      <c r="AG95" s="1648"/>
      <c r="AH95" s="1648"/>
      <c r="AI95" s="1648"/>
      <c r="AJ95" s="1648"/>
      <c r="AK95" s="1648"/>
      <c r="AL95" s="1648"/>
      <c r="AM95" s="1648"/>
      <c r="AN95" s="1648"/>
    </row>
    <row r="96" spans="1:40" x14ac:dyDescent="0.2">
      <c r="A96" s="1677" t="e">
        <f ca="1"/>
        <v>#NAME?</v>
      </c>
      <c r="B96" s="1673" t="e">
        <f ca="1"/>
        <v>#NAME?</v>
      </c>
      <c r="C96" s="1676" t="e">
        <f ca="1"/>
        <v>#NAME?</v>
      </c>
      <c r="D96" s="1676" t="e">
        <f ca="1"/>
        <v>#NAME?</v>
      </c>
      <c r="E96" s="1673" t="e">
        <f ca="1"/>
        <v>#NAME?</v>
      </c>
      <c r="F96" s="1673" t="e">
        <f ca="1"/>
        <v>#NAME?</v>
      </c>
      <c r="G96" s="1672" t="e">
        <f ca="1"/>
        <v>#NAME?</v>
      </c>
      <c r="H96" s="1675" t="e">
        <f ca="1"/>
        <v>#NAME?</v>
      </c>
      <c r="I96" s="1674" t="e">
        <f ca="1"/>
        <v>#NAME?</v>
      </c>
      <c r="J96" s="1673" t="e">
        <f ca="1"/>
        <v>#NAME?</v>
      </c>
      <c r="K96" s="1672" t="e">
        <f ca="1"/>
        <v>#NAME?</v>
      </c>
      <c r="L96" s="1671" t="e">
        <f ca="1"/>
        <v>#NAME?</v>
      </c>
      <c r="M96" s="1669" t="e">
        <f ca="1"/>
        <v>#NAME?</v>
      </c>
      <c r="N96" s="1669" t="e">
        <f ca="1"/>
        <v>#NAME?</v>
      </c>
      <c r="O96" s="1670" t="e">
        <f ca="1"/>
        <v>#NAME?</v>
      </c>
      <c r="P96" s="1669" t="e">
        <f ca="1"/>
        <v>#NAME?</v>
      </c>
      <c r="Q96" s="1669" t="e">
        <f ca="1"/>
        <v>#NAME?</v>
      </c>
      <c r="R96" s="1669" t="e">
        <f ca="1"/>
        <v>#NAME?</v>
      </c>
      <c r="S96" s="1669" t="e">
        <f ca="1"/>
        <v>#NAME?</v>
      </c>
      <c r="T96" s="1669" t="e">
        <f ca="1"/>
        <v>#NAME?</v>
      </c>
      <c r="U96" s="1668" t="e">
        <f ca="1"/>
        <v>#NAME?</v>
      </c>
      <c r="V96" s="1657"/>
      <c r="W96" s="1657"/>
      <c r="X96" s="1657"/>
      <c r="Y96" s="1657"/>
      <c r="Z96" s="1657"/>
      <c r="AA96" s="1648"/>
      <c r="AB96" s="1648"/>
      <c r="AC96" s="1648"/>
      <c r="AD96" s="1648"/>
      <c r="AE96" s="1648"/>
      <c r="AF96" s="1648"/>
      <c r="AG96" s="1648"/>
      <c r="AH96" s="1648"/>
      <c r="AI96" s="1648"/>
      <c r="AJ96" s="1648"/>
      <c r="AK96" s="1648"/>
      <c r="AL96" s="1648"/>
      <c r="AM96" s="1648"/>
      <c r="AN96" s="1648"/>
    </row>
    <row r="97" spans="1:40" x14ac:dyDescent="0.2">
      <c r="A97" s="1677" t="e">
        <f ca="1"/>
        <v>#NAME?</v>
      </c>
      <c r="B97" s="1673" t="e">
        <f ca="1"/>
        <v>#NAME?</v>
      </c>
      <c r="C97" s="1676" t="e">
        <f ca="1"/>
        <v>#NAME?</v>
      </c>
      <c r="D97" s="1676" t="e">
        <f ca="1"/>
        <v>#NAME?</v>
      </c>
      <c r="E97" s="1673" t="e">
        <f ca="1"/>
        <v>#NAME?</v>
      </c>
      <c r="F97" s="1673" t="e">
        <f ca="1"/>
        <v>#NAME?</v>
      </c>
      <c r="G97" s="1672" t="e">
        <f ca="1"/>
        <v>#NAME?</v>
      </c>
      <c r="H97" s="1675" t="e">
        <f ca="1"/>
        <v>#NAME?</v>
      </c>
      <c r="I97" s="1674" t="e">
        <f ca="1"/>
        <v>#NAME?</v>
      </c>
      <c r="J97" s="1673" t="e">
        <f ca="1"/>
        <v>#NAME?</v>
      </c>
      <c r="K97" s="1672" t="e">
        <f ca="1"/>
        <v>#NAME?</v>
      </c>
      <c r="L97" s="1671" t="e">
        <f ca="1"/>
        <v>#NAME?</v>
      </c>
      <c r="M97" s="1669" t="e">
        <f ca="1"/>
        <v>#NAME?</v>
      </c>
      <c r="N97" s="1669" t="e">
        <f ca="1"/>
        <v>#NAME?</v>
      </c>
      <c r="O97" s="1670" t="e">
        <f ca="1"/>
        <v>#NAME?</v>
      </c>
      <c r="P97" s="1669" t="e">
        <f ca="1"/>
        <v>#NAME?</v>
      </c>
      <c r="Q97" s="1669" t="e">
        <f ca="1"/>
        <v>#NAME?</v>
      </c>
      <c r="R97" s="1669" t="e">
        <f ca="1"/>
        <v>#NAME?</v>
      </c>
      <c r="S97" s="1669" t="e">
        <f ca="1"/>
        <v>#NAME?</v>
      </c>
      <c r="T97" s="1669" t="e">
        <f ca="1"/>
        <v>#NAME?</v>
      </c>
      <c r="U97" s="1668" t="e">
        <f ca="1"/>
        <v>#NAME?</v>
      </c>
      <c r="V97" s="1657"/>
      <c r="W97" s="1657"/>
      <c r="X97" s="1657"/>
      <c r="Y97" s="1657"/>
      <c r="Z97" s="1657"/>
      <c r="AA97" s="1648"/>
      <c r="AB97" s="1648"/>
      <c r="AC97" s="1648"/>
      <c r="AD97" s="1648"/>
      <c r="AE97" s="1648"/>
      <c r="AF97" s="1648"/>
      <c r="AG97" s="1648"/>
      <c r="AH97" s="1648"/>
      <c r="AI97" s="1648"/>
      <c r="AJ97" s="1648"/>
      <c r="AK97" s="1648"/>
      <c r="AL97" s="1648"/>
      <c r="AM97" s="1648"/>
      <c r="AN97" s="1648"/>
    </row>
    <row r="98" spans="1:40" x14ac:dyDescent="0.2">
      <c r="A98" s="1677" t="e">
        <f ca="1"/>
        <v>#NAME?</v>
      </c>
      <c r="B98" s="1673" t="e">
        <f ca="1"/>
        <v>#NAME?</v>
      </c>
      <c r="C98" s="1676" t="e">
        <f ca="1"/>
        <v>#NAME?</v>
      </c>
      <c r="D98" s="1676" t="e">
        <f ca="1"/>
        <v>#NAME?</v>
      </c>
      <c r="E98" s="1673" t="e">
        <f ca="1"/>
        <v>#NAME?</v>
      </c>
      <c r="F98" s="1673" t="e">
        <f ca="1"/>
        <v>#NAME?</v>
      </c>
      <c r="G98" s="1672" t="e">
        <f ca="1"/>
        <v>#NAME?</v>
      </c>
      <c r="H98" s="1675" t="e">
        <f ca="1"/>
        <v>#NAME?</v>
      </c>
      <c r="I98" s="1674" t="e">
        <f ca="1"/>
        <v>#NAME?</v>
      </c>
      <c r="J98" s="1673" t="e">
        <f ca="1"/>
        <v>#NAME?</v>
      </c>
      <c r="K98" s="1672" t="e">
        <f ca="1"/>
        <v>#NAME?</v>
      </c>
      <c r="L98" s="1671" t="e">
        <f ca="1"/>
        <v>#NAME?</v>
      </c>
      <c r="M98" s="1669" t="e">
        <f ca="1"/>
        <v>#NAME?</v>
      </c>
      <c r="N98" s="1669" t="e">
        <f ca="1"/>
        <v>#NAME?</v>
      </c>
      <c r="O98" s="1670" t="e">
        <f ca="1"/>
        <v>#NAME?</v>
      </c>
      <c r="P98" s="1669" t="e">
        <f ca="1"/>
        <v>#NAME?</v>
      </c>
      <c r="Q98" s="1669" t="e">
        <f ca="1"/>
        <v>#NAME?</v>
      </c>
      <c r="R98" s="1669" t="e">
        <f ca="1"/>
        <v>#NAME?</v>
      </c>
      <c r="S98" s="1669" t="e">
        <f ca="1"/>
        <v>#NAME?</v>
      </c>
      <c r="T98" s="1669" t="e">
        <f ca="1"/>
        <v>#NAME?</v>
      </c>
      <c r="U98" s="1668" t="e">
        <f ca="1"/>
        <v>#NAME?</v>
      </c>
      <c r="V98" s="1657"/>
      <c r="W98" s="1657"/>
      <c r="X98" s="1657"/>
      <c r="Y98" s="1657"/>
      <c r="Z98" s="1657"/>
      <c r="AA98" s="1648"/>
      <c r="AB98" s="1648"/>
      <c r="AC98" s="1648"/>
      <c r="AD98" s="1648"/>
      <c r="AE98" s="1648"/>
      <c r="AF98" s="1648"/>
      <c r="AG98" s="1648"/>
      <c r="AH98" s="1648"/>
      <c r="AI98" s="1648"/>
      <c r="AJ98" s="1648"/>
      <c r="AK98" s="1648"/>
      <c r="AL98" s="1648"/>
      <c r="AM98" s="1648"/>
      <c r="AN98" s="1648"/>
    </row>
    <row r="99" spans="1:40" x14ac:dyDescent="0.2">
      <c r="A99" s="1677" t="e">
        <f ca="1"/>
        <v>#NAME?</v>
      </c>
      <c r="B99" s="1673" t="e">
        <f ca="1"/>
        <v>#NAME?</v>
      </c>
      <c r="C99" s="1676" t="e">
        <f ca="1"/>
        <v>#NAME?</v>
      </c>
      <c r="D99" s="1676" t="e">
        <f ca="1"/>
        <v>#NAME?</v>
      </c>
      <c r="E99" s="1673" t="e">
        <f ca="1"/>
        <v>#NAME?</v>
      </c>
      <c r="F99" s="1673" t="e">
        <f ca="1"/>
        <v>#NAME?</v>
      </c>
      <c r="G99" s="1672" t="e">
        <f ca="1"/>
        <v>#NAME?</v>
      </c>
      <c r="H99" s="1675" t="e">
        <f ca="1"/>
        <v>#NAME?</v>
      </c>
      <c r="I99" s="1674" t="e">
        <f ca="1"/>
        <v>#NAME?</v>
      </c>
      <c r="J99" s="1673" t="e">
        <f ca="1"/>
        <v>#NAME?</v>
      </c>
      <c r="K99" s="1672" t="e">
        <f ca="1"/>
        <v>#NAME?</v>
      </c>
      <c r="L99" s="1671" t="e">
        <f ca="1"/>
        <v>#NAME?</v>
      </c>
      <c r="M99" s="1669" t="e">
        <f ca="1"/>
        <v>#NAME?</v>
      </c>
      <c r="N99" s="1669" t="e">
        <f ca="1"/>
        <v>#NAME?</v>
      </c>
      <c r="O99" s="1670" t="e">
        <f ca="1"/>
        <v>#NAME?</v>
      </c>
      <c r="P99" s="1669" t="e">
        <f ca="1"/>
        <v>#NAME?</v>
      </c>
      <c r="Q99" s="1669" t="e">
        <f ca="1"/>
        <v>#NAME?</v>
      </c>
      <c r="R99" s="1669" t="e">
        <f ca="1"/>
        <v>#NAME?</v>
      </c>
      <c r="S99" s="1669" t="e">
        <f ca="1"/>
        <v>#NAME?</v>
      </c>
      <c r="T99" s="1669" t="e">
        <f ca="1"/>
        <v>#NAME?</v>
      </c>
      <c r="U99" s="1668" t="e">
        <f ca="1"/>
        <v>#NAME?</v>
      </c>
      <c r="V99" s="1657"/>
      <c r="W99" s="1657"/>
      <c r="X99" s="1657"/>
      <c r="Y99" s="1657"/>
      <c r="Z99" s="1657"/>
      <c r="AA99" s="1648"/>
      <c r="AB99" s="1648"/>
      <c r="AC99" s="1648"/>
      <c r="AD99" s="1648"/>
      <c r="AE99" s="1648"/>
      <c r="AF99" s="1648"/>
      <c r="AG99" s="1648"/>
      <c r="AH99" s="1648"/>
      <c r="AI99" s="1648"/>
      <c r="AJ99" s="1648"/>
      <c r="AK99" s="1648"/>
      <c r="AL99" s="1648"/>
      <c r="AM99" s="1648"/>
      <c r="AN99" s="1648"/>
    </row>
    <row r="100" spans="1:40" x14ac:dyDescent="0.2">
      <c r="A100" s="1677" t="e">
        <f ca="1"/>
        <v>#NAME?</v>
      </c>
      <c r="B100" s="1673" t="e">
        <f ca="1"/>
        <v>#NAME?</v>
      </c>
      <c r="C100" s="1676" t="e">
        <f ca="1"/>
        <v>#NAME?</v>
      </c>
      <c r="D100" s="1676" t="e">
        <f ca="1"/>
        <v>#NAME?</v>
      </c>
      <c r="E100" s="1673" t="e">
        <f ca="1"/>
        <v>#NAME?</v>
      </c>
      <c r="F100" s="1673" t="e">
        <f ca="1"/>
        <v>#NAME?</v>
      </c>
      <c r="G100" s="1672" t="e">
        <f ca="1"/>
        <v>#NAME?</v>
      </c>
      <c r="H100" s="1675" t="e">
        <f ca="1"/>
        <v>#NAME?</v>
      </c>
      <c r="I100" s="1674" t="e">
        <f ca="1"/>
        <v>#NAME?</v>
      </c>
      <c r="J100" s="1673" t="e">
        <f ca="1"/>
        <v>#NAME?</v>
      </c>
      <c r="K100" s="1672" t="e">
        <f ca="1"/>
        <v>#NAME?</v>
      </c>
      <c r="L100" s="1671" t="e">
        <f ca="1"/>
        <v>#NAME?</v>
      </c>
      <c r="M100" s="1669" t="e">
        <f ca="1"/>
        <v>#NAME?</v>
      </c>
      <c r="N100" s="1669" t="e">
        <f ca="1"/>
        <v>#NAME?</v>
      </c>
      <c r="O100" s="1670" t="e">
        <f ca="1"/>
        <v>#NAME?</v>
      </c>
      <c r="P100" s="1669" t="e">
        <f ca="1"/>
        <v>#NAME?</v>
      </c>
      <c r="Q100" s="1669" t="e">
        <f ca="1"/>
        <v>#NAME?</v>
      </c>
      <c r="R100" s="1669" t="e">
        <f ca="1"/>
        <v>#NAME?</v>
      </c>
      <c r="S100" s="1669" t="e">
        <f ca="1"/>
        <v>#NAME?</v>
      </c>
      <c r="T100" s="1669" t="e">
        <f ca="1"/>
        <v>#NAME?</v>
      </c>
      <c r="U100" s="1668" t="e">
        <f ca="1"/>
        <v>#NAME?</v>
      </c>
      <c r="V100" s="1657"/>
      <c r="W100" s="1657"/>
      <c r="X100" s="1657"/>
      <c r="Y100" s="1657"/>
      <c r="Z100" s="1657"/>
      <c r="AA100" s="1648"/>
      <c r="AB100" s="1648"/>
      <c r="AC100" s="1648"/>
      <c r="AD100" s="1648"/>
      <c r="AE100" s="1648"/>
      <c r="AF100" s="1648"/>
      <c r="AG100" s="1648"/>
      <c r="AH100" s="1648"/>
      <c r="AI100" s="1648"/>
      <c r="AJ100" s="1648"/>
      <c r="AK100" s="1648"/>
      <c r="AL100" s="1648"/>
      <c r="AM100" s="1648"/>
      <c r="AN100" s="1648"/>
    </row>
    <row r="101" spans="1:40" x14ac:dyDescent="0.2">
      <c r="A101" s="1677" t="e">
        <f ca="1"/>
        <v>#NAME?</v>
      </c>
      <c r="B101" s="1673" t="e">
        <f ca="1"/>
        <v>#NAME?</v>
      </c>
      <c r="C101" s="1676" t="e">
        <f ca="1"/>
        <v>#NAME?</v>
      </c>
      <c r="D101" s="1676" t="e">
        <f ca="1"/>
        <v>#NAME?</v>
      </c>
      <c r="E101" s="1673" t="e">
        <f ca="1"/>
        <v>#NAME?</v>
      </c>
      <c r="F101" s="1673" t="e">
        <f ca="1"/>
        <v>#NAME?</v>
      </c>
      <c r="G101" s="1672" t="e">
        <f ca="1"/>
        <v>#NAME?</v>
      </c>
      <c r="H101" s="1675" t="e">
        <f ca="1"/>
        <v>#NAME?</v>
      </c>
      <c r="I101" s="1674" t="e">
        <f ca="1"/>
        <v>#NAME?</v>
      </c>
      <c r="J101" s="1673" t="e">
        <f ca="1"/>
        <v>#NAME?</v>
      </c>
      <c r="K101" s="1672" t="e">
        <f ca="1"/>
        <v>#NAME?</v>
      </c>
      <c r="L101" s="1671" t="e">
        <f ca="1"/>
        <v>#NAME?</v>
      </c>
      <c r="M101" s="1669" t="e">
        <f ca="1"/>
        <v>#NAME?</v>
      </c>
      <c r="N101" s="1669" t="e">
        <f ca="1"/>
        <v>#NAME?</v>
      </c>
      <c r="O101" s="1670" t="e">
        <f ca="1"/>
        <v>#NAME?</v>
      </c>
      <c r="P101" s="1669" t="e">
        <f ca="1"/>
        <v>#NAME?</v>
      </c>
      <c r="Q101" s="1669" t="e">
        <f ca="1"/>
        <v>#NAME?</v>
      </c>
      <c r="R101" s="1669" t="e">
        <f ca="1"/>
        <v>#NAME?</v>
      </c>
      <c r="S101" s="1669" t="e">
        <f ca="1"/>
        <v>#NAME?</v>
      </c>
      <c r="T101" s="1669" t="e">
        <f ca="1"/>
        <v>#NAME?</v>
      </c>
      <c r="U101" s="1668" t="e">
        <f ca="1"/>
        <v>#NAME?</v>
      </c>
      <c r="V101" s="1657"/>
      <c r="W101" s="1657"/>
      <c r="X101" s="1657"/>
      <c r="Y101" s="1657"/>
      <c r="Z101" s="1657"/>
      <c r="AA101" s="1648"/>
      <c r="AB101" s="1648"/>
      <c r="AC101" s="1648"/>
      <c r="AD101" s="1648"/>
      <c r="AE101" s="1648"/>
      <c r="AF101" s="1648"/>
      <c r="AG101" s="1648"/>
      <c r="AH101" s="1648"/>
      <c r="AI101" s="1648"/>
      <c r="AJ101" s="1648"/>
      <c r="AK101" s="1648"/>
      <c r="AL101" s="1648"/>
      <c r="AM101" s="1648"/>
      <c r="AN101" s="1648"/>
    </row>
    <row r="102" spans="1:40" x14ac:dyDescent="0.2">
      <c r="A102" s="1677" t="e">
        <f ca="1"/>
        <v>#NAME?</v>
      </c>
      <c r="B102" s="1673" t="e">
        <f ca="1"/>
        <v>#NAME?</v>
      </c>
      <c r="C102" s="1676" t="e">
        <f ca="1"/>
        <v>#NAME?</v>
      </c>
      <c r="D102" s="1676" t="e">
        <f ca="1"/>
        <v>#NAME?</v>
      </c>
      <c r="E102" s="1673" t="e">
        <f ca="1"/>
        <v>#NAME?</v>
      </c>
      <c r="F102" s="1673" t="e">
        <f ca="1"/>
        <v>#NAME?</v>
      </c>
      <c r="G102" s="1672" t="e">
        <f ca="1"/>
        <v>#NAME?</v>
      </c>
      <c r="H102" s="1675" t="e">
        <f ca="1"/>
        <v>#NAME?</v>
      </c>
      <c r="I102" s="1674" t="e">
        <f ca="1"/>
        <v>#NAME?</v>
      </c>
      <c r="J102" s="1673" t="e">
        <f ca="1"/>
        <v>#NAME?</v>
      </c>
      <c r="K102" s="1672" t="e">
        <f ca="1"/>
        <v>#NAME?</v>
      </c>
      <c r="L102" s="1671" t="e">
        <f ca="1"/>
        <v>#NAME?</v>
      </c>
      <c r="M102" s="1669" t="e">
        <f ca="1"/>
        <v>#NAME?</v>
      </c>
      <c r="N102" s="1669" t="e">
        <f ca="1"/>
        <v>#NAME?</v>
      </c>
      <c r="O102" s="1670" t="e">
        <f ca="1"/>
        <v>#NAME?</v>
      </c>
      <c r="P102" s="1669" t="e">
        <f ca="1"/>
        <v>#NAME?</v>
      </c>
      <c r="Q102" s="1669" t="e">
        <f ca="1"/>
        <v>#NAME?</v>
      </c>
      <c r="R102" s="1669" t="e">
        <f ca="1"/>
        <v>#NAME?</v>
      </c>
      <c r="S102" s="1669" t="e">
        <f ca="1"/>
        <v>#NAME?</v>
      </c>
      <c r="T102" s="1669" t="e">
        <f ca="1"/>
        <v>#NAME?</v>
      </c>
      <c r="U102" s="1668" t="e">
        <f ca="1"/>
        <v>#NAME?</v>
      </c>
      <c r="V102" s="1657"/>
      <c r="W102" s="1657"/>
      <c r="X102" s="1657"/>
      <c r="Y102" s="1657"/>
      <c r="Z102" s="1657"/>
      <c r="AA102" s="1648"/>
      <c r="AB102" s="1648"/>
      <c r="AC102" s="1648"/>
      <c r="AD102" s="1648"/>
      <c r="AE102" s="1648"/>
      <c r="AF102" s="1648"/>
      <c r="AG102" s="1648"/>
      <c r="AH102" s="1648"/>
      <c r="AI102" s="1648"/>
      <c r="AJ102" s="1648"/>
      <c r="AK102" s="1648"/>
      <c r="AL102" s="1648"/>
      <c r="AM102" s="1648"/>
      <c r="AN102" s="1648"/>
    </row>
    <row r="103" spans="1:40" x14ac:dyDescent="0.2">
      <c r="A103" s="1677" t="e">
        <f ca="1"/>
        <v>#NAME?</v>
      </c>
      <c r="B103" s="1673" t="e">
        <f ca="1"/>
        <v>#NAME?</v>
      </c>
      <c r="C103" s="1676" t="e">
        <f ca="1"/>
        <v>#NAME?</v>
      </c>
      <c r="D103" s="1676" t="e">
        <f ca="1"/>
        <v>#NAME?</v>
      </c>
      <c r="E103" s="1673" t="e">
        <f ca="1"/>
        <v>#NAME?</v>
      </c>
      <c r="F103" s="1673" t="e">
        <f ca="1"/>
        <v>#NAME?</v>
      </c>
      <c r="G103" s="1672" t="e">
        <f ca="1"/>
        <v>#NAME?</v>
      </c>
      <c r="H103" s="1675" t="e">
        <f ca="1"/>
        <v>#NAME?</v>
      </c>
      <c r="I103" s="1674" t="e">
        <f ca="1"/>
        <v>#NAME?</v>
      </c>
      <c r="J103" s="1673" t="e">
        <f ca="1"/>
        <v>#NAME?</v>
      </c>
      <c r="K103" s="1672" t="e">
        <f ca="1"/>
        <v>#NAME?</v>
      </c>
      <c r="L103" s="1671" t="e">
        <f ca="1"/>
        <v>#NAME?</v>
      </c>
      <c r="M103" s="1669" t="e">
        <f ca="1"/>
        <v>#NAME?</v>
      </c>
      <c r="N103" s="1669" t="e">
        <f ca="1"/>
        <v>#NAME?</v>
      </c>
      <c r="O103" s="1670" t="e">
        <f ca="1"/>
        <v>#NAME?</v>
      </c>
      <c r="P103" s="1669" t="e">
        <f ca="1"/>
        <v>#NAME?</v>
      </c>
      <c r="Q103" s="1669" t="e">
        <f ca="1"/>
        <v>#NAME?</v>
      </c>
      <c r="R103" s="1669" t="e">
        <f ca="1"/>
        <v>#NAME?</v>
      </c>
      <c r="S103" s="1669" t="e">
        <f ca="1"/>
        <v>#NAME?</v>
      </c>
      <c r="T103" s="1669" t="e">
        <f ca="1"/>
        <v>#NAME?</v>
      </c>
      <c r="U103" s="1668" t="e">
        <f ca="1"/>
        <v>#NAME?</v>
      </c>
      <c r="V103" s="1657"/>
      <c r="W103" s="1657"/>
      <c r="X103" s="1657"/>
      <c r="Y103" s="1657"/>
      <c r="Z103" s="1657"/>
      <c r="AA103" s="1648"/>
      <c r="AB103" s="1648"/>
      <c r="AC103" s="1648"/>
      <c r="AD103" s="1648"/>
      <c r="AE103" s="1648"/>
      <c r="AF103" s="1648"/>
      <c r="AG103" s="1648"/>
      <c r="AH103" s="1648"/>
      <c r="AI103" s="1648"/>
      <c r="AJ103" s="1648"/>
      <c r="AK103" s="1648"/>
      <c r="AL103" s="1648"/>
      <c r="AM103" s="1648"/>
      <c r="AN103" s="1648"/>
    </row>
    <row r="104" spans="1:40" x14ac:dyDescent="0.2">
      <c r="A104" s="1677" t="e">
        <f ca="1"/>
        <v>#NAME?</v>
      </c>
      <c r="B104" s="1673" t="e">
        <f ca="1"/>
        <v>#NAME?</v>
      </c>
      <c r="C104" s="1676" t="e">
        <f ca="1"/>
        <v>#NAME?</v>
      </c>
      <c r="D104" s="1676" t="e">
        <f ca="1"/>
        <v>#NAME?</v>
      </c>
      <c r="E104" s="1673" t="e">
        <f ca="1"/>
        <v>#NAME?</v>
      </c>
      <c r="F104" s="1673" t="e">
        <f ca="1"/>
        <v>#NAME?</v>
      </c>
      <c r="G104" s="1672" t="e">
        <f ca="1"/>
        <v>#NAME?</v>
      </c>
      <c r="H104" s="1675" t="e">
        <f ca="1"/>
        <v>#NAME?</v>
      </c>
      <c r="I104" s="1674" t="e">
        <f ca="1"/>
        <v>#NAME?</v>
      </c>
      <c r="J104" s="1673" t="e">
        <f ca="1"/>
        <v>#NAME?</v>
      </c>
      <c r="K104" s="1672" t="e">
        <f ca="1"/>
        <v>#NAME?</v>
      </c>
      <c r="L104" s="1671" t="e">
        <f ca="1"/>
        <v>#NAME?</v>
      </c>
      <c r="M104" s="1669" t="e">
        <f ca="1"/>
        <v>#NAME?</v>
      </c>
      <c r="N104" s="1669" t="e">
        <f ca="1"/>
        <v>#NAME?</v>
      </c>
      <c r="O104" s="1670" t="e">
        <f ca="1"/>
        <v>#NAME?</v>
      </c>
      <c r="P104" s="1669" t="e">
        <f ca="1"/>
        <v>#NAME?</v>
      </c>
      <c r="Q104" s="1669" t="e">
        <f ca="1"/>
        <v>#NAME?</v>
      </c>
      <c r="R104" s="1669" t="e">
        <f ca="1"/>
        <v>#NAME?</v>
      </c>
      <c r="S104" s="1669" t="e">
        <f ca="1"/>
        <v>#NAME?</v>
      </c>
      <c r="T104" s="1669" t="e">
        <f ca="1"/>
        <v>#NAME?</v>
      </c>
      <c r="U104" s="1668" t="e">
        <f ca="1"/>
        <v>#NAME?</v>
      </c>
      <c r="V104" s="1657"/>
      <c r="W104" s="1657"/>
      <c r="X104" s="1657"/>
      <c r="Y104" s="1657"/>
      <c r="Z104" s="1657"/>
      <c r="AA104" s="1648"/>
      <c r="AB104" s="1648"/>
      <c r="AC104" s="1648"/>
      <c r="AD104" s="1648"/>
      <c r="AE104" s="1648"/>
      <c r="AF104" s="1648"/>
      <c r="AG104" s="1648"/>
      <c r="AH104" s="1648"/>
      <c r="AI104" s="1648"/>
      <c r="AJ104" s="1648"/>
      <c r="AK104" s="1648"/>
      <c r="AL104" s="1648"/>
      <c r="AM104" s="1648"/>
      <c r="AN104" s="1648"/>
    </row>
    <row r="105" spans="1:40" x14ac:dyDescent="0.2">
      <c r="A105" s="1677" t="e">
        <f ca="1"/>
        <v>#NAME?</v>
      </c>
      <c r="B105" s="1673" t="e">
        <f ca="1"/>
        <v>#NAME?</v>
      </c>
      <c r="C105" s="1676" t="e">
        <f ca="1"/>
        <v>#NAME?</v>
      </c>
      <c r="D105" s="1676" t="e">
        <f ca="1"/>
        <v>#NAME?</v>
      </c>
      <c r="E105" s="1673" t="e">
        <f ca="1"/>
        <v>#NAME?</v>
      </c>
      <c r="F105" s="1673" t="e">
        <f ca="1"/>
        <v>#NAME?</v>
      </c>
      <c r="G105" s="1672" t="e">
        <f ca="1"/>
        <v>#NAME?</v>
      </c>
      <c r="H105" s="1675" t="e">
        <f ca="1"/>
        <v>#NAME?</v>
      </c>
      <c r="I105" s="1674" t="e">
        <f ca="1"/>
        <v>#NAME?</v>
      </c>
      <c r="J105" s="1673" t="e">
        <f ca="1"/>
        <v>#NAME?</v>
      </c>
      <c r="K105" s="1672" t="e">
        <f ca="1"/>
        <v>#NAME?</v>
      </c>
      <c r="L105" s="1671" t="e">
        <f ca="1"/>
        <v>#NAME?</v>
      </c>
      <c r="M105" s="1669" t="e">
        <f ca="1"/>
        <v>#NAME?</v>
      </c>
      <c r="N105" s="1669" t="e">
        <f ca="1"/>
        <v>#NAME?</v>
      </c>
      <c r="O105" s="1670" t="e">
        <f ca="1"/>
        <v>#NAME?</v>
      </c>
      <c r="P105" s="1669" t="e">
        <f ca="1"/>
        <v>#NAME?</v>
      </c>
      <c r="Q105" s="1669" t="e">
        <f ca="1"/>
        <v>#NAME?</v>
      </c>
      <c r="R105" s="1669" t="e">
        <f ca="1"/>
        <v>#NAME?</v>
      </c>
      <c r="S105" s="1669" t="e">
        <f ca="1"/>
        <v>#NAME?</v>
      </c>
      <c r="T105" s="1669" t="e">
        <f ca="1"/>
        <v>#NAME?</v>
      </c>
      <c r="U105" s="1668" t="e">
        <f ca="1"/>
        <v>#NAME?</v>
      </c>
      <c r="V105" s="1657"/>
      <c r="W105" s="1657"/>
      <c r="X105" s="1657"/>
      <c r="Y105" s="1657"/>
      <c r="Z105" s="1657"/>
      <c r="AA105" s="1648"/>
      <c r="AB105" s="1648"/>
      <c r="AC105" s="1648"/>
      <c r="AD105" s="1648"/>
      <c r="AE105" s="1648"/>
      <c r="AF105" s="1648"/>
      <c r="AG105" s="1648"/>
      <c r="AH105" s="1648"/>
      <c r="AI105" s="1648"/>
      <c r="AJ105" s="1648"/>
      <c r="AK105" s="1648"/>
      <c r="AL105" s="1648"/>
      <c r="AM105" s="1648"/>
      <c r="AN105" s="1648"/>
    </row>
    <row r="106" spans="1:40" x14ac:dyDescent="0.2">
      <c r="A106" s="1677" t="e">
        <f ca="1"/>
        <v>#NAME?</v>
      </c>
      <c r="B106" s="1673" t="e">
        <f ca="1"/>
        <v>#NAME?</v>
      </c>
      <c r="C106" s="1676" t="e">
        <f ca="1"/>
        <v>#NAME?</v>
      </c>
      <c r="D106" s="1676" t="e">
        <f ca="1"/>
        <v>#NAME?</v>
      </c>
      <c r="E106" s="1673" t="e">
        <f ca="1"/>
        <v>#NAME?</v>
      </c>
      <c r="F106" s="1673" t="e">
        <f ca="1"/>
        <v>#NAME?</v>
      </c>
      <c r="G106" s="1672" t="e">
        <f ca="1"/>
        <v>#NAME?</v>
      </c>
      <c r="H106" s="1675" t="e">
        <f ca="1"/>
        <v>#NAME?</v>
      </c>
      <c r="I106" s="1674" t="e">
        <f ca="1"/>
        <v>#NAME?</v>
      </c>
      <c r="J106" s="1673" t="e">
        <f ca="1"/>
        <v>#NAME?</v>
      </c>
      <c r="K106" s="1672" t="e">
        <f ca="1"/>
        <v>#NAME?</v>
      </c>
      <c r="L106" s="1671" t="e">
        <f ca="1"/>
        <v>#NAME?</v>
      </c>
      <c r="M106" s="1669" t="e">
        <f ca="1"/>
        <v>#NAME?</v>
      </c>
      <c r="N106" s="1669" t="e">
        <f ca="1"/>
        <v>#NAME?</v>
      </c>
      <c r="O106" s="1670" t="e">
        <f ca="1"/>
        <v>#NAME?</v>
      </c>
      <c r="P106" s="1669" t="e">
        <f ca="1"/>
        <v>#NAME?</v>
      </c>
      <c r="Q106" s="1669" t="e">
        <f ca="1"/>
        <v>#NAME?</v>
      </c>
      <c r="R106" s="1669" t="e">
        <f ca="1"/>
        <v>#NAME?</v>
      </c>
      <c r="S106" s="1669" t="e">
        <f ca="1"/>
        <v>#NAME?</v>
      </c>
      <c r="T106" s="1669" t="e">
        <f ca="1"/>
        <v>#NAME?</v>
      </c>
      <c r="U106" s="1668" t="e">
        <f ca="1"/>
        <v>#NAME?</v>
      </c>
      <c r="V106" s="1657"/>
      <c r="W106" s="1657"/>
      <c r="X106" s="1657"/>
      <c r="Y106" s="1657"/>
      <c r="Z106" s="1657"/>
      <c r="AA106" s="1648"/>
      <c r="AB106" s="1648"/>
      <c r="AC106" s="1648"/>
      <c r="AD106" s="1648"/>
      <c r="AE106" s="1648"/>
      <c r="AF106" s="1648"/>
      <c r="AG106" s="1648"/>
      <c r="AH106" s="1648"/>
      <c r="AI106" s="1648"/>
      <c r="AJ106" s="1648"/>
      <c r="AK106" s="1648"/>
      <c r="AL106" s="1648"/>
      <c r="AM106" s="1648"/>
      <c r="AN106" s="1648"/>
    </row>
    <row r="107" spans="1:40" x14ac:dyDescent="0.2">
      <c r="A107" s="1677" t="e">
        <f ca="1"/>
        <v>#NAME?</v>
      </c>
      <c r="B107" s="1673" t="e">
        <f ca="1"/>
        <v>#NAME?</v>
      </c>
      <c r="C107" s="1676" t="e">
        <f ca="1"/>
        <v>#NAME?</v>
      </c>
      <c r="D107" s="1676" t="e">
        <f ca="1"/>
        <v>#NAME?</v>
      </c>
      <c r="E107" s="1673" t="e">
        <f ca="1"/>
        <v>#NAME?</v>
      </c>
      <c r="F107" s="1673" t="e">
        <f ca="1"/>
        <v>#NAME?</v>
      </c>
      <c r="G107" s="1672" t="e">
        <f ca="1"/>
        <v>#NAME?</v>
      </c>
      <c r="H107" s="1675" t="e">
        <f ca="1"/>
        <v>#NAME?</v>
      </c>
      <c r="I107" s="1674" t="e">
        <f ca="1"/>
        <v>#NAME?</v>
      </c>
      <c r="J107" s="1673" t="e">
        <f ca="1"/>
        <v>#NAME?</v>
      </c>
      <c r="K107" s="1672" t="e">
        <f ca="1"/>
        <v>#NAME?</v>
      </c>
      <c r="L107" s="1671" t="e">
        <f ca="1"/>
        <v>#NAME?</v>
      </c>
      <c r="M107" s="1669" t="e">
        <f ca="1"/>
        <v>#NAME?</v>
      </c>
      <c r="N107" s="1669" t="e">
        <f ca="1"/>
        <v>#NAME?</v>
      </c>
      <c r="O107" s="1670" t="e">
        <f ca="1"/>
        <v>#NAME?</v>
      </c>
      <c r="P107" s="1669" t="e">
        <f ca="1"/>
        <v>#NAME?</v>
      </c>
      <c r="Q107" s="1669" t="e">
        <f ca="1"/>
        <v>#NAME?</v>
      </c>
      <c r="R107" s="1669" t="e">
        <f ca="1"/>
        <v>#NAME?</v>
      </c>
      <c r="S107" s="1669" t="e">
        <f ca="1"/>
        <v>#NAME?</v>
      </c>
      <c r="T107" s="1669" t="e">
        <f ca="1"/>
        <v>#NAME?</v>
      </c>
      <c r="U107" s="1668" t="e">
        <f ca="1"/>
        <v>#NAME?</v>
      </c>
      <c r="V107" s="1657"/>
      <c r="W107" s="1657"/>
      <c r="X107" s="1657"/>
      <c r="Y107" s="1657"/>
      <c r="Z107" s="1657"/>
      <c r="AA107" s="1648"/>
      <c r="AB107" s="1648"/>
      <c r="AC107" s="1648"/>
      <c r="AD107" s="1648"/>
      <c r="AE107" s="1648"/>
      <c r="AF107" s="1648"/>
      <c r="AG107" s="1648"/>
      <c r="AH107" s="1648"/>
      <c r="AI107" s="1648"/>
      <c r="AJ107" s="1648"/>
      <c r="AK107" s="1648"/>
      <c r="AL107" s="1648"/>
      <c r="AM107" s="1648"/>
      <c r="AN107" s="1648"/>
    </row>
    <row r="108" spans="1:40" x14ac:dyDescent="0.2">
      <c r="A108" s="1677" t="e">
        <f ca="1"/>
        <v>#NAME?</v>
      </c>
      <c r="B108" s="1673" t="e">
        <f ca="1"/>
        <v>#NAME?</v>
      </c>
      <c r="C108" s="1676" t="e">
        <f ca="1"/>
        <v>#NAME?</v>
      </c>
      <c r="D108" s="1676" t="e">
        <f ca="1"/>
        <v>#NAME?</v>
      </c>
      <c r="E108" s="1673" t="e">
        <f ca="1"/>
        <v>#NAME?</v>
      </c>
      <c r="F108" s="1673" t="e">
        <f ca="1"/>
        <v>#NAME?</v>
      </c>
      <c r="G108" s="1672" t="e">
        <f ca="1"/>
        <v>#NAME?</v>
      </c>
      <c r="H108" s="1675" t="e">
        <f ca="1"/>
        <v>#NAME?</v>
      </c>
      <c r="I108" s="1674" t="e">
        <f ca="1"/>
        <v>#NAME?</v>
      </c>
      <c r="J108" s="1673" t="e">
        <f ca="1"/>
        <v>#NAME?</v>
      </c>
      <c r="K108" s="1672" t="e">
        <f ca="1"/>
        <v>#NAME?</v>
      </c>
      <c r="L108" s="1671" t="e">
        <f ca="1"/>
        <v>#NAME?</v>
      </c>
      <c r="M108" s="1669" t="e">
        <f ca="1"/>
        <v>#NAME?</v>
      </c>
      <c r="N108" s="1669" t="e">
        <f ca="1"/>
        <v>#NAME?</v>
      </c>
      <c r="O108" s="1670" t="e">
        <f ca="1"/>
        <v>#NAME?</v>
      </c>
      <c r="P108" s="1669" t="e">
        <f ca="1"/>
        <v>#NAME?</v>
      </c>
      <c r="Q108" s="1669" t="e">
        <f ca="1"/>
        <v>#NAME?</v>
      </c>
      <c r="R108" s="1669" t="e">
        <f ca="1"/>
        <v>#NAME?</v>
      </c>
      <c r="S108" s="1669" t="e">
        <f ca="1"/>
        <v>#NAME?</v>
      </c>
      <c r="T108" s="1669" t="e">
        <f ca="1"/>
        <v>#NAME?</v>
      </c>
      <c r="U108" s="1668" t="e">
        <f ca="1"/>
        <v>#NAME?</v>
      </c>
      <c r="V108" s="1657"/>
      <c r="W108" s="1657"/>
      <c r="X108" s="1657"/>
      <c r="Y108" s="1657"/>
      <c r="Z108" s="1657"/>
      <c r="AA108" s="1648"/>
      <c r="AB108" s="1648"/>
      <c r="AC108" s="1648"/>
      <c r="AD108" s="1648"/>
      <c r="AE108" s="1648"/>
      <c r="AF108" s="1648"/>
      <c r="AG108" s="1648"/>
      <c r="AH108" s="1648"/>
      <c r="AI108" s="1648"/>
      <c r="AJ108" s="1648"/>
      <c r="AK108" s="1648"/>
      <c r="AL108" s="1648"/>
      <c r="AM108" s="1648"/>
      <c r="AN108" s="1648"/>
    </row>
    <row r="109" spans="1:40" x14ac:dyDescent="0.2">
      <c r="A109" s="1677" t="e">
        <f ca="1"/>
        <v>#NAME?</v>
      </c>
      <c r="B109" s="1673" t="e">
        <f ca="1"/>
        <v>#NAME?</v>
      </c>
      <c r="C109" s="1676" t="e">
        <f ca="1"/>
        <v>#NAME?</v>
      </c>
      <c r="D109" s="1676" t="e">
        <f ca="1"/>
        <v>#NAME?</v>
      </c>
      <c r="E109" s="1673" t="e">
        <f ca="1"/>
        <v>#NAME?</v>
      </c>
      <c r="F109" s="1673" t="e">
        <f ca="1"/>
        <v>#NAME?</v>
      </c>
      <c r="G109" s="1672" t="e">
        <f ca="1"/>
        <v>#NAME?</v>
      </c>
      <c r="H109" s="1675" t="e">
        <f ca="1"/>
        <v>#NAME?</v>
      </c>
      <c r="I109" s="1674" t="e">
        <f ca="1"/>
        <v>#NAME?</v>
      </c>
      <c r="J109" s="1673" t="e">
        <f ca="1"/>
        <v>#NAME?</v>
      </c>
      <c r="K109" s="1672" t="e">
        <f ca="1"/>
        <v>#NAME?</v>
      </c>
      <c r="L109" s="1671" t="e">
        <f ca="1"/>
        <v>#NAME?</v>
      </c>
      <c r="M109" s="1669" t="e">
        <f ca="1"/>
        <v>#NAME?</v>
      </c>
      <c r="N109" s="1669" t="e">
        <f ca="1"/>
        <v>#NAME?</v>
      </c>
      <c r="O109" s="1670" t="e">
        <f ca="1"/>
        <v>#NAME?</v>
      </c>
      <c r="P109" s="1669" t="e">
        <f ca="1"/>
        <v>#NAME?</v>
      </c>
      <c r="Q109" s="1669" t="e">
        <f ca="1"/>
        <v>#NAME?</v>
      </c>
      <c r="R109" s="1669" t="e">
        <f ca="1"/>
        <v>#NAME?</v>
      </c>
      <c r="S109" s="1669" t="e">
        <f ca="1"/>
        <v>#NAME?</v>
      </c>
      <c r="T109" s="1669" t="e">
        <f ca="1"/>
        <v>#NAME?</v>
      </c>
      <c r="U109" s="1668" t="e">
        <f ca="1"/>
        <v>#NAME?</v>
      </c>
      <c r="V109" s="1657"/>
      <c r="W109" s="1657"/>
      <c r="X109" s="1657"/>
      <c r="Y109" s="1657"/>
      <c r="Z109" s="1657"/>
      <c r="AA109" s="1648"/>
      <c r="AB109" s="1648"/>
      <c r="AC109" s="1648"/>
      <c r="AD109" s="1648"/>
      <c r="AE109" s="1648"/>
      <c r="AF109" s="1648"/>
      <c r="AG109" s="1648"/>
      <c r="AH109" s="1648"/>
      <c r="AI109" s="1648"/>
      <c r="AJ109" s="1648"/>
      <c r="AK109" s="1648"/>
      <c r="AL109" s="1648"/>
      <c r="AM109" s="1648"/>
      <c r="AN109" s="1648"/>
    </row>
    <row r="110" spans="1:40" x14ac:dyDescent="0.2">
      <c r="A110" s="1677" t="e">
        <f ca="1"/>
        <v>#NAME?</v>
      </c>
      <c r="B110" s="1673" t="e">
        <f ca="1"/>
        <v>#NAME?</v>
      </c>
      <c r="C110" s="1676" t="e">
        <f ca="1"/>
        <v>#NAME?</v>
      </c>
      <c r="D110" s="1676" t="e">
        <f ca="1"/>
        <v>#NAME?</v>
      </c>
      <c r="E110" s="1673" t="e">
        <f ca="1"/>
        <v>#NAME?</v>
      </c>
      <c r="F110" s="1673" t="e">
        <f ca="1"/>
        <v>#NAME?</v>
      </c>
      <c r="G110" s="1672" t="e">
        <f ca="1"/>
        <v>#NAME?</v>
      </c>
      <c r="H110" s="1675" t="e">
        <f ca="1"/>
        <v>#NAME?</v>
      </c>
      <c r="I110" s="1674" t="e">
        <f ca="1"/>
        <v>#NAME?</v>
      </c>
      <c r="J110" s="1673" t="e">
        <f ca="1"/>
        <v>#NAME?</v>
      </c>
      <c r="K110" s="1672" t="e">
        <f ca="1"/>
        <v>#NAME?</v>
      </c>
      <c r="L110" s="1671" t="e">
        <f ca="1"/>
        <v>#NAME?</v>
      </c>
      <c r="M110" s="1669" t="e">
        <f ca="1"/>
        <v>#NAME?</v>
      </c>
      <c r="N110" s="1669" t="e">
        <f ca="1"/>
        <v>#NAME?</v>
      </c>
      <c r="O110" s="1670" t="e">
        <f ca="1"/>
        <v>#NAME?</v>
      </c>
      <c r="P110" s="1669" t="e">
        <f ca="1"/>
        <v>#NAME?</v>
      </c>
      <c r="Q110" s="1669" t="e">
        <f ca="1"/>
        <v>#NAME?</v>
      </c>
      <c r="R110" s="1669" t="e">
        <f ca="1"/>
        <v>#NAME?</v>
      </c>
      <c r="S110" s="1669" t="e">
        <f ca="1"/>
        <v>#NAME?</v>
      </c>
      <c r="T110" s="1669" t="e">
        <f ca="1"/>
        <v>#NAME?</v>
      </c>
      <c r="U110" s="1668" t="e">
        <f ca="1"/>
        <v>#NAME?</v>
      </c>
      <c r="V110" s="1657"/>
      <c r="W110" s="1657"/>
      <c r="X110" s="1657"/>
      <c r="Y110" s="1657"/>
      <c r="Z110" s="1657"/>
      <c r="AA110" s="1648"/>
      <c r="AB110" s="1648"/>
      <c r="AC110" s="1648"/>
      <c r="AD110" s="1648"/>
      <c r="AE110" s="1648"/>
      <c r="AF110" s="1648"/>
      <c r="AG110" s="1648"/>
      <c r="AH110" s="1648"/>
      <c r="AI110" s="1648"/>
      <c r="AJ110" s="1648"/>
      <c r="AK110" s="1648"/>
      <c r="AL110" s="1648"/>
      <c r="AM110" s="1648"/>
      <c r="AN110" s="1648"/>
    </row>
    <row r="111" spans="1:40" x14ac:dyDescent="0.2">
      <c r="A111" s="1677" t="e">
        <f ca="1"/>
        <v>#NAME?</v>
      </c>
      <c r="B111" s="1673" t="e">
        <f ca="1"/>
        <v>#NAME?</v>
      </c>
      <c r="C111" s="1676" t="e">
        <f ca="1"/>
        <v>#NAME?</v>
      </c>
      <c r="D111" s="1676" t="e">
        <f ca="1"/>
        <v>#NAME?</v>
      </c>
      <c r="E111" s="1673" t="e">
        <f ca="1"/>
        <v>#NAME?</v>
      </c>
      <c r="F111" s="1673" t="e">
        <f ca="1"/>
        <v>#NAME?</v>
      </c>
      <c r="G111" s="1672" t="e">
        <f ca="1"/>
        <v>#NAME?</v>
      </c>
      <c r="H111" s="1675" t="e">
        <f ca="1"/>
        <v>#NAME?</v>
      </c>
      <c r="I111" s="1674" t="e">
        <f ca="1"/>
        <v>#NAME?</v>
      </c>
      <c r="J111" s="1673" t="e">
        <f ca="1"/>
        <v>#NAME?</v>
      </c>
      <c r="K111" s="1672" t="e">
        <f ca="1"/>
        <v>#NAME?</v>
      </c>
      <c r="L111" s="1671" t="e">
        <f ca="1"/>
        <v>#NAME?</v>
      </c>
      <c r="M111" s="1669" t="e">
        <f ca="1"/>
        <v>#NAME?</v>
      </c>
      <c r="N111" s="1669" t="e">
        <f ca="1"/>
        <v>#NAME?</v>
      </c>
      <c r="O111" s="1670" t="e">
        <f ca="1"/>
        <v>#NAME?</v>
      </c>
      <c r="P111" s="1669" t="e">
        <f ca="1"/>
        <v>#NAME?</v>
      </c>
      <c r="Q111" s="1669" t="e">
        <f ca="1"/>
        <v>#NAME?</v>
      </c>
      <c r="R111" s="1669" t="e">
        <f ca="1"/>
        <v>#NAME?</v>
      </c>
      <c r="S111" s="1669" t="e">
        <f ca="1"/>
        <v>#NAME?</v>
      </c>
      <c r="T111" s="1669" t="e">
        <f ca="1"/>
        <v>#NAME?</v>
      </c>
      <c r="U111" s="1668" t="e">
        <f ca="1"/>
        <v>#NAME?</v>
      </c>
      <c r="V111" s="1657"/>
      <c r="W111" s="1657"/>
      <c r="X111" s="1657"/>
      <c r="Y111" s="1657"/>
      <c r="Z111" s="1657"/>
      <c r="AA111" s="1648"/>
      <c r="AB111" s="1648"/>
      <c r="AC111" s="1648"/>
      <c r="AD111" s="1648"/>
      <c r="AE111" s="1648"/>
      <c r="AF111" s="1648"/>
      <c r="AG111" s="1648"/>
      <c r="AH111" s="1648"/>
      <c r="AI111" s="1648"/>
      <c r="AJ111" s="1648"/>
      <c r="AK111" s="1648"/>
      <c r="AL111" s="1648"/>
      <c r="AM111" s="1648"/>
      <c r="AN111" s="1648"/>
    </row>
    <row r="112" spans="1:40" x14ac:dyDescent="0.2">
      <c r="A112" s="1677" t="e">
        <f ca="1"/>
        <v>#NAME?</v>
      </c>
      <c r="B112" s="1673" t="e">
        <f ca="1"/>
        <v>#NAME?</v>
      </c>
      <c r="C112" s="1676" t="e">
        <f ca="1"/>
        <v>#NAME?</v>
      </c>
      <c r="D112" s="1676" t="e">
        <f ca="1"/>
        <v>#NAME?</v>
      </c>
      <c r="E112" s="1673" t="e">
        <f ca="1"/>
        <v>#NAME?</v>
      </c>
      <c r="F112" s="1673" t="e">
        <f ca="1"/>
        <v>#NAME?</v>
      </c>
      <c r="G112" s="1672" t="e">
        <f ca="1"/>
        <v>#NAME?</v>
      </c>
      <c r="H112" s="1675" t="e">
        <f ca="1"/>
        <v>#NAME?</v>
      </c>
      <c r="I112" s="1674" t="e">
        <f ca="1"/>
        <v>#NAME?</v>
      </c>
      <c r="J112" s="1673" t="e">
        <f ca="1"/>
        <v>#NAME?</v>
      </c>
      <c r="K112" s="1672" t="e">
        <f ca="1"/>
        <v>#NAME?</v>
      </c>
      <c r="L112" s="1671" t="e">
        <f ca="1"/>
        <v>#NAME?</v>
      </c>
      <c r="M112" s="1669" t="e">
        <f ca="1"/>
        <v>#NAME?</v>
      </c>
      <c r="N112" s="1669" t="e">
        <f ca="1"/>
        <v>#NAME?</v>
      </c>
      <c r="O112" s="1670" t="e">
        <f ca="1"/>
        <v>#NAME?</v>
      </c>
      <c r="P112" s="1669" t="e">
        <f ca="1"/>
        <v>#NAME?</v>
      </c>
      <c r="Q112" s="1669" t="e">
        <f ca="1"/>
        <v>#NAME?</v>
      </c>
      <c r="R112" s="1669" t="e">
        <f ca="1"/>
        <v>#NAME?</v>
      </c>
      <c r="S112" s="1669" t="e">
        <f ca="1"/>
        <v>#NAME?</v>
      </c>
      <c r="T112" s="1669" t="e">
        <f ca="1"/>
        <v>#NAME?</v>
      </c>
      <c r="U112" s="1668" t="e">
        <f ca="1"/>
        <v>#NAME?</v>
      </c>
      <c r="V112" s="1657"/>
      <c r="W112" s="1657"/>
      <c r="X112" s="1657"/>
      <c r="Y112" s="1657"/>
      <c r="Z112" s="1657"/>
      <c r="AA112" s="1648"/>
      <c r="AB112" s="1648"/>
      <c r="AC112" s="1648"/>
      <c r="AD112" s="1648"/>
      <c r="AE112" s="1648"/>
      <c r="AF112" s="1648"/>
      <c r="AG112" s="1648"/>
      <c r="AH112" s="1648"/>
      <c r="AI112" s="1648"/>
      <c r="AJ112" s="1648"/>
      <c r="AK112" s="1648"/>
      <c r="AL112" s="1648"/>
      <c r="AM112" s="1648"/>
      <c r="AN112" s="1648"/>
    </row>
    <row r="113" spans="1:40" x14ac:dyDescent="0.2">
      <c r="A113" s="1677" t="e">
        <f ca="1"/>
        <v>#NAME?</v>
      </c>
      <c r="B113" s="1673" t="e">
        <f ca="1"/>
        <v>#NAME?</v>
      </c>
      <c r="C113" s="1676" t="e">
        <f ca="1"/>
        <v>#NAME?</v>
      </c>
      <c r="D113" s="1676" t="e">
        <f ca="1"/>
        <v>#NAME?</v>
      </c>
      <c r="E113" s="1673" t="e">
        <f ca="1"/>
        <v>#NAME?</v>
      </c>
      <c r="F113" s="1673" t="e">
        <f ca="1"/>
        <v>#NAME?</v>
      </c>
      <c r="G113" s="1672" t="e">
        <f ca="1"/>
        <v>#NAME?</v>
      </c>
      <c r="H113" s="1675" t="e">
        <f ca="1"/>
        <v>#NAME?</v>
      </c>
      <c r="I113" s="1674" t="e">
        <f ca="1"/>
        <v>#NAME?</v>
      </c>
      <c r="J113" s="1673" t="e">
        <f ca="1"/>
        <v>#NAME?</v>
      </c>
      <c r="K113" s="1672" t="e">
        <f ca="1"/>
        <v>#NAME?</v>
      </c>
      <c r="L113" s="1671" t="e">
        <f ca="1"/>
        <v>#NAME?</v>
      </c>
      <c r="M113" s="1669" t="e">
        <f ca="1"/>
        <v>#NAME?</v>
      </c>
      <c r="N113" s="1669" t="e">
        <f ca="1"/>
        <v>#NAME?</v>
      </c>
      <c r="O113" s="1670" t="e">
        <f ca="1"/>
        <v>#NAME?</v>
      </c>
      <c r="P113" s="1669" t="e">
        <f ca="1"/>
        <v>#NAME?</v>
      </c>
      <c r="Q113" s="1669" t="e">
        <f ca="1"/>
        <v>#NAME?</v>
      </c>
      <c r="R113" s="1669" t="e">
        <f ca="1"/>
        <v>#NAME?</v>
      </c>
      <c r="S113" s="1669" t="e">
        <f ca="1"/>
        <v>#NAME?</v>
      </c>
      <c r="T113" s="1669" t="e">
        <f ca="1"/>
        <v>#NAME?</v>
      </c>
      <c r="U113" s="1668" t="e">
        <f ca="1"/>
        <v>#NAME?</v>
      </c>
      <c r="V113" s="1657"/>
      <c r="W113" s="1657"/>
      <c r="X113" s="1657"/>
      <c r="Y113" s="1657"/>
      <c r="Z113" s="1657"/>
      <c r="AA113" s="1648"/>
      <c r="AB113" s="1648"/>
      <c r="AC113" s="1648"/>
      <c r="AD113" s="1648"/>
      <c r="AE113" s="1648"/>
      <c r="AF113" s="1648"/>
      <c r="AG113" s="1648"/>
      <c r="AH113" s="1648"/>
      <c r="AI113" s="1648"/>
      <c r="AJ113" s="1648"/>
      <c r="AK113" s="1648"/>
      <c r="AL113" s="1648"/>
      <c r="AM113" s="1648"/>
      <c r="AN113" s="1648"/>
    </row>
    <row r="114" spans="1:40" x14ac:dyDescent="0.2">
      <c r="A114" s="1677" t="e">
        <f ca="1"/>
        <v>#NAME?</v>
      </c>
      <c r="B114" s="1673" t="e">
        <f ca="1"/>
        <v>#NAME?</v>
      </c>
      <c r="C114" s="1676" t="e">
        <f ca="1"/>
        <v>#NAME?</v>
      </c>
      <c r="D114" s="1676" t="e">
        <f ca="1"/>
        <v>#NAME?</v>
      </c>
      <c r="E114" s="1673" t="e">
        <f ca="1"/>
        <v>#NAME?</v>
      </c>
      <c r="F114" s="1673" t="e">
        <f ca="1"/>
        <v>#NAME?</v>
      </c>
      <c r="G114" s="1672" t="e">
        <f ca="1"/>
        <v>#NAME?</v>
      </c>
      <c r="H114" s="1675" t="e">
        <f ca="1"/>
        <v>#NAME?</v>
      </c>
      <c r="I114" s="1674" t="e">
        <f ca="1"/>
        <v>#NAME?</v>
      </c>
      <c r="J114" s="1673" t="e">
        <f ca="1"/>
        <v>#NAME?</v>
      </c>
      <c r="K114" s="1672" t="e">
        <f ca="1"/>
        <v>#NAME?</v>
      </c>
      <c r="L114" s="1671" t="e">
        <f ca="1"/>
        <v>#NAME?</v>
      </c>
      <c r="M114" s="1669" t="e">
        <f ca="1"/>
        <v>#NAME?</v>
      </c>
      <c r="N114" s="1669" t="e">
        <f ca="1"/>
        <v>#NAME?</v>
      </c>
      <c r="O114" s="1670" t="e">
        <f ca="1"/>
        <v>#NAME?</v>
      </c>
      <c r="P114" s="1669" t="e">
        <f ca="1"/>
        <v>#NAME?</v>
      </c>
      <c r="Q114" s="1669" t="e">
        <f ca="1"/>
        <v>#NAME?</v>
      </c>
      <c r="R114" s="1669" t="e">
        <f ca="1"/>
        <v>#NAME?</v>
      </c>
      <c r="S114" s="1669" t="e">
        <f ca="1"/>
        <v>#NAME?</v>
      </c>
      <c r="T114" s="1669" t="e">
        <f ca="1"/>
        <v>#NAME?</v>
      </c>
      <c r="U114" s="1668" t="e">
        <f ca="1"/>
        <v>#NAME?</v>
      </c>
      <c r="V114" s="1657"/>
      <c r="W114" s="1657"/>
      <c r="X114" s="1657"/>
      <c r="Y114" s="1657"/>
      <c r="Z114" s="1657"/>
      <c r="AA114" s="1648"/>
      <c r="AB114" s="1648"/>
      <c r="AC114" s="1648"/>
      <c r="AD114" s="1648"/>
      <c r="AE114" s="1648"/>
      <c r="AF114" s="1648"/>
      <c r="AG114" s="1648"/>
      <c r="AH114" s="1648"/>
      <c r="AI114" s="1648"/>
      <c r="AJ114" s="1648"/>
      <c r="AK114" s="1648"/>
      <c r="AL114" s="1648"/>
      <c r="AM114" s="1648"/>
      <c r="AN114" s="1648"/>
    </row>
    <row r="115" spans="1:40" x14ac:dyDescent="0.2">
      <c r="A115" s="1677" t="e">
        <f ca="1"/>
        <v>#NAME?</v>
      </c>
      <c r="B115" s="1673" t="e">
        <f ca="1"/>
        <v>#NAME?</v>
      </c>
      <c r="C115" s="1676" t="e">
        <f ca="1"/>
        <v>#NAME?</v>
      </c>
      <c r="D115" s="1676" t="e">
        <f ca="1"/>
        <v>#NAME?</v>
      </c>
      <c r="E115" s="1673" t="e">
        <f ca="1"/>
        <v>#NAME?</v>
      </c>
      <c r="F115" s="1673" t="e">
        <f ca="1"/>
        <v>#NAME?</v>
      </c>
      <c r="G115" s="1672" t="e">
        <f ca="1"/>
        <v>#NAME?</v>
      </c>
      <c r="H115" s="1675" t="e">
        <f ca="1"/>
        <v>#NAME?</v>
      </c>
      <c r="I115" s="1674" t="e">
        <f ca="1"/>
        <v>#NAME?</v>
      </c>
      <c r="J115" s="1673" t="e">
        <f ca="1"/>
        <v>#NAME?</v>
      </c>
      <c r="K115" s="1672" t="e">
        <f ca="1"/>
        <v>#NAME?</v>
      </c>
      <c r="L115" s="1671" t="e">
        <f ca="1"/>
        <v>#NAME?</v>
      </c>
      <c r="M115" s="1669" t="e">
        <f ca="1"/>
        <v>#NAME?</v>
      </c>
      <c r="N115" s="1669" t="e">
        <f ca="1"/>
        <v>#NAME?</v>
      </c>
      <c r="O115" s="1670" t="e">
        <f ca="1"/>
        <v>#NAME?</v>
      </c>
      <c r="P115" s="1669" t="e">
        <f ca="1"/>
        <v>#NAME?</v>
      </c>
      <c r="Q115" s="1669" t="e">
        <f ca="1"/>
        <v>#NAME?</v>
      </c>
      <c r="R115" s="1669" t="e">
        <f ca="1"/>
        <v>#NAME?</v>
      </c>
      <c r="S115" s="1669" t="e">
        <f ca="1"/>
        <v>#NAME?</v>
      </c>
      <c r="T115" s="1669" t="e">
        <f ca="1"/>
        <v>#NAME?</v>
      </c>
      <c r="U115" s="1668" t="e">
        <f ca="1"/>
        <v>#NAME?</v>
      </c>
      <c r="V115" s="1657"/>
      <c r="W115" s="1657"/>
      <c r="X115" s="1657"/>
      <c r="Y115" s="1657"/>
      <c r="Z115" s="1657"/>
      <c r="AA115" s="1648"/>
      <c r="AB115" s="1648"/>
      <c r="AC115" s="1648"/>
      <c r="AD115" s="1648"/>
      <c r="AE115" s="1648"/>
      <c r="AF115" s="1648"/>
      <c r="AG115" s="1648"/>
      <c r="AH115" s="1648"/>
      <c r="AI115" s="1648"/>
      <c r="AJ115" s="1648"/>
      <c r="AK115" s="1648"/>
      <c r="AL115" s="1648"/>
      <c r="AM115" s="1648"/>
      <c r="AN115" s="1648"/>
    </row>
    <row r="116" spans="1:40" x14ac:dyDescent="0.2">
      <c r="A116" s="1677" t="e">
        <f ca="1"/>
        <v>#NAME?</v>
      </c>
      <c r="B116" s="1673" t="e">
        <f ca="1"/>
        <v>#NAME?</v>
      </c>
      <c r="C116" s="1676" t="e">
        <f ca="1"/>
        <v>#NAME?</v>
      </c>
      <c r="D116" s="1676" t="e">
        <f ca="1"/>
        <v>#NAME?</v>
      </c>
      <c r="E116" s="1673" t="e">
        <f ca="1"/>
        <v>#NAME?</v>
      </c>
      <c r="F116" s="1673" t="e">
        <f ca="1"/>
        <v>#NAME?</v>
      </c>
      <c r="G116" s="1672" t="e">
        <f ca="1"/>
        <v>#NAME?</v>
      </c>
      <c r="H116" s="1675" t="e">
        <f ca="1"/>
        <v>#NAME?</v>
      </c>
      <c r="I116" s="1674" t="e">
        <f ca="1"/>
        <v>#NAME?</v>
      </c>
      <c r="J116" s="1673" t="e">
        <f ca="1"/>
        <v>#NAME?</v>
      </c>
      <c r="K116" s="1672" t="e">
        <f ca="1"/>
        <v>#NAME?</v>
      </c>
      <c r="L116" s="1671" t="e">
        <f ca="1"/>
        <v>#NAME?</v>
      </c>
      <c r="M116" s="1669" t="e">
        <f ca="1"/>
        <v>#NAME?</v>
      </c>
      <c r="N116" s="1669" t="e">
        <f ca="1"/>
        <v>#NAME?</v>
      </c>
      <c r="O116" s="1670" t="e">
        <f ca="1"/>
        <v>#NAME?</v>
      </c>
      <c r="P116" s="1669" t="e">
        <f ca="1"/>
        <v>#NAME?</v>
      </c>
      <c r="Q116" s="1669" t="e">
        <f ca="1"/>
        <v>#NAME?</v>
      </c>
      <c r="R116" s="1669" t="e">
        <f ca="1"/>
        <v>#NAME?</v>
      </c>
      <c r="S116" s="1669" t="e">
        <f ca="1"/>
        <v>#NAME?</v>
      </c>
      <c r="T116" s="1669" t="e">
        <f ca="1"/>
        <v>#NAME?</v>
      </c>
      <c r="U116" s="1668" t="e">
        <f ca="1"/>
        <v>#NAME?</v>
      </c>
      <c r="V116" s="1657"/>
      <c r="W116" s="1657"/>
      <c r="X116" s="1657"/>
      <c r="Y116" s="1657"/>
      <c r="Z116" s="1657"/>
      <c r="AA116" s="1648"/>
      <c r="AB116" s="1648"/>
      <c r="AC116" s="1648"/>
      <c r="AD116" s="1648"/>
      <c r="AE116" s="1648"/>
      <c r="AF116" s="1648"/>
      <c r="AG116" s="1648"/>
      <c r="AH116" s="1648"/>
      <c r="AI116" s="1648"/>
      <c r="AJ116" s="1648"/>
      <c r="AK116" s="1648"/>
      <c r="AL116" s="1648"/>
      <c r="AM116" s="1648"/>
      <c r="AN116" s="1648"/>
    </row>
    <row r="117" spans="1:40" x14ac:dyDescent="0.2">
      <c r="A117" s="1677" t="e">
        <f ca="1"/>
        <v>#NAME?</v>
      </c>
      <c r="B117" s="1673" t="e">
        <f ca="1"/>
        <v>#NAME?</v>
      </c>
      <c r="C117" s="1676" t="e">
        <f ca="1"/>
        <v>#NAME?</v>
      </c>
      <c r="D117" s="1676" t="e">
        <f ca="1"/>
        <v>#NAME?</v>
      </c>
      <c r="E117" s="1673" t="e">
        <f ca="1"/>
        <v>#NAME?</v>
      </c>
      <c r="F117" s="1673" t="e">
        <f ca="1"/>
        <v>#NAME?</v>
      </c>
      <c r="G117" s="1672" t="e">
        <f ca="1"/>
        <v>#NAME?</v>
      </c>
      <c r="H117" s="1675" t="e">
        <f ca="1"/>
        <v>#NAME?</v>
      </c>
      <c r="I117" s="1674" t="e">
        <f ca="1"/>
        <v>#NAME?</v>
      </c>
      <c r="J117" s="1673" t="e">
        <f ca="1"/>
        <v>#NAME?</v>
      </c>
      <c r="K117" s="1672" t="e">
        <f ca="1"/>
        <v>#NAME?</v>
      </c>
      <c r="L117" s="1671" t="e">
        <f ca="1"/>
        <v>#NAME?</v>
      </c>
      <c r="M117" s="1669" t="e">
        <f ca="1"/>
        <v>#NAME?</v>
      </c>
      <c r="N117" s="1669" t="e">
        <f ca="1"/>
        <v>#NAME?</v>
      </c>
      <c r="O117" s="1670" t="e">
        <f ca="1"/>
        <v>#NAME?</v>
      </c>
      <c r="P117" s="1669" t="e">
        <f ca="1"/>
        <v>#NAME?</v>
      </c>
      <c r="Q117" s="1669" t="e">
        <f ca="1"/>
        <v>#NAME?</v>
      </c>
      <c r="R117" s="1669" t="e">
        <f ca="1"/>
        <v>#NAME?</v>
      </c>
      <c r="S117" s="1669" t="e">
        <f ca="1"/>
        <v>#NAME?</v>
      </c>
      <c r="T117" s="1669" t="e">
        <f ca="1"/>
        <v>#NAME?</v>
      </c>
      <c r="U117" s="1668" t="e">
        <f ca="1"/>
        <v>#NAME?</v>
      </c>
      <c r="V117" s="1657"/>
      <c r="W117" s="1657"/>
      <c r="X117" s="1657"/>
      <c r="Y117" s="1657"/>
      <c r="Z117" s="1657"/>
      <c r="AA117" s="1648"/>
      <c r="AB117" s="1648"/>
      <c r="AC117" s="1648"/>
      <c r="AD117" s="1648"/>
      <c r="AE117" s="1648"/>
      <c r="AF117" s="1648"/>
      <c r="AG117" s="1648"/>
      <c r="AH117" s="1648"/>
      <c r="AI117" s="1648"/>
      <c r="AJ117" s="1648"/>
      <c r="AK117" s="1648"/>
      <c r="AL117" s="1648"/>
      <c r="AM117" s="1648"/>
      <c r="AN117" s="1648"/>
    </row>
    <row r="118" spans="1:40" x14ac:dyDescent="0.2">
      <c r="A118" s="1677" t="e">
        <f ca="1"/>
        <v>#NAME?</v>
      </c>
      <c r="B118" s="1673" t="e">
        <f ca="1"/>
        <v>#NAME?</v>
      </c>
      <c r="C118" s="1676" t="e">
        <f ca="1"/>
        <v>#NAME?</v>
      </c>
      <c r="D118" s="1676" t="e">
        <f ca="1"/>
        <v>#NAME?</v>
      </c>
      <c r="E118" s="1673" t="e">
        <f ca="1"/>
        <v>#NAME?</v>
      </c>
      <c r="F118" s="1673" t="e">
        <f ca="1"/>
        <v>#NAME?</v>
      </c>
      <c r="G118" s="1672" t="e">
        <f ca="1"/>
        <v>#NAME?</v>
      </c>
      <c r="H118" s="1675" t="e">
        <f ca="1"/>
        <v>#NAME?</v>
      </c>
      <c r="I118" s="1674" t="e">
        <f ca="1"/>
        <v>#NAME?</v>
      </c>
      <c r="J118" s="1673" t="e">
        <f ca="1"/>
        <v>#NAME?</v>
      </c>
      <c r="K118" s="1672" t="e">
        <f ca="1"/>
        <v>#NAME?</v>
      </c>
      <c r="L118" s="1671" t="e">
        <f ca="1"/>
        <v>#NAME?</v>
      </c>
      <c r="M118" s="1669" t="e">
        <f ca="1"/>
        <v>#NAME?</v>
      </c>
      <c r="N118" s="1669" t="e">
        <f ca="1"/>
        <v>#NAME?</v>
      </c>
      <c r="O118" s="1670" t="e">
        <f ca="1"/>
        <v>#NAME?</v>
      </c>
      <c r="P118" s="1669" t="e">
        <f ca="1"/>
        <v>#NAME?</v>
      </c>
      <c r="Q118" s="1669" t="e">
        <f ca="1"/>
        <v>#NAME?</v>
      </c>
      <c r="R118" s="1669" t="e">
        <f ca="1"/>
        <v>#NAME?</v>
      </c>
      <c r="S118" s="1669" t="e">
        <f ca="1"/>
        <v>#NAME?</v>
      </c>
      <c r="T118" s="1669" t="e">
        <f ca="1"/>
        <v>#NAME?</v>
      </c>
      <c r="U118" s="1668" t="e">
        <f ca="1"/>
        <v>#NAME?</v>
      </c>
      <c r="V118" s="1657"/>
      <c r="W118" s="1657"/>
      <c r="X118" s="1657"/>
      <c r="Y118" s="1657"/>
      <c r="Z118" s="1657"/>
      <c r="AA118" s="1648"/>
      <c r="AB118" s="1648"/>
      <c r="AC118" s="1648"/>
      <c r="AD118" s="1648"/>
      <c r="AE118" s="1648"/>
      <c r="AF118" s="1648"/>
      <c r="AG118" s="1648"/>
      <c r="AH118" s="1648"/>
      <c r="AI118" s="1648"/>
      <c r="AJ118" s="1648"/>
      <c r="AK118" s="1648"/>
      <c r="AL118" s="1648"/>
      <c r="AM118" s="1648"/>
      <c r="AN118" s="1648"/>
    </row>
    <row r="119" spans="1:40" x14ac:dyDescent="0.2">
      <c r="A119" s="1677" t="e">
        <f ca="1"/>
        <v>#NAME?</v>
      </c>
      <c r="B119" s="1673" t="e">
        <f ca="1"/>
        <v>#NAME?</v>
      </c>
      <c r="C119" s="1676" t="e">
        <f ca="1"/>
        <v>#NAME?</v>
      </c>
      <c r="D119" s="1676" t="e">
        <f ca="1"/>
        <v>#NAME?</v>
      </c>
      <c r="E119" s="1673" t="e">
        <f ca="1"/>
        <v>#NAME?</v>
      </c>
      <c r="F119" s="1673" t="e">
        <f ca="1"/>
        <v>#NAME?</v>
      </c>
      <c r="G119" s="1672" t="e">
        <f ca="1"/>
        <v>#NAME?</v>
      </c>
      <c r="H119" s="1675" t="e">
        <f ca="1"/>
        <v>#NAME?</v>
      </c>
      <c r="I119" s="1674" t="e">
        <f ca="1"/>
        <v>#NAME?</v>
      </c>
      <c r="J119" s="1673" t="e">
        <f ca="1"/>
        <v>#NAME?</v>
      </c>
      <c r="K119" s="1672" t="e">
        <f ca="1"/>
        <v>#NAME?</v>
      </c>
      <c r="L119" s="1671" t="e">
        <f ca="1"/>
        <v>#NAME?</v>
      </c>
      <c r="M119" s="1669" t="e">
        <f ca="1"/>
        <v>#NAME?</v>
      </c>
      <c r="N119" s="1669" t="e">
        <f ca="1"/>
        <v>#NAME?</v>
      </c>
      <c r="O119" s="1670" t="e">
        <f ca="1"/>
        <v>#NAME?</v>
      </c>
      <c r="P119" s="1669" t="e">
        <f ca="1"/>
        <v>#NAME?</v>
      </c>
      <c r="Q119" s="1669" t="e">
        <f ca="1"/>
        <v>#NAME?</v>
      </c>
      <c r="R119" s="1669" t="e">
        <f ca="1"/>
        <v>#NAME?</v>
      </c>
      <c r="S119" s="1669" t="e">
        <f ca="1"/>
        <v>#NAME?</v>
      </c>
      <c r="T119" s="1669" t="e">
        <f ca="1"/>
        <v>#NAME?</v>
      </c>
      <c r="U119" s="1668" t="e">
        <f ca="1"/>
        <v>#NAME?</v>
      </c>
      <c r="V119" s="1657"/>
      <c r="W119" s="1657"/>
      <c r="X119" s="1657"/>
      <c r="Y119" s="1657"/>
      <c r="Z119" s="1657"/>
      <c r="AA119" s="1648"/>
      <c r="AB119" s="1648"/>
      <c r="AC119" s="1648"/>
      <c r="AD119" s="1648"/>
      <c r="AE119" s="1648"/>
      <c r="AF119" s="1648"/>
      <c r="AG119" s="1648"/>
      <c r="AH119" s="1648"/>
      <c r="AI119" s="1648"/>
      <c r="AJ119" s="1648"/>
      <c r="AK119" s="1648"/>
      <c r="AL119" s="1648"/>
      <c r="AM119" s="1648"/>
      <c r="AN119" s="1648"/>
    </row>
    <row r="120" spans="1:40" x14ac:dyDescent="0.2">
      <c r="A120" s="1677" t="e">
        <f ca="1"/>
        <v>#NAME?</v>
      </c>
      <c r="B120" s="1673" t="e">
        <f ca="1"/>
        <v>#NAME?</v>
      </c>
      <c r="C120" s="1676" t="e">
        <f ca="1"/>
        <v>#NAME?</v>
      </c>
      <c r="D120" s="1676" t="e">
        <f ca="1"/>
        <v>#NAME?</v>
      </c>
      <c r="E120" s="1673" t="e">
        <f ca="1"/>
        <v>#NAME?</v>
      </c>
      <c r="F120" s="1673" t="e">
        <f ca="1"/>
        <v>#NAME?</v>
      </c>
      <c r="G120" s="1672" t="e">
        <f ca="1"/>
        <v>#NAME?</v>
      </c>
      <c r="H120" s="1675" t="e">
        <f ca="1"/>
        <v>#NAME?</v>
      </c>
      <c r="I120" s="1674" t="e">
        <f ca="1"/>
        <v>#NAME?</v>
      </c>
      <c r="J120" s="1673" t="e">
        <f ca="1"/>
        <v>#NAME?</v>
      </c>
      <c r="K120" s="1672" t="e">
        <f ca="1"/>
        <v>#NAME?</v>
      </c>
      <c r="L120" s="1671" t="e">
        <f ca="1"/>
        <v>#NAME?</v>
      </c>
      <c r="M120" s="1669" t="e">
        <f ca="1"/>
        <v>#NAME?</v>
      </c>
      <c r="N120" s="1669" t="e">
        <f ca="1"/>
        <v>#NAME?</v>
      </c>
      <c r="O120" s="1670" t="e">
        <f ca="1"/>
        <v>#NAME?</v>
      </c>
      <c r="P120" s="1669" t="e">
        <f ca="1"/>
        <v>#NAME?</v>
      </c>
      <c r="Q120" s="1669" t="e">
        <f ca="1"/>
        <v>#NAME?</v>
      </c>
      <c r="R120" s="1669" t="e">
        <f ca="1"/>
        <v>#NAME?</v>
      </c>
      <c r="S120" s="1669" t="e">
        <f ca="1"/>
        <v>#NAME?</v>
      </c>
      <c r="T120" s="1669" t="e">
        <f ca="1"/>
        <v>#NAME?</v>
      </c>
      <c r="U120" s="1668" t="e">
        <f ca="1"/>
        <v>#NAME?</v>
      </c>
      <c r="V120" s="1657"/>
      <c r="W120" s="1657"/>
      <c r="X120" s="1657"/>
      <c r="Y120" s="1657"/>
      <c r="Z120" s="1657"/>
      <c r="AA120" s="1648"/>
      <c r="AB120" s="1648"/>
      <c r="AC120" s="1648"/>
      <c r="AD120" s="1648"/>
      <c r="AE120" s="1648"/>
      <c r="AF120" s="1648"/>
      <c r="AG120" s="1648"/>
      <c r="AH120" s="1648"/>
      <c r="AI120" s="1648"/>
      <c r="AJ120" s="1648"/>
      <c r="AK120" s="1648"/>
      <c r="AL120" s="1648"/>
      <c r="AM120" s="1648"/>
      <c r="AN120" s="1648"/>
    </row>
    <row r="121" spans="1:40" x14ac:dyDescent="0.2">
      <c r="A121" s="1677" t="e">
        <f ca="1"/>
        <v>#NAME?</v>
      </c>
      <c r="B121" s="1673" t="e">
        <f ca="1"/>
        <v>#NAME?</v>
      </c>
      <c r="C121" s="1676" t="e">
        <f ca="1"/>
        <v>#NAME?</v>
      </c>
      <c r="D121" s="1676" t="e">
        <f ca="1"/>
        <v>#NAME?</v>
      </c>
      <c r="E121" s="1673" t="e">
        <f ca="1"/>
        <v>#NAME?</v>
      </c>
      <c r="F121" s="1673" t="e">
        <f ca="1"/>
        <v>#NAME?</v>
      </c>
      <c r="G121" s="1672" t="e">
        <f ca="1"/>
        <v>#NAME?</v>
      </c>
      <c r="H121" s="1675" t="e">
        <f ca="1"/>
        <v>#NAME?</v>
      </c>
      <c r="I121" s="1674" t="e">
        <f ca="1"/>
        <v>#NAME?</v>
      </c>
      <c r="J121" s="1673" t="e">
        <f ca="1"/>
        <v>#NAME?</v>
      </c>
      <c r="K121" s="1672" t="e">
        <f ca="1"/>
        <v>#NAME?</v>
      </c>
      <c r="L121" s="1671" t="e">
        <f ca="1"/>
        <v>#NAME?</v>
      </c>
      <c r="M121" s="1669" t="e">
        <f ca="1"/>
        <v>#NAME?</v>
      </c>
      <c r="N121" s="1669" t="e">
        <f ca="1"/>
        <v>#NAME?</v>
      </c>
      <c r="O121" s="1670" t="e">
        <f ca="1"/>
        <v>#NAME?</v>
      </c>
      <c r="P121" s="1669" t="e">
        <f ca="1"/>
        <v>#NAME?</v>
      </c>
      <c r="Q121" s="1669" t="e">
        <f ca="1"/>
        <v>#NAME?</v>
      </c>
      <c r="R121" s="1669" t="e">
        <f ca="1"/>
        <v>#NAME?</v>
      </c>
      <c r="S121" s="1669" t="e">
        <f ca="1"/>
        <v>#NAME?</v>
      </c>
      <c r="T121" s="1669" t="e">
        <f ca="1"/>
        <v>#NAME?</v>
      </c>
      <c r="U121" s="1668" t="e">
        <f ca="1"/>
        <v>#NAME?</v>
      </c>
      <c r="V121" s="1657"/>
      <c r="W121" s="1657"/>
      <c r="X121" s="1657"/>
      <c r="Y121" s="1657"/>
      <c r="Z121" s="1657"/>
      <c r="AA121" s="1648"/>
      <c r="AB121" s="1648"/>
      <c r="AC121" s="1648"/>
      <c r="AD121" s="1648"/>
      <c r="AE121" s="1648"/>
      <c r="AF121" s="1648"/>
      <c r="AG121" s="1648"/>
      <c r="AH121" s="1648"/>
      <c r="AI121" s="1648"/>
      <c r="AJ121" s="1648"/>
      <c r="AK121" s="1648"/>
      <c r="AL121" s="1648"/>
      <c r="AM121" s="1648"/>
      <c r="AN121" s="1648"/>
    </row>
    <row r="122" spans="1:40" ht="12" thickBot="1" x14ac:dyDescent="0.25">
      <c r="A122" s="1667" t="e">
        <f ca="1"/>
        <v>#NAME?</v>
      </c>
      <c r="B122" s="1663" t="e">
        <f ca="1"/>
        <v>#NAME?</v>
      </c>
      <c r="C122" s="1666" t="e">
        <f ca="1"/>
        <v>#NAME?</v>
      </c>
      <c r="D122" s="1666" t="e">
        <f ca="1"/>
        <v>#NAME?</v>
      </c>
      <c r="E122" s="1663" t="e">
        <f ca="1"/>
        <v>#NAME?</v>
      </c>
      <c r="F122" s="1663" t="e">
        <f ca="1"/>
        <v>#NAME?</v>
      </c>
      <c r="G122" s="1662" t="e">
        <f ca="1"/>
        <v>#NAME?</v>
      </c>
      <c r="H122" s="1665" t="e">
        <f ca="1"/>
        <v>#NAME?</v>
      </c>
      <c r="I122" s="1664" t="e">
        <f ca="1"/>
        <v>#NAME?</v>
      </c>
      <c r="J122" s="1663" t="e">
        <f ca="1"/>
        <v>#NAME?</v>
      </c>
      <c r="K122" s="1662" t="e">
        <f ca="1"/>
        <v>#NAME?</v>
      </c>
      <c r="L122" s="1661" t="e">
        <f ca="1"/>
        <v>#NAME?</v>
      </c>
      <c r="M122" s="1659" t="e">
        <f ca="1"/>
        <v>#NAME?</v>
      </c>
      <c r="N122" s="1659" t="e">
        <f ca="1"/>
        <v>#NAME?</v>
      </c>
      <c r="O122" s="1660" t="e">
        <f ca="1"/>
        <v>#NAME?</v>
      </c>
      <c r="P122" s="1659" t="e">
        <f ca="1"/>
        <v>#NAME?</v>
      </c>
      <c r="Q122" s="1659" t="e">
        <f ca="1"/>
        <v>#NAME?</v>
      </c>
      <c r="R122" s="1659" t="e">
        <f ca="1"/>
        <v>#NAME?</v>
      </c>
      <c r="S122" s="1659" t="e">
        <f ca="1"/>
        <v>#NAME?</v>
      </c>
      <c r="T122" s="1659" t="e">
        <f ca="1"/>
        <v>#NAME?</v>
      </c>
      <c r="U122" s="1658" t="e">
        <f ca="1"/>
        <v>#NAME?</v>
      </c>
      <c r="V122" s="1657"/>
      <c r="W122" s="1657"/>
      <c r="X122" s="1657"/>
      <c r="Y122" s="1657"/>
      <c r="Z122" s="1657"/>
      <c r="AA122" s="1648"/>
      <c r="AB122" s="1648"/>
      <c r="AC122" s="1648"/>
      <c r="AD122" s="1648"/>
      <c r="AE122" s="1648"/>
      <c r="AF122" s="1648"/>
      <c r="AG122" s="1648"/>
      <c r="AH122" s="1648"/>
      <c r="AI122" s="1648"/>
      <c r="AJ122" s="1648"/>
      <c r="AK122" s="1648"/>
      <c r="AL122" s="1648"/>
      <c r="AM122" s="1648"/>
      <c r="AN122" s="1648"/>
    </row>
    <row r="123" spans="1:40" x14ac:dyDescent="0.2">
      <c r="B123" s="1654"/>
      <c r="C123" s="1656"/>
      <c r="D123" s="1656"/>
      <c r="E123" s="1654"/>
      <c r="F123" s="1654"/>
      <c r="G123" s="1653"/>
      <c r="H123" s="1655"/>
      <c r="I123" s="1653"/>
      <c r="J123" s="1654"/>
      <c r="K123" s="1653"/>
      <c r="L123" s="1652"/>
      <c r="M123" s="1651"/>
      <c r="N123" s="1649"/>
      <c r="O123" s="1650"/>
      <c r="P123" s="1649"/>
      <c r="Q123" s="1649"/>
      <c r="R123" s="1649"/>
      <c r="S123" s="1649"/>
      <c r="T123" s="1649"/>
      <c r="U123" s="1648"/>
      <c r="V123" s="1648"/>
      <c r="W123" s="1648"/>
      <c r="X123" s="1648"/>
      <c r="Y123" s="1648"/>
      <c r="Z123" s="1648"/>
      <c r="AA123" s="1648"/>
      <c r="AB123" s="1648"/>
      <c r="AC123" s="1648"/>
      <c r="AD123" s="1648"/>
      <c r="AE123" s="1648"/>
      <c r="AF123" s="1648"/>
      <c r="AG123" s="1648"/>
      <c r="AH123" s="1648"/>
      <c r="AI123" s="1648"/>
      <c r="AJ123" s="1648"/>
      <c r="AK123" s="1648"/>
      <c r="AL123" s="1648"/>
      <c r="AM123" s="1648"/>
      <c r="AN123" s="1648"/>
    </row>
  </sheetData>
  <mergeCells count="1">
    <mergeCell ref="A1:U1"/>
  </mergeCells>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I1" sqref="I1"/>
    </sheetView>
  </sheetViews>
  <sheetFormatPr defaultColWidth="9.28515625" defaultRowHeight="11.25" outlineLevelCol="1" x14ac:dyDescent="0.2"/>
  <cols>
    <col min="1" max="1" width="4" style="398" hidden="1" customWidth="1" outlineLevel="1"/>
    <col min="2" max="2" width="5" style="398" hidden="1" customWidth="1" outlineLevel="1"/>
    <col min="3" max="3" width="10" style="398" hidden="1" customWidth="1" outlineLevel="1"/>
    <col min="4" max="4" width="6" style="398" hidden="1" customWidth="1" outlineLevel="1"/>
    <col min="5" max="5" width="3" style="398" hidden="1" customWidth="1" outlineLevel="1"/>
    <col min="6" max="6" width="4" style="398" hidden="1" customWidth="1" outlineLevel="1"/>
    <col min="7" max="7" width="5" style="398" hidden="1" customWidth="1" outlineLevel="1"/>
    <col min="8" max="8" width="6" style="398" hidden="1" customWidth="1" outlineLevel="1"/>
    <col min="9" max="9" width="2.7109375" style="398" customWidth="1" collapsed="1"/>
    <col min="10" max="10" width="2.7109375" style="398" customWidth="1"/>
    <col min="11" max="11" width="14.140625" style="398" bestFit="1" customWidth="1"/>
    <col min="12" max="12" width="18.28515625" style="398" bestFit="1" customWidth="1"/>
    <col min="13" max="13" width="14.140625" style="398" bestFit="1" customWidth="1"/>
    <col min="14" max="15" width="9" style="398" hidden="1" customWidth="1" outlineLevel="1"/>
    <col min="16" max="16" width="20.28515625" style="398" hidden="1" customWidth="1" outlineLevel="1"/>
    <col min="17" max="17" width="20.28515625" style="398" bestFit="1" customWidth="1" collapsed="1"/>
    <col min="18" max="18" width="2" style="398" bestFit="1" customWidth="1"/>
    <col min="19" max="19" width="2.7109375" style="398" customWidth="1"/>
    <col min="20" max="20" width="18.28515625" style="398" bestFit="1" customWidth="1"/>
    <col min="21" max="21" width="26.5703125" style="398" bestFit="1" customWidth="1"/>
    <col min="22" max="16384" width="9.28515625" style="398"/>
  </cols>
  <sheetData>
    <row r="1" spans="1:36" ht="12" thickBot="1" x14ac:dyDescent="0.25">
      <c r="A1" s="1602"/>
      <c r="B1" s="1602"/>
      <c r="C1" s="1602"/>
      <c r="D1" s="1602"/>
      <c r="E1" s="1602"/>
      <c r="F1" s="1602"/>
      <c r="G1" s="1602"/>
      <c r="H1" s="1602"/>
      <c r="I1" s="1602"/>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1602"/>
      <c r="AI1" s="1602"/>
      <c r="AJ1" s="1602"/>
    </row>
    <row r="2" spans="1:36" x14ac:dyDescent="0.2">
      <c r="A2" s="1602"/>
      <c r="B2" s="1602"/>
      <c r="C2" s="1602"/>
      <c r="D2" s="1602"/>
      <c r="E2" s="1602"/>
      <c r="F2" s="1602"/>
      <c r="G2" s="1602"/>
      <c r="H2" s="1602"/>
      <c r="I2" s="1602"/>
      <c r="J2" s="92"/>
      <c r="K2" s="1646"/>
      <c r="L2" s="1646"/>
      <c r="M2" s="1646"/>
      <c r="N2" s="1646"/>
      <c r="O2" s="1646"/>
      <c r="P2" s="1646"/>
      <c r="Q2" s="1646"/>
      <c r="R2" s="1620" t="s">
        <v>289</v>
      </c>
      <c r="S2" s="492"/>
      <c r="T2" s="1640" t="s">
        <v>318</v>
      </c>
      <c r="U2" s="1927" t="e">
        <f ca="1">_xll.ohTrigger('General Settings_1Y'!Trigger2,'General Settings_1Y'!Trigger2,'General Settings_3M'!Trigger2,'General Settings_1M'!Trigger2,'General Settings_6M'!Trigger2,'General Settings_STD'!Trigger2,'General Settings_ON'!Trigger2)</f>
        <v>#NAME?</v>
      </c>
      <c r="V2" s="492"/>
      <c r="W2" s="492"/>
      <c r="X2" s="492"/>
      <c r="Y2" s="492"/>
      <c r="Z2" s="492"/>
      <c r="AA2" s="492"/>
      <c r="AB2" s="492"/>
      <c r="AC2" s="492"/>
      <c r="AD2" s="492"/>
      <c r="AE2" s="492"/>
      <c r="AF2" s="492"/>
      <c r="AG2" s="492"/>
      <c r="AH2" s="1602"/>
      <c r="AI2" s="1602"/>
      <c r="AJ2" s="1602"/>
    </row>
    <row r="3" spans="1:36" ht="17.25" thickBot="1" x14ac:dyDescent="0.25">
      <c r="A3" s="1602"/>
      <c r="B3" s="1602"/>
      <c r="C3" s="1602"/>
      <c r="D3" s="1602"/>
      <c r="E3" s="1602"/>
      <c r="F3" s="1602"/>
      <c r="G3" s="1602"/>
      <c r="H3" s="1602"/>
      <c r="I3" s="1602"/>
      <c r="J3" s="1613"/>
      <c r="K3" s="1634" t="s">
        <v>521</v>
      </c>
      <c r="L3" s="1633"/>
      <c r="M3" s="1633"/>
      <c r="N3" s="1633"/>
      <c r="O3" s="1633"/>
      <c r="P3" s="1633"/>
      <c r="Q3" s="1632"/>
      <c r="R3" s="1608" t="s">
        <v>289</v>
      </c>
      <c r="S3" s="492"/>
      <c r="T3" s="492"/>
      <c r="U3" s="492"/>
      <c r="V3" s="492"/>
      <c r="W3" s="492"/>
      <c r="X3" s="492"/>
      <c r="Y3" s="492"/>
      <c r="Z3" s="492"/>
      <c r="AA3" s="492"/>
      <c r="AB3" s="492"/>
      <c r="AC3" s="492"/>
      <c r="AD3" s="492"/>
      <c r="AE3" s="492"/>
      <c r="AF3" s="492"/>
      <c r="AG3" s="492"/>
      <c r="AH3" s="1602"/>
      <c r="AI3" s="1602"/>
      <c r="AJ3" s="1602"/>
    </row>
    <row r="4" spans="1:36" x14ac:dyDescent="0.2">
      <c r="A4" s="92" t="s">
        <v>48</v>
      </c>
      <c r="B4" s="1646" t="s">
        <v>87</v>
      </c>
      <c r="C4" s="1646" t="s">
        <v>520</v>
      </c>
      <c r="D4" s="1646" t="s">
        <v>188</v>
      </c>
      <c r="E4" s="1646" t="s">
        <v>127</v>
      </c>
      <c r="F4" s="1646" t="s">
        <v>125</v>
      </c>
      <c r="G4" s="1646" t="s">
        <v>23</v>
      </c>
      <c r="H4" s="1620" t="s">
        <v>99</v>
      </c>
      <c r="I4" s="1602"/>
      <c r="J4" s="1613"/>
      <c r="K4" s="1631" t="s">
        <v>519</v>
      </c>
      <c r="L4" s="1630" t="s">
        <v>518</v>
      </c>
      <c r="M4" s="1630" t="s">
        <v>517</v>
      </c>
      <c r="N4" s="1630"/>
      <c r="O4" s="1630"/>
      <c r="P4" s="1630"/>
      <c r="Q4" s="1629" t="s">
        <v>501</v>
      </c>
      <c r="R4" s="1608" t="s">
        <v>289</v>
      </c>
      <c r="S4" s="492"/>
      <c r="T4" s="1640" t="s">
        <v>303</v>
      </c>
      <c r="U4" s="1639" t="s">
        <v>43</v>
      </c>
      <c r="V4" s="492"/>
      <c r="W4" s="492"/>
      <c r="X4" s="492"/>
      <c r="Y4" s="492"/>
      <c r="Z4" s="492"/>
      <c r="AA4" s="492"/>
      <c r="AB4" s="492"/>
      <c r="AC4" s="492"/>
      <c r="AD4" s="492"/>
      <c r="AE4" s="492"/>
      <c r="AF4" s="492"/>
      <c r="AG4" s="492"/>
      <c r="AH4" s="1602"/>
      <c r="AI4" s="1602"/>
      <c r="AJ4" s="1602"/>
    </row>
    <row r="5" spans="1:36" x14ac:dyDescent="0.2">
      <c r="A5" s="1613" t="s">
        <v>41</v>
      </c>
      <c r="B5" s="84" t="s">
        <v>90</v>
      </c>
      <c r="C5" s="84" t="s">
        <v>497</v>
      </c>
      <c r="D5" s="84" t="s">
        <v>186</v>
      </c>
      <c r="E5" s="84" t="s">
        <v>123</v>
      </c>
      <c r="F5" s="84" t="s">
        <v>120</v>
      </c>
      <c r="G5" s="84" t="s">
        <v>23</v>
      </c>
      <c r="H5" s="1608" t="s">
        <v>227</v>
      </c>
      <c r="I5" s="1602"/>
      <c r="J5" s="1613"/>
      <c r="K5" s="1645" t="str">
        <f>VLOOKUP(Currency,FuturesTable,3,0)</f>
        <v>FLGc1</v>
      </c>
      <c r="L5" s="1644">
        <v>42002</v>
      </c>
      <c r="M5" s="1643" t="str">
        <f>N5&amp;"/"&amp;O5</f>
        <v>118.79/118.81</v>
      </c>
      <c r="N5" s="1642">
        <v>118.79</v>
      </c>
      <c r="O5" s="1642">
        <v>118.81</v>
      </c>
      <c r="P5" s="1642" t="e">
        <f ca="1">_xll.RData(K5,{"BID","ASK"},,"FRQ:1S",,N5)</f>
        <v>#NAME?</v>
      </c>
      <c r="Q5" s="1641" t="e">
        <f ca="1">_xll.RData(K5,"EXPIR_DATE",,"FRQ:1S",,L5)</f>
        <v>#NAME?</v>
      </c>
      <c r="R5" s="1608" t="s">
        <v>289</v>
      </c>
      <c r="S5" s="492"/>
      <c r="T5" s="1640" t="s">
        <v>516</v>
      </c>
      <c r="U5" s="1639" t="e">
        <f ca="1">_xll.ohBoostVersion(Trigger)&amp;" / "&amp;_xll.ohVersion(Trigger)&amp;" / "&amp;_xll.qlVersion(Trigger)</f>
        <v>#NAME?</v>
      </c>
      <c r="V5" s="492"/>
      <c r="W5" s="492"/>
      <c r="X5" s="492"/>
      <c r="Y5" s="492"/>
      <c r="Z5" s="492"/>
      <c r="AA5" s="492"/>
      <c r="AB5" s="492"/>
      <c r="AC5" s="492"/>
      <c r="AD5" s="492"/>
      <c r="AE5" s="492"/>
      <c r="AF5" s="492"/>
      <c r="AG5" s="492"/>
      <c r="AH5" s="1602"/>
      <c r="AI5" s="1602"/>
      <c r="AJ5" s="1602"/>
    </row>
    <row r="6" spans="1:36" x14ac:dyDescent="0.2">
      <c r="A6" s="1613" t="s">
        <v>43</v>
      </c>
      <c r="B6" s="84" t="s">
        <v>87</v>
      </c>
      <c r="C6" s="84" t="s">
        <v>515</v>
      </c>
      <c r="D6" s="84" t="s">
        <v>187</v>
      </c>
      <c r="E6" s="84" t="s">
        <v>124</v>
      </c>
      <c r="F6" s="84" t="s">
        <v>121</v>
      </c>
      <c r="G6" s="84" t="s">
        <v>23</v>
      </c>
      <c r="H6" s="1608" t="s">
        <v>227</v>
      </c>
      <c r="I6" s="1602"/>
      <c r="J6" s="1638"/>
      <c r="K6" s="1619" t="e">
        <f ca="1">D14</f>
        <v>#NAME?</v>
      </c>
      <c r="L6" s="1618">
        <v>42172</v>
      </c>
      <c r="M6" s="1636">
        <v>99.32</v>
      </c>
      <c r="N6" s="1636"/>
      <c r="O6" s="1636"/>
      <c r="P6" s="1636"/>
      <c r="Q6" s="1635" t="e">
        <f ca="1">_xll.RData(K6,{"EXPIR_DATE","LAST"},,"FRQ:1S",,L6)</f>
        <v>#NAME?</v>
      </c>
      <c r="R6" s="1608" t="s">
        <v>289</v>
      </c>
      <c r="S6" s="492"/>
      <c r="T6" s="1640" t="s">
        <v>514</v>
      </c>
      <c r="U6" s="1639" t="e">
        <f ca="1">_xll.ohRepositoryObjectCount(Trigger)</f>
        <v>#NAME?</v>
      </c>
      <c r="V6" s="492"/>
      <c r="W6" s="492"/>
      <c r="X6" s="492"/>
      <c r="Y6" s="492"/>
      <c r="Z6" s="492"/>
      <c r="AA6" s="492"/>
      <c r="AB6" s="492"/>
      <c r="AC6" s="492"/>
      <c r="AD6" s="492"/>
      <c r="AE6" s="492"/>
      <c r="AF6" s="492"/>
      <c r="AG6" s="492"/>
      <c r="AH6" s="1602"/>
      <c r="AI6" s="1602"/>
      <c r="AJ6" s="1602"/>
    </row>
    <row r="7" spans="1:36" x14ac:dyDescent="0.2">
      <c r="A7" s="1613" t="s">
        <v>45</v>
      </c>
      <c r="B7" s="84" t="s">
        <v>90</v>
      </c>
      <c r="C7" s="84" t="s">
        <v>497</v>
      </c>
      <c r="D7" s="84" t="s">
        <v>513</v>
      </c>
      <c r="E7" s="84" t="s">
        <v>142</v>
      </c>
      <c r="F7" s="84" t="s">
        <v>141</v>
      </c>
      <c r="G7" s="84" t="s">
        <v>512</v>
      </c>
      <c r="H7" s="1608" t="s">
        <v>495</v>
      </c>
      <c r="I7" s="1602"/>
      <c r="J7" s="1638"/>
      <c r="K7" s="1619" t="str">
        <f>Currency&amp;VLOOKUP(Currency,FuturesTable,5,0)&amp;VLOOKUP(Currency,FuturesTable,6,0)&amp;"10Y"</f>
        <v>GBPSB6L10Y</v>
      </c>
      <c r="L7" s="1618">
        <v>41983</v>
      </c>
      <c r="M7" s="1637" t="str">
        <f>N7&amp;"/"&amp;O7</f>
        <v>1.977/2.027</v>
      </c>
      <c r="N7" s="1636">
        <v>1.9769999999999999</v>
      </c>
      <c r="O7" s="1636">
        <v>2.0270000000000001</v>
      </c>
      <c r="P7" s="1636" t="e">
        <f ca="1">_xll.RData(K7&amp;"="&amp;VLOOKUP(Currency,FuturesTable,7,0),{"BID","ASK"},,"FRQ:1S",,N7)</f>
        <v>#NAME?</v>
      </c>
      <c r="Q7" s="1635" t="e">
        <f ca="1">_xll.RData(K7&amp;"="&amp;VLOOKUP(Currency,FuturesTable,7,0),"VALUE_DT1",,"FRQ:1S",,L7)</f>
        <v>#NAME?</v>
      </c>
      <c r="R7" s="1608" t="s">
        <v>289</v>
      </c>
      <c r="S7" s="492"/>
      <c r="T7" s="492"/>
      <c r="U7" s="492"/>
      <c r="V7" s="492"/>
      <c r="W7" s="492"/>
      <c r="X7" s="492"/>
      <c r="Y7" s="492"/>
      <c r="Z7" s="492"/>
      <c r="AA7" s="492"/>
      <c r="AB7" s="492"/>
      <c r="AC7" s="492"/>
      <c r="AD7" s="492"/>
      <c r="AE7" s="492"/>
      <c r="AF7" s="492"/>
      <c r="AG7" s="492"/>
      <c r="AH7" s="1602"/>
      <c r="AI7" s="1602"/>
      <c r="AJ7" s="1602"/>
    </row>
    <row r="8" spans="1:36" ht="16.5" x14ac:dyDescent="0.2">
      <c r="A8" s="1613" t="s">
        <v>42</v>
      </c>
      <c r="B8" s="84" t="s">
        <v>87</v>
      </c>
      <c r="C8" s="84" t="s">
        <v>511</v>
      </c>
      <c r="D8" s="84" t="s">
        <v>510</v>
      </c>
      <c r="E8" s="84" t="s">
        <v>124</v>
      </c>
      <c r="F8" s="84" t="s">
        <v>121</v>
      </c>
      <c r="G8" s="84" t="s">
        <v>23</v>
      </c>
      <c r="H8" s="1608" t="s">
        <v>227</v>
      </c>
      <c r="I8" s="1602"/>
      <c r="J8" s="1613"/>
      <c r="K8" s="1634" t="s">
        <v>509</v>
      </c>
      <c r="L8" s="1633"/>
      <c r="M8" s="1633"/>
      <c r="N8" s="1633"/>
      <c r="O8" s="1633"/>
      <c r="P8" s="1633"/>
      <c r="Q8" s="1632"/>
      <c r="R8" s="1608" t="s">
        <v>289</v>
      </c>
      <c r="S8" s="492"/>
      <c r="T8" s="492"/>
      <c r="U8" s="492"/>
      <c r="V8" s="492"/>
      <c r="W8" s="492"/>
      <c r="X8" s="492"/>
      <c r="Y8" s="492"/>
      <c r="Z8" s="492"/>
      <c r="AA8" s="492"/>
      <c r="AB8" s="492"/>
      <c r="AC8" s="492"/>
      <c r="AD8" s="492"/>
      <c r="AE8" s="492"/>
      <c r="AF8" s="492"/>
      <c r="AG8" s="492"/>
      <c r="AH8" s="1602"/>
      <c r="AI8" s="1602"/>
      <c r="AJ8" s="1602"/>
    </row>
    <row r="9" spans="1:36" x14ac:dyDescent="0.2">
      <c r="A9" s="1613" t="s">
        <v>508</v>
      </c>
      <c r="B9" s="84" t="s">
        <v>87</v>
      </c>
      <c r="C9" s="84" t="s">
        <v>497</v>
      </c>
      <c r="D9" s="84" t="s">
        <v>507</v>
      </c>
      <c r="E9" s="84" t="s">
        <v>135</v>
      </c>
      <c r="F9" s="84" t="s">
        <v>506</v>
      </c>
      <c r="G9" s="84" t="s">
        <v>505</v>
      </c>
      <c r="H9" s="1608" t="s">
        <v>504</v>
      </c>
      <c r="I9" s="1602"/>
      <c r="J9" s="1613"/>
      <c r="K9" s="1631" t="s">
        <v>379</v>
      </c>
      <c r="L9" s="1630" t="s">
        <v>503</v>
      </c>
      <c r="M9" s="1630" t="s">
        <v>502</v>
      </c>
      <c r="N9" s="1630"/>
      <c r="O9" s="1630"/>
      <c r="P9" s="1630"/>
      <c r="Q9" s="1629" t="s">
        <v>501</v>
      </c>
      <c r="R9" s="1608" t="s">
        <v>289</v>
      </c>
      <c r="S9" s="492"/>
      <c r="T9" s="492"/>
      <c r="U9" s="492"/>
      <c r="V9" s="492"/>
      <c r="W9" s="492"/>
      <c r="X9" s="492"/>
      <c r="Y9" s="492"/>
      <c r="Z9" s="492"/>
      <c r="AA9" s="492"/>
      <c r="AB9" s="492"/>
      <c r="AC9" s="492"/>
      <c r="AD9" s="492"/>
      <c r="AE9" s="492"/>
      <c r="AF9" s="492"/>
      <c r="AG9" s="492"/>
      <c r="AH9" s="1602"/>
      <c r="AI9" s="1602"/>
      <c r="AJ9" s="1602"/>
    </row>
    <row r="10" spans="1:36" x14ac:dyDescent="0.2">
      <c r="A10" s="1613" t="s">
        <v>500</v>
      </c>
      <c r="B10" s="84" t="s">
        <v>90</v>
      </c>
      <c r="C10" s="84" t="s">
        <v>497</v>
      </c>
      <c r="D10" s="84" t="s">
        <v>40</v>
      </c>
      <c r="E10" s="84" t="s">
        <v>142</v>
      </c>
      <c r="F10" s="84" t="s">
        <v>8</v>
      </c>
      <c r="G10" s="84" t="s">
        <v>496</v>
      </c>
      <c r="H10" s="1608" t="s">
        <v>499</v>
      </c>
      <c r="I10" s="1602"/>
      <c r="J10" s="1613"/>
      <c r="K10" s="1628" t="str">
        <f>PROPER(Currency)&amp;VLOOKUP(Currency,FuturesTable,8,0)&amp;VLOOKUP(Currency,FuturesTable,2,0)</f>
        <v>GbpLibor6M</v>
      </c>
      <c r="L10" s="1627" t="e">
        <f ca="1">qlLastFixingQuoteReferenceDate(FirstIndex&amp;"LastFixing_Quote",Trigger)</f>
        <v>#NAME?</v>
      </c>
      <c r="M10" s="1626" t="e">
        <f ca="1">_xll.qlQuoteValue(Trigger,FirstIndex&amp;"LastFixing_Quote")</f>
        <v>#NAME?</v>
      </c>
      <c r="N10" s="1626"/>
      <c r="O10" s="1626"/>
      <c r="P10" s="1626"/>
      <c r="Q10" s="1625" t="e">
        <f ca="1">IF(AND(ISERROR(L10),ISERROR(M10)),_xll.ohRangeRetrieveError(L10)&amp;" "&amp;_xll.ohRangeRetrieveError(M10),IF(ISERROR(L10),_xll.ohRangeRetrieveError(L10),_xll.ohRangeRetrieveError(M10)))</f>
        <v>#NAME?</v>
      </c>
      <c r="R10" s="1608" t="s">
        <v>289</v>
      </c>
      <c r="S10" s="492"/>
      <c r="T10" s="492"/>
      <c r="U10" s="492"/>
      <c r="V10" s="492"/>
      <c r="W10" s="492"/>
      <c r="X10" s="492"/>
      <c r="Y10" s="492"/>
      <c r="Z10" s="492"/>
      <c r="AA10" s="492"/>
      <c r="AB10" s="492"/>
      <c r="AC10" s="492"/>
      <c r="AD10" s="492"/>
      <c r="AE10" s="492"/>
      <c r="AF10" s="492"/>
      <c r="AG10" s="492"/>
      <c r="AH10" s="1602"/>
      <c r="AI10" s="1602"/>
      <c r="AJ10" s="1602"/>
    </row>
    <row r="11" spans="1:36" x14ac:dyDescent="0.2">
      <c r="A11" s="1613" t="s">
        <v>498</v>
      </c>
      <c r="B11" s="84" t="s">
        <v>90</v>
      </c>
      <c r="C11" s="84" t="s">
        <v>497</v>
      </c>
      <c r="D11" s="84" t="s">
        <v>40</v>
      </c>
      <c r="E11" s="84" t="s">
        <v>142</v>
      </c>
      <c r="F11" s="84" t="s">
        <v>141</v>
      </c>
      <c r="G11" s="84" t="s">
        <v>496</v>
      </c>
      <c r="H11" s="1608" t="s">
        <v>495</v>
      </c>
      <c r="I11" s="1602"/>
      <c r="J11" s="1613"/>
      <c r="K11" s="1619" t="str">
        <f>UPPER(Currency)&amp;"STD"</f>
        <v>GBPSTD</v>
      </c>
      <c r="L11" s="1618" t="e">
        <f ca="1">_xll.qlTermStructureReferenceDate(Trigger,K11)</f>
        <v>#NAME?</v>
      </c>
      <c r="M11" s="1617" t="e">
        <f ca="1">_xll.qlYieldTermStructureDiscount(,K11,L11)</f>
        <v>#NAME?</v>
      </c>
      <c r="N11" s="1617"/>
      <c r="O11" s="1617"/>
      <c r="P11" s="1617"/>
      <c r="Q11" s="1622" t="e">
        <f ca="1">IF(ISERROR(L11),_xll.ohRangeRetrieveError(L11),_xll.ohRangeRetrieveError(M11))</f>
        <v>#NAME?</v>
      </c>
      <c r="R11" s="1608" t="s">
        <v>289</v>
      </c>
      <c r="S11" s="492"/>
      <c r="T11" s="492"/>
      <c r="U11" s="492"/>
      <c r="V11" s="492"/>
      <c r="W11" s="492"/>
      <c r="X11" s="492"/>
      <c r="Y11" s="492"/>
      <c r="Z11" s="492"/>
      <c r="AA11" s="492"/>
      <c r="AB11" s="492"/>
      <c r="AC11" s="492"/>
      <c r="AD11" s="492"/>
      <c r="AE11" s="492"/>
      <c r="AF11" s="492"/>
      <c r="AG11" s="492"/>
      <c r="AH11" s="1602"/>
      <c r="AI11" s="1602"/>
      <c r="AJ11" s="1602"/>
    </row>
    <row r="12" spans="1:36" ht="12" thickBot="1" x14ac:dyDescent="0.25">
      <c r="A12" s="1607" t="s">
        <v>49</v>
      </c>
      <c r="B12" s="1624"/>
      <c r="C12" s="1606"/>
      <c r="D12" s="1623" t="s">
        <v>189</v>
      </c>
      <c r="E12" s="1623" t="s">
        <v>127</v>
      </c>
      <c r="F12" s="1623" t="s">
        <v>121</v>
      </c>
      <c r="G12" s="1623"/>
      <c r="H12" s="1603" t="s">
        <v>227</v>
      </c>
      <c r="I12" s="1602"/>
      <c r="J12" s="1613"/>
      <c r="K12" s="1619" t="str">
        <f>UPPER(Currency)&amp;"ON"</f>
        <v>GBPON</v>
      </c>
      <c r="L12" s="1618" t="e">
        <f ca="1">_xll.qlTermStructureReferenceDate(Trigger,K12)</f>
        <v>#NAME?</v>
      </c>
      <c r="M12" s="1617" t="e">
        <f ca="1">_xll.qlYieldTermStructureDiscount(,K12,L12)</f>
        <v>#NAME?</v>
      </c>
      <c r="N12" s="1617"/>
      <c r="O12" s="1617"/>
      <c r="P12" s="1617"/>
      <c r="Q12" s="1622" t="e">
        <f ca="1">IF(ISERROR(L12),_xll.ohRangeRetrieveError(L12),_xll.ohRangeRetrieveError(M12))</f>
        <v>#NAME?</v>
      </c>
      <c r="R12" s="1608" t="s">
        <v>289</v>
      </c>
      <c r="S12" s="492"/>
      <c r="T12" s="492"/>
      <c r="U12" s="492"/>
      <c r="V12" s="492"/>
      <c r="W12" s="492"/>
      <c r="X12" s="492"/>
      <c r="Y12" s="492"/>
      <c r="Z12" s="492"/>
      <c r="AA12" s="492"/>
      <c r="AB12" s="492"/>
      <c r="AC12" s="492"/>
      <c r="AD12" s="492"/>
      <c r="AE12" s="492"/>
      <c r="AF12" s="492"/>
      <c r="AG12" s="492"/>
      <c r="AH12" s="1602"/>
      <c r="AI12" s="1602"/>
      <c r="AJ12" s="1602"/>
    </row>
    <row r="13" spans="1:36" ht="12" thickBot="1" x14ac:dyDescent="0.25">
      <c r="A13" s="1602"/>
      <c r="B13" s="1602"/>
      <c r="C13" s="1602"/>
      <c r="D13" s="1602"/>
      <c r="E13" s="1602"/>
      <c r="F13" s="1602"/>
      <c r="G13" s="1602"/>
      <c r="H13" s="1602"/>
      <c r="I13" s="1602"/>
      <c r="J13" s="1613"/>
      <c r="K13" s="1619" t="str">
        <f>UPPER(Currency)&amp;"1M"</f>
        <v>GBP1M</v>
      </c>
      <c r="L13" s="1618" t="e">
        <f ca="1">_xll.qlTermStructureReferenceDate(Trigger,K13)</f>
        <v>#NAME?</v>
      </c>
      <c r="M13" s="1617" t="e">
        <f ca="1">_xll.qlYieldTermStructureDiscount(,K13,L13)</f>
        <v>#NAME?</v>
      </c>
      <c r="N13" s="1617"/>
      <c r="O13" s="1617"/>
      <c r="P13" s="1617"/>
      <c r="Q13" s="1616" t="e">
        <f ca="1">IF(ISERROR(L13),_xll.ohRangeRetrieveError(L13),_xll.ohRangeRetrieveError(M13))</f>
        <v>#NAME?</v>
      </c>
      <c r="R13" s="1608" t="s">
        <v>289</v>
      </c>
      <c r="S13" s="492"/>
      <c r="T13" s="492"/>
      <c r="U13" s="492"/>
      <c r="V13" s="492"/>
      <c r="W13" s="492"/>
      <c r="X13" s="492"/>
      <c r="Y13" s="492"/>
      <c r="Z13" s="492"/>
      <c r="AA13" s="492"/>
      <c r="AB13" s="492"/>
      <c r="AC13" s="492"/>
      <c r="AD13" s="492"/>
      <c r="AE13" s="492"/>
      <c r="AF13" s="492"/>
      <c r="AG13" s="492"/>
      <c r="AH13" s="1602"/>
      <c r="AI13" s="1602"/>
      <c r="AJ13" s="1602"/>
    </row>
    <row r="14" spans="1:36" x14ac:dyDescent="0.2">
      <c r="A14" s="1602"/>
      <c r="B14" s="92" t="b">
        <v>1</v>
      </c>
      <c r="C14" s="1621" t="e">
        <f t="array" aca="1" ref="C14:C17" ca="1">_xll.qlIMMNextDates(_xll.qlSettingsEvaluationDate(Trigger)-1,B14:B17)</f>
        <v>#NAME?</v>
      </c>
      <c r="D14" s="1620" t="e">
        <f t="array" aca="1" ref="D14:D17" ca="1">VLOOKUP(Currency,FuturesTable,4,0)&amp;_xll.qlIMMcode(FuturesDates)</f>
        <v>#NAME?</v>
      </c>
      <c r="E14" s="1602"/>
      <c r="F14" s="1602"/>
      <c r="G14" s="1602"/>
      <c r="H14" s="1602"/>
      <c r="I14" s="1602"/>
      <c r="J14" s="1613"/>
      <c r="K14" s="1619" t="str">
        <f>UPPER(Currency)&amp;"3M"</f>
        <v>GBP3M</v>
      </c>
      <c r="L14" s="1618" t="e">
        <f ca="1">_xll.qlTermStructureReferenceDate(Trigger,K14)</f>
        <v>#NAME?</v>
      </c>
      <c r="M14" s="1617" t="e">
        <f ca="1">_xll.qlYieldTermStructureDiscount(,K14,L14)</f>
        <v>#NAME?</v>
      </c>
      <c r="N14" s="1617"/>
      <c r="O14" s="1617"/>
      <c r="P14" s="1617"/>
      <c r="Q14" s="1616" t="e">
        <f ca="1">IF(ISERROR(L14),_xll.ohRangeRetrieveError(L14),_xll.ohRangeRetrieveError(M14))</f>
        <v>#NAME?</v>
      </c>
      <c r="R14" s="1608" t="s">
        <v>289</v>
      </c>
      <c r="S14" s="492"/>
      <c r="T14" s="492"/>
      <c r="U14" s="492"/>
      <c r="V14" s="492"/>
      <c r="W14" s="492"/>
      <c r="X14" s="492"/>
      <c r="Y14" s="492"/>
      <c r="Z14" s="492"/>
      <c r="AA14" s="492"/>
      <c r="AB14" s="492"/>
      <c r="AC14" s="492"/>
      <c r="AD14" s="492"/>
      <c r="AE14" s="492"/>
      <c r="AF14" s="492"/>
      <c r="AG14" s="492"/>
      <c r="AH14" s="1602"/>
      <c r="AI14" s="1602"/>
      <c r="AJ14" s="1602"/>
    </row>
    <row r="15" spans="1:36" x14ac:dyDescent="0.2">
      <c r="A15" s="1602"/>
      <c r="B15" s="1615" t="b">
        <v>1</v>
      </c>
      <c r="C15" s="1614" t="e">
        <f ca="1"/>
        <v>#NAME?</v>
      </c>
      <c r="D15" s="1608" t="e">
        <f ca="1"/>
        <v>#NAME?</v>
      </c>
      <c r="E15" s="1602"/>
      <c r="F15" s="1602"/>
      <c r="G15" s="1602"/>
      <c r="H15" s="1602"/>
      <c r="I15" s="1602"/>
      <c r="J15" s="1613"/>
      <c r="K15" s="1619" t="str">
        <f>UPPER(Currency)&amp;"6M"</f>
        <v>GBP6M</v>
      </c>
      <c r="L15" s="1618" t="e">
        <f ca="1">_xll.qlTermStructureReferenceDate(Trigger,K15)</f>
        <v>#NAME?</v>
      </c>
      <c r="M15" s="1617" t="e">
        <f ca="1">_xll.qlYieldTermStructureDiscount(,K15,L15)</f>
        <v>#NAME?</v>
      </c>
      <c r="N15" s="1617"/>
      <c r="O15" s="1617"/>
      <c r="P15" s="1617"/>
      <c r="Q15" s="1616" t="e">
        <f ca="1">IF(ISERROR(L15),_xll.ohRangeRetrieveError(L15),_xll.ohRangeRetrieveError(M15))</f>
        <v>#NAME?</v>
      </c>
      <c r="R15" s="1608" t="s">
        <v>289</v>
      </c>
      <c r="S15" s="492"/>
      <c r="T15" s="492"/>
      <c r="U15" s="492"/>
      <c r="V15" s="492"/>
      <c r="W15" s="492"/>
      <c r="X15" s="492"/>
      <c r="Y15" s="492"/>
      <c r="Z15" s="492"/>
      <c r="AA15" s="492"/>
      <c r="AB15" s="492"/>
      <c r="AC15" s="492"/>
      <c r="AD15" s="492"/>
      <c r="AE15" s="492"/>
      <c r="AF15" s="492"/>
      <c r="AG15" s="492"/>
      <c r="AH15" s="1602"/>
      <c r="AI15" s="1602"/>
      <c r="AJ15" s="1602"/>
    </row>
    <row r="16" spans="1:36" x14ac:dyDescent="0.2">
      <c r="A16" s="1602"/>
      <c r="B16" s="1615" t="b">
        <v>1</v>
      </c>
      <c r="C16" s="1614" t="e">
        <f ca="1"/>
        <v>#NAME?</v>
      </c>
      <c r="D16" s="1608" t="e">
        <f ca="1"/>
        <v>#NAME?</v>
      </c>
      <c r="E16" s="1602"/>
      <c r="F16" s="1602"/>
      <c r="G16" s="1602"/>
      <c r="H16" s="1602"/>
      <c r="I16" s="1602"/>
      <c r="J16" s="1613"/>
      <c r="K16" s="1612" t="str">
        <f>UPPER(Currency)&amp;"1Y"</f>
        <v>GBP1Y</v>
      </c>
      <c r="L16" s="1611" t="e">
        <f ca="1">_xll.qlTermStructureReferenceDate(Trigger,K16)</f>
        <v>#NAME?</v>
      </c>
      <c r="M16" s="1610" t="e">
        <f ca="1">_xll.qlYieldTermStructureDiscount(,K16,L16)</f>
        <v>#NAME?</v>
      </c>
      <c r="N16" s="1610"/>
      <c r="O16" s="1610"/>
      <c r="P16" s="1610"/>
      <c r="Q16" s="1609" t="e">
        <f ca="1">IF(ISERROR(L16),_xll.ohRangeRetrieveError(L16),_xll.ohRangeRetrieveError(M16))</f>
        <v>#NAME?</v>
      </c>
      <c r="R16" s="1608" t="s">
        <v>289</v>
      </c>
      <c r="S16" s="492"/>
      <c r="T16" s="492"/>
      <c r="U16" s="492"/>
      <c r="V16" s="492"/>
      <c r="W16" s="492"/>
      <c r="X16" s="492"/>
      <c r="Y16" s="492"/>
      <c r="Z16" s="492"/>
      <c r="AA16" s="492"/>
      <c r="AB16" s="492"/>
      <c r="AC16" s="492"/>
      <c r="AD16" s="492"/>
      <c r="AE16" s="492"/>
      <c r="AF16" s="492"/>
      <c r="AG16" s="492"/>
      <c r="AH16" s="1602"/>
      <c r="AI16" s="1602"/>
      <c r="AJ16" s="1602"/>
    </row>
    <row r="17" spans="1:36" ht="12" thickBot="1" x14ac:dyDescent="0.25">
      <c r="A17" s="1602"/>
      <c r="B17" s="1607" t="b">
        <v>1</v>
      </c>
      <c r="C17" s="1606" t="e">
        <f ca="1"/>
        <v>#NAME?</v>
      </c>
      <c r="D17" s="1603" t="e">
        <f ca="1"/>
        <v>#NAME?</v>
      </c>
      <c r="E17" s="1602"/>
      <c r="F17" s="1602"/>
      <c r="G17" s="1602"/>
      <c r="H17" s="1602"/>
      <c r="I17" s="1602"/>
      <c r="J17" s="1605"/>
      <c r="K17" s="1604"/>
      <c r="L17" s="1604"/>
      <c r="M17" s="1604"/>
      <c r="N17" s="1604"/>
      <c r="O17" s="1604"/>
      <c r="P17" s="1604"/>
      <c r="Q17" s="1604"/>
      <c r="R17" s="1603" t="s">
        <v>289</v>
      </c>
      <c r="S17" s="492"/>
      <c r="T17" s="492"/>
      <c r="U17" s="492"/>
      <c r="V17" s="492"/>
      <c r="W17" s="492"/>
      <c r="X17" s="492"/>
      <c r="Y17" s="492"/>
      <c r="Z17" s="492"/>
      <c r="AA17" s="492"/>
      <c r="AB17" s="492"/>
      <c r="AC17" s="492"/>
      <c r="AD17" s="492"/>
      <c r="AE17" s="492"/>
      <c r="AF17" s="492"/>
      <c r="AG17" s="492"/>
      <c r="AH17" s="1602"/>
      <c r="AI17" s="1602"/>
      <c r="AJ17" s="1602"/>
    </row>
    <row r="18" spans="1:36" x14ac:dyDescent="0.2">
      <c r="A18" s="1602"/>
      <c r="B18" s="1602"/>
      <c r="C18" s="1602"/>
      <c r="D18" s="1602"/>
      <c r="E18" s="1602"/>
      <c r="F18" s="1602"/>
      <c r="G18" s="1602"/>
      <c r="H18" s="1602"/>
      <c r="I18" s="1602"/>
      <c r="J18" s="492"/>
      <c r="K18" s="492"/>
      <c r="L18" s="492"/>
      <c r="M18" s="492"/>
      <c r="N18" s="492"/>
      <c r="O18" s="492"/>
      <c r="P18" s="492"/>
      <c r="Q18" s="492"/>
      <c r="R18" s="492"/>
      <c r="S18" s="492"/>
      <c r="T18" s="492"/>
      <c r="U18" s="492"/>
      <c r="V18" s="492"/>
      <c r="W18" s="492"/>
      <c r="X18" s="492"/>
      <c r="Y18" s="492"/>
      <c r="Z18" s="492"/>
      <c r="AA18" s="492"/>
      <c r="AB18" s="492"/>
      <c r="AC18" s="492"/>
      <c r="AD18" s="492"/>
      <c r="AE18" s="492"/>
      <c r="AF18" s="492"/>
      <c r="AG18" s="492"/>
      <c r="AH18" s="1602"/>
      <c r="AI18" s="1602"/>
      <c r="AJ18" s="1602"/>
    </row>
    <row r="19" spans="1:36" x14ac:dyDescent="0.2">
      <c r="A19" s="1602"/>
      <c r="B19" s="1602"/>
      <c r="C19" s="1602"/>
      <c r="D19" s="1602"/>
      <c r="E19" s="1602"/>
      <c r="F19" s="1602"/>
      <c r="G19" s="1602"/>
      <c r="H19" s="1602"/>
      <c r="I19" s="1602"/>
      <c r="J19" s="492"/>
      <c r="K19" s="492"/>
      <c r="L19" s="492"/>
      <c r="M19" s="492"/>
      <c r="N19" s="492"/>
      <c r="O19" s="492"/>
      <c r="P19" s="492"/>
      <c r="Q19" s="492"/>
      <c r="R19" s="492"/>
      <c r="S19" s="492"/>
      <c r="T19" s="492"/>
      <c r="U19" s="492"/>
      <c r="V19" s="492"/>
      <c r="W19" s="492"/>
      <c r="X19" s="492"/>
      <c r="Y19" s="492"/>
      <c r="Z19" s="492"/>
      <c r="AA19" s="492"/>
      <c r="AB19" s="492"/>
      <c r="AC19" s="492"/>
      <c r="AD19" s="492"/>
      <c r="AE19" s="492"/>
      <c r="AF19" s="492"/>
      <c r="AG19" s="492"/>
      <c r="AH19" s="1602"/>
      <c r="AI19" s="1602"/>
      <c r="AJ19" s="1602"/>
    </row>
    <row r="20" spans="1:36" x14ac:dyDescent="0.2">
      <c r="A20" s="1602"/>
      <c r="B20" s="1602"/>
      <c r="C20" s="1602"/>
      <c r="D20" s="1602"/>
      <c r="E20" s="1602"/>
      <c r="F20" s="1602"/>
      <c r="G20" s="1602"/>
      <c r="H20" s="1602"/>
      <c r="I20" s="1602"/>
      <c r="J20" s="492"/>
      <c r="K20" s="492"/>
      <c r="L20" s="492"/>
      <c r="M20" s="492"/>
      <c r="N20" s="492"/>
      <c r="O20" s="492"/>
      <c r="P20" s="492"/>
      <c r="Q20" s="492"/>
      <c r="R20" s="492"/>
      <c r="S20" s="492"/>
      <c r="T20" s="492"/>
      <c r="U20" s="492"/>
      <c r="V20" s="492"/>
      <c r="W20" s="492"/>
      <c r="X20" s="492"/>
      <c r="Y20" s="492"/>
      <c r="Z20" s="492"/>
      <c r="AA20" s="492"/>
      <c r="AB20" s="492"/>
      <c r="AC20" s="492"/>
      <c r="AD20" s="492"/>
      <c r="AE20" s="492"/>
      <c r="AF20" s="492"/>
      <c r="AG20" s="492"/>
      <c r="AH20" s="1602"/>
      <c r="AI20" s="1602"/>
      <c r="AJ20" s="1602"/>
    </row>
    <row r="21" spans="1:36" x14ac:dyDescent="0.2">
      <c r="A21" s="1602"/>
      <c r="B21" s="1602"/>
      <c r="C21" s="1602"/>
      <c r="D21" s="1602"/>
      <c r="E21" s="1602"/>
      <c r="F21" s="1602"/>
      <c r="G21" s="1602"/>
      <c r="H21" s="1602"/>
      <c r="I21" s="1602"/>
      <c r="J21" s="492"/>
      <c r="K21" s="492"/>
      <c r="L21" s="492"/>
      <c r="M21" s="492"/>
      <c r="N21" s="492"/>
      <c r="O21" s="492"/>
      <c r="P21" s="492"/>
      <c r="Q21" s="492"/>
      <c r="R21" s="492"/>
      <c r="S21" s="492"/>
      <c r="T21" s="492"/>
      <c r="U21" s="492"/>
      <c r="V21" s="492"/>
      <c r="W21" s="492"/>
      <c r="X21" s="492"/>
      <c r="Y21" s="492"/>
      <c r="Z21" s="492"/>
      <c r="AA21" s="492"/>
      <c r="AB21" s="492"/>
      <c r="AC21" s="492"/>
      <c r="AD21" s="492"/>
      <c r="AE21" s="492"/>
      <c r="AF21" s="492"/>
      <c r="AG21" s="492"/>
      <c r="AH21" s="1602"/>
      <c r="AI21" s="1602"/>
      <c r="AJ21" s="1602"/>
    </row>
    <row r="22" spans="1:36" x14ac:dyDescent="0.2">
      <c r="A22" s="1602"/>
      <c r="B22" s="1602"/>
      <c r="C22" s="1602"/>
      <c r="D22" s="1602"/>
      <c r="E22" s="1602"/>
      <c r="F22" s="1602"/>
      <c r="G22" s="1602"/>
      <c r="H22" s="1602"/>
      <c r="I22" s="1602"/>
      <c r="J22" s="492"/>
      <c r="K22" s="492"/>
      <c r="L22" s="492"/>
      <c r="M22" s="492"/>
      <c r="N22" s="492"/>
      <c r="O22" s="492"/>
      <c r="P22" s="492"/>
      <c r="Q22" s="492"/>
      <c r="R22" s="492"/>
      <c r="S22" s="492"/>
      <c r="T22" s="492"/>
      <c r="U22" s="492"/>
      <c r="V22" s="492"/>
      <c r="W22" s="492"/>
      <c r="X22" s="492"/>
      <c r="Y22" s="492"/>
      <c r="Z22" s="492"/>
      <c r="AA22" s="492"/>
      <c r="AB22" s="492"/>
      <c r="AC22" s="492"/>
      <c r="AD22" s="492"/>
      <c r="AE22" s="492"/>
      <c r="AF22" s="492"/>
      <c r="AG22" s="492"/>
      <c r="AH22" s="1602"/>
      <c r="AI22" s="1602"/>
      <c r="AJ22" s="1602"/>
    </row>
    <row r="23" spans="1:36" x14ac:dyDescent="0.2">
      <c r="A23" s="1602"/>
      <c r="B23" s="1602"/>
      <c r="C23" s="1602"/>
      <c r="D23" s="1602"/>
      <c r="E23" s="1602"/>
      <c r="F23" s="1602"/>
      <c r="G23" s="1602"/>
      <c r="H23" s="1602"/>
      <c r="I23" s="1602"/>
      <c r="J23" s="492"/>
      <c r="K23" s="492"/>
      <c r="L23" s="492"/>
      <c r="M23" s="492"/>
      <c r="N23" s="492"/>
      <c r="O23" s="492"/>
      <c r="P23" s="492"/>
      <c r="Q23" s="492"/>
      <c r="R23" s="492"/>
      <c r="S23" s="492"/>
      <c r="T23" s="492"/>
      <c r="U23" s="492"/>
      <c r="V23" s="492"/>
      <c r="W23" s="492"/>
      <c r="X23" s="492"/>
      <c r="Y23" s="492"/>
      <c r="Z23" s="492"/>
      <c r="AA23" s="492"/>
      <c r="AB23" s="492"/>
      <c r="AC23" s="492"/>
      <c r="AD23" s="492"/>
      <c r="AE23" s="492"/>
      <c r="AF23" s="492"/>
      <c r="AG23" s="492"/>
      <c r="AH23" s="1602"/>
      <c r="AI23" s="1602"/>
      <c r="AJ23" s="1602"/>
    </row>
    <row r="24" spans="1:36" x14ac:dyDescent="0.2">
      <c r="A24" s="1602"/>
      <c r="B24" s="1602"/>
      <c r="C24" s="1602"/>
      <c r="D24" s="1602"/>
      <c r="E24" s="1602"/>
      <c r="F24" s="1602"/>
      <c r="G24" s="1602"/>
      <c r="H24" s="1602"/>
      <c r="I24" s="1602"/>
      <c r="J24" s="492"/>
      <c r="K24" s="492"/>
      <c r="L24" s="492"/>
      <c r="M24" s="492"/>
      <c r="N24" s="492"/>
      <c r="O24" s="492"/>
      <c r="P24" s="492"/>
      <c r="Q24" s="492"/>
      <c r="R24" s="492"/>
      <c r="S24" s="492"/>
      <c r="T24" s="492"/>
      <c r="U24" s="492"/>
      <c r="V24" s="492"/>
      <c r="W24" s="492"/>
      <c r="X24" s="492"/>
      <c r="Y24" s="492"/>
      <c r="Z24" s="492"/>
      <c r="AA24" s="492"/>
      <c r="AB24" s="492"/>
      <c r="AC24" s="492"/>
      <c r="AD24" s="492"/>
      <c r="AE24" s="492"/>
      <c r="AF24" s="492"/>
      <c r="AG24" s="492"/>
      <c r="AH24" s="1602"/>
      <c r="AI24" s="1602"/>
      <c r="AJ24" s="1602"/>
    </row>
    <row r="25" spans="1:36" x14ac:dyDescent="0.2">
      <c r="A25" s="1602"/>
      <c r="B25" s="1602"/>
      <c r="C25" s="1602"/>
      <c r="D25" s="1602"/>
      <c r="E25" s="1602"/>
      <c r="F25" s="1602"/>
      <c r="G25" s="1602"/>
      <c r="H25" s="1602"/>
      <c r="I25" s="1602"/>
      <c r="J25" s="492"/>
      <c r="K25" s="492"/>
      <c r="L25" s="492"/>
      <c r="M25" s="492"/>
      <c r="N25" s="492"/>
      <c r="O25" s="492"/>
      <c r="P25" s="492"/>
      <c r="Q25" s="492"/>
      <c r="R25" s="492"/>
      <c r="S25" s="492"/>
      <c r="T25" s="492"/>
      <c r="U25" s="492"/>
      <c r="V25" s="492"/>
      <c r="W25" s="492"/>
      <c r="X25" s="492"/>
      <c r="Y25" s="492"/>
      <c r="Z25" s="492"/>
      <c r="AA25" s="492"/>
      <c r="AB25" s="492"/>
      <c r="AC25" s="492"/>
      <c r="AD25" s="492"/>
      <c r="AE25" s="492"/>
      <c r="AF25" s="492"/>
      <c r="AG25" s="492"/>
      <c r="AH25" s="1602"/>
      <c r="AI25" s="1602"/>
      <c r="AJ25" s="1602"/>
    </row>
    <row r="26" spans="1:36" x14ac:dyDescent="0.2">
      <c r="A26" s="1602"/>
      <c r="B26" s="1602"/>
      <c r="C26" s="1602"/>
      <c r="D26" s="1602"/>
      <c r="E26" s="1602"/>
      <c r="F26" s="1602"/>
      <c r="G26" s="1602"/>
      <c r="H26" s="1602"/>
      <c r="I26" s="1602"/>
      <c r="J26" s="492"/>
      <c r="K26" s="492"/>
      <c r="L26" s="492"/>
      <c r="M26" s="492"/>
      <c r="N26" s="492"/>
      <c r="O26" s="492"/>
      <c r="P26" s="492"/>
      <c r="Q26" s="492"/>
      <c r="R26" s="492"/>
      <c r="S26" s="492"/>
      <c r="T26" s="492"/>
      <c r="U26" s="492"/>
      <c r="V26" s="492"/>
      <c r="W26" s="492"/>
      <c r="X26" s="492"/>
      <c r="Y26" s="492"/>
      <c r="Z26" s="492"/>
      <c r="AA26" s="492"/>
      <c r="AB26" s="492"/>
      <c r="AC26" s="492"/>
      <c r="AD26" s="492"/>
      <c r="AE26" s="492"/>
      <c r="AF26" s="492"/>
      <c r="AG26" s="492"/>
      <c r="AH26" s="1602"/>
      <c r="AI26" s="1602"/>
      <c r="AJ26" s="1602"/>
    </row>
    <row r="27" spans="1:36" x14ac:dyDescent="0.2">
      <c r="A27" s="1602"/>
      <c r="B27" s="1602"/>
      <c r="C27" s="1602"/>
      <c r="D27" s="1602"/>
      <c r="E27" s="1602"/>
      <c r="F27" s="1602"/>
      <c r="G27" s="1602"/>
      <c r="H27" s="1602"/>
      <c r="I27" s="1602"/>
      <c r="J27" s="492"/>
      <c r="K27" s="492"/>
      <c r="L27" s="492"/>
      <c r="M27" s="492"/>
      <c r="N27" s="492"/>
      <c r="O27" s="492"/>
      <c r="P27" s="492"/>
      <c r="Q27" s="492"/>
      <c r="R27" s="492"/>
      <c r="S27" s="492"/>
      <c r="T27" s="492"/>
      <c r="U27" s="492"/>
      <c r="V27" s="492"/>
      <c r="W27" s="492"/>
      <c r="X27" s="492"/>
      <c r="Y27" s="492"/>
      <c r="Z27" s="492"/>
      <c r="AA27" s="492"/>
      <c r="AB27" s="492"/>
      <c r="AC27" s="492"/>
      <c r="AD27" s="492"/>
      <c r="AE27" s="492"/>
      <c r="AF27" s="492"/>
      <c r="AG27" s="492"/>
      <c r="AH27" s="1602"/>
      <c r="AI27" s="1602"/>
      <c r="AJ27" s="1602"/>
    </row>
    <row r="28" spans="1:36" x14ac:dyDescent="0.2">
      <c r="A28" s="1602"/>
      <c r="B28" s="1602"/>
      <c r="C28" s="1602"/>
      <c r="D28" s="1602"/>
      <c r="E28" s="1602"/>
      <c r="F28" s="1602"/>
      <c r="G28" s="1602"/>
      <c r="H28" s="1602"/>
      <c r="I28" s="1602"/>
      <c r="J28" s="492"/>
      <c r="K28" s="492"/>
      <c r="L28" s="492"/>
      <c r="M28" s="492"/>
      <c r="N28" s="492"/>
      <c r="O28" s="492"/>
      <c r="P28" s="492"/>
      <c r="Q28" s="492"/>
      <c r="R28" s="492"/>
      <c r="S28" s="492"/>
      <c r="T28" s="492"/>
      <c r="U28" s="492"/>
      <c r="V28" s="492"/>
      <c r="W28" s="492"/>
      <c r="X28" s="492"/>
      <c r="Y28" s="492"/>
      <c r="Z28" s="492"/>
      <c r="AA28" s="492"/>
      <c r="AB28" s="492"/>
      <c r="AC28" s="492"/>
      <c r="AD28" s="492"/>
      <c r="AE28" s="492"/>
      <c r="AF28" s="492"/>
      <c r="AG28" s="492"/>
      <c r="AH28" s="1602"/>
      <c r="AI28" s="1602"/>
      <c r="AJ28" s="1602"/>
    </row>
    <row r="29" spans="1:36" x14ac:dyDescent="0.2">
      <c r="A29" s="1602"/>
      <c r="B29" s="1602"/>
      <c r="C29" s="1602"/>
      <c r="D29" s="1602"/>
      <c r="E29" s="1602"/>
      <c r="F29" s="1602"/>
      <c r="G29" s="1602"/>
      <c r="H29" s="1602"/>
      <c r="I29" s="1602"/>
      <c r="J29" s="492"/>
      <c r="K29" s="492"/>
      <c r="L29" s="492"/>
      <c r="M29" s="492"/>
      <c r="N29" s="492"/>
      <c r="O29" s="492"/>
      <c r="P29" s="492"/>
      <c r="Q29" s="492"/>
      <c r="R29" s="492"/>
      <c r="S29" s="492"/>
      <c r="T29" s="492"/>
      <c r="U29" s="492"/>
      <c r="V29" s="492"/>
      <c r="W29" s="492"/>
      <c r="X29" s="492"/>
      <c r="Y29" s="492"/>
      <c r="Z29" s="492"/>
      <c r="AA29" s="492"/>
      <c r="AB29" s="492"/>
      <c r="AC29" s="492"/>
      <c r="AD29" s="492"/>
      <c r="AE29" s="492"/>
      <c r="AF29" s="492"/>
      <c r="AG29" s="492"/>
      <c r="AH29" s="1602"/>
      <c r="AI29" s="1602"/>
      <c r="AJ29" s="1602"/>
    </row>
    <row r="30" spans="1:36" x14ac:dyDescent="0.2">
      <c r="A30" s="1602"/>
      <c r="B30" s="1602"/>
      <c r="C30" s="1602"/>
      <c r="D30" s="1602"/>
      <c r="E30" s="1602"/>
      <c r="F30" s="1602"/>
      <c r="G30" s="1602"/>
      <c r="H30" s="1602"/>
      <c r="I30" s="1602"/>
      <c r="J30" s="492"/>
      <c r="K30" s="492"/>
      <c r="L30" s="492"/>
      <c r="M30" s="492"/>
      <c r="N30" s="492"/>
      <c r="O30" s="492"/>
      <c r="P30" s="492"/>
      <c r="Q30" s="492"/>
      <c r="R30" s="492"/>
      <c r="S30" s="492"/>
      <c r="T30" s="492"/>
      <c r="U30" s="492"/>
      <c r="V30" s="492"/>
      <c r="W30" s="492"/>
      <c r="X30" s="492"/>
      <c r="Y30" s="492"/>
      <c r="Z30" s="492"/>
      <c r="AA30" s="492"/>
      <c r="AB30" s="492"/>
      <c r="AC30" s="492"/>
      <c r="AD30" s="492"/>
      <c r="AE30" s="492"/>
      <c r="AF30" s="492"/>
      <c r="AG30" s="492"/>
      <c r="AH30" s="1602"/>
      <c r="AI30" s="1602"/>
      <c r="AJ30" s="1602"/>
    </row>
    <row r="31" spans="1:36" x14ac:dyDescent="0.2">
      <c r="A31" s="1602"/>
      <c r="B31" s="1602"/>
      <c r="C31" s="1602"/>
      <c r="D31" s="1602"/>
      <c r="E31" s="1602"/>
      <c r="F31" s="1602"/>
      <c r="G31" s="1602"/>
      <c r="H31" s="1602"/>
      <c r="I31" s="1602"/>
      <c r="J31" s="492"/>
      <c r="K31" s="492"/>
      <c r="L31" s="492"/>
      <c r="M31" s="492"/>
      <c r="N31" s="492"/>
      <c r="O31" s="492"/>
      <c r="P31" s="492"/>
      <c r="Q31" s="492"/>
      <c r="R31" s="492"/>
      <c r="S31" s="492"/>
      <c r="T31" s="492"/>
      <c r="U31" s="492"/>
      <c r="V31" s="492"/>
      <c r="W31" s="492"/>
      <c r="X31" s="492"/>
      <c r="Y31" s="492"/>
      <c r="Z31" s="492"/>
      <c r="AA31" s="492"/>
      <c r="AB31" s="492"/>
      <c r="AC31" s="492"/>
      <c r="AD31" s="492"/>
      <c r="AE31" s="492"/>
      <c r="AF31" s="492"/>
      <c r="AG31" s="492"/>
      <c r="AH31" s="1602"/>
      <c r="AI31" s="1602"/>
      <c r="AJ31" s="1602"/>
    </row>
    <row r="32" spans="1:36" x14ac:dyDescent="0.2">
      <c r="A32" s="1602"/>
      <c r="B32" s="1602"/>
      <c r="C32" s="1602"/>
      <c r="D32" s="1602"/>
      <c r="E32" s="1602"/>
      <c r="F32" s="1602"/>
      <c r="G32" s="1602"/>
      <c r="H32" s="1602"/>
      <c r="I32" s="1602"/>
      <c r="J32" s="492"/>
      <c r="K32" s="492"/>
      <c r="L32" s="492"/>
      <c r="M32" s="492"/>
      <c r="N32" s="492"/>
      <c r="O32" s="492"/>
      <c r="P32" s="492"/>
      <c r="Q32" s="492"/>
      <c r="R32" s="492"/>
      <c r="S32" s="492"/>
      <c r="T32" s="492"/>
      <c r="U32" s="492"/>
      <c r="V32" s="492"/>
      <c r="W32" s="492"/>
      <c r="X32" s="492"/>
      <c r="Y32" s="492"/>
      <c r="Z32" s="492"/>
      <c r="AA32" s="492"/>
      <c r="AB32" s="492"/>
      <c r="AC32" s="492"/>
      <c r="AD32" s="492"/>
      <c r="AE32" s="492"/>
      <c r="AF32" s="492"/>
      <c r="AG32" s="492"/>
      <c r="AH32" s="1602"/>
      <c r="AI32" s="1602"/>
      <c r="AJ32" s="1602"/>
    </row>
    <row r="33" spans="1:36" x14ac:dyDescent="0.2">
      <c r="A33" s="1602"/>
      <c r="B33" s="1602"/>
      <c r="C33" s="1602"/>
      <c r="D33" s="1602"/>
      <c r="E33" s="1602"/>
      <c r="F33" s="1602"/>
      <c r="G33" s="1602"/>
      <c r="H33" s="1602"/>
      <c r="I33" s="1602"/>
      <c r="J33" s="492"/>
      <c r="K33" s="492"/>
      <c r="L33" s="492"/>
      <c r="M33" s="492"/>
      <c r="N33" s="492"/>
      <c r="O33" s="492"/>
      <c r="P33" s="492"/>
      <c r="Q33" s="492"/>
      <c r="R33" s="492"/>
      <c r="S33" s="492"/>
      <c r="T33" s="492"/>
      <c r="U33" s="492"/>
      <c r="V33" s="492"/>
      <c r="W33" s="492"/>
      <c r="X33" s="492"/>
      <c r="Y33" s="492"/>
      <c r="Z33" s="492"/>
      <c r="AA33" s="492"/>
      <c r="AB33" s="492"/>
      <c r="AC33" s="492"/>
      <c r="AD33" s="492"/>
      <c r="AE33" s="492"/>
      <c r="AF33" s="492"/>
      <c r="AG33" s="492"/>
      <c r="AH33" s="1602"/>
      <c r="AI33" s="1602"/>
      <c r="AJ33" s="1602"/>
    </row>
    <row r="34" spans="1:36" x14ac:dyDescent="0.2">
      <c r="A34" s="1602"/>
      <c r="B34" s="1602"/>
      <c r="C34" s="1602"/>
      <c r="D34" s="1602"/>
      <c r="E34" s="1602"/>
      <c r="F34" s="1602"/>
      <c r="G34" s="1602"/>
      <c r="H34" s="1602"/>
      <c r="I34" s="1602"/>
      <c r="J34" s="492"/>
      <c r="K34" s="492"/>
      <c r="L34" s="492"/>
      <c r="M34" s="492"/>
      <c r="N34" s="492"/>
      <c r="O34" s="492"/>
      <c r="P34" s="492"/>
      <c r="Q34" s="492"/>
      <c r="R34" s="492"/>
      <c r="S34" s="492"/>
      <c r="T34" s="492"/>
      <c r="U34" s="492"/>
      <c r="V34" s="492"/>
      <c r="W34" s="492"/>
      <c r="X34" s="492"/>
      <c r="Y34" s="492"/>
      <c r="Z34" s="492"/>
      <c r="AA34" s="492"/>
      <c r="AB34" s="492"/>
      <c r="AC34" s="492"/>
      <c r="AD34" s="492"/>
      <c r="AE34" s="492"/>
      <c r="AF34" s="492"/>
      <c r="AG34" s="492"/>
      <c r="AH34" s="1602"/>
      <c r="AI34" s="1602"/>
      <c r="AJ34" s="1602"/>
    </row>
    <row r="35" spans="1:36" x14ac:dyDescent="0.2">
      <c r="A35" s="1602"/>
      <c r="B35" s="1602"/>
      <c r="C35" s="1602"/>
      <c r="D35" s="1602"/>
      <c r="E35" s="1602"/>
      <c r="F35" s="1602"/>
      <c r="G35" s="1602"/>
      <c r="H35" s="1602"/>
      <c r="I35" s="1602"/>
      <c r="J35" s="492"/>
      <c r="K35" s="492"/>
      <c r="L35" s="492"/>
      <c r="M35" s="492"/>
      <c r="N35" s="492"/>
      <c r="O35" s="492"/>
      <c r="P35" s="492"/>
      <c r="Q35" s="492"/>
      <c r="R35" s="492"/>
      <c r="S35" s="492"/>
      <c r="T35" s="492"/>
      <c r="U35" s="492"/>
      <c r="V35" s="492"/>
      <c r="W35" s="492"/>
      <c r="X35" s="492"/>
      <c r="Y35" s="492"/>
      <c r="Z35" s="492"/>
      <c r="AA35" s="492"/>
      <c r="AB35" s="492"/>
      <c r="AC35" s="492"/>
      <c r="AD35" s="492"/>
      <c r="AE35" s="492"/>
      <c r="AF35" s="492"/>
      <c r="AG35" s="492"/>
      <c r="AH35" s="1602"/>
      <c r="AI35" s="1602"/>
      <c r="AJ35" s="1602"/>
    </row>
    <row r="36" spans="1:36" x14ac:dyDescent="0.2">
      <c r="A36" s="1602"/>
      <c r="B36" s="1602"/>
      <c r="C36" s="1602"/>
      <c r="D36" s="1602"/>
      <c r="E36" s="1602"/>
      <c r="F36" s="1602"/>
      <c r="G36" s="1602"/>
      <c r="H36" s="1602"/>
      <c r="I36" s="1602"/>
      <c r="J36" s="492"/>
      <c r="K36" s="492"/>
      <c r="L36" s="492"/>
      <c r="M36" s="492"/>
      <c r="N36" s="492"/>
      <c r="O36" s="492"/>
      <c r="P36" s="492"/>
      <c r="Q36" s="492"/>
      <c r="R36" s="492"/>
      <c r="S36" s="492"/>
      <c r="T36" s="492"/>
      <c r="U36" s="492"/>
      <c r="V36" s="492"/>
      <c r="W36" s="492"/>
      <c r="X36" s="492"/>
      <c r="Y36" s="492"/>
      <c r="Z36" s="492"/>
      <c r="AA36" s="492"/>
      <c r="AB36" s="492"/>
      <c r="AC36" s="492"/>
      <c r="AD36" s="492"/>
      <c r="AE36" s="492"/>
      <c r="AF36" s="492"/>
      <c r="AG36" s="492"/>
      <c r="AH36" s="1602"/>
      <c r="AI36" s="1602"/>
      <c r="AJ36" s="1602"/>
    </row>
    <row r="37" spans="1:36" x14ac:dyDescent="0.2">
      <c r="A37" s="1602"/>
      <c r="B37" s="1602"/>
      <c r="C37" s="1602"/>
      <c r="D37" s="1602"/>
      <c r="E37" s="1602"/>
      <c r="F37" s="1602"/>
      <c r="G37" s="1602"/>
      <c r="H37" s="1602"/>
      <c r="I37" s="1602"/>
      <c r="J37" s="492"/>
      <c r="K37" s="492"/>
      <c r="L37" s="492"/>
      <c r="M37" s="492"/>
      <c r="N37" s="492"/>
      <c r="O37" s="492"/>
      <c r="P37" s="492"/>
      <c r="Q37" s="492"/>
      <c r="R37" s="492"/>
      <c r="S37" s="492"/>
      <c r="T37" s="492"/>
      <c r="U37" s="492"/>
      <c r="V37" s="492"/>
      <c r="W37" s="492"/>
      <c r="X37" s="492"/>
      <c r="Y37" s="492"/>
      <c r="Z37" s="492"/>
      <c r="AA37" s="492"/>
      <c r="AB37" s="492"/>
      <c r="AC37" s="492"/>
      <c r="AD37" s="492"/>
      <c r="AE37" s="492"/>
      <c r="AF37" s="492"/>
      <c r="AG37" s="492"/>
      <c r="AH37" s="1602"/>
      <c r="AI37" s="1602"/>
      <c r="AJ37" s="1602"/>
    </row>
    <row r="38" spans="1:36" x14ac:dyDescent="0.2">
      <c r="A38" s="1602"/>
      <c r="B38" s="1602"/>
      <c r="C38" s="1602"/>
      <c r="D38" s="1602"/>
      <c r="E38" s="1602"/>
      <c r="F38" s="1602"/>
      <c r="G38" s="1602"/>
      <c r="H38" s="1602"/>
      <c r="I38" s="1602"/>
      <c r="J38" s="492"/>
      <c r="K38" s="492"/>
      <c r="L38" s="492"/>
      <c r="M38" s="492"/>
      <c r="N38" s="492"/>
      <c r="O38" s="492"/>
      <c r="P38" s="492"/>
      <c r="Q38" s="492"/>
      <c r="R38" s="492"/>
      <c r="S38" s="492"/>
      <c r="T38" s="492"/>
      <c r="U38" s="492"/>
      <c r="V38" s="492"/>
      <c r="W38" s="492"/>
      <c r="X38" s="492"/>
      <c r="Y38" s="492"/>
      <c r="Z38" s="492"/>
      <c r="AA38" s="492"/>
      <c r="AB38" s="492"/>
      <c r="AC38" s="492"/>
      <c r="AD38" s="492"/>
      <c r="AE38" s="492"/>
      <c r="AF38" s="492"/>
      <c r="AG38" s="492"/>
      <c r="AH38" s="1602"/>
      <c r="AI38" s="1602"/>
      <c r="AJ38" s="1602"/>
    </row>
    <row r="39" spans="1:36" x14ac:dyDescent="0.2">
      <c r="A39" s="1602"/>
      <c r="B39" s="1602"/>
      <c r="C39" s="1602"/>
      <c r="D39" s="1602"/>
      <c r="E39" s="1602"/>
      <c r="F39" s="1602"/>
      <c r="G39" s="1602"/>
      <c r="H39" s="1602"/>
      <c r="I39" s="1602"/>
      <c r="J39" s="492"/>
      <c r="K39" s="492"/>
      <c r="L39" s="492"/>
      <c r="M39" s="492"/>
      <c r="N39" s="492"/>
      <c r="O39" s="492"/>
      <c r="P39" s="492"/>
      <c r="Q39" s="492"/>
      <c r="R39" s="492"/>
      <c r="S39" s="492"/>
      <c r="T39" s="492"/>
      <c r="U39" s="492"/>
      <c r="V39" s="492"/>
      <c r="W39" s="492"/>
      <c r="X39" s="492"/>
      <c r="Y39" s="492"/>
      <c r="Z39" s="492"/>
      <c r="AA39" s="492"/>
      <c r="AB39" s="492"/>
      <c r="AC39" s="492"/>
      <c r="AD39" s="492"/>
      <c r="AE39" s="492"/>
      <c r="AF39" s="492"/>
      <c r="AG39" s="492"/>
      <c r="AH39" s="1602"/>
      <c r="AI39" s="1602"/>
      <c r="AJ39" s="1602"/>
    </row>
    <row r="40" spans="1:36" x14ac:dyDescent="0.2">
      <c r="A40" s="1602"/>
      <c r="B40" s="1602"/>
      <c r="C40" s="1602"/>
      <c r="D40" s="1602"/>
      <c r="E40" s="1602"/>
      <c r="F40" s="1602"/>
      <c r="G40" s="1602"/>
      <c r="H40" s="1602"/>
      <c r="I40" s="1602"/>
      <c r="J40" s="492"/>
      <c r="K40" s="492"/>
      <c r="L40" s="492"/>
      <c r="M40" s="492"/>
      <c r="N40" s="492"/>
      <c r="O40" s="492"/>
      <c r="P40" s="492"/>
      <c r="Q40" s="492"/>
      <c r="R40" s="492"/>
      <c r="S40" s="492"/>
      <c r="T40" s="492"/>
      <c r="U40" s="492"/>
      <c r="V40" s="492"/>
      <c r="W40" s="492"/>
      <c r="X40" s="492"/>
      <c r="Y40" s="492"/>
      <c r="Z40" s="492"/>
      <c r="AA40" s="492"/>
      <c r="AB40" s="492"/>
      <c r="AC40" s="492"/>
      <c r="AD40" s="492"/>
      <c r="AE40" s="492"/>
      <c r="AF40" s="492"/>
      <c r="AG40" s="492"/>
      <c r="AH40" s="1602"/>
      <c r="AI40" s="1602"/>
      <c r="AJ40" s="1602"/>
    </row>
    <row r="41" spans="1:36" x14ac:dyDescent="0.2">
      <c r="A41" s="1602"/>
      <c r="B41" s="1602"/>
      <c r="C41" s="1602"/>
      <c r="D41" s="1602"/>
      <c r="E41" s="1602"/>
      <c r="F41" s="1602"/>
      <c r="G41" s="1602"/>
      <c r="H41" s="1602"/>
      <c r="I41" s="1602"/>
      <c r="J41" s="492"/>
      <c r="K41" s="492"/>
      <c r="L41" s="492"/>
      <c r="M41" s="492"/>
      <c r="N41" s="492"/>
      <c r="O41" s="492"/>
      <c r="P41" s="492"/>
      <c r="Q41" s="492"/>
      <c r="R41" s="492"/>
      <c r="S41" s="492"/>
      <c r="T41" s="492"/>
      <c r="U41" s="492"/>
      <c r="V41" s="492"/>
      <c r="W41" s="492"/>
      <c r="X41" s="492"/>
      <c r="Y41" s="492"/>
      <c r="Z41" s="492"/>
      <c r="AA41" s="492"/>
      <c r="AB41" s="492"/>
      <c r="AC41" s="492"/>
      <c r="AD41" s="492"/>
      <c r="AE41" s="492"/>
      <c r="AF41" s="492"/>
      <c r="AG41" s="492"/>
      <c r="AH41" s="1602"/>
      <c r="AI41" s="1602"/>
      <c r="AJ41" s="1602"/>
    </row>
    <row r="42" spans="1:36" x14ac:dyDescent="0.2">
      <c r="A42" s="1602"/>
      <c r="B42" s="1602"/>
      <c r="C42" s="1602"/>
      <c r="D42" s="1602"/>
      <c r="E42" s="1602"/>
      <c r="F42" s="1602"/>
      <c r="G42" s="1602"/>
      <c r="H42" s="1602"/>
      <c r="I42" s="1602"/>
      <c r="J42" s="492"/>
      <c r="K42" s="492"/>
      <c r="L42" s="492"/>
      <c r="M42" s="492"/>
      <c r="N42" s="492"/>
      <c r="O42" s="492"/>
      <c r="P42" s="492"/>
      <c r="Q42" s="492"/>
      <c r="R42" s="1602"/>
      <c r="S42" s="1602"/>
      <c r="T42" s="1602"/>
      <c r="U42" s="492"/>
      <c r="V42" s="492"/>
      <c r="W42" s="492"/>
      <c r="X42" s="492"/>
      <c r="Y42" s="492"/>
      <c r="Z42" s="492"/>
      <c r="AA42" s="492"/>
      <c r="AB42" s="492"/>
      <c r="AC42" s="492"/>
      <c r="AD42" s="492"/>
      <c r="AE42" s="492"/>
      <c r="AF42" s="492"/>
      <c r="AG42" s="492"/>
      <c r="AH42" s="1602"/>
      <c r="AI42" s="1602"/>
      <c r="AJ42" s="1602"/>
    </row>
    <row r="43" spans="1:36" x14ac:dyDescent="0.2">
      <c r="A43" s="1602"/>
      <c r="B43" s="1602"/>
      <c r="C43" s="1602"/>
      <c r="D43" s="1602"/>
      <c r="E43" s="1602"/>
      <c r="F43" s="1602"/>
      <c r="G43" s="1602"/>
      <c r="H43" s="1602"/>
      <c r="I43" s="1602"/>
      <c r="J43" s="1602"/>
      <c r="K43" s="1602"/>
      <c r="L43" s="1602"/>
      <c r="M43" s="1602"/>
      <c r="N43" s="1602"/>
      <c r="O43" s="1602"/>
      <c r="P43" s="1602"/>
      <c r="Q43" s="1602"/>
      <c r="R43" s="1602"/>
      <c r="S43" s="1602"/>
      <c r="T43" s="1602"/>
      <c r="U43" s="492"/>
      <c r="V43" s="492"/>
      <c r="W43" s="492"/>
      <c r="X43" s="492"/>
      <c r="Y43" s="492"/>
      <c r="Z43" s="492"/>
      <c r="AA43" s="492"/>
      <c r="AB43" s="492"/>
      <c r="AC43" s="492"/>
      <c r="AD43" s="492"/>
      <c r="AE43" s="492"/>
      <c r="AF43" s="492"/>
      <c r="AG43" s="492"/>
      <c r="AH43" s="1602"/>
      <c r="AI43" s="1602"/>
      <c r="AJ43" s="1602"/>
    </row>
    <row r="44" spans="1:36" x14ac:dyDescent="0.2">
      <c r="A44" s="1602"/>
      <c r="B44" s="1602"/>
      <c r="C44" s="1602"/>
      <c r="D44" s="1602"/>
      <c r="E44" s="1602"/>
      <c r="F44" s="1602"/>
      <c r="G44" s="1602"/>
      <c r="H44" s="1602"/>
      <c r="I44" s="1602"/>
      <c r="J44" s="1602"/>
      <c r="K44" s="1602"/>
      <c r="L44" s="1602"/>
      <c r="M44" s="1602"/>
      <c r="N44" s="1602"/>
      <c r="O44" s="1602"/>
      <c r="P44" s="1602"/>
      <c r="Q44" s="1602"/>
      <c r="R44" s="1602"/>
      <c r="S44" s="1602"/>
      <c r="T44" s="1602"/>
      <c r="U44" s="492"/>
      <c r="V44" s="492"/>
      <c r="W44" s="492"/>
      <c r="X44" s="492"/>
      <c r="Y44" s="492"/>
      <c r="Z44" s="492"/>
      <c r="AA44" s="492"/>
      <c r="AB44" s="492"/>
      <c r="AC44" s="492"/>
      <c r="AD44" s="492"/>
      <c r="AE44" s="492"/>
      <c r="AF44" s="492"/>
      <c r="AG44" s="492"/>
      <c r="AH44" s="1602"/>
      <c r="AI44" s="1602"/>
      <c r="AJ44" s="1602"/>
    </row>
    <row r="45" spans="1:36" x14ac:dyDescent="0.2">
      <c r="A45" s="1602"/>
      <c r="B45" s="1602"/>
      <c r="C45" s="1602"/>
      <c r="D45" s="1602"/>
      <c r="E45" s="1602"/>
      <c r="F45" s="1602"/>
      <c r="G45" s="1602"/>
      <c r="H45" s="1602"/>
      <c r="I45" s="1602"/>
      <c r="J45" s="1602"/>
      <c r="K45" s="1602"/>
      <c r="L45" s="1602"/>
      <c r="M45" s="1602"/>
      <c r="N45" s="1602"/>
      <c r="O45" s="1602"/>
      <c r="P45" s="1602"/>
      <c r="Q45" s="1602"/>
      <c r="R45" s="1602"/>
      <c r="S45" s="1602"/>
      <c r="T45" s="1602"/>
      <c r="U45" s="492"/>
      <c r="V45" s="492"/>
      <c r="W45" s="492"/>
      <c r="X45" s="492"/>
      <c r="Y45" s="492"/>
      <c r="Z45" s="492"/>
      <c r="AA45" s="492"/>
      <c r="AB45" s="492"/>
      <c r="AC45" s="492"/>
      <c r="AD45" s="492"/>
      <c r="AE45" s="492"/>
      <c r="AF45" s="492"/>
      <c r="AG45" s="492"/>
      <c r="AH45" s="1602"/>
      <c r="AI45" s="1602"/>
      <c r="AJ45" s="1602"/>
    </row>
    <row r="46" spans="1:36" x14ac:dyDescent="0.2">
      <c r="A46" s="1602"/>
      <c r="B46" s="1602"/>
      <c r="C46" s="1602"/>
      <c r="D46" s="1602"/>
      <c r="E46" s="1602"/>
      <c r="F46" s="1602"/>
      <c r="G46" s="1602"/>
      <c r="H46" s="1602"/>
      <c r="I46" s="1602"/>
      <c r="J46" s="1602"/>
      <c r="K46" s="1602"/>
      <c r="L46" s="1602"/>
      <c r="M46" s="1602"/>
      <c r="N46" s="1602"/>
      <c r="O46" s="1602"/>
      <c r="P46" s="1602"/>
      <c r="Q46" s="1602"/>
      <c r="R46" s="1602"/>
      <c r="S46" s="1602"/>
      <c r="T46" s="1602"/>
      <c r="U46" s="1602"/>
      <c r="V46" s="1602"/>
      <c r="W46" s="1602"/>
      <c r="X46" s="1602"/>
      <c r="Y46" s="1602"/>
      <c r="Z46" s="1602"/>
      <c r="AA46" s="1602"/>
      <c r="AB46" s="1602"/>
      <c r="AC46" s="1602"/>
      <c r="AD46" s="1602"/>
      <c r="AE46" s="1602"/>
      <c r="AF46" s="1602"/>
      <c r="AG46" s="1602"/>
      <c r="AH46" s="1602"/>
      <c r="AI46" s="1602"/>
      <c r="AJ46" s="1602"/>
    </row>
    <row r="47" spans="1:36" x14ac:dyDescent="0.2">
      <c r="A47" s="1602"/>
      <c r="B47" s="1602"/>
      <c r="C47" s="1602"/>
      <c r="D47" s="1602"/>
      <c r="E47" s="1602"/>
      <c r="F47" s="1602"/>
      <c r="G47" s="1602"/>
      <c r="H47" s="1602"/>
      <c r="I47" s="1602"/>
      <c r="J47" s="1602"/>
      <c r="K47" s="1602"/>
      <c r="L47" s="1602"/>
      <c r="M47" s="1602"/>
      <c r="N47" s="1602"/>
      <c r="O47" s="1602"/>
      <c r="P47" s="1602"/>
      <c r="Q47" s="1602"/>
      <c r="R47" s="1602"/>
      <c r="S47" s="1602"/>
      <c r="T47" s="1602"/>
      <c r="U47" s="1602"/>
      <c r="V47" s="1602"/>
      <c r="W47" s="1602"/>
      <c r="X47" s="1602"/>
      <c r="Y47" s="1602"/>
      <c r="Z47" s="1602"/>
      <c r="AA47" s="1602"/>
      <c r="AB47" s="1602"/>
      <c r="AC47" s="1602"/>
      <c r="AD47" s="1602"/>
      <c r="AE47" s="1602"/>
      <c r="AF47" s="1602"/>
      <c r="AG47" s="1602"/>
      <c r="AH47" s="1602"/>
      <c r="AI47" s="1602"/>
      <c r="AJ47" s="1602"/>
    </row>
    <row r="48" spans="1:36" x14ac:dyDescent="0.2">
      <c r="A48" s="1602"/>
      <c r="B48" s="1602"/>
      <c r="C48" s="1602"/>
      <c r="D48" s="1602"/>
      <c r="E48" s="1602"/>
      <c r="F48" s="1602"/>
      <c r="G48" s="1602"/>
      <c r="H48" s="1602"/>
      <c r="I48" s="1602"/>
      <c r="J48" s="1602"/>
      <c r="K48" s="1602"/>
      <c r="L48" s="1602"/>
      <c r="M48" s="1602"/>
      <c r="N48" s="1602"/>
      <c r="O48" s="1602"/>
      <c r="P48" s="1602"/>
      <c r="Q48" s="1602"/>
      <c r="R48" s="1602"/>
      <c r="S48" s="1602"/>
      <c r="T48" s="1602"/>
      <c r="U48" s="1602"/>
      <c r="V48" s="1602"/>
      <c r="W48" s="1602"/>
      <c r="X48" s="1602"/>
      <c r="Y48" s="1602"/>
      <c r="Z48" s="1602"/>
      <c r="AA48" s="1602"/>
      <c r="AB48" s="1602"/>
      <c r="AC48" s="1602"/>
      <c r="AD48" s="1602"/>
      <c r="AE48" s="1602"/>
      <c r="AF48" s="1602"/>
      <c r="AG48" s="1602"/>
      <c r="AH48" s="1602"/>
      <c r="AI48" s="1602"/>
      <c r="AJ48" s="1602"/>
    </row>
    <row r="49" spans="1:36" x14ac:dyDescent="0.2">
      <c r="A49" s="1602"/>
      <c r="B49" s="1602"/>
      <c r="C49" s="1602"/>
      <c r="D49" s="1602"/>
      <c r="E49" s="1602"/>
      <c r="F49" s="1602"/>
      <c r="G49" s="1602"/>
      <c r="H49" s="1602"/>
      <c r="I49" s="1602"/>
      <c r="J49" s="1602"/>
      <c r="K49" s="1602"/>
      <c r="L49" s="1602"/>
      <c r="M49" s="1602"/>
      <c r="N49" s="1602"/>
      <c r="O49" s="1602"/>
      <c r="P49" s="1602"/>
      <c r="Q49" s="1602"/>
      <c r="R49" s="1602"/>
      <c r="S49" s="1602"/>
      <c r="T49" s="1602"/>
      <c r="U49" s="1602"/>
      <c r="V49" s="1602"/>
      <c r="W49" s="1602"/>
      <c r="X49" s="1602"/>
      <c r="Y49" s="1602"/>
      <c r="Z49" s="1602"/>
      <c r="AA49" s="1602"/>
      <c r="AB49" s="1602"/>
      <c r="AC49" s="1602"/>
      <c r="AD49" s="1602"/>
      <c r="AE49" s="1602"/>
      <c r="AF49" s="1602"/>
      <c r="AG49" s="1602"/>
      <c r="AH49" s="1602"/>
      <c r="AI49" s="1602"/>
      <c r="AJ49" s="1602"/>
    </row>
    <row r="50" spans="1:36" x14ac:dyDescent="0.2">
      <c r="A50" s="1602"/>
      <c r="B50" s="1602"/>
      <c r="C50" s="1602"/>
      <c r="D50" s="1602"/>
      <c r="E50" s="1602"/>
      <c r="F50" s="1602"/>
      <c r="G50" s="1602"/>
      <c r="H50" s="1602"/>
      <c r="I50" s="1602"/>
      <c r="J50" s="1602"/>
      <c r="K50" s="1602"/>
      <c r="L50" s="1602"/>
      <c r="M50" s="1602"/>
      <c r="N50" s="1602"/>
      <c r="O50" s="1602"/>
      <c r="P50" s="1602"/>
      <c r="Q50" s="1602"/>
      <c r="R50" s="1602"/>
      <c r="S50" s="1602"/>
      <c r="T50" s="1602"/>
      <c r="U50" s="1602"/>
      <c r="V50" s="1602"/>
      <c r="W50" s="1602"/>
      <c r="X50" s="1602"/>
      <c r="Y50" s="1602"/>
      <c r="Z50" s="1602"/>
      <c r="AA50" s="1602"/>
      <c r="AB50" s="1602"/>
      <c r="AC50" s="1602"/>
      <c r="AD50" s="1602"/>
      <c r="AE50" s="1602"/>
      <c r="AF50" s="1602"/>
      <c r="AG50" s="1602"/>
      <c r="AH50" s="1602"/>
      <c r="AI50" s="1602"/>
      <c r="AJ50" s="1602"/>
    </row>
    <row r="51" spans="1:36" x14ac:dyDescent="0.2">
      <c r="A51" s="1602"/>
      <c r="B51" s="1602"/>
      <c r="C51" s="1602"/>
      <c r="D51" s="1602"/>
      <c r="E51" s="1602"/>
      <c r="F51" s="1602"/>
      <c r="G51" s="1602"/>
      <c r="H51" s="1602"/>
      <c r="I51" s="1602"/>
      <c r="J51" s="1602"/>
      <c r="K51" s="1602"/>
      <c r="L51" s="1602"/>
      <c r="M51" s="1602"/>
      <c r="N51" s="1602"/>
      <c r="O51" s="1602"/>
      <c r="P51" s="1602"/>
      <c r="Q51" s="1602"/>
      <c r="R51" s="1602"/>
      <c r="S51" s="1602"/>
      <c r="T51" s="1602"/>
      <c r="U51" s="1602"/>
      <c r="V51" s="1602"/>
      <c r="W51" s="1602"/>
      <c r="X51" s="1602"/>
      <c r="Y51" s="1602"/>
      <c r="Z51" s="1602"/>
      <c r="AA51" s="1602"/>
      <c r="AB51" s="1602"/>
      <c r="AC51" s="1602"/>
      <c r="AD51" s="1602"/>
      <c r="AE51" s="1602"/>
      <c r="AF51" s="1602"/>
      <c r="AG51" s="1602"/>
      <c r="AH51" s="1602"/>
      <c r="AI51" s="1602"/>
      <c r="AJ51" s="1602"/>
    </row>
    <row r="52" spans="1:36" x14ac:dyDescent="0.2">
      <c r="A52" s="1602"/>
      <c r="B52" s="1602"/>
      <c r="C52" s="1602"/>
      <c r="D52" s="1602"/>
      <c r="E52" s="1602"/>
      <c r="F52" s="1602"/>
      <c r="G52" s="1602"/>
      <c r="H52" s="1602"/>
      <c r="I52" s="1602"/>
      <c r="J52" s="1602"/>
      <c r="K52" s="1602"/>
      <c r="L52" s="1602"/>
      <c r="M52" s="1602"/>
      <c r="N52" s="1602"/>
      <c r="O52" s="1602"/>
      <c r="P52" s="1602"/>
      <c r="Q52" s="1602"/>
      <c r="R52" s="1602"/>
      <c r="S52" s="1602"/>
      <c r="T52" s="1602"/>
      <c r="U52" s="1602"/>
      <c r="V52" s="1602"/>
      <c r="W52" s="1602"/>
      <c r="X52" s="1602"/>
      <c r="Y52" s="1602"/>
      <c r="Z52" s="1602"/>
      <c r="AA52" s="1602"/>
      <c r="AB52" s="1602"/>
      <c r="AC52" s="1602"/>
      <c r="AD52" s="1602"/>
      <c r="AE52" s="1602"/>
      <c r="AF52" s="1602"/>
      <c r="AG52" s="1602"/>
      <c r="AH52" s="1602"/>
      <c r="AI52" s="1602"/>
      <c r="AJ52" s="1602"/>
    </row>
    <row r="53" spans="1:36" x14ac:dyDescent="0.2">
      <c r="A53" s="1602"/>
      <c r="B53" s="1602"/>
      <c r="C53" s="1602"/>
      <c r="D53" s="1602"/>
      <c r="E53" s="1602"/>
      <c r="F53" s="1602"/>
      <c r="G53" s="1602"/>
      <c r="H53" s="1602"/>
      <c r="I53" s="1602"/>
      <c r="J53" s="1602"/>
      <c r="K53" s="1602"/>
      <c r="L53" s="1602"/>
      <c r="M53" s="1602"/>
      <c r="N53" s="1602"/>
      <c r="O53" s="1602"/>
      <c r="P53" s="1602"/>
      <c r="Q53" s="1602"/>
      <c r="R53" s="1602"/>
      <c r="S53" s="1602"/>
      <c r="T53" s="1602"/>
      <c r="U53" s="1602"/>
      <c r="V53" s="1602"/>
      <c r="W53" s="1602"/>
      <c r="X53" s="1602"/>
      <c r="Y53" s="1602"/>
      <c r="Z53" s="1602"/>
      <c r="AA53" s="1602"/>
      <c r="AB53" s="1602"/>
      <c r="AC53" s="1602"/>
      <c r="AD53" s="1602"/>
      <c r="AE53" s="1602"/>
      <c r="AF53" s="1602"/>
      <c r="AG53" s="1602"/>
      <c r="AH53" s="1602"/>
      <c r="AI53" s="1602"/>
      <c r="AJ53" s="1602"/>
    </row>
    <row r="54" spans="1:36" x14ac:dyDescent="0.2">
      <c r="A54" s="1602"/>
      <c r="B54" s="1602"/>
      <c r="C54" s="1602"/>
      <c r="D54" s="1602"/>
      <c r="E54" s="1602"/>
      <c r="F54" s="1602"/>
      <c r="G54" s="1602"/>
      <c r="H54" s="1602"/>
      <c r="I54" s="1602"/>
      <c r="J54" s="1602"/>
      <c r="K54" s="1602"/>
      <c r="L54" s="1602"/>
      <c r="M54" s="1602"/>
      <c r="N54" s="1602"/>
      <c r="O54" s="1602"/>
      <c r="P54" s="1602"/>
      <c r="Q54" s="1602"/>
      <c r="R54" s="1602"/>
      <c r="S54" s="1602"/>
      <c r="T54" s="1602"/>
      <c r="U54" s="1602"/>
      <c r="V54" s="1602"/>
      <c r="W54" s="1602"/>
      <c r="X54" s="1602"/>
      <c r="Y54" s="1602"/>
      <c r="Z54" s="1602"/>
      <c r="AA54" s="1602"/>
      <c r="AB54" s="1602"/>
      <c r="AC54" s="1602"/>
      <c r="AD54" s="1602"/>
      <c r="AE54" s="1602"/>
      <c r="AF54" s="1602"/>
      <c r="AG54" s="1602"/>
      <c r="AH54" s="1602"/>
      <c r="AI54" s="1602"/>
      <c r="AJ54" s="1602"/>
    </row>
    <row r="55" spans="1:36" x14ac:dyDescent="0.2">
      <c r="A55" s="1602"/>
      <c r="B55" s="1602"/>
      <c r="C55" s="1602"/>
      <c r="D55" s="1602"/>
      <c r="E55" s="1602"/>
      <c r="F55" s="1602"/>
      <c r="G55" s="1602"/>
      <c r="H55" s="1602"/>
      <c r="I55" s="1602"/>
      <c r="J55" s="1602"/>
      <c r="K55" s="1602"/>
      <c r="L55" s="1602"/>
      <c r="M55" s="1602"/>
      <c r="N55" s="1602"/>
      <c r="O55" s="1602"/>
      <c r="P55" s="1602"/>
      <c r="Q55" s="1602"/>
      <c r="R55" s="1602"/>
      <c r="S55" s="1602"/>
      <c r="T55" s="1602"/>
      <c r="U55" s="1602"/>
      <c r="V55" s="1602"/>
      <c r="W55" s="1602"/>
      <c r="X55" s="1602"/>
      <c r="Y55" s="1602"/>
      <c r="Z55" s="1602"/>
      <c r="AA55" s="1602"/>
      <c r="AB55" s="1602"/>
      <c r="AC55" s="1602"/>
      <c r="AD55" s="1602"/>
      <c r="AE55" s="1602"/>
      <c r="AF55" s="1602"/>
      <c r="AG55" s="1602"/>
      <c r="AH55" s="1602"/>
      <c r="AI55" s="1602"/>
      <c r="AJ55" s="1602"/>
    </row>
    <row r="56" spans="1:36" x14ac:dyDescent="0.2">
      <c r="A56" s="1602"/>
      <c r="B56" s="1602"/>
      <c r="C56" s="1602"/>
      <c r="D56" s="1602"/>
      <c r="E56" s="1602"/>
      <c r="F56" s="1602"/>
      <c r="G56" s="1602"/>
      <c r="H56" s="1602"/>
      <c r="I56" s="1602"/>
      <c r="J56" s="1602"/>
      <c r="K56" s="1602"/>
      <c r="L56" s="1602"/>
      <c r="M56" s="1602"/>
      <c r="N56" s="1602"/>
      <c r="O56" s="1602"/>
      <c r="P56" s="1602"/>
      <c r="Q56" s="1602"/>
      <c r="R56" s="1602"/>
      <c r="S56" s="1602"/>
      <c r="T56" s="1602"/>
      <c r="U56" s="1602"/>
      <c r="V56" s="1602"/>
      <c r="W56" s="1602"/>
      <c r="X56" s="1602"/>
      <c r="Y56" s="1602"/>
      <c r="Z56" s="1602"/>
      <c r="AA56" s="1602"/>
      <c r="AB56" s="1602"/>
      <c r="AC56" s="1602"/>
      <c r="AD56" s="1602"/>
      <c r="AE56" s="1602"/>
      <c r="AF56" s="1602"/>
      <c r="AG56" s="1602"/>
      <c r="AH56" s="1602"/>
      <c r="AI56" s="1602"/>
      <c r="AJ56" s="1602"/>
    </row>
    <row r="57" spans="1:36" x14ac:dyDescent="0.2">
      <c r="A57" s="1602"/>
      <c r="B57" s="1602"/>
      <c r="C57" s="1602"/>
      <c r="D57" s="1602"/>
      <c r="E57" s="1602"/>
      <c r="F57" s="1602"/>
      <c r="G57" s="1602"/>
      <c r="H57" s="1602"/>
      <c r="I57" s="1602"/>
      <c r="J57" s="1602"/>
      <c r="K57" s="1602"/>
      <c r="L57" s="1602"/>
      <c r="M57" s="1602"/>
      <c r="N57" s="1602"/>
      <c r="O57" s="1602"/>
      <c r="P57" s="1602"/>
      <c r="Q57" s="1602"/>
      <c r="R57" s="1602"/>
      <c r="S57" s="1602"/>
      <c r="T57" s="1602"/>
      <c r="U57" s="1602"/>
      <c r="V57" s="1602"/>
      <c r="W57" s="1602"/>
      <c r="X57" s="1602"/>
      <c r="Y57" s="1602"/>
      <c r="Z57" s="1602"/>
      <c r="AA57" s="1602"/>
      <c r="AB57" s="1602"/>
      <c r="AC57" s="1602"/>
      <c r="AD57" s="1602"/>
      <c r="AE57" s="1602"/>
      <c r="AF57" s="1602"/>
      <c r="AG57" s="1602"/>
      <c r="AH57" s="1602"/>
      <c r="AI57" s="1602"/>
      <c r="AJ57" s="1602"/>
    </row>
    <row r="58" spans="1:36" x14ac:dyDescent="0.2">
      <c r="A58" s="1602"/>
      <c r="B58" s="1602"/>
      <c r="C58" s="1602"/>
      <c r="D58" s="1602"/>
      <c r="E58" s="1602"/>
      <c r="F58" s="1602"/>
      <c r="G58" s="1602"/>
      <c r="H58" s="1602"/>
      <c r="I58" s="1602"/>
      <c r="J58" s="1602"/>
      <c r="K58" s="1602"/>
      <c r="L58" s="1602"/>
      <c r="M58" s="1602"/>
      <c r="N58" s="1602"/>
      <c r="O58" s="1602"/>
      <c r="P58" s="1602"/>
      <c r="Q58" s="1602"/>
      <c r="R58" s="1602"/>
      <c r="S58" s="1602"/>
      <c r="T58" s="1602"/>
      <c r="U58" s="1602"/>
      <c r="V58" s="1602"/>
      <c r="W58" s="1602"/>
      <c r="X58" s="1602"/>
      <c r="Y58" s="1602"/>
      <c r="Z58" s="1602"/>
      <c r="AA58" s="1602"/>
      <c r="AB58" s="1602"/>
      <c r="AC58" s="1602"/>
      <c r="AD58" s="1602"/>
      <c r="AE58" s="1602"/>
      <c r="AF58" s="1602"/>
      <c r="AG58" s="1602"/>
      <c r="AH58" s="1602"/>
      <c r="AI58" s="1602"/>
      <c r="AJ58" s="1602"/>
    </row>
    <row r="59" spans="1:36" x14ac:dyDescent="0.2">
      <c r="A59" s="1602"/>
      <c r="B59" s="1602"/>
      <c r="C59" s="1602"/>
      <c r="D59" s="1602"/>
      <c r="E59" s="1602"/>
      <c r="F59" s="1602"/>
      <c r="G59" s="1602"/>
      <c r="H59" s="1602"/>
      <c r="I59" s="1602"/>
      <c r="J59" s="1602"/>
      <c r="K59" s="1602"/>
      <c r="L59" s="1602"/>
      <c r="M59" s="1602"/>
      <c r="N59" s="1602"/>
      <c r="O59" s="1602"/>
      <c r="P59" s="1602"/>
      <c r="Q59" s="1602"/>
      <c r="R59" s="1602"/>
      <c r="S59" s="1602"/>
      <c r="T59" s="1602"/>
      <c r="U59" s="1602"/>
      <c r="V59" s="1602"/>
      <c r="W59" s="1602"/>
      <c r="X59" s="1602"/>
      <c r="Y59" s="1602"/>
      <c r="Z59" s="1602"/>
      <c r="AA59" s="1602"/>
      <c r="AB59" s="1602"/>
      <c r="AC59" s="1602"/>
      <c r="AD59" s="1602"/>
      <c r="AE59" s="1602"/>
      <c r="AF59" s="1602"/>
      <c r="AG59" s="1602"/>
      <c r="AH59" s="1602"/>
      <c r="AI59" s="1602"/>
      <c r="AJ59" s="1602"/>
    </row>
    <row r="60" spans="1:36" x14ac:dyDescent="0.2">
      <c r="A60" s="1602"/>
      <c r="B60" s="1602"/>
      <c r="C60" s="1602"/>
      <c r="D60" s="1602"/>
      <c r="E60" s="1602"/>
      <c r="F60" s="1602"/>
      <c r="G60" s="1602"/>
      <c r="H60" s="1602"/>
      <c r="I60" s="1602"/>
      <c r="J60" s="1602"/>
      <c r="K60" s="1602"/>
      <c r="L60" s="1602"/>
      <c r="M60" s="1602"/>
      <c r="N60" s="1602"/>
      <c r="O60" s="1602"/>
      <c r="P60" s="1602"/>
      <c r="Q60" s="1602"/>
      <c r="R60" s="1602"/>
      <c r="S60" s="1602"/>
      <c r="T60" s="1602"/>
      <c r="U60" s="1602"/>
      <c r="V60" s="1602"/>
      <c r="W60" s="1602"/>
      <c r="X60" s="1602"/>
      <c r="Y60" s="1602"/>
      <c r="Z60" s="1602"/>
      <c r="AA60" s="1602"/>
      <c r="AB60" s="1602"/>
      <c r="AC60" s="1602"/>
      <c r="AD60" s="1602"/>
      <c r="AE60" s="1602"/>
      <c r="AF60" s="1602"/>
      <c r="AG60" s="1602"/>
      <c r="AH60" s="1602"/>
      <c r="AI60" s="1602"/>
      <c r="AJ60" s="1602"/>
    </row>
    <row r="61" spans="1:36" x14ac:dyDescent="0.2">
      <c r="A61" s="1602"/>
      <c r="B61" s="1602"/>
      <c r="C61" s="1602"/>
      <c r="D61" s="1602"/>
      <c r="E61" s="1602"/>
      <c r="F61" s="1602"/>
      <c r="G61" s="1602"/>
      <c r="H61" s="1602"/>
      <c r="I61" s="1602"/>
      <c r="J61" s="1602"/>
      <c r="K61" s="1602"/>
      <c r="L61" s="1602"/>
      <c r="M61" s="1602"/>
      <c r="N61" s="1602"/>
      <c r="O61" s="1602"/>
      <c r="P61" s="1602"/>
      <c r="Q61" s="1602"/>
      <c r="R61" s="1602"/>
      <c r="S61" s="1602"/>
      <c r="T61" s="1602"/>
      <c r="U61" s="1602"/>
      <c r="V61" s="1602"/>
      <c r="W61" s="1602"/>
      <c r="X61" s="1602"/>
      <c r="Y61" s="1602"/>
      <c r="Z61" s="1602"/>
      <c r="AA61" s="1602"/>
      <c r="AB61" s="1602"/>
      <c r="AC61" s="1602"/>
      <c r="AD61" s="1602"/>
      <c r="AE61" s="1602"/>
      <c r="AF61" s="1602"/>
      <c r="AG61" s="1602"/>
      <c r="AH61" s="1602"/>
      <c r="AI61" s="1602"/>
      <c r="AJ61" s="1602"/>
    </row>
    <row r="62" spans="1:36" x14ac:dyDescent="0.2">
      <c r="A62" s="1602"/>
      <c r="B62" s="1602"/>
      <c r="C62" s="1602"/>
      <c r="D62" s="1602"/>
      <c r="E62" s="1602"/>
      <c r="F62" s="1602"/>
      <c r="G62" s="1602"/>
      <c r="H62" s="1602"/>
      <c r="I62" s="1602"/>
      <c r="J62" s="1602"/>
      <c r="K62" s="1602"/>
      <c r="L62" s="1602"/>
      <c r="M62" s="1602"/>
      <c r="N62" s="1602"/>
      <c r="O62" s="1602"/>
      <c r="P62" s="1602"/>
      <c r="Q62" s="1602"/>
      <c r="R62" s="1602"/>
      <c r="S62" s="1602"/>
      <c r="T62" s="1602"/>
      <c r="U62" s="1602"/>
      <c r="V62" s="1602"/>
      <c r="W62" s="1602"/>
      <c r="X62" s="1602"/>
      <c r="Y62" s="1602"/>
      <c r="Z62" s="1602"/>
      <c r="AA62" s="1602"/>
      <c r="AB62" s="1602"/>
      <c r="AC62" s="1602"/>
      <c r="AD62" s="1602"/>
      <c r="AE62" s="1602"/>
      <c r="AF62" s="1602"/>
      <c r="AG62" s="1602"/>
      <c r="AH62" s="1602"/>
      <c r="AI62" s="1602"/>
      <c r="AJ62" s="1602"/>
    </row>
    <row r="63" spans="1:36" x14ac:dyDescent="0.2">
      <c r="A63" s="1602"/>
      <c r="B63" s="1602"/>
      <c r="C63" s="1602"/>
      <c r="D63" s="1602"/>
      <c r="E63" s="1602"/>
      <c r="F63" s="1602"/>
      <c r="G63" s="1602"/>
      <c r="H63" s="1602"/>
      <c r="I63" s="1602"/>
      <c r="J63" s="1602"/>
      <c r="K63" s="1602"/>
      <c r="L63" s="1602"/>
      <c r="M63" s="1602"/>
      <c r="N63" s="1602"/>
      <c r="O63" s="1602"/>
      <c r="P63" s="1602"/>
      <c r="Q63" s="1602"/>
      <c r="R63" s="1602"/>
      <c r="S63" s="1602"/>
      <c r="T63" s="1602"/>
      <c r="U63" s="1602"/>
      <c r="V63" s="1602"/>
      <c r="W63" s="1602"/>
      <c r="X63" s="1602"/>
      <c r="Y63" s="1602"/>
      <c r="Z63" s="1602"/>
      <c r="AA63" s="1602"/>
      <c r="AB63" s="1602"/>
      <c r="AC63" s="1602"/>
      <c r="AD63" s="1602"/>
      <c r="AE63" s="1602"/>
      <c r="AF63" s="1602"/>
      <c r="AG63" s="1602"/>
      <c r="AH63" s="1602"/>
      <c r="AI63" s="1602"/>
      <c r="AJ63" s="1602"/>
    </row>
    <row r="64" spans="1:36" x14ac:dyDescent="0.2">
      <c r="A64" s="1602"/>
      <c r="B64" s="1602"/>
      <c r="C64" s="1602"/>
      <c r="D64" s="1602"/>
      <c r="E64" s="1602"/>
      <c r="F64" s="1602"/>
      <c r="G64" s="1602"/>
      <c r="H64" s="1602"/>
      <c r="I64" s="1602"/>
      <c r="J64" s="1602"/>
      <c r="K64" s="1602"/>
      <c r="L64" s="1602"/>
      <c r="M64" s="1602"/>
      <c r="N64" s="1602"/>
      <c r="O64" s="1602"/>
      <c r="P64" s="1602"/>
      <c r="Q64" s="1602"/>
      <c r="R64" s="1602"/>
      <c r="S64" s="1602"/>
      <c r="T64" s="1602"/>
      <c r="U64" s="1602"/>
      <c r="V64" s="1602"/>
      <c r="W64" s="1602"/>
      <c r="X64" s="1602"/>
      <c r="Y64" s="1602"/>
      <c r="Z64" s="1602"/>
      <c r="AA64" s="1602"/>
      <c r="AB64" s="1602"/>
      <c r="AC64" s="1602"/>
      <c r="AD64" s="1602"/>
      <c r="AE64" s="1602"/>
      <c r="AF64" s="1602"/>
      <c r="AG64" s="1602"/>
      <c r="AH64" s="1602"/>
      <c r="AI64" s="1602"/>
      <c r="AJ64" s="1602"/>
    </row>
    <row r="65" spans="1:36" x14ac:dyDescent="0.2">
      <c r="A65" s="1602"/>
      <c r="B65" s="1602"/>
      <c r="C65" s="1602"/>
      <c r="D65" s="1602"/>
      <c r="E65" s="1602"/>
      <c r="F65" s="1602"/>
      <c r="G65" s="1602"/>
      <c r="H65" s="1602"/>
      <c r="I65" s="1602"/>
      <c r="J65" s="1602"/>
      <c r="K65" s="1602"/>
      <c r="L65" s="1602"/>
      <c r="M65" s="1602"/>
      <c r="N65" s="1602"/>
      <c r="O65" s="1602"/>
      <c r="P65" s="1602"/>
      <c r="Q65" s="1602"/>
      <c r="R65" s="1602"/>
      <c r="S65" s="1602"/>
      <c r="T65" s="1602"/>
      <c r="U65" s="1602"/>
      <c r="V65" s="1602"/>
      <c r="W65" s="1602"/>
      <c r="X65" s="1602"/>
      <c r="Y65" s="1602"/>
      <c r="Z65" s="1602"/>
      <c r="AA65" s="1602"/>
      <c r="AB65" s="1602"/>
      <c r="AC65" s="1602"/>
      <c r="AD65" s="1602"/>
      <c r="AE65" s="1602"/>
      <c r="AF65" s="1602"/>
      <c r="AG65" s="1602"/>
      <c r="AH65" s="1602"/>
      <c r="AI65" s="1602"/>
      <c r="AJ65" s="1602"/>
    </row>
    <row r="66" spans="1:36" x14ac:dyDescent="0.2">
      <c r="A66" s="1602"/>
      <c r="B66" s="1602"/>
      <c r="C66" s="1602"/>
      <c r="D66" s="1602"/>
      <c r="E66" s="1602"/>
      <c r="F66" s="1602"/>
      <c r="G66" s="1602"/>
      <c r="H66" s="1602"/>
      <c r="I66" s="1602"/>
      <c r="J66" s="1602"/>
      <c r="K66" s="1602"/>
      <c r="L66" s="1602"/>
      <c r="M66" s="1602"/>
      <c r="N66" s="1602"/>
      <c r="O66" s="1602"/>
      <c r="P66" s="1602"/>
      <c r="Q66" s="1602"/>
      <c r="R66" s="1602"/>
      <c r="S66" s="1602"/>
      <c r="T66" s="1602"/>
      <c r="U66" s="1602"/>
      <c r="V66" s="1602"/>
      <c r="W66" s="1602"/>
      <c r="X66" s="1602"/>
      <c r="Y66" s="1602"/>
      <c r="Z66" s="1602"/>
      <c r="AA66" s="1602"/>
      <c r="AB66" s="1602"/>
      <c r="AC66" s="1602"/>
      <c r="AD66" s="1602"/>
      <c r="AE66" s="1602"/>
      <c r="AF66" s="1602"/>
      <c r="AG66" s="1602"/>
      <c r="AH66" s="1602"/>
      <c r="AI66" s="1602"/>
      <c r="AJ66" s="1602"/>
    </row>
    <row r="67" spans="1:36" x14ac:dyDescent="0.2">
      <c r="A67" s="1602"/>
      <c r="B67" s="1602"/>
      <c r="C67" s="1602"/>
      <c r="D67" s="1602"/>
      <c r="E67" s="1602"/>
      <c r="F67" s="1602"/>
      <c r="G67" s="1602"/>
      <c r="H67" s="1602"/>
      <c r="I67" s="1602"/>
      <c r="J67" s="1602"/>
      <c r="K67" s="1602"/>
      <c r="L67" s="1602"/>
      <c r="M67" s="1602"/>
      <c r="N67" s="1602"/>
      <c r="O67" s="1602"/>
      <c r="P67" s="1602"/>
      <c r="Q67" s="1602"/>
      <c r="R67" s="1602"/>
      <c r="S67" s="1602"/>
      <c r="T67" s="1602"/>
      <c r="U67" s="1602"/>
      <c r="V67" s="1602"/>
      <c r="W67" s="1602"/>
      <c r="X67" s="1602"/>
      <c r="Y67" s="1602"/>
      <c r="Z67" s="1602"/>
      <c r="AA67" s="1602"/>
      <c r="AB67" s="1602"/>
      <c r="AC67" s="1602"/>
      <c r="AD67" s="1602"/>
      <c r="AE67" s="1602"/>
      <c r="AF67" s="1602"/>
      <c r="AG67" s="1602"/>
      <c r="AH67" s="1602"/>
      <c r="AI67" s="1602"/>
      <c r="AJ67" s="1602"/>
    </row>
    <row r="68" spans="1:36" x14ac:dyDescent="0.2">
      <c r="A68" s="1602"/>
      <c r="B68" s="1602"/>
      <c r="C68" s="1602"/>
      <c r="D68" s="1602"/>
      <c r="E68" s="1602"/>
      <c r="F68" s="1602"/>
      <c r="G68" s="1602"/>
      <c r="H68" s="1602"/>
      <c r="I68" s="1602"/>
      <c r="J68" s="1602"/>
      <c r="K68" s="1602"/>
      <c r="L68" s="1602"/>
      <c r="M68" s="1602"/>
      <c r="N68" s="1602"/>
      <c r="O68" s="1602"/>
      <c r="P68" s="1602"/>
      <c r="Q68" s="1602"/>
      <c r="R68" s="1602"/>
      <c r="S68" s="1602"/>
      <c r="T68" s="1602"/>
      <c r="U68" s="1602"/>
      <c r="V68" s="1602"/>
      <c r="W68" s="1602"/>
      <c r="X68" s="1602"/>
      <c r="Y68" s="1602"/>
      <c r="Z68" s="1602"/>
      <c r="AA68" s="1602"/>
      <c r="AB68" s="1602"/>
      <c r="AC68" s="1602"/>
      <c r="AD68" s="1602"/>
      <c r="AE68" s="1602"/>
      <c r="AF68" s="1602"/>
      <c r="AG68" s="1602"/>
      <c r="AH68" s="1602"/>
      <c r="AI68" s="1602"/>
      <c r="AJ68" s="1602"/>
    </row>
    <row r="69" spans="1:36" x14ac:dyDescent="0.2">
      <c r="A69" s="1602"/>
      <c r="B69" s="1602"/>
      <c r="C69" s="1602"/>
      <c r="D69" s="1602"/>
      <c r="E69" s="1602"/>
      <c r="F69" s="1602"/>
      <c r="G69" s="1602"/>
      <c r="H69" s="1602"/>
      <c r="I69" s="1602"/>
      <c r="J69" s="1602"/>
      <c r="K69" s="1602"/>
      <c r="L69" s="1602"/>
      <c r="M69" s="1602"/>
      <c r="N69" s="1602"/>
      <c r="O69" s="1602"/>
      <c r="P69" s="1602"/>
      <c r="Q69" s="1602"/>
      <c r="R69" s="1602"/>
      <c r="S69" s="1602"/>
      <c r="T69" s="1602"/>
      <c r="U69" s="1602"/>
      <c r="V69" s="1602"/>
      <c r="W69" s="1602"/>
      <c r="X69" s="1602"/>
      <c r="Y69" s="1602"/>
      <c r="Z69" s="1602"/>
      <c r="AA69" s="1602"/>
      <c r="AB69" s="1602"/>
      <c r="AC69" s="1602"/>
      <c r="AD69" s="1602"/>
      <c r="AE69" s="1602"/>
      <c r="AF69" s="1602"/>
      <c r="AG69" s="1602"/>
      <c r="AH69" s="1602"/>
      <c r="AI69" s="1602"/>
      <c r="AJ69" s="1602"/>
    </row>
    <row r="70" spans="1:36" x14ac:dyDescent="0.2">
      <c r="A70" s="1602"/>
      <c r="B70" s="1602"/>
      <c r="C70" s="1602"/>
      <c r="D70" s="1602"/>
      <c r="E70" s="1602"/>
      <c r="F70" s="1602"/>
      <c r="G70" s="1602"/>
      <c r="H70" s="1602"/>
      <c r="I70" s="1602"/>
      <c r="J70" s="1602"/>
      <c r="K70" s="1602"/>
      <c r="L70" s="1602"/>
      <c r="M70" s="1602"/>
      <c r="N70" s="1602"/>
      <c r="O70" s="1602"/>
      <c r="P70" s="1602"/>
      <c r="Q70" s="1602"/>
      <c r="R70" s="1602"/>
      <c r="S70" s="1602"/>
      <c r="T70" s="1602"/>
      <c r="U70" s="1602"/>
      <c r="V70" s="1602"/>
      <c r="W70" s="1602"/>
      <c r="X70" s="1602"/>
      <c r="Y70" s="1602"/>
      <c r="Z70" s="1602"/>
      <c r="AA70" s="1602"/>
      <c r="AB70" s="1602"/>
      <c r="AC70" s="1602"/>
      <c r="AD70" s="1602"/>
      <c r="AE70" s="1602"/>
      <c r="AF70" s="1602"/>
      <c r="AG70" s="1602"/>
      <c r="AH70" s="1602"/>
      <c r="AI70" s="1602"/>
      <c r="AJ70" s="1602"/>
    </row>
    <row r="71" spans="1:36" x14ac:dyDescent="0.2">
      <c r="A71" s="1602"/>
      <c r="B71" s="1602"/>
      <c r="C71" s="1602"/>
      <c r="D71" s="1602"/>
      <c r="E71" s="1602"/>
      <c r="F71" s="1602"/>
      <c r="G71" s="1602"/>
      <c r="H71" s="1602"/>
      <c r="I71" s="1602"/>
      <c r="J71" s="1602"/>
      <c r="K71" s="1602"/>
      <c r="L71" s="1602"/>
      <c r="M71" s="1602"/>
      <c r="N71" s="1602"/>
      <c r="O71" s="1602"/>
      <c r="P71" s="1602"/>
      <c r="Q71" s="1602"/>
      <c r="R71" s="1602"/>
      <c r="S71" s="1602"/>
      <c r="T71" s="1602"/>
      <c r="U71" s="1602"/>
      <c r="V71" s="1602"/>
      <c r="W71" s="1602"/>
      <c r="X71" s="1602"/>
      <c r="Y71" s="1602"/>
      <c r="Z71" s="1602"/>
      <c r="AA71" s="1602"/>
      <c r="AB71" s="1602"/>
      <c r="AC71" s="1602"/>
      <c r="AD71" s="1602"/>
      <c r="AE71" s="1602"/>
      <c r="AF71" s="1602"/>
      <c r="AG71" s="1602"/>
      <c r="AH71" s="1602"/>
      <c r="AI71" s="1602"/>
      <c r="AJ71" s="1602"/>
    </row>
    <row r="72" spans="1:36" x14ac:dyDescent="0.2">
      <c r="A72" s="1602"/>
      <c r="B72" s="1602"/>
      <c r="C72" s="1602"/>
      <c r="D72" s="1602"/>
      <c r="E72" s="1602"/>
      <c r="F72" s="1602"/>
      <c r="G72" s="1602"/>
      <c r="H72" s="1602"/>
      <c r="I72" s="1602"/>
      <c r="J72" s="1602"/>
      <c r="K72" s="1602"/>
      <c r="L72" s="1602"/>
      <c r="M72" s="1602"/>
      <c r="N72" s="1602"/>
      <c r="O72" s="1602"/>
      <c r="P72" s="1602"/>
      <c r="Q72" s="1602"/>
      <c r="R72" s="1602"/>
      <c r="S72" s="1602"/>
      <c r="T72" s="1602"/>
      <c r="U72" s="1602"/>
      <c r="V72" s="1602"/>
      <c r="W72" s="1602"/>
      <c r="X72" s="1602"/>
      <c r="Y72" s="1602"/>
      <c r="Z72" s="1602"/>
      <c r="AA72" s="1602"/>
      <c r="AB72" s="1602"/>
      <c r="AC72" s="1602"/>
      <c r="AD72" s="1602"/>
      <c r="AE72" s="1602"/>
      <c r="AF72" s="1602"/>
      <c r="AG72" s="1602"/>
      <c r="AH72" s="1602"/>
      <c r="AI72" s="1602"/>
      <c r="AJ72" s="1602"/>
    </row>
    <row r="73" spans="1:36" x14ac:dyDescent="0.2">
      <c r="A73" s="1602"/>
      <c r="B73" s="1602"/>
      <c r="C73" s="1602"/>
      <c r="D73" s="1602"/>
      <c r="E73" s="1602"/>
      <c r="F73" s="1602"/>
      <c r="G73" s="1602"/>
      <c r="H73" s="1602"/>
      <c r="I73" s="1602"/>
      <c r="J73" s="1602"/>
      <c r="K73" s="1602"/>
      <c r="L73" s="1602"/>
      <c r="M73" s="1602"/>
      <c r="N73" s="1602"/>
      <c r="O73" s="1602"/>
      <c r="P73" s="1602"/>
      <c r="Q73" s="1602"/>
      <c r="R73" s="1602"/>
      <c r="S73" s="1602"/>
      <c r="T73" s="1602"/>
      <c r="U73" s="1602"/>
      <c r="V73" s="1602"/>
      <c r="W73" s="1602"/>
      <c r="X73" s="1602"/>
      <c r="Y73" s="1602"/>
      <c r="Z73" s="1602"/>
      <c r="AA73" s="1602"/>
      <c r="AB73" s="1602"/>
      <c r="AC73" s="1602"/>
      <c r="AD73" s="1602"/>
      <c r="AE73" s="1602"/>
      <c r="AF73" s="1602"/>
      <c r="AG73" s="1602"/>
      <c r="AH73" s="1602"/>
      <c r="AI73" s="1602"/>
      <c r="AJ73" s="1602"/>
    </row>
    <row r="74" spans="1:36" x14ac:dyDescent="0.2">
      <c r="A74" s="1602"/>
      <c r="B74" s="1602"/>
      <c r="C74" s="1602"/>
      <c r="D74" s="1602"/>
      <c r="E74" s="1602"/>
      <c r="F74" s="1602"/>
      <c r="G74" s="1602"/>
      <c r="H74" s="1602"/>
      <c r="I74" s="1602"/>
      <c r="J74" s="1602"/>
      <c r="K74" s="1602"/>
      <c r="L74" s="1602"/>
      <c r="M74" s="1602"/>
      <c r="N74" s="1602"/>
      <c r="O74" s="1602"/>
      <c r="P74" s="1602"/>
      <c r="Q74" s="1602"/>
      <c r="R74" s="1602"/>
      <c r="S74" s="1602"/>
      <c r="T74" s="1602"/>
      <c r="U74" s="1602"/>
      <c r="V74" s="1602"/>
      <c r="W74" s="1602"/>
      <c r="X74" s="1602"/>
      <c r="Y74" s="1602"/>
      <c r="Z74" s="1602"/>
      <c r="AA74" s="1602"/>
      <c r="AB74" s="1602"/>
      <c r="AC74" s="1602"/>
      <c r="AD74" s="1602"/>
      <c r="AE74" s="1602"/>
      <c r="AF74" s="1602"/>
      <c r="AG74" s="1602"/>
      <c r="AH74" s="1602"/>
      <c r="AI74" s="1602"/>
      <c r="AJ74" s="1602"/>
    </row>
    <row r="75" spans="1:36" x14ac:dyDescent="0.2">
      <c r="A75" s="1602"/>
      <c r="B75" s="1602"/>
      <c r="C75" s="1602"/>
      <c r="D75" s="1602"/>
      <c r="E75" s="1602"/>
      <c r="F75" s="1602"/>
      <c r="G75" s="1602"/>
      <c r="H75" s="1602"/>
      <c r="I75" s="1602"/>
      <c r="J75" s="1602"/>
      <c r="K75" s="1602"/>
      <c r="L75" s="1602"/>
      <c r="M75" s="1602"/>
      <c r="N75" s="1602"/>
      <c r="O75" s="1602"/>
      <c r="P75" s="1602"/>
      <c r="Q75" s="1602"/>
      <c r="R75" s="1602"/>
      <c r="S75" s="1602"/>
      <c r="T75" s="1602"/>
      <c r="U75" s="1602"/>
      <c r="V75" s="1602"/>
      <c r="W75" s="1602"/>
      <c r="X75" s="1602"/>
      <c r="Y75" s="1602"/>
      <c r="Z75" s="1602"/>
      <c r="AA75" s="1602"/>
      <c r="AB75" s="1602"/>
      <c r="AC75" s="1602"/>
      <c r="AD75" s="1602"/>
      <c r="AE75" s="1602"/>
      <c r="AF75" s="1602"/>
      <c r="AG75" s="1602"/>
      <c r="AH75" s="1602"/>
      <c r="AI75" s="1602"/>
      <c r="AJ75" s="1602"/>
    </row>
    <row r="76" spans="1:36" x14ac:dyDescent="0.2">
      <c r="A76" s="1602"/>
      <c r="B76" s="1602"/>
      <c r="C76" s="1602"/>
      <c r="D76" s="1602"/>
      <c r="E76" s="1602"/>
      <c r="F76" s="1602"/>
      <c r="G76" s="1602"/>
      <c r="H76" s="1602"/>
      <c r="I76" s="1602"/>
      <c r="J76" s="1602"/>
      <c r="K76" s="1602"/>
      <c r="L76" s="1602"/>
      <c r="M76" s="1602"/>
      <c r="N76" s="1602"/>
      <c r="O76" s="1602"/>
      <c r="P76" s="1602"/>
      <c r="Q76" s="1602"/>
      <c r="R76" s="1602"/>
      <c r="S76" s="1602"/>
      <c r="T76" s="1602"/>
      <c r="U76" s="1602"/>
      <c r="V76" s="1602"/>
      <c r="W76" s="1602"/>
      <c r="X76" s="1602"/>
      <c r="Y76" s="1602"/>
      <c r="Z76" s="1602"/>
      <c r="AA76" s="1602"/>
      <c r="AB76" s="1602"/>
      <c r="AC76" s="1602"/>
      <c r="AD76" s="1602"/>
      <c r="AE76" s="1602"/>
      <c r="AF76" s="1602"/>
      <c r="AG76" s="1602"/>
      <c r="AH76" s="1602"/>
      <c r="AI76" s="1602"/>
      <c r="AJ76" s="1602"/>
    </row>
    <row r="77" spans="1:36" x14ac:dyDescent="0.2">
      <c r="A77" s="1602"/>
      <c r="B77" s="1602"/>
      <c r="C77" s="1602"/>
      <c r="D77" s="1602"/>
      <c r="E77" s="1602"/>
      <c r="F77" s="1602"/>
      <c r="G77" s="1602"/>
      <c r="H77" s="1602"/>
      <c r="I77" s="1602"/>
      <c r="J77" s="1602"/>
      <c r="K77" s="1602"/>
      <c r="L77" s="1602"/>
      <c r="M77" s="1602"/>
      <c r="N77" s="1602"/>
      <c r="O77" s="1602"/>
      <c r="P77" s="1602"/>
      <c r="Q77" s="1602"/>
      <c r="R77" s="1602"/>
      <c r="S77" s="1602"/>
      <c r="T77" s="1602"/>
      <c r="U77" s="1602"/>
      <c r="V77" s="1602"/>
      <c r="W77" s="1602"/>
      <c r="X77" s="1602"/>
      <c r="Y77" s="1602"/>
      <c r="Z77" s="1602"/>
      <c r="AA77" s="1602"/>
      <c r="AB77" s="1602"/>
      <c r="AC77" s="1602"/>
      <c r="AD77" s="1602"/>
      <c r="AE77" s="1602"/>
      <c r="AF77" s="1602"/>
      <c r="AG77" s="1602"/>
      <c r="AH77" s="1602"/>
      <c r="AI77" s="1602"/>
      <c r="AJ77" s="1602"/>
    </row>
    <row r="78" spans="1:36" x14ac:dyDescent="0.2">
      <c r="A78" s="1602"/>
      <c r="B78" s="1602"/>
      <c r="C78" s="1602"/>
      <c r="D78" s="1602"/>
      <c r="E78" s="1602"/>
      <c r="F78" s="1602"/>
      <c r="G78" s="1602"/>
      <c r="H78" s="1602"/>
      <c r="I78" s="1602"/>
      <c r="J78" s="1602"/>
      <c r="K78" s="1602"/>
      <c r="L78" s="1602"/>
      <c r="M78" s="1602"/>
      <c r="N78" s="1602"/>
      <c r="O78" s="1602"/>
      <c r="P78" s="1602"/>
      <c r="Q78" s="1602"/>
      <c r="R78" s="1602"/>
      <c r="S78" s="1602"/>
      <c r="T78" s="1602"/>
      <c r="U78" s="1602"/>
      <c r="V78" s="1602"/>
      <c r="W78" s="1602"/>
      <c r="X78" s="1602"/>
      <c r="Y78" s="1602"/>
      <c r="Z78" s="1602"/>
      <c r="AA78" s="1602"/>
      <c r="AB78" s="1602"/>
      <c r="AC78" s="1602"/>
      <c r="AD78" s="1602"/>
      <c r="AE78" s="1602"/>
      <c r="AF78" s="1602"/>
      <c r="AG78" s="1602"/>
      <c r="AH78" s="1602"/>
      <c r="AI78" s="1602"/>
      <c r="AJ78" s="1602"/>
    </row>
    <row r="79" spans="1:36" x14ac:dyDescent="0.2">
      <c r="A79" s="1602"/>
      <c r="B79" s="1602"/>
      <c r="C79" s="1602"/>
      <c r="D79" s="1602"/>
      <c r="E79" s="1602"/>
      <c r="F79" s="1602"/>
      <c r="G79" s="1602"/>
      <c r="H79" s="1602"/>
      <c r="I79" s="1602"/>
      <c r="J79" s="1602"/>
      <c r="K79" s="1602"/>
      <c r="L79" s="1602"/>
      <c r="M79" s="1602"/>
      <c r="N79" s="1602"/>
      <c r="O79" s="1602"/>
      <c r="P79" s="1602"/>
      <c r="Q79" s="1602"/>
      <c r="R79" s="1602"/>
      <c r="S79" s="1602"/>
      <c r="T79" s="1602"/>
      <c r="U79" s="1602"/>
      <c r="V79" s="1602"/>
      <c r="W79" s="1602"/>
      <c r="X79" s="1602"/>
      <c r="Y79" s="1602"/>
      <c r="Z79" s="1602"/>
      <c r="AA79" s="1602"/>
      <c r="AB79" s="1602"/>
      <c r="AC79" s="1602"/>
      <c r="AD79" s="1602"/>
      <c r="AE79" s="1602"/>
      <c r="AF79" s="1602"/>
      <c r="AG79" s="1602"/>
      <c r="AH79" s="1602"/>
      <c r="AI79" s="1602"/>
      <c r="AJ79" s="1602"/>
    </row>
    <row r="80" spans="1:36" x14ac:dyDescent="0.2">
      <c r="A80" s="1602"/>
      <c r="B80" s="1602"/>
      <c r="C80" s="1602"/>
      <c r="D80" s="1602"/>
      <c r="E80" s="1602"/>
      <c r="F80" s="1602"/>
      <c r="G80" s="1602"/>
      <c r="H80" s="1602"/>
      <c r="I80" s="1602"/>
      <c r="J80" s="1602"/>
      <c r="K80" s="1602"/>
      <c r="L80" s="1602"/>
      <c r="M80" s="1602"/>
      <c r="N80" s="1602"/>
      <c r="O80" s="1602"/>
      <c r="P80" s="1602"/>
      <c r="Q80" s="1602"/>
      <c r="R80" s="1602"/>
      <c r="S80" s="1602"/>
      <c r="T80" s="1602"/>
      <c r="U80" s="1602"/>
      <c r="V80" s="1602"/>
      <c r="W80" s="1602"/>
      <c r="X80" s="1602"/>
      <c r="Y80" s="1602"/>
      <c r="Z80" s="1602"/>
      <c r="AA80" s="1602"/>
      <c r="AB80" s="1602"/>
      <c r="AC80" s="1602"/>
      <c r="AD80" s="1602"/>
      <c r="AE80" s="1602"/>
      <c r="AF80" s="1602"/>
      <c r="AG80" s="1602"/>
      <c r="AH80" s="1602"/>
      <c r="AI80" s="1602"/>
      <c r="AJ80" s="1602"/>
    </row>
    <row r="81" spans="1:36" x14ac:dyDescent="0.2">
      <c r="A81" s="1602"/>
      <c r="B81" s="1602"/>
      <c r="C81" s="1602"/>
      <c r="D81" s="1602"/>
      <c r="E81" s="1602"/>
      <c r="F81" s="1602"/>
      <c r="G81" s="1602"/>
      <c r="H81" s="1602"/>
      <c r="I81" s="1602"/>
      <c r="J81" s="1602"/>
      <c r="K81" s="1602"/>
      <c r="L81" s="1602"/>
      <c r="M81" s="1602"/>
      <c r="N81" s="1602"/>
      <c r="O81" s="1602"/>
      <c r="P81" s="1602"/>
      <c r="Q81" s="1602"/>
      <c r="R81" s="1602"/>
      <c r="S81" s="1602"/>
      <c r="T81" s="1602"/>
      <c r="U81" s="1602"/>
      <c r="V81" s="1602"/>
      <c r="W81" s="1602"/>
      <c r="X81" s="1602"/>
      <c r="Y81" s="1602"/>
      <c r="Z81" s="1602"/>
      <c r="AA81" s="1602"/>
      <c r="AB81" s="1602"/>
      <c r="AC81" s="1602"/>
      <c r="AD81" s="1602"/>
      <c r="AE81" s="1602"/>
      <c r="AF81" s="1602"/>
      <c r="AG81" s="1602"/>
      <c r="AH81" s="1602"/>
      <c r="AI81" s="1602"/>
      <c r="AJ81" s="1602"/>
    </row>
    <row r="82" spans="1:36" x14ac:dyDescent="0.2">
      <c r="A82" s="1602"/>
      <c r="B82" s="1602"/>
      <c r="C82" s="1602"/>
      <c r="D82" s="1602"/>
      <c r="E82" s="1602"/>
      <c r="F82" s="1602"/>
      <c r="G82" s="1602"/>
      <c r="H82" s="1602"/>
      <c r="I82" s="1602"/>
      <c r="J82" s="1602"/>
      <c r="K82" s="1602"/>
      <c r="L82" s="1602"/>
      <c r="M82" s="1602"/>
      <c r="N82" s="1602"/>
      <c r="O82" s="1602"/>
      <c r="P82" s="1602"/>
      <c r="Q82" s="1602"/>
      <c r="R82" s="1602"/>
      <c r="S82" s="1602"/>
      <c r="T82" s="1602"/>
      <c r="U82" s="1602"/>
      <c r="V82" s="1602"/>
      <c r="W82" s="1602"/>
      <c r="X82" s="1602"/>
      <c r="Y82" s="1602"/>
      <c r="Z82" s="1602"/>
      <c r="AA82" s="1602"/>
      <c r="AB82" s="1602"/>
      <c r="AC82" s="1602"/>
      <c r="AD82" s="1602"/>
      <c r="AE82" s="1602"/>
      <c r="AF82" s="1602"/>
      <c r="AG82" s="1602"/>
      <c r="AH82" s="1602"/>
      <c r="AI82" s="1602"/>
      <c r="AJ82" s="1602"/>
    </row>
    <row r="83" spans="1:36" x14ac:dyDescent="0.2">
      <c r="A83" s="1602"/>
      <c r="B83" s="1602"/>
      <c r="C83" s="1602"/>
      <c r="D83" s="1602"/>
      <c r="E83" s="1602"/>
      <c r="F83" s="1602"/>
      <c r="G83" s="1602"/>
      <c r="H83" s="1602"/>
      <c r="I83" s="1602"/>
      <c r="J83" s="1602"/>
      <c r="K83" s="1602"/>
      <c r="L83" s="1602"/>
      <c r="M83" s="1602"/>
      <c r="N83" s="1602"/>
      <c r="O83" s="1602"/>
      <c r="P83" s="1602"/>
      <c r="Q83" s="1602"/>
      <c r="R83" s="1602"/>
      <c r="S83" s="1602"/>
      <c r="T83" s="1602"/>
      <c r="U83" s="1602"/>
      <c r="V83" s="1602"/>
      <c r="W83" s="1602"/>
      <c r="X83" s="1602"/>
      <c r="Y83" s="1602"/>
      <c r="Z83" s="1602"/>
      <c r="AA83" s="1602"/>
      <c r="AB83" s="1602"/>
      <c r="AC83" s="1602"/>
      <c r="AD83" s="1602"/>
      <c r="AE83" s="1602"/>
      <c r="AF83" s="1602"/>
      <c r="AG83" s="1602"/>
      <c r="AH83" s="1602"/>
      <c r="AI83" s="1602"/>
      <c r="AJ83" s="1602"/>
    </row>
    <row r="84" spans="1:36" x14ac:dyDescent="0.2">
      <c r="A84" s="1602"/>
      <c r="B84" s="1602"/>
      <c r="C84" s="1602"/>
      <c r="D84" s="1602"/>
      <c r="E84" s="1602"/>
      <c r="F84" s="1602"/>
      <c r="G84" s="1602"/>
      <c r="H84" s="1602"/>
      <c r="I84" s="1602"/>
      <c r="J84" s="1602"/>
      <c r="K84" s="1602"/>
      <c r="L84" s="1602"/>
      <c r="M84" s="1602"/>
      <c r="N84" s="1602"/>
      <c r="O84" s="1602"/>
      <c r="P84" s="1602"/>
      <c r="Q84" s="1602"/>
      <c r="R84" s="1602"/>
      <c r="S84" s="1602"/>
      <c r="T84" s="1602"/>
      <c r="U84" s="1602"/>
      <c r="V84" s="1602"/>
      <c r="W84" s="1602"/>
      <c r="X84" s="1602"/>
      <c r="Y84" s="1602"/>
      <c r="Z84" s="1602"/>
      <c r="AA84" s="1602"/>
      <c r="AB84" s="1602"/>
      <c r="AC84" s="1602"/>
      <c r="AD84" s="1602"/>
      <c r="AE84" s="1602"/>
      <c r="AF84" s="1602"/>
      <c r="AG84" s="1602"/>
      <c r="AH84" s="1602"/>
      <c r="AI84" s="1602"/>
      <c r="AJ84" s="1602"/>
    </row>
    <row r="85" spans="1:36" x14ac:dyDescent="0.2">
      <c r="A85" s="1602"/>
      <c r="B85" s="1602"/>
      <c r="C85" s="1602"/>
      <c r="D85" s="1602"/>
      <c r="E85" s="1602"/>
      <c r="F85" s="1602"/>
      <c r="G85" s="1602"/>
      <c r="H85" s="1602"/>
      <c r="I85" s="1602"/>
      <c r="J85" s="1602"/>
      <c r="K85" s="1602"/>
      <c r="L85" s="1602"/>
      <c r="M85" s="1602"/>
      <c r="N85" s="1602"/>
      <c r="O85" s="1602"/>
      <c r="P85" s="1602"/>
      <c r="Q85" s="1602"/>
      <c r="R85" s="1602"/>
      <c r="S85" s="1602"/>
      <c r="T85" s="1602"/>
      <c r="U85" s="1602"/>
      <c r="V85" s="1602"/>
      <c r="W85" s="1602"/>
      <c r="X85" s="1602"/>
      <c r="Y85" s="1602"/>
      <c r="Z85" s="1602"/>
      <c r="AA85" s="1602"/>
      <c r="AB85" s="1602"/>
      <c r="AC85" s="1602"/>
      <c r="AD85" s="1602"/>
      <c r="AE85" s="1602"/>
      <c r="AF85" s="1602"/>
      <c r="AG85" s="1602"/>
      <c r="AH85" s="1602"/>
      <c r="AI85" s="1602"/>
      <c r="AJ85" s="1602"/>
    </row>
    <row r="86" spans="1:36" x14ac:dyDescent="0.2">
      <c r="A86" s="1602"/>
      <c r="B86" s="1602"/>
      <c r="C86" s="1602"/>
      <c r="D86" s="1602"/>
      <c r="E86" s="1602"/>
      <c r="F86" s="1602"/>
      <c r="G86" s="1602"/>
      <c r="H86" s="1602"/>
      <c r="I86" s="1602"/>
      <c r="J86" s="1602"/>
      <c r="K86" s="1602"/>
      <c r="L86" s="1602"/>
      <c r="M86" s="1602"/>
      <c r="N86" s="1602"/>
      <c r="O86" s="1602"/>
      <c r="P86" s="1602"/>
      <c r="Q86" s="1602"/>
      <c r="R86" s="1602"/>
      <c r="S86" s="1602"/>
      <c r="T86" s="1602"/>
      <c r="U86" s="1602"/>
      <c r="V86" s="1602"/>
      <c r="W86" s="1602"/>
      <c r="X86" s="1602"/>
      <c r="Y86" s="1602"/>
      <c r="Z86" s="1602"/>
      <c r="AA86" s="1602"/>
      <c r="AB86" s="1602"/>
      <c r="AC86" s="1602"/>
      <c r="AD86" s="1602"/>
      <c r="AE86" s="1602"/>
      <c r="AF86" s="1602"/>
      <c r="AG86" s="1602"/>
      <c r="AH86" s="1602"/>
      <c r="AI86" s="1602"/>
      <c r="AJ86" s="1602"/>
    </row>
    <row r="87" spans="1:36" x14ac:dyDescent="0.2">
      <c r="A87" s="1602"/>
      <c r="B87" s="1602"/>
      <c r="C87" s="1602"/>
      <c r="D87" s="1602"/>
      <c r="E87" s="1602"/>
      <c r="F87" s="1602"/>
      <c r="G87" s="1602"/>
      <c r="H87" s="1602"/>
      <c r="I87" s="1602"/>
      <c r="J87" s="1602"/>
      <c r="K87" s="1602"/>
      <c r="L87" s="1602"/>
      <c r="M87" s="1602"/>
      <c r="N87" s="1602"/>
      <c r="O87" s="1602"/>
      <c r="P87" s="1602"/>
      <c r="Q87" s="1602"/>
      <c r="R87" s="1602"/>
      <c r="S87" s="1602"/>
      <c r="T87" s="1602"/>
      <c r="U87" s="1602"/>
      <c r="V87" s="1602"/>
      <c r="W87" s="1602"/>
      <c r="X87" s="1602"/>
      <c r="Y87" s="1602"/>
      <c r="Z87" s="1602"/>
      <c r="AA87" s="1602"/>
      <c r="AB87" s="1602"/>
      <c r="AC87" s="1602"/>
      <c r="AD87" s="1602"/>
      <c r="AE87" s="1602"/>
      <c r="AF87" s="1602"/>
      <c r="AG87" s="1602"/>
      <c r="AH87" s="1602"/>
      <c r="AI87" s="1602"/>
      <c r="AJ87" s="1602"/>
    </row>
    <row r="88" spans="1:36" x14ac:dyDescent="0.2">
      <c r="A88" s="1602"/>
      <c r="B88" s="1602"/>
      <c r="C88" s="1602"/>
      <c r="D88" s="1602"/>
      <c r="E88" s="1602"/>
      <c r="F88" s="1602"/>
      <c r="G88" s="1602"/>
      <c r="H88" s="1602"/>
      <c r="I88" s="1602"/>
      <c r="J88" s="1602"/>
      <c r="K88" s="1602"/>
      <c r="L88" s="1602"/>
      <c r="M88" s="1602"/>
      <c r="N88" s="1602"/>
      <c r="O88" s="1602"/>
      <c r="P88" s="1602"/>
      <c r="Q88" s="1602"/>
      <c r="R88" s="1602"/>
      <c r="S88" s="1602"/>
      <c r="T88" s="1602"/>
      <c r="U88" s="1602"/>
      <c r="V88" s="1602"/>
      <c r="W88" s="1602"/>
      <c r="X88" s="1602"/>
      <c r="Y88" s="1602"/>
      <c r="Z88" s="1602"/>
      <c r="AA88" s="1602"/>
      <c r="AB88" s="1602"/>
      <c r="AC88" s="1602"/>
      <c r="AD88" s="1602"/>
      <c r="AE88" s="1602"/>
      <c r="AF88" s="1602"/>
      <c r="AG88" s="1602"/>
      <c r="AH88" s="1602"/>
      <c r="AI88" s="1602"/>
      <c r="AJ88" s="1602"/>
    </row>
    <row r="89" spans="1:36" x14ac:dyDescent="0.2">
      <c r="A89" s="1602"/>
      <c r="B89" s="1602"/>
      <c r="C89" s="1602"/>
      <c r="D89" s="1602"/>
      <c r="E89" s="1602"/>
      <c r="F89" s="1602"/>
      <c r="G89" s="1602"/>
      <c r="H89" s="1602"/>
      <c r="I89" s="1602"/>
      <c r="J89" s="1602"/>
      <c r="K89" s="1602"/>
      <c r="L89" s="1602"/>
      <c r="M89" s="1602"/>
      <c r="N89" s="1602"/>
      <c r="O89" s="1602"/>
      <c r="P89" s="1602"/>
      <c r="Q89" s="1602"/>
      <c r="R89" s="1602"/>
      <c r="S89" s="1602"/>
      <c r="T89" s="1602"/>
      <c r="U89" s="1602"/>
      <c r="V89" s="1602"/>
      <c r="W89" s="1602"/>
      <c r="X89" s="1602"/>
      <c r="Y89" s="1602"/>
      <c r="Z89" s="1602"/>
      <c r="AA89" s="1602"/>
      <c r="AB89" s="1602"/>
      <c r="AC89" s="1602"/>
      <c r="AD89" s="1602"/>
      <c r="AE89" s="1602"/>
      <c r="AF89" s="1602"/>
      <c r="AG89" s="1602"/>
      <c r="AH89" s="1602"/>
      <c r="AI89" s="1602"/>
      <c r="AJ89" s="1602"/>
    </row>
    <row r="90" spans="1:36" x14ac:dyDescent="0.2">
      <c r="A90" s="1602"/>
      <c r="B90" s="1602"/>
      <c r="C90" s="1602"/>
      <c r="D90" s="1602"/>
      <c r="E90" s="1602"/>
      <c r="F90" s="1602"/>
      <c r="G90" s="1602"/>
      <c r="H90" s="1602"/>
      <c r="I90" s="1602"/>
      <c r="J90" s="1602"/>
      <c r="K90" s="1602"/>
      <c r="L90" s="1602"/>
      <c r="M90" s="1602"/>
      <c r="N90" s="1602"/>
      <c r="O90" s="1602"/>
      <c r="P90" s="1602"/>
      <c r="Q90" s="1602"/>
      <c r="R90" s="1602"/>
      <c r="S90" s="1602"/>
      <c r="T90" s="1602"/>
      <c r="U90" s="1602"/>
      <c r="V90" s="1602"/>
      <c r="W90" s="1602"/>
      <c r="X90" s="1602"/>
      <c r="Y90" s="1602"/>
      <c r="Z90" s="1602"/>
      <c r="AA90" s="1602"/>
      <c r="AB90" s="1602"/>
      <c r="AC90" s="1602"/>
      <c r="AD90" s="1602"/>
      <c r="AE90" s="1602"/>
      <c r="AF90" s="1602"/>
      <c r="AG90" s="1602"/>
      <c r="AH90" s="1602"/>
      <c r="AI90" s="1602"/>
      <c r="AJ90" s="1602"/>
    </row>
    <row r="91" spans="1:36" x14ac:dyDescent="0.2">
      <c r="A91" s="1602"/>
      <c r="B91" s="1602"/>
      <c r="C91" s="1602"/>
      <c r="D91" s="1602"/>
      <c r="E91" s="1602"/>
      <c r="F91" s="1602"/>
      <c r="G91" s="1602"/>
      <c r="H91" s="1602"/>
      <c r="I91" s="1602"/>
      <c r="J91" s="1602"/>
      <c r="K91" s="1602"/>
      <c r="L91" s="1602"/>
      <c r="M91" s="1602"/>
      <c r="N91" s="1602"/>
      <c r="O91" s="1602"/>
      <c r="P91" s="1602"/>
      <c r="Q91" s="1602"/>
      <c r="R91" s="1602"/>
      <c r="S91" s="1602"/>
      <c r="T91" s="1602"/>
      <c r="U91" s="1602"/>
      <c r="V91" s="1602"/>
      <c r="W91" s="1602"/>
      <c r="X91" s="1602"/>
      <c r="Y91" s="1602"/>
      <c r="Z91" s="1602"/>
      <c r="AA91" s="1602"/>
      <c r="AB91" s="1602"/>
      <c r="AC91" s="1602"/>
      <c r="AD91" s="1602"/>
      <c r="AE91" s="1602"/>
      <c r="AF91" s="1602"/>
      <c r="AG91" s="1602"/>
      <c r="AH91" s="1602"/>
      <c r="AI91" s="1602"/>
      <c r="AJ91" s="1602"/>
    </row>
    <row r="92" spans="1:36" x14ac:dyDescent="0.2">
      <c r="A92" s="1602"/>
      <c r="B92" s="1602"/>
      <c r="C92" s="1602"/>
      <c r="D92" s="1602"/>
      <c r="E92" s="1602"/>
      <c r="F92" s="1602"/>
      <c r="G92" s="1602"/>
      <c r="H92" s="1602"/>
      <c r="I92" s="1602"/>
      <c r="J92" s="1602"/>
      <c r="K92" s="1602"/>
      <c r="L92" s="1602"/>
      <c r="M92" s="1602"/>
      <c r="N92" s="1602"/>
      <c r="O92" s="1602"/>
      <c r="P92" s="1602"/>
      <c r="Q92" s="1602"/>
      <c r="R92" s="1602"/>
      <c r="S92" s="1602"/>
      <c r="T92" s="1602"/>
      <c r="U92" s="1602"/>
      <c r="V92" s="1602"/>
      <c r="W92" s="1602"/>
      <c r="X92" s="1602"/>
      <c r="Y92" s="1602"/>
      <c r="Z92" s="1602"/>
      <c r="AA92" s="1602"/>
      <c r="AB92" s="1602"/>
      <c r="AC92" s="1602"/>
      <c r="AD92" s="1602"/>
      <c r="AE92" s="1602"/>
      <c r="AF92" s="1602"/>
      <c r="AG92" s="1602"/>
      <c r="AH92" s="1602"/>
      <c r="AI92" s="1602"/>
      <c r="AJ92" s="1602"/>
    </row>
    <row r="93" spans="1:36" x14ac:dyDescent="0.2">
      <c r="A93" s="1602"/>
      <c r="B93" s="1602"/>
      <c r="C93" s="1602"/>
      <c r="D93" s="1602"/>
      <c r="E93" s="1602"/>
      <c r="F93" s="1602"/>
      <c r="G93" s="1602"/>
      <c r="H93" s="1602"/>
      <c r="I93" s="1602"/>
      <c r="J93" s="1602"/>
      <c r="K93" s="1602"/>
      <c r="L93" s="1602"/>
      <c r="M93" s="1602"/>
      <c r="N93" s="1602"/>
      <c r="O93" s="1602"/>
      <c r="P93" s="1602"/>
      <c r="Q93" s="1602"/>
      <c r="R93" s="1602"/>
      <c r="S93" s="1602"/>
      <c r="T93" s="1602"/>
      <c r="U93" s="1602"/>
      <c r="V93" s="1602"/>
      <c r="W93" s="1602"/>
      <c r="X93" s="1602"/>
      <c r="Y93" s="1602"/>
      <c r="Z93" s="1602"/>
      <c r="AA93" s="1602"/>
      <c r="AB93" s="1602"/>
      <c r="AC93" s="1602"/>
      <c r="AD93" s="1602"/>
      <c r="AE93" s="1602"/>
      <c r="AF93" s="1602"/>
      <c r="AG93" s="1602"/>
      <c r="AH93" s="1602"/>
      <c r="AI93" s="1602"/>
      <c r="AJ93" s="1602"/>
    </row>
    <row r="94" spans="1:36" x14ac:dyDescent="0.2">
      <c r="A94" s="1602"/>
      <c r="B94" s="1602"/>
      <c r="C94" s="1602"/>
      <c r="D94" s="1602"/>
      <c r="E94" s="1602"/>
      <c r="F94" s="1602"/>
      <c r="G94" s="1602"/>
      <c r="H94" s="1602"/>
      <c r="I94" s="1602"/>
      <c r="J94" s="1602"/>
      <c r="K94" s="1602"/>
      <c r="L94" s="1602"/>
      <c r="M94" s="1602"/>
      <c r="N94" s="1602"/>
      <c r="O94" s="1602"/>
      <c r="P94" s="1602"/>
      <c r="Q94" s="1602"/>
      <c r="R94" s="1602"/>
      <c r="S94" s="1602"/>
      <c r="T94" s="1602"/>
      <c r="U94" s="1602"/>
      <c r="V94" s="1602"/>
      <c r="W94" s="1602"/>
      <c r="X94" s="1602"/>
      <c r="Y94" s="1602"/>
      <c r="Z94" s="1602"/>
      <c r="AA94" s="1602"/>
      <c r="AB94" s="1602"/>
      <c r="AC94" s="1602"/>
      <c r="AD94" s="1602"/>
      <c r="AE94" s="1602"/>
      <c r="AF94" s="1602"/>
      <c r="AG94" s="1602"/>
      <c r="AH94" s="1602"/>
      <c r="AI94" s="1602"/>
      <c r="AJ94" s="1602"/>
    </row>
    <row r="95" spans="1:36" x14ac:dyDescent="0.2">
      <c r="A95" s="1602"/>
      <c r="B95" s="1602"/>
      <c r="C95" s="1602"/>
      <c r="D95" s="1602"/>
      <c r="E95" s="1602"/>
      <c r="F95" s="1602"/>
      <c r="G95" s="1602"/>
      <c r="H95" s="1602"/>
      <c r="I95" s="1602"/>
      <c r="J95" s="1602"/>
      <c r="K95" s="1602"/>
      <c r="L95" s="1602"/>
      <c r="M95" s="1602"/>
      <c r="N95" s="1602"/>
      <c r="O95" s="1602"/>
      <c r="P95" s="1602"/>
      <c r="Q95" s="1602"/>
      <c r="R95" s="1602"/>
      <c r="S95" s="1602"/>
      <c r="T95" s="1602"/>
      <c r="U95" s="1602"/>
      <c r="V95" s="1602"/>
      <c r="W95" s="1602"/>
      <c r="X95" s="1602"/>
      <c r="Y95" s="1602"/>
      <c r="Z95" s="1602"/>
      <c r="AA95" s="1602"/>
      <c r="AB95" s="1602"/>
      <c r="AC95" s="1602"/>
      <c r="AD95" s="1602"/>
      <c r="AE95" s="1602"/>
      <c r="AF95" s="1602"/>
      <c r="AG95" s="1602"/>
      <c r="AH95" s="1602"/>
      <c r="AI95" s="1602"/>
      <c r="AJ95" s="1602"/>
    </row>
    <row r="96" spans="1:36" x14ac:dyDescent="0.2">
      <c r="A96" s="1602"/>
      <c r="B96" s="1602"/>
      <c r="C96" s="1602"/>
      <c r="D96" s="1602"/>
      <c r="E96" s="1602"/>
      <c r="F96" s="1602"/>
      <c r="G96" s="1602"/>
      <c r="H96" s="1602"/>
      <c r="I96" s="1602"/>
      <c r="J96" s="1602"/>
      <c r="K96" s="1602"/>
      <c r="L96" s="1602"/>
      <c r="M96" s="1602"/>
      <c r="N96" s="1602"/>
      <c r="O96" s="1602"/>
      <c r="P96" s="1602"/>
      <c r="Q96" s="1602"/>
      <c r="R96" s="1602"/>
      <c r="S96" s="1602"/>
      <c r="T96" s="1602"/>
      <c r="U96" s="1602"/>
      <c r="V96" s="1602"/>
      <c r="W96" s="1602"/>
      <c r="X96" s="1602"/>
      <c r="Y96" s="1602"/>
      <c r="Z96" s="1602"/>
      <c r="AA96" s="1602"/>
      <c r="AB96" s="1602"/>
      <c r="AC96" s="1602"/>
      <c r="AD96" s="1602"/>
      <c r="AE96" s="1602"/>
      <c r="AF96" s="1602"/>
      <c r="AG96" s="1602"/>
      <c r="AH96" s="1602"/>
      <c r="AI96" s="1602"/>
      <c r="AJ96" s="1602"/>
    </row>
    <row r="97" spans="1:36" x14ac:dyDescent="0.2">
      <c r="A97" s="1602"/>
      <c r="B97" s="1602"/>
      <c r="C97" s="1602"/>
      <c r="D97" s="1602"/>
      <c r="E97" s="1602"/>
      <c r="F97" s="1602"/>
      <c r="G97" s="1602"/>
      <c r="H97" s="1602"/>
      <c r="I97" s="1602"/>
      <c r="J97" s="1602"/>
      <c r="K97" s="1602"/>
      <c r="L97" s="1602"/>
      <c r="M97" s="1602"/>
      <c r="N97" s="1602"/>
      <c r="O97" s="1602"/>
      <c r="P97" s="1602"/>
      <c r="Q97" s="1602"/>
      <c r="R97" s="1602"/>
      <c r="S97" s="1602"/>
      <c r="T97" s="1602"/>
      <c r="U97" s="1602"/>
      <c r="V97" s="1602"/>
      <c r="W97" s="1602"/>
      <c r="X97" s="1602"/>
      <c r="Y97" s="1602"/>
      <c r="Z97" s="1602"/>
      <c r="AA97" s="1602"/>
      <c r="AB97" s="1602"/>
      <c r="AC97" s="1602"/>
      <c r="AD97" s="1602"/>
      <c r="AE97" s="1602"/>
      <c r="AF97" s="1602"/>
      <c r="AG97" s="1602"/>
      <c r="AH97" s="1602"/>
      <c r="AI97" s="1602"/>
      <c r="AJ97" s="1602"/>
    </row>
    <row r="98" spans="1:36" x14ac:dyDescent="0.2">
      <c r="A98" s="1602"/>
      <c r="B98" s="1602"/>
      <c r="C98" s="1602"/>
      <c r="D98" s="1602"/>
      <c r="E98" s="1602"/>
      <c r="F98" s="1602"/>
      <c r="G98" s="1602"/>
      <c r="H98" s="1602"/>
      <c r="I98" s="1602"/>
      <c r="J98" s="1602"/>
      <c r="K98" s="1602"/>
      <c r="L98" s="1602"/>
      <c r="M98" s="1602"/>
      <c r="N98" s="1602"/>
      <c r="O98" s="1602"/>
      <c r="P98" s="1602"/>
      <c r="Q98" s="1602"/>
      <c r="R98" s="1602"/>
      <c r="S98" s="1602"/>
      <c r="T98" s="1602"/>
      <c r="U98" s="1602"/>
      <c r="V98" s="1602"/>
      <c r="W98" s="1602"/>
      <c r="X98" s="1602"/>
      <c r="Y98" s="1602"/>
      <c r="Z98" s="1602"/>
      <c r="AA98" s="1602"/>
      <c r="AB98" s="1602"/>
      <c r="AC98" s="1602"/>
      <c r="AD98" s="1602"/>
      <c r="AE98" s="1602"/>
      <c r="AF98" s="1602"/>
      <c r="AG98" s="1602"/>
      <c r="AH98" s="1602"/>
      <c r="AI98" s="1602"/>
      <c r="AJ98" s="1602"/>
    </row>
    <row r="99" spans="1:36" x14ac:dyDescent="0.2">
      <c r="A99" s="1602"/>
      <c r="B99" s="1602"/>
      <c r="C99" s="1602"/>
      <c r="D99" s="1602"/>
      <c r="E99" s="1602"/>
      <c r="F99" s="1602"/>
      <c r="G99" s="1602"/>
      <c r="H99" s="1602"/>
      <c r="I99" s="1602"/>
      <c r="J99" s="1602"/>
      <c r="K99" s="1602"/>
      <c r="L99" s="1602"/>
      <c r="M99" s="1602"/>
      <c r="N99" s="1602"/>
      <c r="O99" s="1602"/>
      <c r="P99" s="1602"/>
      <c r="Q99" s="1602"/>
      <c r="R99" s="1602"/>
      <c r="S99" s="1602"/>
      <c r="T99" s="1602"/>
      <c r="U99" s="1602"/>
      <c r="V99" s="1602"/>
      <c r="W99" s="1602"/>
      <c r="X99" s="1602"/>
      <c r="Y99" s="1602"/>
      <c r="Z99" s="1602"/>
      <c r="AA99" s="1602"/>
      <c r="AB99" s="1602"/>
      <c r="AC99" s="1602"/>
      <c r="AD99" s="1602"/>
      <c r="AE99" s="1602"/>
      <c r="AF99" s="1602"/>
      <c r="AG99" s="1602"/>
      <c r="AH99" s="1602"/>
      <c r="AI99" s="1602"/>
      <c r="AJ99" s="1602"/>
    </row>
    <row r="100" spans="1:36" x14ac:dyDescent="0.2">
      <c r="A100" s="1602"/>
      <c r="B100" s="1602"/>
      <c r="C100" s="1602"/>
      <c r="D100" s="1602"/>
      <c r="E100" s="1602"/>
      <c r="F100" s="1602"/>
      <c r="G100" s="1602"/>
      <c r="H100" s="1602"/>
      <c r="I100" s="1602"/>
      <c r="J100" s="1602"/>
      <c r="K100" s="1602"/>
      <c r="L100" s="1602"/>
      <c r="M100" s="1602"/>
      <c r="N100" s="1602"/>
      <c r="O100" s="1602"/>
      <c r="P100" s="1602"/>
      <c r="Q100" s="1602"/>
      <c r="R100" s="1602"/>
      <c r="S100" s="1602"/>
      <c r="T100" s="1602"/>
      <c r="U100" s="1602"/>
      <c r="V100" s="1602"/>
      <c r="W100" s="1602"/>
      <c r="X100" s="1602"/>
      <c r="Y100" s="1602"/>
      <c r="Z100" s="1602"/>
      <c r="AA100" s="1602"/>
      <c r="AB100" s="1602"/>
      <c r="AC100" s="1602"/>
      <c r="AD100" s="1602"/>
      <c r="AE100" s="1602"/>
      <c r="AF100" s="1602"/>
      <c r="AG100" s="1602"/>
      <c r="AH100" s="1602"/>
      <c r="AI100" s="1602"/>
      <c r="AJ100" s="1602"/>
    </row>
    <row r="101" spans="1:36" s="1601" customFormat="1" x14ac:dyDescent="0.2"/>
    <row r="102" spans="1:36" s="1601" customFormat="1" x14ac:dyDescent="0.2">
      <c r="J102" s="398"/>
      <c r="K102" s="398"/>
      <c r="L102" s="398"/>
      <c r="M102" s="398"/>
      <c r="N102" s="398"/>
      <c r="O102" s="398"/>
      <c r="P102" s="398"/>
      <c r="Q102" s="398"/>
      <c r="R102" s="398"/>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heetViews>
  <sheetFormatPr defaultColWidth="7.42578125"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7.42578125" style="797"/>
  </cols>
  <sheetData>
    <row r="1" spans="1:33" s="798" customFormat="1" ht="12" thickBot="1" x14ac:dyDescent="0.25">
      <c r="A1" s="963"/>
      <c r="B1" s="963" t="e">
        <f ca="1">_xll.qlxlVersion(TRUE,Trigger)</f>
        <v>#NAME?</v>
      </c>
      <c r="C1" s="963"/>
      <c r="D1" s="963"/>
      <c r="E1" s="963"/>
      <c r="F1" s="963"/>
      <c r="G1" s="963"/>
      <c r="H1" s="963"/>
      <c r="I1" s="963"/>
      <c r="J1" s="963"/>
      <c r="K1" s="963"/>
      <c r="L1" s="963"/>
      <c r="M1" s="963"/>
      <c r="N1" s="963"/>
    </row>
    <row r="2" spans="1:33" s="798" customFormat="1" ht="18.75" thickBot="1" x14ac:dyDescent="0.3">
      <c r="A2" s="963"/>
      <c r="B2" s="1950" t="s">
        <v>319</v>
      </c>
      <c r="C2" s="1951"/>
      <c r="D2" s="1951"/>
      <c r="E2" s="1951"/>
      <c r="F2" s="1952"/>
      <c r="G2" s="963"/>
      <c r="H2" s="963"/>
      <c r="I2" s="963"/>
      <c r="J2" s="963"/>
      <c r="K2" s="1950" t="s">
        <v>320</v>
      </c>
      <c r="L2" s="1951"/>
      <c r="M2" s="1951"/>
      <c r="N2" s="1953"/>
    </row>
    <row r="3" spans="1:33" ht="12" thickBot="1" x14ac:dyDescent="0.25">
      <c r="B3" s="806"/>
      <c r="C3" s="850"/>
      <c r="D3" s="804"/>
      <c r="E3" s="804"/>
      <c r="F3" s="803"/>
      <c r="K3" s="46"/>
      <c r="L3" s="42"/>
      <c r="M3" s="42"/>
      <c r="N3" s="43"/>
      <c r="O3" s="798"/>
      <c r="P3" s="798"/>
      <c r="Q3" s="798"/>
      <c r="R3" s="798"/>
      <c r="S3" s="798"/>
      <c r="T3" s="798"/>
      <c r="U3" s="798"/>
      <c r="V3" s="798"/>
      <c r="W3" s="798"/>
      <c r="X3" s="798"/>
      <c r="Y3" s="798"/>
      <c r="Z3" s="798"/>
      <c r="AA3" s="798"/>
      <c r="AB3" s="798"/>
      <c r="AC3" s="798"/>
      <c r="AD3" s="798"/>
      <c r="AE3" s="798"/>
      <c r="AF3" s="798"/>
      <c r="AG3" s="798"/>
    </row>
    <row r="4" spans="1:33" x14ac:dyDescent="0.2">
      <c r="B4" s="806"/>
      <c r="C4" s="849" t="s">
        <v>303</v>
      </c>
      <c r="D4" s="823" t="s">
        <v>43</v>
      </c>
      <c r="E4" s="804"/>
      <c r="F4" s="803"/>
      <c r="H4" s="848" t="s">
        <v>49</v>
      </c>
      <c r="I4" s="847"/>
      <c r="K4" s="46"/>
      <c r="L4" s="845" t="s">
        <v>311</v>
      </c>
      <c r="M4" s="829" t="b">
        <v>0</v>
      </c>
      <c r="N4" s="844"/>
      <c r="O4" s="798"/>
      <c r="P4" s="798"/>
      <c r="Q4" s="798"/>
      <c r="R4" s="798"/>
      <c r="S4" s="798"/>
      <c r="T4" s="798"/>
      <c r="U4" s="798"/>
      <c r="V4" s="798"/>
      <c r="W4" s="798"/>
      <c r="X4" s="798"/>
      <c r="Y4" s="798"/>
      <c r="Z4" s="798"/>
      <c r="AA4" s="798"/>
      <c r="AB4" s="798"/>
      <c r="AC4" s="798"/>
      <c r="AD4" s="798"/>
      <c r="AE4" s="798"/>
      <c r="AF4" s="798"/>
      <c r="AG4" s="798"/>
    </row>
    <row r="5" spans="1:33" x14ac:dyDescent="0.2">
      <c r="B5" s="806"/>
      <c r="C5" s="838" t="s">
        <v>342</v>
      </c>
      <c r="D5" s="457">
        <v>12</v>
      </c>
      <c r="E5" s="804"/>
      <c r="F5" s="803"/>
      <c r="H5" s="843" t="s">
        <v>48</v>
      </c>
      <c r="I5" s="842" t="s">
        <v>127</v>
      </c>
      <c r="K5" s="46"/>
      <c r="L5" s="845" t="s">
        <v>308</v>
      </c>
      <c r="M5" s="846"/>
      <c r="N5" s="844"/>
      <c r="O5" s="798"/>
      <c r="P5" s="798"/>
      <c r="Q5" s="798"/>
      <c r="R5" s="798"/>
      <c r="S5" s="798"/>
      <c r="T5" s="798"/>
      <c r="U5" s="798"/>
      <c r="V5" s="798"/>
      <c r="W5" s="798"/>
      <c r="X5" s="798"/>
      <c r="Y5" s="798"/>
      <c r="Z5" s="798"/>
      <c r="AA5" s="798"/>
      <c r="AB5" s="798"/>
      <c r="AC5" s="798"/>
      <c r="AD5" s="798"/>
      <c r="AE5" s="798"/>
      <c r="AF5" s="798"/>
      <c r="AG5" s="798"/>
    </row>
    <row r="6" spans="1:33" x14ac:dyDescent="0.2">
      <c r="B6" s="806"/>
      <c r="C6" s="838" t="s">
        <v>387</v>
      </c>
      <c r="D6" s="457" t="s">
        <v>64</v>
      </c>
      <c r="E6" s="804"/>
      <c r="F6" s="803"/>
      <c r="H6" s="843" t="s">
        <v>43</v>
      </c>
      <c r="I6" s="842" t="s">
        <v>124</v>
      </c>
      <c r="K6" s="46"/>
      <c r="L6" s="845" t="s">
        <v>307</v>
      </c>
      <c r="M6" s="833" t="b">
        <v>1</v>
      </c>
      <c r="N6" s="844"/>
      <c r="O6" s="798"/>
      <c r="P6" s="798"/>
      <c r="Q6" s="798"/>
      <c r="R6" s="798"/>
      <c r="S6" s="798"/>
      <c r="T6" s="798"/>
      <c r="U6" s="798"/>
      <c r="V6" s="798"/>
      <c r="W6" s="798"/>
      <c r="X6" s="798"/>
      <c r="Y6" s="798"/>
      <c r="Z6" s="798"/>
      <c r="AA6" s="798"/>
      <c r="AB6" s="798"/>
      <c r="AC6" s="798"/>
      <c r="AD6" s="798"/>
      <c r="AE6" s="798"/>
      <c r="AF6" s="798"/>
      <c r="AG6" s="798"/>
    </row>
    <row r="7" spans="1:33" ht="12" thickBot="1" x14ac:dyDescent="0.25">
      <c r="B7" s="806"/>
      <c r="C7" s="838" t="s">
        <v>386</v>
      </c>
      <c r="D7" s="457" t="str">
        <f>Months&amp;IF(UPPER(Currency)="EUR","E","L")</f>
        <v>12L</v>
      </c>
      <c r="E7" s="804"/>
      <c r="F7" s="803"/>
      <c r="H7" s="843" t="s">
        <v>42</v>
      </c>
      <c r="I7" s="842"/>
      <c r="K7" s="4"/>
      <c r="L7" s="3"/>
      <c r="M7" s="3"/>
      <c r="N7" s="167"/>
      <c r="O7" s="798"/>
      <c r="P7" s="798"/>
      <c r="Q7" s="798"/>
      <c r="R7" s="798"/>
      <c r="S7" s="798"/>
      <c r="T7" s="798"/>
      <c r="U7" s="798"/>
      <c r="V7" s="798"/>
      <c r="W7" s="798"/>
      <c r="X7" s="798"/>
      <c r="Y7" s="798"/>
      <c r="Z7" s="798"/>
      <c r="AA7" s="798"/>
      <c r="AB7" s="798"/>
      <c r="AC7" s="798"/>
      <c r="AD7" s="798"/>
      <c r="AE7" s="798"/>
      <c r="AF7" s="798"/>
      <c r="AG7" s="798"/>
    </row>
    <row r="8" spans="1:33" ht="12" thickBot="1" x14ac:dyDescent="0.25">
      <c r="B8" s="806"/>
      <c r="C8" s="838" t="s">
        <v>385</v>
      </c>
      <c r="D8" s="457" t="str">
        <f>VLOOKUP(Currency,H4:I8,2)</f>
        <v>SB</v>
      </c>
      <c r="E8" s="804"/>
      <c r="F8" s="803"/>
      <c r="H8" s="840" t="s">
        <v>41</v>
      </c>
      <c r="I8" s="839" t="s">
        <v>123</v>
      </c>
      <c r="O8" s="798"/>
      <c r="P8" s="798"/>
      <c r="Q8" s="798"/>
      <c r="R8" s="798"/>
      <c r="S8" s="798"/>
      <c r="T8" s="798"/>
      <c r="U8" s="798"/>
      <c r="V8" s="798"/>
      <c r="W8" s="798"/>
      <c r="X8" s="798"/>
      <c r="Y8" s="798"/>
      <c r="Z8" s="798"/>
      <c r="AA8" s="798"/>
      <c r="AB8" s="798"/>
      <c r="AC8" s="798"/>
      <c r="AD8" s="798"/>
      <c r="AE8" s="798"/>
      <c r="AF8" s="798"/>
      <c r="AG8" s="798"/>
    </row>
    <row r="9" spans="1:33" ht="18.75" thickBot="1" x14ac:dyDescent="0.3">
      <c r="B9" s="806"/>
      <c r="C9" s="838" t="s">
        <v>384</v>
      </c>
      <c r="D9" s="457" t="str">
        <f>Currency&amp;"_YC"&amp;IndexTenor&amp;"RH"</f>
        <v>GBP_YC1YRH</v>
      </c>
      <c r="E9" s="804"/>
      <c r="F9" s="803"/>
      <c r="K9" s="1950" t="s">
        <v>383</v>
      </c>
      <c r="L9" s="1951"/>
      <c r="M9" s="1951"/>
      <c r="N9" s="1953"/>
      <c r="O9" s="798"/>
      <c r="P9" s="798"/>
      <c r="Q9" s="798"/>
      <c r="R9" s="798"/>
      <c r="S9" s="798"/>
      <c r="T9" s="798"/>
      <c r="U9" s="798"/>
      <c r="V9" s="798"/>
      <c r="W9" s="798"/>
      <c r="X9" s="798"/>
      <c r="Y9" s="798"/>
      <c r="Z9" s="798"/>
      <c r="AA9" s="798"/>
      <c r="AB9" s="798"/>
      <c r="AC9" s="798"/>
      <c r="AD9" s="798"/>
      <c r="AE9" s="798"/>
      <c r="AF9" s="798"/>
      <c r="AG9" s="798"/>
    </row>
    <row r="10" spans="1:33" x14ac:dyDescent="0.2">
      <c r="B10" s="806"/>
      <c r="C10" s="837" t="s">
        <v>315</v>
      </c>
      <c r="D10" s="457" t="b">
        <v>1</v>
      </c>
      <c r="E10" s="804"/>
      <c r="F10" s="803"/>
      <c r="K10" s="46"/>
      <c r="L10" s="42"/>
      <c r="M10" s="42"/>
      <c r="N10" s="43"/>
      <c r="O10" s="798"/>
      <c r="P10" s="798"/>
      <c r="Q10" s="798"/>
      <c r="R10" s="798"/>
      <c r="S10" s="798"/>
      <c r="T10" s="798"/>
      <c r="U10" s="798"/>
      <c r="V10" s="798"/>
      <c r="W10" s="798"/>
      <c r="X10" s="798"/>
      <c r="Y10" s="798"/>
      <c r="Z10" s="798"/>
      <c r="AA10" s="798"/>
      <c r="AB10" s="798"/>
      <c r="AC10" s="798"/>
      <c r="AD10" s="798"/>
      <c r="AE10" s="798"/>
      <c r="AF10" s="798"/>
      <c r="AG10" s="798"/>
    </row>
    <row r="11" spans="1:33" x14ac:dyDescent="0.2">
      <c r="B11" s="806"/>
      <c r="C11" s="837" t="s">
        <v>318</v>
      </c>
      <c r="D11" s="836">
        <f>'General Settings_3M'!Trigger</f>
        <v>42304.735694444447</v>
      </c>
      <c r="E11" s="804"/>
      <c r="F11" s="803"/>
      <c r="K11" s="46"/>
      <c r="L11" s="830" t="s">
        <v>275</v>
      </c>
      <c r="M11" s="829" t="s">
        <v>227</v>
      </c>
      <c r="N11" s="43"/>
      <c r="O11" s="798"/>
      <c r="P11" s="798"/>
      <c r="Q11" s="798"/>
      <c r="R11" s="798"/>
      <c r="S11" s="798"/>
      <c r="T11" s="798"/>
      <c r="U11" s="798"/>
      <c r="V11" s="798"/>
      <c r="W11" s="798"/>
      <c r="X11" s="798"/>
      <c r="Y11" s="798"/>
      <c r="Z11" s="798"/>
      <c r="AA11" s="798"/>
      <c r="AB11" s="798"/>
      <c r="AC11" s="798"/>
      <c r="AD11" s="798"/>
      <c r="AE11" s="798"/>
      <c r="AF11" s="798"/>
      <c r="AG11" s="798"/>
    </row>
    <row r="12" spans="1:33" x14ac:dyDescent="0.2">
      <c r="B12" s="806"/>
      <c r="C12" s="835" t="s">
        <v>313</v>
      </c>
      <c r="D12" s="834" t="b">
        <v>1</v>
      </c>
      <c r="E12" s="804"/>
      <c r="F12" s="803"/>
      <c r="K12" s="46"/>
      <c r="L12" s="830" t="s">
        <v>298</v>
      </c>
      <c r="M12" s="833" t="s">
        <v>21</v>
      </c>
      <c r="N12" s="43"/>
      <c r="O12" s="798"/>
      <c r="P12" s="798"/>
      <c r="Q12" s="798"/>
      <c r="R12" s="798"/>
      <c r="S12" s="798"/>
      <c r="T12" s="798"/>
      <c r="U12" s="798"/>
      <c r="V12" s="798"/>
      <c r="W12" s="798"/>
      <c r="X12" s="798"/>
      <c r="Y12" s="798"/>
      <c r="Z12" s="798"/>
      <c r="AA12" s="798"/>
      <c r="AB12" s="798"/>
      <c r="AC12" s="798"/>
      <c r="AD12" s="798"/>
      <c r="AE12" s="798"/>
      <c r="AF12" s="798"/>
      <c r="AG12" s="798"/>
    </row>
    <row r="13" spans="1:33" x14ac:dyDescent="0.2">
      <c r="B13" s="806"/>
      <c r="C13" s="813"/>
      <c r="D13" s="813"/>
      <c r="E13" s="804"/>
      <c r="F13" s="803"/>
      <c r="K13" s="46"/>
      <c r="L13" s="830" t="s">
        <v>416</v>
      </c>
      <c r="M13" s="829" t="s">
        <v>381</v>
      </c>
      <c r="N13" s="43"/>
      <c r="O13" s="798"/>
      <c r="P13" s="798"/>
      <c r="Q13" s="798"/>
      <c r="R13" s="798"/>
      <c r="S13" s="798"/>
      <c r="T13" s="798"/>
      <c r="U13" s="798"/>
      <c r="V13" s="798"/>
      <c r="W13" s="798"/>
      <c r="X13" s="798"/>
      <c r="Y13" s="798"/>
      <c r="Z13" s="798"/>
      <c r="AA13" s="798"/>
      <c r="AB13" s="798"/>
      <c r="AC13" s="798"/>
      <c r="AD13" s="798"/>
      <c r="AE13" s="798"/>
      <c r="AF13" s="798"/>
      <c r="AG13" s="798"/>
    </row>
    <row r="14" spans="1:33" x14ac:dyDescent="0.2">
      <c r="B14" s="806"/>
      <c r="C14" s="828" t="s">
        <v>380</v>
      </c>
      <c r="D14" s="832" t="e">
        <f ca="1">_xll.qlPiecewiseYieldCurve(,D16,ObjectOverwrite,Permanent,NDays,Calendar,_xll.ohPack(Selected_1Y!D2:D126),DayCounter,IF(ISERROR(D22),NA(),D20:E20),IF(ISERROR(D22),NA(),D21:E21),Accuracy,TraitsID,InterpolatorID)</f>
        <v>#NAME?</v>
      </c>
      <c r="E14" s="804"/>
      <c r="F14" s="803"/>
      <c r="K14" s="46"/>
      <c r="L14" s="830" t="s">
        <v>382</v>
      </c>
      <c r="M14" s="829" t="s">
        <v>381</v>
      </c>
      <c r="N14" s="43"/>
      <c r="O14" s="798"/>
      <c r="P14" s="798"/>
      <c r="Q14" s="798"/>
      <c r="R14" s="798"/>
      <c r="S14" s="798"/>
      <c r="T14" s="798"/>
      <c r="U14" s="798"/>
      <c r="V14" s="798"/>
      <c r="W14" s="798"/>
      <c r="X14" s="798"/>
      <c r="Y14" s="798"/>
      <c r="Z14" s="798"/>
      <c r="AA14" s="798"/>
      <c r="AB14" s="798"/>
      <c r="AC14" s="798"/>
      <c r="AD14" s="798"/>
      <c r="AE14" s="798"/>
      <c r="AF14" s="798"/>
      <c r="AG14" s="798"/>
    </row>
    <row r="15" spans="1:33" x14ac:dyDescent="0.2">
      <c r="B15" s="806"/>
      <c r="C15" s="815" t="s">
        <v>238</v>
      </c>
      <c r="D15" s="831" t="e">
        <f ca="1">_xll.ohRangeRetrieveError(YieldCurve)</f>
        <v>#NAME?</v>
      </c>
      <c r="E15" s="804"/>
      <c r="F15" s="803"/>
      <c r="K15" s="46"/>
      <c r="L15" s="830" t="s">
        <v>305</v>
      </c>
      <c r="M15" s="829" t="str">
        <f>PROPER(Currency)&amp;"ON"</f>
        <v>GbpON</v>
      </c>
      <c r="N15" s="43"/>
      <c r="O15" s="798"/>
      <c r="P15" s="798"/>
      <c r="Q15" s="798"/>
      <c r="R15" s="798"/>
      <c r="S15" s="798"/>
      <c r="T15" s="798"/>
      <c r="U15" s="798"/>
      <c r="V15" s="798"/>
      <c r="W15" s="798"/>
      <c r="X15" s="798"/>
      <c r="Y15" s="798"/>
      <c r="Z15" s="798"/>
      <c r="AA15" s="798"/>
      <c r="AB15" s="798"/>
      <c r="AC15" s="798"/>
      <c r="AD15" s="798"/>
      <c r="AE15" s="798"/>
      <c r="AF15" s="798"/>
      <c r="AG15" s="798"/>
    </row>
    <row r="16" spans="1:33" x14ac:dyDescent="0.2">
      <c r="B16" s="806"/>
      <c r="C16" s="828" t="s">
        <v>379</v>
      </c>
      <c r="D16" s="827" t="str">
        <f>"_"&amp;Currency&amp;"YC"&amp;IndexTenor</f>
        <v>_GBPYC1Y</v>
      </c>
      <c r="E16" s="804"/>
      <c r="F16" s="803"/>
      <c r="K16" s="46"/>
      <c r="L16" s="830" t="s">
        <v>304</v>
      </c>
      <c r="M16" s="829" t="str">
        <f>PROPER(Currency)&amp;"STD"</f>
        <v>GbpSTD</v>
      </c>
      <c r="N16" s="43"/>
      <c r="O16" s="798"/>
      <c r="P16" s="798"/>
      <c r="Q16" s="798"/>
      <c r="R16" s="798"/>
      <c r="S16" s="798"/>
      <c r="T16" s="798"/>
      <c r="U16" s="798"/>
      <c r="V16" s="798"/>
      <c r="W16" s="798"/>
      <c r="X16" s="798"/>
      <c r="Y16" s="798"/>
      <c r="Z16" s="798"/>
      <c r="AA16" s="798"/>
      <c r="AB16" s="798"/>
      <c r="AC16" s="798"/>
      <c r="AD16" s="798"/>
      <c r="AE16" s="798"/>
      <c r="AF16" s="798"/>
      <c r="AG16" s="798"/>
    </row>
    <row r="17" spans="2:33" ht="12" thickBot="1" x14ac:dyDescent="0.25">
      <c r="B17" s="806"/>
      <c r="C17" s="817" t="s">
        <v>378</v>
      </c>
      <c r="D17" s="826">
        <v>0</v>
      </c>
      <c r="E17" s="804"/>
      <c r="F17" s="803"/>
      <c r="K17" s="4"/>
      <c r="L17" s="3"/>
      <c r="M17" s="3"/>
      <c r="N17" s="167"/>
      <c r="O17" s="798"/>
      <c r="P17" s="798"/>
      <c r="Q17" s="798"/>
      <c r="R17" s="798"/>
      <c r="S17" s="798"/>
      <c r="T17" s="798"/>
      <c r="U17" s="798"/>
      <c r="V17" s="798"/>
      <c r="W17" s="798"/>
      <c r="X17" s="798"/>
      <c r="Y17" s="798"/>
      <c r="Z17" s="798"/>
      <c r="AA17" s="798"/>
      <c r="AB17" s="798"/>
      <c r="AC17" s="798"/>
      <c r="AD17" s="798"/>
      <c r="AE17" s="798"/>
      <c r="AF17" s="798"/>
      <c r="AG17" s="798"/>
    </row>
    <row r="18" spans="2:33" x14ac:dyDescent="0.2">
      <c r="B18" s="806"/>
      <c r="C18" s="817" t="s">
        <v>377</v>
      </c>
      <c r="D18" s="825" t="s">
        <v>376</v>
      </c>
      <c r="E18" s="804"/>
      <c r="F18" s="803"/>
      <c r="O18" s="798"/>
      <c r="P18" s="798"/>
      <c r="Q18" s="798"/>
      <c r="R18" s="798"/>
      <c r="S18" s="798"/>
      <c r="T18" s="798"/>
      <c r="U18" s="798"/>
      <c r="V18" s="798"/>
      <c r="W18" s="798"/>
      <c r="X18" s="798"/>
      <c r="Y18" s="798"/>
      <c r="Z18" s="798"/>
      <c r="AA18" s="798"/>
      <c r="AB18" s="798"/>
      <c r="AC18" s="798"/>
      <c r="AD18" s="798"/>
      <c r="AE18" s="798"/>
      <c r="AF18" s="798"/>
      <c r="AG18" s="798"/>
    </row>
    <row r="19" spans="2:33" x14ac:dyDescent="0.2">
      <c r="B19" s="806"/>
      <c r="C19" s="817" t="s">
        <v>375</v>
      </c>
      <c r="D19" s="825" t="s">
        <v>381</v>
      </c>
      <c r="E19" s="804"/>
      <c r="F19" s="803"/>
      <c r="O19" s="798"/>
      <c r="P19" s="798"/>
      <c r="Q19" s="798"/>
      <c r="R19" s="798"/>
      <c r="S19" s="798"/>
      <c r="T19" s="798"/>
      <c r="U19" s="798"/>
      <c r="V19" s="798"/>
      <c r="W19" s="798"/>
      <c r="X19" s="798"/>
      <c r="Y19" s="798"/>
      <c r="Z19" s="798"/>
      <c r="AA19" s="798"/>
      <c r="AB19" s="798"/>
      <c r="AC19" s="798"/>
      <c r="AD19" s="798"/>
      <c r="AE19" s="798"/>
      <c r="AF19" s="798"/>
      <c r="AG19" s="798"/>
    </row>
    <row r="20" spans="2:33" x14ac:dyDescent="0.2">
      <c r="B20" s="806"/>
      <c r="C20" s="817" t="s">
        <v>374</v>
      </c>
      <c r="D20" s="824" t="str">
        <f>Currency&amp;"TOY_SYNTH"&amp;IndexTenor&amp;"_Quote"</f>
        <v>GBPTOY_SYNTH1Y_Quote</v>
      </c>
      <c r="E20" s="823" t="str">
        <f>Currency&amp;"TOY2_SYNTH"&amp;IndexTenor&amp;"_Quote"</f>
        <v>GBPTOY2_SYNTH1Y_Quote</v>
      </c>
      <c r="F20" s="803"/>
      <c r="O20" s="798"/>
      <c r="P20" s="798"/>
      <c r="Q20" s="798"/>
      <c r="R20" s="798"/>
      <c r="S20" s="798"/>
      <c r="T20" s="798"/>
      <c r="U20" s="798"/>
      <c r="V20" s="798"/>
      <c r="W20" s="798"/>
      <c r="X20" s="798"/>
      <c r="Y20" s="798"/>
      <c r="Z20" s="798"/>
      <c r="AA20" s="798"/>
      <c r="AB20" s="798"/>
      <c r="AC20" s="798"/>
      <c r="AD20" s="798"/>
      <c r="AE20" s="798"/>
      <c r="AF20" s="798"/>
      <c r="AG20" s="798"/>
    </row>
    <row r="21" spans="2:33" x14ac:dyDescent="0.2">
      <c r="B21" s="806"/>
      <c r="C21" s="817" t="s">
        <v>373</v>
      </c>
      <c r="D21" s="822" t="e">
        <f ca="1">DATE(YEAR(_xll.qlCalendarAdvance(Calendar,_xll.qlSettingsEvaluationDate(Trigger),NDays&amp;"D")),12,31)</f>
        <v>#NAME?</v>
      </c>
      <c r="E21" s="821" t="e">
        <f ca="1">DATE(YEAR(D21+1),12,31)</f>
        <v>#NAME?</v>
      </c>
      <c r="F21" s="803"/>
      <c r="O21" s="798"/>
      <c r="P21" s="798"/>
      <c r="Q21" s="798"/>
      <c r="R21" s="798"/>
      <c r="S21" s="798"/>
      <c r="T21" s="798"/>
      <c r="U21" s="798"/>
      <c r="V21" s="798"/>
      <c r="W21" s="798"/>
      <c r="X21" s="798"/>
      <c r="Y21" s="798"/>
      <c r="Z21" s="798"/>
      <c r="AA21" s="798"/>
      <c r="AB21" s="798"/>
      <c r="AC21" s="798"/>
      <c r="AD21" s="798"/>
      <c r="AE21" s="798"/>
      <c r="AF21" s="798"/>
      <c r="AG21" s="798"/>
    </row>
    <row r="22" spans="2:33" x14ac:dyDescent="0.2">
      <c r="B22" s="806"/>
      <c r="C22" s="817" t="s">
        <v>372</v>
      </c>
      <c r="D22" s="820" t="e">
        <f>NA()</f>
        <v>#N/A</v>
      </c>
      <c r="E22" s="819" t="e">
        <f>NA()</f>
        <v>#N/A</v>
      </c>
      <c r="F22" s="803"/>
      <c r="O22" s="798"/>
      <c r="P22" s="798"/>
      <c r="Q22" s="798"/>
      <c r="R22" s="798"/>
      <c r="S22" s="798"/>
      <c r="T22" s="798"/>
      <c r="U22" s="798"/>
      <c r="V22" s="798"/>
      <c r="W22" s="798"/>
      <c r="X22" s="798"/>
      <c r="Y22" s="798"/>
      <c r="Z22" s="798"/>
      <c r="AA22" s="798"/>
      <c r="AB22" s="798"/>
      <c r="AC22" s="798"/>
      <c r="AD22" s="798"/>
      <c r="AE22" s="798"/>
      <c r="AF22" s="798"/>
      <c r="AG22" s="798"/>
    </row>
    <row r="23" spans="2:33" x14ac:dyDescent="0.2">
      <c r="B23" s="806"/>
      <c r="C23" s="817" t="s">
        <v>371</v>
      </c>
      <c r="D23" s="818">
        <v>9.9999999999999998E-13</v>
      </c>
      <c r="E23" s="804"/>
      <c r="F23" s="803"/>
      <c r="O23" s="798"/>
      <c r="P23" s="798"/>
      <c r="Q23" s="798"/>
      <c r="R23" s="798"/>
      <c r="S23" s="798"/>
      <c r="T23" s="798"/>
      <c r="U23" s="798"/>
      <c r="V23" s="798"/>
      <c r="W23" s="798"/>
      <c r="X23" s="798"/>
      <c r="Y23" s="798"/>
      <c r="Z23" s="798"/>
      <c r="AA23" s="798"/>
      <c r="AB23" s="798"/>
      <c r="AC23" s="798"/>
      <c r="AD23" s="798"/>
      <c r="AE23" s="798"/>
      <c r="AF23" s="798"/>
      <c r="AG23" s="798"/>
    </row>
    <row r="24" spans="2:33" x14ac:dyDescent="0.2">
      <c r="B24" s="806"/>
      <c r="C24" s="817" t="s">
        <v>370</v>
      </c>
      <c r="D24" s="816" t="s">
        <v>369</v>
      </c>
      <c r="E24" s="804"/>
      <c r="F24" s="803"/>
      <c r="O24" s="798"/>
      <c r="P24" s="798"/>
      <c r="Q24" s="798"/>
      <c r="R24" s="798"/>
      <c r="S24" s="798"/>
      <c r="T24" s="798"/>
      <c r="U24" s="798"/>
      <c r="V24" s="798"/>
      <c r="W24" s="798"/>
      <c r="X24" s="798"/>
      <c r="Y24" s="798"/>
      <c r="Z24" s="798"/>
      <c r="AA24" s="798"/>
      <c r="AB24" s="798"/>
      <c r="AC24" s="798"/>
      <c r="AD24" s="798"/>
      <c r="AE24" s="798"/>
      <c r="AF24" s="798"/>
      <c r="AG24" s="798"/>
    </row>
    <row r="25" spans="2:33" x14ac:dyDescent="0.2">
      <c r="B25" s="806"/>
      <c r="C25" s="815" t="s">
        <v>368</v>
      </c>
      <c r="D25" s="814" t="s">
        <v>367</v>
      </c>
      <c r="E25" s="804"/>
      <c r="F25" s="803"/>
      <c r="O25" s="798"/>
      <c r="P25" s="798"/>
      <c r="Q25" s="798"/>
      <c r="R25" s="798"/>
      <c r="S25" s="798"/>
      <c r="T25" s="798"/>
      <c r="U25" s="798"/>
      <c r="V25" s="798"/>
      <c r="W25" s="798"/>
      <c r="X25" s="798"/>
      <c r="Y25" s="798"/>
      <c r="Z25" s="798"/>
      <c r="AA25" s="798"/>
      <c r="AB25" s="798"/>
      <c r="AC25" s="798"/>
      <c r="AD25" s="798"/>
      <c r="AE25" s="798"/>
      <c r="AF25" s="798"/>
      <c r="AG25" s="798"/>
    </row>
    <row r="26" spans="2:33" x14ac:dyDescent="0.2">
      <c r="B26" s="806"/>
      <c r="C26" s="813"/>
      <c r="D26" s="813"/>
      <c r="E26" s="804"/>
      <c r="F26" s="803"/>
      <c r="O26" s="798"/>
      <c r="P26" s="798"/>
      <c r="Q26" s="798"/>
      <c r="R26" s="798"/>
      <c r="S26" s="798"/>
      <c r="T26" s="798"/>
      <c r="U26" s="798"/>
      <c r="V26" s="798"/>
      <c r="W26" s="798"/>
      <c r="X26" s="798"/>
      <c r="Y26" s="798"/>
      <c r="Z26" s="798"/>
      <c r="AA26" s="798"/>
      <c r="AB26" s="798"/>
      <c r="AC26" s="798"/>
      <c r="AD26" s="798"/>
      <c r="AE26" s="798"/>
      <c r="AF26" s="798"/>
      <c r="AG26" s="798"/>
    </row>
    <row r="27" spans="2:33" x14ac:dyDescent="0.2">
      <c r="B27" s="806"/>
      <c r="C27" s="812" t="e">
        <f ca="1">_xll.qlTermStructureReferenceDate(,YieldCurve)</f>
        <v>#NAME?</v>
      </c>
      <c r="D27" s="964" t="e">
        <f ca="1">MAX(_xll.ohPack(Selected_1Y!J1:J126))</f>
        <v>#NAME?</v>
      </c>
      <c r="E27" s="804"/>
      <c r="F27" s="803"/>
      <c r="O27" s="798"/>
      <c r="P27" s="798"/>
      <c r="Q27" s="798"/>
      <c r="R27" s="798"/>
      <c r="S27" s="798"/>
      <c r="T27" s="798"/>
      <c r="U27" s="798"/>
      <c r="V27" s="798"/>
      <c r="W27" s="798"/>
      <c r="X27" s="798"/>
      <c r="Y27" s="798"/>
      <c r="Z27" s="798"/>
      <c r="AA27" s="798"/>
      <c r="AB27" s="798"/>
      <c r="AC27" s="798"/>
      <c r="AD27" s="798"/>
      <c r="AE27" s="798"/>
      <c r="AF27" s="798"/>
      <c r="AG27" s="798"/>
    </row>
    <row r="28" spans="2:33" x14ac:dyDescent="0.2">
      <c r="B28" s="806"/>
      <c r="C28" s="810" t="e">
        <f ca="1">MAX(_xll.ohPack(Selected_1Y!I2:I126))</f>
        <v>#NAME?</v>
      </c>
      <c r="D28" s="807" t="e">
        <f ca="1">MIN(_xll.ohPack(Selected_1Y!J1:J126))</f>
        <v>#NAME?</v>
      </c>
      <c r="E28" s="804"/>
      <c r="F28" s="803"/>
      <c r="O28" s="798"/>
      <c r="P28" s="798"/>
      <c r="Q28" s="798"/>
      <c r="R28" s="798"/>
      <c r="S28" s="798"/>
      <c r="T28" s="798"/>
      <c r="U28" s="798"/>
      <c r="V28" s="798"/>
      <c r="W28" s="798"/>
      <c r="X28" s="798"/>
      <c r="Y28" s="798"/>
      <c r="Z28" s="798"/>
      <c r="AA28" s="798"/>
      <c r="AB28" s="798"/>
      <c r="AC28" s="798"/>
      <c r="AD28" s="798"/>
      <c r="AE28" s="798"/>
      <c r="AF28" s="798"/>
      <c r="AG28" s="798"/>
    </row>
    <row r="29" spans="2:33" x14ac:dyDescent="0.2">
      <c r="B29" s="806"/>
      <c r="C29" s="808" t="s">
        <v>238</v>
      </c>
      <c r="D29" s="809" t="e">
        <f ca="1">_xll.ohRangeRetrieveError(Selected_1Y!J1)</f>
        <v>#NAME?</v>
      </c>
      <c r="E29" s="804"/>
      <c r="F29" s="803"/>
      <c r="O29" s="798"/>
      <c r="P29" s="798"/>
      <c r="Q29" s="798"/>
      <c r="R29" s="798"/>
      <c r="S29" s="798"/>
      <c r="T29" s="798"/>
      <c r="U29" s="798"/>
      <c r="V29" s="798"/>
      <c r="W29" s="798"/>
      <c r="X29" s="798"/>
      <c r="Y29" s="798"/>
      <c r="Z29" s="798"/>
      <c r="AA29" s="798"/>
      <c r="AB29" s="798"/>
      <c r="AC29" s="798"/>
      <c r="AD29" s="798"/>
      <c r="AE29" s="798"/>
      <c r="AF29" s="798"/>
      <c r="AG29" s="798"/>
    </row>
    <row r="30" spans="2:33" ht="14.25" customHeight="1" x14ac:dyDescent="0.2">
      <c r="B30" s="806"/>
      <c r="C30" s="808" t="e">
        <f ca="1">Libor_MKT!$D$13</f>
        <v>#NAME?</v>
      </c>
      <c r="D30" s="807" t="e">
        <f ca="1">_xll.qlRelinkableHandleLinkTo(,C30,YieldCurve)</f>
        <v>#NAME?</v>
      </c>
      <c r="E30" s="804"/>
      <c r="F30" s="803"/>
      <c r="O30" s="798"/>
      <c r="P30" s="798"/>
      <c r="Q30" s="798"/>
      <c r="R30" s="798"/>
      <c r="S30" s="798"/>
      <c r="T30" s="798"/>
      <c r="U30" s="798"/>
      <c r="V30" s="798"/>
      <c r="W30" s="798"/>
      <c r="X30" s="798"/>
      <c r="Y30" s="798"/>
      <c r="Z30" s="798"/>
      <c r="AA30" s="798"/>
      <c r="AB30" s="798"/>
      <c r="AC30" s="798"/>
      <c r="AD30" s="798"/>
      <c r="AE30" s="798"/>
      <c r="AF30" s="798"/>
      <c r="AG30" s="798"/>
    </row>
    <row r="31" spans="2:33" x14ac:dyDescent="0.2">
      <c r="B31" s="806"/>
      <c r="C31" s="805" t="s">
        <v>366</v>
      </c>
      <c r="D31" s="355" t="b">
        <v>0</v>
      </c>
      <c r="E31" s="804"/>
      <c r="F31" s="803"/>
      <c r="O31" s="798"/>
      <c r="P31" s="798"/>
      <c r="Q31" s="798"/>
      <c r="R31" s="798"/>
      <c r="S31" s="798"/>
      <c r="T31" s="798"/>
      <c r="U31" s="798"/>
      <c r="V31" s="798"/>
      <c r="W31" s="798"/>
      <c r="X31" s="798"/>
      <c r="Y31" s="798"/>
      <c r="Z31" s="798"/>
      <c r="AA31" s="798"/>
      <c r="AB31" s="798"/>
      <c r="AC31" s="798"/>
      <c r="AD31" s="798"/>
      <c r="AE31" s="798"/>
      <c r="AF31" s="798"/>
      <c r="AG31" s="798"/>
    </row>
    <row r="32" spans="2:33" ht="12" thickBot="1" x14ac:dyDescent="0.25">
      <c r="B32" s="802"/>
      <c r="C32" s="800"/>
      <c r="D32" s="800"/>
      <c r="E32" s="800"/>
      <c r="F32" s="799"/>
      <c r="O32" s="798"/>
      <c r="P32" s="798"/>
      <c r="Q32" s="798"/>
      <c r="R32" s="798"/>
      <c r="S32" s="798"/>
      <c r="T32" s="798"/>
      <c r="U32" s="798"/>
      <c r="V32" s="798"/>
      <c r="W32" s="798"/>
      <c r="X32" s="798"/>
      <c r="Y32" s="798"/>
      <c r="Z32" s="798"/>
      <c r="AA32" s="798"/>
      <c r="AB32" s="798"/>
      <c r="AC32" s="798"/>
      <c r="AD32" s="798"/>
      <c r="AE32" s="798"/>
      <c r="AF32" s="798"/>
      <c r="AG32" s="798"/>
    </row>
    <row r="33" spans="3:33" x14ac:dyDescent="0.2">
      <c r="O33" s="798"/>
      <c r="P33" s="798"/>
      <c r="Q33" s="798"/>
      <c r="R33" s="798"/>
      <c r="S33" s="798"/>
      <c r="T33" s="798"/>
      <c r="U33" s="798"/>
      <c r="V33" s="798"/>
      <c r="W33" s="798"/>
      <c r="X33" s="798"/>
      <c r="Y33" s="798"/>
      <c r="Z33" s="798"/>
      <c r="AA33" s="798"/>
      <c r="AB33" s="798"/>
      <c r="AC33" s="798"/>
      <c r="AD33" s="798"/>
      <c r="AE33" s="798"/>
      <c r="AF33" s="798"/>
      <c r="AG33" s="798"/>
    </row>
    <row r="34" spans="3:33" x14ac:dyDescent="0.2">
      <c r="C34" s="1932"/>
      <c r="D34" s="1931" t="s">
        <v>634</v>
      </c>
      <c r="O34" s="798"/>
      <c r="P34" s="798"/>
      <c r="Q34" s="798"/>
      <c r="R34" s="798"/>
      <c r="S34" s="798"/>
      <c r="T34" s="798"/>
      <c r="U34" s="798"/>
      <c r="V34" s="798"/>
      <c r="W34" s="798"/>
      <c r="X34" s="798"/>
      <c r="Y34" s="798"/>
      <c r="Z34" s="798"/>
      <c r="AA34" s="798"/>
      <c r="AB34" s="798"/>
      <c r="AC34" s="798"/>
      <c r="AD34" s="798"/>
      <c r="AE34" s="798"/>
      <c r="AF34" s="798"/>
      <c r="AG34" s="798"/>
    </row>
    <row r="35" spans="3:33" x14ac:dyDescent="0.2">
      <c r="C35" s="1932" t="e">
        <f ca="1">_xll.ohTrigger(D30)</f>
        <v>#NAME?</v>
      </c>
      <c r="D35" s="1931" t="s">
        <v>635</v>
      </c>
      <c r="O35" s="798"/>
      <c r="P35" s="798"/>
      <c r="Q35" s="798"/>
      <c r="R35" s="798"/>
      <c r="S35" s="798"/>
      <c r="T35" s="798"/>
      <c r="U35" s="798"/>
      <c r="V35" s="798"/>
      <c r="W35" s="798"/>
      <c r="X35" s="798"/>
      <c r="Y35" s="798"/>
      <c r="Z35" s="798"/>
      <c r="AA35" s="798"/>
      <c r="AB35" s="798"/>
      <c r="AC35" s="798"/>
      <c r="AD35" s="798"/>
      <c r="AE35" s="798"/>
      <c r="AF35" s="798"/>
      <c r="AG35" s="798"/>
    </row>
    <row r="36" spans="3:33" x14ac:dyDescent="0.2">
      <c r="O36" s="798"/>
      <c r="P36" s="798"/>
      <c r="Q36" s="798"/>
      <c r="R36" s="798"/>
      <c r="S36" s="798"/>
      <c r="T36" s="798"/>
      <c r="U36" s="798"/>
      <c r="V36" s="798"/>
      <c r="W36" s="798"/>
      <c r="X36" s="798"/>
      <c r="Y36" s="798"/>
      <c r="Z36" s="798"/>
      <c r="AA36" s="798"/>
      <c r="AB36" s="798"/>
      <c r="AC36" s="798"/>
      <c r="AD36" s="798"/>
      <c r="AE36" s="798"/>
      <c r="AF36" s="798"/>
      <c r="AG36" s="798"/>
    </row>
    <row r="37" spans="3:33" x14ac:dyDescent="0.2">
      <c r="O37" s="798"/>
      <c r="P37" s="798"/>
      <c r="Q37" s="798"/>
      <c r="R37" s="798"/>
      <c r="S37" s="798"/>
      <c r="T37" s="798"/>
      <c r="U37" s="798"/>
      <c r="V37" s="798"/>
      <c r="W37" s="798"/>
      <c r="X37" s="798"/>
      <c r="Y37" s="798"/>
      <c r="Z37" s="798"/>
      <c r="AA37" s="798"/>
      <c r="AB37" s="798"/>
      <c r="AC37" s="798"/>
      <c r="AD37" s="798"/>
      <c r="AE37" s="798"/>
      <c r="AF37" s="798"/>
      <c r="AG37" s="798"/>
    </row>
    <row r="38" spans="3:33" x14ac:dyDescent="0.2">
      <c r="O38" s="798"/>
      <c r="P38" s="798"/>
      <c r="Q38" s="798"/>
      <c r="R38" s="798"/>
      <c r="S38" s="798"/>
      <c r="T38" s="798"/>
      <c r="U38" s="798"/>
      <c r="V38" s="798"/>
      <c r="W38" s="798"/>
      <c r="X38" s="798"/>
      <c r="Y38" s="798"/>
      <c r="Z38" s="798"/>
      <c r="AA38" s="798"/>
      <c r="AB38" s="798"/>
      <c r="AC38" s="798"/>
      <c r="AD38" s="798"/>
      <c r="AE38" s="798"/>
      <c r="AF38" s="798"/>
      <c r="AG38" s="798"/>
    </row>
    <row r="39" spans="3:33" x14ac:dyDescent="0.2">
      <c r="O39" s="798"/>
      <c r="P39" s="798"/>
      <c r="Q39" s="798"/>
      <c r="R39" s="798"/>
      <c r="S39" s="798"/>
      <c r="T39" s="798"/>
      <c r="U39" s="798"/>
      <c r="V39" s="798"/>
      <c r="W39" s="798"/>
      <c r="X39" s="798"/>
      <c r="Y39" s="798"/>
      <c r="Z39" s="798"/>
      <c r="AA39" s="798"/>
      <c r="AB39" s="798"/>
      <c r="AC39" s="798"/>
      <c r="AD39" s="798"/>
      <c r="AE39" s="798"/>
      <c r="AF39" s="798"/>
      <c r="AG39" s="798"/>
    </row>
    <row r="40" spans="3:33" x14ac:dyDescent="0.2">
      <c r="O40" s="798"/>
      <c r="P40" s="798"/>
      <c r="Q40" s="798"/>
      <c r="R40" s="798"/>
      <c r="S40" s="798"/>
      <c r="T40" s="798"/>
      <c r="U40" s="798"/>
      <c r="V40" s="798"/>
      <c r="W40" s="798"/>
      <c r="X40" s="798"/>
      <c r="Y40" s="798"/>
      <c r="Z40" s="798"/>
      <c r="AA40" s="798"/>
      <c r="AB40" s="798"/>
      <c r="AC40" s="798"/>
      <c r="AD40" s="798"/>
      <c r="AE40" s="798"/>
      <c r="AF40" s="798"/>
      <c r="AG40" s="798"/>
    </row>
    <row r="41" spans="3:33" x14ac:dyDescent="0.2">
      <c r="O41" s="798"/>
      <c r="P41" s="798"/>
      <c r="Q41" s="798"/>
      <c r="R41" s="798"/>
      <c r="S41" s="798"/>
      <c r="T41" s="798"/>
      <c r="U41" s="798"/>
      <c r="V41" s="798"/>
      <c r="W41" s="798"/>
      <c r="X41" s="798"/>
      <c r="Y41" s="798"/>
      <c r="Z41" s="798"/>
      <c r="AA41" s="798"/>
      <c r="AB41" s="798"/>
      <c r="AC41" s="798"/>
      <c r="AD41" s="798"/>
      <c r="AE41" s="798"/>
      <c r="AF41" s="798"/>
      <c r="AG41" s="798"/>
    </row>
    <row r="42" spans="3:33" x14ac:dyDescent="0.2">
      <c r="O42" s="798"/>
      <c r="P42" s="798"/>
      <c r="Q42" s="798"/>
      <c r="R42" s="798"/>
      <c r="S42" s="798"/>
      <c r="T42" s="798"/>
      <c r="U42" s="798"/>
      <c r="V42" s="798"/>
      <c r="W42" s="798"/>
      <c r="X42" s="798"/>
      <c r="Y42" s="798"/>
      <c r="Z42" s="798"/>
      <c r="AA42" s="798"/>
      <c r="AB42" s="798"/>
      <c r="AC42" s="798"/>
      <c r="AD42" s="798"/>
      <c r="AE42" s="798"/>
      <c r="AF42" s="798"/>
      <c r="AG42" s="798"/>
    </row>
    <row r="43" spans="3:33" x14ac:dyDescent="0.2">
      <c r="O43" s="798"/>
      <c r="P43" s="798"/>
      <c r="Q43" s="798"/>
      <c r="R43" s="798"/>
      <c r="S43" s="798"/>
      <c r="T43" s="798"/>
      <c r="U43" s="798"/>
      <c r="V43" s="798"/>
      <c r="W43" s="798"/>
      <c r="X43" s="798"/>
      <c r="Y43" s="798"/>
      <c r="Z43" s="798"/>
      <c r="AA43" s="798"/>
      <c r="AB43" s="798"/>
      <c r="AC43" s="798"/>
      <c r="AD43" s="798"/>
      <c r="AE43" s="798"/>
      <c r="AF43" s="798"/>
      <c r="AG43" s="798"/>
    </row>
    <row r="44" spans="3:33" x14ac:dyDescent="0.2">
      <c r="O44" s="798"/>
      <c r="P44" s="798"/>
      <c r="Q44" s="798"/>
      <c r="R44" s="798"/>
      <c r="S44" s="798"/>
      <c r="T44" s="798"/>
      <c r="U44" s="798"/>
      <c r="V44" s="798"/>
      <c r="W44" s="798"/>
      <c r="X44" s="798"/>
      <c r="Y44" s="798"/>
      <c r="Z44" s="798"/>
      <c r="AA44" s="798"/>
      <c r="AB44" s="798"/>
      <c r="AC44" s="798"/>
      <c r="AD44" s="798"/>
      <c r="AE44" s="798"/>
      <c r="AF44" s="798"/>
      <c r="AG44" s="798"/>
    </row>
    <row r="45" spans="3:33" x14ac:dyDescent="0.2">
      <c r="O45" s="798"/>
      <c r="P45" s="798"/>
      <c r="Q45" s="798"/>
      <c r="R45" s="798"/>
      <c r="S45" s="798"/>
      <c r="T45" s="798"/>
      <c r="U45" s="798"/>
      <c r="V45" s="798"/>
      <c r="W45" s="798"/>
      <c r="X45" s="798"/>
      <c r="Y45" s="798"/>
      <c r="Z45" s="798"/>
      <c r="AA45" s="798"/>
      <c r="AB45" s="798"/>
      <c r="AC45" s="798"/>
      <c r="AD45" s="798"/>
      <c r="AE45" s="798"/>
      <c r="AF45" s="798"/>
      <c r="AG45" s="798"/>
    </row>
    <row r="46" spans="3:33" x14ac:dyDescent="0.2">
      <c r="O46" s="798"/>
      <c r="P46" s="798"/>
      <c r="Q46" s="798"/>
      <c r="R46" s="798"/>
      <c r="S46" s="798"/>
      <c r="T46" s="798"/>
      <c r="U46" s="798"/>
      <c r="V46" s="798"/>
      <c r="W46" s="798"/>
      <c r="X46" s="798"/>
      <c r="Y46" s="798"/>
      <c r="Z46" s="798"/>
      <c r="AA46" s="798"/>
      <c r="AB46" s="798"/>
      <c r="AC46" s="798"/>
      <c r="AD46" s="798"/>
      <c r="AE46" s="798"/>
      <c r="AF46" s="798"/>
      <c r="AG46" s="798"/>
    </row>
    <row r="47" spans="3:33" x14ac:dyDescent="0.2">
      <c r="O47" s="798"/>
      <c r="P47" s="798"/>
      <c r="Q47" s="798"/>
      <c r="R47" s="798"/>
      <c r="S47" s="798"/>
      <c r="T47" s="798"/>
      <c r="U47" s="798"/>
      <c r="V47" s="798"/>
      <c r="W47" s="798"/>
      <c r="X47" s="798"/>
      <c r="Y47" s="798"/>
      <c r="Z47" s="798"/>
      <c r="AA47" s="798"/>
      <c r="AB47" s="798"/>
      <c r="AC47" s="798"/>
      <c r="AD47" s="798"/>
      <c r="AE47" s="798"/>
      <c r="AF47" s="798"/>
      <c r="AG47" s="798"/>
    </row>
    <row r="48" spans="3:33" x14ac:dyDescent="0.2">
      <c r="O48" s="798"/>
      <c r="P48" s="798"/>
      <c r="Q48" s="798"/>
      <c r="R48" s="798"/>
      <c r="S48" s="798"/>
      <c r="T48" s="798"/>
      <c r="U48" s="798"/>
      <c r="V48" s="798"/>
      <c r="W48" s="798"/>
      <c r="X48" s="798"/>
      <c r="Y48" s="798"/>
      <c r="Z48" s="798"/>
      <c r="AA48" s="798"/>
      <c r="AB48" s="798"/>
      <c r="AC48" s="798"/>
      <c r="AD48" s="798"/>
      <c r="AE48" s="798"/>
      <c r="AF48" s="798"/>
      <c r="AG48" s="798"/>
    </row>
    <row r="49" spans="15:33" x14ac:dyDescent="0.2">
      <c r="O49" s="798"/>
      <c r="P49" s="798"/>
      <c r="Q49" s="798"/>
      <c r="R49" s="798"/>
      <c r="S49" s="798"/>
      <c r="T49" s="798"/>
      <c r="U49" s="798"/>
      <c r="V49" s="798"/>
      <c r="W49" s="798"/>
      <c r="X49" s="798"/>
      <c r="Y49" s="798"/>
      <c r="Z49" s="798"/>
      <c r="AA49" s="798"/>
      <c r="AB49" s="798"/>
      <c r="AC49" s="798"/>
      <c r="AD49" s="798"/>
      <c r="AE49" s="798"/>
      <c r="AF49" s="798"/>
      <c r="AG49" s="798"/>
    </row>
    <row r="50" spans="15:33" x14ac:dyDescent="0.2">
      <c r="O50" s="798"/>
      <c r="P50" s="798"/>
      <c r="Q50" s="798"/>
      <c r="R50" s="798"/>
      <c r="S50" s="798"/>
      <c r="T50" s="798"/>
      <c r="U50" s="798"/>
      <c r="V50" s="798"/>
      <c r="W50" s="798"/>
      <c r="X50" s="798"/>
      <c r="Y50" s="798"/>
      <c r="Z50" s="798"/>
      <c r="AA50" s="798"/>
      <c r="AB50" s="798"/>
      <c r="AC50" s="798"/>
      <c r="AD50" s="798"/>
      <c r="AE50" s="798"/>
      <c r="AF50" s="798"/>
      <c r="AG50" s="798"/>
    </row>
    <row r="51" spans="15:33" x14ac:dyDescent="0.2">
      <c r="O51" s="798"/>
      <c r="P51" s="798"/>
      <c r="Q51" s="798"/>
      <c r="R51" s="798"/>
      <c r="S51" s="798"/>
      <c r="T51" s="798"/>
      <c r="U51" s="798"/>
      <c r="V51" s="798"/>
      <c r="W51" s="798"/>
      <c r="X51" s="798"/>
      <c r="Y51" s="798"/>
      <c r="Z51" s="798"/>
      <c r="AA51" s="798"/>
      <c r="AB51" s="798"/>
      <c r="AC51" s="798"/>
      <c r="AD51" s="798"/>
      <c r="AE51" s="798"/>
      <c r="AF51" s="798"/>
      <c r="AG51" s="798"/>
    </row>
    <row r="52" spans="15:33" x14ac:dyDescent="0.2">
      <c r="O52" s="798"/>
      <c r="P52" s="798"/>
      <c r="Q52" s="798"/>
      <c r="R52" s="798"/>
      <c r="S52" s="798"/>
      <c r="T52" s="798"/>
      <c r="U52" s="798"/>
      <c r="V52" s="798"/>
      <c r="W52" s="798"/>
      <c r="X52" s="798"/>
      <c r="Y52" s="798"/>
      <c r="Z52" s="798"/>
      <c r="AA52" s="798"/>
      <c r="AB52" s="798"/>
      <c r="AC52" s="798"/>
      <c r="AD52" s="798"/>
      <c r="AE52" s="798"/>
      <c r="AF52" s="798"/>
      <c r="AG52" s="798"/>
    </row>
    <row r="53" spans="15:33" x14ac:dyDescent="0.2">
      <c r="O53" s="798"/>
      <c r="P53" s="798"/>
      <c r="Q53" s="798"/>
      <c r="R53" s="798"/>
      <c r="S53" s="798"/>
      <c r="T53" s="798"/>
      <c r="U53" s="798"/>
      <c r="V53" s="798"/>
      <c r="W53" s="798"/>
      <c r="X53" s="798"/>
      <c r="Y53" s="798"/>
      <c r="Z53" s="798"/>
      <c r="AA53" s="798"/>
      <c r="AB53" s="798"/>
      <c r="AC53" s="798"/>
      <c r="AD53" s="798"/>
      <c r="AE53" s="798"/>
      <c r="AF53" s="798"/>
      <c r="AG53" s="798"/>
    </row>
    <row r="54" spans="15:33" x14ac:dyDescent="0.2">
      <c r="O54" s="798"/>
      <c r="P54" s="798"/>
      <c r="Q54" s="798"/>
      <c r="R54" s="798"/>
      <c r="S54" s="798"/>
      <c r="T54" s="798"/>
      <c r="U54" s="798"/>
      <c r="V54" s="798"/>
      <c r="W54" s="798"/>
      <c r="X54" s="798"/>
      <c r="Y54" s="798"/>
      <c r="Z54" s="798"/>
      <c r="AA54" s="798"/>
      <c r="AB54" s="798"/>
      <c r="AC54" s="798"/>
      <c r="AD54" s="798"/>
      <c r="AE54" s="798"/>
      <c r="AF54" s="798"/>
      <c r="AG54" s="798"/>
    </row>
    <row r="55" spans="15:33" x14ac:dyDescent="0.2">
      <c r="O55" s="798"/>
      <c r="P55" s="798"/>
      <c r="Q55" s="798"/>
      <c r="R55" s="798"/>
      <c r="S55" s="798"/>
      <c r="T55" s="798"/>
      <c r="U55" s="798"/>
      <c r="V55" s="798"/>
      <c r="W55" s="798"/>
      <c r="X55" s="798"/>
      <c r="Y55" s="798"/>
      <c r="Z55" s="798"/>
      <c r="AA55" s="798"/>
      <c r="AB55" s="798"/>
      <c r="AC55" s="798"/>
      <c r="AD55" s="798"/>
      <c r="AE55" s="798"/>
      <c r="AF55" s="798"/>
      <c r="AG55" s="798"/>
    </row>
    <row r="56" spans="15:33" x14ac:dyDescent="0.2">
      <c r="O56" s="798"/>
      <c r="P56" s="798"/>
      <c r="Q56" s="798"/>
      <c r="R56" s="798"/>
      <c r="S56" s="798"/>
      <c r="T56" s="798"/>
      <c r="U56" s="798"/>
      <c r="V56" s="798"/>
      <c r="W56" s="798"/>
      <c r="X56" s="798"/>
      <c r="Y56" s="798"/>
      <c r="Z56" s="798"/>
      <c r="AA56" s="798"/>
      <c r="AB56" s="798"/>
      <c r="AC56" s="798"/>
      <c r="AD56" s="798"/>
      <c r="AE56" s="798"/>
      <c r="AF56" s="798"/>
      <c r="AG56" s="798"/>
    </row>
    <row r="57" spans="15:33" x14ac:dyDescent="0.2">
      <c r="O57" s="798"/>
      <c r="P57" s="798"/>
      <c r="Q57" s="798"/>
      <c r="R57" s="798"/>
      <c r="S57" s="798"/>
      <c r="T57" s="798"/>
      <c r="U57" s="798"/>
      <c r="V57" s="798"/>
      <c r="W57" s="798"/>
      <c r="X57" s="798"/>
      <c r="Y57" s="798"/>
      <c r="Z57" s="798"/>
      <c r="AA57" s="798"/>
      <c r="AB57" s="798"/>
      <c r="AC57" s="798"/>
      <c r="AD57" s="798"/>
      <c r="AE57" s="798"/>
      <c r="AF57" s="798"/>
      <c r="AG57" s="798"/>
    </row>
    <row r="58" spans="15:33" x14ac:dyDescent="0.2">
      <c r="O58" s="798"/>
      <c r="P58" s="798"/>
      <c r="Q58" s="798"/>
      <c r="R58" s="798"/>
      <c r="S58" s="798"/>
      <c r="T58" s="798"/>
      <c r="U58" s="798"/>
      <c r="V58" s="798"/>
      <c r="W58" s="798"/>
      <c r="X58" s="798"/>
      <c r="Y58" s="798"/>
      <c r="Z58" s="798"/>
      <c r="AA58" s="798"/>
      <c r="AB58" s="798"/>
      <c r="AC58" s="798"/>
      <c r="AD58" s="798"/>
      <c r="AE58" s="798"/>
      <c r="AF58" s="798"/>
      <c r="AG58" s="798"/>
    </row>
    <row r="59" spans="15:33" x14ac:dyDescent="0.2">
      <c r="O59" s="798"/>
      <c r="P59" s="798"/>
      <c r="Q59" s="798"/>
      <c r="R59" s="798"/>
      <c r="S59" s="798"/>
      <c r="T59" s="798"/>
      <c r="U59" s="798"/>
      <c r="V59" s="798"/>
      <c r="W59" s="798"/>
      <c r="X59" s="798"/>
      <c r="Y59" s="798"/>
      <c r="Z59" s="798"/>
      <c r="AA59" s="798"/>
      <c r="AB59" s="798"/>
      <c r="AC59" s="798"/>
      <c r="AD59" s="798"/>
      <c r="AE59" s="798"/>
      <c r="AF59" s="798"/>
      <c r="AG59" s="798"/>
    </row>
    <row r="60" spans="15:33" x14ac:dyDescent="0.2">
      <c r="O60" s="798"/>
      <c r="P60" s="798"/>
      <c r="Q60" s="798"/>
      <c r="R60" s="798"/>
      <c r="S60" s="798"/>
      <c r="T60" s="798"/>
      <c r="U60" s="798"/>
      <c r="V60" s="798"/>
      <c r="W60" s="798"/>
      <c r="X60" s="798"/>
      <c r="Y60" s="798"/>
      <c r="Z60" s="798"/>
      <c r="AA60" s="798"/>
      <c r="AB60" s="798"/>
      <c r="AC60" s="798"/>
      <c r="AD60" s="798"/>
      <c r="AE60" s="798"/>
      <c r="AF60" s="798"/>
      <c r="AG60" s="798"/>
    </row>
    <row r="61" spans="15:33" x14ac:dyDescent="0.2">
      <c r="O61" s="798"/>
      <c r="P61" s="798"/>
      <c r="Q61" s="798"/>
      <c r="R61" s="798"/>
      <c r="S61" s="798"/>
      <c r="T61" s="798"/>
      <c r="U61" s="798"/>
      <c r="V61" s="798"/>
      <c r="W61" s="798"/>
      <c r="X61" s="798"/>
      <c r="Y61" s="798"/>
      <c r="Z61" s="798"/>
      <c r="AA61" s="798"/>
      <c r="AB61" s="798"/>
      <c r="AC61" s="798"/>
      <c r="AD61" s="798"/>
      <c r="AE61" s="798"/>
      <c r="AF61" s="798"/>
      <c r="AG61" s="798"/>
    </row>
    <row r="62" spans="15:33" x14ac:dyDescent="0.2">
      <c r="O62" s="798"/>
      <c r="P62" s="798"/>
      <c r="Q62" s="798"/>
      <c r="R62" s="798"/>
      <c r="S62" s="798"/>
      <c r="T62" s="798"/>
      <c r="U62" s="798"/>
      <c r="V62" s="798"/>
      <c r="W62" s="798"/>
      <c r="X62" s="798"/>
      <c r="Y62" s="798"/>
      <c r="Z62" s="798"/>
      <c r="AA62" s="798"/>
      <c r="AB62" s="798"/>
      <c r="AC62" s="798"/>
      <c r="AD62" s="798"/>
      <c r="AE62" s="798"/>
      <c r="AF62" s="798"/>
      <c r="AG62" s="798"/>
    </row>
    <row r="63" spans="15:33" x14ac:dyDescent="0.2">
      <c r="O63" s="798"/>
      <c r="P63" s="798"/>
      <c r="Q63" s="798"/>
      <c r="R63" s="798"/>
      <c r="S63" s="798"/>
      <c r="T63" s="798"/>
      <c r="U63" s="798"/>
      <c r="V63" s="798"/>
      <c r="W63" s="798"/>
      <c r="X63" s="798"/>
      <c r="Y63" s="798"/>
      <c r="Z63" s="798"/>
      <c r="AA63" s="798"/>
      <c r="AB63" s="798"/>
      <c r="AC63" s="798"/>
      <c r="AD63" s="798"/>
      <c r="AE63" s="798"/>
      <c r="AF63" s="798"/>
      <c r="AG63" s="798"/>
    </row>
    <row r="64" spans="15:33" x14ac:dyDescent="0.2">
      <c r="O64" s="798"/>
      <c r="P64" s="798"/>
      <c r="Q64" s="798"/>
      <c r="R64" s="798"/>
      <c r="S64" s="798"/>
      <c r="T64" s="798"/>
      <c r="U64" s="798"/>
      <c r="V64" s="798"/>
      <c r="W64" s="798"/>
      <c r="X64" s="798"/>
      <c r="Y64" s="798"/>
      <c r="Z64" s="798"/>
      <c r="AA64" s="798"/>
      <c r="AB64" s="798"/>
      <c r="AC64" s="798"/>
      <c r="AD64" s="798"/>
      <c r="AE64" s="798"/>
      <c r="AF64" s="798"/>
      <c r="AG64" s="798"/>
    </row>
    <row r="65" spans="15:33" x14ac:dyDescent="0.2">
      <c r="O65" s="798"/>
      <c r="P65" s="798"/>
      <c r="Q65" s="798"/>
      <c r="R65" s="798"/>
      <c r="S65" s="798"/>
      <c r="T65" s="798"/>
      <c r="U65" s="798"/>
      <c r="V65" s="798"/>
      <c r="W65" s="798"/>
      <c r="X65" s="798"/>
      <c r="Y65" s="798"/>
      <c r="Z65" s="798"/>
      <c r="AA65" s="798"/>
      <c r="AB65" s="798"/>
      <c r="AC65" s="798"/>
      <c r="AD65" s="798"/>
      <c r="AE65" s="798"/>
      <c r="AF65" s="798"/>
      <c r="AG65" s="798"/>
    </row>
    <row r="66" spans="15:33" x14ac:dyDescent="0.2">
      <c r="O66" s="798"/>
      <c r="P66" s="798"/>
      <c r="Q66" s="798"/>
      <c r="R66" s="798"/>
      <c r="S66" s="798"/>
      <c r="T66" s="798"/>
      <c r="U66" s="798"/>
      <c r="V66" s="798"/>
      <c r="W66" s="798"/>
      <c r="X66" s="798"/>
      <c r="Y66" s="798"/>
      <c r="Z66" s="798"/>
      <c r="AA66" s="798"/>
      <c r="AB66" s="798"/>
      <c r="AC66" s="798"/>
      <c r="AD66" s="798"/>
      <c r="AE66" s="798"/>
      <c r="AF66" s="798"/>
      <c r="AG66" s="798"/>
    </row>
    <row r="67" spans="15:33" x14ac:dyDescent="0.2">
      <c r="O67" s="798"/>
      <c r="P67" s="798"/>
      <c r="Q67" s="798"/>
      <c r="R67" s="798"/>
      <c r="S67" s="798"/>
      <c r="T67" s="798"/>
      <c r="U67" s="798"/>
      <c r="V67" s="798"/>
      <c r="W67" s="798"/>
      <c r="X67" s="798"/>
      <c r="Y67" s="798"/>
      <c r="Z67" s="798"/>
      <c r="AA67" s="798"/>
      <c r="AB67" s="798"/>
      <c r="AC67" s="798"/>
      <c r="AD67" s="798"/>
      <c r="AE67" s="798"/>
      <c r="AF67" s="798"/>
      <c r="AG67" s="798"/>
    </row>
    <row r="68" spans="15:33" x14ac:dyDescent="0.2">
      <c r="O68" s="798"/>
      <c r="P68" s="798"/>
      <c r="Q68" s="798"/>
      <c r="R68" s="798"/>
      <c r="S68" s="798"/>
      <c r="T68" s="798"/>
      <c r="U68" s="798"/>
      <c r="V68" s="798"/>
      <c r="W68" s="798"/>
      <c r="X68" s="798"/>
      <c r="Y68" s="798"/>
      <c r="Z68" s="798"/>
      <c r="AA68" s="798"/>
      <c r="AB68" s="798"/>
      <c r="AC68" s="798"/>
      <c r="AD68" s="798"/>
      <c r="AE68" s="798"/>
      <c r="AF68" s="798"/>
      <c r="AG68" s="798"/>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8" customWidth="1"/>
    <col min="2" max="2" width="3" style="399" customWidth="1"/>
    <col min="3" max="3" width="5" style="399" customWidth="1"/>
    <col min="4" max="4" width="4.42578125" style="399" customWidth="1"/>
    <col min="5" max="5" width="32.7109375" style="399" bestFit="1" customWidth="1"/>
    <col min="6" max="6" width="25.5703125" style="399" customWidth="1"/>
    <col min="7" max="7" width="8" style="399" bestFit="1" customWidth="1"/>
    <col min="8" max="8" width="9" style="399" customWidth="1"/>
    <col min="9" max="9" width="8.28515625" style="399" customWidth="1"/>
    <col min="10" max="10" width="9" style="399" customWidth="1"/>
    <col min="11" max="11" width="9" style="399" bestFit="1" customWidth="1"/>
    <col min="12" max="13" width="17.28515625" style="399" bestFit="1" customWidth="1"/>
    <col min="14" max="14" width="3" style="398" bestFit="1" customWidth="1"/>
    <col min="15" max="15" width="19.28515625" style="398" bestFit="1" customWidth="1"/>
    <col min="16" max="16384" width="9.140625" style="398"/>
  </cols>
  <sheetData>
    <row r="1" spans="2:15" ht="33.75" x14ac:dyDescent="0.2">
      <c r="B1" s="1954" t="s">
        <v>494</v>
      </c>
      <c r="C1" s="1955"/>
      <c r="D1" s="1956"/>
      <c r="E1" s="796" t="s">
        <v>365</v>
      </c>
      <c r="F1" s="796" t="s">
        <v>364</v>
      </c>
      <c r="G1" s="796" t="s">
        <v>332</v>
      </c>
      <c r="H1" s="796" t="s">
        <v>413</v>
      </c>
      <c r="I1" s="796" t="s">
        <v>363</v>
      </c>
      <c r="J1" s="796" t="s">
        <v>362</v>
      </c>
      <c r="K1" s="796" t="s">
        <v>361</v>
      </c>
      <c r="L1" s="796" t="s">
        <v>356</v>
      </c>
      <c r="M1" s="796" t="s">
        <v>355</v>
      </c>
    </row>
    <row r="2" spans="2:15" ht="11.25" customHeight="1" x14ac:dyDescent="0.2">
      <c r="B2" s="1600"/>
      <c r="C2" s="279"/>
      <c r="D2" s="298" t="s">
        <v>95</v>
      </c>
      <c r="E2" s="298" t="e">
        <f ca="1">Deposits_1Y!E3</f>
        <v>#NAME?</v>
      </c>
      <c r="F2" s="298" t="e">
        <f ca="1">_xll.qlRateHelperQuoteName(,E2)</f>
        <v>#NAME?</v>
      </c>
      <c r="G2" s="790" t="e">
        <f ca="1">_xll.qlRateHelperQuoteValue(Trigger,E2)</f>
        <v>#NAME?</v>
      </c>
      <c r="H2" s="790"/>
      <c r="I2" s="59" t="b">
        <v>0</v>
      </c>
      <c r="J2" s="59">
        <v>10</v>
      </c>
      <c r="K2" s="59">
        <v>1</v>
      </c>
      <c r="L2" s="945" t="e">
        <f ca="1">_xll.qlRateHelperEarliestDate(Trigger,E2)</f>
        <v>#NAME?</v>
      </c>
      <c r="M2" s="944" t="e">
        <f ca="1">_xll.qlRateHelperLatestDate(Trigger,E2)</f>
        <v>#NAME?</v>
      </c>
      <c r="N2" s="398">
        <v>10</v>
      </c>
      <c r="O2" s="398" t="s">
        <v>412</v>
      </c>
    </row>
    <row r="3" spans="2:15" x14ac:dyDescent="0.2">
      <c r="B3" s="1600"/>
      <c r="C3" s="279"/>
      <c r="D3" s="298" t="s">
        <v>94</v>
      </c>
      <c r="E3" s="298" t="e">
        <f ca="1">Deposits_1Y!E4</f>
        <v>#NAME?</v>
      </c>
      <c r="F3" s="298" t="e">
        <f ca="1">_xll.qlRateHelperQuoteName(,E3)</f>
        <v>#NAME?</v>
      </c>
      <c r="G3" s="790" t="e">
        <f ca="1">_xll.qlRateHelperQuoteValue(Trigger,E3)</f>
        <v>#NAME?</v>
      </c>
      <c r="H3" s="790"/>
      <c r="I3" s="59" t="b">
        <v>0</v>
      </c>
      <c r="J3" s="59">
        <v>10</v>
      </c>
      <c r="K3" s="59">
        <v>1</v>
      </c>
      <c r="L3" s="945" t="e">
        <f ca="1">_xll.qlRateHelperEarliestDate(Trigger,E3)</f>
        <v>#NAME?</v>
      </c>
      <c r="M3" s="944" t="e">
        <f ca="1">_xll.qlRateHelperLatestDate(Trigger,E3)</f>
        <v>#NAME?</v>
      </c>
      <c r="N3" s="398">
        <v>20</v>
      </c>
      <c r="O3" s="398" t="s">
        <v>411</v>
      </c>
    </row>
    <row r="4" spans="2:15" x14ac:dyDescent="0.2">
      <c r="B4" s="1600"/>
      <c r="C4" s="279"/>
      <c r="D4" s="298" t="s">
        <v>93</v>
      </c>
      <c r="E4" s="298" t="e">
        <f ca="1">Deposits_1Y!E5</f>
        <v>#NAME?</v>
      </c>
      <c r="F4" s="298" t="e">
        <f ca="1">_xll.qlRateHelperQuoteName(,E4)</f>
        <v>#NAME?</v>
      </c>
      <c r="G4" s="790" t="e">
        <f ca="1">_xll.qlRateHelperQuoteValue(Trigger,E4)</f>
        <v>#NAME?</v>
      </c>
      <c r="H4" s="790"/>
      <c r="I4" s="59" t="b">
        <v>0</v>
      </c>
      <c r="J4" s="59">
        <v>10</v>
      </c>
      <c r="K4" s="59">
        <v>1</v>
      </c>
      <c r="L4" s="945" t="e">
        <f ca="1">_xll.qlRateHelperEarliestDate(Trigger,E4)</f>
        <v>#NAME?</v>
      </c>
      <c r="M4" s="944" t="e">
        <f ca="1">_xll.qlRateHelperLatestDate(Trigger,E4)</f>
        <v>#NAME?</v>
      </c>
      <c r="N4" s="398">
        <v>30</v>
      </c>
      <c r="O4" s="398" t="s">
        <v>410</v>
      </c>
    </row>
    <row r="5" spans="2:15" x14ac:dyDescent="0.2">
      <c r="B5" s="1600"/>
      <c r="C5" s="279"/>
      <c r="D5" s="298" t="s">
        <v>92</v>
      </c>
      <c r="E5" s="298" t="e">
        <f ca="1">Deposits_1Y!E6</f>
        <v>#NAME?</v>
      </c>
      <c r="F5" s="298" t="e">
        <f ca="1">_xll.qlRateHelperQuoteName(,E5)</f>
        <v>#NAME?</v>
      </c>
      <c r="G5" s="790" t="e">
        <f ca="1">_xll.qlRateHelperQuoteValue(Trigger,E5)</f>
        <v>#NAME?</v>
      </c>
      <c r="H5" s="790"/>
      <c r="I5" s="59" t="b">
        <v>1</v>
      </c>
      <c r="J5" s="59">
        <v>10</v>
      </c>
      <c r="K5" s="59">
        <v>1</v>
      </c>
      <c r="L5" s="945" t="e">
        <f ca="1">_xll.qlRateHelperEarliestDate(Trigger,E5)</f>
        <v>#NAME?</v>
      </c>
      <c r="M5" s="944" t="e">
        <f ca="1">_xll.qlRateHelperLatestDate(Trigger,E5)</f>
        <v>#NAME?</v>
      </c>
      <c r="N5" s="398">
        <v>40</v>
      </c>
      <c r="O5" s="398" t="s">
        <v>409</v>
      </c>
    </row>
    <row r="6" spans="2:15" x14ac:dyDescent="0.2">
      <c r="B6" s="1600"/>
      <c r="C6" s="279"/>
      <c r="D6" s="298" t="s">
        <v>91</v>
      </c>
      <c r="E6" s="298" t="e">
        <f ca="1">Deposits_1Y!E7</f>
        <v>#NAME?</v>
      </c>
      <c r="F6" s="298" t="e">
        <f ca="1">_xll.qlRateHelperQuoteName(,E6)</f>
        <v>#NAME?</v>
      </c>
      <c r="G6" s="790" t="e">
        <f ca="1">_xll.qlRateHelperQuoteValue(Trigger,E6)</f>
        <v>#NAME?</v>
      </c>
      <c r="H6" s="790"/>
      <c r="I6" s="59" t="b">
        <v>1</v>
      </c>
      <c r="J6" s="59">
        <v>10</v>
      </c>
      <c r="K6" s="59">
        <v>1</v>
      </c>
      <c r="L6" s="945" t="e">
        <f ca="1">_xll.qlRateHelperEarliestDate(Trigger,E6)</f>
        <v>#NAME?</v>
      </c>
      <c r="M6" s="944" t="e">
        <f ca="1">_xll.qlRateHelperLatestDate(Trigger,E6)</f>
        <v>#NAME?</v>
      </c>
      <c r="N6" s="398">
        <v>50</v>
      </c>
      <c r="O6" s="398" t="s">
        <v>408</v>
      </c>
    </row>
    <row r="7" spans="2:15" x14ac:dyDescent="0.2">
      <c r="B7" s="1600"/>
      <c r="C7" s="279"/>
      <c r="D7" s="298" t="s">
        <v>90</v>
      </c>
      <c r="E7" s="298" t="e">
        <f ca="1">Deposits_1Y!E8</f>
        <v>#NAME?</v>
      </c>
      <c r="F7" s="298" t="e">
        <f ca="1">_xll.qlRateHelperQuoteName(,E7)</f>
        <v>#NAME?</v>
      </c>
      <c r="G7" s="790" t="e">
        <f ca="1">_xll.qlRateHelperQuoteValue(Trigger,E7)</f>
        <v>#NAME?</v>
      </c>
      <c r="H7" s="790"/>
      <c r="I7" s="59" t="b">
        <v>1</v>
      </c>
      <c r="J7" s="59">
        <v>10</v>
      </c>
      <c r="K7" s="59">
        <v>1</v>
      </c>
      <c r="L7" s="945" t="e">
        <f ca="1">_xll.qlRateHelperEarliestDate(Trigger,E7)</f>
        <v>#NAME?</v>
      </c>
      <c r="M7" s="944" t="e">
        <f ca="1">_xll.qlRateHelperLatestDate(Trigger,E7)</f>
        <v>#NAME?</v>
      </c>
      <c r="N7" s="398">
        <v>60</v>
      </c>
      <c r="O7" s="398" t="s">
        <v>407</v>
      </c>
    </row>
    <row r="8" spans="2:15" x14ac:dyDescent="0.2">
      <c r="B8" s="1600"/>
      <c r="C8" s="279"/>
      <c r="D8" s="298" t="s">
        <v>89</v>
      </c>
      <c r="E8" s="298" t="e">
        <f ca="1">Deposits_1Y!E9</f>
        <v>#NAME?</v>
      </c>
      <c r="F8" s="298" t="e">
        <f ca="1">_xll.qlRateHelperQuoteName(,E8)</f>
        <v>#NAME?</v>
      </c>
      <c r="G8" s="790" t="e">
        <f ca="1">_xll.qlRateHelperQuoteValue(Trigger,E8)</f>
        <v>#NAME?</v>
      </c>
      <c r="H8" s="790"/>
      <c r="I8" s="59" t="b">
        <v>1</v>
      </c>
      <c r="J8" s="59">
        <v>10</v>
      </c>
      <c r="K8" s="59">
        <v>1</v>
      </c>
      <c r="L8" s="945" t="e">
        <f ca="1">_xll.qlRateHelperEarliestDate(Trigger,E8)</f>
        <v>#NAME?</v>
      </c>
      <c r="M8" s="944" t="e">
        <f ca="1">_xll.qlRateHelperLatestDate(Trigger,E8)</f>
        <v>#NAME?</v>
      </c>
      <c r="N8" s="398">
        <v>70</v>
      </c>
      <c r="O8" s="398" t="s">
        <v>406</v>
      </c>
    </row>
    <row r="9" spans="2:15" x14ac:dyDescent="0.2">
      <c r="B9" s="1600"/>
      <c r="C9" s="279"/>
      <c r="D9" s="298" t="s">
        <v>88</v>
      </c>
      <c r="E9" s="298" t="e">
        <f ca="1">Deposits_1Y!E10</f>
        <v>#NAME?</v>
      </c>
      <c r="F9" s="298" t="e">
        <f ca="1">_xll.qlRateHelperQuoteName(,E9)</f>
        <v>#NAME?</v>
      </c>
      <c r="G9" s="790" t="e">
        <f ca="1">_xll.qlRateHelperQuoteValue(Trigger,E9)</f>
        <v>#NAME?</v>
      </c>
      <c r="H9" s="790"/>
      <c r="I9" s="59" t="b">
        <v>1</v>
      </c>
      <c r="J9" s="59">
        <v>10</v>
      </c>
      <c r="K9" s="59">
        <v>1</v>
      </c>
      <c r="L9" s="945" t="e">
        <f ca="1">_xll.qlRateHelperEarliestDate(Trigger,E9)</f>
        <v>#NAME?</v>
      </c>
      <c r="M9" s="944" t="e">
        <f ca="1">_xll.qlRateHelperLatestDate(Trigger,E9)</f>
        <v>#NAME?</v>
      </c>
    </row>
    <row r="10" spans="2:15" x14ac:dyDescent="0.2">
      <c r="B10" s="1600"/>
      <c r="C10" s="279"/>
      <c r="D10" s="298" t="s">
        <v>87</v>
      </c>
      <c r="E10" s="298" t="e">
        <f ca="1">Deposits_1Y!E11</f>
        <v>#NAME?</v>
      </c>
      <c r="F10" s="298" t="e">
        <f ca="1">_xll.qlRateHelperQuoteName(,E10)</f>
        <v>#NAME?</v>
      </c>
      <c r="G10" s="790" t="e">
        <f ca="1">_xll.qlRateHelperQuoteValue(Trigger,E10)</f>
        <v>#NAME?</v>
      </c>
      <c r="H10" s="790"/>
      <c r="I10" s="59" t="b">
        <v>1</v>
      </c>
      <c r="J10" s="59">
        <v>10</v>
      </c>
      <c r="K10" s="59">
        <v>1</v>
      </c>
      <c r="L10" s="945" t="e">
        <f ca="1">_xll.qlRateHelperEarliestDate(Trigger,E10)</f>
        <v>#NAME?</v>
      </c>
      <c r="M10" s="944" t="e">
        <f ca="1">_xll.qlRateHelperLatestDate(Trigger,E10)</f>
        <v>#NAME?</v>
      </c>
    </row>
    <row r="11" spans="2:15" x14ac:dyDescent="0.2">
      <c r="B11" s="1600"/>
      <c r="C11" s="279"/>
      <c r="D11" s="298" t="s">
        <v>86</v>
      </c>
      <c r="E11" s="298" t="e">
        <f ca="1">Deposits_1Y!E12</f>
        <v>#NAME?</v>
      </c>
      <c r="F11" s="298" t="e">
        <f ca="1">_xll.qlRateHelperQuoteName(,E11)</f>
        <v>#NAME?</v>
      </c>
      <c r="G11" s="790" t="e">
        <f ca="1">_xll.qlRateHelperQuoteValue(Trigger,E11)</f>
        <v>#NAME?</v>
      </c>
      <c r="H11" s="790"/>
      <c r="I11" s="59" t="b">
        <v>1</v>
      </c>
      <c r="J11" s="59">
        <v>10</v>
      </c>
      <c r="K11" s="59">
        <v>1</v>
      </c>
      <c r="L11" s="945" t="e">
        <f ca="1">_xll.qlRateHelperEarliestDate(Trigger,E11)</f>
        <v>#NAME?</v>
      </c>
      <c r="M11" s="944" t="e">
        <f ca="1">_xll.qlRateHelperLatestDate(Trigger,E11)</f>
        <v>#NAME?</v>
      </c>
    </row>
    <row r="12" spans="2:15" x14ac:dyDescent="0.2">
      <c r="B12" s="1600"/>
      <c r="C12" s="279"/>
      <c r="D12" s="298" t="s">
        <v>85</v>
      </c>
      <c r="E12" s="298" t="e">
        <f ca="1">Deposits_1Y!E13</f>
        <v>#NAME?</v>
      </c>
      <c r="F12" s="298" t="e">
        <f ca="1">_xll.qlRateHelperQuoteName(,E12)</f>
        <v>#NAME?</v>
      </c>
      <c r="G12" s="790" t="e">
        <f ca="1">_xll.qlRateHelperQuoteValue(Trigger,E12)</f>
        <v>#NAME?</v>
      </c>
      <c r="H12" s="790"/>
      <c r="I12" s="59" t="b">
        <v>1</v>
      </c>
      <c r="J12" s="59">
        <v>10</v>
      </c>
      <c r="K12" s="59">
        <v>1</v>
      </c>
      <c r="L12" s="945" t="e">
        <f ca="1">_xll.qlRateHelperEarliestDate(Trigger,E12)</f>
        <v>#NAME?</v>
      </c>
      <c r="M12" s="944" t="e">
        <f ca="1">_xll.qlRateHelperLatestDate(Trigger,E12)</f>
        <v>#NAME?</v>
      </c>
    </row>
    <row r="13" spans="2:15" x14ac:dyDescent="0.2">
      <c r="B13" s="1600"/>
      <c r="C13" s="279"/>
      <c r="D13" s="298" t="s">
        <v>84</v>
      </c>
      <c r="E13" s="298" t="e">
        <f ca="1">Deposits_1Y!E14</f>
        <v>#NAME?</v>
      </c>
      <c r="F13" s="298" t="e">
        <f ca="1">_xll.qlRateHelperQuoteName(,E13)</f>
        <v>#NAME?</v>
      </c>
      <c r="G13" s="790" t="e">
        <f ca="1">_xll.qlRateHelperQuoteValue(Trigger,E13)</f>
        <v>#NAME?</v>
      </c>
      <c r="H13" s="790"/>
      <c r="I13" s="59" t="b">
        <v>1</v>
      </c>
      <c r="J13" s="59">
        <v>10</v>
      </c>
      <c r="K13" s="59">
        <v>1</v>
      </c>
      <c r="L13" s="945" t="e">
        <f ca="1">_xll.qlRateHelperEarliestDate(Trigger,E13)</f>
        <v>#NAME?</v>
      </c>
      <c r="M13" s="944" t="e">
        <f ca="1">_xll.qlRateHelperLatestDate(Trigger,E13)</f>
        <v>#NAME?</v>
      </c>
    </row>
    <row r="14" spans="2:15" x14ac:dyDescent="0.2">
      <c r="B14" s="1600"/>
      <c r="C14" s="279"/>
      <c r="D14" s="298" t="s">
        <v>83</v>
      </c>
      <c r="E14" s="298" t="e">
        <f ca="1">Deposits_1Y!E15</f>
        <v>#NAME?</v>
      </c>
      <c r="F14" s="298" t="e">
        <f ca="1">_xll.qlRateHelperQuoteName(,E14)</f>
        <v>#NAME?</v>
      </c>
      <c r="G14" s="790" t="e">
        <f ca="1">_xll.qlRateHelperQuoteValue(Trigger,E14)</f>
        <v>#NAME?</v>
      </c>
      <c r="H14" s="790"/>
      <c r="I14" s="59" t="b">
        <v>1</v>
      </c>
      <c r="J14" s="59">
        <v>10</v>
      </c>
      <c r="K14" s="59">
        <v>1</v>
      </c>
      <c r="L14" s="945" t="e">
        <f ca="1">_xll.qlRateHelperEarliestDate(Trigger,E14)</f>
        <v>#NAME?</v>
      </c>
      <c r="M14" s="944" t="e">
        <f ca="1">_xll.qlRateHelperLatestDate(Trigger,E14)</f>
        <v>#NAME?</v>
      </c>
    </row>
    <row r="15" spans="2:15" x14ac:dyDescent="0.2">
      <c r="B15" s="1600"/>
      <c r="C15" s="279"/>
      <c r="D15" s="298" t="s">
        <v>82</v>
      </c>
      <c r="E15" s="298" t="e">
        <f ca="1">Deposits_1Y!E16</f>
        <v>#NAME?</v>
      </c>
      <c r="F15" s="298" t="e">
        <f ca="1">_xll.qlRateHelperQuoteName(,E15)</f>
        <v>#NAME?</v>
      </c>
      <c r="G15" s="790" t="e">
        <f ca="1">_xll.qlRateHelperQuoteValue(Trigger,E15)</f>
        <v>#NAME?</v>
      </c>
      <c r="H15" s="790"/>
      <c r="I15" s="59" t="b">
        <v>1</v>
      </c>
      <c r="J15" s="59">
        <v>10</v>
      </c>
      <c r="K15" s="59">
        <v>1</v>
      </c>
      <c r="L15" s="945" t="e">
        <f ca="1">_xll.qlRateHelperEarliestDate(Trigger,E15)</f>
        <v>#NAME?</v>
      </c>
      <c r="M15" s="944" t="e">
        <f ca="1">_xll.qlRateHelperLatestDate(Trigger,E15)</f>
        <v>#NAME?</v>
      </c>
    </row>
    <row r="16" spans="2:15" x14ac:dyDescent="0.2">
      <c r="B16" s="1600"/>
      <c r="C16" s="279"/>
      <c r="D16" s="298" t="s">
        <v>64</v>
      </c>
      <c r="E16" s="298" t="e">
        <f ca="1">Deposits_1Y!E17</f>
        <v>#NAME?</v>
      </c>
      <c r="F16" s="298" t="e">
        <f ca="1">_xll.qlRateHelperQuoteName(,E16)</f>
        <v>#NAME?</v>
      </c>
      <c r="G16" s="951" t="e">
        <f ca="1">_xll.qlRateHelperQuoteValue(Trigger,E16)</f>
        <v>#NAME?</v>
      </c>
      <c r="H16" s="951"/>
      <c r="I16" s="950" t="b">
        <v>1</v>
      </c>
      <c r="J16" s="950">
        <v>70</v>
      </c>
      <c r="K16" s="950">
        <v>1</v>
      </c>
      <c r="L16" s="949" t="e">
        <f ca="1">_xll.qlRateHelperEarliestDate(Trigger,E16)</f>
        <v>#NAME?</v>
      </c>
      <c r="M16" s="948" t="e">
        <f ca="1">_xll.qlRateHelperLatestDate(Trigger,E16)</f>
        <v>#NAME?</v>
      </c>
    </row>
    <row r="17" spans="2:13" x14ac:dyDescent="0.2">
      <c r="B17" s="961">
        <v>1</v>
      </c>
      <c r="C17" s="962" t="s">
        <v>417</v>
      </c>
      <c r="D17" s="795" t="str">
        <f t="shared" ref="D17:D28" si="0">(B17+Months)&amp;"F"</f>
        <v>13F</v>
      </c>
      <c r="E17" s="795" t="e">
        <f ca="1">FRAs_1Y!H3</f>
        <v>#NAME?</v>
      </c>
      <c r="F17" s="795" t="e">
        <f ca="1">_xll.qlRateHelperQuoteName(,E17)</f>
        <v>#NAME?</v>
      </c>
      <c r="G17" s="790" t="e">
        <f ca="1">_xll.qlRateHelperQuoteValue(Trigger,E17)</f>
        <v>#NAME?</v>
      </c>
      <c r="H17" s="790"/>
      <c r="I17" s="59" t="b">
        <v>1</v>
      </c>
      <c r="J17" s="59">
        <v>20</v>
      </c>
      <c r="K17" s="59">
        <v>7</v>
      </c>
      <c r="L17" s="945" t="e">
        <f ca="1">_xll.qlRateHelperEarliestDate(Trigger,E17)</f>
        <v>#NAME?</v>
      </c>
      <c r="M17" s="944" t="e">
        <f ca="1">_xll.qlRateHelperLatestDate(Trigger,E17)</f>
        <v>#NAME?</v>
      </c>
    </row>
    <row r="18" spans="2:13" x14ac:dyDescent="0.2">
      <c r="B18" s="956">
        <v>2</v>
      </c>
      <c r="C18" s="279" t="s">
        <v>417</v>
      </c>
      <c r="D18" s="298" t="str">
        <f t="shared" si="0"/>
        <v>14F</v>
      </c>
      <c r="E18" s="298" t="e">
        <f ca="1">FRAs_1Y!H4</f>
        <v>#NAME?</v>
      </c>
      <c r="F18" s="298" t="e">
        <f ca="1">_xll.qlRateHelperQuoteName(,E18)</f>
        <v>#NAME?</v>
      </c>
      <c r="G18" s="790" t="e">
        <f ca="1">_xll.qlRateHelperQuoteValue(Trigger,E18)</f>
        <v>#NAME?</v>
      </c>
      <c r="H18" s="790"/>
      <c r="I18" s="59" t="b">
        <v>1</v>
      </c>
      <c r="J18" s="59">
        <v>20</v>
      </c>
      <c r="K18" s="59">
        <v>7</v>
      </c>
      <c r="L18" s="945" t="e">
        <f ca="1">_xll.qlRateHelperEarliestDate(Trigger,E18)</f>
        <v>#NAME?</v>
      </c>
      <c r="M18" s="944" t="e">
        <f ca="1">_xll.qlRateHelperLatestDate(Trigger,E18)</f>
        <v>#NAME?</v>
      </c>
    </row>
    <row r="19" spans="2:13" x14ac:dyDescent="0.2">
      <c r="B19" s="956">
        <v>3</v>
      </c>
      <c r="C19" s="279" t="s">
        <v>417</v>
      </c>
      <c r="D19" s="298" t="str">
        <f t="shared" si="0"/>
        <v>15F</v>
      </c>
      <c r="E19" s="298" t="e">
        <f ca="1">FRAs_1Y!H5</f>
        <v>#NAME?</v>
      </c>
      <c r="F19" s="298" t="e">
        <f ca="1">_xll.qlRateHelperQuoteName(,E19)</f>
        <v>#NAME?</v>
      </c>
      <c r="G19" s="790" t="e">
        <f ca="1">_xll.qlRateHelperQuoteValue(Trigger,E19)</f>
        <v>#NAME?</v>
      </c>
      <c r="H19" s="790"/>
      <c r="I19" s="59" t="b">
        <v>1</v>
      </c>
      <c r="J19" s="59">
        <v>20</v>
      </c>
      <c r="K19" s="59">
        <v>7</v>
      </c>
      <c r="L19" s="945" t="e">
        <f ca="1">_xll.qlRateHelperEarliestDate(Trigger,E19)</f>
        <v>#NAME?</v>
      </c>
      <c r="M19" s="944" t="e">
        <f ca="1">_xll.qlRateHelperLatestDate(Trigger,E19)</f>
        <v>#NAME?</v>
      </c>
    </row>
    <row r="20" spans="2:13" x14ac:dyDescent="0.2">
      <c r="B20" s="956">
        <v>4</v>
      </c>
      <c r="C20" s="279" t="s">
        <v>417</v>
      </c>
      <c r="D20" s="298" t="str">
        <f t="shared" si="0"/>
        <v>16F</v>
      </c>
      <c r="E20" s="298" t="e">
        <f ca="1">FRAs_1Y!H6</f>
        <v>#NAME?</v>
      </c>
      <c r="F20" s="298" t="e">
        <f ca="1">_xll.qlRateHelperQuoteName(,E20)</f>
        <v>#NAME?</v>
      </c>
      <c r="G20" s="790" t="e">
        <f ca="1">_xll.qlRateHelperQuoteValue(Trigger,E20)</f>
        <v>#NAME?</v>
      </c>
      <c r="H20" s="790"/>
      <c r="I20" s="59" t="b">
        <v>1</v>
      </c>
      <c r="J20" s="59">
        <v>20</v>
      </c>
      <c r="K20" s="59">
        <v>7</v>
      </c>
      <c r="L20" s="945" t="e">
        <f ca="1">_xll.qlRateHelperEarliestDate(Trigger,E20)</f>
        <v>#NAME?</v>
      </c>
      <c r="M20" s="944" t="e">
        <f ca="1">_xll.qlRateHelperLatestDate(Trigger,E20)</f>
        <v>#NAME?</v>
      </c>
    </row>
    <row r="21" spans="2:13" x14ac:dyDescent="0.2">
      <c r="B21" s="956">
        <v>5</v>
      </c>
      <c r="C21" s="279" t="s">
        <v>417</v>
      </c>
      <c r="D21" s="298" t="str">
        <f t="shared" si="0"/>
        <v>17F</v>
      </c>
      <c r="E21" s="298" t="e">
        <f ca="1">FRAs_1Y!H7</f>
        <v>#NAME?</v>
      </c>
      <c r="F21" s="298" t="e">
        <f ca="1">_xll.qlRateHelperQuoteName(,E21)</f>
        <v>#NAME?</v>
      </c>
      <c r="G21" s="790" t="e">
        <f ca="1">_xll.qlRateHelperQuoteValue(Trigger,E21)</f>
        <v>#NAME?</v>
      </c>
      <c r="H21" s="790"/>
      <c r="I21" s="59" t="b">
        <v>1</v>
      </c>
      <c r="J21" s="59">
        <v>20</v>
      </c>
      <c r="K21" s="59">
        <v>7</v>
      </c>
      <c r="L21" s="945" t="e">
        <f ca="1">_xll.qlRateHelperEarliestDate(Trigger,E21)</f>
        <v>#NAME?</v>
      </c>
      <c r="M21" s="944" t="e">
        <f ca="1">_xll.qlRateHelperLatestDate(Trigger,E21)</f>
        <v>#NAME?</v>
      </c>
    </row>
    <row r="22" spans="2:13" x14ac:dyDescent="0.2">
      <c r="B22" s="956">
        <v>6</v>
      </c>
      <c r="C22" s="279" t="s">
        <v>417</v>
      </c>
      <c r="D22" s="298" t="str">
        <f t="shared" si="0"/>
        <v>18F</v>
      </c>
      <c r="E22" s="298" t="e">
        <f ca="1">FRAs_1Y!H8</f>
        <v>#NAME?</v>
      </c>
      <c r="F22" s="298" t="e">
        <f ca="1">_xll.qlRateHelperQuoteName(,E22)</f>
        <v>#NAME?</v>
      </c>
      <c r="G22" s="790" t="e">
        <f ca="1">_xll.qlRateHelperQuoteValue(Trigger,E22)</f>
        <v>#NAME?</v>
      </c>
      <c r="H22" s="790"/>
      <c r="I22" s="59" t="b">
        <v>1</v>
      </c>
      <c r="J22" s="59">
        <v>20</v>
      </c>
      <c r="K22" s="59">
        <v>7</v>
      </c>
      <c r="L22" s="945" t="e">
        <f ca="1">_xll.qlRateHelperEarliestDate(Trigger,E22)</f>
        <v>#NAME?</v>
      </c>
      <c r="M22" s="944" t="e">
        <f ca="1">_xll.qlRateHelperLatestDate(Trigger,E22)</f>
        <v>#NAME?</v>
      </c>
    </row>
    <row r="23" spans="2:13" x14ac:dyDescent="0.2">
      <c r="B23" s="956">
        <v>7</v>
      </c>
      <c r="C23" s="279" t="s">
        <v>417</v>
      </c>
      <c r="D23" s="298" t="str">
        <f t="shared" si="0"/>
        <v>19F</v>
      </c>
      <c r="E23" s="298" t="e">
        <f ca="1">FRAs_1Y!H9</f>
        <v>#NAME?</v>
      </c>
      <c r="F23" s="298" t="e">
        <f ca="1">_xll.qlRateHelperQuoteName(,E23)</f>
        <v>#NAME?</v>
      </c>
      <c r="G23" s="790" t="e">
        <f ca="1">_xll.qlRateHelperQuoteValue(Trigger,E23)</f>
        <v>#NAME?</v>
      </c>
      <c r="H23" s="790"/>
      <c r="I23" s="59" t="b">
        <v>0</v>
      </c>
      <c r="J23" s="59">
        <v>20</v>
      </c>
      <c r="K23" s="59">
        <v>7</v>
      </c>
      <c r="L23" s="945" t="e">
        <f ca="1">_xll.qlRateHelperEarliestDate(Trigger,E23)</f>
        <v>#NAME?</v>
      </c>
      <c r="M23" s="944" t="e">
        <f ca="1">_xll.qlRateHelperLatestDate(Trigger,E23)</f>
        <v>#NAME?</v>
      </c>
    </row>
    <row r="24" spans="2:13" x14ac:dyDescent="0.2">
      <c r="B24" s="956">
        <v>8</v>
      </c>
      <c r="C24" s="279" t="s">
        <v>417</v>
      </c>
      <c r="D24" s="298" t="str">
        <f t="shared" si="0"/>
        <v>20F</v>
      </c>
      <c r="E24" s="298" t="e">
        <f ca="1">FRAs_1Y!H10</f>
        <v>#NAME?</v>
      </c>
      <c r="F24" s="298" t="e">
        <f ca="1">_xll.qlRateHelperQuoteName(,E24)</f>
        <v>#NAME?</v>
      </c>
      <c r="G24" s="790" t="e">
        <f ca="1">_xll.qlRateHelperQuoteValue(Trigger,E24)</f>
        <v>#NAME?</v>
      </c>
      <c r="H24" s="790"/>
      <c r="I24" s="59" t="b">
        <v>0</v>
      </c>
      <c r="J24" s="59">
        <v>20</v>
      </c>
      <c r="K24" s="59">
        <v>7</v>
      </c>
      <c r="L24" s="945" t="e">
        <f ca="1">_xll.qlRateHelperEarliestDate(Trigger,E24)</f>
        <v>#NAME?</v>
      </c>
      <c r="M24" s="944" t="e">
        <f ca="1">_xll.qlRateHelperLatestDate(Trigger,E24)</f>
        <v>#NAME?</v>
      </c>
    </row>
    <row r="25" spans="2:13" x14ac:dyDescent="0.2">
      <c r="B25" s="956">
        <v>9</v>
      </c>
      <c r="C25" s="279" t="s">
        <v>417</v>
      </c>
      <c r="D25" s="298" t="str">
        <f t="shared" si="0"/>
        <v>21F</v>
      </c>
      <c r="E25" s="298" t="e">
        <f ca="1">FRAs_1Y!H11</f>
        <v>#NAME?</v>
      </c>
      <c r="F25" s="298" t="e">
        <f ca="1">_xll.qlRateHelperQuoteName(,E25)</f>
        <v>#NAME?</v>
      </c>
      <c r="G25" s="790" t="e">
        <f ca="1">_xll.qlRateHelperQuoteValue(Trigger,E25)</f>
        <v>#NAME?</v>
      </c>
      <c r="H25" s="790"/>
      <c r="I25" s="59" t="b">
        <v>1</v>
      </c>
      <c r="J25" s="59">
        <v>20</v>
      </c>
      <c r="K25" s="59">
        <v>7</v>
      </c>
      <c r="L25" s="945" t="e">
        <f ca="1">_xll.qlRateHelperEarliestDate(Trigger,E25)</f>
        <v>#NAME?</v>
      </c>
      <c r="M25" s="944" t="e">
        <f ca="1">_xll.qlRateHelperLatestDate(Trigger,E25)</f>
        <v>#NAME?</v>
      </c>
    </row>
    <row r="26" spans="2:13" x14ac:dyDescent="0.2">
      <c r="B26" s="956">
        <v>10</v>
      </c>
      <c r="C26" s="279" t="s">
        <v>417</v>
      </c>
      <c r="D26" s="298" t="str">
        <f t="shared" si="0"/>
        <v>22F</v>
      </c>
      <c r="E26" s="298" t="e">
        <f ca="1">FRAs_1Y!H12</f>
        <v>#NAME?</v>
      </c>
      <c r="F26" s="298" t="e">
        <f ca="1">_xll.qlRateHelperQuoteName(,E26)</f>
        <v>#NAME?</v>
      </c>
      <c r="G26" s="790" t="e">
        <f ca="1">_xll.qlRateHelperQuoteValue(Trigger,E26)</f>
        <v>#NAME?</v>
      </c>
      <c r="H26" s="790"/>
      <c r="I26" s="59" t="b">
        <v>0</v>
      </c>
      <c r="J26" s="59">
        <v>20</v>
      </c>
      <c r="K26" s="59">
        <v>7</v>
      </c>
      <c r="L26" s="945" t="e">
        <f ca="1">_xll.qlRateHelperEarliestDate(Trigger,E26)</f>
        <v>#NAME?</v>
      </c>
      <c r="M26" s="944" t="e">
        <f ca="1">_xll.qlRateHelperLatestDate(Trigger,E26)</f>
        <v>#NAME?</v>
      </c>
    </row>
    <row r="27" spans="2:13" x14ac:dyDescent="0.2">
      <c r="B27" s="956">
        <v>11</v>
      </c>
      <c r="C27" s="279" t="s">
        <v>417</v>
      </c>
      <c r="D27" s="298" t="str">
        <f t="shared" si="0"/>
        <v>23F</v>
      </c>
      <c r="E27" s="298" t="e">
        <f ca="1">FRAs_1Y!H13</f>
        <v>#NAME?</v>
      </c>
      <c r="F27" s="298" t="e">
        <f ca="1">_xll.qlRateHelperQuoteName(,E27)</f>
        <v>#NAME?</v>
      </c>
      <c r="G27" s="790" t="e">
        <f ca="1">_xll.qlRateHelperQuoteValue(Trigger,E27)</f>
        <v>#NAME?</v>
      </c>
      <c r="H27" s="790"/>
      <c r="I27" s="59" t="b">
        <v>0</v>
      </c>
      <c r="J27" s="59">
        <v>20</v>
      </c>
      <c r="K27" s="59">
        <v>7</v>
      </c>
      <c r="L27" s="945" t="e">
        <f ca="1">_xll.qlRateHelperEarliestDate(Trigger,E27)</f>
        <v>#NAME?</v>
      </c>
      <c r="M27" s="944" t="e">
        <f ca="1">_xll.qlRateHelperLatestDate(Trigger,E27)</f>
        <v>#NAME?</v>
      </c>
    </row>
    <row r="28" spans="2:13" x14ac:dyDescent="0.2">
      <c r="B28" s="956">
        <v>12</v>
      </c>
      <c r="C28" s="279" t="s">
        <v>417</v>
      </c>
      <c r="D28" s="298" t="str">
        <f t="shared" si="0"/>
        <v>24F</v>
      </c>
      <c r="E28" s="298" t="e">
        <f ca="1">FRAs_1Y!H14</f>
        <v>#NAME?</v>
      </c>
      <c r="F28" s="298" t="e">
        <f ca="1">_xll.qlRateHelperQuoteName(,E28)</f>
        <v>#NAME?</v>
      </c>
      <c r="G28" s="790" t="e">
        <f ca="1">_xll.qlRateHelperQuoteValue(Trigger,E28)</f>
        <v>#NAME?</v>
      </c>
      <c r="H28" s="790"/>
      <c r="I28" s="59" t="b">
        <v>1</v>
      </c>
      <c r="J28" s="59">
        <v>20</v>
      </c>
      <c r="K28" s="59">
        <v>7</v>
      </c>
      <c r="L28" s="945" t="e">
        <f ca="1">_xll.qlRateHelperEarliestDate(Trigger,E28)</f>
        <v>#NAME?</v>
      </c>
      <c r="M28" s="944" t="e">
        <f ca="1">_xll.qlRateHelperLatestDate(Trigger,E28)</f>
        <v>#NAME?</v>
      </c>
    </row>
    <row r="29" spans="2:13" x14ac:dyDescent="0.2">
      <c r="B29" s="961"/>
      <c r="C29" s="962"/>
      <c r="D29" s="795" t="s">
        <v>64</v>
      </c>
      <c r="E29" s="795">
        <f>SwapsFromBasis_1Y!L5</f>
        <v>0</v>
      </c>
      <c r="F29" s="795" t="e">
        <f ca="1">SUBSTITUTE(SUBSTITUTE(_xll.qlRateHelperQuoteName(,E29),"_S6L12L",""),"6L","12LBASIS")</f>
        <v>#NAME?</v>
      </c>
      <c r="G29" s="794" t="e">
        <f ca="1">_xll.qlRateHelperQuoteValue(Trigger,E29)</f>
        <v>#NAME?</v>
      </c>
      <c r="H29" s="794" t="e">
        <f ca="1">_xll.qlSwapRateHelperSpread($E29,Trigger)</f>
        <v>#NAME?</v>
      </c>
      <c r="I29" s="793" t="b">
        <v>0</v>
      </c>
      <c r="J29" s="793">
        <v>40</v>
      </c>
      <c r="K29" s="793">
        <v>1</v>
      </c>
      <c r="L29" s="958" t="e">
        <f ca="1">_xll.qlRateHelperEarliestDate(Trigger,E29)</f>
        <v>#NAME?</v>
      </c>
      <c r="M29" s="957" t="e">
        <f ca="1">_xll.qlRateHelperLatestDate(Trigger,E29)</f>
        <v>#NAME?</v>
      </c>
    </row>
    <row r="30" spans="2:13" x14ac:dyDescent="0.2">
      <c r="B30" s="956"/>
      <c r="C30" s="279"/>
      <c r="D30" s="298" t="s">
        <v>134</v>
      </c>
      <c r="E30" s="298" t="e">
        <f ca="1">SwapsFromBasis_1Y!L6</f>
        <v>#NAME?</v>
      </c>
      <c r="F30" s="298" t="e">
        <f ca="1">SUBSTITUTE(SUBSTITUTE(_xll.qlRateHelperQuoteName(,E30),"_S6L12L",""),"6L","12LBASIS")</f>
        <v>#NAME?</v>
      </c>
      <c r="G30" s="790" t="e">
        <f ca="1">_xll.qlRateHelperQuoteValue(Trigger,E30)</f>
        <v>#NAME?</v>
      </c>
      <c r="H30" s="790" t="e">
        <f ca="1">_xll.qlSwapRateHelperSpread($E30,Trigger)</f>
        <v>#NAME?</v>
      </c>
      <c r="I30" s="59" t="b">
        <v>0</v>
      </c>
      <c r="J30" s="59">
        <v>40</v>
      </c>
      <c r="K30" s="59">
        <v>1</v>
      </c>
      <c r="L30" s="945" t="e">
        <f ca="1">_xll.qlRateHelperEarliestDate(Trigger,E30)</f>
        <v>#NAME?</v>
      </c>
      <c r="M30" s="944" t="e">
        <f ca="1">_xll.qlRateHelperLatestDate(Trigger,E30)</f>
        <v>#NAME?</v>
      </c>
    </row>
    <row r="31" spans="2:13" x14ac:dyDescent="0.2">
      <c r="B31" s="956"/>
      <c r="C31" s="279"/>
      <c r="D31" s="298" t="s">
        <v>133</v>
      </c>
      <c r="E31" s="298" t="e">
        <f ca="1">SwapsFromBasis_1Y!L7</f>
        <v>#NAME?</v>
      </c>
      <c r="F31" s="298" t="e">
        <f ca="1">SUBSTITUTE(SUBSTITUTE(_xll.qlRateHelperQuoteName(,E31),"_S6L12L",""),"6L","12LBASIS")</f>
        <v>#NAME?</v>
      </c>
      <c r="G31" s="790" t="e">
        <f ca="1">_xll.qlRateHelperQuoteValue(Trigger,E31)</f>
        <v>#NAME?</v>
      </c>
      <c r="H31" s="790" t="e">
        <f ca="1">_xll.qlSwapRateHelperSpread($E31,Trigger)</f>
        <v>#NAME?</v>
      </c>
      <c r="I31" s="59" t="b">
        <v>1</v>
      </c>
      <c r="J31" s="59">
        <v>40</v>
      </c>
      <c r="K31" s="59">
        <v>1</v>
      </c>
      <c r="L31" s="945" t="e">
        <f ca="1">_xll.qlRateHelperEarliestDate(Trigger,E31)</f>
        <v>#NAME?</v>
      </c>
      <c r="M31" s="944" t="e">
        <f ca="1">_xll.qlRateHelperLatestDate(Trigger,E31)</f>
        <v>#NAME?</v>
      </c>
    </row>
    <row r="32" spans="2:13" x14ac:dyDescent="0.2">
      <c r="B32" s="956"/>
      <c r="C32" s="279"/>
      <c r="D32" s="298" t="s">
        <v>132</v>
      </c>
      <c r="E32" s="298" t="e">
        <f ca="1">SwapsFromBasis_1Y!L8</f>
        <v>#NAME?</v>
      </c>
      <c r="F32" s="298" t="e">
        <f ca="1">SUBSTITUTE(SUBSTITUTE(_xll.qlRateHelperQuoteName(,E32),"_S6L12L",""),"6L","12LBASIS")</f>
        <v>#NAME?</v>
      </c>
      <c r="G32" s="790" t="e">
        <f ca="1">_xll.qlRateHelperQuoteValue(Trigger,E32)</f>
        <v>#NAME?</v>
      </c>
      <c r="H32" s="790" t="e">
        <f ca="1">_xll.qlSwapRateHelperSpread($E32,Trigger)</f>
        <v>#NAME?</v>
      </c>
      <c r="I32" s="59" t="b">
        <v>1</v>
      </c>
      <c r="J32" s="59">
        <v>40</v>
      </c>
      <c r="K32" s="59">
        <v>1</v>
      </c>
      <c r="L32" s="945" t="e">
        <f ca="1">_xll.qlRateHelperEarliestDate(Trigger,E32)</f>
        <v>#NAME?</v>
      </c>
      <c r="M32" s="944" t="e">
        <f ca="1">_xll.qlRateHelperLatestDate(Trigger,E32)</f>
        <v>#NAME?</v>
      </c>
    </row>
    <row r="33" spans="2:13" x14ac:dyDescent="0.2">
      <c r="B33" s="956"/>
      <c r="C33" s="279"/>
      <c r="D33" s="298" t="s">
        <v>63</v>
      </c>
      <c r="E33" s="298" t="e">
        <f ca="1">SwapsFromBasis_1Y!L9</f>
        <v>#NAME?</v>
      </c>
      <c r="F33" s="298" t="e">
        <f ca="1">SUBSTITUTE(SUBSTITUTE(_xll.qlRateHelperQuoteName(,E33),"_S6L12L",""),"6L","12LBASIS")</f>
        <v>#NAME?</v>
      </c>
      <c r="G33" s="790" t="e">
        <f ca="1">_xll.qlRateHelperQuoteValue(Trigger,E33)</f>
        <v>#NAME?</v>
      </c>
      <c r="H33" s="790" t="e">
        <f ca="1">_xll.qlSwapRateHelperSpread($E33,Trigger)</f>
        <v>#NAME?</v>
      </c>
      <c r="I33" s="59" t="b">
        <v>1</v>
      </c>
      <c r="J33" s="59">
        <v>40</v>
      </c>
      <c r="K33" s="59">
        <v>1</v>
      </c>
      <c r="L33" s="945" t="e">
        <f ca="1">_xll.qlRateHelperEarliestDate(Trigger,E33)</f>
        <v>#NAME?</v>
      </c>
      <c r="M33" s="944" t="e">
        <f ca="1">_xll.qlRateHelperLatestDate(Trigger,E33)</f>
        <v>#NAME?</v>
      </c>
    </row>
    <row r="34" spans="2:13" x14ac:dyDescent="0.2">
      <c r="B34" s="956"/>
      <c r="C34" s="279"/>
      <c r="D34" s="298" t="s">
        <v>62</v>
      </c>
      <c r="E34" s="298" t="e">
        <f ca="1">SwapsFromBasis_1Y!L10</f>
        <v>#NAME?</v>
      </c>
      <c r="F34" s="298" t="e">
        <f ca="1">SUBSTITUTE(SUBSTITUTE(_xll.qlRateHelperQuoteName(,E34),"_S6L12L",""),"6L","12LBASIS")</f>
        <v>#NAME?</v>
      </c>
      <c r="G34" s="790" t="e">
        <f ca="1">_xll.qlRateHelperQuoteValue(Trigger,E34)</f>
        <v>#NAME?</v>
      </c>
      <c r="H34" s="790" t="e">
        <f ca="1">_xll.qlSwapRateHelperSpread($E34,Trigger)</f>
        <v>#NAME?</v>
      </c>
      <c r="I34" s="59" t="b">
        <v>1</v>
      </c>
      <c r="J34" s="59">
        <v>40</v>
      </c>
      <c r="K34" s="59">
        <v>1</v>
      </c>
      <c r="L34" s="945" t="e">
        <f ca="1">_xll.qlRateHelperEarliestDate(Trigger,E34)</f>
        <v>#NAME?</v>
      </c>
      <c r="M34" s="944" t="e">
        <f ca="1">_xll.qlRateHelperLatestDate(Trigger,E34)</f>
        <v>#NAME?</v>
      </c>
    </row>
    <row r="35" spans="2:13" x14ac:dyDescent="0.2">
      <c r="B35" s="956"/>
      <c r="C35" s="279"/>
      <c r="D35" s="298" t="s">
        <v>61</v>
      </c>
      <c r="E35" s="298" t="e">
        <f ca="1">SwapsFromBasis_1Y!L11</f>
        <v>#NAME?</v>
      </c>
      <c r="F35" s="298" t="e">
        <f ca="1">SUBSTITUTE(SUBSTITUTE(_xll.qlRateHelperQuoteName(,E35),"_S6L12L",""),"6L","12LBASIS")</f>
        <v>#NAME?</v>
      </c>
      <c r="G35" s="790" t="e">
        <f ca="1">_xll.qlRateHelperQuoteValue(Trigger,E35)</f>
        <v>#NAME?</v>
      </c>
      <c r="H35" s="790" t="e">
        <f ca="1">_xll.qlSwapRateHelperSpread($E35,Trigger)</f>
        <v>#NAME?</v>
      </c>
      <c r="I35" s="59" t="b">
        <v>1</v>
      </c>
      <c r="J35" s="59">
        <v>40</v>
      </c>
      <c r="K35" s="59">
        <v>1</v>
      </c>
      <c r="L35" s="945" t="e">
        <f ca="1">_xll.qlRateHelperEarliestDate(Trigger,E35)</f>
        <v>#NAME?</v>
      </c>
      <c r="M35" s="944" t="e">
        <f ca="1">_xll.qlRateHelperLatestDate(Trigger,E35)</f>
        <v>#NAME?</v>
      </c>
    </row>
    <row r="36" spans="2:13" x14ac:dyDescent="0.2">
      <c r="B36" s="956"/>
      <c r="C36" s="279"/>
      <c r="D36" s="298" t="s">
        <v>60</v>
      </c>
      <c r="E36" s="298" t="e">
        <f ca="1">SwapsFromBasis_1Y!L12</f>
        <v>#NAME?</v>
      </c>
      <c r="F36" s="298" t="e">
        <f ca="1">SUBSTITUTE(SUBSTITUTE(_xll.qlRateHelperQuoteName(,E36),"_S6L12L",""),"6L","12LBASIS")</f>
        <v>#NAME?</v>
      </c>
      <c r="G36" s="790" t="e">
        <f ca="1">_xll.qlRateHelperQuoteValue(Trigger,E36)</f>
        <v>#NAME?</v>
      </c>
      <c r="H36" s="790" t="e">
        <f ca="1">_xll.qlSwapRateHelperSpread($E36,Trigger)</f>
        <v>#NAME?</v>
      </c>
      <c r="I36" s="59" t="b">
        <v>1</v>
      </c>
      <c r="J36" s="59">
        <v>40</v>
      </c>
      <c r="K36" s="59">
        <v>1</v>
      </c>
      <c r="L36" s="945" t="e">
        <f ca="1">_xll.qlRateHelperEarliestDate(Trigger,E36)</f>
        <v>#NAME?</v>
      </c>
      <c r="M36" s="944" t="e">
        <f ca="1">_xll.qlRateHelperLatestDate(Trigger,E36)</f>
        <v>#NAME?</v>
      </c>
    </row>
    <row r="37" spans="2:13" x14ac:dyDescent="0.2">
      <c r="B37" s="956"/>
      <c r="C37" s="279"/>
      <c r="D37" s="298" t="s">
        <v>59</v>
      </c>
      <c r="E37" s="298" t="e">
        <f ca="1">SwapsFromBasis_1Y!L13</f>
        <v>#NAME?</v>
      </c>
      <c r="F37" s="298" t="e">
        <f ca="1">SUBSTITUTE(SUBSTITUTE(_xll.qlRateHelperQuoteName(,E37),"_S6L12L",""),"6L","12LBASIS")</f>
        <v>#NAME?</v>
      </c>
      <c r="G37" s="790" t="e">
        <f ca="1">_xll.qlRateHelperQuoteValue(Trigger,E37)</f>
        <v>#NAME?</v>
      </c>
      <c r="H37" s="790" t="e">
        <f ca="1">_xll.qlSwapRateHelperSpread($E37,Trigger)</f>
        <v>#NAME?</v>
      </c>
      <c r="I37" s="59" t="b">
        <v>1</v>
      </c>
      <c r="J37" s="59">
        <v>40</v>
      </c>
      <c r="K37" s="59">
        <v>1</v>
      </c>
      <c r="L37" s="945" t="e">
        <f ca="1">_xll.qlRateHelperEarliestDate(Trigger,E37)</f>
        <v>#NAME?</v>
      </c>
      <c r="M37" s="944" t="e">
        <f ca="1">_xll.qlRateHelperLatestDate(Trigger,E37)</f>
        <v>#NAME?</v>
      </c>
    </row>
    <row r="38" spans="2:13" x14ac:dyDescent="0.2">
      <c r="B38" s="956"/>
      <c r="C38" s="279"/>
      <c r="D38" s="298" t="s">
        <v>58</v>
      </c>
      <c r="E38" s="298" t="e">
        <f ca="1">SwapsFromBasis_1Y!L14</f>
        <v>#NAME?</v>
      </c>
      <c r="F38" s="298" t="e">
        <f ca="1">SUBSTITUTE(SUBSTITUTE(_xll.qlRateHelperQuoteName(,E38),"_S6L12L",""),"6L","12LBASIS")</f>
        <v>#NAME?</v>
      </c>
      <c r="G38" s="790" t="e">
        <f ca="1">_xll.qlRateHelperQuoteValue(Trigger,E38)</f>
        <v>#NAME?</v>
      </c>
      <c r="H38" s="790" t="e">
        <f ca="1">_xll.qlSwapRateHelperSpread($E38,Trigger)</f>
        <v>#NAME?</v>
      </c>
      <c r="I38" s="59" t="b">
        <v>1</v>
      </c>
      <c r="J38" s="59">
        <v>40</v>
      </c>
      <c r="K38" s="59">
        <v>1</v>
      </c>
      <c r="L38" s="945" t="e">
        <f ca="1">_xll.qlRateHelperEarliestDate(Trigger,E38)</f>
        <v>#NAME?</v>
      </c>
      <c r="M38" s="944" t="e">
        <f ca="1">_xll.qlRateHelperLatestDate(Trigger,E38)</f>
        <v>#NAME?</v>
      </c>
    </row>
    <row r="39" spans="2:13" x14ac:dyDescent="0.2">
      <c r="B39" s="956"/>
      <c r="C39" s="279"/>
      <c r="D39" s="298" t="s">
        <v>57</v>
      </c>
      <c r="E39" s="298" t="e">
        <f ca="1">SwapsFromBasis_1Y!L15</f>
        <v>#NAME?</v>
      </c>
      <c r="F39" s="298" t="e">
        <f ca="1">SUBSTITUTE(SUBSTITUTE(_xll.qlRateHelperQuoteName(,E39),"_S6L12L",""),"6L","12LBASIS")</f>
        <v>#NAME?</v>
      </c>
      <c r="G39" s="790" t="e">
        <f ca="1">_xll.qlRateHelperQuoteValue(Trigger,E39)</f>
        <v>#NAME?</v>
      </c>
      <c r="H39" s="790" t="e">
        <f ca="1">_xll.qlSwapRateHelperSpread($E39,Trigger)</f>
        <v>#NAME?</v>
      </c>
      <c r="I39" s="59" t="b">
        <v>1</v>
      </c>
      <c r="J39" s="59">
        <v>40</v>
      </c>
      <c r="K39" s="59">
        <v>1</v>
      </c>
      <c r="L39" s="945" t="e">
        <f ca="1">_xll.qlRateHelperEarliestDate(Trigger,E39)</f>
        <v>#NAME?</v>
      </c>
      <c r="M39" s="944" t="e">
        <f ca="1">_xll.qlRateHelperLatestDate(Trigger,E39)</f>
        <v>#NAME?</v>
      </c>
    </row>
    <row r="40" spans="2:13" x14ac:dyDescent="0.2">
      <c r="B40" s="956"/>
      <c r="C40" s="279"/>
      <c r="D40" s="298" t="s">
        <v>56</v>
      </c>
      <c r="E40" s="298" t="e">
        <f ca="1">SwapsFromBasis_1Y!L16</f>
        <v>#NAME?</v>
      </c>
      <c r="F40" s="298" t="e">
        <f ca="1">SUBSTITUTE(SUBSTITUTE(_xll.qlRateHelperQuoteName(,E40),"_S6L12L",""),"6L","12LBASIS")</f>
        <v>#NAME?</v>
      </c>
      <c r="G40" s="790" t="e">
        <f ca="1">_xll.qlRateHelperQuoteValue(Trigger,E40)</f>
        <v>#NAME?</v>
      </c>
      <c r="H40" s="790" t="e">
        <f ca="1">_xll.qlSwapRateHelperSpread($E40,Trigger)</f>
        <v>#NAME?</v>
      </c>
      <c r="I40" s="59" t="b">
        <v>1</v>
      </c>
      <c r="J40" s="59">
        <v>40</v>
      </c>
      <c r="K40" s="59">
        <v>1</v>
      </c>
      <c r="L40" s="945" t="e">
        <f ca="1">_xll.qlRateHelperEarliestDate(Trigger,E40)</f>
        <v>#NAME?</v>
      </c>
      <c r="M40" s="944" t="e">
        <f ca="1">_xll.qlRateHelperLatestDate(Trigger,E40)</f>
        <v>#NAME?</v>
      </c>
    </row>
    <row r="41" spans="2:13" x14ac:dyDescent="0.2">
      <c r="B41" s="956"/>
      <c r="C41" s="279"/>
      <c r="D41" s="298" t="s">
        <v>55</v>
      </c>
      <c r="E41" s="298" t="e">
        <f ca="1">SwapsFromBasis_1Y!L17</f>
        <v>#NAME?</v>
      </c>
      <c r="F41" s="298" t="e">
        <f ca="1">SUBSTITUTE(SUBSTITUTE(_xll.qlRateHelperQuoteName(,E41),"_S6L12L",""),"6L","12LBASIS")</f>
        <v>#NAME?</v>
      </c>
      <c r="G41" s="790" t="e">
        <f ca="1">_xll.qlRateHelperQuoteValue(Trigger,E41)</f>
        <v>#NAME?</v>
      </c>
      <c r="H41" s="790" t="e">
        <f ca="1">_xll.qlSwapRateHelperSpread($E41,Trigger)</f>
        <v>#NAME?</v>
      </c>
      <c r="I41" s="59" t="b">
        <v>1</v>
      </c>
      <c r="J41" s="59">
        <v>40</v>
      </c>
      <c r="K41" s="59">
        <v>1</v>
      </c>
      <c r="L41" s="945" t="e">
        <f ca="1">_xll.qlRateHelperEarliestDate(Trigger,E41)</f>
        <v>#NAME?</v>
      </c>
      <c r="M41" s="944" t="e">
        <f ca="1">_xll.qlRateHelperLatestDate(Trigger,E41)</f>
        <v>#NAME?</v>
      </c>
    </row>
    <row r="42" spans="2:13" x14ac:dyDescent="0.2">
      <c r="B42" s="956"/>
      <c r="C42" s="279"/>
      <c r="D42" s="298" t="s">
        <v>119</v>
      </c>
      <c r="E42" s="298" t="e">
        <f ca="1">SwapsFromBasis_1Y!L18</f>
        <v>#NAME?</v>
      </c>
      <c r="F42" s="298" t="e">
        <f ca="1">SUBSTITUTE(SUBSTITUTE(_xll.qlRateHelperQuoteName(,E42),"_S6L12L",""),"6L","12LBASIS")</f>
        <v>#NAME?</v>
      </c>
      <c r="G42" s="790" t="e">
        <f ca="1">_xll.qlRateHelperQuoteValue(Trigger,E42)</f>
        <v>#NAME?</v>
      </c>
      <c r="H42" s="790" t="e">
        <f ca="1">_xll.qlSwapRateHelperSpread($E42,Trigger)</f>
        <v>#NAME?</v>
      </c>
      <c r="I42" s="59" t="b">
        <v>1</v>
      </c>
      <c r="J42" s="59">
        <v>40</v>
      </c>
      <c r="K42" s="59">
        <v>1</v>
      </c>
      <c r="L42" s="945" t="e">
        <f ca="1">_xll.qlRateHelperEarliestDate(Trigger,E42)</f>
        <v>#NAME?</v>
      </c>
      <c r="M42" s="944" t="e">
        <f ca="1">_xll.qlRateHelperLatestDate(Trigger,E42)</f>
        <v>#NAME?</v>
      </c>
    </row>
    <row r="43" spans="2:13" x14ac:dyDescent="0.2">
      <c r="B43" s="956"/>
      <c r="C43" s="279"/>
      <c r="D43" s="298" t="s">
        <v>54</v>
      </c>
      <c r="E43" s="298" t="e">
        <f ca="1">SwapsFromBasis_1Y!L19</f>
        <v>#NAME?</v>
      </c>
      <c r="F43" s="298" t="e">
        <f ca="1">SUBSTITUTE(SUBSTITUTE(_xll.qlRateHelperQuoteName(,E43),"_S6L12L",""),"6L","12LBASIS")</f>
        <v>#NAME?</v>
      </c>
      <c r="G43" s="790" t="e">
        <f ca="1">_xll.qlRateHelperQuoteValue(Trigger,E43)</f>
        <v>#NAME?</v>
      </c>
      <c r="H43" s="790" t="e">
        <f ca="1">_xll.qlSwapRateHelperSpread($E43,Trigger)</f>
        <v>#NAME?</v>
      </c>
      <c r="I43" s="59" t="b">
        <v>1</v>
      </c>
      <c r="J43" s="59">
        <v>40</v>
      </c>
      <c r="K43" s="59">
        <v>1</v>
      </c>
      <c r="L43" s="945" t="e">
        <f ca="1">_xll.qlRateHelperEarliestDate(Trigger,E43)</f>
        <v>#NAME?</v>
      </c>
      <c r="M43" s="944" t="e">
        <f ca="1">_xll.qlRateHelperLatestDate(Trigger,E43)</f>
        <v>#NAME?</v>
      </c>
    </row>
    <row r="44" spans="2:13" x14ac:dyDescent="0.2">
      <c r="B44" s="956"/>
      <c r="C44" s="279"/>
      <c r="D44" s="298" t="s">
        <v>118</v>
      </c>
      <c r="E44" s="298" t="e">
        <f ca="1">SwapsFromBasis_1Y!L20</f>
        <v>#NAME?</v>
      </c>
      <c r="F44" s="298" t="e">
        <f ca="1">SUBSTITUTE(SUBSTITUTE(_xll.qlRateHelperQuoteName(,E44),"_S6L12L",""),"6L","12LBASIS")</f>
        <v>#NAME?</v>
      </c>
      <c r="G44" s="790" t="e">
        <f ca="1">_xll.qlRateHelperQuoteValue(Trigger,E44)</f>
        <v>#NAME?</v>
      </c>
      <c r="H44" s="790" t="e">
        <f ca="1">_xll.qlSwapRateHelperSpread($E44,Trigger)</f>
        <v>#NAME?</v>
      </c>
      <c r="I44" s="59" t="b">
        <v>1</v>
      </c>
      <c r="J44" s="59">
        <v>40</v>
      </c>
      <c r="K44" s="59">
        <v>1</v>
      </c>
      <c r="L44" s="945" t="e">
        <f ca="1">_xll.qlRateHelperEarliestDate(Trigger,E44)</f>
        <v>#NAME?</v>
      </c>
      <c r="M44" s="944" t="e">
        <f ca="1">_xll.qlRateHelperLatestDate(Trigger,E44)</f>
        <v>#NAME?</v>
      </c>
    </row>
    <row r="45" spans="2:13" x14ac:dyDescent="0.2">
      <c r="B45" s="956"/>
      <c r="C45" s="279"/>
      <c r="D45" s="298" t="s">
        <v>117</v>
      </c>
      <c r="E45" s="298" t="e">
        <f ca="1">SwapsFromBasis_1Y!L21</f>
        <v>#NAME?</v>
      </c>
      <c r="F45" s="298" t="e">
        <f ca="1">SUBSTITUTE(SUBSTITUTE(_xll.qlRateHelperQuoteName(,E45),"_S6L12L",""),"6L","12LBASIS")</f>
        <v>#NAME?</v>
      </c>
      <c r="G45" s="790" t="e">
        <f ca="1">_xll.qlRateHelperQuoteValue(Trigger,E45)</f>
        <v>#NAME?</v>
      </c>
      <c r="H45" s="790" t="e">
        <f ca="1">_xll.qlSwapRateHelperSpread($E45,Trigger)</f>
        <v>#NAME?</v>
      </c>
      <c r="I45" s="59" t="b">
        <v>1</v>
      </c>
      <c r="J45" s="59">
        <v>40</v>
      </c>
      <c r="K45" s="59">
        <v>1</v>
      </c>
      <c r="L45" s="945" t="e">
        <f ca="1">_xll.qlRateHelperEarliestDate(Trigger,E45)</f>
        <v>#NAME?</v>
      </c>
      <c r="M45" s="944" t="e">
        <f ca="1">_xll.qlRateHelperLatestDate(Trigger,E45)</f>
        <v>#NAME?</v>
      </c>
    </row>
    <row r="46" spans="2:13" x14ac:dyDescent="0.2">
      <c r="B46" s="956"/>
      <c r="C46" s="279"/>
      <c r="D46" s="298" t="s">
        <v>53</v>
      </c>
      <c r="E46" s="298" t="e">
        <f ca="1">SwapsFromBasis_1Y!L22</f>
        <v>#NAME?</v>
      </c>
      <c r="F46" s="298" t="e">
        <f ca="1">SUBSTITUTE(SUBSTITUTE(_xll.qlRateHelperQuoteName(,E46),"_S6L12L",""),"6L","12LBASIS")</f>
        <v>#NAME?</v>
      </c>
      <c r="G46" s="790" t="e">
        <f ca="1">_xll.qlRateHelperQuoteValue(Trigger,E46)</f>
        <v>#NAME?</v>
      </c>
      <c r="H46" s="790" t="e">
        <f ca="1">_xll.qlSwapRateHelperSpread($E46,Trigger)</f>
        <v>#NAME?</v>
      </c>
      <c r="I46" s="59" t="b">
        <v>1</v>
      </c>
      <c r="J46" s="59">
        <v>40</v>
      </c>
      <c r="K46" s="59">
        <v>1</v>
      </c>
      <c r="L46" s="945" t="e">
        <f ca="1">_xll.qlRateHelperEarliestDate(Trigger,E46)</f>
        <v>#NAME?</v>
      </c>
      <c r="M46" s="944" t="e">
        <f ca="1">_xll.qlRateHelperLatestDate(Trigger,E46)</f>
        <v>#NAME?</v>
      </c>
    </row>
    <row r="47" spans="2:13" x14ac:dyDescent="0.2">
      <c r="B47" s="956"/>
      <c r="C47" s="279"/>
      <c r="D47" s="298" t="s">
        <v>116</v>
      </c>
      <c r="E47" s="298" t="e">
        <f ca="1">SwapsFromBasis_1Y!L23</f>
        <v>#NAME?</v>
      </c>
      <c r="F47" s="298" t="e">
        <f ca="1">SUBSTITUTE(SUBSTITUTE(_xll.qlRateHelperQuoteName(,E47),"_S6L12L",""),"6L","12LBASIS")</f>
        <v>#NAME?</v>
      </c>
      <c r="G47" s="790" t="e">
        <f ca="1">_xll.qlRateHelperQuoteValue(Trigger,E47)</f>
        <v>#NAME?</v>
      </c>
      <c r="H47" s="790" t="e">
        <f ca="1">_xll.qlSwapRateHelperSpread($E47,Trigger)</f>
        <v>#NAME?</v>
      </c>
      <c r="I47" s="59" t="b">
        <v>1</v>
      </c>
      <c r="J47" s="59">
        <v>40</v>
      </c>
      <c r="K47" s="59">
        <v>1</v>
      </c>
      <c r="L47" s="945" t="e">
        <f ca="1">_xll.qlRateHelperEarliestDate(Trigger,E47)</f>
        <v>#NAME?</v>
      </c>
      <c r="M47" s="944" t="e">
        <f ca="1">_xll.qlRateHelperLatestDate(Trigger,E47)</f>
        <v>#NAME?</v>
      </c>
    </row>
    <row r="48" spans="2:13" x14ac:dyDescent="0.2">
      <c r="B48" s="956"/>
      <c r="C48" s="279"/>
      <c r="D48" s="298" t="s">
        <v>115</v>
      </c>
      <c r="E48" s="298" t="e">
        <f ca="1">SwapsFromBasis_1Y!L24</f>
        <v>#NAME?</v>
      </c>
      <c r="F48" s="298" t="e">
        <f ca="1">SUBSTITUTE(SUBSTITUTE(_xll.qlRateHelperQuoteName(,E48),"_S6L12L",""),"6L","12LBASIS")</f>
        <v>#NAME?</v>
      </c>
      <c r="G48" s="790" t="e">
        <f ca="1">_xll.qlRateHelperQuoteValue(Trigger,E48)</f>
        <v>#NAME?</v>
      </c>
      <c r="H48" s="790" t="e">
        <f ca="1">_xll.qlSwapRateHelperSpread($E48,Trigger)</f>
        <v>#NAME?</v>
      </c>
      <c r="I48" s="59" t="b">
        <v>1</v>
      </c>
      <c r="J48" s="59">
        <v>40</v>
      </c>
      <c r="K48" s="59">
        <v>1</v>
      </c>
      <c r="L48" s="945" t="e">
        <f ca="1">_xll.qlRateHelperEarliestDate(Trigger,E48)</f>
        <v>#NAME?</v>
      </c>
      <c r="M48" s="944" t="e">
        <f ca="1">_xll.qlRateHelperLatestDate(Trigger,E48)</f>
        <v>#NAME?</v>
      </c>
    </row>
    <row r="49" spans="2:14" x14ac:dyDescent="0.2">
      <c r="B49" s="956"/>
      <c r="C49" s="279"/>
      <c r="D49" s="298" t="s">
        <v>114</v>
      </c>
      <c r="E49" s="298" t="e">
        <f ca="1">SwapsFromBasis_1Y!L25</f>
        <v>#NAME?</v>
      </c>
      <c r="F49" s="298" t="e">
        <f ca="1">SUBSTITUTE(SUBSTITUTE(_xll.qlRateHelperQuoteName(,E49),"_S6L12L",""),"6L","12LBASIS")</f>
        <v>#NAME?</v>
      </c>
      <c r="G49" s="790" t="e">
        <f ca="1">_xll.qlRateHelperQuoteValue(Trigger,E49)</f>
        <v>#NAME?</v>
      </c>
      <c r="H49" s="790" t="e">
        <f ca="1">_xll.qlSwapRateHelperSpread($E49,Trigger)</f>
        <v>#NAME?</v>
      </c>
      <c r="I49" s="59" t="b">
        <v>1</v>
      </c>
      <c r="J49" s="59">
        <v>40</v>
      </c>
      <c r="K49" s="59">
        <v>1</v>
      </c>
      <c r="L49" s="945" t="e">
        <f ca="1">_xll.qlRateHelperEarliestDate(Trigger,E49)</f>
        <v>#NAME?</v>
      </c>
      <c r="M49" s="944" t="e">
        <f ca="1">_xll.qlRateHelperLatestDate(Trigger,E49)</f>
        <v>#NAME?</v>
      </c>
    </row>
    <row r="50" spans="2:14" x14ac:dyDescent="0.2">
      <c r="B50" s="956"/>
      <c r="C50" s="279"/>
      <c r="D50" s="298" t="s">
        <v>113</v>
      </c>
      <c r="E50" s="298" t="e">
        <f ca="1">SwapsFromBasis_1Y!L26</f>
        <v>#NAME?</v>
      </c>
      <c r="F50" s="298" t="e">
        <f ca="1">SUBSTITUTE(SUBSTITUTE(_xll.qlRateHelperQuoteName(,E50),"_S6L12L",""),"6L","12LBASIS")</f>
        <v>#NAME?</v>
      </c>
      <c r="G50" s="790" t="e">
        <f ca="1">_xll.qlRateHelperQuoteValue(Trigger,E50)</f>
        <v>#NAME?</v>
      </c>
      <c r="H50" s="790" t="e">
        <f ca="1">_xll.qlSwapRateHelperSpread($E50,Trigger)</f>
        <v>#NAME?</v>
      </c>
      <c r="I50" s="59" t="b">
        <v>1</v>
      </c>
      <c r="J50" s="59">
        <v>40</v>
      </c>
      <c r="K50" s="59">
        <v>1</v>
      </c>
      <c r="L50" s="945" t="e">
        <f ca="1">_xll.qlRateHelperEarliestDate(Trigger,E50)</f>
        <v>#NAME?</v>
      </c>
      <c r="M50" s="944" t="e">
        <f ca="1">_xll.qlRateHelperLatestDate(Trigger,E50)</f>
        <v>#NAME?</v>
      </c>
    </row>
    <row r="51" spans="2:14" x14ac:dyDescent="0.2">
      <c r="B51" s="956"/>
      <c r="C51" s="279"/>
      <c r="D51" s="298" t="s">
        <v>52</v>
      </c>
      <c r="E51" s="298" t="e">
        <f ca="1">SwapsFromBasis_1Y!L27</f>
        <v>#NAME?</v>
      </c>
      <c r="F51" s="298" t="e">
        <f ca="1">SUBSTITUTE(SUBSTITUTE(_xll.qlRateHelperQuoteName(,E51),"_S6L12L",""),"6L","12LBASIS")</f>
        <v>#NAME?</v>
      </c>
      <c r="G51" s="790" t="e">
        <f ca="1">_xll.qlRateHelperQuoteValue(Trigger,E51)</f>
        <v>#NAME?</v>
      </c>
      <c r="H51" s="790" t="e">
        <f ca="1">_xll.qlSwapRateHelperSpread($E51,Trigger)</f>
        <v>#NAME?</v>
      </c>
      <c r="I51" s="59" t="b">
        <v>1</v>
      </c>
      <c r="J51" s="59">
        <v>40</v>
      </c>
      <c r="K51" s="59">
        <v>1</v>
      </c>
      <c r="L51" s="945" t="e">
        <f ca="1">_xll.qlRateHelperEarliestDate(Trigger,E51)</f>
        <v>#NAME?</v>
      </c>
      <c r="M51" s="944" t="e">
        <f ca="1">_xll.qlRateHelperLatestDate(Trigger,E51)</f>
        <v>#NAME?</v>
      </c>
    </row>
    <row r="52" spans="2:14" x14ac:dyDescent="0.2">
      <c r="B52" s="956"/>
      <c r="C52" s="279"/>
      <c r="D52" s="298" t="s">
        <v>112</v>
      </c>
      <c r="E52" s="298" t="e">
        <f ca="1">SwapsFromBasis_1Y!L28</f>
        <v>#NAME?</v>
      </c>
      <c r="F52" s="298" t="e">
        <f ca="1">SUBSTITUTE(SUBSTITUTE(_xll.qlRateHelperQuoteName(,E52),"_S6L12L",""),"6L","12LBASIS")</f>
        <v>#NAME?</v>
      </c>
      <c r="G52" s="790" t="e">
        <f ca="1">_xll.qlRateHelperQuoteValue(Trigger,E52)</f>
        <v>#NAME?</v>
      </c>
      <c r="H52" s="790" t="e">
        <f ca="1">_xll.qlSwapRateHelperSpread($E52,Trigger)</f>
        <v>#NAME?</v>
      </c>
      <c r="I52" s="59" t="b">
        <v>1</v>
      </c>
      <c r="J52" s="59">
        <v>40</v>
      </c>
      <c r="K52" s="59">
        <v>1</v>
      </c>
      <c r="L52" s="945" t="e">
        <f ca="1">_xll.qlRateHelperEarliestDate(Trigger,E52)</f>
        <v>#NAME?</v>
      </c>
      <c r="M52" s="944" t="e">
        <f ca="1">_xll.qlRateHelperLatestDate(Trigger,E52)</f>
        <v>#NAME?</v>
      </c>
    </row>
    <row r="53" spans="2:14" x14ac:dyDescent="0.2">
      <c r="B53" s="956"/>
      <c r="C53" s="279"/>
      <c r="D53" s="298" t="s">
        <v>111</v>
      </c>
      <c r="E53" s="298" t="e">
        <f ca="1">SwapsFromBasis_1Y!L29</f>
        <v>#NAME?</v>
      </c>
      <c r="F53" s="298" t="e">
        <f ca="1">SUBSTITUTE(SUBSTITUTE(_xll.qlRateHelperQuoteName(,E53),"_S6L12L",""),"6L","12LBASIS")</f>
        <v>#NAME?</v>
      </c>
      <c r="G53" s="790" t="e">
        <f ca="1">_xll.qlRateHelperQuoteValue(Trigger,E53)</f>
        <v>#NAME?</v>
      </c>
      <c r="H53" s="790" t="e">
        <f ca="1">_xll.qlSwapRateHelperSpread($E53,Trigger)</f>
        <v>#NAME?</v>
      </c>
      <c r="I53" s="59" t="b">
        <v>1</v>
      </c>
      <c r="J53" s="59">
        <v>40</v>
      </c>
      <c r="K53" s="59">
        <v>1</v>
      </c>
      <c r="L53" s="945" t="e">
        <f ca="1">_xll.qlRateHelperEarliestDate(Trigger,E53)</f>
        <v>#NAME?</v>
      </c>
      <c r="M53" s="944" t="e">
        <f ca="1">_xll.qlRateHelperLatestDate(Trigger,E53)</f>
        <v>#NAME?</v>
      </c>
    </row>
    <row r="54" spans="2:14" x14ac:dyDescent="0.2">
      <c r="B54" s="956"/>
      <c r="C54" s="279"/>
      <c r="D54" s="298" t="s">
        <v>110</v>
      </c>
      <c r="E54" s="298" t="e">
        <f ca="1">SwapsFromBasis_1Y!L30</f>
        <v>#NAME?</v>
      </c>
      <c r="F54" s="298" t="e">
        <f ca="1">SUBSTITUTE(SUBSTITUTE(_xll.qlRateHelperQuoteName(,E54),"_S6L12L",""),"6L","12LBASIS")</f>
        <v>#NAME?</v>
      </c>
      <c r="G54" s="790" t="e">
        <f ca="1">_xll.qlRateHelperQuoteValue(Trigger,E54)</f>
        <v>#NAME?</v>
      </c>
      <c r="H54" s="790" t="e">
        <f ca="1">_xll.qlSwapRateHelperSpread($E54,Trigger)</f>
        <v>#NAME?</v>
      </c>
      <c r="I54" s="59" t="b">
        <v>1</v>
      </c>
      <c r="J54" s="59">
        <v>40</v>
      </c>
      <c r="K54" s="59">
        <v>1</v>
      </c>
      <c r="L54" s="945" t="e">
        <f ca="1">_xll.qlRateHelperEarliestDate(Trigger,E54)</f>
        <v>#NAME?</v>
      </c>
      <c r="M54" s="944" t="e">
        <f ca="1">_xll.qlRateHelperLatestDate(Trigger,E54)</f>
        <v>#NAME?</v>
      </c>
    </row>
    <row r="55" spans="2:14" x14ac:dyDescent="0.2">
      <c r="B55" s="956"/>
      <c r="C55" s="279"/>
      <c r="D55" s="298" t="s">
        <v>109</v>
      </c>
      <c r="E55" s="298" t="e">
        <f ca="1">SwapsFromBasis_1Y!L31</f>
        <v>#NAME?</v>
      </c>
      <c r="F55" s="298" t="e">
        <f ca="1">SUBSTITUTE(SUBSTITUTE(_xll.qlRateHelperQuoteName(,E55),"_S6L12L",""),"6L","12LBASIS")</f>
        <v>#NAME?</v>
      </c>
      <c r="G55" s="790" t="e">
        <f ca="1">_xll.qlRateHelperQuoteValue(Trigger,E55)</f>
        <v>#NAME?</v>
      </c>
      <c r="H55" s="790" t="e">
        <f ca="1">_xll.qlSwapRateHelperSpread($E55,Trigger)</f>
        <v>#NAME?</v>
      </c>
      <c r="I55" s="59" t="b">
        <v>1</v>
      </c>
      <c r="J55" s="59">
        <v>40</v>
      </c>
      <c r="K55" s="59">
        <v>1</v>
      </c>
      <c r="L55" s="945" t="e">
        <f ca="1">_xll.qlRateHelperEarliestDate(Trigger,E55)</f>
        <v>#NAME?</v>
      </c>
      <c r="M55" s="944" t="e">
        <f ca="1">_xll.qlRateHelperLatestDate(Trigger,E55)</f>
        <v>#NAME?</v>
      </c>
    </row>
    <row r="56" spans="2:14" x14ac:dyDescent="0.2">
      <c r="B56" s="956"/>
      <c r="C56" s="279"/>
      <c r="D56" s="298" t="s">
        <v>51</v>
      </c>
      <c r="E56" s="298" t="e">
        <f ca="1">SwapsFromBasis_1Y!L32</f>
        <v>#NAME?</v>
      </c>
      <c r="F56" s="298" t="e">
        <f ca="1">SUBSTITUTE(SUBSTITUTE(_xll.qlRateHelperQuoteName(,E56),"_S6L12L",""),"6L","12LBASIS")</f>
        <v>#NAME?</v>
      </c>
      <c r="G56" s="790" t="e">
        <f ca="1">_xll.qlRateHelperQuoteValue(Trigger,E56)</f>
        <v>#NAME?</v>
      </c>
      <c r="H56" s="790" t="e">
        <f ca="1">_xll.qlSwapRateHelperSpread($E56,Trigger)</f>
        <v>#NAME?</v>
      </c>
      <c r="I56" s="59" t="b">
        <v>1</v>
      </c>
      <c r="J56" s="59">
        <v>40</v>
      </c>
      <c r="K56" s="59">
        <v>1</v>
      </c>
      <c r="L56" s="945" t="e">
        <f ca="1">_xll.qlRateHelperEarliestDate(Trigger,E56)</f>
        <v>#NAME?</v>
      </c>
      <c r="M56" s="944" t="e">
        <f ca="1">_xll.qlRateHelperLatestDate(Trigger,E56)</f>
        <v>#NAME?</v>
      </c>
    </row>
    <row r="57" spans="2:14" x14ac:dyDescent="0.2">
      <c r="B57" s="956"/>
      <c r="C57" s="279"/>
      <c r="D57" s="298" t="s">
        <v>108</v>
      </c>
      <c r="E57" s="298" t="e">
        <f ca="1">SwapsFromBasis_1Y!L33</f>
        <v>#NAME?</v>
      </c>
      <c r="F57" s="298" t="e">
        <f ca="1">SUBSTITUTE(SUBSTITUTE(_xll.qlRateHelperQuoteName(,E57),"_S6L12L",""),"6L","12LBASIS")</f>
        <v>#NAME?</v>
      </c>
      <c r="G57" s="790" t="e">
        <f ca="1">_xll.qlRateHelperQuoteValue(Trigger,E57)</f>
        <v>#NAME?</v>
      </c>
      <c r="H57" s="790" t="e">
        <f ca="1">_xll.qlSwapRateHelperSpread($E57,Trigger)</f>
        <v>#NAME?</v>
      </c>
      <c r="I57" s="59" t="b">
        <v>1</v>
      </c>
      <c r="J57" s="59">
        <v>40</v>
      </c>
      <c r="K57" s="59">
        <v>1</v>
      </c>
      <c r="L57" s="945" t="e">
        <f ca="1">_xll.qlRateHelperEarliestDate(Trigger,E57)</f>
        <v>#NAME?</v>
      </c>
      <c r="M57" s="944" t="e">
        <f ca="1">_xll.qlRateHelperLatestDate(Trigger,E57)</f>
        <v>#NAME?</v>
      </c>
    </row>
    <row r="58" spans="2:14" x14ac:dyDescent="0.2">
      <c r="B58" s="956"/>
      <c r="C58" s="279"/>
      <c r="D58" s="298" t="s">
        <v>107</v>
      </c>
      <c r="E58" s="298" t="e">
        <f ca="1">SwapsFromBasis_1Y!L34</f>
        <v>#NAME?</v>
      </c>
      <c r="F58" s="298" t="e">
        <f ca="1">SUBSTITUTE(SUBSTITUTE(_xll.qlRateHelperQuoteName(,E58),"_S6L12L",""),"6L","12LBASIS")</f>
        <v>#NAME?</v>
      </c>
      <c r="G58" s="790" t="e">
        <f ca="1">_xll.qlRateHelperQuoteValue(Trigger,E58)</f>
        <v>#NAME?</v>
      </c>
      <c r="H58" s="790" t="e">
        <f ca="1">_xll.qlSwapRateHelperSpread($E58,Trigger)</f>
        <v>#NAME?</v>
      </c>
      <c r="I58" s="59" t="b">
        <v>1</v>
      </c>
      <c r="J58" s="59">
        <v>40</v>
      </c>
      <c r="K58" s="59">
        <v>1</v>
      </c>
      <c r="L58" s="945" t="e">
        <f ca="1">_xll.qlRateHelperEarliestDate(Trigger,E58)</f>
        <v>#NAME?</v>
      </c>
      <c r="M58" s="944" t="e">
        <f ca="1">_xll.qlRateHelperLatestDate(Trigger,E58)</f>
        <v>#NAME?</v>
      </c>
    </row>
    <row r="59" spans="2:14" x14ac:dyDescent="0.2">
      <c r="B59" s="956"/>
      <c r="C59" s="279"/>
      <c r="D59" s="298" t="s">
        <v>106</v>
      </c>
      <c r="E59" s="298" t="e">
        <f ca="1">SwapsFromBasis_1Y!L35</f>
        <v>#NAME?</v>
      </c>
      <c r="F59" s="298" t="e">
        <f ca="1">SUBSTITUTE(SUBSTITUTE(_xll.qlRateHelperQuoteName(,E59),"_S6L12L",""),"6L","12LBASIS")</f>
        <v>#NAME?</v>
      </c>
      <c r="G59" s="790" t="e">
        <f ca="1">_xll.qlRateHelperQuoteValue(Trigger,E59)</f>
        <v>#NAME?</v>
      </c>
      <c r="H59" s="790" t="e">
        <f ca="1">_xll.qlSwapRateHelperSpread($E59,Trigger)</f>
        <v>#NAME?</v>
      </c>
      <c r="I59" s="59" t="b">
        <v>1</v>
      </c>
      <c r="J59" s="59">
        <v>40</v>
      </c>
      <c r="K59" s="59">
        <v>1</v>
      </c>
      <c r="L59" s="945" t="e">
        <f ca="1">_xll.qlRateHelperEarliestDate(Trigger,E59)</f>
        <v>#NAME?</v>
      </c>
      <c r="M59" s="944" t="e">
        <f ca="1">_xll.qlRateHelperLatestDate(Trigger,E59)</f>
        <v>#NAME?</v>
      </c>
    </row>
    <row r="60" spans="2:14" x14ac:dyDescent="0.2">
      <c r="B60" s="956"/>
      <c r="C60" s="279"/>
      <c r="D60" s="298" t="s">
        <v>105</v>
      </c>
      <c r="E60" s="298" t="e">
        <f ca="1">SwapsFromBasis_1Y!L36</f>
        <v>#NAME?</v>
      </c>
      <c r="F60" s="298" t="e">
        <f ca="1">SUBSTITUTE(SUBSTITUTE(_xll.qlRateHelperQuoteName(,E60),"_S6L12L",""),"6L","12LBASIS")</f>
        <v>#NAME?</v>
      </c>
      <c r="G60" s="790" t="e">
        <f ca="1">_xll.qlRateHelperQuoteValue(Trigger,E60)</f>
        <v>#NAME?</v>
      </c>
      <c r="H60" s="790" t="e">
        <f ca="1">_xll.qlSwapRateHelperSpread($E60,Trigger)</f>
        <v>#NAME?</v>
      </c>
      <c r="I60" s="59" t="b">
        <v>1</v>
      </c>
      <c r="J60" s="59">
        <v>40</v>
      </c>
      <c r="K60" s="59">
        <v>1</v>
      </c>
      <c r="L60" s="945" t="e">
        <f ca="1">_xll.qlRateHelperEarliestDate(Trigger,E60)</f>
        <v>#NAME?</v>
      </c>
      <c r="M60" s="944" t="e">
        <f ca="1">_xll.qlRateHelperLatestDate(Trigger,E60)</f>
        <v>#NAME?</v>
      </c>
    </row>
    <row r="61" spans="2:14" x14ac:dyDescent="0.2">
      <c r="B61" s="956"/>
      <c r="C61" s="279"/>
      <c r="D61" s="298" t="s">
        <v>50</v>
      </c>
      <c r="E61" s="298" t="e">
        <f ca="1">SwapsFromBasis_1Y!L37</f>
        <v>#NAME?</v>
      </c>
      <c r="F61" s="298" t="e">
        <f ca="1">SUBSTITUTE(SUBSTITUTE(_xll.qlRateHelperQuoteName(,E61),"_S6L12L",""),"6L","12LBASIS")</f>
        <v>#NAME?</v>
      </c>
      <c r="G61" s="790" t="e">
        <f ca="1">_xll.qlRateHelperQuoteValue(Trigger,E61)</f>
        <v>#NAME?</v>
      </c>
      <c r="H61" s="790" t="e">
        <f ca="1">_xll.qlSwapRateHelperSpread($E61,Trigger)</f>
        <v>#NAME?</v>
      </c>
      <c r="I61" s="59" t="b">
        <v>1</v>
      </c>
      <c r="J61" s="59">
        <v>40</v>
      </c>
      <c r="K61" s="59">
        <v>1</v>
      </c>
      <c r="L61" s="945" t="e">
        <f ca="1">_xll.qlRateHelperEarliestDate(Trigger,E61)</f>
        <v>#NAME?</v>
      </c>
      <c r="M61" s="944" t="e">
        <f ca="1">_xll.qlRateHelperLatestDate(Trigger,E61)</f>
        <v>#NAME?</v>
      </c>
    </row>
    <row r="62" spans="2:14" x14ac:dyDescent="0.2">
      <c r="B62" s="956"/>
      <c r="C62" s="279"/>
      <c r="D62" s="298" t="s">
        <v>104</v>
      </c>
      <c r="E62" s="298" t="e">
        <f ca="1">SwapsFromBasis_1Y!L38</f>
        <v>#NAME?</v>
      </c>
      <c r="F62" s="298" t="e">
        <f ca="1">SUBSTITUTE(SUBSTITUTE(_xll.qlRateHelperQuoteName(,E62),"_S6L12L",""),"6L","12LBASIS")</f>
        <v>#NAME?</v>
      </c>
      <c r="G62" s="790" t="e">
        <f ca="1">_xll.qlRateHelperQuoteValue(Trigger,E62)</f>
        <v>#NAME?</v>
      </c>
      <c r="H62" s="790" t="e">
        <f ca="1">_xll.qlSwapRateHelperSpread($E62,Trigger)</f>
        <v>#NAME?</v>
      </c>
      <c r="I62" s="59" t="b">
        <v>1</v>
      </c>
      <c r="J62" s="59">
        <v>40</v>
      </c>
      <c r="K62" s="59">
        <v>1</v>
      </c>
      <c r="L62" s="945" t="e">
        <f ca="1">_xll.qlRateHelperEarliestDate(Trigger,E62)</f>
        <v>#NAME?</v>
      </c>
      <c r="M62" s="944" t="e">
        <f ca="1">_xll.qlRateHelperLatestDate(Trigger,E62)</f>
        <v>#NAME?</v>
      </c>
    </row>
    <row r="63" spans="2:14" x14ac:dyDescent="0.2">
      <c r="B63" s="787"/>
      <c r="C63" s="787"/>
      <c r="D63" s="787"/>
      <c r="E63" s="787"/>
      <c r="F63" s="787"/>
      <c r="G63" s="787"/>
      <c r="H63" s="787"/>
      <c r="I63" s="787"/>
      <c r="J63" s="787"/>
      <c r="K63" s="787"/>
      <c r="L63" s="787"/>
      <c r="M63" s="787"/>
    </row>
    <row r="64" spans="2:14" x14ac:dyDescent="0.2">
      <c r="N64" s="1445"/>
    </row>
    <row r="65" spans="14:14" ht="11.25" customHeight="1" x14ac:dyDescent="0.2">
      <c r="N65" s="933"/>
    </row>
    <row r="66" spans="14:14" x14ac:dyDescent="0.2">
      <c r="N66" s="938"/>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5" width="25.5703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0" ht="20.25" customHeight="1" thickBot="1" x14ac:dyDescent="0.25">
      <c r="A1" s="1957" t="s">
        <v>360</v>
      </c>
      <c r="B1" s="1958"/>
      <c r="D1" s="786" t="s">
        <v>359</v>
      </c>
      <c r="E1" s="785" t="s">
        <v>364</v>
      </c>
      <c r="F1" s="784" t="s">
        <v>357</v>
      </c>
      <c r="G1" s="784"/>
      <c r="H1" s="784" t="s">
        <v>356</v>
      </c>
      <c r="I1" s="783" t="s">
        <v>355</v>
      </c>
      <c r="J1" s="771" t="e">
        <f t="array" aca="1" ref="J1:J126" ca="1">_xll.qlPiecewiseYieldCurveData(,YieldCurve)</f>
        <v>#NAME?</v>
      </c>
    </row>
    <row r="2" spans="1:10"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SUBSTITUTE(SUBSTITUTE(_xll.qlRateHelperQuoteName(,D2),"_S6L12L",""),"6L","12LBASIS")</f>
        <v>#NAME?</v>
      </c>
      <c r="F2" s="774" t="e">
        <f ca="1">_xll.qlRateHelperRate(,$D2)</f>
        <v>#NAME?</v>
      </c>
      <c r="G2" s="774" t="str">
        <f ca="1">IF(ISERROR(_xll.qlSwapRateHelperSpread($D2)),IF(ISERROR(_xll.qlFuturesRateHelperConvexityAdjustment($D2)),"--",_xll.qlFuturesRateHelperConvexityAdjustment($D2)),_xll.qlSwapRateHelperSpread($D2))</f>
        <v>--</v>
      </c>
      <c r="H2" s="773" t="e">
        <f ca="1">_xll.qlRateHelperEarliestDate(,$D2)</f>
        <v>#NAME?</v>
      </c>
      <c r="I2" s="772" t="e">
        <f ca="1">_xll.qlRateHelperLatestDate(,$D2)</f>
        <v>#NAME?</v>
      </c>
      <c r="J2" s="771" t="e">
        <f ca="1"/>
        <v>#NAME?</v>
      </c>
    </row>
    <row r="3" spans="1:10" x14ac:dyDescent="0.2">
      <c r="A3" s="779" t="s">
        <v>353</v>
      </c>
      <c r="B3" s="780">
        <v>1</v>
      </c>
      <c r="D3" s="775" t="e">
        <f ca="1"/>
        <v>#NAME?</v>
      </c>
      <c r="E3" s="775" t="e">
        <f ca="1">SUBSTITUTE(SUBSTITUTE(_xll.qlRateHelperQuoteName(,D3),"_S6L12L",""),"6L","12LBASIS")</f>
        <v>#NAME?</v>
      </c>
      <c r="F3" s="774" t="e">
        <f ca="1">_xll.qlRateHelperRate(,$D3)</f>
        <v>#NAME?</v>
      </c>
      <c r="G3" s="774" t="str">
        <f ca="1">IF(ISERROR(_xll.qlSwapRateHelperSpread($D3)),IF(ISERROR(_xll.qlFuturesRateHelperConvexityAdjustment($D3)),"--",_xll.qlFuturesRateHelperConvexityAdjustment($D3)),_xll.qlSwapRateHelperSpread($D3))</f>
        <v>--</v>
      </c>
      <c r="H3" s="773" t="e">
        <f ca="1">_xll.qlRateHelperEarliestDate(,$D3)</f>
        <v>#NAME?</v>
      </c>
      <c r="I3" s="772" t="e">
        <f ca="1">_xll.qlRateHelperLatestDate(,$D3)</f>
        <v>#NAME?</v>
      </c>
      <c r="J3" s="771" t="e">
        <f ca="1"/>
        <v>#NAME?</v>
      </c>
    </row>
    <row r="4" spans="1:10" x14ac:dyDescent="0.2">
      <c r="A4" s="779" t="s">
        <v>352</v>
      </c>
      <c r="B4" s="780">
        <v>2</v>
      </c>
      <c r="D4" s="775" t="e">
        <f ca="1"/>
        <v>#NAME?</v>
      </c>
      <c r="E4" s="775" t="e">
        <f ca="1">SUBSTITUTE(SUBSTITUTE(_xll.qlRateHelperQuoteName(,D4),"_S6L12L",""),"6L","12LBASIS")</f>
        <v>#NAME?</v>
      </c>
      <c r="F4" s="774" t="e">
        <f ca="1">_xll.qlRateHelperRate(,$D4)</f>
        <v>#NAME?</v>
      </c>
      <c r="G4" s="774" t="str">
        <f ca="1">IF(ISERROR(_xll.qlSwapRateHelperSpread($D4)),IF(ISERROR(_xll.qlFuturesRateHelperConvexityAdjustment($D4)),"--",_xll.qlFuturesRateHelperConvexityAdjustment($D4)),_xll.qlSwapRateHelperSpread($D4))</f>
        <v>--</v>
      </c>
      <c r="H4" s="773" t="e">
        <f ca="1">_xll.qlRateHelperEarliestDate(,$D4)</f>
        <v>#NAME?</v>
      </c>
      <c r="I4" s="772" t="e">
        <f ca="1">_xll.qlRateHelperLatestDate(,$D4)</f>
        <v>#NAME?</v>
      </c>
      <c r="J4" s="771" t="e">
        <f ca="1"/>
        <v>#NAME?</v>
      </c>
    </row>
    <row r="5" spans="1:10" x14ac:dyDescent="0.2">
      <c r="A5" s="779" t="s">
        <v>351</v>
      </c>
      <c r="B5" s="778" t="s">
        <v>350</v>
      </c>
      <c r="D5" s="775" t="e">
        <f ca="1"/>
        <v>#NAME?</v>
      </c>
      <c r="E5" s="775" t="e">
        <f ca="1">SUBSTITUTE(SUBSTITUTE(_xll.qlRateHelperQuoteName(,D5),"_S6L12L",""),"6L","12LBASIS")</f>
        <v>#NAME?</v>
      </c>
      <c r="F5" s="774" t="e">
        <f ca="1">_xll.qlRateHelperRate(,$D5)</f>
        <v>#NAME?</v>
      </c>
      <c r="G5" s="774" t="str">
        <f ca="1">IF(ISERROR(_xll.qlSwapRateHelperSpread($D5)),IF(ISERROR(_xll.qlFuturesRateHelperConvexityAdjustment($D5)),"--",_xll.qlFuturesRateHelperConvexityAdjustment($D5)),_xll.qlSwapRateHelperSpread($D5))</f>
        <v>--</v>
      </c>
      <c r="H5" s="773" t="e">
        <f ca="1">_xll.qlRateHelperEarliestDate(,$D5)</f>
        <v>#NAME?</v>
      </c>
      <c r="I5" s="772" t="e">
        <f ca="1">_xll.qlRateHelperLatestDate(,$D5)</f>
        <v>#NAME?</v>
      </c>
      <c r="J5" s="771" t="e">
        <f ca="1"/>
        <v>#NAME?</v>
      </c>
    </row>
    <row r="6" spans="1:10" x14ac:dyDescent="0.2">
      <c r="D6" s="775" t="e">
        <f ca="1"/>
        <v>#NAME?</v>
      </c>
      <c r="E6" s="775" t="e">
        <f ca="1">SUBSTITUTE(SUBSTITUTE(_xll.qlRateHelperQuoteName(,D6),"_S6L12L",""),"6L","12LBASIS")</f>
        <v>#NAME?</v>
      </c>
      <c r="F6" s="774" t="e">
        <f ca="1">_xll.qlRateHelperRate(,$D6)</f>
        <v>#NAME?</v>
      </c>
      <c r="G6" s="774" t="str">
        <f ca="1">IF(ISERROR(_xll.qlSwapRateHelperSpread($D6)),IF(ISERROR(_xll.qlFuturesRateHelperConvexityAdjustment($D6)),"--",_xll.qlFuturesRateHelperConvexityAdjustment($D6)),_xll.qlSwapRateHelperSpread($D6))</f>
        <v>--</v>
      </c>
      <c r="H6" s="773" t="e">
        <f ca="1">_xll.qlRateHelperEarliestDate(,$D6)</f>
        <v>#NAME?</v>
      </c>
      <c r="I6" s="772" t="e">
        <f ca="1">_xll.qlRateHelperLatestDate(,$D6)</f>
        <v>#NAME?</v>
      </c>
      <c r="J6" s="771" t="e">
        <f ca="1"/>
        <v>#NAME?</v>
      </c>
    </row>
    <row r="7" spans="1:10" x14ac:dyDescent="0.2">
      <c r="D7" s="775" t="e">
        <f ca="1"/>
        <v>#NAME?</v>
      </c>
      <c r="E7" s="775" t="e">
        <f ca="1">SUBSTITUTE(SUBSTITUTE(_xll.qlRateHelperQuoteName(,D7),"_S6L12L",""),"6L","12LBASIS")</f>
        <v>#NAME?</v>
      </c>
      <c r="F7" s="774" t="e">
        <f ca="1">_xll.qlRateHelperRate(,$D7)</f>
        <v>#NAME?</v>
      </c>
      <c r="G7" s="774" t="str">
        <f ca="1">IF(ISERROR(_xll.qlSwapRateHelperSpread($D7)),IF(ISERROR(_xll.qlFuturesRateHelperConvexityAdjustment($D7)),"--",_xll.qlFuturesRateHelperConvexityAdjustment($D7)),_xll.qlSwapRateHelperSpread($D7))</f>
        <v>--</v>
      </c>
      <c r="H7" s="773" t="e">
        <f ca="1">_xll.qlRateHelperEarliestDate(,$D7)</f>
        <v>#NAME?</v>
      </c>
      <c r="I7" s="772" t="e">
        <f ca="1">_xll.qlRateHelperLatestDate(,$D7)</f>
        <v>#NAME?</v>
      </c>
      <c r="J7" s="771" t="e">
        <f ca="1"/>
        <v>#NAME?</v>
      </c>
    </row>
    <row r="8" spans="1:10" x14ac:dyDescent="0.2">
      <c r="D8" s="775" t="e">
        <f ca="1"/>
        <v>#NAME?</v>
      </c>
      <c r="E8" s="775" t="e">
        <f ca="1">SUBSTITUTE(SUBSTITUTE(_xll.qlRateHelperQuoteName(,D8),"_S6L12L",""),"6L","12LBASIS")</f>
        <v>#NAME?</v>
      </c>
      <c r="F8" s="774" t="e">
        <f ca="1">_xll.qlRateHelperRate(,$D8)</f>
        <v>#NAME?</v>
      </c>
      <c r="G8" s="774" t="str">
        <f ca="1">IF(ISERROR(_xll.qlSwapRateHelperSpread($D8)),IF(ISERROR(_xll.qlFuturesRateHelperConvexityAdjustment($D8)),"--",_xll.qlFuturesRateHelperConvexityAdjustment($D8)),_xll.qlSwapRateHelperSpread($D8))</f>
        <v>--</v>
      </c>
      <c r="H8" s="773" t="e">
        <f ca="1">_xll.qlRateHelperEarliestDate(,$D8)</f>
        <v>#NAME?</v>
      </c>
      <c r="I8" s="772" t="e">
        <f ca="1">_xll.qlRateHelperLatestDate(,$D8)</f>
        <v>#NAME?</v>
      </c>
      <c r="J8" s="771" t="e">
        <f ca="1"/>
        <v>#NAME?</v>
      </c>
    </row>
    <row r="9" spans="1:10" x14ac:dyDescent="0.2">
      <c r="D9" s="775" t="e">
        <f ca="1"/>
        <v>#NAME?</v>
      </c>
      <c r="E9" s="775" t="e">
        <f ca="1">SUBSTITUTE(SUBSTITUTE(_xll.qlRateHelperQuoteName(,D9),"_S6L12L",""),"6L","12LBASIS")</f>
        <v>#NAME?</v>
      </c>
      <c r="F9" s="774" t="e">
        <f ca="1">_xll.qlRateHelperRate(,$D9)</f>
        <v>#NAME?</v>
      </c>
      <c r="G9" s="774" t="str">
        <f ca="1">IF(ISERROR(_xll.qlSwapRateHelperSpread($D9)),IF(ISERROR(_xll.qlFuturesRateHelperConvexityAdjustment($D9)),"--",_xll.qlFuturesRateHelperConvexityAdjustment($D9)),_xll.qlSwapRateHelperSpread($D9))</f>
        <v>--</v>
      </c>
      <c r="H9" s="773" t="e">
        <f ca="1">_xll.qlRateHelperEarliestDate(,$D9)</f>
        <v>#NAME?</v>
      </c>
      <c r="I9" s="772" t="e">
        <f ca="1">_xll.qlRateHelperLatestDate(,$D9)</f>
        <v>#NAME?</v>
      </c>
      <c r="J9" s="771" t="e">
        <f ca="1"/>
        <v>#NAME?</v>
      </c>
    </row>
    <row r="10" spans="1:10" x14ac:dyDescent="0.2">
      <c r="D10" s="775" t="e">
        <f ca="1"/>
        <v>#NAME?</v>
      </c>
      <c r="E10" s="775" t="e">
        <f ca="1">SUBSTITUTE(SUBSTITUTE(_xll.qlRateHelperQuoteName(,D10),"_S6L12L",""),"6L","12LBASIS")</f>
        <v>#NAME?</v>
      </c>
      <c r="F10" s="774" t="e">
        <f ca="1">_xll.qlRateHelperRate(,$D10)</f>
        <v>#NAME?</v>
      </c>
      <c r="G10" s="774" t="str">
        <f ca="1">IF(ISERROR(_xll.qlSwapRateHelperSpread($D10)),IF(ISERROR(_xll.qlFuturesRateHelperConvexityAdjustment($D10)),"--",_xll.qlFuturesRateHelperConvexityAdjustment($D10)),_xll.qlSwapRateHelperSpread($D10))</f>
        <v>--</v>
      </c>
      <c r="H10" s="773" t="e">
        <f ca="1">_xll.qlRateHelperEarliestDate(,$D10)</f>
        <v>#NAME?</v>
      </c>
      <c r="I10" s="772" t="e">
        <f ca="1">_xll.qlRateHelperLatestDate(,$D10)</f>
        <v>#NAME?</v>
      </c>
      <c r="J10" s="771" t="e">
        <f ca="1"/>
        <v>#NAME?</v>
      </c>
    </row>
    <row r="11" spans="1:10" x14ac:dyDescent="0.2">
      <c r="D11" s="775" t="e">
        <f ca="1"/>
        <v>#NAME?</v>
      </c>
      <c r="E11" s="775" t="e">
        <f ca="1">SUBSTITUTE(SUBSTITUTE(_xll.qlRateHelperQuoteName(,D11),"_S6L12L",""),"6L","12LBASIS")</f>
        <v>#NAME?</v>
      </c>
      <c r="F11" s="774" t="e">
        <f ca="1">_xll.qlRateHelperRate(,$D11)</f>
        <v>#NAME?</v>
      </c>
      <c r="G11" s="774" t="str">
        <f ca="1">IF(ISERROR(_xll.qlSwapRateHelperSpread($D11)),IF(ISERROR(_xll.qlFuturesRateHelperConvexityAdjustment($D11)),"--",_xll.qlFuturesRateHelperConvexityAdjustment($D11)),_xll.qlSwapRateHelperSpread($D11))</f>
        <v>--</v>
      </c>
      <c r="H11" s="773" t="e">
        <f ca="1">_xll.qlRateHelperEarliestDate(,$D11)</f>
        <v>#NAME?</v>
      </c>
      <c r="I11" s="772" t="e">
        <f ca="1">_xll.qlRateHelperLatestDate(,$D11)</f>
        <v>#NAME?</v>
      </c>
      <c r="J11" s="771" t="e">
        <f ca="1"/>
        <v>#NAME?</v>
      </c>
    </row>
    <row r="12" spans="1:10" x14ac:dyDescent="0.2">
      <c r="D12" s="775" t="e">
        <f ca="1"/>
        <v>#NAME?</v>
      </c>
      <c r="E12" s="775" t="e">
        <f ca="1">SUBSTITUTE(SUBSTITUTE(_xll.qlRateHelperQuoteName(,D12),"_S6L12L",""),"6L","12LBASIS")</f>
        <v>#NAME?</v>
      </c>
      <c r="F12" s="774" t="e">
        <f ca="1">_xll.qlRateHelperRate(,$D12)</f>
        <v>#NAME?</v>
      </c>
      <c r="G12" s="774" t="str">
        <f ca="1">IF(ISERROR(_xll.qlSwapRateHelperSpread($D12)),IF(ISERROR(_xll.qlFuturesRateHelperConvexityAdjustment($D12)),"--",_xll.qlFuturesRateHelperConvexityAdjustment($D12)),_xll.qlSwapRateHelperSpread($D12))</f>
        <v>--</v>
      </c>
      <c r="H12" s="773" t="e">
        <f ca="1">_xll.qlRateHelperEarliestDate(,$D12)</f>
        <v>#NAME?</v>
      </c>
      <c r="I12" s="772" t="e">
        <f ca="1">_xll.qlRateHelperLatestDate(,$D12)</f>
        <v>#NAME?</v>
      </c>
      <c r="J12" s="771" t="e">
        <f ca="1"/>
        <v>#NAME?</v>
      </c>
    </row>
    <row r="13" spans="1:10" x14ac:dyDescent="0.2">
      <c r="D13" s="775" t="e">
        <f ca="1"/>
        <v>#NAME?</v>
      </c>
      <c r="E13" s="775" t="e">
        <f ca="1">SUBSTITUTE(SUBSTITUTE(_xll.qlRateHelperQuoteName(,D13),"_S6L12L",""),"6L","12LBASIS")</f>
        <v>#NAME?</v>
      </c>
      <c r="F13" s="774" t="e">
        <f ca="1">_xll.qlRateHelperRate(,$D13)</f>
        <v>#NAME?</v>
      </c>
      <c r="G13" s="774" t="str">
        <f ca="1">IF(ISERROR(_xll.qlSwapRateHelperSpread($D13)),IF(ISERROR(_xll.qlFuturesRateHelperConvexityAdjustment($D13)),"--",_xll.qlFuturesRateHelperConvexityAdjustment($D13)),_xll.qlSwapRateHelperSpread($D13))</f>
        <v>--</v>
      </c>
      <c r="H13" s="773" t="e">
        <f ca="1">_xll.qlRateHelperEarliestDate(,$D13)</f>
        <v>#NAME?</v>
      </c>
      <c r="I13" s="772" t="e">
        <f ca="1">_xll.qlRateHelperLatestDate(,$D13)</f>
        <v>#NAME?</v>
      </c>
      <c r="J13" s="771" t="e">
        <f ca="1"/>
        <v>#NAME?</v>
      </c>
    </row>
    <row r="14" spans="1:10" x14ac:dyDescent="0.2">
      <c r="D14" s="775" t="e">
        <f ca="1"/>
        <v>#NAME?</v>
      </c>
      <c r="E14" s="775" t="e">
        <f ca="1">SUBSTITUTE(SUBSTITUTE(_xll.qlRateHelperQuoteName(,D14),"_S6L12L",""),"6L","12LBASIS")</f>
        <v>#NAME?</v>
      </c>
      <c r="F14" s="774" t="e">
        <f ca="1">_xll.qlRateHelperRate(,$D14)</f>
        <v>#NAME?</v>
      </c>
      <c r="G14" s="774" t="str">
        <f ca="1">IF(ISERROR(_xll.qlSwapRateHelperSpread($D14)),IF(ISERROR(_xll.qlFuturesRateHelperConvexityAdjustment($D14)),"--",_xll.qlFuturesRateHelperConvexityAdjustment($D14)),_xll.qlSwapRateHelperSpread($D14))</f>
        <v>--</v>
      </c>
      <c r="H14" s="773" t="e">
        <f ca="1">_xll.qlRateHelperEarliestDate(,$D14)</f>
        <v>#NAME?</v>
      </c>
      <c r="I14" s="772" t="e">
        <f ca="1">_xll.qlRateHelperLatestDate(,$D14)</f>
        <v>#NAME?</v>
      </c>
      <c r="J14" s="771" t="e">
        <f ca="1"/>
        <v>#NAME?</v>
      </c>
    </row>
    <row r="15" spans="1:10" x14ac:dyDescent="0.2">
      <c r="D15" s="775" t="e">
        <f ca="1"/>
        <v>#NAME?</v>
      </c>
      <c r="E15" s="775" t="e">
        <f ca="1">SUBSTITUTE(SUBSTITUTE(_xll.qlRateHelperQuoteName(,D15),"_S6L12L",""),"6L","12LBASIS")</f>
        <v>#NAME?</v>
      </c>
      <c r="F15" s="774" t="e">
        <f ca="1">_xll.qlRateHelperRate(,$D15)</f>
        <v>#NAME?</v>
      </c>
      <c r="G15" s="774" t="str">
        <f ca="1">IF(ISERROR(_xll.qlSwapRateHelperSpread($D15)),IF(ISERROR(_xll.qlFuturesRateHelperConvexityAdjustment($D15)),"--",_xll.qlFuturesRateHelperConvexityAdjustment($D15)),_xll.qlSwapRateHelperSpread($D15))</f>
        <v>--</v>
      </c>
      <c r="H15" s="773" t="e">
        <f ca="1">_xll.qlRateHelperEarliestDate(,$D15)</f>
        <v>#NAME?</v>
      </c>
      <c r="I15" s="772" t="e">
        <f ca="1">_xll.qlRateHelperLatestDate(,$D15)</f>
        <v>#NAME?</v>
      </c>
      <c r="J15" s="771" t="e">
        <f ca="1"/>
        <v>#NAME?</v>
      </c>
    </row>
    <row r="16" spans="1:10" x14ac:dyDescent="0.2">
      <c r="D16" s="775" t="e">
        <f ca="1"/>
        <v>#NAME?</v>
      </c>
      <c r="E16" s="775" t="e">
        <f ca="1">SUBSTITUTE(SUBSTITUTE(_xll.qlRateHelperQuoteName(,D16),"_S6L12L",""),"6L","12LBASIS")</f>
        <v>#NAME?</v>
      </c>
      <c r="F16" s="774" t="e">
        <f ca="1">_xll.qlRateHelperRate(,$D16)</f>
        <v>#NAME?</v>
      </c>
      <c r="G16" s="774" t="str">
        <f ca="1">IF(ISERROR(_xll.qlSwapRateHelperSpread($D16)),IF(ISERROR(_xll.qlFuturesRateHelperConvexityAdjustment($D16)),"--",_xll.qlFuturesRateHelperConvexityAdjustment($D16)),_xll.qlSwapRateHelperSpread($D16))</f>
        <v>--</v>
      </c>
      <c r="H16" s="773" t="e">
        <f ca="1">_xll.qlRateHelperEarliestDate(,$D16)</f>
        <v>#NAME?</v>
      </c>
      <c r="I16" s="772" t="e">
        <f ca="1">_xll.qlRateHelperLatestDate(,$D16)</f>
        <v>#NAME?</v>
      </c>
      <c r="J16" s="771" t="e">
        <f ca="1"/>
        <v>#NAME?</v>
      </c>
    </row>
    <row r="17" spans="4:10" x14ac:dyDescent="0.2">
      <c r="D17" s="775" t="e">
        <f ca="1"/>
        <v>#NAME?</v>
      </c>
      <c r="E17" s="775" t="e">
        <f ca="1">SUBSTITUTE(SUBSTITUTE(_xll.qlRateHelperQuoteName(,D17),"_S6L12L",""),"6L","12LBASIS")</f>
        <v>#NAME?</v>
      </c>
      <c r="F17" s="774" t="e">
        <f ca="1">_xll.qlRateHelperRate(,$D17)</f>
        <v>#NAME?</v>
      </c>
      <c r="G17" s="774" t="str">
        <f ca="1">IF(ISERROR(_xll.qlSwapRateHelperSpread($D17)),IF(ISERROR(_xll.qlFuturesRateHelperConvexityAdjustment($D17)),"--",_xll.qlFuturesRateHelperConvexityAdjustment($D17)),_xll.qlSwapRateHelperSpread($D17))</f>
        <v>--</v>
      </c>
      <c r="H17" s="773" t="e">
        <f ca="1">_xll.qlRateHelperEarliestDate(,$D17)</f>
        <v>#NAME?</v>
      </c>
      <c r="I17" s="772" t="e">
        <f ca="1">_xll.qlRateHelperLatestDate(,$D17)</f>
        <v>#NAME?</v>
      </c>
      <c r="J17" s="771" t="e">
        <f ca="1"/>
        <v>#NAME?</v>
      </c>
    </row>
    <row r="18" spans="4:10" x14ac:dyDescent="0.2">
      <c r="D18" s="775" t="e">
        <f ca="1"/>
        <v>#NAME?</v>
      </c>
      <c r="E18" s="775" t="e">
        <f ca="1">SUBSTITUTE(SUBSTITUTE(_xll.qlRateHelperQuoteName(,D18),"_S6L12L",""),"6L","12LBASIS")</f>
        <v>#NAME?</v>
      </c>
      <c r="F18" s="774" t="e">
        <f ca="1">_xll.qlRateHelperRate(,$D18)</f>
        <v>#NAME?</v>
      </c>
      <c r="G18" s="774" t="str">
        <f ca="1">IF(ISERROR(_xll.qlSwapRateHelperSpread($D18)),IF(ISERROR(_xll.qlFuturesRateHelperConvexityAdjustment($D18)),"--",_xll.qlFuturesRateHelperConvexityAdjustment($D18)),_xll.qlSwapRateHelperSpread($D18))</f>
        <v>--</v>
      </c>
      <c r="H18" s="773" t="e">
        <f ca="1">_xll.qlRateHelperEarliestDate(,$D18)</f>
        <v>#NAME?</v>
      </c>
      <c r="I18" s="772" t="e">
        <f ca="1">_xll.qlRateHelperLatestDate(,$D18)</f>
        <v>#NAME?</v>
      </c>
      <c r="J18" s="771" t="e">
        <f ca="1"/>
        <v>#NAME?</v>
      </c>
    </row>
    <row r="19" spans="4:10" x14ac:dyDescent="0.2">
      <c r="D19" s="775" t="e">
        <f ca="1"/>
        <v>#NAME?</v>
      </c>
      <c r="E19" s="775" t="e">
        <f ca="1">SUBSTITUTE(SUBSTITUTE(_xll.qlRateHelperQuoteName(,D19),"_S6L12L",""),"6L","12LBASIS")</f>
        <v>#NAME?</v>
      </c>
      <c r="F19" s="774" t="e">
        <f ca="1">_xll.qlRateHelperRate(,$D19)</f>
        <v>#NAME?</v>
      </c>
      <c r="G19" s="774" t="str">
        <f ca="1">IF(ISERROR(_xll.qlSwapRateHelperSpread($D19)),IF(ISERROR(_xll.qlFuturesRateHelperConvexityAdjustment($D19)),"--",_xll.qlFuturesRateHelperConvexityAdjustment($D19)),_xll.qlSwapRateHelperSpread($D19))</f>
        <v>--</v>
      </c>
      <c r="H19" s="773" t="e">
        <f ca="1">_xll.qlRateHelperEarliestDate(,$D19)</f>
        <v>#NAME?</v>
      </c>
      <c r="I19" s="772" t="e">
        <f ca="1">_xll.qlRateHelperLatestDate(,$D19)</f>
        <v>#NAME?</v>
      </c>
      <c r="J19" s="771" t="e">
        <f ca="1"/>
        <v>#NAME?</v>
      </c>
    </row>
    <row r="20" spans="4:10" x14ac:dyDescent="0.2">
      <c r="D20" s="775" t="e">
        <f ca="1"/>
        <v>#NAME?</v>
      </c>
      <c r="E20" s="775" t="e">
        <f ca="1">SUBSTITUTE(SUBSTITUTE(_xll.qlRateHelperQuoteName(,D20),"_S6L12L",""),"6L","12LBASIS")</f>
        <v>#NAME?</v>
      </c>
      <c r="F20" s="774" t="e">
        <f ca="1">_xll.qlRateHelperRate(,$D20)</f>
        <v>#NAME?</v>
      </c>
      <c r="G20" s="774" t="str">
        <f ca="1">IF(ISERROR(_xll.qlSwapRateHelperSpread($D20)),IF(ISERROR(_xll.qlFuturesRateHelperConvexityAdjustment($D20)),"--",_xll.qlFuturesRateHelperConvexityAdjustment($D20)),_xll.qlSwapRateHelperSpread($D20))</f>
        <v>--</v>
      </c>
      <c r="H20" s="773" t="e">
        <f ca="1">_xll.qlRateHelperEarliestDate(,$D20)</f>
        <v>#NAME?</v>
      </c>
      <c r="I20" s="772" t="e">
        <f ca="1">_xll.qlRateHelperLatestDate(,$D20)</f>
        <v>#NAME?</v>
      </c>
      <c r="J20" s="771" t="e">
        <f ca="1"/>
        <v>#NAME?</v>
      </c>
    </row>
    <row r="21" spans="4:10" x14ac:dyDescent="0.2">
      <c r="D21" s="775" t="e">
        <f ca="1"/>
        <v>#NAME?</v>
      </c>
      <c r="E21" s="775" t="e">
        <f ca="1">SUBSTITUTE(SUBSTITUTE(_xll.qlRateHelperQuoteName(,D21),"_S6L12L",""),"6L","12LBASIS")</f>
        <v>#NAME?</v>
      </c>
      <c r="F21" s="774" t="e">
        <f ca="1">_xll.qlRateHelperRate(,$D21)</f>
        <v>#NAME?</v>
      </c>
      <c r="G21" s="774" t="str">
        <f ca="1">IF(ISERROR(_xll.qlSwapRateHelperSpread($D21)),IF(ISERROR(_xll.qlFuturesRateHelperConvexityAdjustment($D21)),"--",_xll.qlFuturesRateHelperConvexityAdjustment($D21)),_xll.qlSwapRateHelperSpread($D21))</f>
        <v>--</v>
      </c>
      <c r="H21" s="773" t="e">
        <f ca="1">_xll.qlRateHelperEarliestDate(,$D21)</f>
        <v>#NAME?</v>
      </c>
      <c r="I21" s="772" t="e">
        <f ca="1">_xll.qlRateHelperLatestDate(,$D21)</f>
        <v>#NAME?</v>
      </c>
      <c r="J21" s="771" t="e">
        <f ca="1"/>
        <v>#NAME?</v>
      </c>
    </row>
    <row r="22" spans="4:10" x14ac:dyDescent="0.2">
      <c r="D22" s="775" t="e">
        <f ca="1"/>
        <v>#NAME?</v>
      </c>
      <c r="E22" s="775" t="e">
        <f ca="1">SUBSTITUTE(SUBSTITUTE(_xll.qlRateHelperQuoteName(,D22),"_S6L12L",""),"6L","12LBASIS")</f>
        <v>#NAME?</v>
      </c>
      <c r="F22" s="774" t="e">
        <f ca="1">_xll.qlRateHelperRate(,$D22)</f>
        <v>#NAME?</v>
      </c>
      <c r="G22" s="774" t="str">
        <f ca="1">IF(ISERROR(_xll.qlSwapRateHelperSpread($D22)),IF(ISERROR(_xll.qlFuturesRateHelperConvexityAdjustment($D22)),"--",_xll.qlFuturesRateHelperConvexityAdjustment($D22)),_xll.qlSwapRateHelperSpread($D22))</f>
        <v>--</v>
      </c>
      <c r="H22" s="773" t="e">
        <f ca="1">_xll.qlRateHelperEarliestDate(,$D22)</f>
        <v>#NAME?</v>
      </c>
      <c r="I22" s="772" t="e">
        <f ca="1">_xll.qlRateHelperLatestDate(,$D22)</f>
        <v>#NAME?</v>
      </c>
      <c r="J22" s="771" t="e">
        <f ca="1"/>
        <v>#NAME?</v>
      </c>
    </row>
    <row r="23" spans="4:10" x14ac:dyDescent="0.2">
      <c r="D23" s="775" t="e">
        <f ca="1"/>
        <v>#NAME?</v>
      </c>
      <c r="E23" s="775" t="e">
        <f ca="1">SUBSTITUTE(SUBSTITUTE(_xll.qlRateHelperQuoteName(,D23),"_S6L12L",""),"6L","12LBASIS")</f>
        <v>#NAME?</v>
      </c>
      <c r="F23" s="774" t="e">
        <f ca="1">_xll.qlRateHelperRate(,$D23)</f>
        <v>#NAME?</v>
      </c>
      <c r="G23" s="774" t="str">
        <f ca="1">IF(ISERROR(_xll.qlSwapRateHelperSpread($D23)),IF(ISERROR(_xll.qlFuturesRateHelperConvexityAdjustment($D23)),"--",_xll.qlFuturesRateHelperConvexityAdjustment($D23)),_xll.qlSwapRateHelperSpread($D23))</f>
        <v>--</v>
      </c>
      <c r="H23" s="773" t="e">
        <f ca="1">_xll.qlRateHelperEarliestDate(,$D23)</f>
        <v>#NAME?</v>
      </c>
      <c r="I23" s="772" t="e">
        <f ca="1">_xll.qlRateHelperLatestDate(,$D23)</f>
        <v>#NAME?</v>
      </c>
      <c r="J23" s="771" t="e">
        <f ca="1"/>
        <v>#NAME?</v>
      </c>
    </row>
    <row r="24" spans="4:10" x14ac:dyDescent="0.2">
      <c r="D24" s="775" t="e">
        <f ca="1"/>
        <v>#NAME?</v>
      </c>
      <c r="E24" s="775" t="e">
        <f ca="1">SUBSTITUTE(SUBSTITUTE(_xll.qlRateHelperQuoteName(,D24),"_S6L12L",""),"6L","12LBASIS")</f>
        <v>#NAME?</v>
      </c>
      <c r="F24" s="774" t="e">
        <f ca="1">_xll.qlRateHelperRate(,$D24)</f>
        <v>#NAME?</v>
      </c>
      <c r="G24" s="774" t="str">
        <f ca="1">IF(ISERROR(_xll.qlSwapRateHelperSpread($D24)),IF(ISERROR(_xll.qlFuturesRateHelperConvexityAdjustment($D24)),"--",_xll.qlFuturesRateHelperConvexityAdjustment($D24)),_xll.qlSwapRateHelperSpread($D24))</f>
        <v>--</v>
      </c>
      <c r="H24" s="773" t="e">
        <f ca="1">_xll.qlRateHelperEarliestDate(,$D24)</f>
        <v>#NAME?</v>
      </c>
      <c r="I24" s="772" t="e">
        <f ca="1">_xll.qlRateHelperLatestDate(,$D24)</f>
        <v>#NAME?</v>
      </c>
      <c r="J24" s="771" t="e">
        <f ca="1"/>
        <v>#NAME?</v>
      </c>
    </row>
    <row r="25" spans="4:10" x14ac:dyDescent="0.2">
      <c r="D25" s="775" t="e">
        <f ca="1"/>
        <v>#NAME?</v>
      </c>
      <c r="E25" s="775" t="e">
        <f ca="1">SUBSTITUTE(SUBSTITUTE(_xll.qlRateHelperQuoteName(,D25),"_S6L12L",""),"6L","12LBASIS")</f>
        <v>#NAME?</v>
      </c>
      <c r="F25" s="774" t="e">
        <f ca="1">_xll.qlRateHelperRate(,$D25)</f>
        <v>#NAME?</v>
      </c>
      <c r="G25" s="774" t="str">
        <f ca="1">IF(ISERROR(_xll.qlSwapRateHelperSpread($D25)),IF(ISERROR(_xll.qlFuturesRateHelperConvexityAdjustment($D25)),"--",_xll.qlFuturesRateHelperConvexityAdjustment($D25)),_xll.qlSwapRateHelperSpread($D25))</f>
        <v>--</v>
      </c>
      <c r="H25" s="773" t="e">
        <f ca="1">_xll.qlRateHelperEarliestDate(,$D25)</f>
        <v>#NAME?</v>
      </c>
      <c r="I25" s="772" t="e">
        <f ca="1">_xll.qlRateHelperLatestDate(,$D25)</f>
        <v>#NAME?</v>
      </c>
      <c r="J25" s="771" t="e">
        <f ca="1"/>
        <v>#NAME?</v>
      </c>
    </row>
    <row r="26" spans="4:10" x14ac:dyDescent="0.2">
      <c r="D26" s="775" t="e">
        <f ca="1"/>
        <v>#NAME?</v>
      </c>
      <c r="E26" s="775" t="e">
        <f ca="1">SUBSTITUTE(SUBSTITUTE(_xll.qlRateHelperQuoteName(,D26),"_S6L12L",""),"6L","12LBASIS")</f>
        <v>#NAME?</v>
      </c>
      <c r="F26" s="774" t="e">
        <f ca="1">_xll.qlRateHelperRate(,$D26)</f>
        <v>#NAME?</v>
      </c>
      <c r="G26" s="774" t="str">
        <f ca="1">IF(ISERROR(_xll.qlSwapRateHelperSpread($D26)),IF(ISERROR(_xll.qlFuturesRateHelperConvexityAdjustment($D26)),"--",_xll.qlFuturesRateHelperConvexityAdjustment($D26)),_xll.qlSwapRateHelperSpread($D26))</f>
        <v>--</v>
      </c>
      <c r="H26" s="773" t="e">
        <f ca="1">_xll.qlRateHelperEarliestDate(,$D26)</f>
        <v>#NAME?</v>
      </c>
      <c r="I26" s="772" t="e">
        <f ca="1">_xll.qlRateHelperLatestDate(,$D26)</f>
        <v>#NAME?</v>
      </c>
      <c r="J26" s="771" t="e">
        <f ca="1"/>
        <v>#NAME?</v>
      </c>
    </row>
    <row r="27" spans="4:10" x14ac:dyDescent="0.2">
      <c r="D27" s="775" t="e">
        <f ca="1"/>
        <v>#NAME?</v>
      </c>
      <c r="E27" s="775" t="e">
        <f ca="1">SUBSTITUTE(SUBSTITUTE(_xll.qlRateHelperQuoteName(,D27),"_S6L12L",""),"6L","12LBASIS")</f>
        <v>#NAME?</v>
      </c>
      <c r="F27" s="774" t="e">
        <f ca="1">_xll.qlRateHelperRate(,$D27)</f>
        <v>#NAME?</v>
      </c>
      <c r="G27" s="774" t="str">
        <f ca="1">IF(ISERROR(_xll.qlSwapRateHelperSpread($D27)),IF(ISERROR(_xll.qlFuturesRateHelperConvexityAdjustment($D27)),"--",_xll.qlFuturesRateHelperConvexityAdjustment($D27)),_xll.qlSwapRateHelperSpread($D27))</f>
        <v>--</v>
      </c>
      <c r="H27" s="773" t="e">
        <f ca="1">_xll.qlRateHelperEarliestDate(,$D27)</f>
        <v>#NAME?</v>
      </c>
      <c r="I27" s="772" t="e">
        <f ca="1">_xll.qlRateHelperLatestDate(,$D27)</f>
        <v>#NAME?</v>
      </c>
      <c r="J27" s="771" t="e">
        <f ca="1"/>
        <v>#NAME?</v>
      </c>
    </row>
    <row r="28" spans="4:10" x14ac:dyDescent="0.2">
      <c r="D28" s="775" t="e">
        <f ca="1"/>
        <v>#NAME?</v>
      </c>
      <c r="E28" s="775" t="e">
        <f ca="1">SUBSTITUTE(SUBSTITUTE(_xll.qlRateHelperQuoteName(,D28),"_S6L12L",""),"6L","12LBASIS")</f>
        <v>#NAME?</v>
      </c>
      <c r="F28" s="774" t="e">
        <f ca="1">_xll.qlRateHelperRate(,$D28)</f>
        <v>#NAME?</v>
      </c>
      <c r="G28" s="774" t="str">
        <f ca="1">IF(ISERROR(_xll.qlSwapRateHelperSpread($D28)),IF(ISERROR(_xll.qlFuturesRateHelperConvexityAdjustment($D28)),"--",_xll.qlFuturesRateHelperConvexityAdjustment($D28)),_xll.qlSwapRateHelperSpread($D28))</f>
        <v>--</v>
      </c>
      <c r="H28" s="773" t="e">
        <f ca="1">_xll.qlRateHelperEarliestDate(,$D28)</f>
        <v>#NAME?</v>
      </c>
      <c r="I28" s="772" t="e">
        <f ca="1">_xll.qlRateHelperLatestDate(,$D28)</f>
        <v>#NAME?</v>
      </c>
      <c r="J28" s="771" t="e">
        <f ca="1"/>
        <v>#NAME?</v>
      </c>
    </row>
    <row r="29" spans="4:10" x14ac:dyDescent="0.2">
      <c r="D29" s="775" t="e">
        <f ca="1"/>
        <v>#NAME?</v>
      </c>
      <c r="E29" s="775" t="e">
        <f ca="1">SUBSTITUTE(SUBSTITUTE(_xll.qlRateHelperQuoteName(,D29),"_S6L12L",""),"6L","12LBASIS")</f>
        <v>#NAME?</v>
      </c>
      <c r="F29" s="774" t="e">
        <f ca="1">_xll.qlRateHelperRate(,$D29)</f>
        <v>#NAME?</v>
      </c>
      <c r="G29" s="774" t="str">
        <f ca="1">IF(ISERROR(_xll.qlSwapRateHelperSpread($D29)),IF(ISERROR(_xll.qlFuturesRateHelperConvexityAdjustment($D29)),"--",_xll.qlFuturesRateHelperConvexityAdjustment($D29)),_xll.qlSwapRateHelperSpread($D29))</f>
        <v>--</v>
      </c>
      <c r="H29" s="773" t="e">
        <f ca="1">_xll.qlRateHelperEarliestDate(,$D29)</f>
        <v>#NAME?</v>
      </c>
      <c r="I29" s="772" t="e">
        <f ca="1">_xll.qlRateHelperLatestDate(,$D29)</f>
        <v>#NAME?</v>
      </c>
      <c r="J29" s="771" t="e">
        <f ca="1"/>
        <v>#NAME?</v>
      </c>
    </row>
    <row r="30" spans="4:10" x14ac:dyDescent="0.2">
      <c r="D30" s="775" t="e">
        <f ca="1"/>
        <v>#NAME?</v>
      </c>
      <c r="E30" s="775" t="e">
        <f ca="1">SUBSTITUTE(SUBSTITUTE(_xll.qlRateHelperQuoteName(,D30),"_S6L12L",""),"6L","12LBASIS")</f>
        <v>#NAME?</v>
      </c>
      <c r="F30" s="774" t="e">
        <f ca="1">_xll.qlRateHelperRate(,$D30)</f>
        <v>#NAME?</v>
      </c>
      <c r="G30" s="774" t="str">
        <f ca="1">IF(ISERROR(_xll.qlSwapRateHelperSpread($D30)),IF(ISERROR(_xll.qlFuturesRateHelperConvexityAdjustment($D30)),"--",_xll.qlFuturesRateHelperConvexityAdjustment($D30)),_xll.qlSwapRateHelperSpread($D30))</f>
        <v>--</v>
      </c>
      <c r="H30" s="773" t="e">
        <f ca="1">_xll.qlRateHelperEarliestDate(,$D30)</f>
        <v>#NAME?</v>
      </c>
      <c r="I30" s="772" t="e">
        <f ca="1">_xll.qlRateHelperLatestDate(,$D30)</f>
        <v>#NAME?</v>
      </c>
      <c r="J30" s="771" t="e">
        <f ca="1"/>
        <v>#NAME?</v>
      </c>
    </row>
    <row r="31" spans="4:10" x14ac:dyDescent="0.2">
      <c r="D31" s="775" t="e">
        <f ca="1"/>
        <v>#NAME?</v>
      </c>
      <c r="E31" s="775" t="e">
        <f ca="1">SUBSTITUTE(SUBSTITUTE(_xll.qlRateHelperQuoteName(,D31),"_S6L12L",""),"6L","12LBASIS")</f>
        <v>#NAME?</v>
      </c>
      <c r="F31" s="774" t="e">
        <f ca="1">_xll.qlRateHelperRate(,$D31)</f>
        <v>#NAME?</v>
      </c>
      <c r="G31" s="774" t="str">
        <f ca="1">IF(ISERROR(_xll.qlSwapRateHelperSpread($D31)),IF(ISERROR(_xll.qlFuturesRateHelperConvexityAdjustment($D31)),"--",_xll.qlFuturesRateHelperConvexityAdjustment($D31)),_xll.qlSwapRateHelperSpread($D31))</f>
        <v>--</v>
      </c>
      <c r="H31" s="773" t="e">
        <f ca="1">_xll.qlRateHelperEarliestDate(,$D31)</f>
        <v>#NAME?</v>
      </c>
      <c r="I31" s="772" t="e">
        <f ca="1">_xll.qlRateHelperLatestDate(,$D31)</f>
        <v>#NAME?</v>
      </c>
      <c r="J31" s="771" t="e">
        <f ca="1"/>
        <v>#NAME?</v>
      </c>
    </row>
    <row r="32" spans="4:10" x14ac:dyDescent="0.2">
      <c r="D32" s="775" t="e">
        <f ca="1"/>
        <v>#NAME?</v>
      </c>
      <c r="E32" s="775" t="e">
        <f ca="1">SUBSTITUTE(SUBSTITUTE(_xll.qlRateHelperQuoteName(,D32),"_S6L12L",""),"6L","12LBASIS")</f>
        <v>#NAME?</v>
      </c>
      <c r="F32" s="774" t="e">
        <f ca="1">_xll.qlRateHelperRate(,$D32)</f>
        <v>#NAME?</v>
      </c>
      <c r="G32" s="774" t="str">
        <f ca="1">IF(ISERROR(_xll.qlSwapRateHelperSpread($D32)),IF(ISERROR(_xll.qlFuturesRateHelperConvexityAdjustment($D32)),"--",_xll.qlFuturesRateHelperConvexityAdjustment($D32)),_xll.qlSwapRateHelperSpread($D32))</f>
        <v>--</v>
      </c>
      <c r="H32" s="773" t="e">
        <f ca="1">_xll.qlRateHelperEarliestDate(,$D32)</f>
        <v>#NAME?</v>
      </c>
      <c r="I32" s="772" t="e">
        <f ca="1">_xll.qlRateHelperLatestDate(,$D32)</f>
        <v>#NAME?</v>
      </c>
      <c r="J32" s="771" t="e">
        <f ca="1"/>
        <v>#NAME?</v>
      </c>
    </row>
    <row r="33" spans="4:10" x14ac:dyDescent="0.2">
      <c r="D33" s="775" t="e">
        <f ca="1"/>
        <v>#NAME?</v>
      </c>
      <c r="E33" s="775" t="e">
        <f ca="1">SUBSTITUTE(SUBSTITUTE(_xll.qlRateHelperQuoteName(,D33),"_S6L12L",""),"6L","12LBASIS")</f>
        <v>#NAME?</v>
      </c>
      <c r="F33" s="774" t="e">
        <f ca="1">_xll.qlRateHelperRate(,$D33)</f>
        <v>#NAME?</v>
      </c>
      <c r="G33" s="774" t="str">
        <f ca="1">IF(ISERROR(_xll.qlSwapRateHelperSpread($D33)),IF(ISERROR(_xll.qlFuturesRateHelperConvexityAdjustment($D33)),"--",_xll.qlFuturesRateHelperConvexityAdjustment($D33)),_xll.qlSwapRateHelperSpread($D33))</f>
        <v>--</v>
      </c>
      <c r="H33" s="773" t="e">
        <f ca="1">_xll.qlRateHelperEarliestDate(,$D33)</f>
        <v>#NAME?</v>
      </c>
      <c r="I33" s="772" t="e">
        <f ca="1">_xll.qlRateHelperLatestDate(,$D33)</f>
        <v>#NAME?</v>
      </c>
      <c r="J33" s="771" t="e">
        <f ca="1"/>
        <v>#NAME?</v>
      </c>
    </row>
    <row r="34" spans="4:10" x14ac:dyDescent="0.2">
      <c r="D34" s="775" t="e">
        <f ca="1"/>
        <v>#NAME?</v>
      </c>
      <c r="E34" s="775" t="e">
        <f ca="1">SUBSTITUTE(SUBSTITUTE(_xll.qlRateHelperQuoteName(,D34),"_S6L12L",""),"6L","12LBASIS")</f>
        <v>#NAME?</v>
      </c>
      <c r="F34" s="774" t="e">
        <f ca="1">_xll.qlRateHelperRate(,$D34)</f>
        <v>#NAME?</v>
      </c>
      <c r="G34" s="774" t="str">
        <f ca="1">IF(ISERROR(_xll.qlSwapRateHelperSpread($D34)),IF(ISERROR(_xll.qlFuturesRateHelperConvexityAdjustment($D34)),"--",_xll.qlFuturesRateHelperConvexityAdjustment($D34)),_xll.qlSwapRateHelperSpread($D34))</f>
        <v>--</v>
      </c>
      <c r="H34" s="773" t="e">
        <f ca="1">_xll.qlRateHelperEarliestDate(,$D34)</f>
        <v>#NAME?</v>
      </c>
      <c r="I34" s="772" t="e">
        <f ca="1">_xll.qlRateHelperLatestDate(,$D34)</f>
        <v>#NAME?</v>
      </c>
      <c r="J34" s="771" t="e">
        <f ca="1"/>
        <v>#NAME?</v>
      </c>
    </row>
    <row r="35" spans="4:10" x14ac:dyDescent="0.2">
      <c r="D35" s="775" t="e">
        <f ca="1"/>
        <v>#NAME?</v>
      </c>
      <c r="E35" s="775" t="e">
        <f ca="1">SUBSTITUTE(SUBSTITUTE(_xll.qlRateHelperQuoteName(,D35),"_S6L12L",""),"6L","12LBASIS")</f>
        <v>#NAME?</v>
      </c>
      <c r="F35" s="774" t="e">
        <f ca="1">_xll.qlRateHelperRate(,$D35)</f>
        <v>#NAME?</v>
      </c>
      <c r="G35" s="774" t="str">
        <f ca="1">IF(ISERROR(_xll.qlSwapRateHelperSpread($D35)),IF(ISERROR(_xll.qlFuturesRateHelperConvexityAdjustment($D35)),"--",_xll.qlFuturesRateHelperConvexityAdjustment($D35)),_xll.qlSwapRateHelperSpread($D35))</f>
        <v>--</v>
      </c>
      <c r="H35" s="773" t="e">
        <f ca="1">_xll.qlRateHelperEarliestDate(,$D35)</f>
        <v>#NAME?</v>
      </c>
      <c r="I35" s="772" t="e">
        <f ca="1">_xll.qlRateHelperLatestDate(,$D35)</f>
        <v>#NAME?</v>
      </c>
      <c r="J35" s="771" t="e">
        <f ca="1"/>
        <v>#NAME?</v>
      </c>
    </row>
    <row r="36" spans="4:10" x14ac:dyDescent="0.2">
      <c r="D36" s="775" t="e">
        <f ca="1"/>
        <v>#NAME?</v>
      </c>
      <c r="E36" s="775" t="e">
        <f ca="1">SUBSTITUTE(SUBSTITUTE(_xll.qlRateHelperQuoteName(,D36),"_S6L12L",""),"6L","12LBASIS")</f>
        <v>#NAME?</v>
      </c>
      <c r="F36" s="774" t="e">
        <f ca="1">_xll.qlRateHelperRate(,$D36)</f>
        <v>#NAME?</v>
      </c>
      <c r="G36" s="774" t="str">
        <f ca="1">IF(ISERROR(_xll.qlSwapRateHelperSpread($D36)),IF(ISERROR(_xll.qlFuturesRateHelperConvexityAdjustment($D36)),"--",_xll.qlFuturesRateHelperConvexityAdjustment($D36)),_xll.qlSwapRateHelperSpread($D36))</f>
        <v>--</v>
      </c>
      <c r="H36" s="773" t="e">
        <f ca="1">_xll.qlRateHelperEarliestDate(,$D36)</f>
        <v>#NAME?</v>
      </c>
      <c r="I36" s="772" t="e">
        <f ca="1">_xll.qlRateHelperLatestDate(,$D36)</f>
        <v>#NAME?</v>
      </c>
      <c r="J36" s="771" t="e">
        <f ca="1"/>
        <v>#NAME?</v>
      </c>
    </row>
    <row r="37" spans="4:10" x14ac:dyDescent="0.2">
      <c r="D37" s="775" t="e">
        <f ca="1"/>
        <v>#NAME?</v>
      </c>
      <c r="E37" s="775" t="e">
        <f ca="1">SUBSTITUTE(SUBSTITUTE(_xll.qlRateHelperQuoteName(,D37),"_S6L12L",""),"6L","12LBASIS")</f>
        <v>#NAME?</v>
      </c>
      <c r="F37" s="774" t="e">
        <f ca="1">_xll.qlRateHelperRate(,$D37)</f>
        <v>#NAME?</v>
      </c>
      <c r="G37" s="774" t="str">
        <f ca="1">IF(ISERROR(_xll.qlSwapRateHelperSpread($D37)),IF(ISERROR(_xll.qlFuturesRateHelperConvexityAdjustment($D37)),"--",_xll.qlFuturesRateHelperConvexityAdjustment($D37)),_xll.qlSwapRateHelperSpread($D37))</f>
        <v>--</v>
      </c>
      <c r="H37" s="773" t="e">
        <f ca="1">_xll.qlRateHelperEarliestDate(,$D37)</f>
        <v>#NAME?</v>
      </c>
      <c r="I37" s="772" t="e">
        <f ca="1">_xll.qlRateHelperLatestDate(,$D37)</f>
        <v>#NAME?</v>
      </c>
      <c r="J37" s="771" t="e">
        <f ca="1"/>
        <v>#NAME?</v>
      </c>
    </row>
    <row r="38" spans="4:10" x14ac:dyDescent="0.2">
      <c r="D38" s="775" t="e">
        <f ca="1"/>
        <v>#NAME?</v>
      </c>
      <c r="E38" s="775" t="e">
        <f ca="1">SUBSTITUTE(SUBSTITUTE(_xll.qlRateHelperQuoteName(,D38),"_S6L12L",""),"6L","12LBASIS")</f>
        <v>#NAME?</v>
      </c>
      <c r="F38" s="774" t="e">
        <f ca="1">_xll.qlRateHelperRate(,$D38)</f>
        <v>#NAME?</v>
      </c>
      <c r="G38" s="774" t="str">
        <f ca="1">IF(ISERROR(_xll.qlSwapRateHelperSpread($D38)),IF(ISERROR(_xll.qlFuturesRateHelperConvexityAdjustment($D38)),"--",_xll.qlFuturesRateHelperConvexityAdjustment($D38)),_xll.qlSwapRateHelperSpread($D38))</f>
        <v>--</v>
      </c>
      <c r="H38" s="773" t="e">
        <f ca="1">_xll.qlRateHelperEarliestDate(,$D38)</f>
        <v>#NAME?</v>
      </c>
      <c r="I38" s="772" t="e">
        <f ca="1">_xll.qlRateHelperLatestDate(,$D38)</f>
        <v>#NAME?</v>
      </c>
      <c r="J38" s="771" t="e">
        <f ca="1"/>
        <v>#NAME?</v>
      </c>
    </row>
    <row r="39" spans="4:10" x14ac:dyDescent="0.2">
      <c r="D39" s="775" t="e">
        <f ca="1"/>
        <v>#NAME?</v>
      </c>
      <c r="E39" s="775" t="e">
        <f ca="1">SUBSTITUTE(SUBSTITUTE(_xll.qlRateHelperQuoteName(,D39),"_S6L12L",""),"6L","12LBASIS")</f>
        <v>#NAME?</v>
      </c>
      <c r="F39" s="774" t="e">
        <f ca="1">_xll.qlRateHelperRate(,$D39)</f>
        <v>#NAME?</v>
      </c>
      <c r="G39" s="774" t="str">
        <f ca="1">IF(ISERROR(_xll.qlSwapRateHelperSpread($D39)),IF(ISERROR(_xll.qlFuturesRateHelperConvexityAdjustment($D39)),"--",_xll.qlFuturesRateHelperConvexityAdjustment($D39)),_xll.qlSwapRateHelperSpread($D39))</f>
        <v>--</v>
      </c>
      <c r="H39" s="773" t="e">
        <f ca="1">_xll.qlRateHelperEarliestDate(,$D39)</f>
        <v>#NAME?</v>
      </c>
      <c r="I39" s="772" t="e">
        <f ca="1">_xll.qlRateHelperLatestDate(,$D39)</f>
        <v>#NAME?</v>
      </c>
      <c r="J39" s="771" t="e">
        <f ca="1"/>
        <v>#NAME?</v>
      </c>
    </row>
    <row r="40" spans="4:10" x14ac:dyDescent="0.2">
      <c r="D40" s="775" t="e">
        <f ca="1"/>
        <v>#NAME?</v>
      </c>
      <c r="E40" s="775" t="e">
        <f ca="1">SUBSTITUTE(SUBSTITUTE(_xll.qlRateHelperQuoteName(,D40),"_S6L12L",""),"6L","12LBASIS")</f>
        <v>#NAME?</v>
      </c>
      <c r="F40" s="774" t="e">
        <f ca="1">_xll.qlRateHelperRate(,$D40)</f>
        <v>#NAME?</v>
      </c>
      <c r="G40" s="774" t="str">
        <f ca="1">IF(ISERROR(_xll.qlSwapRateHelperSpread($D40)),IF(ISERROR(_xll.qlFuturesRateHelperConvexityAdjustment($D40)),"--",_xll.qlFuturesRateHelperConvexityAdjustment($D40)),_xll.qlSwapRateHelperSpread($D40))</f>
        <v>--</v>
      </c>
      <c r="H40" s="773" t="e">
        <f ca="1">_xll.qlRateHelperEarliestDate(,$D40)</f>
        <v>#NAME?</v>
      </c>
      <c r="I40" s="772" t="e">
        <f ca="1">_xll.qlRateHelperLatestDate(,$D40)</f>
        <v>#NAME?</v>
      </c>
      <c r="J40" s="771" t="e">
        <f ca="1"/>
        <v>#NAME?</v>
      </c>
    </row>
    <row r="41" spans="4:10" x14ac:dyDescent="0.2">
      <c r="D41" s="775" t="e">
        <f ca="1"/>
        <v>#NAME?</v>
      </c>
      <c r="E41" s="775" t="e">
        <f ca="1">SUBSTITUTE(SUBSTITUTE(_xll.qlRateHelperQuoteName(,D41),"_S6L12L",""),"6L","12LBASIS")</f>
        <v>#NAME?</v>
      </c>
      <c r="F41" s="774" t="e">
        <f ca="1">_xll.qlRateHelperRate(,$D41)</f>
        <v>#NAME?</v>
      </c>
      <c r="G41" s="774" t="str">
        <f ca="1">IF(ISERROR(_xll.qlSwapRateHelperSpread($D41)),IF(ISERROR(_xll.qlFuturesRateHelperConvexityAdjustment($D41)),"--",_xll.qlFuturesRateHelperConvexityAdjustment($D41)),_xll.qlSwapRateHelperSpread($D41))</f>
        <v>--</v>
      </c>
      <c r="H41" s="773" t="e">
        <f ca="1">_xll.qlRateHelperEarliestDate(,$D41)</f>
        <v>#NAME?</v>
      </c>
      <c r="I41" s="772" t="e">
        <f ca="1">_xll.qlRateHelperLatestDate(,$D41)</f>
        <v>#NAME?</v>
      </c>
      <c r="J41" s="771" t="e">
        <f ca="1"/>
        <v>#NAME?</v>
      </c>
    </row>
    <row r="42" spans="4:10" x14ac:dyDescent="0.2">
      <c r="D42" s="775" t="e">
        <f ca="1"/>
        <v>#NAME?</v>
      </c>
      <c r="E42" s="775" t="e">
        <f ca="1">SUBSTITUTE(SUBSTITUTE(_xll.qlRateHelperQuoteName(,D42),"_S6L12L",""),"6L","12LBASIS")</f>
        <v>#NAME?</v>
      </c>
      <c r="F42" s="774" t="e">
        <f ca="1">_xll.qlRateHelperRate(,$D42)</f>
        <v>#NAME?</v>
      </c>
      <c r="G42" s="774" t="str">
        <f ca="1">IF(ISERROR(_xll.qlSwapRateHelperSpread($D42)),IF(ISERROR(_xll.qlFuturesRateHelperConvexityAdjustment($D42)),"--",_xll.qlFuturesRateHelperConvexityAdjustment($D42)),_xll.qlSwapRateHelperSpread($D42))</f>
        <v>--</v>
      </c>
      <c r="H42" s="773" t="e">
        <f ca="1">_xll.qlRateHelperEarliestDate(,$D42)</f>
        <v>#NAME?</v>
      </c>
      <c r="I42" s="772" t="e">
        <f ca="1">_xll.qlRateHelperLatestDate(,$D42)</f>
        <v>#NAME?</v>
      </c>
      <c r="J42" s="771" t="e">
        <f ca="1"/>
        <v>#NAME?</v>
      </c>
    </row>
    <row r="43" spans="4:10" x14ac:dyDescent="0.2">
      <c r="D43" s="775" t="e">
        <f ca="1"/>
        <v>#NAME?</v>
      </c>
      <c r="E43" s="775" t="e">
        <f ca="1">SUBSTITUTE(SUBSTITUTE(_xll.qlRateHelperQuoteName(,D43),"_S6L12L",""),"6L","12LBASIS")</f>
        <v>#NAME?</v>
      </c>
      <c r="F43" s="774" t="e">
        <f ca="1">_xll.qlRateHelperRate(,$D43)</f>
        <v>#NAME?</v>
      </c>
      <c r="G43" s="774" t="str">
        <f ca="1">IF(ISERROR(_xll.qlSwapRateHelperSpread($D43)),IF(ISERROR(_xll.qlFuturesRateHelperConvexityAdjustment($D43)),"--",_xll.qlFuturesRateHelperConvexityAdjustment($D43)),_xll.qlSwapRateHelperSpread($D43))</f>
        <v>--</v>
      </c>
      <c r="H43" s="773" t="e">
        <f ca="1">_xll.qlRateHelperEarliestDate(,$D43)</f>
        <v>#NAME?</v>
      </c>
      <c r="I43" s="772" t="e">
        <f ca="1">_xll.qlRateHelperLatestDate(,$D43)</f>
        <v>#NAME?</v>
      </c>
      <c r="J43" s="771" t="e">
        <f ca="1"/>
        <v>#NAME?</v>
      </c>
    </row>
    <row r="44" spans="4:10" x14ac:dyDescent="0.2">
      <c r="D44" s="775" t="e">
        <f ca="1"/>
        <v>#NAME?</v>
      </c>
      <c r="E44" s="775" t="e">
        <f ca="1">SUBSTITUTE(SUBSTITUTE(_xll.qlRateHelperQuoteName(,D44),"_S6L12L",""),"6L","12LBASIS")</f>
        <v>#NAME?</v>
      </c>
      <c r="F44" s="774" t="e">
        <f ca="1">_xll.qlRateHelperRate(,$D44)</f>
        <v>#NAME?</v>
      </c>
      <c r="G44" s="774" t="str">
        <f ca="1">IF(ISERROR(_xll.qlSwapRateHelperSpread($D44)),IF(ISERROR(_xll.qlFuturesRateHelperConvexityAdjustment($D44)),"--",_xll.qlFuturesRateHelperConvexityAdjustment($D44)),_xll.qlSwapRateHelperSpread($D44))</f>
        <v>--</v>
      </c>
      <c r="H44" s="773" t="e">
        <f ca="1">_xll.qlRateHelperEarliestDate(,$D44)</f>
        <v>#NAME?</v>
      </c>
      <c r="I44" s="772" t="e">
        <f ca="1">_xll.qlRateHelperLatestDate(,$D44)</f>
        <v>#NAME?</v>
      </c>
      <c r="J44" s="771" t="e">
        <f ca="1"/>
        <v>#NAME?</v>
      </c>
    </row>
    <row r="45" spans="4:10" x14ac:dyDescent="0.2">
      <c r="D45" s="775" t="e">
        <f ca="1"/>
        <v>#NAME?</v>
      </c>
      <c r="E45" s="775" t="e">
        <f ca="1">SUBSTITUTE(SUBSTITUTE(_xll.qlRateHelperQuoteName(,D45),"_S6L12L",""),"6L","12LBASIS")</f>
        <v>#NAME?</v>
      </c>
      <c r="F45" s="774" t="e">
        <f ca="1">_xll.qlRateHelperRate(,$D45)</f>
        <v>#NAME?</v>
      </c>
      <c r="G45" s="774" t="str">
        <f ca="1">IF(ISERROR(_xll.qlSwapRateHelperSpread($D45)),IF(ISERROR(_xll.qlFuturesRateHelperConvexityAdjustment($D45)),"--",_xll.qlFuturesRateHelperConvexityAdjustment($D45)),_xll.qlSwapRateHelperSpread($D45))</f>
        <v>--</v>
      </c>
      <c r="H45" s="773" t="e">
        <f ca="1">_xll.qlRateHelperEarliestDate(,$D45)</f>
        <v>#NAME?</v>
      </c>
      <c r="I45" s="772" t="e">
        <f ca="1">_xll.qlRateHelperLatestDate(,$D45)</f>
        <v>#NAME?</v>
      </c>
      <c r="J45" s="771" t="e">
        <f ca="1"/>
        <v>#NAME?</v>
      </c>
    </row>
    <row r="46" spans="4:10" x14ac:dyDescent="0.2">
      <c r="D46" s="775" t="e">
        <f ca="1"/>
        <v>#NAME?</v>
      </c>
      <c r="E46" s="775" t="e">
        <f ca="1">SUBSTITUTE(SUBSTITUTE(_xll.qlRateHelperQuoteName(,D46),"_S6L12L",""),"6L","12LBASIS")</f>
        <v>#NAME?</v>
      </c>
      <c r="F46" s="774" t="e">
        <f ca="1">_xll.qlRateHelperRate(,$D46)</f>
        <v>#NAME?</v>
      </c>
      <c r="G46" s="774" t="str">
        <f ca="1">IF(ISERROR(_xll.qlSwapRateHelperSpread($D46)),IF(ISERROR(_xll.qlFuturesRateHelperConvexityAdjustment($D46)),"--",_xll.qlFuturesRateHelperConvexityAdjustment($D46)),_xll.qlSwapRateHelperSpread($D46))</f>
        <v>--</v>
      </c>
      <c r="H46" s="773" t="e">
        <f ca="1">_xll.qlRateHelperEarliestDate(,$D46)</f>
        <v>#NAME?</v>
      </c>
      <c r="I46" s="772" t="e">
        <f ca="1">_xll.qlRateHelperLatestDate(,$D46)</f>
        <v>#NAME?</v>
      </c>
      <c r="J46" s="771" t="e">
        <f ca="1"/>
        <v>#NAME?</v>
      </c>
    </row>
    <row r="47" spans="4:10" x14ac:dyDescent="0.2">
      <c r="D47" s="775" t="e">
        <f ca="1"/>
        <v>#NAME?</v>
      </c>
      <c r="E47" s="775" t="e">
        <f ca="1">SUBSTITUTE(SUBSTITUTE(_xll.qlRateHelperQuoteName(,D47),"_S6L12L",""),"6L","12LBASIS")</f>
        <v>#NAME?</v>
      </c>
      <c r="F47" s="774" t="e">
        <f ca="1">_xll.qlRateHelperRate(,$D47)</f>
        <v>#NAME?</v>
      </c>
      <c r="G47" s="774" t="str">
        <f ca="1">IF(ISERROR(_xll.qlSwapRateHelperSpread($D47)),IF(ISERROR(_xll.qlFuturesRateHelperConvexityAdjustment($D47)),"--",_xll.qlFuturesRateHelperConvexityAdjustment($D47)),_xll.qlSwapRateHelperSpread($D47))</f>
        <v>--</v>
      </c>
      <c r="H47" s="773" t="e">
        <f ca="1">_xll.qlRateHelperEarliestDate(,$D47)</f>
        <v>#NAME?</v>
      </c>
      <c r="I47" s="772" t="e">
        <f ca="1">_xll.qlRateHelperLatestDate(,$D47)</f>
        <v>#NAME?</v>
      </c>
      <c r="J47" s="771" t="e">
        <f ca="1"/>
        <v>#NAME?</v>
      </c>
    </row>
    <row r="48" spans="4:10" x14ac:dyDescent="0.2">
      <c r="D48" s="775" t="e">
        <f ca="1"/>
        <v>#NAME?</v>
      </c>
      <c r="E48" s="775" t="e">
        <f ca="1">SUBSTITUTE(SUBSTITUTE(_xll.qlRateHelperQuoteName(,D48),"_S6L12L",""),"6L","12LBASIS")</f>
        <v>#NAME?</v>
      </c>
      <c r="F48" s="774" t="e">
        <f ca="1">_xll.qlRateHelperRate(,$D48)</f>
        <v>#NAME?</v>
      </c>
      <c r="G48" s="774" t="str">
        <f ca="1">IF(ISERROR(_xll.qlSwapRateHelperSpread($D48)),IF(ISERROR(_xll.qlFuturesRateHelperConvexityAdjustment($D48)),"--",_xll.qlFuturesRateHelperConvexityAdjustment($D48)),_xll.qlSwapRateHelperSpread($D48))</f>
        <v>--</v>
      </c>
      <c r="H48" s="773" t="e">
        <f ca="1">_xll.qlRateHelperEarliestDate(,$D48)</f>
        <v>#NAME?</v>
      </c>
      <c r="I48" s="772" t="e">
        <f ca="1">_xll.qlRateHelperLatestDate(,$D48)</f>
        <v>#NAME?</v>
      </c>
      <c r="J48" s="771" t="e">
        <f ca="1"/>
        <v>#NAME?</v>
      </c>
    </row>
    <row r="49" spans="4:10" x14ac:dyDescent="0.2">
      <c r="D49" s="775" t="e">
        <f ca="1"/>
        <v>#NAME?</v>
      </c>
      <c r="E49" s="775" t="e">
        <f ca="1">SUBSTITUTE(SUBSTITUTE(_xll.qlRateHelperQuoteName(,D49),"_S6L12L",""),"6L","12LBASIS")</f>
        <v>#NAME?</v>
      </c>
      <c r="F49" s="774" t="e">
        <f ca="1">_xll.qlRateHelperRate(,$D49)</f>
        <v>#NAME?</v>
      </c>
      <c r="G49" s="774" t="str">
        <f ca="1">IF(ISERROR(_xll.qlSwapRateHelperSpread($D49)),IF(ISERROR(_xll.qlFuturesRateHelperConvexityAdjustment($D49)),"--",_xll.qlFuturesRateHelperConvexityAdjustment($D49)),_xll.qlSwapRateHelperSpread($D49))</f>
        <v>--</v>
      </c>
      <c r="H49" s="773" t="e">
        <f ca="1">_xll.qlRateHelperEarliestDate(,$D49)</f>
        <v>#NAME?</v>
      </c>
      <c r="I49" s="772" t="e">
        <f ca="1">_xll.qlRateHelperLatestDate(,$D49)</f>
        <v>#NAME?</v>
      </c>
      <c r="J49" s="771" t="e">
        <f ca="1"/>
        <v>#NAME?</v>
      </c>
    </row>
    <row r="50" spans="4:10" x14ac:dyDescent="0.2">
      <c r="D50" s="775" t="e">
        <f ca="1"/>
        <v>#NAME?</v>
      </c>
      <c r="E50" s="775" t="e">
        <f ca="1">SUBSTITUTE(SUBSTITUTE(_xll.qlRateHelperQuoteName(,D50),"_S6L12L",""),"6L","12LBASIS")</f>
        <v>#NAME?</v>
      </c>
      <c r="F50" s="774" t="e">
        <f ca="1">_xll.qlRateHelperRate(,$D50)</f>
        <v>#NAME?</v>
      </c>
      <c r="G50" s="774" t="str">
        <f ca="1">IF(ISERROR(_xll.qlSwapRateHelperSpread($D50)),IF(ISERROR(_xll.qlFuturesRateHelperConvexityAdjustment($D50)),"--",_xll.qlFuturesRateHelperConvexityAdjustment($D50)),_xll.qlSwapRateHelperSpread($D50))</f>
        <v>--</v>
      </c>
      <c r="H50" s="773" t="e">
        <f ca="1">_xll.qlRateHelperEarliestDate(,$D50)</f>
        <v>#NAME?</v>
      </c>
      <c r="I50" s="772" t="e">
        <f ca="1">_xll.qlRateHelperLatestDate(,$D50)</f>
        <v>#NAME?</v>
      </c>
      <c r="J50" s="771" t="e">
        <f ca="1"/>
        <v>#NAME?</v>
      </c>
    </row>
    <row r="51" spans="4:10" x14ac:dyDescent="0.2">
      <c r="D51" s="775" t="e">
        <f ca="1"/>
        <v>#NAME?</v>
      </c>
      <c r="E51" s="775" t="e">
        <f ca="1">SUBSTITUTE(SUBSTITUTE(_xll.qlRateHelperQuoteName(,D51),"_S6L12L",""),"6L","12LBASIS")</f>
        <v>#NAME?</v>
      </c>
      <c r="F51" s="774" t="e">
        <f ca="1">_xll.qlRateHelperRate(,$D51)</f>
        <v>#NAME?</v>
      </c>
      <c r="G51" s="774" t="str">
        <f ca="1">IF(ISERROR(_xll.qlSwapRateHelperSpread($D51)),IF(ISERROR(_xll.qlFuturesRateHelperConvexityAdjustment($D51)),"--",_xll.qlFuturesRateHelperConvexityAdjustment($D51)),_xll.qlSwapRateHelperSpread($D51))</f>
        <v>--</v>
      </c>
      <c r="H51" s="773" t="e">
        <f ca="1">_xll.qlRateHelperEarliestDate(,$D51)</f>
        <v>#NAME?</v>
      </c>
      <c r="I51" s="772" t="e">
        <f ca="1">_xll.qlRateHelperLatestDate(,$D51)</f>
        <v>#NAME?</v>
      </c>
      <c r="J51" s="771" t="e">
        <f ca="1"/>
        <v>#NAME?</v>
      </c>
    </row>
    <row r="52" spans="4:10" x14ac:dyDescent="0.2">
      <c r="D52" s="775" t="e">
        <f ca="1"/>
        <v>#NAME?</v>
      </c>
      <c r="E52" s="775" t="e">
        <f ca="1">SUBSTITUTE(SUBSTITUTE(_xll.qlRateHelperQuoteName(,D52),"_S6L12L",""),"6L","12LBASIS")</f>
        <v>#NAME?</v>
      </c>
      <c r="F52" s="774" t="e">
        <f ca="1">_xll.qlRateHelperRate(,$D52)</f>
        <v>#NAME?</v>
      </c>
      <c r="G52" s="774" t="str">
        <f ca="1">IF(ISERROR(_xll.qlSwapRateHelperSpread($D52)),IF(ISERROR(_xll.qlFuturesRateHelperConvexityAdjustment($D52)),"--",_xll.qlFuturesRateHelperConvexityAdjustment($D52)),_xll.qlSwapRateHelperSpread($D52))</f>
        <v>--</v>
      </c>
      <c r="H52" s="773" t="e">
        <f ca="1">_xll.qlRateHelperEarliestDate(,$D52)</f>
        <v>#NAME?</v>
      </c>
      <c r="I52" s="772" t="e">
        <f ca="1">_xll.qlRateHelperLatestDate(,$D52)</f>
        <v>#NAME?</v>
      </c>
      <c r="J52" s="771" t="e">
        <f ca="1"/>
        <v>#NAME?</v>
      </c>
    </row>
    <row r="53" spans="4:10" x14ac:dyDescent="0.2">
      <c r="D53" s="775" t="e">
        <f ca="1"/>
        <v>#NAME?</v>
      </c>
      <c r="E53" s="775" t="e">
        <f ca="1">SUBSTITUTE(SUBSTITUTE(_xll.qlRateHelperQuoteName(,D53),"_S6L12L",""),"6L","12LBASIS")</f>
        <v>#NAME?</v>
      </c>
      <c r="F53" s="774" t="e">
        <f ca="1">_xll.qlRateHelperRate(,$D53)</f>
        <v>#NAME?</v>
      </c>
      <c r="G53" s="774" t="str">
        <f ca="1">IF(ISERROR(_xll.qlSwapRateHelperSpread($D53)),IF(ISERROR(_xll.qlFuturesRateHelperConvexityAdjustment($D53)),"--",_xll.qlFuturesRateHelperConvexityAdjustment($D53)),_xll.qlSwapRateHelperSpread($D53))</f>
        <v>--</v>
      </c>
      <c r="H53" s="773" t="e">
        <f ca="1">_xll.qlRateHelperEarliestDate(,$D53)</f>
        <v>#NAME?</v>
      </c>
      <c r="I53" s="772" t="e">
        <f ca="1">_xll.qlRateHelperLatestDate(,$D53)</f>
        <v>#NAME?</v>
      </c>
      <c r="J53" s="771" t="e">
        <f ca="1"/>
        <v>#NAME?</v>
      </c>
    </row>
    <row r="54" spans="4:10" x14ac:dyDescent="0.2">
      <c r="D54" s="775" t="e">
        <f ca="1"/>
        <v>#NAME?</v>
      </c>
      <c r="E54" s="775" t="e">
        <f ca="1">SUBSTITUTE(SUBSTITUTE(_xll.qlRateHelperQuoteName(,D54),"_S6L12L",""),"6L","12LBASIS")</f>
        <v>#NAME?</v>
      </c>
      <c r="F54" s="774" t="e">
        <f ca="1">_xll.qlRateHelperRate(,$D54)</f>
        <v>#NAME?</v>
      </c>
      <c r="G54" s="774" t="str">
        <f ca="1">IF(ISERROR(_xll.qlSwapRateHelperSpread($D54)),IF(ISERROR(_xll.qlFuturesRateHelperConvexityAdjustment($D54)),"--",_xll.qlFuturesRateHelperConvexityAdjustment($D54)),_xll.qlSwapRateHelperSpread($D54))</f>
        <v>--</v>
      </c>
      <c r="H54" s="773" t="e">
        <f ca="1">_xll.qlRateHelperEarliestDate(,$D54)</f>
        <v>#NAME?</v>
      </c>
      <c r="I54" s="772" t="e">
        <f ca="1">_xll.qlRateHelperLatestDate(,$D54)</f>
        <v>#NAME?</v>
      </c>
      <c r="J54" s="771" t="e">
        <f ca="1"/>
        <v>#NAME?</v>
      </c>
    </row>
    <row r="55" spans="4:10" x14ac:dyDescent="0.2">
      <c r="D55" s="775" t="e">
        <f ca="1"/>
        <v>#NAME?</v>
      </c>
      <c r="E55" s="775" t="e">
        <f ca="1">SUBSTITUTE(SUBSTITUTE(_xll.qlRateHelperQuoteName(,D55),"_S6L12L",""),"6L","12LBASIS")</f>
        <v>#NAME?</v>
      </c>
      <c r="F55" s="774" t="e">
        <f ca="1">_xll.qlRateHelperRate(,$D55)</f>
        <v>#NAME?</v>
      </c>
      <c r="G55" s="774" t="str">
        <f ca="1">IF(ISERROR(_xll.qlSwapRateHelperSpread($D55)),IF(ISERROR(_xll.qlFuturesRateHelperConvexityAdjustment($D55)),"--",_xll.qlFuturesRateHelperConvexityAdjustment($D55)),_xll.qlSwapRateHelperSpread($D55))</f>
        <v>--</v>
      </c>
      <c r="H55" s="773" t="e">
        <f ca="1">_xll.qlRateHelperEarliestDate(,$D55)</f>
        <v>#NAME?</v>
      </c>
      <c r="I55" s="772" t="e">
        <f ca="1">_xll.qlRateHelperLatestDate(,$D55)</f>
        <v>#NAME?</v>
      </c>
      <c r="J55" s="771" t="e">
        <f ca="1"/>
        <v>#NAME?</v>
      </c>
    </row>
    <row r="56" spans="4:10" x14ac:dyDescent="0.2">
      <c r="D56" s="775" t="e">
        <f ca="1"/>
        <v>#NAME?</v>
      </c>
      <c r="E56" s="775" t="e">
        <f ca="1">SUBSTITUTE(SUBSTITUTE(_xll.qlRateHelperQuoteName(,D56),"_S6L12L",""),"6L","12LBASIS")</f>
        <v>#NAME?</v>
      </c>
      <c r="F56" s="774" t="e">
        <f ca="1">_xll.qlRateHelperRate(,$D56)</f>
        <v>#NAME?</v>
      </c>
      <c r="G56" s="774" t="str">
        <f ca="1">IF(ISERROR(_xll.qlSwapRateHelperSpread($D56)),IF(ISERROR(_xll.qlFuturesRateHelperConvexityAdjustment($D56)),"--",_xll.qlFuturesRateHelperConvexityAdjustment($D56)),_xll.qlSwapRateHelperSpread($D56))</f>
        <v>--</v>
      </c>
      <c r="H56" s="773" t="e">
        <f ca="1">_xll.qlRateHelperEarliestDate(,$D56)</f>
        <v>#NAME?</v>
      </c>
      <c r="I56" s="772" t="e">
        <f ca="1">_xll.qlRateHelperLatestDate(,$D56)</f>
        <v>#NAME?</v>
      </c>
      <c r="J56" s="771" t="e">
        <f ca="1"/>
        <v>#NAME?</v>
      </c>
    </row>
    <row r="57" spans="4:10" x14ac:dyDescent="0.2">
      <c r="D57" s="775" t="e">
        <f ca="1"/>
        <v>#NAME?</v>
      </c>
      <c r="E57" s="775" t="e">
        <f ca="1">SUBSTITUTE(SUBSTITUTE(_xll.qlRateHelperQuoteName(,D57),"_S6L12L",""),"6L","12LBASIS")</f>
        <v>#NAME?</v>
      </c>
      <c r="F57" s="774" t="e">
        <f ca="1">_xll.qlRateHelperRate(,$D57)</f>
        <v>#NAME?</v>
      </c>
      <c r="G57" s="774" t="str">
        <f ca="1">IF(ISERROR(_xll.qlSwapRateHelperSpread($D57)),IF(ISERROR(_xll.qlFuturesRateHelperConvexityAdjustment($D57)),"--",_xll.qlFuturesRateHelperConvexityAdjustment($D57)),_xll.qlSwapRateHelperSpread($D57))</f>
        <v>--</v>
      </c>
      <c r="H57" s="773" t="e">
        <f ca="1">_xll.qlRateHelperEarliestDate(,$D57)</f>
        <v>#NAME?</v>
      </c>
      <c r="I57" s="772" t="e">
        <f ca="1">_xll.qlRateHelperLatestDate(,$D57)</f>
        <v>#NAME?</v>
      </c>
      <c r="J57" s="771" t="e">
        <f ca="1"/>
        <v>#NAME?</v>
      </c>
    </row>
    <row r="58" spans="4:10" x14ac:dyDescent="0.2">
      <c r="D58" s="775" t="e">
        <f ca="1"/>
        <v>#NAME?</v>
      </c>
      <c r="E58" s="775" t="e">
        <f ca="1">SUBSTITUTE(SUBSTITUTE(_xll.qlRateHelperQuoteName(,D58),"_S6L12L",""),"6L","12LBASIS")</f>
        <v>#NAME?</v>
      </c>
      <c r="F58" s="774" t="e">
        <f ca="1">_xll.qlRateHelperRate(,$D58)</f>
        <v>#NAME?</v>
      </c>
      <c r="G58" s="774" t="str">
        <f ca="1">IF(ISERROR(_xll.qlSwapRateHelperSpread($D58)),IF(ISERROR(_xll.qlFuturesRateHelperConvexityAdjustment($D58)),"--",_xll.qlFuturesRateHelperConvexityAdjustment($D58)),_xll.qlSwapRateHelperSpread($D58))</f>
        <v>--</v>
      </c>
      <c r="H58" s="773" t="e">
        <f ca="1">_xll.qlRateHelperEarliestDate(,$D58)</f>
        <v>#NAME?</v>
      </c>
      <c r="I58" s="772" t="e">
        <f ca="1">_xll.qlRateHelperLatestDate(,$D58)</f>
        <v>#NAME?</v>
      </c>
      <c r="J58" s="771" t="e">
        <f ca="1"/>
        <v>#NAME?</v>
      </c>
    </row>
    <row r="59" spans="4:10" x14ac:dyDescent="0.2">
      <c r="D59" s="775" t="e">
        <f ca="1"/>
        <v>#NAME?</v>
      </c>
      <c r="E59" s="775" t="e">
        <f ca="1">SUBSTITUTE(SUBSTITUTE(_xll.qlRateHelperQuoteName(,D59),"_S6L12L",""),"6L","12LBASIS")</f>
        <v>#NAME?</v>
      </c>
      <c r="F59" s="774" t="e">
        <f ca="1">_xll.qlRateHelperRate(,$D59)</f>
        <v>#NAME?</v>
      </c>
      <c r="G59" s="774" t="str">
        <f ca="1">IF(ISERROR(_xll.qlSwapRateHelperSpread($D59)),IF(ISERROR(_xll.qlFuturesRateHelperConvexityAdjustment($D59)),"--",_xll.qlFuturesRateHelperConvexityAdjustment($D59)),_xll.qlSwapRateHelperSpread($D59))</f>
        <v>--</v>
      </c>
      <c r="H59" s="773" t="e">
        <f ca="1">_xll.qlRateHelperEarliestDate(,$D59)</f>
        <v>#NAME?</v>
      </c>
      <c r="I59" s="772" t="e">
        <f ca="1">_xll.qlRateHelperLatestDate(,$D59)</f>
        <v>#NAME?</v>
      </c>
      <c r="J59" s="771" t="e">
        <f ca="1"/>
        <v>#NAME?</v>
      </c>
    </row>
    <row r="60" spans="4:10" x14ac:dyDescent="0.2">
      <c r="D60" s="775" t="e">
        <f ca="1"/>
        <v>#NAME?</v>
      </c>
      <c r="E60" s="775" t="e">
        <f ca="1">SUBSTITUTE(SUBSTITUTE(_xll.qlRateHelperQuoteName(,D60),"_S6L12L",""),"6L","12LBASIS")</f>
        <v>#NAME?</v>
      </c>
      <c r="F60" s="774" t="e">
        <f ca="1">_xll.qlRateHelperRate(,$D60)</f>
        <v>#NAME?</v>
      </c>
      <c r="G60" s="774" t="str">
        <f ca="1">IF(ISERROR(_xll.qlSwapRateHelperSpread($D60)),IF(ISERROR(_xll.qlFuturesRateHelperConvexityAdjustment($D60)),"--",_xll.qlFuturesRateHelperConvexityAdjustment($D60)),_xll.qlSwapRateHelperSpread($D60))</f>
        <v>--</v>
      </c>
      <c r="H60" s="773" t="e">
        <f ca="1">_xll.qlRateHelperEarliestDate(,$D60)</f>
        <v>#NAME?</v>
      </c>
      <c r="I60" s="772" t="e">
        <f ca="1">_xll.qlRateHelperLatestDate(,$D60)</f>
        <v>#NAME?</v>
      </c>
      <c r="J60" s="771" t="e">
        <f ca="1"/>
        <v>#NAME?</v>
      </c>
    </row>
    <row r="61" spans="4:10" x14ac:dyDescent="0.2">
      <c r="D61" s="775" t="e">
        <f ca="1"/>
        <v>#NAME?</v>
      </c>
      <c r="E61" s="775" t="e">
        <f ca="1">SUBSTITUTE(SUBSTITUTE(_xll.qlRateHelperQuoteName(,D61),"_S6L12L",""),"6L","12LBASIS")</f>
        <v>#NAME?</v>
      </c>
      <c r="F61" s="774" t="e">
        <f ca="1">_xll.qlRateHelperRate(,$D61)</f>
        <v>#NAME?</v>
      </c>
      <c r="G61" s="774" t="str">
        <f ca="1">IF(ISERROR(_xll.qlSwapRateHelperSpread($D61)),IF(ISERROR(_xll.qlFuturesRateHelperConvexityAdjustment($D61)),"--",_xll.qlFuturesRateHelperConvexityAdjustment($D61)),_xll.qlSwapRateHelperSpread($D61))</f>
        <v>--</v>
      </c>
      <c r="H61" s="773" t="e">
        <f ca="1">_xll.qlRateHelperEarliestDate(,$D61)</f>
        <v>#NAME?</v>
      </c>
      <c r="I61" s="772" t="e">
        <f ca="1">_xll.qlRateHelperLatestDate(,$D61)</f>
        <v>#NAME?</v>
      </c>
      <c r="J61" s="771" t="e">
        <f ca="1"/>
        <v>#NAME?</v>
      </c>
    </row>
    <row r="62" spans="4:10" x14ac:dyDescent="0.2">
      <c r="D62" s="775" t="e">
        <f ca="1"/>
        <v>#NAME?</v>
      </c>
      <c r="E62" s="775" t="e">
        <f ca="1">SUBSTITUTE(SUBSTITUTE(_xll.qlRateHelperQuoteName(,D62),"_S6L12L",""),"6L","12LBASIS")</f>
        <v>#NAME?</v>
      </c>
      <c r="F62" s="774" t="e">
        <f ca="1">_xll.qlRateHelperRate(,$D62)</f>
        <v>#NAME?</v>
      </c>
      <c r="G62" s="774" t="str">
        <f ca="1">IF(ISERROR(_xll.qlSwapRateHelperSpread($D62)),IF(ISERROR(_xll.qlFuturesRateHelperConvexityAdjustment($D62)),"--",_xll.qlFuturesRateHelperConvexityAdjustment($D62)),_xll.qlSwapRateHelperSpread($D62))</f>
        <v>--</v>
      </c>
      <c r="H62" s="773" t="e">
        <f ca="1">_xll.qlRateHelperEarliestDate(,$D62)</f>
        <v>#NAME?</v>
      </c>
      <c r="I62" s="772" t="e">
        <f ca="1">_xll.qlRateHelperLatestDate(,$D62)</f>
        <v>#NAME?</v>
      </c>
      <c r="J62" s="771" t="e">
        <f ca="1"/>
        <v>#NAME?</v>
      </c>
    </row>
    <row r="63" spans="4:10" x14ac:dyDescent="0.2">
      <c r="D63" s="775" t="e">
        <f ca="1"/>
        <v>#NAME?</v>
      </c>
      <c r="E63" s="775" t="e">
        <f ca="1">SUBSTITUTE(SUBSTITUTE(_xll.qlRateHelperQuoteName(,D63),"_S6L12L",""),"6L","12LBASIS")</f>
        <v>#NAME?</v>
      </c>
      <c r="F63" s="774" t="e">
        <f ca="1">_xll.qlRateHelperRate(,$D63)</f>
        <v>#NAME?</v>
      </c>
      <c r="G63" s="774" t="str">
        <f ca="1">IF(ISERROR(_xll.qlSwapRateHelperSpread($D63)),IF(ISERROR(_xll.qlFuturesRateHelperConvexityAdjustment($D63)),"--",_xll.qlFuturesRateHelperConvexityAdjustment($D63)),_xll.qlSwapRateHelperSpread($D63))</f>
        <v>--</v>
      </c>
      <c r="H63" s="773" t="e">
        <f ca="1">_xll.qlRateHelperEarliestDate(,$D63)</f>
        <v>#NAME?</v>
      </c>
      <c r="I63" s="772" t="e">
        <f ca="1">_xll.qlRateHelperLatestDate(,$D63)</f>
        <v>#NAME?</v>
      </c>
      <c r="J63" s="771" t="e">
        <f ca="1"/>
        <v>#NAME?</v>
      </c>
    </row>
    <row r="64" spans="4:10" x14ac:dyDescent="0.2">
      <c r="D64" s="775" t="e">
        <f ca="1"/>
        <v>#NAME?</v>
      </c>
      <c r="E64" s="775" t="e">
        <f ca="1">SUBSTITUTE(SUBSTITUTE(_xll.qlRateHelperQuoteName(,D64),"_S6L12L",""),"6L","12LBASIS")</f>
        <v>#NAME?</v>
      </c>
      <c r="F64" s="774" t="e">
        <f ca="1">_xll.qlRateHelperRate(,$D64)</f>
        <v>#NAME?</v>
      </c>
      <c r="G64" s="774" t="str">
        <f ca="1">IF(ISERROR(_xll.qlSwapRateHelperSpread($D64)),IF(ISERROR(_xll.qlFuturesRateHelperConvexityAdjustment($D64)),"--",_xll.qlFuturesRateHelperConvexityAdjustment($D64)),_xll.qlSwapRateHelperSpread($D64))</f>
        <v>--</v>
      </c>
      <c r="H64" s="773" t="e">
        <f ca="1">_xll.qlRateHelperEarliestDate(,$D64)</f>
        <v>#NAME?</v>
      </c>
      <c r="I64" s="772" t="e">
        <f ca="1">_xll.qlRateHelperLatestDate(,$D64)</f>
        <v>#NAME?</v>
      </c>
      <c r="J64" s="771" t="e">
        <f ca="1"/>
        <v>#NAME?</v>
      </c>
    </row>
    <row r="65" spans="4:10" x14ac:dyDescent="0.2">
      <c r="D65" s="775" t="e">
        <f ca="1"/>
        <v>#NAME?</v>
      </c>
      <c r="E65" s="775" t="e">
        <f ca="1">SUBSTITUTE(SUBSTITUTE(_xll.qlRateHelperQuoteName(,D65),"_S6L12L",""),"6L","12LBASIS")</f>
        <v>#NAME?</v>
      </c>
      <c r="F65" s="774" t="e">
        <f ca="1">_xll.qlRateHelperRate(,$D65)</f>
        <v>#NAME?</v>
      </c>
      <c r="G65" s="774" t="str">
        <f ca="1">IF(ISERROR(_xll.qlSwapRateHelperSpread($D65)),IF(ISERROR(_xll.qlFuturesRateHelperConvexityAdjustment($D65)),"--",_xll.qlFuturesRateHelperConvexityAdjustment($D65)),_xll.qlSwapRateHelperSpread($D65))</f>
        <v>--</v>
      </c>
      <c r="H65" s="773" t="e">
        <f ca="1">_xll.qlRateHelperEarliestDate(,$D65)</f>
        <v>#NAME?</v>
      </c>
      <c r="I65" s="772" t="e">
        <f ca="1">_xll.qlRateHelperLatestDate(,$D65)</f>
        <v>#NAME?</v>
      </c>
      <c r="J65" s="771" t="e">
        <f ca="1"/>
        <v>#NAME?</v>
      </c>
    </row>
    <row r="66" spans="4:10" x14ac:dyDescent="0.2">
      <c r="D66" s="775" t="e">
        <f ca="1"/>
        <v>#NAME?</v>
      </c>
      <c r="E66" s="775" t="e">
        <f ca="1">SUBSTITUTE(SUBSTITUTE(_xll.qlRateHelperQuoteName(,D66),"_S6L12L",""),"6L","12LBASIS")</f>
        <v>#NAME?</v>
      </c>
      <c r="F66" s="774" t="e">
        <f ca="1">_xll.qlRateHelperRate(,$D66)</f>
        <v>#NAME?</v>
      </c>
      <c r="G66" s="774" t="str">
        <f ca="1">IF(ISERROR(_xll.qlSwapRateHelperSpread($D66)),IF(ISERROR(_xll.qlFuturesRateHelperConvexityAdjustment($D66)),"--",_xll.qlFuturesRateHelperConvexityAdjustment($D66)),_xll.qlSwapRateHelperSpread($D66))</f>
        <v>--</v>
      </c>
      <c r="H66" s="773" t="e">
        <f ca="1">_xll.qlRateHelperEarliestDate(,$D66)</f>
        <v>#NAME?</v>
      </c>
      <c r="I66" s="772" t="e">
        <f ca="1">_xll.qlRateHelperLatestDate(,$D66)</f>
        <v>#NAME?</v>
      </c>
      <c r="J66" s="771" t="e">
        <f ca="1"/>
        <v>#NAME?</v>
      </c>
    </row>
    <row r="67" spans="4:10" x14ac:dyDescent="0.2">
      <c r="D67" s="775" t="e">
        <f ca="1"/>
        <v>#NAME?</v>
      </c>
      <c r="E67" s="775" t="e">
        <f ca="1">SUBSTITUTE(SUBSTITUTE(_xll.qlRateHelperQuoteName(,D67),"_S6L12L",""),"6L","12LBASIS")</f>
        <v>#NAME?</v>
      </c>
      <c r="F67" s="774" t="e">
        <f ca="1">_xll.qlRateHelperRate(,$D67)</f>
        <v>#NAME?</v>
      </c>
      <c r="G67" s="774" t="str">
        <f ca="1">IF(ISERROR(_xll.qlSwapRateHelperSpread($D67)),IF(ISERROR(_xll.qlFuturesRateHelperConvexityAdjustment($D67)),"--",_xll.qlFuturesRateHelperConvexityAdjustment($D67)),_xll.qlSwapRateHelperSpread($D67))</f>
        <v>--</v>
      </c>
      <c r="H67" s="773" t="e">
        <f ca="1">_xll.qlRateHelperEarliestDate(,$D67)</f>
        <v>#NAME?</v>
      </c>
      <c r="I67" s="772" t="e">
        <f ca="1">_xll.qlRateHelperLatestDate(,$D67)</f>
        <v>#NAME?</v>
      </c>
      <c r="J67" s="771" t="e">
        <f ca="1"/>
        <v>#NAME?</v>
      </c>
    </row>
    <row r="68" spans="4:10" x14ac:dyDescent="0.2">
      <c r="D68" s="775" t="e">
        <f ca="1"/>
        <v>#NAME?</v>
      </c>
      <c r="E68" s="775" t="e">
        <f ca="1">SUBSTITUTE(SUBSTITUTE(_xll.qlRateHelperQuoteName(,D68),"_S6L12L",""),"6L","12LBASIS")</f>
        <v>#NAME?</v>
      </c>
      <c r="F68" s="774" t="e">
        <f ca="1">_xll.qlRateHelperRate(,$D68)</f>
        <v>#NAME?</v>
      </c>
      <c r="G68" s="774" t="str">
        <f ca="1">IF(ISERROR(_xll.qlSwapRateHelperSpread($D68)),IF(ISERROR(_xll.qlFuturesRateHelperConvexityAdjustment($D68)),"--",_xll.qlFuturesRateHelperConvexityAdjustment($D68)),_xll.qlSwapRateHelperSpread($D68))</f>
        <v>--</v>
      </c>
      <c r="H68" s="773" t="e">
        <f ca="1">_xll.qlRateHelperEarliestDate(,$D68)</f>
        <v>#NAME?</v>
      </c>
      <c r="I68" s="772" t="e">
        <f ca="1">_xll.qlRateHelperLatestDate(,$D68)</f>
        <v>#NAME?</v>
      </c>
      <c r="J68" s="771" t="e">
        <f ca="1"/>
        <v>#NAME?</v>
      </c>
    </row>
    <row r="69" spans="4:10" x14ac:dyDescent="0.2">
      <c r="D69" s="775" t="e">
        <f ca="1"/>
        <v>#NAME?</v>
      </c>
      <c r="E69" s="775" t="e">
        <f ca="1">SUBSTITUTE(SUBSTITUTE(_xll.qlRateHelperQuoteName(,D69),"_S6L12L",""),"6L","12LBASIS")</f>
        <v>#NAME?</v>
      </c>
      <c r="F69" s="774" t="e">
        <f ca="1">_xll.qlRateHelperRate(,$D69)</f>
        <v>#NAME?</v>
      </c>
      <c r="G69" s="774" t="str">
        <f ca="1">IF(ISERROR(_xll.qlSwapRateHelperSpread($D69)),IF(ISERROR(_xll.qlFuturesRateHelperConvexityAdjustment($D69)),"--",_xll.qlFuturesRateHelperConvexityAdjustment($D69)),_xll.qlSwapRateHelperSpread($D69))</f>
        <v>--</v>
      </c>
      <c r="H69" s="773" t="e">
        <f ca="1">_xll.qlRateHelperEarliestDate(,$D69)</f>
        <v>#NAME?</v>
      </c>
      <c r="I69" s="772" t="e">
        <f ca="1">_xll.qlRateHelperLatestDate(,$D69)</f>
        <v>#NAME?</v>
      </c>
      <c r="J69" s="771" t="e">
        <f ca="1"/>
        <v>#NAME?</v>
      </c>
    </row>
    <row r="70" spans="4:10" x14ac:dyDescent="0.2">
      <c r="D70" s="775" t="e">
        <f ca="1"/>
        <v>#NAME?</v>
      </c>
      <c r="E70" s="775" t="e">
        <f ca="1">SUBSTITUTE(SUBSTITUTE(_xll.qlRateHelperQuoteName(,D70),"_S6L12L",""),"6L","12LBASIS")</f>
        <v>#NAME?</v>
      </c>
      <c r="F70" s="774" t="e">
        <f ca="1">_xll.qlRateHelperRate(,$D70)</f>
        <v>#NAME?</v>
      </c>
      <c r="G70" s="774" t="str">
        <f ca="1">IF(ISERROR(_xll.qlSwapRateHelperSpread($D70)),IF(ISERROR(_xll.qlFuturesRateHelperConvexityAdjustment($D70)),"--",_xll.qlFuturesRateHelperConvexityAdjustment($D70)),_xll.qlSwapRateHelperSpread($D70))</f>
        <v>--</v>
      </c>
      <c r="H70" s="773" t="e">
        <f ca="1">_xll.qlRateHelperEarliestDate(,$D70)</f>
        <v>#NAME?</v>
      </c>
      <c r="I70" s="772" t="e">
        <f ca="1">_xll.qlRateHelperLatestDate(,$D70)</f>
        <v>#NAME?</v>
      </c>
      <c r="J70" s="771" t="e">
        <f ca="1"/>
        <v>#NAME?</v>
      </c>
    </row>
    <row r="71" spans="4:10" x14ac:dyDescent="0.2">
      <c r="D71" s="775" t="e">
        <f ca="1"/>
        <v>#NAME?</v>
      </c>
      <c r="E71" s="775" t="e">
        <f ca="1">SUBSTITUTE(SUBSTITUTE(_xll.qlRateHelperQuoteName(,D71),"_S6L12L",""),"6L","12LBASIS")</f>
        <v>#NAME?</v>
      </c>
      <c r="F71" s="774" t="e">
        <f ca="1">_xll.qlRateHelperRate(,$D71)</f>
        <v>#NAME?</v>
      </c>
      <c r="G71" s="774" t="str">
        <f ca="1">IF(ISERROR(_xll.qlSwapRateHelperSpread($D71)),IF(ISERROR(_xll.qlFuturesRateHelperConvexityAdjustment($D71)),"--",_xll.qlFuturesRateHelperConvexityAdjustment($D71)),_xll.qlSwapRateHelperSpread($D71))</f>
        <v>--</v>
      </c>
      <c r="H71" s="773" t="e">
        <f ca="1">_xll.qlRateHelperEarliestDate(,$D71)</f>
        <v>#NAME?</v>
      </c>
      <c r="I71" s="772" t="e">
        <f ca="1">_xll.qlRateHelperLatestDate(,$D71)</f>
        <v>#NAME?</v>
      </c>
      <c r="J71" s="771" t="e">
        <f ca="1"/>
        <v>#NAME?</v>
      </c>
    </row>
    <row r="72" spans="4:10" x14ac:dyDescent="0.2">
      <c r="D72" s="775" t="e">
        <f ca="1"/>
        <v>#NAME?</v>
      </c>
      <c r="E72" s="775" t="e">
        <f ca="1">SUBSTITUTE(SUBSTITUTE(_xll.qlRateHelperQuoteName(,D72),"_S6L12L",""),"6L","12LBASIS")</f>
        <v>#NAME?</v>
      </c>
      <c r="F72" s="774" t="e">
        <f ca="1">_xll.qlRateHelperRate(,$D72)</f>
        <v>#NAME?</v>
      </c>
      <c r="G72" s="774" t="str">
        <f ca="1">IF(ISERROR(_xll.qlSwapRateHelperSpread($D72)),IF(ISERROR(_xll.qlFuturesRateHelperConvexityAdjustment($D72)),"--",_xll.qlFuturesRateHelperConvexityAdjustment($D72)),_xll.qlSwapRateHelperSpread($D72))</f>
        <v>--</v>
      </c>
      <c r="H72" s="773" t="e">
        <f ca="1">_xll.qlRateHelperEarliestDate(,$D72)</f>
        <v>#NAME?</v>
      </c>
      <c r="I72" s="772" t="e">
        <f ca="1">_xll.qlRateHelperLatestDate(,$D72)</f>
        <v>#NAME?</v>
      </c>
      <c r="J72" s="771" t="e">
        <f ca="1"/>
        <v>#NAME?</v>
      </c>
    </row>
    <row r="73" spans="4:10" x14ac:dyDescent="0.2">
      <c r="D73" s="775" t="e">
        <f ca="1"/>
        <v>#NAME?</v>
      </c>
      <c r="E73" s="775" t="e">
        <f ca="1">SUBSTITUTE(SUBSTITUTE(_xll.qlRateHelperQuoteName(,D73),"_S6L12L",""),"6L","12LBASIS")</f>
        <v>#NAME?</v>
      </c>
      <c r="F73" s="774" t="e">
        <f ca="1">_xll.qlRateHelperRate(,$D73)</f>
        <v>#NAME?</v>
      </c>
      <c r="G73" s="774" t="str">
        <f ca="1">IF(ISERROR(_xll.qlSwapRateHelperSpread($D73)),IF(ISERROR(_xll.qlFuturesRateHelperConvexityAdjustment($D73)),"--",_xll.qlFuturesRateHelperConvexityAdjustment($D73)),_xll.qlSwapRateHelperSpread($D73))</f>
        <v>--</v>
      </c>
      <c r="H73" s="773" t="e">
        <f ca="1">_xll.qlRateHelperEarliestDate(,$D73)</f>
        <v>#NAME?</v>
      </c>
      <c r="I73" s="772" t="e">
        <f ca="1">_xll.qlRateHelperLatestDate(,$D73)</f>
        <v>#NAME?</v>
      </c>
      <c r="J73" s="771" t="e">
        <f ca="1"/>
        <v>#NAME?</v>
      </c>
    </row>
    <row r="74" spans="4:10" x14ac:dyDescent="0.2">
      <c r="D74" s="775" t="e">
        <f ca="1"/>
        <v>#NAME?</v>
      </c>
      <c r="E74" s="775" t="e">
        <f ca="1">SUBSTITUTE(SUBSTITUTE(_xll.qlRateHelperQuoteName(,D74),"_S6L12L",""),"6L","12LBASIS")</f>
        <v>#NAME?</v>
      </c>
      <c r="F74" s="774" t="e">
        <f ca="1">_xll.qlRateHelperRate(,$D74)</f>
        <v>#NAME?</v>
      </c>
      <c r="G74" s="774" t="str">
        <f ca="1">IF(ISERROR(_xll.qlSwapRateHelperSpread($D74)),IF(ISERROR(_xll.qlFuturesRateHelperConvexityAdjustment($D74)),"--",_xll.qlFuturesRateHelperConvexityAdjustment($D74)),_xll.qlSwapRateHelperSpread($D74))</f>
        <v>--</v>
      </c>
      <c r="H74" s="773" t="e">
        <f ca="1">_xll.qlRateHelperEarliestDate(,$D74)</f>
        <v>#NAME?</v>
      </c>
      <c r="I74" s="772" t="e">
        <f ca="1">_xll.qlRateHelperLatestDate(,$D74)</f>
        <v>#NAME?</v>
      </c>
      <c r="J74" s="771" t="e">
        <f ca="1"/>
        <v>#NAME?</v>
      </c>
    </row>
    <row r="75" spans="4:10" x14ac:dyDescent="0.2">
      <c r="D75" s="775" t="e">
        <f ca="1"/>
        <v>#NAME?</v>
      </c>
      <c r="E75" s="775" t="e">
        <f ca="1">SUBSTITUTE(SUBSTITUTE(_xll.qlRateHelperQuoteName(,D75),"_S6L12L",""),"6L","12LBASIS")</f>
        <v>#NAME?</v>
      </c>
      <c r="F75" s="774" t="e">
        <f ca="1">_xll.qlRateHelperRate(,$D75)</f>
        <v>#NAME?</v>
      </c>
      <c r="G75" s="774" t="str">
        <f ca="1">IF(ISERROR(_xll.qlSwapRateHelperSpread($D75)),IF(ISERROR(_xll.qlFuturesRateHelperConvexityAdjustment($D75)),"--",_xll.qlFuturesRateHelperConvexityAdjustment($D75)),_xll.qlSwapRateHelperSpread($D75))</f>
        <v>--</v>
      </c>
      <c r="H75" s="773" t="e">
        <f ca="1">_xll.qlRateHelperEarliestDate(,$D75)</f>
        <v>#NAME?</v>
      </c>
      <c r="I75" s="772" t="e">
        <f ca="1">_xll.qlRateHelperLatestDate(,$D75)</f>
        <v>#NAME?</v>
      </c>
      <c r="J75" s="771" t="e">
        <f ca="1"/>
        <v>#NAME?</v>
      </c>
    </row>
    <row r="76" spans="4:10" x14ac:dyDescent="0.2">
      <c r="D76" s="775" t="e">
        <f ca="1"/>
        <v>#NAME?</v>
      </c>
      <c r="E76" s="775" t="e">
        <f ca="1">SUBSTITUTE(SUBSTITUTE(_xll.qlRateHelperQuoteName(,D76),"_S6L12L",""),"6L","12LBASIS")</f>
        <v>#NAME?</v>
      </c>
      <c r="F76" s="774" t="e">
        <f ca="1">_xll.qlRateHelperRate(,$D76)</f>
        <v>#NAME?</v>
      </c>
      <c r="G76" s="774" t="str">
        <f ca="1">IF(ISERROR(_xll.qlSwapRateHelperSpread($D76)),IF(ISERROR(_xll.qlFuturesRateHelperConvexityAdjustment($D76)),"--",_xll.qlFuturesRateHelperConvexityAdjustment($D76)),_xll.qlSwapRateHelperSpread($D76))</f>
        <v>--</v>
      </c>
      <c r="H76" s="773" t="e">
        <f ca="1">_xll.qlRateHelperEarliestDate(,$D76)</f>
        <v>#NAME?</v>
      </c>
      <c r="I76" s="772" t="e">
        <f ca="1">_xll.qlRateHelperLatestDate(,$D76)</f>
        <v>#NAME?</v>
      </c>
      <c r="J76" s="771" t="e">
        <f ca="1"/>
        <v>#NAME?</v>
      </c>
    </row>
    <row r="77" spans="4:10" x14ac:dyDescent="0.2">
      <c r="D77" s="775" t="e">
        <f ca="1"/>
        <v>#NAME?</v>
      </c>
      <c r="E77" s="775" t="e">
        <f ca="1">SUBSTITUTE(SUBSTITUTE(_xll.qlRateHelperQuoteName(,D77),"_S6L12L",""),"6L","12LBASIS")</f>
        <v>#NAME?</v>
      </c>
      <c r="F77" s="774" t="e">
        <f ca="1">_xll.qlRateHelperRate(,$D77)</f>
        <v>#NAME?</v>
      </c>
      <c r="G77" s="774" t="str">
        <f ca="1">IF(ISERROR(_xll.qlSwapRateHelperSpread($D77)),IF(ISERROR(_xll.qlFuturesRateHelperConvexityAdjustment($D77)),"--",_xll.qlFuturesRateHelperConvexityAdjustment($D77)),_xll.qlSwapRateHelperSpread($D77))</f>
        <v>--</v>
      </c>
      <c r="H77" s="773" t="e">
        <f ca="1">_xll.qlRateHelperEarliestDate(,$D77)</f>
        <v>#NAME?</v>
      </c>
      <c r="I77" s="772" t="e">
        <f ca="1">_xll.qlRateHelperLatestDate(,$D77)</f>
        <v>#NAME?</v>
      </c>
      <c r="J77" s="771" t="e">
        <f ca="1"/>
        <v>#NAME?</v>
      </c>
    </row>
    <row r="78" spans="4:10" x14ac:dyDescent="0.2">
      <c r="D78" s="775" t="e">
        <f ca="1"/>
        <v>#NAME?</v>
      </c>
      <c r="E78" s="775" t="e">
        <f ca="1">SUBSTITUTE(SUBSTITUTE(_xll.qlRateHelperQuoteName(,D78),"_S6L12L",""),"6L","12LBASIS")</f>
        <v>#NAME?</v>
      </c>
      <c r="F78" s="774" t="e">
        <f ca="1">_xll.qlRateHelperRate(,$D78)</f>
        <v>#NAME?</v>
      </c>
      <c r="G78" s="774" t="str">
        <f ca="1">IF(ISERROR(_xll.qlSwapRateHelperSpread($D78)),IF(ISERROR(_xll.qlFuturesRateHelperConvexityAdjustment($D78)),"--",_xll.qlFuturesRateHelperConvexityAdjustment($D78)),_xll.qlSwapRateHelperSpread($D78))</f>
        <v>--</v>
      </c>
      <c r="H78" s="773" t="e">
        <f ca="1">_xll.qlRateHelperEarliestDate(,$D78)</f>
        <v>#NAME?</v>
      </c>
      <c r="I78" s="772" t="e">
        <f ca="1">_xll.qlRateHelperLatestDate(,$D78)</f>
        <v>#NAME?</v>
      </c>
      <c r="J78" s="771" t="e">
        <f ca="1"/>
        <v>#NAME?</v>
      </c>
    </row>
    <row r="79" spans="4:10" x14ac:dyDescent="0.2">
      <c r="D79" s="775" t="e">
        <f ca="1"/>
        <v>#NAME?</v>
      </c>
      <c r="E79" s="775" t="e">
        <f ca="1">SUBSTITUTE(SUBSTITUTE(_xll.qlRateHelperQuoteName(,D79),"_S6L12L",""),"6L","12LBASIS")</f>
        <v>#NAME?</v>
      </c>
      <c r="F79" s="774" t="e">
        <f ca="1">_xll.qlRateHelperRate(,$D79)</f>
        <v>#NAME?</v>
      </c>
      <c r="G79" s="774" t="str">
        <f ca="1">IF(ISERROR(_xll.qlSwapRateHelperSpread($D79)),IF(ISERROR(_xll.qlFuturesRateHelperConvexityAdjustment($D79)),"--",_xll.qlFuturesRateHelperConvexityAdjustment($D79)),_xll.qlSwapRateHelperSpread($D79))</f>
        <v>--</v>
      </c>
      <c r="H79" s="773" t="e">
        <f ca="1">_xll.qlRateHelperEarliestDate(,$D79)</f>
        <v>#NAME?</v>
      </c>
      <c r="I79" s="772" t="e">
        <f ca="1">_xll.qlRateHelperLatestDate(,$D79)</f>
        <v>#NAME?</v>
      </c>
      <c r="J79" s="771" t="e">
        <f ca="1"/>
        <v>#NAME?</v>
      </c>
    </row>
    <row r="80" spans="4:10" x14ac:dyDescent="0.2">
      <c r="D80" s="775" t="e">
        <f ca="1"/>
        <v>#NAME?</v>
      </c>
      <c r="E80" s="775" t="e">
        <f ca="1">SUBSTITUTE(SUBSTITUTE(_xll.qlRateHelperQuoteName(,D80),"_S6L12L",""),"6L","12LBASIS")</f>
        <v>#NAME?</v>
      </c>
      <c r="F80" s="774" t="e">
        <f ca="1">_xll.qlRateHelperRate(,$D80)</f>
        <v>#NAME?</v>
      </c>
      <c r="G80" s="774" t="str">
        <f ca="1">IF(ISERROR(_xll.qlSwapRateHelperSpread($D80)),IF(ISERROR(_xll.qlFuturesRateHelperConvexityAdjustment($D80)),"--",_xll.qlFuturesRateHelperConvexityAdjustment($D80)),_xll.qlSwapRateHelperSpread($D80))</f>
        <v>--</v>
      </c>
      <c r="H80" s="773" t="e">
        <f ca="1">_xll.qlRateHelperEarliestDate(,$D80)</f>
        <v>#NAME?</v>
      </c>
      <c r="I80" s="772" t="e">
        <f ca="1">_xll.qlRateHelperLatestDate(,$D80)</f>
        <v>#NAME?</v>
      </c>
      <c r="J80" s="771" t="e">
        <f ca="1"/>
        <v>#NAME?</v>
      </c>
    </row>
    <row r="81" spans="4:10" x14ac:dyDescent="0.2">
      <c r="D81" s="775" t="e">
        <f ca="1"/>
        <v>#NAME?</v>
      </c>
      <c r="E81" s="775" t="e">
        <f ca="1">SUBSTITUTE(SUBSTITUTE(_xll.qlRateHelperQuoteName(,D81),"_S6L12L",""),"6L","12LBASIS")</f>
        <v>#NAME?</v>
      </c>
      <c r="F81" s="774" t="e">
        <f ca="1">_xll.qlRateHelperRate(,$D81)</f>
        <v>#NAME?</v>
      </c>
      <c r="G81" s="774" t="str">
        <f ca="1">IF(ISERROR(_xll.qlSwapRateHelperSpread($D81)),IF(ISERROR(_xll.qlFuturesRateHelperConvexityAdjustment($D81)),"--",_xll.qlFuturesRateHelperConvexityAdjustment($D81)),_xll.qlSwapRateHelperSpread($D81))</f>
        <v>--</v>
      </c>
      <c r="H81" s="773" t="e">
        <f ca="1">_xll.qlRateHelperEarliestDate(,$D81)</f>
        <v>#NAME?</v>
      </c>
      <c r="I81" s="772" t="e">
        <f ca="1">_xll.qlRateHelperLatestDate(,$D81)</f>
        <v>#NAME?</v>
      </c>
      <c r="J81" s="771" t="e">
        <f ca="1"/>
        <v>#NAME?</v>
      </c>
    </row>
    <row r="82" spans="4:10" x14ac:dyDescent="0.2">
      <c r="D82" s="775" t="e">
        <f ca="1"/>
        <v>#NAME?</v>
      </c>
      <c r="E82" s="775" t="e">
        <f ca="1">SUBSTITUTE(SUBSTITUTE(_xll.qlRateHelperQuoteName(,D82),"_S6L12L",""),"6L","12LBASIS")</f>
        <v>#NAME?</v>
      </c>
      <c r="F82" s="774" t="e">
        <f ca="1">_xll.qlRateHelperRate(,$D82)</f>
        <v>#NAME?</v>
      </c>
      <c r="G82" s="774" t="str">
        <f ca="1">IF(ISERROR(_xll.qlSwapRateHelperSpread($D82)),IF(ISERROR(_xll.qlFuturesRateHelperConvexityAdjustment($D82)),"--",_xll.qlFuturesRateHelperConvexityAdjustment($D82)),_xll.qlSwapRateHelperSpread($D82))</f>
        <v>--</v>
      </c>
      <c r="H82" s="773" t="e">
        <f ca="1">_xll.qlRateHelperEarliestDate(,$D82)</f>
        <v>#NAME?</v>
      </c>
      <c r="I82" s="772" t="e">
        <f ca="1">_xll.qlRateHelperLatestDate(,$D82)</f>
        <v>#NAME?</v>
      </c>
      <c r="J82" s="771" t="e">
        <f ca="1"/>
        <v>#NAME?</v>
      </c>
    </row>
    <row r="83" spans="4:10" x14ac:dyDescent="0.2">
      <c r="D83" s="775" t="e">
        <f ca="1"/>
        <v>#NAME?</v>
      </c>
      <c r="E83" s="775" t="e">
        <f ca="1">SUBSTITUTE(SUBSTITUTE(_xll.qlRateHelperQuoteName(,D83),"_S6L12L",""),"6L","12LBASIS")</f>
        <v>#NAME?</v>
      </c>
      <c r="F83" s="774" t="e">
        <f ca="1">_xll.qlRateHelperRate(,$D83)</f>
        <v>#NAME?</v>
      </c>
      <c r="G83" s="774" t="str">
        <f ca="1">IF(ISERROR(_xll.qlSwapRateHelperSpread($D83)),IF(ISERROR(_xll.qlFuturesRateHelperConvexityAdjustment($D83)),"--",_xll.qlFuturesRateHelperConvexityAdjustment($D83)),_xll.qlSwapRateHelperSpread($D83))</f>
        <v>--</v>
      </c>
      <c r="H83" s="773" t="e">
        <f ca="1">_xll.qlRateHelperEarliestDate(,$D83)</f>
        <v>#NAME?</v>
      </c>
      <c r="I83" s="772" t="e">
        <f ca="1">_xll.qlRateHelperLatestDate(,$D83)</f>
        <v>#NAME?</v>
      </c>
      <c r="J83" s="771" t="e">
        <f ca="1"/>
        <v>#NAME?</v>
      </c>
    </row>
    <row r="84" spans="4:10" x14ac:dyDescent="0.2">
      <c r="D84" s="775" t="e">
        <f ca="1"/>
        <v>#NAME?</v>
      </c>
      <c r="E84" s="775" t="e">
        <f ca="1">SUBSTITUTE(SUBSTITUTE(_xll.qlRateHelperQuoteName(,D84),"_S6L12L",""),"6L","12LBASIS")</f>
        <v>#NAME?</v>
      </c>
      <c r="F84" s="774" t="e">
        <f ca="1">_xll.qlRateHelperRate(,$D84)</f>
        <v>#NAME?</v>
      </c>
      <c r="G84" s="774" t="str">
        <f ca="1">IF(ISERROR(_xll.qlSwapRateHelperSpread($D84)),IF(ISERROR(_xll.qlFuturesRateHelperConvexityAdjustment($D84)),"--",_xll.qlFuturesRateHelperConvexityAdjustment($D84)),_xll.qlSwapRateHelperSpread($D84))</f>
        <v>--</v>
      </c>
      <c r="H84" s="773" t="e">
        <f ca="1">_xll.qlRateHelperEarliestDate(,$D84)</f>
        <v>#NAME?</v>
      </c>
      <c r="I84" s="772" t="e">
        <f ca="1">_xll.qlRateHelperLatestDate(,$D84)</f>
        <v>#NAME?</v>
      </c>
      <c r="J84" s="771" t="e">
        <f ca="1"/>
        <v>#NAME?</v>
      </c>
    </row>
    <row r="85" spans="4:10" x14ac:dyDescent="0.2">
      <c r="D85" s="775" t="e">
        <f ca="1"/>
        <v>#NAME?</v>
      </c>
      <c r="E85" s="775" t="e">
        <f ca="1">SUBSTITUTE(SUBSTITUTE(_xll.qlRateHelperQuoteName(,D85),"_S6L12L",""),"6L","12LBASIS")</f>
        <v>#NAME?</v>
      </c>
      <c r="F85" s="774" t="e">
        <f ca="1">_xll.qlRateHelperRate(,$D85)</f>
        <v>#NAME?</v>
      </c>
      <c r="G85" s="774" t="str">
        <f ca="1">IF(ISERROR(_xll.qlSwapRateHelperSpread($D85)),IF(ISERROR(_xll.qlFuturesRateHelperConvexityAdjustment($D85)),"--",_xll.qlFuturesRateHelperConvexityAdjustment($D85)),_xll.qlSwapRateHelperSpread($D85))</f>
        <v>--</v>
      </c>
      <c r="H85" s="773" t="e">
        <f ca="1">_xll.qlRateHelperEarliestDate(,$D85)</f>
        <v>#NAME?</v>
      </c>
      <c r="I85" s="772" t="e">
        <f ca="1">_xll.qlRateHelperLatestDate(,$D85)</f>
        <v>#NAME?</v>
      </c>
      <c r="J85" s="771" t="e">
        <f ca="1"/>
        <v>#NAME?</v>
      </c>
    </row>
    <row r="86" spans="4:10" x14ac:dyDescent="0.2">
      <c r="D86" s="775" t="e">
        <f ca="1"/>
        <v>#NAME?</v>
      </c>
      <c r="E86" s="775" t="e">
        <f ca="1">SUBSTITUTE(SUBSTITUTE(_xll.qlRateHelperQuoteName(,D86),"_S6L12L",""),"6L","12LBASIS")</f>
        <v>#NAME?</v>
      </c>
      <c r="F86" s="774" t="e">
        <f ca="1">_xll.qlRateHelperRate(,$D86)</f>
        <v>#NAME?</v>
      </c>
      <c r="G86" s="774" t="str">
        <f ca="1">IF(ISERROR(_xll.qlSwapRateHelperSpread($D86)),IF(ISERROR(_xll.qlFuturesRateHelperConvexityAdjustment($D86)),"--",_xll.qlFuturesRateHelperConvexityAdjustment($D86)),_xll.qlSwapRateHelperSpread($D86))</f>
        <v>--</v>
      </c>
      <c r="H86" s="773" t="e">
        <f ca="1">_xll.qlRateHelperEarliestDate(,$D86)</f>
        <v>#NAME?</v>
      </c>
      <c r="I86" s="772" t="e">
        <f ca="1">_xll.qlRateHelperLatestDate(,$D86)</f>
        <v>#NAME?</v>
      </c>
      <c r="J86" s="771" t="e">
        <f ca="1"/>
        <v>#NAME?</v>
      </c>
    </row>
    <row r="87" spans="4:10" x14ac:dyDescent="0.2">
      <c r="D87" s="775" t="e">
        <f ca="1"/>
        <v>#NAME?</v>
      </c>
      <c r="E87" s="775" t="e">
        <f ca="1">SUBSTITUTE(SUBSTITUTE(_xll.qlRateHelperQuoteName(,D87),"_S6L12L",""),"6L","12LBASIS")</f>
        <v>#NAME?</v>
      </c>
      <c r="F87" s="774" t="e">
        <f ca="1">_xll.qlRateHelperRate(,$D87)</f>
        <v>#NAME?</v>
      </c>
      <c r="G87" s="774" t="str">
        <f ca="1">IF(ISERROR(_xll.qlSwapRateHelperSpread($D87)),IF(ISERROR(_xll.qlFuturesRateHelperConvexityAdjustment($D87)),"--",_xll.qlFuturesRateHelperConvexityAdjustment($D87)),_xll.qlSwapRateHelperSpread($D87))</f>
        <v>--</v>
      </c>
      <c r="H87" s="773" t="e">
        <f ca="1">_xll.qlRateHelperEarliestDate(,$D87)</f>
        <v>#NAME?</v>
      </c>
      <c r="I87" s="772" t="e">
        <f ca="1">_xll.qlRateHelperLatestDate(,$D87)</f>
        <v>#NAME?</v>
      </c>
      <c r="J87" s="771" t="e">
        <f ca="1"/>
        <v>#NAME?</v>
      </c>
    </row>
    <row r="88" spans="4:10" x14ac:dyDescent="0.2">
      <c r="D88" s="775" t="e">
        <f ca="1"/>
        <v>#NAME?</v>
      </c>
      <c r="E88" s="775" t="e">
        <f ca="1">SUBSTITUTE(SUBSTITUTE(_xll.qlRateHelperQuoteName(,D88),"_S6L12L",""),"6L","12LBASIS")</f>
        <v>#NAME?</v>
      </c>
      <c r="F88" s="774" t="e">
        <f ca="1">_xll.qlRateHelperRate(,$D88)</f>
        <v>#NAME?</v>
      </c>
      <c r="G88" s="774" t="str">
        <f ca="1">IF(ISERROR(_xll.qlSwapRateHelperSpread($D88)),IF(ISERROR(_xll.qlFuturesRateHelperConvexityAdjustment($D88)),"--",_xll.qlFuturesRateHelperConvexityAdjustment($D88)),_xll.qlSwapRateHelperSpread($D88))</f>
        <v>--</v>
      </c>
      <c r="H88" s="773" t="e">
        <f ca="1">_xll.qlRateHelperEarliestDate(,$D88)</f>
        <v>#NAME?</v>
      </c>
      <c r="I88" s="772" t="e">
        <f ca="1">_xll.qlRateHelperLatestDate(,$D88)</f>
        <v>#NAME?</v>
      </c>
      <c r="J88" s="771" t="e">
        <f ca="1"/>
        <v>#NAME?</v>
      </c>
    </row>
    <row r="89" spans="4:10" x14ac:dyDescent="0.2">
      <c r="D89" s="775" t="e">
        <f ca="1"/>
        <v>#NAME?</v>
      </c>
      <c r="E89" s="775" t="e">
        <f ca="1">SUBSTITUTE(SUBSTITUTE(_xll.qlRateHelperQuoteName(,D89),"_S6L12L",""),"6L","12LBASIS")</f>
        <v>#NAME?</v>
      </c>
      <c r="F89" s="774" t="e">
        <f ca="1">_xll.qlRateHelperRate(,$D89)</f>
        <v>#NAME?</v>
      </c>
      <c r="G89" s="774" t="str">
        <f ca="1">IF(ISERROR(_xll.qlSwapRateHelperSpread($D89)),IF(ISERROR(_xll.qlFuturesRateHelperConvexityAdjustment($D89)),"--",_xll.qlFuturesRateHelperConvexityAdjustment($D89)),_xll.qlSwapRateHelperSpread($D89))</f>
        <v>--</v>
      </c>
      <c r="H89" s="773" t="e">
        <f ca="1">_xll.qlRateHelperEarliestDate(,$D89)</f>
        <v>#NAME?</v>
      </c>
      <c r="I89" s="772" t="e">
        <f ca="1">_xll.qlRateHelperLatestDate(,$D89)</f>
        <v>#NAME?</v>
      </c>
      <c r="J89" s="771" t="e">
        <f ca="1"/>
        <v>#NAME?</v>
      </c>
    </row>
    <row r="90" spans="4:10" x14ac:dyDescent="0.2">
      <c r="D90" s="775" t="e">
        <f ca="1"/>
        <v>#NAME?</v>
      </c>
      <c r="E90" s="775" t="e">
        <f ca="1">SUBSTITUTE(SUBSTITUTE(_xll.qlRateHelperQuoteName(,D90),"_S6L12L",""),"6L","12LBASIS")</f>
        <v>#NAME?</v>
      </c>
      <c r="F90" s="774" t="e">
        <f ca="1">_xll.qlRateHelperRate(,$D90)</f>
        <v>#NAME?</v>
      </c>
      <c r="G90" s="774" t="str">
        <f ca="1">IF(ISERROR(_xll.qlSwapRateHelperSpread($D90)),IF(ISERROR(_xll.qlFuturesRateHelperConvexityAdjustment($D90)),"--",_xll.qlFuturesRateHelperConvexityAdjustment($D90)),_xll.qlSwapRateHelperSpread($D90))</f>
        <v>--</v>
      </c>
      <c r="H90" s="773" t="e">
        <f ca="1">_xll.qlRateHelperEarliestDate(,$D90)</f>
        <v>#NAME?</v>
      </c>
      <c r="I90" s="772" t="e">
        <f ca="1">_xll.qlRateHelperLatestDate(,$D90)</f>
        <v>#NAME?</v>
      </c>
      <c r="J90" s="771" t="e">
        <f ca="1"/>
        <v>#NAME?</v>
      </c>
    </row>
    <row r="91" spans="4:10" x14ac:dyDescent="0.2">
      <c r="D91" s="775" t="e">
        <f ca="1"/>
        <v>#NAME?</v>
      </c>
      <c r="E91" s="775" t="e">
        <f ca="1">SUBSTITUTE(SUBSTITUTE(_xll.qlRateHelperQuoteName(,D91),"_S6L12L",""),"6L","12LBASIS")</f>
        <v>#NAME?</v>
      </c>
      <c r="F91" s="774" t="e">
        <f ca="1">_xll.qlRateHelperRate(,$D91)</f>
        <v>#NAME?</v>
      </c>
      <c r="G91" s="774" t="str">
        <f ca="1">IF(ISERROR(_xll.qlSwapRateHelperSpread($D91)),IF(ISERROR(_xll.qlFuturesRateHelperConvexityAdjustment($D91)),"--",_xll.qlFuturesRateHelperConvexityAdjustment($D91)),_xll.qlSwapRateHelperSpread($D91))</f>
        <v>--</v>
      </c>
      <c r="H91" s="773" t="e">
        <f ca="1">_xll.qlRateHelperEarliestDate(,$D91)</f>
        <v>#NAME?</v>
      </c>
      <c r="I91" s="772" t="e">
        <f ca="1">_xll.qlRateHelperLatestDate(,$D91)</f>
        <v>#NAME?</v>
      </c>
      <c r="J91" s="771" t="e">
        <f ca="1"/>
        <v>#NAME?</v>
      </c>
    </row>
    <row r="92" spans="4:10" x14ac:dyDescent="0.2">
      <c r="D92" s="775" t="e">
        <f ca="1"/>
        <v>#NAME?</v>
      </c>
      <c r="E92" s="775" t="e">
        <f ca="1">SUBSTITUTE(SUBSTITUTE(_xll.qlRateHelperQuoteName(,D92),"_S6L12L",""),"6L","12LBASIS")</f>
        <v>#NAME?</v>
      </c>
      <c r="F92" s="774" t="e">
        <f ca="1">_xll.qlRateHelperRate(,$D92)</f>
        <v>#NAME?</v>
      </c>
      <c r="G92" s="774" t="str">
        <f ca="1">IF(ISERROR(_xll.qlSwapRateHelperSpread($D92)),IF(ISERROR(_xll.qlFuturesRateHelperConvexityAdjustment($D92)),"--",_xll.qlFuturesRateHelperConvexityAdjustment($D92)),_xll.qlSwapRateHelperSpread($D92))</f>
        <v>--</v>
      </c>
      <c r="H92" s="773" t="e">
        <f ca="1">_xll.qlRateHelperEarliestDate(,$D92)</f>
        <v>#NAME?</v>
      </c>
      <c r="I92" s="772" t="e">
        <f ca="1">_xll.qlRateHelperLatestDate(,$D92)</f>
        <v>#NAME?</v>
      </c>
      <c r="J92" s="771" t="e">
        <f ca="1"/>
        <v>#NAME?</v>
      </c>
    </row>
    <row r="93" spans="4:10" x14ac:dyDescent="0.2">
      <c r="D93" s="775" t="e">
        <f ca="1"/>
        <v>#NAME?</v>
      </c>
      <c r="E93" s="775" t="e">
        <f ca="1">SUBSTITUTE(SUBSTITUTE(_xll.qlRateHelperQuoteName(,D93),"_S6L12L",""),"6L","12LBASIS")</f>
        <v>#NAME?</v>
      </c>
      <c r="F93" s="774" t="e">
        <f ca="1">_xll.qlRateHelperRate(,$D93)</f>
        <v>#NAME?</v>
      </c>
      <c r="G93" s="774" t="str">
        <f ca="1">IF(ISERROR(_xll.qlSwapRateHelperSpread($D93)),IF(ISERROR(_xll.qlFuturesRateHelperConvexityAdjustment($D93)),"--",_xll.qlFuturesRateHelperConvexityAdjustment($D93)),_xll.qlSwapRateHelperSpread($D93))</f>
        <v>--</v>
      </c>
      <c r="H93" s="773" t="e">
        <f ca="1">_xll.qlRateHelperEarliestDate(,$D93)</f>
        <v>#NAME?</v>
      </c>
      <c r="I93" s="772" t="e">
        <f ca="1">_xll.qlRateHelperLatestDate(,$D93)</f>
        <v>#NAME?</v>
      </c>
      <c r="J93" s="771" t="e">
        <f ca="1"/>
        <v>#NAME?</v>
      </c>
    </row>
    <row r="94" spans="4:10" x14ac:dyDescent="0.2">
      <c r="D94" s="775" t="e">
        <f ca="1"/>
        <v>#NAME?</v>
      </c>
      <c r="E94" s="775" t="e">
        <f ca="1">SUBSTITUTE(SUBSTITUTE(_xll.qlRateHelperQuoteName(,D94),"_S6L12L",""),"6L","12LBASIS")</f>
        <v>#NAME?</v>
      </c>
      <c r="F94" s="774" t="e">
        <f ca="1">_xll.qlRateHelperRate(,$D94)</f>
        <v>#NAME?</v>
      </c>
      <c r="G94" s="774" t="str">
        <f ca="1">IF(ISERROR(_xll.qlSwapRateHelperSpread($D94)),IF(ISERROR(_xll.qlFuturesRateHelperConvexityAdjustment($D94)),"--",_xll.qlFuturesRateHelperConvexityAdjustment($D94)),_xll.qlSwapRateHelperSpread($D94))</f>
        <v>--</v>
      </c>
      <c r="H94" s="773" t="e">
        <f ca="1">_xll.qlRateHelperEarliestDate(,$D94)</f>
        <v>#NAME?</v>
      </c>
      <c r="I94" s="772" t="e">
        <f ca="1">_xll.qlRateHelperLatestDate(,$D94)</f>
        <v>#NAME?</v>
      </c>
      <c r="J94" s="771" t="e">
        <f ca="1"/>
        <v>#NAME?</v>
      </c>
    </row>
    <row r="95" spans="4:10" x14ac:dyDescent="0.2">
      <c r="D95" s="775" t="e">
        <f ca="1"/>
        <v>#NAME?</v>
      </c>
      <c r="E95" s="775" t="e">
        <f ca="1">SUBSTITUTE(SUBSTITUTE(_xll.qlRateHelperQuoteName(,D95),"_S6L12L",""),"6L","12LBASIS")</f>
        <v>#NAME?</v>
      </c>
      <c r="F95" s="774" t="e">
        <f ca="1">_xll.qlRateHelperRate(,$D95)</f>
        <v>#NAME?</v>
      </c>
      <c r="G95" s="774" t="str">
        <f ca="1">IF(ISERROR(_xll.qlSwapRateHelperSpread($D95)),IF(ISERROR(_xll.qlFuturesRateHelperConvexityAdjustment($D95)),"--",_xll.qlFuturesRateHelperConvexityAdjustment($D95)),_xll.qlSwapRateHelperSpread($D95))</f>
        <v>--</v>
      </c>
      <c r="H95" s="773" t="e">
        <f ca="1">_xll.qlRateHelperEarliestDate(,$D95)</f>
        <v>#NAME?</v>
      </c>
      <c r="I95" s="772" t="e">
        <f ca="1">_xll.qlRateHelperLatestDate(,$D95)</f>
        <v>#NAME?</v>
      </c>
      <c r="J95" s="771" t="e">
        <f ca="1"/>
        <v>#NAME?</v>
      </c>
    </row>
    <row r="96" spans="4:10" x14ac:dyDescent="0.2">
      <c r="D96" s="775" t="e">
        <f ca="1"/>
        <v>#NAME?</v>
      </c>
      <c r="E96" s="775" t="e">
        <f ca="1">SUBSTITUTE(SUBSTITUTE(_xll.qlRateHelperQuoteName(,D96),"_S6L12L",""),"6L","12LBASIS")</f>
        <v>#NAME?</v>
      </c>
      <c r="F96" s="774" t="e">
        <f ca="1">_xll.qlRateHelperRate(,$D96)</f>
        <v>#NAME?</v>
      </c>
      <c r="G96" s="774" t="str">
        <f ca="1">IF(ISERROR(_xll.qlSwapRateHelperSpread($D96)),IF(ISERROR(_xll.qlFuturesRateHelperConvexityAdjustment($D96)),"--",_xll.qlFuturesRateHelperConvexityAdjustment($D96)),_xll.qlSwapRateHelperSpread($D96))</f>
        <v>--</v>
      </c>
      <c r="H96" s="773" t="e">
        <f ca="1">_xll.qlRateHelperEarliestDate(,$D96)</f>
        <v>#NAME?</v>
      </c>
      <c r="I96" s="772" t="e">
        <f ca="1">_xll.qlRateHelperLatestDate(,$D96)</f>
        <v>#NAME?</v>
      </c>
      <c r="J96" s="771" t="e">
        <f ca="1"/>
        <v>#NAME?</v>
      </c>
    </row>
    <row r="97" spans="4:10" x14ac:dyDescent="0.2">
      <c r="D97" s="775" t="e">
        <f ca="1"/>
        <v>#NAME?</v>
      </c>
      <c r="E97" s="775" t="e">
        <f ca="1">SUBSTITUTE(SUBSTITUTE(_xll.qlRateHelperQuoteName(,D97),"_S6L12L",""),"6L","12LBASIS")</f>
        <v>#NAME?</v>
      </c>
      <c r="F97" s="774" t="e">
        <f ca="1">_xll.qlRateHelperRate(,$D97)</f>
        <v>#NAME?</v>
      </c>
      <c r="G97" s="774" t="str">
        <f ca="1">IF(ISERROR(_xll.qlSwapRateHelperSpread($D97)),IF(ISERROR(_xll.qlFuturesRateHelperConvexityAdjustment($D97)),"--",_xll.qlFuturesRateHelperConvexityAdjustment($D97)),_xll.qlSwapRateHelperSpread($D97))</f>
        <v>--</v>
      </c>
      <c r="H97" s="773" t="e">
        <f ca="1">_xll.qlRateHelperEarliestDate(,$D97)</f>
        <v>#NAME?</v>
      </c>
      <c r="I97" s="772" t="e">
        <f ca="1">_xll.qlRateHelperLatestDate(,$D97)</f>
        <v>#NAME?</v>
      </c>
      <c r="J97" s="771" t="e">
        <f ca="1"/>
        <v>#NAME?</v>
      </c>
    </row>
    <row r="98" spans="4:10" x14ac:dyDescent="0.2">
      <c r="D98" s="775" t="e">
        <f ca="1"/>
        <v>#NAME?</v>
      </c>
      <c r="E98" s="775" t="e">
        <f ca="1">SUBSTITUTE(SUBSTITUTE(_xll.qlRateHelperQuoteName(,D98),"_S6L12L",""),"6L","12LBASIS")</f>
        <v>#NAME?</v>
      </c>
      <c r="F98" s="774" t="e">
        <f ca="1">_xll.qlRateHelperRate(,$D98)</f>
        <v>#NAME?</v>
      </c>
      <c r="G98" s="774" t="str">
        <f ca="1">IF(ISERROR(_xll.qlSwapRateHelperSpread($D98)),IF(ISERROR(_xll.qlFuturesRateHelperConvexityAdjustment($D98)),"--",_xll.qlFuturesRateHelperConvexityAdjustment($D98)),_xll.qlSwapRateHelperSpread($D98))</f>
        <v>--</v>
      </c>
      <c r="H98" s="773" t="e">
        <f ca="1">_xll.qlRateHelperEarliestDate(,$D98)</f>
        <v>#NAME?</v>
      </c>
      <c r="I98" s="772" t="e">
        <f ca="1">_xll.qlRateHelperLatestDate(,$D98)</f>
        <v>#NAME?</v>
      </c>
      <c r="J98" s="771" t="e">
        <f ca="1"/>
        <v>#NAME?</v>
      </c>
    </row>
    <row r="99" spans="4:10" x14ac:dyDescent="0.2">
      <c r="D99" s="775" t="e">
        <f ca="1"/>
        <v>#NAME?</v>
      </c>
      <c r="E99" s="775" t="e">
        <f ca="1">SUBSTITUTE(SUBSTITUTE(_xll.qlRateHelperQuoteName(,D99),"_S6L12L",""),"6L","12LBASIS")</f>
        <v>#NAME?</v>
      </c>
      <c r="F99" s="774" t="e">
        <f ca="1">_xll.qlRateHelperRate(,$D99)</f>
        <v>#NAME?</v>
      </c>
      <c r="G99" s="774" t="str">
        <f ca="1">IF(ISERROR(_xll.qlSwapRateHelperSpread($D99)),IF(ISERROR(_xll.qlFuturesRateHelperConvexityAdjustment($D99)),"--",_xll.qlFuturesRateHelperConvexityAdjustment($D99)),_xll.qlSwapRateHelperSpread($D99))</f>
        <v>--</v>
      </c>
      <c r="H99" s="773" t="e">
        <f ca="1">_xll.qlRateHelperEarliestDate(,$D99)</f>
        <v>#NAME?</v>
      </c>
      <c r="I99" s="772" t="e">
        <f ca="1">_xll.qlRateHelperLatestDate(,$D99)</f>
        <v>#NAME?</v>
      </c>
      <c r="J99" s="771" t="e">
        <f ca="1"/>
        <v>#NAME?</v>
      </c>
    </row>
    <row r="100" spans="4:10" x14ac:dyDescent="0.2">
      <c r="D100" s="775" t="e">
        <f ca="1"/>
        <v>#NAME?</v>
      </c>
      <c r="E100" s="775" t="e">
        <f ca="1">SUBSTITUTE(SUBSTITUTE(_xll.qlRateHelperQuoteName(,D100),"_S6L12L",""),"6L","12LBASIS")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SUBSTITUTE(SUBSTITUTE(_xll.qlRateHelperQuoteName(,D101),"_S6L12L",""),"6L","12LBASIS")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SUBSTITUTE(SUBSTITUTE(_xll.qlRateHelperQuoteName(,D102),"_S6L12L",""),"6L","12LBASIS")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SUBSTITUTE(SUBSTITUTE(_xll.qlRateHelperQuoteName(,D103),"_S6L12L",""),"6L","12LBASIS")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SUBSTITUTE(SUBSTITUTE(_xll.qlRateHelperQuoteName(,D104),"_S6L12L",""),"6L","12LBASIS")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SUBSTITUTE(SUBSTITUTE(_xll.qlRateHelperQuoteName(,D105),"_S6L12L",""),"6L","12LBASIS")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SUBSTITUTE(SUBSTITUTE(_xll.qlRateHelperQuoteName(,D106),"_S6L12L",""),"6L","12LBASIS")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SUBSTITUTE(SUBSTITUTE(_xll.qlRateHelperQuoteName(,D107),"_S6L12L",""),"6L","12LBASIS")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SUBSTITUTE(SUBSTITUTE(_xll.qlRateHelperQuoteName(,D108),"_S6L12L",""),"6L","12LBASIS")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SUBSTITUTE(SUBSTITUTE(_xll.qlRateHelperQuoteName(,D109),"_S6L12L",""),"6L","12LBASIS")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SUBSTITUTE(SUBSTITUTE(_xll.qlRateHelperQuoteName(,D110),"_S6L12L",""),"6L","12LBASIS")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SUBSTITUTE(SUBSTITUTE(_xll.qlRateHelperQuoteName(,D111),"_S6L12L",""),"6L","12LBASIS")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SUBSTITUTE(SUBSTITUTE(_xll.qlRateHelperQuoteName(,D112),"_S6L12L",""),"6L","12LBASIS")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SUBSTITUTE(SUBSTITUTE(_xll.qlRateHelperQuoteName(,D113),"_S6L12L",""),"6L","12LBASIS")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SUBSTITUTE(SUBSTITUTE(_xll.qlRateHelperQuoteName(,D114),"_S6L12L",""),"6L","12LBASIS")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SUBSTITUTE(SUBSTITUTE(_xll.qlRateHelperQuoteName(,D115),"_S6L12L",""),"6L","12LBASIS")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SUBSTITUTE(SUBSTITUTE(_xll.qlRateHelperQuoteName(,D116),"_S6L12L",""),"6L","12LBASIS")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SUBSTITUTE(SUBSTITUTE(_xll.qlRateHelperQuoteName(,D117),"_S6L12L",""),"6L","12LBASIS")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SUBSTITUTE(SUBSTITUTE(_xll.qlRateHelperQuoteName(,D118),"_S6L12L",""),"6L","12LBASIS")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SUBSTITUTE(SUBSTITUTE(_xll.qlRateHelperQuoteName(,D119),"_S6L12L",""),"6L","12LBASIS")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SUBSTITUTE(SUBSTITUTE(_xll.qlRateHelperQuoteName(,D120),"_S6L12L",""),"6L","12LBASIS")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SUBSTITUTE(SUBSTITUTE(_xll.qlRateHelperQuoteName(,D121),"_S6L12L",""),"6L","12LBASIS")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SUBSTITUTE(SUBSTITUTE(_xll.qlRateHelperQuoteName(,D122),"_S6L12L",""),"6L","12LBASIS")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SUBSTITUTE(SUBSTITUTE(_xll.qlRateHelperQuoteName(,D123),"_S6L12L",""),"6L","12LBASIS")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SUBSTITUTE(SUBSTITUTE(_xll.qlRateHelperQuoteName(,D124),"_S6L12L",""),"6L","12LBASIS")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SUBSTITUTE(SUBSTITUTE(_xll.qlRateHelperQuoteName(,D125),"_S6L12L",""),"6L","12LBASIS")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773" t="e">
        <f ca="1">_xll.qlRateHelperEarliestDate(,$D125)</f>
        <v>#NAME?</v>
      </c>
      <c r="I125" s="772" t="e">
        <f ca="1">_xll.qlRateHelperLatestDate(,$D125)</f>
        <v>#NAME?</v>
      </c>
      <c r="J125" s="771" t="e">
        <f ca="1"/>
        <v>#NAME?</v>
      </c>
    </row>
    <row r="126" spans="4:10" ht="12" thickBot="1" x14ac:dyDescent="0.25">
      <c r="D126" s="937" t="e">
        <f ca="1"/>
        <v>#NAME?</v>
      </c>
      <c r="E126" s="937" t="e">
        <f ca="1">SUBSTITUTE(SUBSTITUTE(_xll.qlRateHelperQuoteName(,D126),"_S6L12L",""),"6L","12LBASIS")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935" t="e">
        <f ca="1">_xll.qlRateHelperEarliestDate(,$D126)</f>
        <v>#NAME?</v>
      </c>
      <c r="I126" s="934" t="e">
        <f ca="1">_xll.qlRateHelperLatestDate(,$D126)</f>
        <v>#NAME?</v>
      </c>
      <c r="J126" s="771" t="e">
        <f ca="1"/>
        <v>#NAME?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J18"/>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596" bestFit="1" customWidth="1"/>
    <col min="6" max="6" width="20.7109375" style="50" customWidth="1"/>
    <col min="7" max="7" width="2.7109375" style="50" customWidth="1"/>
    <col min="8" max="9" width="9.140625" style="50"/>
    <col min="10" max="10" width="9.140625" style="50" customWidth="1"/>
    <col min="11" max="16384" width="9.140625" style="50"/>
  </cols>
  <sheetData>
    <row r="1" spans="1:10" x14ac:dyDescent="0.25">
      <c r="A1" s="89"/>
      <c r="B1" s="85"/>
      <c r="C1" s="59" t="s">
        <v>64</v>
      </c>
      <c r="D1" s="770" t="str">
        <f>Currency&amp;"_YC"&amp;$C$1&amp;"RH"</f>
        <v>GBP_YC1YRH</v>
      </c>
      <c r="E1" s="59" t="str">
        <f>$D$1&amp;"_Deposits.xml"</f>
        <v>GBP_YC1YRH_Deposits.xml</v>
      </c>
      <c r="F1" s="398"/>
      <c r="G1" s="86"/>
    </row>
    <row r="2" spans="1:10" ht="22.5" customHeight="1" x14ac:dyDescent="0.25">
      <c r="A2" s="66"/>
      <c r="B2" s="296"/>
      <c r="C2" s="296" t="s">
        <v>294</v>
      </c>
      <c r="D2" s="296" t="s">
        <v>347</v>
      </c>
      <c r="E2" s="294" t="str">
        <f>IF(Serialize,_xll.ohObjectSave(E3:E17,SerializationPath&amp;E1,FileOverwrite,Serialize),"---")</f>
        <v>---</v>
      </c>
      <c r="F2" s="760" t="e">
        <f ca="1">_xll.ohRangeRetrieveError(E2)</f>
        <v>#NAME?</v>
      </c>
      <c r="G2" s="86"/>
    </row>
    <row r="3" spans="1:10" ht="11.25" customHeight="1" x14ac:dyDescent="0.25">
      <c r="A3" s="66"/>
      <c r="B3" s="908" t="s">
        <v>95</v>
      </c>
      <c r="C3" s="1464" t="e">
        <f ca="1">_xll.qlLibor(Trigger,,ObjectOverwrite,,Currency,B3)</f>
        <v>#NAME?</v>
      </c>
      <c r="D3" s="1529" t="str">
        <f t="shared" ref="D3:D17" si="0">Currency&amp;B3&amp;"D_SYNTH"&amp;$C$1&amp;QuoteSuffix</f>
        <v>GBPSWD_SYNTH1Y_Quote</v>
      </c>
      <c r="E3" s="1599" t="e">
        <f ca="1">_xll.qlDepositRateHelper(Trigger,D3&amp;"_rh",ObjectOverwrite,Permanent,D3,C3)</f>
        <v>#NAME?</v>
      </c>
      <c r="F3" s="902" t="e">
        <f ca="1">_xll.ohRangeRetrieveError(E3)</f>
        <v>#NAME?</v>
      </c>
      <c r="G3" s="86"/>
      <c r="I3" s="1933" t="e">
        <f ca="1">_xll.ohTrigger('General Settings_1Y'!Trigger,Contribution_SYNTH!Trigger2)</f>
        <v>#NAME?</v>
      </c>
      <c r="J3" s="1931" t="s">
        <v>634</v>
      </c>
    </row>
    <row r="4" spans="1:10" ht="11.25" customHeight="1" x14ac:dyDescent="0.25">
      <c r="A4" s="66"/>
      <c r="B4" s="900" t="s">
        <v>94</v>
      </c>
      <c r="C4" s="1462" t="e">
        <f ca="1">_xll.qlLibor(Trigger,,ObjectOverwrite,,Currency,B4)</f>
        <v>#NAME?</v>
      </c>
      <c r="D4" s="1526" t="str">
        <f t="shared" si="0"/>
        <v>GBP2WD_SYNTH1Y_Quote</v>
      </c>
      <c r="E4" s="1598" t="e">
        <f ca="1">_xll.qlDepositRateHelper(Trigger,D4&amp;"_rh",ObjectOverwrite,Permanent,D4,C4)</f>
        <v>#NAME?</v>
      </c>
      <c r="F4" s="894" t="e">
        <f ca="1">_xll.ohRangeRetrieveError(E4)</f>
        <v>#NAME?</v>
      </c>
      <c r="G4" s="86"/>
      <c r="I4" s="1933"/>
      <c r="J4" s="1931" t="s">
        <v>635</v>
      </c>
    </row>
    <row r="5" spans="1:10" ht="11.25" customHeight="1" x14ac:dyDescent="0.25">
      <c r="A5" s="66"/>
      <c r="B5" s="900" t="s">
        <v>93</v>
      </c>
      <c r="C5" s="1462" t="e">
        <f ca="1">_xll.qlLibor(Trigger,,ObjectOverwrite,,Currency,B5)</f>
        <v>#NAME?</v>
      </c>
      <c r="D5" s="1526" t="str">
        <f t="shared" si="0"/>
        <v>GBP3WD_SYNTH1Y_Quote</v>
      </c>
      <c r="E5" s="1598" t="e">
        <f ca="1">_xll.qlDepositRateHelper(Trigger,D5&amp;"_rh",ObjectOverwrite,Permanent,D5,C5)</f>
        <v>#NAME?</v>
      </c>
      <c r="F5" s="894" t="e">
        <f ca="1">_xll.ohRangeRetrieveError(E5)</f>
        <v>#NAME?</v>
      </c>
      <c r="G5" s="86"/>
    </row>
    <row r="6" spans="1:10" ht="11.25" customHeight="1" x14ac:dyDescent="0.25">
      <c r="A6" s="66"/>
      <c r="B6" s="900" t="s">
        <v>92</v>
      </c>
      <c r="C6" s="1462" t="e">
        <f ca="1">_xll.qlLibor(Trigger,,ObjectOverwrite,,Currency,B6)</f>
        <v>#NAME?</v>
      </c>
      <c r="D6" s="1526" t="str">
        <f t="shared" si="0"/>
        <v>GBP1MD_SYNTH1Y_Quote</v>
      </c>
      <c r="E6" s="1598" t="e">
        <f ca="1">_xll.qlDepositRateHelper(Trigger,D6&amp;"_rh",ObjectOverwrite,Permanent,D6,C6)</f>
        <v>#NAME?</v>
      </c>
      <c r="F6" s="894" t="e">
        <f ca="1">_xll.ohRangeRetrieveError(E6)</f>
        <v>#NAME?</v>
      </c>
      <c r="G6" s="86"/>
    </row>
    <row r="7" spans="1:10" ht="11.25" customHeight="1" x14ac:dyDescent="0.25">
      <c r="A7" s="66"/>
      <c r="B7" s="900" t="s">
        <v>91</v>
      </c>
      <c r="C7" s="1462" t="e">
        <f ca="1">_xll.qlLibor(Trigger,,ObjectOverwrite,,Currency,B7)</f>
        <v>#NAME?</v>
      </c>
      <c r="D7" s="1526" t="str">
        <f t="shared" si="0"/>
        <v>GBP2MD_SYNTH1Y_Quote</v>
      </c>
      <c r="E7" s="1598" t="e">
        <f ca="1">_xll.qlDepositRateHelper(Trigger,D7&amp;"_rh",ObjectOverwrite,Permanent,D7,C7)</f>
        <v>#NAME?</v>
      </c>
      <c r="F7" s="894" t="e">
        <f ca="1">_xll.ohRangeRetrieveError(E7)</f>
        <v>#NAME?</v>
      </c>
      <c r="G7" s="86"/>
    </row>
    <row r="8" spans="1:10" ht="11.25" customHeight="1" x14ac:dyDescent="0.25">
      <c r="A8" s="66"/>
      <c r="B8" s="900" t="s">
        <v>90</v>
      </c>
      <c r="C8" s="1462" t="e">
        <f ca="1">_xll.qlLibor(Trigger,,ObjectOverwrite,,Currency,B8)</f>
        <v>#NAME?</v>
      </c>
      <c r="D8" s="1526" t="str">
        <f t="shared" si="0"/>
        <v>GBP3MD_SYNTH1Y_Quote</v>
      </c>
      <c r="E8" s="1598" t="e">
        <f ca="1">_xll.qlDepositRateHelper(Trigger,D8&amp;"_rh",ObjectOverwrite,Permanent,D8,C8)</f>
        <v>#NAME?</v>
      </c>
      <c r="F8" s="894" t="e">
        <f ca="1">_xll.ohRangeRetrieveError(E8)</f>
        <v>#NAME?</v>
      </c>
      <c r="G8" s="86"/>
    </row>
    <row r="9" spans="1:10" ht="11.25" customHeight="1" x14ac:dyDescent="0.25">
      <c r="A9" s="66"/>
      <c r="B9" s="900" t="s">
        <v>89</v>
      </c>
      <c r="C9" s="1462" t="e">
        <f ca="1">_xll.qlLibor(Trigger,,ObjectOverwrite,,Currency,B9)</f>
        <v>#NAME?</v>
      </c>
      <c r="D9" s="1526" t="str">
        <f t="shared" si="0"/>
        <v>GBP4MD_SYNTH1Y_Quote</v>
      </c>
      <c r="E9" s="1598" t="e">
        <f ca="1">_xll.qlDepositRateHelper(Trigger,D9&amp;"_rh",ObjectOverwrite,Permanent,D9,C9)</f>
        <v>#NAME?</v>
      </c>
      <c r="F9" s="894" t="e">
        <f ca="1">_xll.ohRangeRetrieveError(E9)</f>
        <v>#NAME?</v>
      </c>
      <c r="G9" s="86"/>
    </row>
    <row r="10" spans="1:10" ht="11.25" customHeight="1" x14ac:dyDescent="0.25">
      <c r="A10" s="66"/>
      <c r="B10" s="900" t="s">
        <v>88</v>
      </c>
      <c r="C10" s="1462" t="e">
        <f ca="1">_xll.qlLibor(Trigger,,ObjectOverwrite,,Currency,B10)</f>
        <v>#NAME?</v>
      </c>
      <c r="D10" s="1526" t="str">
        <f t="shared" si="0"/>
        <v>GBP5MD_SYNTH1Y_Quote</v>
      </c>
      <c r="E10" s="1598" t="e">
        <f ca="1">_xll.qlDepositRateHelper(Trigger,D10&amp;"_rh",ObjectOverwrite,Permanent,D10,C10)</f>
        <v>#NAME?</v>
      </c>
      <c r="F10" s="894" t="e">
        <f ca="1">_xll.ohRangeRetrieveError(E10)</f>
        <v>#NAME?</v>
      </c>
      <c r="G10" s="86"/>
    </row>
    <row r="11" spans="1:10" ht="11.25" customHeight="1" x14ac:dyDescent="0.25">
      <c r="A11" s="66"/>
      <c r="B11" s="900" t="s">
        <v>87</v>
      </c>
      <c r="C11" s="1462" t="e">
        <f ca="1">_xll.qlLibor(Trigger,,ObjectOverwrite,,Currency,B11)</f>
        <v>#NAME?</v>
      </c>
      <c r="D11" s="1526" t="str">
        <f t="shared" si="0"/>
        <v>GBP6MD_SYNTH1Y_Quote</v>
      </c>
      <c r="E11" s="1598" t="e">
        <f ca="1">_xll.qlDepositRateHelper(Trigger,D11&amp;"_rh",ObjectOverwrite,Permanent,D11,C11)</f>
        <v>#NAME?</v>
      </c>
      <c r="F11" s="894" t="e">
        <f ca="1">_xll.ohRangeRetrieveError(E11)</f>
        <v>#NAME?</v>
      </c>
      <c r="G11" s="86"/>
    </row>
    <row r="12" spans="1:10" ht="11.25" customHeight="1" x14ac:dyDescent="0.25">
      <c r="A12" s="66"/>
      <c r="B12" s="900" t="s">
        <v>86</v>
      </c>
      <c r="C12" s="1462" t="e">
        <f ca="1">_xll.qlLibor(Trigger,,ObjectOverwrite,,Currency,B12)</f>
        <v>#NAME?</v>
      </c>
      <c r="D12" s="1526" t="str">
        <f t="shared" si="0"/>
        <v>GBP7MD_SYNTH1Y_Quote</v>
      </c>
      <c r="E12" s="1598" t="e">
        <f ca="1">_xll.qlDepositRateHelper(Trigger,D12&amp;"_rh",ObjectOverwrite,Permanent,D12,C12)</f>
        <v>#NAME?</v>
      </c>
      <c r="F12" s="894" t="e">
        <f ca="1">_xll.ohRangeRetrieveError(E12)</f>
        <v>#NAME?</v>
      </c>
      <c r="G12" s="86"/>
    </row>
    <row r="13" spans="1:10" ht="11.25" customHeight="1" x14ac:dyDescent="0.25">
      <c r="A13" s="66"/>
      <c r="B13" s="900" t="s">
        <v>85</v>
      </c>
      <c r="C13" s="1462" t="e">
        <f ca="1">_xll.qlLibor(Trigger,,ObjectOverwrite,,Currency,B13)</f>
        <v>#NAME?</v>
      </c>
      <c r="D13" s="1526" t="str">
        <f t="shared" si="0"/>
        <v>GBP8MD_SYNTH1Y_Quote</v>
      </c>
      <c r="E13" s="1598" t="e">
        <f ca="1">_xll.qlDepositRateHelper(Trigger,D13&amp;"_rh",ObjectOverwrite,Permanent,D13,C13)</f>
        <v>#NAME?</v>
      </c>
      <c r="F13" s="894" t="e">
        <f ca="1">_xll.ohRangeRetrieveError(E13)</f>
        <v>#NAME?</v>
      </c>
      <c r="G13" s="86"/>
    </row>
    <row r="14" spans="1:10" ht="11.25" customHeight="1" x14ac:dyDescent="0.25">
      <c r="A14" s="66"/>
      <c r="B14" s="900" t="s">
        <v>84</v>
      </c>
      <c r="C14" s="1462" t="e">
        <f ca="1">_xll.qlLibor(Trigger,,ObjectOverwrite,,Currency,B14)</f>
        <v>#NAME?</v>
      </c>
      <c r="D14" s="1526" t="str">
        <f t="shared" si="0"/>
        <v>GBP9MD_SYNTH1Y_Quote</v>
      </c>
      <c r="E14" s="1598" t="e">
        <f ca="1">_xll.qlDepositRateHelper(Trigger,D14&amp;"_rh",ObjectOverwrite,Permanent,D14,C14)</f>
        <v>#NAME?</v>
      </c>
      <c r="F14" s="894" t="e">
        <f ca="1">_xll.ohRangeRetrieveError(E14)</f>
        <v>#NAME?</v>
      </c>
      <c r="G14" s="86"/>
    </row>
    <row r="15" spans="1:10" ht="11.25" customHeight="1" x14ac:dyDescent="0.25">
      <c r="A15" s="66"/>
      <c r="B15" s="900" t="s">
        <v>83</v>
      </c>
      <c r="C15" s="1462" t="e">
        <f ca="1">_xll.qlLibor(Trigger,,ObjectOverwrite,,Currency,B15)</f>
        <v>#NAME?</v>
      </c>
      <c r="D15" s="1526" t="str">
        <f t="shared" si="0"/>
        <v>GBP10MD_SYNTH1Y_Quote</v>
      </c>
      <c r="E15" s="1598" t="e">
        <f ca="1">_xll.qlDepositRateHelper(Trigger,D15&amp;"_rh",ObjectOverwrite,Permanent,D15,C15)</f>
        <v>#NAME?</v>
      </c>
      <c r="F15" s="894" t="e">
        <f ca="1">_xll.ohRangeRetrieveError(E15)</f>
        <v>#NAME?</v>
      </c>
      <c r="G15" s="86"/>
    </row>
    <row r="16" spans="1:10" ht="11.25" customHeight="1" x14ac:dyDescent="0.25">
      <c r="A16" s="66"/>
      <c r="B16" s="900" t="s">
        <v>82</v>
      </c>
      <c r="C16" s="1462" t="e">
        <f ca="1">_xll.qlLibor(Trigger,,ObjectOverwrite,,Currency,B16)</f>
        <v>#NAME?</v>
      </c>
      <c r="D16" s="1526" t="str">
        <f t="shared" si="0"/>
        <v>GBP11MD_SYNTH1Y_Quote</v>
      </c>
      <c r="E16" s="1598" t="e">
        <f ca="1">_xll.qlDepositRateHelper(Trigger,D16&amp;"_rh",ObjectOverwrite,Permanent,D16,C16)</f>
        <v>#NAME?</v>
      </c>
      <c r="F16" s="894" t="e">
        <f ca="1">_xll.ohRangeRetrieveError(E16)</f>
        <v>#NAME?</v>
      </c>
      <c r="G16" s="86"/>
    </row>
    <row r="17" spans="1:7" ht="11.25" customHeight="1" x14ac:dyDescent="0.25">
      <c r="A17" s="66"/>
      <c r="B17" s="892" t="s">
        <v>64</v>
      </c>
      <c r="C17" s="1460" t="e">
        <f ca="1">_xll.qlLibor(Trigger,,ObjectOverwrite,,Currency,B17)</f>
        <v>#NAME?</v>
      </c>
      <c r="D17" s="767" t="str">
        <f t="shared" si="0"/>
        <v>GBP1YD_SYNTH1Y_Quote</v>
      </c>
      <c r="E17" s="1597" t="e">
        <f ca="1">_xll.qlDepositRateHelper(Trigger,D17&amp;"_rh",ObjectOverwrite,Permanent,D17,C17)</f>
        <v>#NAME?</v>
      </c>
      <c r="F17" s="886" t="e">
        <f ca="1">_xll.ohRangeRetrieveError(E17)</f>
        <v>#NAME?</v>
      </c>
      <c r="G17" s="86"/>
    </row>
    <row r="18" spans="1:7" ht="11.25" customHeight="1" thickBot="1" x14ac:dyDescent="0.3">
      <c r="A18" s="54"/>
      <c r="B18" s="53"/>
      <c r="C18" s="53"/>
      <c r="D18" s="53"/>
      <c r="E18" s="916"/>
      <c r="F18" s="53"/>
      <c r="G18" s="403"/>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M17"/>
  <sheetViews>
    <sheetView workbookViewId="0"/>
  </sheetViews>
  <sheetFormatPr defaultRowHeight="11.25" x14ac:dyDescent="0.2"/>
  <cols>
    <col min="1" max="1" width="2.7109375" style="398" customWidth="1"/>
    <col min="2" max="2" width="4" style="398" bestFit="1" customWidth="1"/>
    <col min="3" max="3" width="3" style="1392" bestFit="1" customWidth="1"/>
    <col min="4" max="4" width="5" style="399" bestFit="1" customWidth="1"/>
    <col min="5" max="5" width="11" style="398" bestFit="1" customWidth="1"/>
    <col min="6" max="6" width="11" style="398" customWidth="1"/>
    <col min="7" max="7" width="24.42578125" style="398" bestFit="1" customWidth="1"/>
    <col min="8" max="8" width="32.710937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1.25" customHeight="1" x14ac:dyDescent="0.2">
      <c r="A1" s="764"/>
      <c r="B1" s="882"/>
      <c r="C1" s="1595"/>
      <c r="D1" s="299">
        <v>12</v>
      </c>
      <c r="E1" s="1881" t="s">
        <v>64</v>
      </c>
      <c r="F1" s="59"/>
      <c r="G1" s="865" t="str">
        <f>Currency&amp;"_YC"&amp;$E$1&amp;"RH"</f>
        <v>GBP_YC1YRH</v>
      </c>
      <c r="H1" s="881" t="str">
        <f>$G$1&amp;"_FRAs.xml"</f>
        <v>GBP_YC1YRH_FRAs.xml</v>
      </c>
      <c r="I1" s="743"/>
      <c r="J1" s="90"/>
    </row>
    <row r="2" spans="1:13" ht="23.25" customHeight="1" x14ac:dyDescent="0.2">
      <c r="A2" s="66"/>
      <c r="B2" s="869"/>
      <c r="C2" s="1594"/>
      <c r="D2" s="1593"/>
      <c r="E2" s="879" t="s">
        <v>294</v>
      </c>
      <c r="F2" s="879" t="s">
        <v>393</v>
      </c>
      <c r="G2" s="879" t="s">
        <v>347</v>
      </c>
      <c r="H2" s="447" t="str">
        <f>IF(Serialize,_xll.ohObjectSave(H3:H14,SerializationPath&amp;H1,FileOverwrite,Serialize),"---")</f>
        <v>---</v>
      </c>
      <c r="I2" s="878" t="e">
        <f ca="1">_xll.ohRangeRetrieveError(H2)</f>
        <v>#NAME?</v>
      </c>
      <c r="J2" s="86"/>
    </row>
    <row r="3" spans="1:13" ht="11.25" customHeight="1" x14ac:dyDescent="0.2">
      <c r="A3" s="66"/>
      <c r="B3" s="1589" t="str">
        <f t="shared" ref="B3:B14" si="0">C3&amp;"M"</f>
        <v>1M</v>
      </c>
      <c r="C3" s="1592">
        <v>1</v>
      </c>
      <c r="D3" s="1591" t="str">
        <f t="shared" ref="D3:D14" si="1">"x"&amp;C3+$D$1&amp;"F"</f>
        <v>x13F</v>
      </c>
      <c r="E3" s="1589" t="str">
        <f t="shared" ref="E3:E14" si="2">PROPER(Currency)&amp;FamilyName&amp;$E$1</f>
        <v>GbpLibor1Y</v>
      </c>
      <c r="F3" s="1590" t="b">
        <v>0</v>
      </c>
      <c r="G3" s="1589" t="str">
        <f t="shared" ref="G3:G14" si="3">Currency&amp;C3&amp;D3&amp;IF(F3,"_SYNTH"&amp;$E$1,"")&amp;"_Quote"</f>
        <v>GBP1x13F_Quote</v>
      </c>
      <c r="H3" s="1589" t="e">
        <f ca="1">_xll.qlFraRateHelper(Trigger,G3&amp;"_rh",ObjectOverwrite,Permanent,G3,B3,E3)</f>
        <v>#NAME?</v>
      </c>
      <c r="I3" s="433" t="e">
        <f ca="1">_xll.ohRangeRetrieveError(H3)</f>
        <v>#NAME?</v>
      </c>
      <c r="J3" s="86"/>
      <c r="L3" s="1933" t="e">
        <f ca="1">_xll.ohTrigger('General Settings_1Y'!Trigger,FRA_MKT!Trigger2)</f>
        <v>#NAME?</v>
      </c>
      <c r="M3" s="1931" t="s">
        <v>634</v>
      </c>
    </row>
    <row r="4" spans="1:13" ht="11.25" customHeight="1" x14ac:dyDescent="0.2">
      <c r="A4" s="66"/>
      <c r="B4" s="1585" t="str">
        <f t="shared" si="0"/>
        <v>2M</v>
      </c>
      <c r="C4" s="1588">
        <v>2</v>
      </c>
      <c r="D4" s="1587" t="str">
        <f t="shared" si="1"/>
        <v>x14F</v>
      </c>
      <c r="E4" s="1585" t="str">
        <f t="shared" si="2"/>
        <v>GbpLibor1Y</v>
      </c>
      <c r="F4" s="1586" t="b">
        <v>0</v>
      </c>
      <c r="G4" s="1585" t="str">
        <f t="shared" si="3"/>
        <v>GBP2x14F_Quote</v>
      </c>
      <c r="H4" s="1585" t="e">
        <f ca="1">_xll.qlFraRateHelper(Trigger,G4&amp;"_rh",ObjectOverwrite,Permanent,G4,B4,E4)</f>
        <v>#NAME?</v>
      </c>
      <c r="I4" s="424" t="e">
        <f ca="1">_xll.ohRangeRetrieveError(H4)</f>
        <v>#NAME?</v>
      </c>
      <c r="J4" s="86"/>
      <c r="L4" s="1933"/>
      <c r="M4" s="1931" t="s">
        <v>635</v>
      </c>
    </row>
    <row r="5" spans="1:13" ht="11.25" customHeight="1" x14ac:dyDescent="0.2">
      <c r="A5" s="66"/>
      <c r="B5" s="1585" t="str">
        <f t="shared" si="0"/>
        <v>3M</v>
      </c>
      <c r="C5" s="1588">
        <v>3</v>
      </c>
      <c r="D5" s="1587" t="str">
        <f t="shared" si="1"/>
        <v>x15F</v>
      </c>
      <c r="E5" s="1585" t="str">
        <f t="shared" si="2"/>
        <v>GbpLibor1Y</v>
      </c>
      <c r="F5" s="1586" t="b">
        <v>0</v>
      </c>
      <c r="G5" s="1585" t="str">
        <f t="shared" si="3"/>
        <v>GBP3x15F_Quote</v>
      </c>
      <c r="H5" s="1585" t="e">
        <f ca="1">_xll.qlFraRateHelper(Trigger,G5&amp;"_rh",ObjectOverwrite,Permanent,G5,B5,E5)</f>
        <v>#NAME?</v>
      </c>
      <c r="I5" s="424" t="e">
        <f ca="1">_xll.ohRangeRetrieveError(H5)</f>
        <v>#NAME?</v>
      </c>
      <c r="J5" s="86"/>
    </row>
    <row r="6" spans="1:13" ht="11.25" customHeight="1" x14ac:dyDescent="0.2">
      <c r="A6" s="66"/>
      <c r="B6" s="1585" t="str">
        <f t="shared" si="0"/>
        <v>4M</v>
      </c>
      <c r="C6" s="1588">
        <v>4</v>
      </c>
      <c r="D6" s="1587" t="str">
        <f t="shared" si="1"/>
        <v>x16F</v>
      </c>
      <c r="E6" s="1585" t="str">
        <f t="shared" si="2"/>
        <v>GbpLibor1Y</v>
      </c>
      <c r="F6" s="1586" t="b">
        <v>0</v>
      </c>
      <c r="G6" s="1585" t="str">
        <f t="shared" si="3"/>
        <v>GBP4x16F_Quote</v>
      </c>
      <c r="H6" s="1585" t="e">
        <f ca="1">_xll.qlFraRateHelper(Trigger,G6&amp;"_rh",ObjectOverwrite,Permanent,G6,B6,E6)</f>
        <v>#NAME?</v>
      </c>
      <c r="I6" s="424" t="e">
        <f ca="1">_xll.ohRangeRetrieveError(H6)</f>
        <v>#NAME?</v>
      </c>
      <c r="J6" s="86"/>
    </row>
    <row r="7" spans="1:13" ht="11.25" customHeight="1" x14ac:dyDescent="0.2">
      <c r="A7" s="66"/>
      <c r="B7" s="1585" t="str">
        <f t="shared" si="0"/>
        <v>5M</v>
      </c>
      <c r="C7" s="1588">
        <v>5</v>
      </c>
      <c r="D7" s="1587" t="str">
        <f t="shared" si="1"/>
        <v>x17F</v>
      </c>
      <c r="E7" s="1585" t="str">
        <f t="shared" si="2"/>
        <v>GbpLibor1Y</v>
      </c>
      <c r="F7" s="1586" t="b">
        <v>0</v>
      </c>
      <c r="G7" s="1585" t="str">
        <f t="shared" si="3"/>
        <v>GBP5x17F_Quote</v>
      </c>
      <c r="H7" s="1585" t="e">
        <f ca="1">_xll.qlFraRateHelper(Trigger,G7&amp;"_rh",ObjectOverwrite,Permanent,G7,B7,E7)</f>
        <v>#NAME?</v>
      </c>
      <c r="I7" s="424" t="e">
        <f ca="1">_xll.ohRangeRetrieveError(H7)</f>
        <v>#NAME?</v>
      </c>
      <c r="J7" s="86"/>
    </row>
    <row r="8" spans="1:13" ht="11.25" customHeight="1" x14ac:dyDescent="0.2">
      <c r="A8" s="66"/>
      <c r="B8" s="1585" t="str">
        <f t="shared" si="0"/>
        <v>6M</v>
      </c>
      <c r="C8" s="1588">
        <v>6</v>
      </c>
      <c r="D8" s="1587" t="str">
        <f t="shared" si="1"/>
        <v>x18F</v>
      </c>
      <c r="E8" s="1585" t="str">
        <f t="shared" si="2"/>
        <v>GbpLibor1Y</v>
      </c>
      <c r="F8" s="1586" t="b">
        <v>0</v>
      </c>
      <c r="G8" s="1585" t="str">
        <f t="shared" si="3"/>
        <v>GBP6x18F_Quote</v>
      </c>
      <c r="H8" s="1585" t="e">
        <f ca="1">_xll.qlFraRateHelper(Trigger,G8&amp;"_rh",ObjectOverwrite,Permanent,G8,B8,E8)</f>
        <v>#NAME?</v>
      </c>
      <c r="I8" s="424" t="e">
        <f ca="1">_xll.ohRangeRetrieveError(H8)</f>
        <v>#NAME?</v>
      </c>
      <c r="J8" s="86"/>
    </row>
    <row r="9" spans="1:13" ht="11.25" customHeight="1" x14ac:dyDescent="0.2">
      <c r="A9" s="66"/>
      <c r="B9" s="875" t="str">
        <f t="shared" si="0"/>
        <v>7M</v>
      </c>
      <c r="C9" s="877">
        <v>7</v>
      </c>
      <c r="D9" s="876" t="str">
        <f t="shared" si="1"/>
        <v>x19F</v>
      </c>
      <c r="E9" s="875" t="str">
        <f t="shared" si="2"/>
        <v>GbpLibor1Y</v>
      </c>
      <c r="F9" s="757" t="b">
        <v>1</v>
      </c>
      <c r="G9" s="875" t="str">
        <f t="shared" si="3"/>
        <v>GBP7x19F_SYNTH1Y_Quote</v>
      </c>
      <c r="H9" s="875" t="e">
        <f ca="1">_xll.qlFraRateHelper(Trigger,G9&amp;"_rh",ObjectOverwrite,Permanent,G9,B9,E9)</f>
        <v>#NAME?</v>
      </c>
      <c r="I9" s="433" t="e">
        <f ca="1">_xll.ohRangeRetrieveError(H9)</f>
        <v>#NAME?</v>
      </c>
      <c r="J9" s="86"/>
    </row>
    <row r="10" spans="1:13" ht="11.25" customHeight="1" x14ac:dyDescent="0.2">
      <c r="A10" s="66"/>
      <c r="B10" s="272" t="str">
        <f t="shared" si="0"/>
        <v>8M</v>
      </c>
      <c r="C10" s="871">
        <v>8</v>
      </c>
      <c r="D10" s="766" t="str">
        <f t="shared" si="1"/>
        <v>x20F</v>
      </c>
      <c r="E10" s="272" t="str">
        <f t="shared" si="2"/>
        <v>GbpLibor1Y</v>
      </c>
      <c r="F10" s="285" t="b">
        <v>1</v>
      </c>
      <c r="G10" s="272" t="str">
        <f t="shared" si="3"/>
        <v>GBP8x20F_SYNTH1Y_Quote</v>
      </c>
      <c r="H10" s="272" t="e">
        <f ca="1">_xll.qlFraRateHelper(Trigger,G10&amp;"_rh",ObjectOverwrite,Permanent,G10,B10,E10)</f>
        <v>#NAME?</v>
      </c>
      <c r="I10" s="414" t="e">
        <f ca="1">_xll.ohRangeRetrieveError(H10)</f>
        <v>#NAME?</v>
      </c>
      <c r="J10" s="86"/>
    </row>
    <row r="11" spans="1:13" ht="11.25" customHeight="1" x14ac:dyDescent="0.2">
      <c r="A11" s="66"/>
      <c r="B11" s="1585" t="str">
        <f t="shared" si="0"/>
        <v>9M</v>
      </c>
      <c r="C11" s="1588">
        <v>9</v>
      </c>
      <c r="D11" s="1587" t="str">
        <f t="shared" si="1"/>
        <v>x21F</v>
      </c>
      <c r="E11" s="1585" t="str">
        <f t="shared" si="2"/>
        <v>GbpLibor1Y</v>
      </c>
      <c r="F11" s="1586" t="b">
        <v>0</v>
      </c>
      <c r="G11" s="1585" t="str">
        <f t="shared" si="3"/>
        <v>GBP9x21F_Quote</v>
      </c>
      <c r="H11" s="1585" t="e">
        <f ca="1">_xll.qlFraRateHelper(Trigger,G11&amp;"_rh",ObjectOverwrite,Permanent,G11,B11,E11)</f>
        <v>#NAME?</v>
      </c>
      <c r="I11" s="424" t="e">
        <f ca="1">_xll.ohRangeRetrieveError(H11)</f>
        <v>#NAME?</v>
      </c>
      <c r="J11" s="86"/>
    </row>
    <row r="12" spans="1:13" ht="11.25" customHeight="1" x14ac:dyDescent="0.2">
      <c r="A12" s="66"/>
      <c r="B12" s="875" t="str">
        <f t="shared" si="0"/>
        <v>10M</v>
      </c>
      <c r="C12" s="877">
        <v>10</v>
      </c>
      <c r="D12" s="876" t="str">
        <f t="shared" si="1"/>
        <v>x22F</v>
      </c>
      <c r="E12" s="875" t="str">
        <f t="shared" si="2"/>
        <v>GbpLibor1Y</v>
      </c>
      <c r="F12" s="757" t="b">
        <v>1</v>
      </c>
      <c r="G12" s="875" t="str">
        <f t="shared" si="3"/>
        <v>GBP10x22F_SYNTH1Y_Quote</v>
      </c>
      <c r="H12" s="875" t="e">
        <f ca="1">_xll.qlFraRateHelper(Trigger,G12&amp;"_rh",ObjectOverwrite,Permanent,G12,B12,E12)</f>
        <v>#NAME?</v>
      </c>
      <c r="I12" s="433" t="e">
        <f ca="1">_xll.ohRangeRetrieveError(H12)</f>
        <v>#NAME?</v>
      </c>
      <c r="J12" s="86"/>
    </row>
    <row r="13" spans="1:13" ht="11.25" customHeight="1" x14ac:dyDescent="0.2">
      <c r="A13" s="66"/>
      <c r="B13" s="272" t="str">
        <f t="shared" si="0"/>
        <v>11M</v>
      </c>
      <c r="C13" s="871">
        <v>11</v>
      </c>
      <c r="D13" s="766" t="str">
        <f t="shared" si="1"/>
        <v>x23F</v>
      </c>
      <c r="E13" s="272" t="str">
        <f t="shared" si="2"/>
        <v>GbpLibor1Y</v>
      </c>
      <c r="F13" s="285" t="b">
        <v>1</v>
      </c>
      <c r="G13" s="272" t="str">
        <f t="shared" si="3"/>
        <v>GBP11x23F_SYNTH1Y_Quote</v>
      </c>
      <c r="H13" s="272" t="e">
        <f ca="1">_xll.qlFraRateHelper(Trigger,G13&amp;"_rh",ObjectOverwrite,Permanent,G13,B13,E13)</f>
        <v>#NAME?</v>
      </c>
      <c r="I13" s="414" t="e">
        <f ca="1">_xll.ohRangeRetrieveError(H13)</f>
        <v>#NAME?</v>
      </c>
      <c r="J13" s="86"/>
    </row>
    <row r="14" spans="1:13" ht="11.25" customHeight="1" x14ac:dyDescent="0.2">
      <c r="A14" s="66"/>
      <c r="B14" s="1581" t="str">
        <f t="shared" si="0"/>
        <v>12M</v>
      </c>
      <c r="C14" s="1584">
        <v>12</v>
      </c>
      <c r="D14" s="1583" t="str">
        <f t="shared" si="1"/>
        <v>x24F</v>
      </c>
      <c r="E14" s="1581" t="str">
        <f t="shared" si="2"/>
        <v>GbpLibor1Y</v>
      </c>
      <c r="F14" s="1582" t="b">
        <v>0</v>
      </c>
      <c r="G14" s="1581" t="str">
        <f t="shared" si="3"/>
        <v>GBP12x24F_Quote</v>
      </c>
      <c r="H14" s="1581" t="e">
        <f ca="1">_xll.qlFraRateHelper(Trigger,G14&amp;"_rh",ObjectOverwrite,Permanent,G14,B14,E14)</f>
        <v>#NAME?</v>
      </c>
      <c r="I14" s="1580" t="e">
        <f ca="1">_xll.ohRangeRetrieveError(H14)</f>
        <v>#NAME?</v>
      </c>
      <c r="J14" s="86"/>
    </row>
    <row r="15" spans="1:13" ht="11.25" customHeight="1" thickBot="1" x14ac:dyDescent="0.25">
      <c r="A15" s="54"/>
      <c r="B15" s="53"/>
      <c r="C15" s="1579"/>
      <c r="D15" s="269"/>
      <c r="E15" s="53"/>
      <c r="F15" s="53"/>
      <c r="G15" s="53"/>
      <c r="H15" s="269"/>
      <c r="I15" s="269"/>
      <c r="J15" s="403"/>
    </row>
    <row r="17" spans="8:8" x14ac:dyDescent="0.2">
      <c r="H17" s="398"/>
    </row>
  </sheetData>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T39"/>
  <sheetViews>
    <sheetView workbookViewId="0"/>
  </sheetViews>
  <sheetFormatPr defaultRowHeight="11.25" x14ac:dyDescent="0.2"/>
  <cols>
    <col min="1" max="1" width="2.7109375" style="398" customWidth="1"/>
    <col min="2" max="2" width="7.7109375" style="398" customWidth="1"/>
    <col min="3" max="3" width="6.7109375" style="398" customWidth="1"/>
    <col min="4" max="4" width="3.85546875" style="398" bestFit="1" customWidth="1"/>
    <col min="5" max="5" width="3" style="398" bestFit="1" customWidth="1"/>
    <col min="6" max="6" width="4" style="398" bestFit="1" customWidth="1"/>
    <col min="7" max="7" width="11" style="398" bestFit="1" customWidth="1"/>
    <col min="8" max="9" width="19.28515625" style="398" bestFit="1" customWidth="1"/>
    <col min="10" max="10" width="8" style="398" bestFit="1" customWidth="1"/>
    <col min="11" max="11" width="24.42578125" style="398" bestFit="1" customWidth="1"/>
    <col min="12" max="12" width="32.7109375" style="770" bestFit="1"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19" width="9.140625" style="398"/>
    <col min="20" max="20" width="9.140625" style="398" customWidth="1"/>
    <col min="21" max="16384" width="9.140625" style="398"/>
  </cols>
  <sheetData>
    <row r="1" spans="1:20" ht="11.25" customHeight="1" x14ac:dyDescent="0.2">
      <c r="A1" s="66"/>
      <c r="B1" s="59"/>
      <c r="C1" s="85"/>
      <c r="D1" s="85"/>
      <c r="E1" s="85"/>
      <c r="F1" s="85"/>
      <c r="G1" s="85"/>
      <c r="H1" s="85"/>
      <c r="I1" s="59" t="s">
        <v>121</v>
      </c>
      <c r="J1" s="59" t="s">
        <v>64</v>
      </c>
      <c r="K1" s="59" t="str">
        <f>Currency&amp;"_YC"&amp;$J$1&amp;"RH"</f>
        <v>GBP_YC1YRH</v>
      </c>
      <c r="L1" s="619" t="str">
        <f>K1&amp;"_SwapsFromBasis.xml"</f>
        <v>GBP_YC1YRH_SwapsFromBasis.xml</v>
      </c>
      <c r="M1" s="85"/>
      <c r="N1" s="745"/>
    </row>
    <row r="2" spans="1:20"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IF(Serialize,_xll.ohObjectSave(L3:L38,SerializationPath&amp;L1,FileOverwrite,Serialize),"---")</f>
        <v>---</v>
      </c>
      <c r="M2" s="870" t="e">
        <f ca="1">_xll.ohRangeRetrieveError(L2)</f>
        <v>#NAME?</v>
      </c>
      <c r="N2" s="745"/>
    </row>
    <row r="3" spans="1:20"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S3" s="1933" t="e">
        <f ca="1">_xll.ohTrigger('General Settings_1Y'!Trigger,Swaps1Y_SYNTH!Trigger2)</f>
        <v>#NAME?</v>
      </c>
      <c r="T3" s="1931" t="s">
        <v>634</v>
      </c>
    </row>
    <row r="4" spans="1:20" ht="11.25" customHeight="1" x14ac:dyDescent="0.2">
      <c r="A4" s="89"/>
      <c r="B4" s="85"/>
      <c r="C4" s="85"/>
      <c r="D4" s="85"/>
      <c r="E4" s="85"/>
      <c r="F4" s="85"/>
      <c r="G4" s="85"/>
      <c r="H4" s="85"/>
      <c r="I4" s="85"/>
      <c r="J4" s="85"/>
      <c r="K4" s="85"/>
      <c r="L4" s="59"/>
      <c r="M4" s="85"/>
      <c r="N4" s="745"/>
      <c r="S4" s="1933"/>
      <c r="T4" s="1931" t="s">
        <v>635</v>
      </c>
    </row>
    <row r="5" spans="1:20" ht="11.25" customHeight="1" thickBot="1" x14ac:dyDescent="0.25">
      <c r="A5" s="66"/>
      <c r="B5" s="1578">
        <v>0</v>
      </c>
      <c r="C5" s="1578" t="s">
        <v>485</v>
      </c>
      <c r="D5" s="757" t="s">
        <v>64</v>
      </c>
      <c r="E5" s="1578" t="str">
        <f>VLOOKUP(Currency,Swap1YConventions,2)</f>
        <v>SB</v>
      </c>
      <c r="F5" s="1578" t="str">
        <f>VLOOKUP(Currency,Swap1YConventions,3)</f>
        <v>12L</v>
      </c>
      <c r="G5" s="1577" t="s">
        <v>434</v>
      </c>
      <c r="H5" s="869" t="s">
        <v>388</v>
      </c>
      <c r="I5" s="869" t="str">
        <f t="shared" ref="I5:I38" si="0">IF(UPPER(RIGHT($E5))="B",BondBasisDayCounter,IF(UPPER(RIGHT($E5))="M",MoneyMarketDayCounter,"--"))</f>
        <v>Actual/365 (Fixed)</v>
      </c>
      <c r="J5" s="868">
        <v>0</v>
      </c>
      <c r="K5" s="755" t="str">
        <f t="shared" ref="K5:K38" si="1">Currency&amp;$E5&amp;$I$1&amp;$D5&amp;"_S"&amp;$I$1&amp;$F5&amp;"_Quote"</f>
        <v>GBPSB6L1Y_S6L12L_Quote</v>
      </c>
      <c r="L5" s="757"/>
      <c r="M5" s="867" t="e">
        <f ca="1">_xll.ohRangeRetrieveError(L5)</f>
        <v>#NAME?</v>
      </c>
      <c r="N5" s="745"/>
    </row>
    <row r="6" spans="1:20" ht="11.25" customHeight="1" x14ac:dyDescent="0.2">
      <c r="A6" s="66"/>
      <c r="B6" s="753">
        <v>0</v>
      </c>
      <c r="C6" s="753" t="str">
        <f t="shared" ref="C6:C38" si="2">C5</f>
        <v>0d</v>
      </c>
      <c r="D6" s="753" t="s">
        <v>63</v>
      </c>
      <c r="E6" s="753" t="str">
        <f t="shared" ref="E6:E38" si="3">E5</f>
        <v>SB</v>
      </c>
      <c r="F6" s="753" t="str">
        <f t="shared" ref="F6:F38" si="4">F5</f>
        <v>12L</v>
      </c>
      <c r="G6" s="857" t="str">
        <f t="shared" ref="G6:G38" si="5">IF(UPPER(LEFT($E6))="A","Annual",IF(UPPER(LEFT($E6))="S","Semiannual","--"))</f>
        <v>Semiannual</v>
      </c>
      <c r="H6" s="857" t="s">
        <v>388</v>
      </c>
      <c r="I6" s="857" t="str">
        <f t="shared" si="0"/>
        <v>Actual/365 (Fixed)</v>
      </c>
      <c r="J6" s="856">
        <v>0</v>
      </c>
      <c r="K6" s="751" t="str">
        <f t="shared" si="1"/>
        <v>GBPSB6L2Y_S6L12L_Quote</v>
      </c>
      <c r="L6" s="753" t="e">
        <f ca="1">_xll.qlSwapRateHelper(Trigger,K6&amp;"_rh",ObjectOverwrite,Permanent,$K6,B6,$D6,Calendar,$G6,$H6,$I6,$L$3,$J6,C6,Discounting)</f>
        <v>#NAME?</v>
      </c>
      <c r="M6" s="855" t="e">
        <f ca="1">_xll.ohRangeRetrieveError(L6)</f>
        <v>#NAME?</v>
      </c>
      <c r="N6" s="745"/>
      <c r="P6" s="866" t="s">
        <v>49</v>
      </c>
      <c r="Q6" s="743" t="s">
        <v>127</v>
      </c>
      <c r="R6" s="1471" t="s">
        <v>235</v>
      </c>
    </row>
    <row r="7" spans="1:20" ht="11.25" customHeight="1" x14ac:dyDescent="0.2">
      <c r="A7" s="66"/>
      <c r="B7" s="753">
        <v>0</v>
      </c>
      <c r="C7" s="753" t="str">
        <f t="shared" si="2"/>
        <v>0d</v>
      </c>
      <c r="D7" s="753" t="s">
        <v>62</v>
      </c>
      <c r="E7" s="753" t="str">
        <f t="shared" si="3"/>
        <v>SB</v>
      </c>
      <c r="F7" s="753" t="str">
        <f t="shared" si="4"/>
        <v>12L</v>
      </c>
      <c r="G7" s="857" t="str">
        <f t="shared" si="5"/>
        <v>Semiannual</v>
      </c>
      <c r="H7" s="857" t="s">
        <v>388</v>
      </c>
      <c r="I7" s="857" t="str">
        <f t="shared" si="0"/>
        <v>Actual/365 (Fixed)</v>
      </c>
      <c r="J7" s="856">
        <v>0</v>
      </c>
      <c r="K7" s="751" t="str">
        <f t="shared" si="1"/>
        <v>GBPSB6L3Y_S6L12L_Quote</v>
      </c>
      <c r="L7" s="753" t="e">
        <f ca="1">_xll.qlSwapRateHelper(Trigger,K7&amp;"_rh",ObjectOverwrite,Permanent,$K7,B7,$D7,Calendar,$G7,$H7,$I7,$L$3,$J7,C7,Discounting)</f>
        <v>#NAME?</v>
      </c>
      <c r="M7" s="855" t="e">
        <f ca="1">_xll.ohRangeRetrieveError(L7)</f>
        <v>#NAME?</v>
      </c>
      <c r="N7" s="745"/>
      <c r="P7" s="863" t="s">
        <v>48</v>
      </c>
      <c r="Q7" s="1406" t="s">
        <v>127</v>
      </c>
      <c r="R7" s="1470" t="s">
        <v>236</v>
      </c>
    </row>
    <row r="8" spans="1:20" ht="11.25" customHeight="1" x14ac:dyDescent="0.2">
      <c r="A8" s="66"/>
      <c r="B8" s="753">
        <v>0</v>
      </c>
      <c r="C8" s="753" t="str">
        <f t="shared" si="2"/>
        <v>0d</v>
      </c>
      <c r="D8" s="753" t="s">
        <v>61</v>
      </c>
      <c r="E8" s="753" t="str">
        <f t="shared" si="3"/>
        <v>SB</v>
      </c>
      <c r="F8" s="753" t="str">
        <f t="shared" si="4"/>
        <v>12L</v>
      </c>
      <c r="G8" s="857" t="str">
        <f t="shared" si="5"/>
        <v>Semiannual</v>
      </c>
      <c r="H8" s="857" t="s">
        <v>388</v>
      </c>
      <c r="I8" s="857" t="str">
        <f t="shared" si="0"/>
        <v>Actual/365 (Fixed)</v>
      </c>
      <c r="J8" s="856">
        <v>0</v>
      </c>
      <c r="K8" s="751" t="str">
        <f t="shared" si="1"/>
        <v>GBPSB6L4Y_S6L12L_Quote</v>
      </c>
      <c r="L8" s="753" t="e">
        <f ca="1">_xll.qlSwapRateHelper(Trigger,K8&amp;"_rh",ObjectOverwrite,Permanent,$K8,B8,$D8,Calendar,$G8,$H8,$I8,$L$3,$J8,C8,Discounting)</f>
        <v>#NAME?</v>
      </c>
      <c r="M8" s="855" t="e">
        <f ca="1">_xll.ohRangeRetrieveError(L8)</f>
        <v>#NAME?</v>
      </c>
      <c r="N8" s="745"/>
      <c r="P8" s="863" t="s">
        <v>43</v>
      </c>
      <c r="Q8" s="1406" t="s">
        <v>124</v>
      </c>
      <c r="R8" s="1470" t="s">
        <v>235</v>
      </c>
    </row>
    <row r="9" spans="1:20" ht="11.25" customHeight="1" x14ac:dyDescent="0.2">
      <c r="A9" s="66"/>
      <c r="B9" s="753">
        <v>0</v>
      </c>
      <c r="C9" s="753" t="str">
        <f t="shared" si="2"/>
        <v>0d</v>
      </c>
      <c r="D9" s="753" t="s">
        <v>60</v>
      </c>
      <c r="E9" s="753" t="str">
        <f t="shared" si="3"/>
        <v>SB</v>
      </c>
      <c r="F9" s="753" t="str">
        <f t="shared" si="4"/>
        <v>12L</v>
      </c>
      <c r="G9" s="857" t="str">
        <f t="shared" si="5"/>
        <v>Semiannual</v>
      </c>
      <c r="H9" s="857" t="s">
        <v>388</v>
      </c>
      <c r="I9" s="857" t="str">
        <f t="shared" si="0"/>
        <v>Actual/365 (Fixed)</v>
      </c>
      <c r="J9" s="856">
        <v>0</v>
      </c>
      <c r="K9" s="751" t="str">
        <f t="shared" si="1"/>
        <v>GBPSB6L5Y_S6L12L_Quote</v>
      </c>
      <c r="L9" s="753" t="e">
        <f ca="1">_xll.qlSwapRateHelper(Trigger,K9&amp;"_rh",ObjectOverwrite,Permanent,$K9,B9,$D9,Calendar,$G9,$H9,$I9,$L$3,$J9,C9,Discounting)</f>
        <v>#NAME?</v>
      </c>
      <c r="M9" s="855" t="e">
        <f ca="1">_xll.ohRangeRetrieveError(L9)</f>
        <v>#NAME?</v>
      </c>
      <c r="N9" s="745"/>
      <c r="P9" s="863" t="s">
        <v>42</v>
      </c>
      <c r="Q9" s="1406" t="s">
        <v>124</v>
      </c>
      <c r="R9" s="1470" t="s">
        <v>235</v>
      </c>
    </row>
    <row r="10" spans="1:20" ht="11.25" customHeight="1" thickBot="1" x14ac:dyDescent="0.25">
      <c r="A10" s="66"/>
      <c r="B10" s="753">
        <v>0</v>
      </c>
      <c r="C10" s="753" t="str">
        <f t="shared" si="2"/>
        <v>0d</v>
      </c>
      <c r="D10" s="753" t="s">
        <v>59</v>
      </c>
      <c r="E10" s="753" t="str">
        <f t="shared" si="3"/>
        <v>SB</v>
      </c>
      <c r="F10" s="753" t="str">
        <f t="shared" si="4"/>
        <v>12L</v>
      </c>
      <c r="G10" s="857" t="str">
        <f t="shared" si="5"/>
        <v>Semiannual</v>
      </c>
      <c r="H10" s="857" t="s">
        <v>388</v>
      </c>
      <c r="I10" s="857" t="str">
        <f t="shared" si="0"/>
        <v>Actual/365 (Fixed)</v>
      </c>
      <c r="J10" s="856">
        <v>0</v>
      </c>
      <c r="K10" s="751" t="str">
        <f t="shared" si="1"/>
        <v>GBPSB6L6Y_S6L12L_Quote</v>
      </c>
      <c r="L10" s="753" t="e">
        <f ca="1">_xll.qlSwapRateHelper(Trigger,K10&amp;"_rh",ObjectOverwrite,Permanent,$K10,B10,$D10,Calendar,$G10,$H10,$I10,$L$3,$J10,C10,Discounting)</f>
        <v>#NAME?</v>
      </c>
      <c r="M10" s="855" t="e">
        <f ca="1">_xll.ohRangeRetrieveError(L10)</f>
        <v>#NAME?</v>
      </c>
      <c r="N10" s="745"/>
      <c r="P10" s="860" t="s">
        <v>41</v>
      </c>
      <c r="Q10" s="914" t="s">
        <v>123</v>
      </c>
      <c r="R10" s="1469" t="s">
        <v>235</v>
      </c>
    </row>
    <row r="11" spans="1:20" ht="11.25" customHeight="1" x14ac:dyDescent="0.2">
      <c r="A11" s="66"/>
      <c r="B11" s="753">
        <v>0</v>
      </c>
      <c r="C11" s="753" t="str">
        <f t="shared" si="2"/>
        <v>0d</v>
      </c>
      <c r="D11" s="753" t="s">
        <v>58</v>
      </c>
      <c r="E11" s="753" t="str">
        <f t="shared" si="3"/>
        <v>SB</v>
      </c>
      <c r="F11" s="753" t="str">
        <f t="shared" si="4"/>
        <v>12L</v>
      </c>
      <c r="G11" s="857" t="str">
        <f t="shared" si="5"/>
        <v>Semiannual</v>
      </c>
      <c r="H11" s="857" t="s">
        <v>388</v>
      </c>
      <c r="I11" s="857" t="str">
        <f t="shared" si="0"/>
        <v>Actual/365 (Fixed)</v>
      </c>
      <c r="J11" s="856">
        <v>0</v>
      </c>
      <c r="K11" s="751" t="str">
        <f t="shared" si="1"/>
        <v>GBPSB6L7Y_S6L12L_Quote</v>
      </c>
      <c r="L11" s="753" t="e">
        <f ca="1">_xll.qlSwapRateHelper(Trigger,K11&amp;"_rh",ObjectOverwrite,Permanent,$K11,B11,$D11,Calendar,$G11,$H11,$I11,$L$3,$J11,C11,Discounting)</f>
        <v>#NAME?</v>
      </c>
      <c r="M11" s="855" t="e">
        <f ca="1">_xll.ohRangeRetrieveError(L11)</f>
        <v>#NAME?</v>
      </c>
      <c r="N11" s="745"/>
      <c r="P11" s="1406"/>
      <c r="Q11" s="1406"/>
      <c r="R11" s="1406"/>
    </row>
    <row r="12" spans="1:20" ht="11.25" customHeight="1" x14ac:dyDescent="0.2">
      <c r="A12" s="66"/>
      <c r="B12" s="753">
        <v>0</v>
      </c>
      <c r="C12" s="753" t="str">
        <f t="shared" si="2"/>
        <v>0d</v>
      </c>
      <c r="D12" s="753" t="s">
        <v>57</v>
      </c>
      <c r="E12" s="753" t="str">
        <f t="shared" si="3"/>
        <v>SB</v>
      </c>
      <c r="F12" s="753" t="str">
        <f t="shared" si="4"/>
        <v>12L</v>
      </c>
      <c r="G12" s="857" t="str">
        <f t="shared" si="5"/>
        <v>Semiannual</v>
      </c>
      <c r="H12" s="857" t="s">
        <v>388</v>
      </c>
      <c r="I12" s="857" t="str">
        <f t="shared" si="0"/>
        <v>Actual/365 (Fixed)</v>
      </c>
      <c r="J12" s="856">
        <v>0</v>
      </c>
      <c r="K12" s="751" t="str">
        <f t="shared" si="1"/>
        <v>GBPSB6L8Y_S6L12L_Quote</v>
      </c>
      <c r="L12" s="753" t="e">
        <f ca="1">_xll.qlSwapRateHelper(Trigger,K12&amp;"_rh",ObjectOverwrite,Permanent,$K12,B12,$D12,Calendar,$G12,$H12,$I12,$L$3,$J12,C12,Discounting)</f>
        <v>#NAME?</v>
      </c>
      <c r="M12" s="855" t="e">
        <f ca="1">_xll.ohRangeRetrieveError(L12)</f>
        <v>#NAME?</v>
      </c>
      <c r="N12" s="745"/>
    </row>
    <row r="13" spans="1:20" ht="11.25" customHeight="1" x14ac:dyDescent="0.2">
      <c r="A13" s="66"/>
      <c r="B13" s="753">
        <v>0</v>
      </c>
      <c r="C13" s="753" t="str">
        <f t="shared" si="2"/>
        <v>0d</v>
      </c>
      <c r="D13" s="753" t="s">
        <v>56</v>
      </c>
      <c r="E13" s="753" t="str">
        <f t="shared" si="3"/>
        <v>SB</v>
      </c>
      <c r="F13" s="753" t="str">
        <f t="shared" si="4"/>
        <v>12L</v>
      </c>
      <c r="G13" s="857" t="str">
        <f t="shared" si="5"/>
        <v>Semiannual</v>
      </c>
      <c r="H13" s="857" t="s">
        <v>388</v>
      </c>
      <c r="I13" s="857" t="str">
        <f t="shared" si="0"/>
        <v>Actual/365 (Fixed)</v>
      </c>
      <c r="J13" s="856">
        <v>0</v>
      </c>
      <c r="K13" s="751" t="str">
        <f t="shared" si="1"/>
        <v>GBPSB6L9Y_S6L12L_Quote</v>
      </c>
      <c r="L13" s="753" t="e">
        <f ca="1">_xll.qlSwapRateHelper(Trigger,K13&amp;"_rh",ObjectOverwrite,Permanent,$K13,B13,$D13,Calendar,$G13,$H13,$I13,$L$3,$J13,C13,Discounting)</f>
        <v>#NAME?</v>
      </c>
      <c r="M13" s="855" t="e">
        <f ca="1">_xll.ohRangeRetrieveError(L13)</f>
        <v>#NAME?</v>
      </c>
      <c r="N13" s="745"/>
    </row>
    <row r="14" spans="1:20" ht="11.25" customHeight="1" x14ac:dyDescent="0.2">
      <c r="A14" s="66"/>
      <c r="B14" s="753">
        <v>0</v>
      </c>
      <c r="C14" s="753" t="str">
        <f t="shared" si="2"/>
        <v>0d</v>
      </c>
      <c r="D14" s="753" t="s">
        <v>55</v>
      </c>
      <c r="E14" s="753" t="str">
        <f t="shared" si="3"/>
        <v>SB</v>
      </c>
      <c r="F14" s="753" t="str">
        <f t="shared" si="4"/>
        <v>12L</v>
      </c>
      <c r="G14" s="857" t="str">
        <f t="shared" si="5"/>
        <v>Semiannual</v>
      </c>
      <c r="H14" s="857" t="s">
        <v>388</v>
      </c>
      <c r="I14" s="857" t="str">
        <f t="shared" si="0"/>
        <v>Actual/365 (Fixed)</v>
      </c>
      <c r="J14" s="856">
        <v>0</v>
      </c>
      <c r="K14" s="751" t="str">
        <f t="shared" si="1"/>
        <v>GBPSB6L10Y_S6L12L_Quote</v>
      </c>
      <c r="L14" s="753" t="e">
        <f ca="1">_xll.qlSwapRateHelper(Trigger,K14&amp;"_rh",ObjectOverwrite,Permanent,$K14,B14,$D14,Calendar,$G14,$H14,$I14,$L$3,$J14,C14,Discounting)</f>
        <v>#NAME?</v>
      </c>
      <c r="M14" s="855" t="e">
        <f ca="1">_xll.ohRangeRetrieveError(L14)</f>
        <v>#NAME?</v>
      </c>
      <c r="N14" s="745"/>
    </row>
    <row r="15" spans="1:20" ht="11.25" customHeight="1" x14ac:dyDescent="0.2">
      <c r="A15" s="66"/>
      <c r="B15" s="753">
        <v>0</v>
      </c>
      <c r="C15" s="753" t="str">
        <f t="shared" si="2"/>
        <v>0d</v>
      </c>
      <c r="D15" s="753" t="s">
        <v>119</v>
      </c>
      <c r="E15" s="753" t="str">
        <f t="shared" si="3"/>
        <v>SB</v>
      </c>
      <c r="F15" s="753" t="str">
        <f t="shared" si="4"/>
        <v>12L</v>
      </c>
      <c r="G15" s="857" t="str">
        <f t="shared" si="5"/>
        <v>Semiannual</v>
      </c>
      <c r="H15" s="857" t="s">
        <v>388</v>
      </c>
      <c r="I15" s="857" t="str">
        <f t="shared" si="0"/>
        <v>Actual/365 (Fixed)</v>
      </c>
      <c r="J15" s="856">
        <v>0</v>
      </c>
      <c r="K15" s="751" t="str">
        <f t="shared" si="1"/>
        <v>GBPSB6L11Y_S6L12L_Quote</v>
      </c>
      <c r="L15" s="753" t="e">
        <f ca="1">_xll.qlSwapRateHelper(Trigger,K15&amp;"_rh",ObjectOverwrite,Permanent,$K15,B15,$D15,Calendar,$G15,$H15,$I15,$L$3,$J15,C15,Discounting)</f>
        <v>#NAME?</v>
      </c>
      <c r="M15" s="855" t="e">
        <f ca="1">_xll.ohRangeRetrieveError(L15)</f>
        <v>#NAME?</v>
      </c>
      <c r="N15" s="745"/>
    </row>
    <row r="16" spans="1:20" ht="11.25" customHeight="1" x14ac:dyDescent="0.2">
      <c r="A16" s="66"/>
      <c r="B16" s="753">
        <v>0</v>
      </c>
      <c r="C16" s="753" t="str">
        <f t="shared" si="2"/>
        <v>0d</v>
      </c>
      <c r="D16" s="753" t="s">
        <v>54</v>
      </c>
      <c r="E16" s="753" t="str">
        <f t="shared" si="3"/>
        <v>SB</v>
      </c>
      <c r="F16" s="753" t="str">
        <f t="shared" si="4"/>
        <v>12L</v>
      </c>
      <c r="G16" s="857" t="str">
        <f t="shared" si="5"/>
        <v>Semiannual</v>
      </c>
      <c r="H16" s="857" t="s">
        <v>388</v>
      </c>
      <c r="I16" s="857" t="str">
        <f t="shared" si="0"/>
        <v>Actual/365 (Fixed)</v>
      </c>
      <c r="J16" s="856">
        <v>0</v>
      </c>
      <c r="K16" s="751" t="str">
        <f t="shared" si="1"/>
        <v>GBPSB6L12Y_S6L12L_Quote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tr">
        <f t="shared" si="2"/>
        <v>0d</v>
      </c>
      <c r="D17" s="753" t="s">
        <v>118</v>
      </c>
      <c r="E17" s="753" t="str">
        <f t="shared" si="3"/>
        <v>SB</v>
      </c>
      <c r="F17" s="753" t="str">
        <f t="shared" si="4"/>
        <v>12L</v>
      </c>
      <c r="G17" s="857" t="str">
        <f t="shared" si="5"/>
        <v>Semiannual</v>
      </c>
      <c r="H17" s="857" t="s">
        <v>388</v>
      </c>
      <c r="I17" s="857" t="str">
        <f t="shared" si="0"/>
        <v>Actual/365 (Fixed)</v>
      </c>
      <c r="J17" s="856">
        <v>0</v>
      </c>
      <c r="K17" s="751" t="str">
        <f t="shared" si="1"/>
        <v>GBPSB6L13Y_S6L12L_Quote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tr">
        <f t="shared" si="2"/>
        <v>0d</v>
      </c>
      <c r="D18" s="753" t="s">
        <v>117</v>
      </c>
      <c r="E18" s="753" t="str">
        <f t="shared" si="3"/>
        <v>SB</v>
      </c>
      <c r="F18" s="753" t="str">
        <f t="shared" si="4"/>
        <v>12L</v>
      </c>
      <c r="G18" s="857" t="str">
        <f t="shared" si="5"/>
        <v>Semiannual</v>
      </c>
      <c r="H18" s="857" t="s">
        <v>388</v>
      </c>
      <c r="I18" s="857" t="str">
        <f t="shared" si="0"/>
        <v>Actual/365 (Fixed)</v>
      </c>
      <c r="J18" s="856">
        <v>0</v>
      </c>
      <c r="K18" s="751" t="str">
        <f t="shared" si="1"/>
        <v>GBPSB6L14Y_S6L12L_Quote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tr">
        <f t="shared" si="2"/>
        <v>0d</v>
      </c>
      <c r="D19" s="753" t="s">
        <v>53</v>
      </c>
      <c r="E19" s="753" t="str">
        <f t="shared" si="3"/>
        <v>SB</v>
      </c>
      <c r="F19" s="753" t="str">
        <f t="shared" si="4"/>
        <v>12L</v>
      </c>
      <c r="G19" s="857" t="str">
        <f t="shared" si="5"/>
        <v>Semiannual</v>
      </c>
      <c r="H19" s="857" t="s">
        <v>388</v>
      </c>
      <c r="I19" s="857" t="str">
        <f t="shared" si="0"/>
        <v>Actual/365 (Fixed)</v>
      </c>
      <c r="J19" s="856">
        <v>0</v>
      </c>
      <c r="K19" s="751" t="str">
        <f t="shared" si="1"/>
        <v>GBPSB6L15Y_S6L12L_Quote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tr">
        <f t="shared" si="2"/>
        <v>0d</v>
      </c>
      <c r="D20" s="753" t="s">
        <v>116</v>
      </c>
      <c r="E20" s="753" t="str">
        <f t="shared" si="3"/>
        <v>SB</v>
      </c>
      <c r="F20" s="753" t="str">
        <f t="shared" si="4"/>
        <v>12L</v>
      </c>
      <c r="G20" s="857" t="str">
        <f t="shared" si="5"/>
        <v>Semiannual</v>
      </c>
      <c r="H20" s="857" t="s">
        <v>388</v>
      </c>
      <c r="I20" s="857" t="str">
        <f t="shared" si="0"/>
        <v>Actual/365 (Fixed)</v>
      </c>
      <c r="J20" s="856">
        <v>0</v>
      </c>
      <c r="K20" s="751" t="str">
        <f t="shared" si="1"/>
        <v>GBPSB6L16Y_S6L12L_Quote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tr">
        <f t="shared" si="2"/>
        <v>0d</v>
      </c>
      <c r="D21" s="753" t="s">
        <v>115</v>
      </c>
      <c r="E21" s="753" t="str">
        <f t="shared" si="3"/>
        <v>SB</v>
      </c>
      <c r="F21" s="753" t="str">
        <f t="shared" si="4"/>
        <v>12L</v>
      </c>
      <c r="G21" s="857" t="str">
        <f t="shared" si="5"/>
        <v>Semiannual</v>
      </c>
      <c r="H21" s="857" t="s">
        <v>388</v>
      </c>
      <c r="I21" s="857" t="str">
        <f t="shared" si="0"/>
        <v>Actual/365 (Fixed)</v>
      </c>
      <c r="J21" s="856">
        <v>0</v>
      </c>
      <c r="K21" s="751" t="str">
        <f t="shared" si="1"/>
        <v>GBPSB6L17Y_S6L12L_Quote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tr">
        <f t="shared" si="2"/>
        <v>0d</v>
      </c>
      <c r="D22" s="753" t="s">
        <v>114</v>
      </c>
      <c r="E22" s="753" t="str">
        <f t="shared" si="3"/>
        <v>SB</v>
      </c>
      <c r="F22" s="753" t="str">
        <f t="shared" si="4"/>
        <v>12L</v>
      </c>
      <c r="G22" s="857" t="str">
        <f t="shared" si="5"/>
        <v>Semiannual</v>
      </c>
      <c r="H22" s="857" t="s">
        <v>388</v>
      </c>
      <c r="I22" s="857" t="str">
        <f t="shared" si="0"/>
        <v>Actual/365 (Fixed)</v>
      </c>
      <c r="J22" s="856">
        <v>0</v>
      </c>
      <c r="K22" s="751" t="str">
        <f t="shared" si="1"/>
        <v>GBPSB6L18Y_S6L12L_Quote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tr">
        <f t="shared" si="2"/>
        <v>0d</v>
      </c>
      <c r="D23" s="753" t="s">
        <v>113</v>
      </c>
      <c r="E23" s="753" t="str">
        <f t="shared" si="3"/>
        <v>SB</v>
      </c>
      <c r="F23" s="753" t="str">
        <f t="shared" si="4"/>
        <v>12L</v>
      </c>
      <c r="G23" s="857" t="str">
        <f t="shared" si="5"/>
        <v>Semiannual</v>
      </c>
      <c r="H23" s="857" t="s">
        <v>388</v>
      </c>
      <c r="I23" s="857" t="str">
        <f t="shared" si="0"/>
        <v>Actual/365 (Fixed)</v>
      </c>
      <c r="J23" s="856">
        <v>0</v>
      </c>
      <c r="K23" s="751" t="str">
        <f t="shared" si="1"/>
        <v>GBPSB6L19Y_S6L12L_Quote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tr">
        <f t="shared" si="2"/>
        <v>0d</v>
      </c>
      <c r="D24" s="753" t="s">
        <v>52</v>
      </c>
      <c r="E24" s="753" t="str">
        <f t="shared" si="3"/>
        <v>SB</v>
      </c>
      <c r="F24" s="753" t="str">
        <f t="shared" si="4"/>
        <v>12L</v>
      </c>
      <c r="G24" s="857" t="str">
        <f t="shared" si="5"/>
        <v>Semiannual</v>
      </c>
      <c r="H24" s="857" t="s">
        <v>388</v>
      </c>
      <c r="I24" s="857" t="str">
        <f t="shared" si="0"/>
        <v>Actual/365 (Fixed)</v>
      </c>
      <c r="J24" s="856">
        <v>0</v>
      </c>
      <c r="K24" s="751" t="str">
        <f t="shared" si="1"/>
        <v>GBPSB6L20Y_S6L12L_Quote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tr">
        <f t="shared" si="2"/>
        <v>0d</v>
      </c>
      <c r="D25" s="753" t="s">
        <v>112</v>
      </c>
      <c r="E25" s="753" t="str">
        <f t="shared" si="3"/>
        <v>SB</v>
      </c>
      <c r="F25" s="753" t="str">
        <f t="shared" si="4"/>
        <v>12L</v>
      </c>
      <c r="G25" s="857" t="str">
        <f t="shared" si="5"/>
        <v>Semiannual</v>
      </c>
      <c r="H25" s="857" t="s">
        <v>388</v>
      </c>
      <c r="I25" s="857" t="str">
        <f t="shared" si="0"/>
        <v>Actual/365 (Fixed)</v>
      </c>
      <c r="J25" s="856">
        <v>0</v>
      </c>
      <c r="K25" s="751" t="str">
        <f t="shared" si="1"/>
        <v>GBPSB6L21Y_S6L12L_Quote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tr">
        <f t="shared" si="2"/>
        <v>0d</v>
      </c>
      <c r="D26" s="753" t="s">
        <v>111</v>
      </c>
      <c r="E26" s="753" t="str">
        <f t="shared" si="3"/>
        <v>SB</v>
      </c>
      <c r="F26" s="753" t="str">
        <f t="shared" si="4"/>
        <v>12L</v>
      </c>
      <c r="G26" s="857" t="str">
        <f t="shared" si="5"/>
        <v>Semiannual</v>
      </c>
      <c r="H26" s="857" t="s">
        <v>388</v>
      </c>
      <c r="I26" s="857" t="str">
        <f t="shared" si="0"/>
        <v>Actual/365 (Fixed)</v>
      </c>
      <c r="J26" s="856">
        <v>0</v>
      </c>
      <c r="K26" s="751" t="str">
        <f t="shared" si="1"/>
        <v>GBPSB6L22Y_S6L12L_Quote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tr">
        <f t="shared" si="2"/>
        <v>0d</v>
      </c>
      <c r="D27" s="753" t="s">
        <v>110</v>
      </c>
      <c r="E27" s="753" t="str">
        <f t="shared" si="3"/>
        <v>SB</v>
      </c>
      <c r="F27" s="753" t="str">
        <f t="shared" si="4"/>
        <v>12L</v>
      </c>
      <c r="G27" s="857" t="str">
        <f t="shared" si="5"/>
        <v>Semiannual</v>
      </c>
      <c r="H27" s="857" t="s">
        <v>388</v>
      </c>
      <c r="I27" s="857" t="str">
        <f t="shared" si="0"/>
        <v>Actual/365 (Fixed)</v>
      </c>
      <c r="J27" s="856">
        <v>0</v>
      </c>
      <c r="K27" s="751" t="str">
        <f t="shared" si="1"/>
        <v>GBPSB6L23Y_S6L12L_Quote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tr">
        <f t="shared" si="2"/>
        <v>0d</v>
      </c>
      <c r="D28" s="753" t="s">
        <v>109</v>
      </c>
      <c r="E28" s="753" t="str">
        <f t="shared" si="3"/>
        <v>SB</v>
      </c>
      <c r="F28" s="753" t="str">
        <f t="shared" si="4"/>
        <v>12L</v>
      </c>
      <c r="G28" s="857" t="str">
        <f t="shared" si="5"/>
        <v>Semiannual</v>
      </c>
      <c r="H28" s="857" t="s">
        <v>388</v>
      </c>
      <c r="I28" s="857" t="str">
        <f t="shared" si="0"/>
        <v>Actual/365 (Fixed)</v>
      </c>
      <c r="J28" s="856">
        <v>0</v>
      </c>
      <c r="K28" s="751" t="str">
        <f t="shared" si="1"/>
        <v>GBPSB6L24Y_S6L12L_Quote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tr">
        <f t="shared" si="2"/>
        <v>0d</v>
      </c>
      <c r="D29" s="753" t="s">
        <v>51</v>
      </c>
      <c r="E29" s="753" t="str">
        <f t="shared" si="3"/>
        <v>SB</v>
      </c>
      <c r="F29" s="753" t="str">
        <f t="shared" si="4"/>
        <v>12L</v>
      </c>
      <c r="G29" s="857" t="str">
        <f t="shared" si="5"/>
        <v>Semiannual</v>
      </c>
      <c r="H29" s="857" t="s">
        <v>388</v>
      </c>
      <c r="I29" s="857" t="str">
        <f t="shared" si="0"/>
        <v>Actual/365 (Fixed)</v>
      </c>
      <c r="J29" s="856">
        <v>0</v>
      </c>
      <c r="K29" s="751" t="str">
        <f t="shared" si="1"/>
        <v>GBPSB6L25Y_S6L12L_Quote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tr">
        <f t="shared" si="2"/>
        <v>0d</v>
      </c>
      <c r="D30" s="753" t="s">
        <v>108</v>
      </c>
      <c r="E30" s="753" t="str">
        <f t="shared" si="3"/>
        <v>SB</v>
      </c>
      <c r="F30" s="753" t="str">
        <f t="shared" si="4"/>
        <v>12L</v>
      </c>
      <c r="G30" s="857" t="str">
        <f t="shared" si="5"/>
        <v>Semiannual</v>
      </c>
      <c r="H30" s="857" t="s">
        <v>388</v>
      </c>
      <c r="I30" s="857" t="str">
        <f t="shared" si="0"/>
        <v>Actual/365 (Fixed)</v>
      </c>
      <c r="J30" s="856">
        <v>0</v>
      </c>
      <c r="K30" s="751" t="str">
        <f t="shared" si="1"/>
        <v>GBPSB6L26Y_S6L12L_Quote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tr">
        <f t="shared" si="2"/>
        <v>0d</v>
      </c>
      <c r="D31" s="753" t="s">
        <v>107</v>
      </c>
      <c r="E31" s="753" t="str">
        <f t="shared" si="3"/>
        <v>SB</v>
      </c>
      <c r="F31" s="753" t="str">
        <f t="shared" si="4"/>
        <v>12L</v>
      </c>
      <c r="G31" s="857" t="str">
        <f t="shared" si="5"/>
        <v>Semiannual</v>
      </c>
      <c r="H31" s="857" t="s">
        <v>388</v>
      </c>
      <c r="I31" s="857" t="str">
        <f t="shared" si="0"/>
        <v>Actual/365 (Fixed)</v>
      </c>
      <c r="J31" s="856">
        <v>0</v>
      </c>
      <c r="K31" s="751" t="str">
        <f t="shared" si="1"/>
        <v>GBPSB6L27Y_S6L12L_Quote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tr">
        <f t="shared" si="2"/>
        <v>0d</v>
      </c>
      <c r="D32" s="753" t="s">
        <v>106</v>
      </c>
      <c r="E32" s="753" t="str">
        <f t="shared" si="3"/>
        <v>SB</v>
      </c>
      <c r="F32" s="753" t="str">
        <f t="shared" si="4"/>
        <v>12L</v>
      </c>
      <c r="G32" s="857" t="str">
        <f t="shared" si="5"/>
        <v>Semiannual</v>
      </c>
      <c r="H32" s="857" t="s">
        <v>388</v>
      </c>
      <c r="I32" s="857" t="str">
        <f t="shared" si="0"/>
        <v>Actual/365 (Fixed)</v>
      </c>
      <c r="J32" s="856">
        <v>0</v>
      </c>
      <c r="K32" s="751" t="str">
        <f t="shared" si="1"/>
        <v>GBPSB6L28Y_S6L12L_Quote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tr">
        <f t="shared" si="2"/>
        <v>0d</v>
      </c>
      <c r="D33" s="753" t="s">
        <v>105</v>
      </c>
      <c r="E33" s="753" t="str">
        <f t="shared" si="3"/>
        <v>SB</v>
      </c>
      <c r="F33" s="753" t="str">
        <f t="shared" si="4"/>
        <v>12L</v>
      </c>
      <c r="G33" s="857" t="str">
        <f t="shared" si="5"/>
        <v>Semiannual</v>
      </c>
      <c r="H33" s="857" t="s">
        <v>388</v>
      </c>
      <c r="I33" s="857" t="str">
        <f t="shared" si="0"/>
        <v>Actual/365 (Fixed)</v>
      </c>
      <c r="J33" s="856">
        <v>0</v>
      </c>
      <c r="K33" s="751" t="str">
        <f t="shared" si="1"/>
        <v>GBPSB6L29Y_S6L12L_Quote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tr">
        <f t="shared" si="2"/>
        <v>0d</v>
      </c>
      <c r="D34" s="753" t="s">
        <v>50</v>
      </c>
      <c r="E34" s="753" t="str">
        <f t="shared" si="3"/>
        <v>SB</v>
      </c>
      <c r="F34" s="753" t="str">
        <f t="shared" si="4"/>
        <v>12L</v>
      </c>
      <c r="G34" s="857" t="str">
        <f t="shared" si="5"/>
        <v>Semiannual</v>
      </c>
      <c r="H34" s="857" t="s">
        <v>388</v>
      </c>
      <c r="I34" s="857" t="str">
        <f t="shared" si="0"/>
        <v>Actual/365 (Fixed)</v>
      </c>
      <c r="J34" s="856">
        <v>0</v>
      </c>
      <c r="K34" s="751" t="str">
        <f t="shared" si="1"/>
        <v>GBPSB6L30Y_S6L12L_Quote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tr">
        <f t="shared" si="2"/>
        <v>0d</v>
      </c>
      <c r="D35" s="753" t="s">
        <v>104</v>
      </c>
      <c r="E35" s="753" t="str">
        <f t="shared" si="3"/>
        <v>SB</v>
      </c>
      <c r="F35" s="753" t="str">
        <f t="shared" si="4"/>
        <v>12L</v>
      </c>
      <c r="G35" s="857" t="str">
        <f t="shared" si="5"/>
        <v>Semiannual</v>
      </c>
      <c r="H35" s="857" t="s">
        <v>388</v>
      </c>
      <c r="I35" s="857" t="str">
        <f t="shared" si="0"/>
        <v>Actual/365 (Fixed)</v>
      </c>
      <c r="J35" s="856">
        <v>0</v>
      </c>
      <c r="K35" s="751" t="str">
        <f t="shared" si="1"/>
        <v>GBPSB6L35Y_S6L12L_Quote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tr">
        <f t="shared" si="2"/>
        <v>0d</v>
      </c>
      <c r="D36" s="753" t="s">
        <v>103</v>
      </c>
      <c r="E36" s="753" t="str">
        <f t="shared" si="3"/>
        <v>SB</v>
      </c>
      <c r="F36" s="753" t="str">
        <f t="shared" si="4"/>
        <v>12L</v>
      </c>
      <c r="G36" s="857" t="str">
        <f t="shared" si="5"/>
        <v>Semiannual</v>
      </c>
      <c r="H36" s="857" t="s">
        <v>388</v>
      </c>
      <c r="I36" s="857" t="str">
        <f t="shared" si="0"/>
        <v>Actual/365 (Fixed)</v>
      </c>
      <c r="J36" s="856">
        <v>0</v>
      </c>
      <c r="K36" s="751" t="str">
        <f t="shared" si="1"/>
        <v>GBPSB6L40Y_S6L12L_Quote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tr">
        <f t="shared" si="2"/>
        <v>0d</v>
      </c>
      <c r="D37" s="753" t="s">
        <v>102</v>
      </c>
      <c r="E37" s="753" t="str">
        <f t="shared" si="3"/>
        <v>SB</v>
      </c>
      <c r="F37" s="753" t="str">
        <f t="shared" si="4"/>
        <v>12L</v>
      </c>
      <c r="G37" s="857" t="str">
        <f t="shared" si="5"/>
        <v>Semiannual</v>
      </c>
      <c r="H37" s="857" t="s">
        <v>388</v>
      </c>
      <c r="I37" s="857" t="str">
        <f t="shared" si="0"/>
        <v>Actual/365 (Fixed)</v>
      </c>
      <c r="J37" s="856">
        <v>0</v>
      </c>
      <c r="K37" s="751" t="str">
        <f t="shared" si="1"/>
        <v>GBPSB6L50Y_S6L12L_Quote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285">
        <v>0</v>
      </c>
      <c r="C38" s="285" t="str">
        <f t="shared" si="2"/>
        <v>0d</v>
      </c>
      <c r="D38" s="285" t="s">
        <v>101</v>
      </c>
      <c r="E38" s="285" t="str">
        <f t="shared" si="3"/>
        <v>SB</v>
      </c>
      <c r="F38" s="285" t="str">
        <f t="shared" si="4"/>
        <v>12L</v>
      </c>
      <c r="G38" s="854" t="str">
        <f t="shared" si="5"/>
        <v>Semiannual</v>
      </c>
      <c r="H38" s="854" t="s">
        <v>388</v>
      </c>
      <c r="I38" s="854" t="str">
        <f t="shared" si="0"/>
        <v>Actual/365 (Fixed)</v>
      </c>
      <c r="J38" s="853">
        <v>0</v>
      </c>
      <c r="K38" s="748" t="str">
        <f t="shared" si="1"/>
        <v>GBPSB6L60Y_S6L12L_Quote</v>
      </c>
      <c r="L38" s="285" t="e">
        <f ca="1">_xll.qlSwapRateHelper(Trigger,K38&amp;"_rh",ObjectOverwrite,Permanent,$K38,B38,$D38,Calendar,$G38,$H38,$I38,$L$3,$J38,C38,Discounting)</f>
        <v>#NAME?</v>
      </c>
      <c r="M38" s="852" t="e">
        <f ca="1">_xll.ohRangeRetrieveError(L38)</f>
        <v>#NAME?</v>
      </c>
      <c r="N38" s="745"/>
    </row>
    <row r="39" spans="1:14" ht="11.25" customHeight="1" thickBot="1" x14ac:dyDescent="0.25">
      <c r="A39" s="54"/>
      <c r="B39" s="53"/>
      <c r="C39" s="53"/>
      <c r="D39" s="53"/>
      <c r="E39" s="53"/>
      <c r="F39" s="53"/>
      <c r="G39" s="53"/>
      <c r="H39" s="53"/>
      <c r="I39" s="53"/>
      <c r="J39" s="53"/>
      <c r="K39" s="53"/>
      <c r="L39" s="916"/>
      <c r="M39" s="269"/>
      <c r="N39" s="851"/>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544" bestFit="1" customWidth="1"/>
    <col min="3" max="3" width="17.28515625" style="1544" bestFit="1" customWidth="1"/>
    <col min="4" max="4" width="7" style="398" bestFit="1" customWidth="1"/>
    <col min="5" max="5" width="17.28515625" style="398" bestFit="1" customWidth="1"/>
    <col min="6" max="6" width="20.28515625" style="1544" bestFit="1" customWidth="1"/>
    <col min="7" max="7" width="6.7109375" style="1544" customWidth="1"/>
    <col min="8" max="8" width="6" style="1544" bestFit="1" customWidth="1"/>
    <col min="9" max="9" width="11" style="1544" bestFit="1" customWidth="1"/>
    <col min="10" max="10" width="15.140625" style="1544" bestFit="1" customWidth="1"/>
    <col min="11" max="11" width="10" style="398" bestFit="1" customWidth="1"/>
    <col min="12" max="12" width="4" style="398" customWidth="1"/>
    <col min="13" max="13" width="13" style="398" hidden="1" customWidth="1"/>
    <col min="14" max="14" width="24.42578125" style="398" bestFit="1" customWidth="1"/>
    <col min="15" max="15" width="17.28515625" style="398" bestFit="1" customWidth="1"/>
    <col min="16" max="16" width="12" style="398" bestFit="1" customWidth="1"/>
    <col min="17" max="17" width="8" style="398" hidden="1" customWidth="1" outlineLevel="1"/>
    <col min="18"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7.5703125" style="398"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544"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544"/>
      <c r="M2" s="1544"/>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574"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544"/>
      <c r="M3" s="1544"/>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574" t="e">
        <f t="shared" ca="1" si="2"/>
        <v>#NAME?</v>
      </c>
      <c r="H4" s="1429" t="e">
        <f t="shared" ca="1" si="3"/>
        <v>#NAME?</v>
      </c>
      <c r="I4" s="1428" t="e">
        <f t="shared" ca="1" si="4"/>
        <v>#NAME?</v>
      </c>
      <c r="J4" s="1429" t="e">
        <f ca="1">MIN(_xll.ohPack($Z$19:INDEX($Z$19:$Z$3552,MATCH(E4+1,$Y$19:$Y$3552,1),1)))</f>
        <v>#NAME?</v>
      </c>
      <c r="K4" s="1428" t="e">
        <f ca="1">MAX(_xll.ohPack($Z$19:INDEX($Z$19:$Z$3552,MATCH(E4+1,$Y$19:$Y$3552,1),1)))</f>
        <v>#NAME?</v>
      </c>
      <c r="L4" s="1544"/>
      <c r="M4" s="1544"/>
      <c r="X4" s="1576"/>
      <c r="Y4" s="1576"/>
      <c r="Z4" s="1576"/>
      <c r="AA4" s="1576"/>
      <c r="AB4" s="1576"/>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574" t="e">
        <f t="shared" ca="1" si="2"/>
        <v>#NAME?</v>
      </c>
      <c r="H5" s="1429" t="e">
        <f t="shared" ca="1" si="3"/>
        <v>#NAME?</v>
      </c>
      <c r="I5" s="1428" t="e">
        <f t="shared" ca="1" si="4"/>
        <v>#NAME?</v>
      </c>
      <c r="J5" s="1429" t="e">
        <f ca="1">MIN(_xll.ohPack($Z$19:INDEX($Z$19:$Z$3552,MATCH(E5+1,$Y$19:$Y$3552,1),1)))</f>
        <v>#NAME?</v>
      </c>
      <c r="K5" s="1428" t="e">
        <f ca="1">MAX(_xll.ohPack($Z$19:INDEX($Z$19:$Z$3552,MATCH(E5+1,$Y$19:$Y$3552,1),1)))</f>
        <v>#NAME?</v>
      </c>
      <c r="L5" s="1544"/>
      <c r="M5" s="1544"/>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574" t="e">
        <f t="shared" ca="1" si="2"/>
        <v>#NAME?</v>
      </c>
      <c r="H6" s="1429" t="e">
        <f t="shared" ca="1" si="3"/>
        <v>#NAME?</v>
      </c>
      <c r="I6" s="1428" t="e">
        <f t="shared" ca="1" si="4"/>
        <v>#NAME?</v>
      </c>
      <c r="J6" s="1429" t="e">
        <f ca="1">MIN(_xll.ohPack($Z$19:INDEX($Z$19:$Z$3552,MATCH(E6+1,$Y$19:$Y$3552,1),1)))</f>
        <v>#NAME?</v>
      </c>
      <c r="K6" s="1428" t="e">
        <f ca="1">MAX(_xll.ohPack($Z$19:INDEX($Z$19:$Z$3552,MATCH(E6+1,$Y$19:$Y$3552,1),1)))</f>
        <v>#NAME?</v>
      </c>
      <c r="L6" s="1544"/>
      <c r="M6" s="1544"/>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574" t="e">
        <f t="shared" ca="1" si="2"/>
        <v>#NAME?</v>
      </c>
      <c r="H7" s="1429" t="e">
        <f t="shared" ca="1" si="3"/>
        <v>#NAME?</v>
      </c>
      <c r="I7" s="1428" t="e">
        <f t="shared" ca="1" si="4"/>
        <v>#NAME?</v>
      </c>
      <c r="J7" s="1429" t="e">
        <f ca="1">MIN(_xll.ohPack($Z$19:INDEX($Z$19:$Z$3552,MATCH(E7+1,$Y$19:$Y$3552,1),1)))</f>
        <v>#NAME?</v>
      </c>
      <c r="K7" s="1428" t="e">
        <f ca="1">MAX(_xll.ohPack($Z$19:INDEX($Z$19:$Z$3552,MATCH(E7+1,$Y$19:$Y$3552,1),1)))</f>
        <v>#NAME?</v>
      </c>
      <c r="L7" s="1544"/>
      <c r="M7" s="1544"/>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574" t="e">
        <f t="shared" ca="1" si="2"/>
        <v>#NAME?</v>
      </c>
      <c r="H8" s="1429" t="e">
        <f t="shared" ca="1" si="3"/>
        <v>#NAME?</v>
      </c>
      <c r="I8" s="1428" t="e">
        <f t="shared" ca="1" si="4"/>
        <v>#NAME?</v>
      </c>
      <c r="J8" s="1429" t="e">
        <f ca="1">MIN(_xll.ohPack($Z$19:INDEX($Z$19:$Z$3552,MATCH(E8+1,$Y$19:$Y$3552,1),1)))</f>
        <v>#NAME?</v>
      </c>
      <c r="K8" s="1428" t="e">
        <f ca="1">MAX(_xll.ohPack($Z$19:INDEX($Z$19:$Z$3552,MATCH(E8+1,$Y$19:$Y$3552,1),1)))</f>
        <v>#NAME?</v>
      </c>
      <c r="L8" s="1544"/>
      <c r="M8" s="1544"/>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574" t="e">
        <f t="shared" ca="1" si="2"/>
        <v>#NAME?</v>
      </c>
      <c r="H9" s="1429" t="e">
        <f t="shared" ca="1" si="3"/>
        <v>#NAME?</v>
      </c>
      <c r="I9" s="1428" t="e">
        <f t="shared" ca="1" si="4"/>
        <v>#NAME?</v>
      </c>
      <c r="J9" s="1429" t="e">
        <f ca="1">MIN(_xll.ohPack($Z$19:INDEX($Z$19:$Z$3552,MATCH(E9+1,$Y$19:$Y$3552,1),1)))</f>
        <v>#NAME?</v>
      </c>
      <c r="K9" s="1428" t="e">
        <f ca="1">MAX(_xll.ohPack($Z$19:INDEX($Z$19:$Z$3552,MATCH(E9+1,$Y$19:$Y$3552,1),1)))</f>
        <v>#NAME?</v>
      </c>
      <c r="L9" s="1544"/>
      <c r="M9" s="1544"/>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575"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544"/>
      <c r="M10" s="1544"/>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574"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544"/>
      <c r="M11" s="1544"/>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574"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544"/>
      <c r="M12" s="1544"/>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574"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544"/>
      <c r="M13" s="1544"/>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574"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544"/>
      <c r="M14" s="1544"/>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574"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544"/>
      <c r="M15" s="1544"/>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574"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544"/>
      <c r="M16" s="1544"/>
      <c r="Z16" s="1411" t="s">
        <v>193</v>
      </c>
      <c r="AA16" s="1411" t="s">
        <v>481</v>
      </c>
    </row>
    <row r="17" spans="1:27" ht="12" collapsed="1" thickBot="1" x14ac:dyDescent="0.25">
      <c r="A17" s="743"/>
      <c r="B17" s="1573"/>
      <c r="C17" s="1573"/>
      <c r="D17" s="743"/>
      <c r="E17" s="743"/>
      <c r="F17" s="1573"/>
      <c r="G17" s="1573"/>
      <c r="H17" s="1573"/>
      <c r="I17" s="1573"/>
      <c r="J17" s="1573"/>
      <c r="K17" s="743"/>
      <c r="L17" s="1406"/>
      <c r="M17" s="1406"/>
      <c r="Z17" s="1502" t="e">
        <f ca="1">_xll.qlLibor(,Currency,IndexTenor,YieldCurve,,YieldCurve)</f>
        <v>#NAME?</v>
      </c>
      <c r="AA17" s="1502" t="e">
        <f ca="1">_xll.qlSonia(,YieldCurve,,YieldCurve)</f>
        <v>#NAME?</v>
      </c>
    </row>
    <row r="18" spans="1:27" ht="12" thickBot="1" x14ac:dyDescent="0.25">
      <c r="M18" s="1572" t="s">
        <v>365</v>
      </c>
      <c r="N18" s="1572" t="s">
        <v>480</v>
      </c>
      <c r="O18" s="1570" t="s">
        <v>325</v>
      </c>
      <c r="P18" s="1571" t="s">
        <v>332</v>
      </c>
      <c r="Q18" s="1570" t="s">
        <v>479</v>
      </c>
      <c r="R18" s="1570" t="s">
        <v>326</v>
      </c>
      <c r="S18" s="1570" t="s">
        <v>477</v>
      </c>
      <c r="T18" s="1569" t="s">
        <v>329</v>
      </c>
      <c r="U18" s="1411" t="s">
        <v>328</v>
      </c>
      <c r="V18" s="1544"/>
      <c r="W18" s="1423" t="s">
        <v>327</v>
      </c>
      <c r="X18" s="1422" t="s">
        <v>326</v>
      </c>
      <c r="Y18" s="1422" t="s">
        <v>325</v>
      </c>
      <c r="Z18" s="1501" t="s">
        <v>493</v>
      </c>
      <c r="AA18" s="1500" t="s">
        <v>324</v>
      </c>
    </row>
    <row r="19" spans="1:27" ht="12" thickBot="1" x14ac:dyDescent="0.25">
      <c r="J19" s="1419" t="s">
        <v>323</v>
      </c>
      <c r="M19" s="1568" t="e">
        <f t="array" ref="M19:M33" ca="1">_xll.ohFilter(RateHelpers_1Y!E17:E28,IF(ISERROR(RateHelpers_1Y!G17:G28),FALSE,TRUE))</f>
        <v>#NAME?</v>
      </c>
      <c r="N19" s="1568" t="e">
        <f ca="1">_xll.qlRateHelperQuoteName(M19)</f>
        <v>#NAME?</v>
      </c>
      <c r="O19" s="1566" t="e">
        <f ca="1">_xll.qlRateHelperEarliestDate(M19)</f>
        <v>#NAME?</v>
      </c>
      <c r="P19" s="1565" t="e">
        <f ca="1">_xll.qlRateHelperQuoteValue(M19,"ohTrigger(Trigger,RecalcTrigger))")</f>
        <v>#NAME?</v>
      </c>
      <c r="Q19" s="1567" t="e">
        <f>NA()</f>
        <v>#N/A</v>
      </c>
      <c r="R19" s="1566" t="e">
        <f ca="1">_xll.qlInterestRateIndexFixingDate(IborIndex,O19)</f>
        <v>#NAME?</v>
      </c>
      <c r="S19" s="1565" t="e">
        <f ca="1">_xll.qlIndexFixing(IborIndex,R19,TRUE,RecalcTrigger)</f>
        <v>#NAME?</v>
      </c>
      <c r="T19" s="1564" t="e">
        <f t="shared" ref="T19:T33" ca="1" si="6">S19-P19</f>
        <v>#NAME?</v>
      </c>
      <c r="U19" s="1563" t="e">
        <f t="array" aca="1" ref="U19" ca="1">MAX(ABS(T19:T30))</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1552" t="e">
        <f ca="1"/>
        <v>#NAME?</v>
      </c>
      <c r="N20" s="1552"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551"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1552" t="e">
        <f ca="1"/>
        <v>#NAME?</v>
      </c>
      <c r="N21" s="1552"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551"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1552" t="e">
        <f ca="1"/>
        <v>#NAME?</v>
      </c>
      <c r="N22" s="1552"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551"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1552" t="e">
        <f ca="1"/>
        <v>#NAME?</v>
      </c>
      <c r="N23" s="1552"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551"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x14ac:dyDescent="0.2">
      <c r="M24" s="1552" t="e">
        <f ca="1"/>
        <v>#NAME?</v>
      </c>
      <c r="N24" s="1552"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551"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x14ac:dyDescent="0.2">
      <c r="M25" s="1552" t="e">
        <f ca="1"/>
        <v>#NAME?</v>
      </c>
      <c r="N25" s="1562" t="e">
        <f ca="1">_xll.qlRateHelperQuoteName(M25)</f>
        <v>#NAME?</v>
      </c>
      <c r="O25" s="1560" t="e">
        <f ca="1">_xll.qlRateHelperEarliestDate(M25)</f>
        <v>#NAME?</v>
      </c>
      <c r="P25" s="1559" t="e">
        <f ca="1">_xll.qlRateHelperQuoteValue(M25,"ohTrigger(Trigger,RecalcTrigger))")</f>
        <v>#NAME?</v>
      </c>
      <c r="Q25" s="1561" t="e">
        <f>NA()</f>
        <v>#N/A</v>
      </c>
      <c r="R25" s="1560" t="e">
        <f ca="1">_xll.qlInterestRateIndexFixingDate(IborIndex,O25)</f>
        <v>#NAME?</v>
      </c>
      <c r="S25" s="1559" t="e">
        <f ca="1">_xll.qlIndexFixing(IborIndex,R25,TRUE,RecalcTrigger)</f>
        <v>#NAME?</v>
      </c>
      <c r="T25" s="1558" t="e">
        <f t="shared" ca="1" si="6"/>
        <v>#NAME?</v>
      </c>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1552" t="e">
        <f ca="1"/>
        <v>#NAME?</v>
      </c>
      <c r="N26" s="1557" t="e">
        <f ca="1">_xll.qlRateHelperQuoteName(M26)</f>
        <v>#NAME?</v>
      </c>
      <c r="O26" s="1555" t="e">
        <f ca="1">_xll.qlRateHelperEarliestDate(M26)</f>
        <v>#NAME?</v>
      </c>
      <c r="P26" s="1554" t="e">
        <f ca="1">_xll.qlRateHelperQuoteValue(M26,"ohTrigger(Trigger,RecalcTrigger))")</f>
        <v>#NAME?</v>
      </c>
      <c r="Q26" s="1556" t="e">
        <f>NA()</f>
        <v>#N/A</v>
      </c>
      <c r="R26" s="1555" t="e">
        <f ca="1">_xll.qlInterestRateIndexFixingDate(IborIndex,O26)</f>
        <v>#NAME?</v>
      </c>
      <c r="S26" s="1554" t="e">
        <f ca="1">_xll.qlIndexFixing(IborIndex,R26,TRUE,RecalcTrigger)</f>
        <v>#NAME?</v>
      </c>
      <c r="T26" s="1553" t="e">
        <f t="shared" ca="1" si="6"/>
        <v>#NAME?</v>
      </c>
      <c r="W26" s="863" t="str">
        <f t="shared" si="7"/>
        <v>1D</v>
      </c>
      <c r="X26" s="1396" t="e">
        <f ca="1">_xll.qlCalendarAdvance(Calendar,X25,W26,"f",FALSE)</f>
        <v>#NAME?</v>
      </c>
      <c r="Y26" s="1395" t="e">
        <f ca="1">_xll.qlCalendarAdvance(Calendar,X26,NDays&amp;"D")</f>
        <v>#NAME?</v>
      </c>
      <c r="Z26" s="1394" t="e">
        <f ca="1"/>
        <v>#N/A</v>
      </c>
      <c r="AA26" s="1402" t="e">
        <f ca="1"/>
        <v>#N/A</v>
      </c>
    </row>
    <row r="27" spans="1:27" x14ac:dyDescent="0.2">
      <c r="M27" s="1552" t="e">
        <f ca="1"/>
        <v>#NAME?</v>
      </c>
      <c r="N27" s="1552" t="e">
        <f ca="1">_xll.qlRateHelperQuoteName(M27)</f>
        <v>#NAME?</v>
      </c>
      <c r="O27" s="1396" t="e">
        <f ca="1">_xll.qlRateHelperEarliestDate(M27)</f>
        <v>#NAME?</v>
      </c>
      <c r="P27" s="1417" t="e">
        <f ca="1">_xll.qlRateHelperQuoteValue(M27,"ohTrigger(Trigger,RecalcTrigger))")</f>
        <v>#NAME?</v>
      </c>
      <c r="Q27" s="1406" t="e">
        <f>NA()</f>
        <v>#N/A</v>
      </c>
      <c r="R27" s="1396" t="e">
        <f ca="1">_xll.qlInterestRateIndexFixingDate(IborIndex,O27)</f>
        <v>#NAME?</v>
      </c>
      <c r="S27" s="1417" t="e">
        <f ca="1">_xll.qlIndexFixing(IborIndex,R27,TRUE,RecalcTrigger)</f>
        <v>#NAME?</v>
      </c>
      <c r="T27" s="1551" t="e">
        <f t="shared" ca="1" si="6"/>
        <v>#NAME?</v>
      </c>
      <c r="W27" s="863" t="str">
        <f t="shared" si="7"/>
        <v>1D</v>
      </c>
      <c r="X27" s="1396" t="e">
        <f ca="1">_xll.qlCalendarAdvance(Calendar,X26,W27,"f",FALSE)</f>
        <v>#NAME?</v>
      </c>
      <c r="Y27" s="1395" t="e">
        <f ca="1">_xll.qlCalendarAdvance(Calendar,X27,NDays&amp;"D")</f>
        <v>#NAME?</v>
      </c>
      <c r="Z27" s="1394" t="e">
        <f ca="1"/>
        <v>#N/A</v>
      </c>
      <c r="AA27" s="1402" t="e">
        <f ca="1"/>
        <v>#N/A</v>
      </c>
    </row>
    <row r="28" spans="1:27" x14ac:dyDescent="0.2">
      <c r="M28" s="1552" t="e">
        <f ca="1"/>
        <v>#NAME?</v>
      </c>
      <c r="N28" s="1562" t="e">
        <f ca="1">_xll.qlRateHelperQuoteName(M28)</f>
        <v>#NAME?</v>
      </c>
      <c r="O28" s="1560" t="e">
        <f ca="1">_xll.qlRateHelperEarliestDate(M28)</f>
        <v>#NAME?</v>
      </c>
      <c r="P28" s="1559" t="e">
        <f ca="1">_xll.qlRateHelperQuoteValue(M28,"ohTrigger(Trigger,RecalcTrigger))")</f>
        <v>#NAME?</v>
      </c>
      <c r="Q28" s="1561" t="e">
        <f>NA()</f>
        <v>#N/A</v>
      </c>
      <c r="R28" s="1560" t="e">
        <f ca="1">_xll.qlInterestRateIndexFixingDate(IborIndex,O28)</f>
        <v>#NAME?</v>
      </c>
      <c r="S28" s="1559" t="e">
        <f ca="1">_xll.qlIndexFixing(IborIndex,R28,TRUE,RecalcTrigger)</f>
        <v>#NAME?</v>
      </c>
      <c r="T28" s="1558" t="e">
        <f t="shared" ca="1" si="6"/>
        <v>#NAME?</v>
      </c>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552" t="e">
        <f ca="1"/>
        <v>#NAME?</v>
      </c>
      <c r="N29" s="1557" t="e">
        <f ca="1">_xll.qlRateHelperQuoteName(M29)</f>
        <v>#NAME?</v>
      </c>
      <c r="O29" s="1555" t="e">
        <f ca="1">_xll.qlRateHelperEarliestDate(M29)</f>
        <v>#NAME?</v>
      </c>
      <c r="P29" s="1554" t="e">
        <f ca="1">_xll.qlRateHelperQuoteValue(M29,"ohTrigger(Trigger,RecalcTrigger))")</f>
        <v>#NAME?</v>
      </c>
      <c r="Q29" s="1556" t="e">
        <f>NA()</f>
        <v>#N/A</v>
      </c>
      <c r="R29" s="1555" t="e">
        <f ca="1">_xll.qlInterestRateIndexFixingDate(IborIndex,O29)</f>
        <v>#NAME?</v>
      </c>
      <c r="S29" s="1554" t="e">
        <f ca="1">_xll.qlIndexFixing(IborIndex,R29,TRUE,RecalcTrigger)</f>
        <v>#NAME?</v>
      </c>
      <c r="T29" s="1553" t="e">
        <f t="shared" ca="1" si="6"/>
        <v>#NAME?</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1552" t="e">
        <f ca="1"/>
        <v>#NAME?</v>
      </c>
      <c r="N30" s="1552" t="e">
        <f ca="1">_xll.qlRateHelperQuoteName(M30)</f>
        <v>#NAME?</v>
      </c>
      <c r="O30" s="1396" t="e">
        <f ca="1">_xll.qlRateHelperEarliestDate(M30)</f>
        <v>#NAME?</v>
      </c>
      <c r="P30" s="1417" t="e">
        <f ca="1">_xll.qlRateHelperQuoteValue(M30,"ohTrigger(Trigger,RecalcTrigger))")</f>
        <v>#NAME?</v>
      </c>
      <c r="Q30" s="1406" t="e">
        <f>NA()</f>
        <v>#N/A</v>
      </c>
      <c r="R30" s="1396" t="e">
        <f ca="1">_xll.qlInterestRateIndexFixingDate(IborIndex,O30)</f>
        <v>#NAME?</v>
      </c>
      <c r="S30" s="1417" t="e">
        <f ca="1">_xll.qlIndexFixing(IborIndex,R30,TRUE,RecalcTrigger)</f>
        <v>#NAME?</v>
      </c>
      <c r="T30" s="1551" t="e">
        <f t="shared" ca="1" si="6"/>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1552" t="e">
        <f ca="1"/>
        <v>#NAME?</v>
      </c>
      <c r="N31" s="1552" t="e">
        <f ca="1">_xll.qlRateHelperQuoteName(M31)</f>
        <v>#NAME?</v>
      </c>
      <c r="O31" s="1396" t="e">
        <f ca="1">_xll.qlRateHelperEarliestDate(M31)</f>
        <v>#NAME?</v>
      </c>
      <c r="P31" s="1417" t="e">
        <f ca="1">_xll.qlRateHelperQuoteValue(M31,"ohTrigger(Trigger,RecalcTrigger))")</f>
        <v>#NAME?</v>
      </c>
      <c r="Q31" s="1406" t="e">
        <f>NA()</f>
        <v>#N/A</v>
      </c>
      <c r="R31" s="1396" t="e">
        <f ca="1">_xll.qlInterestRateIndexFixingDate(IborIndex,O31)</f>
        <v>#NAME?</v>
      </c>
      <c r="S31" s="1417" t="e">
        <f ca="1">_xll.qlIndexFixing(IborIndex,R31,TRUE,RecalcTrigger)</f>
        <v>#NAME?</v>
      </c>
      <c r="T31" s="1551" t="e">
        <f t="shared" ca="1" si="6"/>
        <v>#NAME?</v>
      </c>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1552" t="e">
        <f ca="1"/>
        <v>#NAME?</v>
      </c>
      <c r="N32" s="1552" t="e">
        <f ca="1">_xll.qlRateHelperQuoteName(M32)</f>
        <v>#NAME?</v>
      </c>
      <c r="O32" s="1396" t="e">
        <f ca="1">_xll.qlRateHelperEarliestDate(M32)</f>
        <v>#NAME?</v>
      </c>
      <c r="P32" s="1417" t="e">
        <f ca="1">_xll.qlRateHelperQuoteValue(M32,"ohTrigger(Trigger,RecalcTrigger))")</f>
        <v>#NAME?</v>
      </c>
      <c r="Q32" s="1406" t="e">
        <f>NA()</f>
        <v>#N/A</v>
      </c>
      <c r="R32" s="1396" t="e">
        <f ca="1">_xll.qlInterestRateIndexFixingDate(IborIndex,O32)</f>
        <v>#NAME?</v>
      </c>
      <c r="S32" s="1417" t="e">
        <f ca="1">_xll.qlIndexFixing(IborIndex,R32,TRUE,RecalcTrigger)</f>
        <v>#NAME?</v>
      </c>
      <c r="T32" s="1551" t="e">
        <f t="shared" ca="1" si="6"/>
        <v>#NAME?</v>
      </c>
      <c r="W32" s="863" t="str">
        <f t="shared" si="7"/>
        <v>1D</v>
      </c>
      <c r="X32" s="1396" t="e">
        <f ca="1">_xll.qlCalendarAdvance(Calendar,X31,W32,"f",FALSE)</f>
        <v>#NAME?</v>
      </c>
      <c r="Y32" s="1395" t="e">
        <f ca="1">_xll.qlCalendarAdvance(Calendar,X32,NDays&amp;"D")</f>
        <v>#NAME?</v>
      </c>
      <c r="Z32" s="1394" t="e">
        <f ca="1"/>
        <v>#N/A</v>
      </c>
      <c r="AA32" s="1402" t="e">
        <f ca="1"/>
        <v>#N/A</v>
      </c>
    </row>
    <row r="33" spans="13:27" x14ac:dyDescent="0.2">
      <c r="M33" s="1550" t="e">
        <f ca="1"/>
        <v>#NAME?</v>
      </c>
      <c r="N33" s="1550" t="e">
        <f ca="1">_xll.qlRateHelperQuoteName(M33)</f>
        <v>#NAME?</v>
      </c>
      <c r="O33" s="1548" t="e">
        <f ca="1">_xll.qlRateHelperEarliestDate(M33)</f>
        <v>#NAME?</v>
      </c>
      <c r="P33" s="1547" t="e">
        <f ca="1">_xll.qlRateHelperQuoteValue(M33,"ohTrigger(Trigger,RecalcTrigger))")</f>
        <v>#NAME?</v>
      </c>
      <c r="Q33" s="1549" t="e">
        <f>NA()</f>
        <v>#N/A</v>
      </c>
      <c r="R33" s="1548" t="e">
        <f ca="1">_xll.qlInterestRateIndexFixingDate(IborIndex,O33)</f>
        <v>#NAME?</v>
      </c>
      <c r="S33" s="1547" t="e">
        <f ca="1">_xll.qlIndexFixing(IborIndex,R33,TRUE,RecalcTrigger)</f>
        <v>#NAME?</v>
      </c>
      <c r="T33" s="1546" t="e">
        <f t="shared" ca="1" si="6"/>
        <v>#NAME?</v>
      </c>
      <c r="W33" s="863" t="str">
        <f t="shared" si="7"/>
        <v>1D</v>
      </c>
      <c r="X33" s="1396" t="e">
        <f ca="1">_xll.qlCalendarAdvance(Calendar,X32,W33,"f",FALSE)</f>
        <v>#NAME?</v>
      </c>
      <c r="Y33" s="1395" t="e">
        <f ca="1">_xll.qlCalendarAdvance(Calendar,X33,NDays&amp;"D")</f>
        <v>#NAME?</v>
      </c>
      <c r="Z33" s="1394" t="e">
        <f ca="1"/>
        <v>#N/A</v>
      </c>
      <c r="AA33" s="1402" t="e">
        <f ca="1"/>
        <v>#N/A</v>
      </c>
    </row>
    <row r="34" spans="13:27" x14ac:dyDescent="0.2">
      <c r="Q34" s="1407"/>
      <c r="S34" s="398"/>
      <c r="T34" s="1392"/>
      <c r="W34" s="863" t="str">
        <f t="shared" si="7"/>
        <v>1D</v>
      </c>
      <c r="X34" s="1396" t="e">
        <f ca="1">_xll.qlCalendarAdvance(Calendar,X33,W34,"f",FALSE)</f>
        <v>#NAME?</v>
      </c>
      <c r="Y34" s="1395" t="e">
        <f ca="1">_xll.qlCalendarAdvance(Calendar,X34,NDays&amp;"D")</f>
        <v>#NAME?</v>
      </c>
      <c r="Z34" s="1394" t="e">
        <f ca="1"/>
        <v>#N/A</v>
      </c>
      <c r="AA34" s="1402" t="e">
        <f ca="1"/>
        <v>#N/A</v>
      </c>
    </row>
    <row r="35" spans="13:27" x14ac:dyDescent="0.2">
      <c r="Q35" s="1407"/>
      <c r="S35" s="398"/>
      <c r="T35" s="1392"/>
      <c r="W35" s="863" t="str">
        <f t="shared" si="7"/>
        <v>1D</v>
      </c>
      <c r="X35" s="1396" t="e">
        <f ca="1">_xll.qlCalendarAdvance(Calendar,X34,W35,"f",FALSE)</f>
        <v>#NAME?</v>
      </c>
      <c r="Y35" s="1395" t="e">
        <f ca="1">_xll.qlCalendarAdvance(Calendar,X35,NDays&amp;"D")</f>
        <v>#NAME?</v>
      </c>
      <c r="Z35" s="1394" t="e">
        <f ca="1"/>
        <v>#N/A</v>
      </c>
      <c r="AA35" s="1402" t="e">
        <f ca="1"/>
        <v>#N/A</v>
      </c>
    </row>
    <row r="36" spans="13:27" x14ac:dyDescent="0.2">
      <c r="Q36" s="1407"/>
      <c r="S36" s="398"/>
      <c r="T36" s="1392"/>
      <c r="W36" s="863" t="str">
        <f t="shared" si="7"/>
        <v>1D</v>
      </c>
      <c r="X36" s="1396" t="e">
        <f ca="1">_xll.qlCalendarAdvance(Calendar,X35,W36,"f",FALSE)</f>
        <v>#NAME?</v>
      </c>
      <c r="Y36" s="1395" t="e">
        <f ca="1">_xll.qlCalendarAdvance(Calendar,X36,NDays&amp;"D")</f>
        <v>#NAME?</v>
      </c>
      <c r="Z36" s="1394" t="e">
        <f ca="1"/>
        <v>#N/A</v>
      </c>
      <c r="AA36" s="1402" t="e">
        <f ca="1"/>
        <v>#N/A</v>
      </c>
    </row>
    <row r="37" spans="13:27" x14ac:dyDescent="0.2">
      <c r="Q37" s="1407"/>
      <c r="S37" s="398"/>
      <c r="T37" s="1392"/>
      <c r="W37" s="863" t="str">
        <f t="shared" si="7"/>
        <v>1D</v>
      </c>
      <c r="X37" s="1396" t="e">
        <f ca="1">_xll.qlCalendarAdvance(Calendar,X36,W37,"f",FALSE)</f>
        <v>#NAME?</v>
      </c>
      <c r="Y37" s="1395" t="e">
        <f ca="1">_xll.qlCalendarAdvance(Calendar,X37,NDays&amp;"D")</f>
        <v>#NAME?</v>
      </c>
      <c r="Z37" s="1394" t="e">
        <f ca="1"/>
        <v>#N/A</v>
      </c>
      <c r="AA37" s="1402" t="e">
        <f ca="1"/>
        <v>#N/A</v>
      </c>
    </row>
    <row r="38" spans="13:27" x14ac:dyDescent="0.2">
      <c r="Q38" s="1407"/>
      <c r="S38" s="398"/>
      <c r="T38" s="1392"/>
      <c r="W38" s="863" t="str">
        <f t="shared" si="7"/>
        <v>1D</v>
      </c>
      <c r="X38" s="1396" t="e">
        <f ca="1">_xll.qlCalendarAdvance(Calendar,X37,W38,"f",FALSE)</f>
        <v>#NAME?</v>
      </c>
      <c r="Y38" s="1395" t="e">
        <f ca="1">_xll.qlCalendarAdvance(Calendar,X38,NDays&amp;"D")</f>
        <v>#NAME?</v>
      </c>
      <c r="Z38" s="1394" t="e">
        <f ca="1"/>
        <v>#N/A</v>
      </c>
      <c r="AA38" s="1402" t="e">
        <f ca="1"/>
        <v>#N/A</v>
      </c>
    </row>
    <row r="39" spans="13:27" x14ac:dyDescent="0.2">
      <c r="Q39" s="1407"/>
      <c r="S39" s="398"/>
      <c r="T39" s="1392"/>
      <c r="W39" s="863" t="str">
        <f t="shared" si="7"/>
        <v>1D</v>
      </c>
      <c r="X39" s="1396" t="e">
        <f ca="1">_xll.qlCalendarAdvance(Calendar,X38,W39,"f",FALSE)</f>
        <v>#NAME?</v>
      </c>
      <c r="Y39" s="1395" t="e">
        <f ca="1">_xll.qlCalendarAdvance(Calendar,X39,NDays&amp;"D")</f>
        <v>#NAME?</v>
      </c>
      <c r="Z39" s="1394" t="e">
        <f ca="1"/>
        <v>#N/A</v>
      </c>
      <c r="AA39" s="1402" t="e">
        <f ca="1"/>
        <v>#N/A</v>
      </c>
    </row>
    <row r="40" spans="13:27" x14ac:dyDescent="0.2">
      <c r="Q40" s="1407"/>
      <c r="S40" s="398"/>
      <c r="T40" s="1392"/>
      <c r="W40" s="863" t="str">
        <f t="shared" si="7"/>
        <v>1D</v>
      </c>
      <c r="X40" s="1396" t="e">
        <f ca="1">_xll.qlCalendarAdvance(Calendar,X39,W40,"f",FALSE)</f>
        <v>#NAME?</v>
      </c>
      <c r="Y40" s="1395" t="e">
        <f ca="1">_xll.qlCalendarAdvance(Calendar,X40,NDays&amp;"D")</f>
        <v>#NAME?</v>
      </c>
      <c r="Z40" s="1394" t="e">
        <f ca="1"/>
        <v>#N/A</v>
      </c>
      <c r="AA40" s="1402" t="e">
        <f ca="1"/>
        <v>#N/A</v>
      </c>
    </row>
    <row r="41" spans="13:27" x14ac:dyDescent="0.2">
      <c r="Q41" s="1407"/>
      <c r="S41" s="398"/>
      <c r="T41" s="1392"/>
      <c r="W41" s="863" t="str">
        <f t="shared" si="7"/>
        <v>1D</v>
      </c>
      <c r="X41" s="1396" t="e">
        <f ca="1">_xll.qlCalendarAdvance(Calendar,X40,W41,"f",FALSE)</f>
        <v>#NAME?</v>
      </c>
      <c r="Y41" s="1395" t="e">
        <f ca="1">_xll.qlCalendarAdvance(Calendar,X41,NDays&amp;"D")</f>
        <v>#NAME?</v>
      </c>
      <c r="Z41" s="1394" t="e">
        <f ca="1"/>
        <v>#N/A</v>
      </c>
      <c r="AA41" s="1402" t="e">
        <f ca="1"/>
        <v>#N/A</v>
      </c>
    </row>
    <row r="42" spans="13:27" x14ac:dyDescent="0.2">
      <c r="Q42" s="1407"/>
      <c r="S42" s="398"/>
      <c r="T42" s="1392"/>
      <c r="W42" s="863" t="str">
        <f t="shared" si="7"/>
        <v>1D</v>
      </c>
      <c r="X42" s="1396" t="e">
        <f ca="1">_xll.qlCalendarAdvance(Calendar,X41,W42,"f",FALSE)</f>
        <v>#NAME?</v>
      </c>
      <c r="Y42" s="1395" t="e">
        <f ca="1">_xll.qlCalendarAdvance(Calendar,X42,NDays&amp;"D")</f>
        <v>#NAME?</v>
      </c>
      <c r="Z42" s="1394" t="e">
        <f ca="1"/>
        <v>#N/A</v>
      </c>
      <c r="AA42" s="1402" t="e">
        <f ca="1"/>
        <v>#N/A</v>
      </c>
    </row>
    <row r="43" spans="13:27" x14ac:dyDescent="0.2">
      <c r="Q43" s="1407"/>
      <c r="S43" s="398"/>
      <c r="T43" s="1392"/>
      <c r="W43" s="863" t="str">
        <f t="shared" si="7"/>
        <v>1D</v>
      </c>
      <c r="X43" s="1396" t="e">
        <f ca="1">_xll.qlCalendarAdvance(Calendar,X42,W43,"f",FALSE)</f>
        <v>#NAME?</v>
      </c>
      <c r="Y43" s="1395" t="e">
        <f ca="1">_xll.qlCalendarAdvance(Calendar,X43,NDays&amp;"D")</f>
        <v>#NAME?</v>
      </c>
      <c r="Z43" s="1394" t="e">
        <f ca="1"/>
        <v>#N/A</v>
      </c>
      <c r="AA43" s="1402" t="e">
        <f ca="1"/>
        <v>#N/A</v>
      </c>
    </row>
    <row r="44" spans="13:27" x14ac:dyDescent="0.2">
      <c r="Q44" s="1407"/>
      <c r="S44" s="398"/>
      <c r="T44" s="1392"/>
      <c r="W44" s="863" t="str">
        <f t="shared" si="7"/>
        <v>1D</v>
      </c>
      <c r="X44" s="1396" t="e">
        <f ca="1">_xll.qlCalendarAdvance(Calendar,X43,W44,"f",FALSE)</f>
        <v>#NAME?</v>
      </c>
      <c r="Y44" s="1395" t="e">
        <f ca="1">_xll.qlCalendarAdvance(Calendar,X44,NDays&amp;"D")</f>
        <v>#NAME?</v>
      </c>
      <c r="Z44" s="1394" t="e">
        <f ca="1"/>
        <v>#N/A</v>
      </c>
      <c r="AA44" s="1402" t="e">
        <f ca="1"/>
        <v>#N/A</v>
      </c>
    </row>
    <row r="45" spans="13:27" x14ac:dyDescent="0.2">
      <c r="Q45" s="1407"/>
      <c r="S45" s="398"/>
      <c r="T45" s="1392"/>
      <c r="W45" s="863" t="str">
        <f t="shared" si="7"/>
        <v>1D</v>
      </c>
      <c r="X45" s="1396" t="e">
        <f ca="1">_xll.qlCalendarAdvance(Calendar,X44,W45,"f",FALSE)</f>
        <v>#NAME?</v>
      </c>
      <c r="Y45" s="1395" t="e">
        <f ca="1">_xll.qlCalendarAdvance(Calendar,X45,NDays&amp;"D")</f>
        <v>#NAME?</v>
      </c>
      <c r="Z45" s="1394" t="e">
        <f ca="1"/>
        <v>#N/A</v>
      </c>
      <c r="AA45" s="1402" t="e">
        <f ca="1"/>
        <v>#N/A</v>
      </c>
    </row>
    <row r="46" spans="13:27" x14ac:dyDescent="0.2">
      <c r="Q46" s="1407"/>
      <c r="S46" s="398"/>
      <c r="T46" s="1392"/>
      <c r="W46" s="863" t="str">
        <f t="shared" si="7"/>
        <v>1D</v>
      </c>
      <c r="X46" s="1396" t="e">
        <f ca="1">_xll.qlCalendarAdvance(Calendar,X45,W46,"f",FALSE)</f>
        <v>#NAME?</v>
      </c>
      <c r="Y46" s="1395" t="e">
        <f ca="1">_xll.qlCalendarAdvance(Calendar,X46,NDays&amp;"D")</f>
        <v>#NAME?</v>
      </c>
      <c r="Z46" s="1394" t="e">
        <f ca="1"/>
        <v>#N/A</v>
      </c>
      <c r="AA46" s="1402" t="e">
        <f ca="1"/>
        <v>#N/A</v>
      </c>
    </row>
    <row r="47" spans="13:27" x14ac:dyDescent="0.2">
      <c r="Q47" s="1407"/>
      <c r="S47" s="398"/>
      <c r="T47" s="1392"/>
      <c r="W47" s="863" t="str">
        <f t="shared" si="7"/>
        <v>1D</v>
      </c>
      <c r="X47" s="1396" t="e">
        <f ca="1">_xll.qlCalendarAdvance(Calendar,X46,W47,"f",FALSE)</f>
        <v>#NAME?</v>
      </c>
      <c r="Y47" s="1395" t="e">
        <f ca="1">_xll.qlCalendarAdvance(Calendar,X47,NDays&amp;"D")</f>
        <v>#NAME?</v>
      </c>
      <c r="Z47" s="1394" t="e">
        <f ca="1"/>
        <v>#N/A</v>
      </c>
      <c r="AA47" s="1402" t="e">
        <f ca="1"/>
        <v>#N/A</v>
      </c>
    </row>
    <row r="48" spans="13:27" x14ac:dyDescent="0.2">
      <c r="Q48" s="1407"/>
      <c r="S48" s="398"/>
      <c r="T48" s="1392"/>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Q49" s="1407"/>
      <c r="S49" s="398"/>
      <c r="T49" s="1392"/>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J50" s="1545" t="b">
        <v>1</v>
      </c>
      <c r="Q50" s="1407"/>
      <c r="S50" s="398"/>
      <c r="T50" s="1392"/>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Q51" s="1407"/>
      <c r="S51" s="398"/>
      <c r="T51" s="1392"/>
      <c r="W51" s="863" t="str">
        <f t="shared" si="7"/>
        <v>1D</v>
      </c>
      <c r="X51" s="1396" t="e">
        <f ca="1">_xll.qlCalendarAdvance(Calendar,X50,W51,"f",FALSE)</f>
        <v>#NAME?</v>
      </c>
      <c r="Y51" s="1395" t="e">
        <f ca="1">_xll.qlCalendarAdvance(Calendar,X51,NDays&amp;"D")</f>
        <v>#NAME?</v>
      </c>
      <c r="Z51" s="1394" t="e">
        <f ca="1"/>
        <v>#N/A</v>
      </c>
      <c r="AA51" s="1402" t="e">
        <f ca="1"/>
        <v>#N/A</v>
      </c>
    </row>
    <row r="52" spans="10:27" x14ac:dyDescent="0.2">
      <c r="Q52" s="1407"/>
      <c r="S52" s="398"/>
      <c r="T52" s="1392"/>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Q53" s="1407"/>
      <c r="S53" s="398"/>
      <c r="T53" s="1392"/>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Q54" s="1407"/>
      <c r="S54" s="398"/>
      <c r="T54" s="1392"/>
      <c r="W54" s="863" t="str">
        <f t="shared" si="7"/>
        <v>1D</v>
      </c>
      <c r="X54" s="1396" t="e">
        <f ca="1">_xll.qlCalendarAdvance(Calendar,X53,W54,"f",FALSE)</f>
        <v>#NAME?</v>
      </c>
      <c r="Y54" s="1395" t="e">
        <f ca="1">_xll.qlCalendarAdvance(Calendar,X54,NDays&amp;"D")</f>
        <v>#NAME?</v>
      </c>
      <c r="Z54" s="1394" t="e">
        <f ca="1"/>
        <v>#N/A</v>
      </c>
      <c r="AA54" s="1402" t="e">
        <f ca="1"/>
        <v>#N/A</v>
      </c>
    </row>
    <row r="55" spans="10:27" x14ac:dyDescent="0.2">
      <c r="Q55" s="1407"/>
      <c r="S55" s="398"/>
      <c r="T55" s="1392"/>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Q56" s="1407"/>
      <c r="S56" s="398"/>
      <c r="T56" s="1392"/>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Q57" s="1407"/>
      <c r="S57" s="398"/>
      <c r="T57" s="1392"/>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Q58" s="1407"/>
      <c r="S58" s="398"/>
      <c r="T58" s="1392"/>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Q59" s="1407"/>
      <c r="S59" s="398"/>
      <c r="T59" s="1392"/>
      <c r="W59" s="863" t="str">
        <f t="shared" si="7"/>
        <v>1D</v>
      </c>
      <c r="X59" s="1396" t="e">
        <f ca="1">_xll.qlCalendarAdvance(Calendar,X58,W59,"f",FALSE)</f>
        <v>#NAME?</v>
      </c>
      <c r="Y59" s="1395" t="e">
        <f ca="1">_xll.qlCalendarAdvance(Calendar,X59,NDays&amp;"D")</f>
        <v>#NAME?</v>
      </c>
      <c r="Z59" s="1394" t="e">
        <f ca="1"/>
        <v>#N/A</v>
      </c>
      <c r="AA59" s="1402" t="e">
        <f ca="1"/>
        <v>#N/A</v>
      </c>
    </row>
    <row r="60" spans="10:27" x14ac:dyDescent="0.2">
      <c r="Q60" s="1407"/>
      <c r="S60" s="398"/>
      <c r="T60" s="1392"/>
      <c r="W60" s="863" t="str">
        <f t="shared" si="7"/>
        <v>1D</v>
      </c>
      <c r="X60" s="1396" t="e">
        <f ca="1">_xll.qlCalendarAdvance(Calendar,X59,W60,"f",FALSE)</f>
        <v>#NAME?</v>
      </c>
      <c r="Y60" s="1395" t="e">
        <f ca="1">_xll.qlCalendarAdvance(Calendar,X60,NDays&amp;"D")</f>
        <v>#NAME?</v>
      </c>
      <c r="Z60" s="1394" t="e">
        <f ca="1"/>
        <v>#N/A</v>
      </c>
      <c r="AA60" s="1402" t="e">
        <f ca="1"/>
        <v>#N/A</v>
      </c>
    </row>
    <row r="61" spans="10:27" x14ac:dyDescent="0.2">
      <c r="Q61" s="1407"/>
      <c r="S61" s="398"/>
      <c r="T61" s="1392"/>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Q62" s="1407"/>
      <c r="S62" s="398"/>
      <c r="T62" s="1392"/>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Q63" s="1407"/>
      <c r="S63" s="398"/>
      <c r="T63" s="1392"/>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S64" s="398"/>
      <c r="T64" s="1392"/>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S65" s="398"/>
      <c r="T65" s="1392"/>
      <c r="W65" s="863" t="str">
        <f t="shared" si="7"/>
        <v>1D</v>
      </c>
      <c r="X65" s="1396" t="e">
        <f ca="1">_xll.qlCalendarAdvance(Calendar,X64,W65,"f",FALSE)</f>
        <v>#NAME?</v>
      </c>
      <c r="Y65" s="1395" t="e">
        <f ca="1">_xll.qlCalendarAdvance(Calendar,X65,NDays&amp;"D")</f>
        <v>#NAME?</v>
      </c>
      <c r="Z65" s="1394" t="e">
        <f ca="1"/>
        <v>#N/A</v>
      </c>
      <c r="AA65" s="1402" t="e">
        <f ca="1"/>
        <v>#N/A</v>
      </c>
    </row>
    <row r="66" spans="10:27" x14ac:dyDescent="0.2">
      <c r="S66" s="398"/>
      <c r="T66" s="1392"/>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S67" s="398"/>
      <c r="T67" s="1392"/>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7"/>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7"/>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7"/>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7"/>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7"/>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7"/>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7"/>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8">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8"/>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8"/>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8"/>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8"/>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8"/>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8"/>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8"/>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8"/>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8"/>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8"/>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8"/>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8"/>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8"/>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8"/>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8"/>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8"/>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8"/>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8"/>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8"/>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8"/>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8"/>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8"/>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8"/>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8"/>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8"/>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8"/>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8"/>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8"/>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8"/>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8"/>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8"/>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8"/>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8"/>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8"/>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8"/>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8"/>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8"/>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8"/>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8"/>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8"/>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8"/>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8"/>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8"/>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8"/>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8"/>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8"/>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8"/>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8"/>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8"/>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8"/>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8"/>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8"/>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8"/>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8"/>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8"/>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8"/>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8"/>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8"/>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8"/>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8"/>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8"/>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8"/>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8"/>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9">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9"/>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9"/>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9"/>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9"/>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9"/>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9"/>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9"/>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9"/>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9"/>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9"/>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9"/>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9"/>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9"/>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9"/>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9"/>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9"/>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9"/>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9"/>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9"/>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9"/>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9"/>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9"/>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9"/>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9"/>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9"/>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9"/>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9"/>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9"/>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9"/>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9"/>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9"/>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9"/>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9"/>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9"/>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9"/>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9"/>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9"/>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9"/>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9"/>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9"/>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9"/>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9"/>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9"/>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9"/>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9"/>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9"/>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9"/>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9"/>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9"/>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9"/>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9"/>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9"/>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9"/>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9"/>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9"/>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9"/>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9"/>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9"/>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9"/>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9"/>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9"/>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9"/>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9"/>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0">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0"/>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0"/>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0"/>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0"/>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0"/>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0"/>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0"/>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0"/>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0"/>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0"/>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0"/>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0"/>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0"/>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0"/>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0"/>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0"/>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0"/>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0"/>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0"/>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0"/>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0"/>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0"/>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0"/>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0"/>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0"/>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0"/>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0"/>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0"/>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0"/>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0"/>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0"/>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0"/>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0"/>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0"/>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0"/>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0"/>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0"/>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0"/>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0"/>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0"/>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0"/>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0"/>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0"/>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0"/>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0"/>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0"/>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0"/>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0"/>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0"/>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0"/>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0"/>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0"/>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0"/>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0"/>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0"/>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0"/>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0"/>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0"/>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0"/>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0"/>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0"/>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0"/>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0"/>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1">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1"/>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1"/>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1"/>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1"/>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1"/>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1"/>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1"/>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1"/>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1"/>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1"/>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1"/>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1"/>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1"/>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1"/>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1"/>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1"/>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1"/>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1"/>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1"/>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1"/>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1"/>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1"/>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1"/>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1"/>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1"/>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1"/>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1"/>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1"/>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1"/>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1"/>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1"/>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1"/>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1"/>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1"/>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1"/>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1"/>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1"/>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1"/>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1"/>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1"/>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1"/>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1"/>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1"/>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1"/>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1"/>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1"/>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1"/>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1"/>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1"/>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1"/>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1"/>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1"/>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1"/>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1"/>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1"/>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1"/>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1"/>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1"/>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1"/>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1"/>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1"/>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1"/>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1"/>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2">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2"/>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2"/>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2"/>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2"/>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2"/>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2"/>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2"/>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2"/>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2"/>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2"/>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2"/>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2"/>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2"/>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2"/>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2"/>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2"/>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2"/>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2"/>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2"/>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2"/>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2"/>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2"/>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2"/>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2"/>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2"/>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2"/>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2"/>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2"/>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2"/>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2"/>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2"/>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2"/>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2"/>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2"/>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2"/>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2"/>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2"/>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2"/>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2"/>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2"/>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2"/>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2"/>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2"/>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2"/>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2"/>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2"/>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2"/>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2"/>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2"/>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2"/>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2"/>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2"/>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2"/>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2"/>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2"/>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2"/>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2"/>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2"/>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2"/>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2"/>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2"/>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2"/>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2"/>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3">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3"/>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3"/>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3"/>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3"/>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3"/>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3"/>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3"/>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3"/>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3"/>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3"/>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3"/>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3"/>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3"/>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3"/>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3"/>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3"/>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3"/>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3"/>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3"/>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3"/>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3"/>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3"/>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3"/>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3"/>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3"/>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3"/>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3"/>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3"/>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3"/>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3"/>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3"/>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3"/>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3"/>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3"/>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3"/>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3"/>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3"/>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3"/>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3"/>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3"/>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3"/>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3"/>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3"/>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3"/>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3"/>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3"/>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3"/>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3"/>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3"/>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3"/>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3"/>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3"/>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3"/>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3"/>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3"/>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3"/>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3"/>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3"/>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3"/>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3"/>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3"/>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3"/>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3"/>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4">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4"/>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4"/>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4"/>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4"/>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4"/>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4"/>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4"/>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4"/>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4"/>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4"/>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4"/>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4"/>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4"/>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4"/>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4"/>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4"/>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4"/>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4"/>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4"/>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4"/>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4"/>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4"/>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4"/>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4"/>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4"/>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4"/>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4"/>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4"/>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4"/>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4"/>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4"/>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4"/>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4"/>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4"/>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4"/>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4"/>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4"/>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4"/>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4"/>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4"/>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4"/>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4"/>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4"/>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4"/>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4"/>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4"/>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4"/>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4"/>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4"/>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4"/>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4"/>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4"/>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4"/>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4"/>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4"/>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4"/>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4"/>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4"/>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4"/>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4"/>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4"/>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4"/>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4"/>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4"/>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4"/>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4"/>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4"/>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4"/>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5">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5"/>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5"/>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5"/>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5"/>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5"/>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5"/>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5"/>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5"/>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5"/>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5"/>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5"/>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5"/>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5"/>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5"/>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5"/>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5"/>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5"/>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5"/>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5"/>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5"/>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5"/>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5"/>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5"/>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5"/>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5"/>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5"/>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5"/>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5"/>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5"/>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5"/>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5"/>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5"/>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5"/>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5"/>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5"/>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5"/>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5"/>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5"/>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5"/>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5"/>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5"/>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5"/>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5"/>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5"/>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5"/>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5"/>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5"/>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5"/>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5"/>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5"/>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5"/>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5"/>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5"/>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5"/>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5"/>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5"/>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5"/>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5"/>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5"/>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5"/>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5"/>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5"/>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5"/>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6">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6"/>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6"/>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6"/>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6"/>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6"/>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6"/>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6"/>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6"/>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6"/>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6"/>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6"/>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6"/>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6"/>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6"/>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6"/>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6"/>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6"/>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6"/>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6"/>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6"/>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6"/>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6"/>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6"/>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6"/>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6"/>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6"/>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6"/>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6"/>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6"/>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6"/>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6"/>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6"/>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6"/>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6"/>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6"/>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6"/>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6"/>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6"/>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6"/>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6"/>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6"/>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6"/>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6"/>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6"/>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6"/>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6"/>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6"/>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6"/>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6"/>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6"/>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6"/>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6"/>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6"/>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6"/>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6"/>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6"/>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6"/>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6"/>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6"/>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6"/>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6"/>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6"/>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6"/>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7">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7"/>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7"/>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7"/>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7"/>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7"/>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7"/>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7"/>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7"/>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7"/>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7"/>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7"/>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7"/>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7"/>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7"/>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7"/>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7"/>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7"/>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7"/>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7"/>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7"/>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7"/>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7"/>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7"/>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7"/>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7"/>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7"/>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7"/>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7"/>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7"/>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7"/>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7"/>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7"/>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7"/>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7"/>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7"/>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7"/>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7"/>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7"/>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7"/>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7"/>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7"/>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7"/>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7"/>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7"/>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7"/>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7"/>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7"/>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7"/>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7"/>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7"/>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7"/>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7"/>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7"/>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7"/>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7"/>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7"/>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7"/>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7"/>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7"/>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7"/>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7"/>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7"/>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7"/>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18">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18"/>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18"/>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18"/>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18"/>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18"/>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18"/>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18"/>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18"/>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18"/>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18"/>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18"/>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18"/>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18"/>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18"/>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18"/>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18"/>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18"/>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18"/>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18"/>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18"/>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18"/>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18"/>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18"/>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18"/>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18"/>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18"/>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18"/>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18"/>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18"/>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18"/>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18"/>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18"/>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18"/>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18"/>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18"/>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18"/>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18"/>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18"/>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18"/>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18"/>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18"/>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18"/>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18"/>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18"/>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18"/>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18"/>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18"/>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18"/>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18"/>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18"/>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18"/>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18"/>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18"/>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18"/>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18"/>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18"/>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18"/>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18"/>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18"/>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18"/>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18"/>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18"/>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18"/>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19">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19"/>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19"/>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19"/>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19"/>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19"/>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19"/>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19"/>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19"/>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19"/>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19"/>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19"/>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19"/>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19"/>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19"/>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19"/>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19"/>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19"/>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19"/>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19"/>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19"/>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19"/>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19"/>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19"/>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19"/>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19"/>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19"/>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19"/>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19"/>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19"/>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19"/>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19"/>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19"/>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19"/>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19"/>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19"/>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19"/>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19"/>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19"/>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19"/>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19"/>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19"/>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19"/>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19"/>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19"/>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19"/>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19"/>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19"/>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19"/>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19"/>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19"/>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19"/>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19"/>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19"/>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19"/>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19"/>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19"/>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19"/>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19"/>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19"/>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19"/>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19"/>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19"/>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19"/>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0">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0"/>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0"/>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0"/>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0"/>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0"/>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0"/>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0"/>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0"/>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0"/>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0"/>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0"/>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0"/>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0"/>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0"/>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0"/>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0"/>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0"/>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0"/>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0"/>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0"/>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0"/>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0"/>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0"/>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0"/>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0"/>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0"/>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0"/>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0"/>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0"/>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0"/>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0"/>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0"/>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0"/>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0"/>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0"/>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0"/>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0"/>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0"/>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0"/>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0"/>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0"/>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0"/>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0"/>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0"/>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0"/>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0"/>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0"/>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0"/>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0"/>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0"/>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0"/>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0"/>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0"/>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0"/>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0"/>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0"/>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0"/>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0"/>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0"/>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0"/>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0"/>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0"/>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0"/>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1">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1"/>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1"/>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1"/>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1"/>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1"/>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1"/>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1"/>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1"/>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1"/>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1"/>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1"/>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1"/>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1"/>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1"/>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1"/>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1"/>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1"/>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1"/>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1"/>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1"/>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1"/>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1"/>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1"/>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1"/>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1"/>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1"/>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1"/>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1"/>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1"/>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1"/>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1"/>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1"/>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1"/>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1"/>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1"/>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1"/>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1"/>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1"/>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1"/>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1"/>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1"/>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1"/>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1"/>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1"/>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1"/>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1"/>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1"/>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1"/>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1"/>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1"/>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1"/>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1"/>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1"/>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1"/>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1"/>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1"/>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1"/>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1"/>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1"/>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1"/>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1"/>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1"/>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1"/>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2">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2"/>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2"/>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2"/>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2"/>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2"/>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2"/>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2"/>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2"/>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2"/>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2"/>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2"/>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2"/>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2"/>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2"/>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2"/>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2"/>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2"/>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2"/>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2"/>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2"/>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2"/>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2"/>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2"/>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2"/>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2"/>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2"/>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2"/>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2"/>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2"/>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2"/>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2"/>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2"/>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2"/>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2"/>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2"/>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2"/>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2"/>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2"/>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2"/>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2"/>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2"/>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2"/>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2"/>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2"/>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2"/>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2"/>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2"/>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2"/>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2"/>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2"/>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2"/>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2"/>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2"/>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2"/>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2"/>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2"/>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2"/>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2"/>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2"/>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2"/>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2"/>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2"/>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2"/>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3">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3"/>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3"/>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3"/>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3"/>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3"/>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3"/>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3"/>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3"/>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3"/>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3"/>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3"/>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3"/>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3"/>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3"/>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3"/>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3"/>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3"/>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3"/>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3"/>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3"/>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3"/>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3"/>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3"/>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3"/>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3"/>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3"/>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3"/>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3"/>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3"/>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3"/>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3"/>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3"/>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3"/>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3"/>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3"/>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3"/>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3"/>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3"/>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3"/>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3"/>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3"/>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3"/>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3"/>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3"/>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3"/>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3"/>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3"/>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3"/>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3"/>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3"/>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3"/>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3"/>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3"/>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3"/>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3"/>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3"/>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3"/>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3"/>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3"/>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3"/>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3"/>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3"/>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3"/>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4">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4"/>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4"/>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4"/>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4"/>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4"/>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4"/>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4"/>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4"/>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4"/>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4"/>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4"/>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4"/>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4"/>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4"/>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4"/>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4"/>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4"/>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4"/>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4"/>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4"/>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4"/>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4"/>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4"/>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4"/>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4"/>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4"/>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4"/>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4"/>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4"/>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4"/>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4"/>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4"/>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4"/>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4"/>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4"/>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4"/>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4"/>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4"/>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4"/>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4"/>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4"/>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4"/>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4"/>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4"/>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4"/>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4"/>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4"/>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4"/>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4"/>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4"/>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4"/>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4"/>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4"/>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4"/>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4"/>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4"/>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4"/>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4"/>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4"/>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4"/>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4"/>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4"/>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4"/>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5">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5"/>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5"/>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5"/>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5"/>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5"/>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5"/>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5"/>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5"/>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5"/>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5"/>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5"/>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5"/>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5"/>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5"/>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5"/>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5"/>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5"/>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5"/>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5"/>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5"/>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5"/>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5"/>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5"/>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5"/>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5"/>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5"/>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5"/>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5"/>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5"/>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5"/>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5"/>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5"/>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5"/>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5"/>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5"/>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5"/>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5"/>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5"/>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5"/>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5"/>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5"/>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5"/>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5"/>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5"/>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5"/>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5"/>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5"/>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5"/>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5"/>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5"/>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5"/>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5"/>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5"/>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5"/>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5"/>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5"/>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5"/>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5"/>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5"/>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5"/>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5"/>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5"/>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5"/>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6">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6"/>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6"/>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6"/>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6"/>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6"/>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6"/>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6"/>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6"/>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6"/>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6"/>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6"/>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6"/>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6"/>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6"/>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6"/>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6"/>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6"/>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6"/>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6"/>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6"/>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6"/>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6"/>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6"/>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6"/>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6"/>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6"/>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6"/>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6"/>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6"/>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6"/>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6"/>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6"/>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6"/>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6"/>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6"/>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6"/>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6"/>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6"/>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6"/>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6"/>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6"/>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6"/>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6"/>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6"/>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6"/>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6"/>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6"/>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6"/>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6"/>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6"/>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6"/>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6"/>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6"/>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6"/>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6"/>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6"/>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6"/>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6"/>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6"/>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6"/>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6"/>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6"/>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6"/>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7">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7"/>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7"/>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7"/>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7"/>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7"/>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7"/>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7"/>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7"/>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7"/>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7"/>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7"/>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7"/>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7"/>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7"/>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7"/>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7"/>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7"/>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7"/>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7"/>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7"/>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7"/>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7"/>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7"/>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7"/>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7"/>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7"/>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7"/>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7"/>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7"/>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7"/>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7"/>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7"/>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7"/>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7"/>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7"/>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7"/>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7"/>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7"/>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7"/>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7"/>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7"/>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7"/>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7"/>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7"/>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7"/>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7"/>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7"/>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7"/>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7"/>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7"/>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7"/>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7"/>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7"/>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7"/>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7"/>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7"/>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7"/>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7"/>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7"/>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7"/>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7"/>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7"/>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7"/>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28">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28"/>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28"/>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28"/>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28"/>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28"/>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28"/>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28"/>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28"/>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28"/>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28"/>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28"/>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28"/>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28"/>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28"/>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28"/>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28"/>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28"/>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28"/>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28"/>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28"/>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28"/>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28"/>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28"/>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28"/>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28"/>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28"/>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28"/>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28"/>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28"/>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28"/>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28"/>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28"/>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28"/>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28"/>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28"/>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28"/>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28"/>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28"/>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28"/>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28"/>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28"/>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28"/>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28"/>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28"/>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28"/>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28"/>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28"/>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28"/>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28"/>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28"/>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28"/>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28"/>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28"/>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28"/>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28"/>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28"/>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28"/>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28"/>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28"/>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28"/>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28"/>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28"/>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28"/>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29">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29"/>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29"/>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29"/>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29"/>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29"/>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29"/>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29"/>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29"/>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29"/>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29"/>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29"/>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29"/>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29"/>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29"/>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29"/>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29"/>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29"/>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29"/>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29"/>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29"/>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29"/>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29"/>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29"/>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29"/>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29"/>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29"/>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29"/>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29"/>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29"/>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29"/>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29"/>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29"/>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29"/>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29"/>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29"/>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29"/>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29"/>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29"/>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29"/>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29"/>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29"/>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29"/>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29"/>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29"/>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29"/>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29"/>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29"/>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29"/>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29"/>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29"/>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29"/>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29"/>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29"/>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29"/>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29"/>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29"/>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29"/>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29"/>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29"/>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29"/>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29"/>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29"/>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29"/>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0">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0"/>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0"/>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0"/>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0"/>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0"/>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0"/>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0"/>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0"/>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0"/>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0"/>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0"/>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0"/>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0"/>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0"/>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0"/>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0"/>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0"/>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0"/>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0"/>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0"/>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0"/>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0"/>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0"/>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0"/>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0"/>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0"/>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0"/>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0"/>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0"/>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0"/>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0"/>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0"/>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0"/>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0"/>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0"/>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0"/>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0"/>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0"/>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0"/>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0"/>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0"/>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0"/>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0"/>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0"/>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0"/>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0"/>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0"/>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0"/>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0"/>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0"/>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0"/>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0"/>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0"/>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0"/>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0"/>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0"/>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0"/>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0"/>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0"/>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0"/>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0"/>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0"/>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0"/>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1">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1"/>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1"/>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1"/>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1"/>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1"/>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1"/>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1"/>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1"/>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1"/>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1"/>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1"/>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1"/>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1"/>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1"/>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1"/>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1"/>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1"/>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1"/>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1"/>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1"/>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1"/>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1"/>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1"/>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1"/>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1"/>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1"/>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1"/>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1"/>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1"/>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1"/>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1"/>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1"/>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1"/>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1"/>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1"/>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1"/>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1"/>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1"/>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1"/>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1"/>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1"/>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1"/>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1"/>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1"/>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1"/>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1"/>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1"/>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1"/>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1"/>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1"/>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1"/>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1"/>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1"/>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1"/>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1"/>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1"/>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1"/>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1"/>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1"/>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1"/>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1"/>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1"/>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1"/>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2">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2"/>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2"/>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2"/>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2"/>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2"/>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2"/>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2"/>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2"/>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2"/>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2"/>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2"/>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2"/>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2"/>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2"/>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2"/>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2"/>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2"/>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2"/>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2"/>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2"/>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2"/>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2"/>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2"/>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2"/>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2"/>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2"/>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2"/>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2"/>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2"/>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2"/>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2"/>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2"/>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2"/>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2"/>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2"/>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2"/>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2"/>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2"/>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2"/>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2"/>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2"/>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2"/>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2"/>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2"/>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2"/>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2"/>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2"/>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2"/>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2"/>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2"/>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2"/>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2"/>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2"/>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2"/>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2"/>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2"/>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2"/>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2"/>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2"/>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2"/>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2"/>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2"/>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2"/>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3">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3"/>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3"/>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3"/>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3"/>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3"/>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3"/>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3"/>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3"/>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3"/>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3"/>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3"/>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3"/>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3"/>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3"/>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3"/>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3"/>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3"/>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3"/>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3"/>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3"/>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3"/>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3"/>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3"/>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3"/>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3"/>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3"/>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3"/>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3"/>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3"/>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3"/>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3"/>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3"/>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3"/>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3"/>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3"/>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3"/>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3"/>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3"/>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3"/>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3"/>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3"/>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3"/>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3"/>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3"/>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3"/>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3"/>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3"/>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3"/>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3"/>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3"/>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3"/>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3"/>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3"/>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3"/>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3"/>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3"/>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3"/>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3"/>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3"/>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3"/>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3"/>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3"/>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3"/>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4">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4"/>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4"/>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4"/>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4"/>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4"/>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4"/>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4"/>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4"/>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4"/>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4"/>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4"/>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4"/>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4"/>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4"/>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4"/>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4"/>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4"/>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4"/>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4"/>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4"/>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4"/>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4"/>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4"/>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4"/>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4"/>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4"/>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4"/>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4"/>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4"/>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4"/>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4"/>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4"/>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4"/>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4"/>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4"/>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4"/>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4"/>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4"/>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4"/>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4"/>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4"/>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4"/>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4"/>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4"/>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4"/>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4"/>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4"/>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4"/>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4"/>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4"/>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4"/>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4"/>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4"/>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4"/>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4"/>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4"/>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4"/>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4"/>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4"/>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4"/>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4"/>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4"/>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4"/>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5">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5"/>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5"/>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5"/>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5"/>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5"/>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5"/>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5"/>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5"/>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5"/>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5"/>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5"/>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5"/>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5"/>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5"/>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5"/>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5"/>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5"/>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5"/>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5"/>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5"/>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5"/>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5"/>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5"/>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5"/>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5"/>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5"/>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5"/>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5"/>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5"/>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5"/>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5"/>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5"/>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5"/>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5"/>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5"/>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5"/>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5"/>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5"/>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5"/>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5"/>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5"/>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5"/>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5"/>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5"/>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5"/>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5"/>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5"/>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5"/>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5"/>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5"/>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5"/>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5"/>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5"/>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5"/>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5"/>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5"/>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5"/>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5"/>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5"/>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5"/>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5"/>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5"/>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5"/>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6">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6"/>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6"/>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6"/>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6"/>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6"/>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6"/>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6"/>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6"/>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6"/>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6"/>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6"/>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6"/>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6"/>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6"/>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6"/>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6"/>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6"/>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6"/>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6"/>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6"/>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6"/>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6"/>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6"/>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6"/>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6"/>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6"/>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6"/>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6"/>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6"/>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6"/>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6"/>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6"/>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6"/>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6"/>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6"/>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6"/>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6"/>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6"/>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6"/>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6"/>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6"/>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6"/>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6"/>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6"/>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6"/>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6"/>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6"/>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6"/>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6"/>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6"/>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6"/>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6"/>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6"/>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6"/>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6"/>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6"/>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6"/>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6"/>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6"/>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6"/>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6"/>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6"/>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6"/>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7">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7"/>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7"/>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7"/>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7"/>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7"/>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7"/>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7"/>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7"/>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7"/>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7"/>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7"/>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7"/>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7"/>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7"/>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7"/>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7"/>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7"/>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7"/>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7"/>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7"/>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7"/>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7"/>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7"/>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7"/>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7"/>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7"/>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7"/>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7"/>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7"/>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7"/>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7"/>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7"/>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7"/>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7"/>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7"/>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7"/>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7"/>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7"/>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7"/>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7"/>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7"/>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7"/>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7"/>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7"/>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7"/>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7"/>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7"/>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7"/>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7"/>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7"/>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7"/>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7"/>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7"/>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7"/>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7"/>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7"/>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7"/>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7"/>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7"/>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7"/>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7"/>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7"/>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7"/>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38">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38"/>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38"/>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38"/>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38"/>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38"/>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38"/>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38"/>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38"/>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38"/>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38"/>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38"/>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38"/>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38"/>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38"/>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38"/>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38"/>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38"/>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38"/>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38"/>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38"/>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38"/>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38"/>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38"/>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38"/>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38"/>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38"/>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38"/>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38"/>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38"/>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38"/>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38"/>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38"/>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38"/>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38"/>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38"/>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38"/>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38"/>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38"/>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38"/>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38"/>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38"/>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38"/>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38"/>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38"/>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38"/>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38"/>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38"/>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38"/>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38"/>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38"/>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38"/>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38"/>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38"/>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38"/>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38"/>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38"/>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38"/>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38"/>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38"/>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38"/>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38"/>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38"/>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38"/>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39">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39"/>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39"/>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39"/>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39"/>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39"/>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39"/>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39"/>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39"/>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39"/>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39"/>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39"/>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39"/>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39"/>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39"/>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39"/>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39"/>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39"/>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39"/>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39"/>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39"/>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39"/>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39"/>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39"/>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39"/>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39"/>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39"/>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39"/>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39"/>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39"/>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39"/>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39"/>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39"/>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39"/>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39"/>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39"/>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39"/>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39"/>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39"/>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39"/>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39"/>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39"/>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39"/>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39"/>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39"/>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39"/>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39"/>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39"/>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39"/>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39"/>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39"/>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39"/>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39"/>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39"/>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39"/>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39"/>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39"/>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39"/>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39"/>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39"/>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39"/>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39"/>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39"/>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39"/>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0">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0"/>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0"/>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0"/>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0"/>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0"/>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0"/>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0"/>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0"/>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0"/>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0"/>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0"/>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0"/>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0"/>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0"/>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0"/>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0"/>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0"/>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0"/>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0"/>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0"/>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0"/>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0"/>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0"/>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0"/>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0"/>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0"/>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0"/>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0"/>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0"/>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0"/>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0"/>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0"/>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0"/>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0"/>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0"/>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0"/>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0"/>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0"/>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0"/>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0"/>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0"/>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0"/>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0"/>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0"/>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0"/>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0"/>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0"/>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0"/>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0"/>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0"/>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0"/>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0"/>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0"/>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0"/>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0"/>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0"/>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0"/>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0"/>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0"/>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0"/>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0"/>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0"/>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0"/>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1">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1"/>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1"/>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1"/>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1"/>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1"/>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1"/>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1"/>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1"/>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1"/>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1"/>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1"/>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1"/>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1"/>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1"/>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1"/>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1"/>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1"/>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1"/>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1"/>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1"/>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1"/>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1"/>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1"/>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1"/>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1"/>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1"/>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1"/>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1"/>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1"/>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1"/>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1"/>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1"/>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1"/>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1"/>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1"/>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1"/>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1"/>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1"/>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1"/>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1"/>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1"/>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1"/>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1"/>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1"/>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1"/>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1"/>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1"/>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1"/>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1"/>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1"/>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1"/>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1"/>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1"/>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1"/>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1"/>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1"/>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1"/>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1"/>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1"/>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1"/>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1"/>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1"/>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1"/>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2">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2"/>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2"/>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2"/>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2"/>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2"/>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2"/>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2"/>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2"/>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2"/>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2"/>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2"/>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2"/>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2"/>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2"/>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2"/>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2"/>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2"/>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2"/>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2"/>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2"/>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2"/>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2"/>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2"/>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2"/>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2"/>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2"/>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2"/>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2"/>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2"/>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2"/>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2"/>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2"/>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2"/>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2"/>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2"/>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2"/>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2"/>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2"/>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2"/>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2"/>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2"/>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2"/>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2"/>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2"/>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2"/>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2"/>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2"/>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2"/>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2"/>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2"/>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2"/>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2"/>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2"/>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2"/>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2"/>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2"/>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2"/>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2"/>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2"/>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2"/>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2"/>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2"/>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2"/>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3">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3"/>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3"/>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3"/>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3"/>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3"/>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3"/>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3"/>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3"/>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3"/>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3"/>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3"/>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3"/>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3"/>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3"/>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3"/>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3"/>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3"/>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3"/>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3"/>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3"/>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3"/>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3"/>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3"/>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3"/>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3"/>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3"/>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3"/>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3"/>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3"/>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3"/>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3"/>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3"/>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3"/>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3"/>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3"/>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3"/>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3"/>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3"/>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3"/>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3"/>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3"/>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3"/>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3"/>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3"/>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3"/>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3"/>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3"/>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3"/>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3"/>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3"/>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3"/>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3"/>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3"/>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3"/>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3"/>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3"/>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3"/>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3"/>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3"/>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3"/>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3"/>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3"/>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3"/>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4">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4"/>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4"/>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4"/>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4"/>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4"/>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4"/>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4"/>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4"/>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4"/>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4"/>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4"/>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4"/>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4"/>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4"/>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4"/>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4"/>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4"/>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4"/>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4"/>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4"/>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4"/>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4"/>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4"/>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4"/>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4"/>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4"/>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4"/>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4"/>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4"/>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4"/>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4"/>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4"/>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4"/>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4"/>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4"/>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4"/>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4"/>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4"/>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4"/>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4"/>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4"/>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4"/>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4"/>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4"/>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4"/>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4"/>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4"/>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4"/>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4"/>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4"/>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4"/>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4"/>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4"/>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4"/>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4"/>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4"/>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4"/>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4"/>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4"/>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4"/>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4"/>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4"/>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4"/>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5">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5"/>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5"/>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5"/>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5"/>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5"/>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5"/>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5"/>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5"/>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5"/>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5"/>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5"/>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5"/>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5"/>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5"/>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5"/>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5"/>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5"/>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5"/>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5"/>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5"/>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5"/>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5"/>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5"/>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5"/>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5"/>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5"/>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5"/>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5"/>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5"/>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5"/>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5"/>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5"/>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5"/>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5"/>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5"/>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5"/>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5"/>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5"/>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5"/>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5"/>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5"/>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5"/>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5"/>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5"/>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5"/>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5"/>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5"/>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5"/>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5"/>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5"/>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5"/>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5"/>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5"/>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5"/>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5"/>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5"/>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5"/>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5"/>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5"/>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5"/>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5"/>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5"/>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5"/>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6">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6"/>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6"/>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6"/>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6"/>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6"/>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6"/>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6"/>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6"/>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6"/>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6"/>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6"/>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6"/>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6"/>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6"/>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6"/>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6"/>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6"/>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6"/>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6"/>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6"/>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6"/>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6"/>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6"/>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6"/>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6"/>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6"/>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6"/>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6"/>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6"/>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6"/>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6"/>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6"/>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6"/>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6"/>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6"/>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6"/>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6"/>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6"/>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6"/>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6"/>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6"/>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6"/>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6"/>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6"/>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6"/>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6"/>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6"/>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6"/>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6"/>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6"/>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6"/>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6"/>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6"/>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6"/>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6"/>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6"/>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6"/>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6"/>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6"/>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6"/>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6"/>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6"/>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6"/>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7">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7"/>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7"/>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7"/>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7"/>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7"/>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7"/>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7"/>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7"/>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7"/>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7"/>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7"/>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7"/>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7"/>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7"/>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7"/>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7"/>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7"/>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7"/>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7"/>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7"/>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7"/>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7"/>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7"/>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7"/>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7"/>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7"/>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7"/>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7"/>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7"/>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7"/>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7"/>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7"/>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7"/>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7"/>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7"/>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7"/>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7"/>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7"/>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7"/>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7"/>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7"/>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7"/>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7"/>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7"/>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7"/>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7"/>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7"/>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7"/>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7"/>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7"/>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7"/>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7"/>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7"/>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7"/>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7"/>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7"/>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7"/>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7"/>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7"/>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7"/>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7"/>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7"/>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7"/>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48">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48"/>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48"/>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48"/>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48"/>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48"/>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48"/>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48"/>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48"/>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48"/>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48"/>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48"/>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48"/>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48"/>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48"/>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48"/>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48"/>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48"/>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48"/>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48"/>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48"/>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48"/>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48"/>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48"/>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48"/>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48"/>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48"/>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48"/>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48"/>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48"/>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48"/>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48"/>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48"/>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48"/>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48"/>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48"/>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48"/>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48"/>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48"/>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48"/>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48"/>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48"/>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48"/>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48"/>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48"/>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48"/>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48"/>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48"/>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48"/>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48"/>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48"/>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48"/>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48"/>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48"/>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48"/>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48"/>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48"/>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48"/>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48"/>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48"/>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48"/>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48"/>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48"/>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48"/>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49">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49"/>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49"/>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49"/>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49"/>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49"/>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49"/>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49"/>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49"/>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49"/>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49"/>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49"/>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49"/>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49"/>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49"/>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49"/>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49"/>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49"/>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49"/>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49"/>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49"/>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49"/>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49"/>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49"/>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49"/>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49"/>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49"/>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49"/>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49"/>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49"/>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49"/>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49"/>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49"/>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49"/>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49"/>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49"/>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49"/>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49"/>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49"/>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49"/>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49"/>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49"/>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49"/>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49"/>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49"/>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49"/>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49"/>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49"/>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49"/>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49"/>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49"/>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49"/>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49"/>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49"/>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49"/>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49"/>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49"/>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49"/>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49"/>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49"/>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49"/>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49"/>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49"/>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49"/>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0">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0"/>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0"/>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0"/>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0"/>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0"/>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0"/>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0"/>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0"/>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0"/>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0"/>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0"/>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0"/>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0"/>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0"/>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0"/>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0"/>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0"/>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0"/>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0"/>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0"/>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0"/>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0"/>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0"/>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0"/>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0"/>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0"/>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0"/>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0"/>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0"/>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0"/>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0"/>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0"/>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0"/>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0"/>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0"/>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0"/>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0"/>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0"/>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0"/>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0"/>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0"/>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0"/>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0"/>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0"/>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0"/>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0"/>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0"/>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0"/>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0"/>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0"/>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0"/>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0"/>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0"/>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0"/>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0"/>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0"/>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0"/>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0"/>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0"/>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0"/>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0"/>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0"/>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0"/>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1">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1"/>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1"/>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1"/>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1"/>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1"/>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1"/>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1"/>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1"/>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1"/>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1"/>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1"/>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1"/>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1"/>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1"/>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1"/>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1"/>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1"/>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1"/>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1"/>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1"/>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1"/>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1"/>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1"/>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1"/>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1"/>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1"/>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1"/>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1"/>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1"/>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1"/>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1"/>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1"/>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1"/>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1"/>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1"/>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1"/>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1"/>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1"/>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1"/>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1"/>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1"/>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1"/>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1"/>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1"/>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1"/>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1"/>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1"/>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1"/>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1"/>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1"/>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1"/>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1"/>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1"/>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1"/>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1"/>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1"/>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1"/>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1"/>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1"/>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1"/>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1"/>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1"/>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1"/>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2">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2"/>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2"/>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2"/>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2"/>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2"/>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2"/>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2"/>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2"/>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2"/>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2"/>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2"/>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2"/>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2"/>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2"/>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2"/>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2"/>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2"/>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2"/>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2"/>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2"/>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2"/>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2"/>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2"/>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2"/>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2"/>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2"/>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2"/>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2"/>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2"/>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2"/>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2"/>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2"/>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2"/>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2"/>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2"/>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2"/>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2"/>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2"/>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2"/>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2"/>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2"/>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2"/>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2"/>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2"/>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2"/>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2"/>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2"/>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2"/>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2"/>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2"/>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2"/>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2"/>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2"/>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2"/>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2"/>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2"/>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2"/>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2"/>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2"/>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2"/>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2"/>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2"/>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2"/>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3">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3"/>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3"/>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3"/>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3"/>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3"/>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3"/>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3"/>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3"/>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3"/>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3"/>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3"/>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3"/>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3"/>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3"/>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3"/>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3"/>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3"/>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3"/>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3"/>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3"/>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3"/>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3"/>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3"/>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3"/>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3"/>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3"/>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3"/>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3"/>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3"/>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3"/>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3"/>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3"/>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3"/>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3"/>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3"/>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3"/>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3"/>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3"/>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3"/>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3"/>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3"/>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3"/>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3"/>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3"/>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3"/>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3"/>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3"/>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3"/>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3"/>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3"/>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3"/>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3"/>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3"/>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3"/>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3"/>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3"/>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3"/>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3"/>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3"/>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3"/>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3"/>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3"/>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3"/>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4">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4"/>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4"/>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4"/>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4"/>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4"/>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4"/>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4"/>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4"/>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4"/>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4"/>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4"/>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4"/>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4"/>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4"/>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4"/>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4"/>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4"/>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4"/>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4"/>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4"/>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4"/>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4"/>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4"/>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4"/>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4"/>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4"/>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4"/>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4"/>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4"/>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4"/>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4"/>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4"/>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4"/>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4"/>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4"/>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4"/>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4"/>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4"/>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4"/>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4"/>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4"/>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4"/>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4"/>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4"/>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4"/>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4"/>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4"/>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4"/>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4"/>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4"/>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4"/>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4"/>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4"/>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4"/>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4"/>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4"/>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4"/>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4"/>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4"/>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4"/>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4"/>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4"/>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4"/>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5">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5"/>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5"/>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5"/>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5"/>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5"/>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5"/>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5"/>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5"/>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5"/>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5"/>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5"/>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5"/>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5"/>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5"/>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5"/>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5"/>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5"/>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5"/>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5"/>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5"/>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5"/>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5"/>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5"/>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5"/>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5"/>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5"/>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5"/>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5"/>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5"/>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5"/>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5"/>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5"/>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5"/>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5"/>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5"/>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5"/>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5"/>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5"/>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5"/>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5"/>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5"/>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5"/>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5"/>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5"/>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5"/>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5"/>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5"/>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5"/>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5"/>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5"/>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5"/>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5"/>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5"/>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5"/>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5"/>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5"/>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5"/>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5"/>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5"/>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5"/>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5"/>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5"/>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5"/>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6">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6"/>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6"/>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6"/>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6"/>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6"/>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6"/>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6"/>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6"/>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6"/>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6"/>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6"/>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6"/>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6"/>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6"/>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6"/>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6"/>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6"/>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6"/>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6"/>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6"/>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6"/>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6"/>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6"/>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6"/>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6"/>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6"/>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6"/>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6"/>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6"/>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6"/>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6"/>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6"/>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6"/>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6"/>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6"/>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6"/>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6"/>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6"/>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6"/>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6"/>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6"/>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6"/>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6"/>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6"/>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6"/>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6"/>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6"/>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6"/>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6"/>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6"/>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6"/>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6"/>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6"/>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6"/>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6"/>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6"/>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6"/>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6"/>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6"/>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6"/>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6"/>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6"/>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6"/>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7">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7"/>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7"/>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7"/>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7"/>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7"/>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7"/>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7"/>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7"/>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7"/>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7"/>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7"/>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7"/>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7"/>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7"/>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7"/>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7"/>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7"/>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7"/>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7"/>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7"/>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7"/>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7"/>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7"/>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7"/>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7"/>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7"/>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7"/>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7"/>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7"/>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7"/>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7"/>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7"/>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7"/>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7"/>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7"/>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7"/>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7"/>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7"/>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7"/>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7"/>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7"/>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7"/>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7"/>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7"/>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7"/>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7"/>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7"/>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7"/>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7"/>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7"/>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7"/>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7"/>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7"/>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7"/>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7"/>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7"/>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7"/>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7"/>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7"/>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7"/>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7"/>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7"/>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7"/>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58">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58"/>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58"/>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58"/>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58"/>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58"/>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58"/>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58"/>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58"/>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58"/>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58"/>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58"/>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58"/>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58"/>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58"/>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58"/>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58"/>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58"/>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58"/>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58"/>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58"/>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58"/>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58"/>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58"/>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58"/>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58"/>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58"/>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58"/>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58"/>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58"/>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58"/>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58"/>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58"/>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58"/>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58"/>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58"/>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58"/>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58"/>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58"/>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58"/>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58"/>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58"/>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58"/>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58"/>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58"/>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58"/>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58"/>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58"/>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58"/>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58"/>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58"/>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58"/>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58"/>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58"/>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58"/>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58"/>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58"/>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58"/>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58"/>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58"/>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58"/>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58"/>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58"/>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58"/>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59">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59"/>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59"/>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59"/>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59"/>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59"/>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59"/>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59"/>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59"/>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59"/>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59"/>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59"/>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59"/>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59"/>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59"/>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59"/>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59"/>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59"/>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59"/>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59"/>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59"/>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59"/>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59"/>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59"/>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59"/>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59"/>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59"/>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59"/>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59"/>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59"/>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59"/>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59"/>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59"/>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59"/>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59"/>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59"/>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59"/>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59"/>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59"/>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59"/>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59"/>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59"/>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59"/>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59"/>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59"/>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59"/>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59"/>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59"/>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59"/>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59"/>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59"/>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59"/>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59"/>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59"/>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59"/>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59"/>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59"/>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59"/>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59"/>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59"/>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59"/>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59"/>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59"/>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59"/>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0">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0"/>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0"/>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0"/>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0"/>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0"/>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0"/>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0"/>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0"/>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0"/>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0"/>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0"/>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0"/>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0"/>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0"/>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0"/>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0"/>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0"/>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0"/>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0"/>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0"/>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0"/>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0"/>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0"/>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0"/>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0"/>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0"/>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0"/>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0"/>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0"/>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0"/>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0"/>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0"/>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0"/>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0"/>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0"/>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0"/>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0"/>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0"/>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0"/>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0"/>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0"/>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0"/>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0"/>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0"/>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0"/>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0"/>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0"/>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0"/>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0"/>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0"/>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0"/>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0"/>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0"/>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0"/>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0"/>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0"/>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0"/>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0"/>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0"/>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0"/>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0"/>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0"/>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0"/>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1">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1"/>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1"/>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1"/>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1"/>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1"/>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1"/>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1"/>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1"/>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1"/>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1"/>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1"/>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1"/>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1"/>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1"/>
        <v>1w</v>
      </c>
      <c r="X3496" s="1396" t="e">
        <f ca="1">_xll.qlCalendarAdvance(Calendar,X3495,W3496,"f",FALSE)</f>
        <v>#NAME?</v>
      </c>
      <c r="Y3496" s="1395" t="e">
        <f ca="1">_xll.qlCalendarAdvance(Calendar,X3496,NDays&amp;"D")</f>
        <v>#NAME?</v>
      </c>
      <c r="Z3496" s="1394" t="e">
        <f ca="1"/>
        <v>#N/A</v>
      </c>
      <c r="AA3496" s="1402" t="e">
        <f ca="1"/>
        <v>#N/A</v>
      </c>
    </row>
    <row r="3497" spans="19:27" x14ac:dyDescent="0.2">
      <c r="W3497" s="863" t="str">
        <f t="shared" si="61"/>
        <v>1w</v>
      </c>
      <c r="X3497" s="1396" t="e">
        <f ca="1">_xll.qlCalendarAdvance(Calendar,X3496,W3497,"f",FALSE)</f>
        <v>#NAME?</v>
      </c>
      <c r="Y3497" s="1395" t="e">
        <f ca="1">_xll.qlCalendarAdvance(Calendar,X3497,NDays&amp;"D")</f>
        <v>#NAME?</v>
      </c>
      <c r="Z3497" s="1394" t="e">
        <f ca="1"/>
        <v>#N/A</v>
      </c>
      <c r="AA3497" s="1402" t="e">
        <f ca="1"/>
        <v>#N/A</v>
      </c>
    </row>
    <row r="3498" spans="19:27" x14ac:dyDescent="0.2">
      <c r="W3498" s="863" t="str">
        <f t="shared" si="61"/>
        <v>1w</v>
      </c>
      <c r="X3498" s="1396" t="e">
        <f ca="1">_xll.qlCalendarAdvance(Calendar,X3497,W3498,"f",FALSE)</f>
        <v>#NAME?</v>
      </c>
      <c r="Y3498" s="1395" t="e">
        <f ca="1">_xll.qlCalendarAdvance(Calendar,X3498,NDays&amp;"D")</f>
        <v>#NAME?</v>
      </c>
      <c r="Z3498" s="1394" t="e">
        <f ca="1"/>
        <v>#N/A</v>
      </c>
      <c r="AA3498" s="1402" t="e">
        <f ca="1"/>
        <v>#N/A</v>
      </c>
    </row>
    <row r="3499" spans="19:27" x14ac:dyDescent="0.2">
      <c r="W3499" s="863" t="str">
        <f t="shared" si="61"/>
        <v>1w</v>
      </c>
      <c r="X3499" s="1396" t="e">
        <f ca="1">_xll.qlCalendarAdvance(Calendar,X3498,W3499,"f",FALSE)</f>
        <v>#NAME?</v>
      </c>
      <c r="Y3499" s="1395" t="e">
        <f ca="1">_xll.qlCalendarAdvance(Calendar,X3499,NDays&amp;"D")</f>
        <v>#NAME?</v>
      </c>
      <c r="Z3499" s="1394" t="e">
        <f ca="1"/>
        <v>#N/A</v>
      </c>
      <c r="AA3499" s="1402" t="e">
        <f ca="1"/>
        <v>#N/A</v>
      </c>
    </row>
    <row r="3500" spans="19:27" x14ac:dyDescent="0.2">
      <c r="W3500" s="863" t="str">
        <f t="shared" si="61"/>
        <v>1w</v>
      </c>
      <c r="X3500" s="1396" t="e">
        <f ca="1">_xll.qlCalendarAdvance(Calendar,X3499,W3500,"f",FALSE)</f>
        <v>#NAME?</v>
      </c>
      <c r="Y3500" s="1395" t="e">
        <f ca="1">_xll.qlCalendarAdvance(Calendar,X3500,NDays&amp;"D")</f>
        <v>#NAME?</v>
      </c>
      <c r="Z3500" s="1394" t="e">
        <f ca="1"/>
        <v>#N/A</v>
      </c>
      <c r="AA3500" s="1402" t="e">
        <f ca="1"/>
        <v>#N/A</v>
      </c>
    </row>
    <row r="3501" spans="19:27" x14ac:dyDescent="0.2">
      <c r="W3501" s="863" t="str">
        <f t="shared" si="61"/>
        <v>1w</v>
      </c>
      <c r="X3501" s="1396" t="e">
        <f ca="1">_xll.qlCalendarAdvance(Calendar,X3500,W3501,"f",FALSE)</f>
        <v>#NAME?</v>
      </c>
      <c r="Y3501" s="1395" t="e">
        <f ca="1">_xll.qlCalendarAdvance(Calendar,X3501,NDays&amp;"D")</f>
        <v>#NAME?</v>
      </c>
      <c r="Z3501" s="1394" t="e">
        <f ca="1"/>
        <v>#N/A</v>
      </c>
      <c r="AA3501" s="1402" t="e">
        <f ca="1"/>
        <v>#N/A</v>
      </c>
    </row>
    <row r="3502" spans="19:27" x14ac:dyDescent="0.2">
      <c r="W3502" s="863" t="str">
        <f t="shared" si="61"/>
        <v>1w</v>
      </c>
      <c r="X3502" s="1396" t="e">
        <f ca="1">_xll.qlCalendarAdvance(Calendar,X3501,W3502,"f",FALSE)</f>
        <v>#NAME?</v>
      </c>
      <c r="Y3502" s="1395" t="e">
        <f ca="1">_xll.qlCalendarAdvance(Calendar,X3502,NDays&amp;"D")</f>
        <v>#NAME?</v>
      </c>
      <c r="Z3502" s="1394" t="e">
        <f ca="1"/>
        <v>#N/A</v>
      </c>
      <c r="AA3502" s="1402" t="e">
        <f ca="1"/>
        <v>#N/A</v>
      </c>
    </row>
    <row r="3503" spans="19:27" x14ac:dyDescent="0.2">
      <c r="W3503" s="863" t="str">
        <f t="shared" si="61"/>
        <v>1w</v>
      </c>
      <c r="X3503" s="1396" t="e">
        <f ca="1">_xll.qlCalendarAdvance(Calendar,X3502,W3503,"f",FALSE)</f>
        <v>#NAME?</v>
      </c>
      <c r="Y3503" s="1395" t="e">
        <f ca="1">_xll.qlCalendarAdvance(Calendar,X3503,NDays&amp;"D")</f>
        <v>#NAME?</v>
      </c>
      <c r="Z3503" s="1394" t="e">
        <f ca="1"/>
        <v>#N/A</v>
      </c>
      <c r="AA3503" s="1402" t="e">
        <f ca="1"/>
        <v>#N/A</v>
      </c>
    </row>
    <row r="3504" spans="19:27" x14ac:dyDescent="0.2">
      <c r="W3504" s="863" t="str">
        <f t="shared" si="61"/>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1"/>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1"/>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1"/>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1"/>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1"/>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1"/>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1"/>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1"/>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1"/>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1"/>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1"/>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1"/>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1"/>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1"/>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1"/>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1"/>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1"/>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1"/>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1"/>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1"/>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1"/>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1"/>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1"/>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1"/>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1"/>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1"/>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1"/>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1"/>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1"/>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1"/>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1"/>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1"/>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1"/>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1"/>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1"/>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1"/>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1"/>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1"/>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1"/>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1"/>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1"/>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2">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2"/>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2"/>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2"/>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2"/>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2"/>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2"/>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5"/>
  <sheetViews>
    <sheetView workbookViewId="0"/>
  </sheetViews>
  <sheetFormatPr defaultColWidth="8" defaultRowHeight="11.25" x14ac:dyDescent="0.2"/>
  <cols>
    <col min="1" max="2" width="2.7109375" style="963" customWidth="1"/>
    <col min="3" max="3" width="20.7109375" style="963"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3</v>
      </c>
      <c r="E5" s="804"/>
      <c r="F5" s="803"/>
      <c r="H5" s="843" t="s">
        <v>48</v>
      </c>
      <c r="I5" s="842" t="s">
        <v>127</v>
      </c>
      <c r="K5" s="46"/>
      <c r="L5" s="845" t="s">
        <v>308</v>
      </c>
      <c r="M5" s="846"/>
      <c r="N5" s="844"/>
    </row>
    <row r="6" spans="2:14" x14ac:dyDescent="0.2">
      <c r="B6" s="806"/>
      <c r="C6" s="838" t="s">
        <v>387</v>
      </c>
      <c r="D6" s="457" t="s">
        <v>90</v>
      </c>
      <c r="E6" s="804"/>
      <c r="F6" s="803"/>
      <c r="H6" s="843" t="s">
        <v>43</v>
      </c>
      <c r="I6" s="842" t="s">
        <v>124</v>
      </c>
      <c r="K6" s="46"/>
      <c r="L6" s="845" t="s">
        <v>307</v>
      </c>
      <c r="M6" s="833" t="b">
        <v>1</v>
      </c>
      <c r="N6" s="844"/>
    </row>
    <row r="7" spans="2:14" ht="12" thickBot="1" x14ac:dyDescent="0.25">
      <c r="B7" s="806"/>
      <c r="C7" s="838" t="s">
        <v>386</v>
      </c>
      <c r="D7" s="457" t="str">
        <f>Months&amp;IF(UPPER(Currency)="EUR","E","L")</f>
        <v>3L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row>
    <row r="9" spans="2:14" ht="18.75" thickBot="1" x14ac:dyDescent="0.3">
      <c r="B9" s="806"/>
      <c r="C9" s="838" t="s">
        <v>384</v>
      </c>
      <c r="D9" s="457" t="str">
        <f>Currency&amp;"_YC"&amp;IndexTenor&amp;"RH"</f>
        <v>GBP_YC3MRH</v>
      </c>
      <c r="E9" s="804"/>
      <c r="F9" s="803"/>
      <c r="K9" s="1950" t="s">
        <v>383</v>
      </c>
      <c r="L9" s="1951"/>
      <c r="M9" s="1951"/>
      <c r="N9" s="1953"/>
    </row>
    <row r="10" spans="2:14" x14ac:dyDescent="0.2">
      <c r="B10" s="806"/>
      <c r="C10" s="837" t="s">
        <v>315</v>
      </c>
      <c r="D10" s="457" t="b">
        <v>1</v>
      </c>
      <c r="E10" s="804"/>
      <c r="F10" s="803"/>
      <c r="K10" s="46"/>
      <c r="L10" s="42"/>
      <c r="M10" s="42"/>
      <c r="N10" s="43"/>
    </row>
    <row r="11" spans="2:14" x14ac:dyDescent="0.2">
      <c r="B11" s="806"/>
      <c r="C11" s="837" t="s">
        <v>318</v>
      </c>
      <c r="D11" s="836">
        <f>'General Settings_1M'!Trigger</f>
        <v>42304.735694444447</v>
      </c>
      <c r="E11" s="804"/>
      <c r="F11" s="803"/>
      <c r="K11" s="46"/>
      <c r="L11" s="830" t="s">
        <v>275</v>
      </c>
      <c r="M11" s="829" t="s">
        <v>227</v>
      </c>
      <c r="N11" s="43"/>
    </row>
    <row r="12" spans="2:14" x14ac:dyDescent="0.2">
      <c r="B12" s="806"/>
      <c r="C12" s="835" t="s">
        <v>313</v>
      </c>
      <c r="D12" s="834" t="b">
        <v>1</v>
      </c>
      <c r="E12" s="804"/>
      <c r="F12" s="803"/>
      <c r="K12" s="46"/>
      <c r="L12" s="830" t="s">
        <v>298</v>
      </c>
      <c r="M12" s="833" t="s">
        <v>21</v>
      </c>
      <c r="N12" s="43"/>
    </row>
    <row r="13" spans="2:14" x14ac:dyDescent="0.2">
      <c r="B13" s="806"/>
      <c r="C13" s="813"/>
      <c r="D13" s="813"/>
      <c r="E13" s="804"/>
      <c r="F13" s="803"/>
      <c r="K13" s="46"/>
      <c r="L13" s="830" t="s">
        <v>416</v>
      </c>
      <c r="M13" s="829" t="s">
        <v>381</v>
      </c>
      <c r="N13" s="43"/>
    </row>
    <row r="14" spans="2:14" x14ac:dyDescent="0.2">
      <c r="B14" s="806"/>
      <c r="C14" s="828" t="s">
        <v>380</v>
      </c>
      <c r="D14" s="832" t="e">
        <f ca="1">_xll.qlPiecewiseYieldCurve(,D16,ObjectOverwrite,Permanent,NDays,Calendar,_xll.ohPack(Selected_3M!D2:D126),DayCounter,,,Accuracy,TraitsID,InterpolatorID)</f>
        <v>#NAME?</v>
      </c>
      <c r="E14" s="804"/>
      <c r="F14" s="803"/>
      <c r="K14" s="46"/>
      <c r="L14" s="830" t="s">
        <v>382</v>
      </c>
      <c r="M14" s="829" t="s">
        <v>381</v>
      </c>
      <c r="N14" s="43"/>
    </row>
    <row r="15" spans="2:14" x14ac:dyDescent="0.2">
      <c r="B15" s="806"/>
      <c r="C15" s="815" t="s">
        <v>238</v>
      </c>
      <c r="D15" s="831" t="e">
        <f ca="1">_xll.ohRangeRetrieveError(YieldCurve)</f>
        <v>#NAME?</v>
      </c>
      <c r="E15" s="804"/>
      <c r="F15" s="803"/>
      <c r="K15" s="46"/>
      <c r="L15" s="830" t="s">
        <v>305</v>
      </c>
      <c r="M15" s="833" t="str">
        <f>PROPER(Currency)&amp;"ON"</f>
        <v>GbpON</v>
      </c>
      <c r="N15" s="43"/>
    </row>
    <row r="16" spans="2:14" x14ac:dyDescent="0.2">
      <c r="B16" s="806"/>
      <c r="C16" s="828" t="s">
        <v>379</v>
      </c>
      <c r="D16" s="827" t="str">
        <f>"_"&amp;Currency&amp;"YC"&amp;IndexTenor</f>
        <v>_GBPYC3M</v>
      </c>
      <c r="E16" s="804"/>
      <c r="F16" s="803"/>
      <c r="K16" s="46"/>
      <c r="L16" s="830" t="s">
        <v>304</v>
      </c>
      <c r="M16" s="833" t="str">
        <f>PROPER(Currency)&amp;"STD"</f>
        <v>GbpSTD</v>
      </c>
      <c r="N16" s="43"/>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GBPTOY_SYNTH3M_Quote</v>
      </c>
      <c r="E20" s="823" t="str">
        <f>Currency&amp;"TOY2_SYNTH"&amp;IndexTenor&amp;"_Quote"</f>
        <v>GBPTOY2_SYNTH3M_Quote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0" t="e">
        <f>NA()</f>
        <v>#N/A</v>
      </c>
      <c r="E22" s="819" t="e">
        <f>NA()</f>
        <v>#N/A</v>
      </c>
      <c r="F22" s="803"/>
    </row>
    <row r="23" spans="2:14" x14ac:dyDescent="0.2">
      <c r="B23" s="806"/>
      <c r="C23" s="817" t="s">
        <v>371</v>
      </c>
      <c r="D23" s="818">
        <v>9.9999999999999998E-13</v>
      </c>
      <c r="E23" s="804"/>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811" t="e">
        <f ca="1">MAX(_xll.ohPack(Selected_3M!J1:J126))</f>
        <v>#NAME?</v>
      </c>
      <c r="E27" s="804"/>
      <c r="F27" s="803"/>
    </row>
    <row r="28" spans="2:14" x14ac:dyDescent="0.2">
      <c r="B28" s="806"/>
      <c r="C28" s="810" t="e">
        <f ca="1">MAX(_xll.ohPack(Selected_3M!I2:I126))</f>
        <v>#NAME?</v>
      </c>
      <c r="D28" s="457" t="e">
        <f ca="1">MIN(_xll.ohPack(Selected_3M!J1:J126))</f>
        <v>#NAME?</v>
      </c>
      <c r="E28" s="804"/>
      <c r="F28" s="803"/>
    </row>
    <row r="29" spans="2:14" x14ac:dyDescent="0.2">
      <c r="B29" s="806"/>
      <c r="C29" s="808" t="s">
        <v>238</v>
      </c>
      <c r="D29" s="809" t="e">
        <f ca="1">_xll.ohRangeRetrieveError(Selected_3M!J1)</f>
        <v>#NAME?</v>
      </c>
      <c r="E29" s="804"/>
      <c r="F29" s="803"/>
    </row>
    <row r="30" spans="2:14" x14ac:dyDescent="0.2">
      <c r="B30" s="806"/>
      <c r="C30" s="1543" t="e">
        <f ca="1">Libor_MKT!$D$11</f>
        <v>#NAME?</v>
      </c>
      <c r="D30" s="807" t="e">
        <f ca="1">_xll.qlRelinkableHandleLinkTo(,C30,YieldCurve)</f>
        <v>#NAME?</v>
      </c>
      <c r="E30" s="804"/>
      <c r="F30" s="803"/>
    </row>
    <row r="31" spans="2:14" x14ac:dyDescent="0.2">
      <c r="B31" s="806"/>
      <c r="C31" s="1542" t="s">
        <v>366</v>
      </c>
      <c r="D31" s="355" t="b">
        <v>0</v>
      </c>
      <c r="E31" s="804"/>
      <c r="F31" s="803"/>
    </row>
    <row r="32" spans="2:14" ht="14.25" customHeight="1" thickBot="1" x14ac:dyDescent="0.25">
      <c r="B32" s="802"/>
      <c r="C32" s="800"/>
      <c r="D32" s="800"/>
      <c r="E32" s="800"/>
      <c r="F32" s="799"/>
    </row>
    <row r="34" spans="3:4" x14ac:dyDescent="0.2">
      <c r="C34" s="1932"/>
      <c r="D34" s="1931" t="s">
        <v>634</v>
      </c>
    </row>
    <row r="35" spans="3:4" x14ac:dyDescent="0.2">
      <c r="C35" s="1932" t="e">
        <f ca="1">_xll.ohTrigger(D30)</f>
        <v>#NAME?</v>
      </c>
      <c r="D35" s="1931"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x14ac:dyDescent="0.2"/>
  <cols>
    <col min="1" max="1" width="15.140625" style="398" customWidth="1"/>
    <col min="2" max="2" width="32.7109375" style="399" bestFit="1" customWidth="1"/>
    <col min="3" max="3" width="22.42578125" style="399" bestFit="1" customWidth="1"/>
    <col min="4" max="4" width="8" style="399" bestFit="1" customWidth="1"/>
    <col min="5" max="5" width="12.140625" style="399" customWidth="1"/>
    <col min="6" max="6" width="7.7109375" style="399" customWidth="1"/>
    <col min="7" max="7" width="9.42578125" style="399" customWidth="1"/>
    <col min="8" max="8" width="9.140625" style="399" customWidth="1"/>
    <col min="9" max="10" width="17.28515625" style="399" bestFit="1" customWidth="1"/>
    <col min="11" max="11" width="8" style="398" bestFit="1" customWidth="1"/>
    <col min="12" max="12" width="18.28515625" style="398" bestFit="1" customWidth="1"/>
    <col min="13" max="14" width="9.140625" style="398" customWidth="1"/>
    <col min="15" max="16384" width="9.140625" style="398"/>
  </cols>
  <sheetData>
    <row r="1" spans="2:12" ht="25.5" customHeight="1" x14ac:dyDescent="0.2">
      <c r="B1" s="796" t="s">
        <v>365</v>
      </c>
      <c r="C1" s="796" t="s">
        <v>364</v>
      </c>
      <c r="D1" s="796" t="s">
        <v>332</v>
      </c>
      <c r="E1" s="796" t="s">
        <v>413</v>
      </c>
      <c r="F1" s="796" t="s">
        <v>363</v>
      </c>
      <c r="G1" s="796" t="s">
        <v>362</v>
      </c>
      <c r="H1" s="796" t="s">
        <v>361</v>
      </c>
      <c r="I1" s="796" t="s">
        <v>356</v>
      </c>
      <c r="J1" s="796" t="s">
        <v>355</v>
      </c>
    </row>
    <row r="2" spans="2:12" x14ac:dyDescent="0.2">
      <c r="B2" s="960" t="e">
        <f ca="1">Deposits_3M!E3</f>
        <v>#NAME?</v>
      </c>
      <c r="C2" s="795" t="e">
        <f ca="1">_xll.qlRateHelperQuoteName(,B2)</f>
        <v>#NAME?</v>
      </c>
      <c r="D2" s="794" t="e">
        <f ca="1">_xll.qlRateHelperQuoteValue(Trigger,$B2)</f>
        <v>#NAME?</v>
      </c>
      <c r="E2" s="794"/>
      <c r="F2" s="793" t="b">
        <v>0</v>
      </c>
      <c r="G2" s="793">
        <v>10</v>
      </c>
      <c r="H2" s="793">
        <v>1</v>
      </c>
      <c r="I2" s="958" t="e">
        <f ca="1">_xll.qlRateHelperEarliestDate(Trigger,$B2)</f>
        <v>#NAME?</v>
      </c>
      <c r="J2" s="957" t="e">
        <f ca="1">_xll.qlRateHelperLatestDate(Trigger,$B2)</f>
        <v>#NAME?</v>
      </c>
      <c r="K2" s="398">
        <v>10</v>
      </c>
      <c r="L2" s="398" t="s">
        <v>412</v>
      </c>
    </row>
    <row r="3" spans="2:12" x14ac:dyDescent="0.2">
      <c r="B3" s="947" t="e">
        <f ca="1">Deposits_3M!E4</f>
        <v>#NAME?</v>
      </c>
      <c r="C3" s="298" t="e">
        <f ca="1">_xll.qlRateHelperQuoteName(,B3)</f>
        <v>#NAME?</v>
      </c>
      <c r="D3" s="790" t="e">
        <f ca="1">_xll.qlRateHelperQuoteValue(Trigger,$B3)</f>
        <v>#NAME?</v>
      </c>
      <c r="E3" s="790"/>
      <c r="F3" s="59" t="b">
        <v>0</v>
      </c>
      <c r="G3" s="59">
        <v>10</v>
      </c>
      <c r="H3" s="59">
        <v>1</v>
      </c>
      <c r="I3" s="945" t="e">
        <f ca="1">_xll.qlRateHelperEarliestDate(Trigger,$B3)</f>
        <v>#NAME?</v>
      </c>
      <c r="J3" s="944" t="e">
        <f ca="1">_xll.qlRateHelperLatestDate(Trigger,$B3)</f>
        <v>#NAME?</v>
      </c>
      <c r="K3" s="398">
        <v>20</v>
      </c>
      <c r="L3" s="398" t="s">
        <v>411</v>
      </c>
    </row>
    <row r="4" spans="2:12" x14ac:dyDescent="0.2">
      <c r="B4" s="947" t="e">
        <f ca="1">Deposits_3M!E5</f>
        <v>#NAME?</v>
      </c>
      <c r="C4" s="298" t="e">
        <f ca="1">_xll.qlRateHelperQuoteName(,B4)</f>
        <v>#NAME?</v>
      </c>
      <c r="D4" s="790" t="e">
        <f ca="1">_xll.qlRateHelperQuoteValue(Trigger,$B4)</f>
        <v>#NAME?</v>
      </c>
      <c r="E4" s="790"/>
      <c r="F4" s="59" t="b">
        <v>0</v>
      </c>
      <c r="G4" s="59">
        <v>10</v>
      </c>
      <c r="H4" s="59">
        <v>1</v>
      </c>
      <c r="I4" s="945" t="e">
        <f ca="1">_xll.qlRateHelperEarliestDate(Trigger,$B4)</f>
        <v>#NAME?</v>
      </c>
      <c r="J4" s="944" t="e">
        <f ca="1">_xll.qlRateHelperLatestDate(Trigger,$B4)</f>
        <v>#NAME?</v>
      </c>
      <c r="K4" s="398">
        <v>30</v>
      </c>
      <c r="L4" s="398" t="s">
        <v>410</v>
      </c>
    </row>
    <row r="5" spans="2:12" x14ac:dyDescent="0.2">
      <c r="B5" s="947" t="e">
        <f ca="1">Deposits_3M!E6</f>
        <v>#NAME?</v>
      </c>
      <c r="C5" s="298" t="e">
        <f ca="1">_xll.qlRateHelperQuoteName(,B5)</f>
        <v>#NAME?</v>
      </c>
      <c r="D5" s="790" t="e">
        <f ca="1">_xll.qlRateHelperQuoteValue(Trigger,$B5)</f>
        <v>#NAME?</v>
      </c>
      <c r="E5" s="790"/>
      <c r="F5" s="59" t="b">
        <v>0</v>
      </c>
      <c r="G5" s="59">
        <v>10</v>
      </c>
      <c r="H5" s="59">
        <v>1</v>
      </c>
      <c r="I5" s="945" t="e">
        <f ca="1">_xll.qlRateHelperEarliestDate(Trigger,$B5)</f>
        <v>#NAME?</v>
      </c>
      <c r="J5" s="944" t="e">
        <f ca="1">_xll.qlRateHelperLatestDate(Trigger,$B5)</f>
        <v>#NAME?</v>
      </c>
      <c r="K5" s="398">
        <v>40</v>
      </c>
      <c r="L5" s="398" t="s">
        <v>409</v>
      </c>
    </row>
    <row r="6" spans="2:12" x14ac:dyDescent="0.2">
      <c r="B6" s="947" t="e">
        <f ca="1">Deposits_3M!E7</f>
        <v>#NAME?</v>
      </c>
      <c r="C6" s="298" t="e">
        <f ca="1">_xll.qlRateHelperQuoteName(,B6)</f>
        <v>#NAME?</v>
      </c>
      <c r="D6" s="790" t="e">
        <f ca="1">_xll.qlRateHelperQuoteValue(Trigger,$B6)</f>
        <v>#NAME?</v>
      </c>
      <c r="E6" s="790"/>
      <c r="F6" s="59" t="b">
        <v>1</v>
      </c>
      <c r="G6" s="59">
        <v>10</v>
      </c>
      <c r="H6" s="59">
        <v>1</v>
      </c>
      <c r="I6" s="945" t="e">
        <f ca="1">_xll.qlRateHelperEarliestDate(Trigger,$B6)</f>
        <v>#NAME?</v>
      </c>
      <c r="J6" s="944" t="e">
        <f ca="1">_xll.qlRateHelperLatestDate(Trigger,$B6)</f>
        <v>#NAME?</v>
      </c>
      <c r="K6" s="398">
        <v>70</v>
      </c>
      <c r="L6" s="398" t="s">
        <v>406</v>
      </c>
    </row>
    <row r="7" spans="2:12" x14ac:dyDescent="0.2">
      <c r="B7" s="947" t="e">
        <f ca="1">Deposits_3M!E8</f>
        <v>#NAME?</v>
      </c>
      <c r="C7" s="298" t="e">
        <f ca="1">_xll.qlRateHelperQuoteName(,B7)</f>
        <v>#NAME?</v>
      </c>
      <c r="D7" s="790" t="e">
        <f ca="1">_xll.qlRateHelperQuoteValue(Trigger,$B7)</f>
        <v>#NAME?</v>
      </c>
      <c r="E7" s="790"/>
      <c r="F7" s="59" t="b">
        <v>1</v>
      </c>
      <c r="G7" s="59">
        <v>10</v>
      </c>
      <c r="H7" s="59">
        <v>1</v>
      </c>
      <c r="I7" s="945" t="e">
        <f ca="1">_xll.qlRateHelperEarliestDate(Trigger,$B7)</f>
        <v>#NAME?</v>
      </c>
      <c r="J7" s="944" t="e">
        <f ca="1">_xll.qlRateHelperLatestDate(Trigger,$B7)</f>
        <v>#NAME?</v>
      </c>
    </row>
    <row r="8" spans="2:12" x14ac:dyDescent="0.2">
      <c r="B8" s="946" t="e">
        <f ca="1">Deposits_3M!E9</f>
        <v>#NAME?</v>
      </c>
      <c r="C8" s="953" t="e">
        <f ca="1">_xll.qlRateHelperQuoteName(,B8)</f>
        <v>#NAME?</v>
      </c>
      <c r="D8" s="951" t="e">
        <f ca="1">_xll.qlRateHelperQuoteValue(Trigger,$B8)</f>
        <v>#NAME?</v>
      </c>
      <c r="E8" s="951"/>
      <c r="F8" s="950" t="b">
        <v>1</v>
      </c>
      <c r="G8" s="950">
        <v>10</v>
      </c>
      <c r="H8" s="950">
        <v>1</v>
      </c>
      <c r="I8" s="949" t="e">
        <f ca="1">_xll.qlRateHelperEarliestDate(Trigger,$B8)</f>
        <v>#NAME?</v>
      </c>
      <c r="J8" s="948" t="e">
        <f ca="1">_xll.qlRateHelperLatestDate(Trigger,$B8)</f>
        <v>#NAME?</v>
      </c>
    </row>
    <row r="9" spans="2:12" x14ac:dyDescent="0.2">
      <c r="B9" s="960" t="e">
        <f ca="1">FRAs_3M!H3</f>
        <v>#NAME?</v>
      </c>
      <c r="C9" s="795" t="e">
        <f ca="1">_xll.qlRateHelperQuoteName(,B9)</f>
        <v>#NAME?</v>
      </c>
      <c r="D9" s="794" t="e">
        <f ca="1">_xll.qlRateHelperQuoteValue(Trigger,$B9)</f>
        <v>#NAME?</v>
      </c>
      <c r="E9" s="794"/>
      <c r="F9" s="793" t="b">
        <v>0</v>
      </c>
      <c r="G9" s="793">
        <v>20</v>
      </c>
      <c r="H9" s="793">
        <v>1</v>
      </c>
      <c r="I9" s="958" t="e">
        <f ca="1">_xll.qlRateHelperEarliestDate(Trigger,$B9)</f>
        <v>#NAME?</v>
      </c>
      <c r="J9" s="957" t="e">
        <f ca="1">_xll.qlRateHelperLatestDate(Trigger,$B9)</f>
        <v>#NAME?</v>
      </c>
    </row>
    <row r="10" spans="2:12" x14ac:dyDescent="0.2">
      <c r="B10" s="947" t="e">
        <f ca="1">FRAs_3M!H4</f>
        <v>#NAME?</v>
      </c>
      <c r="C10" s="298" t="e">
        <f ca="1">_xll.qlRateHelperQuoteName(,B10)</f>
        <v>#NAME?</v>
      </c>
      <c r="D10" s="790" t="e">
        <f ca="1">_xll.qlRateHelperQuoteValue(Trigger,$B10)</f>
        <v>#NAME?</v>
      </c>
      <c r="E10" s="790"/>
      <c r="F10" s="59" t="b">
        <v>0</v>
      </c>
      <c r="G10" s="59">
        <v>20</v>
      </c>
      <c r="H10" s="59">
        <v>1</v>
      </c>
      <c r="I10" s="945" t="e">
        <f ca="1">_xll.qlRateHelperEarliestDate(Trigger,$B10)</f>
        <v>#NAME?</v>
      </c>
      <c r="J10" s="944" t="e">
        <f ca="1">_xll.qlRateHelperLatestDate(Trigger,$B10)</f>
        <v>#NAME?</v>
      </c>
    </row>
    <row r="11" spans="2:12" x14ac:dyDescent="0.2">
      <c r="B11" s="947" t="e">
        <f ca="1">FRAs_3M!H5</f>
        <v>#NAME?</v>
      </c>
      <c r="C11" s="298" t="e">
        <f ca="1">_xll.qlRateHelperQuoteName(,B11)</f>
        <v>#NAME?</v>
      </c>
      <c r="D11" s="790" t="e">
        <f ca="1">_xll.qlRateHelperQuoteValue(Trigger,$B11)</f>
        <v>#NAME?</v>
      </c>
      <c r="E11" s="790"/>
      <c r="F11" s="59" t="b">
        <v>0</v>
      </c>
      <c r="G11" s="59">
        <v>20</v>
      </c>
      <c r="H11" s="59">
        <v>1</v>
      </c>
      <c r="I11" s="945" t="e">
        <f ca="1">_xll.qlRateHelperEarliestDate(Trigger,$B11)</f>
        <v>#NAME?</v>
      </c>
      <c r="J11" s="944" t="e">
        <f ca="1">_xll.qlRateHelperLatestDate(Trigger,$B11)</f>
        <v>#NAME?</v>
      </c>
    </row>
    <row r="12" spans="2:12" x14ac:dyDescent="0.2">
      <c r="B12" s="947" t="e">
        <f ca="1">FRAs_3M!H6</f>
        <v>#NAME?</v>
      </c>
      <c r="C12" s="298" t="e">
        <f ca="1">_xll.qlRateHelperQuoteName(,B12)</f>
        <v>#NAME?</v>
      </c>
      <c r="D12" s="790" t="e">
        <f ca="1">_xll.qlRateHelperQuoteValue(Trigger,$B12)</f>
        <v>#NAME?</v>
      </c>
      <c r="E12" s="790"/>
      <c r="F12" s="59" t="b">
        <v>0</v>
      </c>
      <c r="G12" s="59">
        <v>20</v>
      </c>
      <c r="H12" s="59">
        <v>1</v>
      </c>
      <c r="I12" s="945" t="e">
        <f ca="1">_xll.qlRateHelperEarliestDate(Trigger,$B12)</f>
        <v>#NAME?</v>
      </c>
      <c r="J12" s="944" t="e">
        <f ca="1">_xll.qlRateHelperLatestDate(Trigger,$B12)</f>
        <v>#NAME?</v>
      </c>
    </row>
    <row r="13" spans="2:12" x14ac:dyDescent="0.2">
      <c r="B13" s="947" t="e">
        <f ca="1">FRAs_3M!H7</f>
        <v>#NAME?</v>
      </c>
      <c r="C13" s="298" t="e">
        <f ca="1">_xll.qlRateHelperQuoteName(,B13)</f>
        <v>#NAME?</v>
      </c>
      <c r="D13" s="790" t="e">
        <f ca="1">_xll.qlRateHelperQuoteValue(Trigger,$B13)</f>
        <v>#NAME?</v>
      </c>
      <c r="E13" s="790"/>
      <c r="F13" s="59" t="b">
        <v>0</v>
      </c>
      <c r="G13" s="59">
        <v>20</v>
      </c>
      <c r="H13" s="59">
        <v>1</v>
      </c>
      <c r="I13" s="945" t="e">
        <f ca="1">_xll.qlRateHelperEarliestDate(Trigger,$B13)</f>
        <v>#NAME?</v>
      </c>
      <c r="J13" s="944" t="e">
        <f ca="1">_xll.qlRateHelperLatestDate(Trigger,$B13)</f>
        <v>#NAME?</v>
      </c>
    </row>
    <row r="14" spans="2:12" x14ac:dyDescent="0.2">
      <c r="B14" s="947" t="e">
        <f ca="1">FRAs_3M!H8</f>
        <v>#NAME?</v>
      </c>
      <c r="C14" s="298" t="e">
        <f ca="1">_xll.qlRateHelperQuoteName(,B14)</f>
        <v>#NAME?</v>
      </c>
      <c r="D14" s="790" t="e">
        <f ca="1">_xll.qlRateHelperQuoteValue(Trigger,$B14)</f>
        <v>#NAME?</v>
      </c>
      <c r="E14" s="790"/>
      <c r="F14" s="59" t="b">
        <v>0</v>
      </c>
      <c r="G14" s="59">
        <v>20</v>
      </c>
      <c r="H14" s="59">
        <v>1</v>
      </c>
      <c r="I14" s="945" t="e">
        <f ca="1">_xll.qlRateHelperEarliestDate(Trigger,$B14)</f>
        <v>#NAME?</v>
      </c>
      <c r="J14" s="944" t="e">
        <f ca="1">_xll.qlRateHelperLatestDate(Trigger,$B14)</f>
        <v>#NAME?</v>
      </c>
    </row>
    <row r="15" spans="2:12" x14ac:dyDescent="0.2">
      <c r="B15" s="947" t="e">
        <f ca="1">FRAs_3M!H9</f>
        <v>#NAME?</v>
      </c>
      <c r="C15" s="298" t="e">
        <f ca="1">_xll.qlRateHelperQuoteName(,B15)</f>
        <v>#NAME?</v>
      </c>
      <c r="D15" s="790" t="e">
        <f ca="1">_xll.qlRateHelperQuoteValue(Trigger,$B15)</f>
        <v>#NAME?</v>
      </c>
      <c r="E15" s="790"/>
      <c r="F15" s="59" t="b">
        <v>0</v>
      </c>
      <c r="G15" s="59">
        <v>20</v>
      </c>
      <c r="H15" s="59">
        <v>1</v>
      </c>
      <c r="I15" s="945" t="e">
        <f ca="1">_xll.qlRateHelperEarliestDate(Trigger,$B15)</f>
        <v>#NAME?</v>
      </c>
      <c r="J15" s="944" t="e">
        <f ca="1">_xll.qlRateHelperLatestDate(Trigger,$B15)</f>
        <v>#NAME?</v>
      </c>
    </row>
    <row r="16" spans="2:12" x14ac:dyDescent="0.2">
      <c r="B16" s="947" t="e">
        <f ca="1">FRAs_3M!H10</f>
        <v>#NAME?</v>
      </c>
      <c r="C16" s="298" t="e">
        <f ca="1">_xll.qlRateHelperQuoteName(,B16)</f>
        <v>#NAME?</v>
      </c>
      <c r="D16" s="790" t="e">
        <f ca="1">_xll.qlRateHelperQuoteValue(Trigger,$B16)</f>
        <v>#NAME?</v>
      </c>
      <c r="E16" s="790"/>
      <c r="F16" s="59" t="b">
        <v>0</v>
      </c>
      <c r="G16" s="59">
        <v>20</v>
      </c>
      <c r="H16" s="59">
        <v>1</v>
      </c>
      <c r="I16" s="945" t="e">
        <f ca="1">_xll.qlRateHelperEarliestDate(Trigger,$B16)</f>
        <v>#NAME?</v>
      </c>
      <c r="J16" s="944" t="e">
        <f ca="1">_xll.qlRateHelperLatestDate(Trigger,$B16)</f>
        <v>#NAME?</v>
      </c>
    </row>
    <row r="17" spans="1:14" x14ac:dyDescent="0.2">
      <c r="B17" s="947" t="e">
        <f ca="1">FRAs_3M!H11</f>
        <v>#NAME?</v>
      </c>
      <c r="C17" s="298" t="e">
        <f ca="1">_xll.qlRateHelperQuoteName(,B17)</f>
        <v>#NAME?</v>
      </c>
      <c r="D17" s="790" t="e">
        <f ca="1">_xll.qlRateHelperQuoteValue(Trigger,$B17)</f>
        <v>#NAME?</v>
      </c>
      <c r="E17" s="790"/>
      <c r="F17" s="59" t="b">
        <v>0</v>
      </c>
      <c r="G17" s="59">
        <v>20</v>
      </c>
      <c r="H17" s="59">
        <v>1</v>
      </c>
      <c r="I17" s="945" t="e">
        <f ca="1">_xll.qlRateHelperEarliestDate(Trigger,$B17)</f>
        <v>#NAME?</v>
      </c>
      <c r="J17" s="944" t="e">
        <f ca="1">_xll.qlRateHelperLatestDate(Trigger,$B17)</f>
        <v>#NAME?</v>
      </c>
    </row>
    <row r="18" spans="1:14" x14ac:dyDescent="0.2">
      <c r="B18" s="947" t="e">
        <f ca="1">FRAs_3M!H12</f>
        <v>#NAME?</v>
      </c>
      <c r="C18" s="298" t="e">
        <f ca="1">_xll.qlRateHelperQuoteName(,B18)</f>
        <v>#NAME?</v>
      </c>
      <c r="D18" s="790" t="e">
        <f ca="1">_xll.qlRateHelperQuoteValue(Trigger,$B18)</f>
        <v>#NAME?</v>
      </c>
      <c r="E18" s="790"/>
      <c r="F18" s="59" t="b">
        <v>0</v>
      </c>
      <c r="G18" s="59">
        <v>20</v>
      </c>
      <c r="H18" s="59">
        <v>1</v>
      </c>
      <c r="I18" s="945" t="e">
        <f ca="1">_xll.qlRateHelperEarliestDate(Trigger,$B18)</f>
        <v>#NAME?</v>
      </c>
      <c r="J18" s="944" t="e">
        <f ca="1">_xll.qlRateHelperLatestDate(Trigger,$B18)</f>
        <v>#NAME?</v>
      </c>
    </row>
    <row r="19" spans="1:14" x14ac:dyDescent="0.2">
      <c r="B19" s="947" t="e">
        <f ca="1">FRAs_3M!H13</f>
        <v>#NAME?</v>
      </c>
      <c r="C19" s="298" t="e">
        <f ca="1">_xll.qlRateHelperQuoteName(,B19)</f>
        <v>#NAME?</v>
      </c>
      <c r="D19" s="790" t="e">
        <f ca="1">_xll.qlRateHelperQuoteValue(Trigger,$B19)</f>
        <v>#NAME?</v>
      </c>
      <c r="E19" s="790"/>
      <c r="F19" s="59" t="b">
        <v>0</v>
      </c>
      <c r="G19" s="59">
        <v>20</v>
      </c>
      <c r="H19" s="59">
        <v>1</v>
      </c>
      <c r="I19" s="945" t="e">
        <f ca="1">_xll.qlRateHelperEarliestDate(Trigger,$B19)</f>
        <v>#NAME?</v>
      </c>
      <c r="J19" s="944" t="e">
        <f ca="1">_xll.qlRateHelperLatestDate(Trigger,$B19)</f>
        <v>#NAME?</v>
      </c>
    </row>
    <row r="20" spans="1:14" ht="12" thickBot="1" x14ac:dyDescent="0.25">
      <c r="B20" s="947" t="e">
        <f ca="1">FRAs_3M!H14</f>
        <v>#NAME?</v>
      </c>
      <c r="C20" s="298" t="e">
        <f ca="1">_xll.qlRateHelperQuoteName(,B20)</f>
        <v>#NAME?</v>
      </c>
      <c r="D20" s="790" t="e">
        <f ca="1">_xll.qlRateHelperQuoteValue(Trigger,$B20)</f>
        <v>#NAME?</v>
      </c>
      <c r="E20" s="790"/>
      <c r="F20" s="59" t="b">
        <v>0</v>
      </c>
      <c r="G20" s="59">
        <v>20</v>
      </c>
      <c r="H20" s="59">
        <v>1</v>
      </c>
      <c r="I20" s="945" t="e">
        <f ca="1">_xll.qlRateHelperEarliestDate(Trigger,$B20)</f>
        <v>#NAME?</v>
      </c>
      <c r="J20" s="944" t="e">
        <f ca="1">_xll.qlRateHelperLatestDate(Trigger,$B20)</f>
        <v>#NAME?</v>
      </c>
      <c r="M20" s="796" t="s">
        <v>394</v>
      </c>
      <c r="N20" s="796" t="s">
        <v>492</v>
      </c>
    </row>
    <row r="21" spans="1:14" x14ac:dyDescent="0.2">
      <c r="A21" s="962" t="b">
        <v>0</v>
      </c>
      <c r="B21" s="960" t="e">
        <f ca="1">Futures_3M!J3</f>
        <v>#NAME?</v>
      </c>
      <c r="C21" s="795" t="e">
        <f ca="1">_xll.qlRateHelperQuoteName(,B21)</f>
        <v>#NAME?</v>
      </c>
      <c r="D21" s="959" t="e">
        <f ca="1">_xll.qlRateHelperQuoteValue(Trigger,$B21)</f>
        <v>#NAME?</v>
      </c>
      <c r="E21" s="794" t="e">
        <f ca="1">_xll.qlFuturesRateHelperConvexityAdjustment($B21,Trigger)</f>
        <v>#NAME?</v>
      </c>
      <c r="F21" s="1541" t="b">
        <v>1</v>
      </c>
      <c r="G21" s="793">
        <v>60</v>
      </c>
      <c r="H21" s="793">
        <v>7</v>
      </c>
      <c r="I21" s="958" t="e">
        <f ca="1">_xll.qlRateHelperEarliestDate(Trigger,$B21)</f>
        <v>#NAME?</v>
      </c>
      <c r="J21" s="957" t="e">
        <f ca="1">_xll.qlRateHelperLatestDate(Trigger,$B21)</f>
        <v>#NAME?</v>
      </c>
      <c r="M21" s="1540" t="e">
        <f ca="1">AND(_xll.qlIMMIsIMMdate(I21),NOT(ISERROR(D21)))</f>
        <v>#NAME?</v>
      </c>
      <c r="N21" s="1539" t="e">
        <f ca="1">AND(NOT(_xll.qlIMMIsIMMdate(I21)),NOT(ISERROR(E21)))</f>
        <v>#NAME?</v>
      </c>
    </row>
    <row r="22" spans="1:14" x14ac:dyDescent="0.2">
      <c r="A22" s="279" t="b">
        <v>0</v>
      </c>
      <c r="B22" s="947" t="e">
        <f ca="1">Futures_3M!J4</f>
        <v>#NAME?</v>
      </c>
      <c r="C22" s="298" t="e">
        <f ca="1">_xll.qlRateHelperQuoteName(,B22)</f>
        <v>#NAME?</v>
      </c>
      <c r="D22" s="955" t="e">
        <f ca="1">_xll.qlRateHelperQuoteValue(Trigger,$B22)</f>
        <v>#NAME?</v>
      </c>
      <c r="E22" s="790" t="e">
        <f ca="1">_xll.qlFuturesRateHelperConvexityAdjustment($B22,Trigger)</f>
        <v>#NAME?</v>
      </c>
      <c r="F22" s="407" t="b">
        <v>1</v>
      </c>
      <c r="G22" s="59">
        <v>60</v>
      </c>
      <c r="H22" s="59">
        <v>1</v>
      </c>
      <c r="I22" s="945" t="e">
        <f ca="1">_xll.qlRateHelperEarliestDate(Trigger,$B22)</f>
        <v>#NAME?</v>
      </c>
      <c r="J22" s="944" t="e">
        <f ca="1">_xll.qlRateHelperLatestDate(Trigger,$B22)</f>
        <v>#NAME?</v>
      </c>
      <c r="M22" s="1538" t="e">
        <f ca="1">AND(_xll.qlIMMIsIMMdate(I22),NOT(ISERROR(D22)))</f>
        <v>#NAME?</v>
      </c>
      <c r="N22" s="1537" t="e">
        <f ca="1">AND(NOT(_xll.qlIMMIsIMMdate(I22)),NOT(ISERROR(E22)))</f>
        <v>#NAME?</v>
      </c>
    </row>
    <row r="23" spans="1:14" ht="11.25" customHeight="1" x14ac:dyDescent="0.2">
      <c r="A23" s="279" t="b">
        <v>0</v>
      </c>
      <c r="B23" s="947" t="e">
        <f ca="1">Futures_3M!J5</f>
        <v>#NAME?</v>
      </c>
      <c r="C23" s="298" t="e">
        <f ca="1">_xll.qlRateHelperQuoteName(,B23)</f>
        <v>#NAME?</v>
      </c>
      <c r="D23" s="955" t="e">
        <f ca="1">_xll.qlRateHelperQuoteValue(Trigger,$B23)</f>
        <v>#NAME?</v>
      </c>
      <c r="E23" s="790" t="e">
        <f ca="1">_xll.qlFuturesRateHelperConvexityAdjustment($B23,Trigger)</f>
        <v>#NAME?</v>
      </c>
      <c r="F23" s="407" t="b">
        <v>1</v>
      </c>
      <c r="G23" s="59">
        <v>60</v>
      </c>
      <c r="H23" s="59">
        <v>1</v>
      </c>
      <c r="I23" s="945" t="e">
        <f ca="1">_xll.qlRateHelperEarliestDate(Trigger,$B23)</f>
        <v>#NAME?</v>
      </c>
      <c r="J23" s="944" t="e">
        <f ca="1">_xll.qlRateHelperLatestDate(Trigger,$B23)</f>
        <v>#NAME?</v>
      </c>
      <c r="M23" s="1538" t="e">
        <f ca="1">AND(_xll.qlIMMIsIMMdate(I23),NOT(ISERROR(D23)))</f>
        <v>#NAME?</v>
      </c>
      <c r="N23" s="1537" t="e">
        <f ca="1">AND(NOT(_xll.qlIMMIsIMMdate(I23)),NOT(ISERROR(E23)))</f>
        <v>#NAME?</v>
      </c>
    </row>
    <row r="24" spans="1:14" x14ac:dyDescent="0.2">
      <c r="A24" s="279" t="b">
        <v>0</v>
      </c>
      <c r="B24" s="947" t="e">
        <f ca="1">Futures_3M!J6</f>
        <v>#NAME?</v>
      </c>
      <c r="C24" s="298" t="e">
        <f ca="1">_xll.qlRateHelperQuoteName(,B24)</f>
        <v>#NAME?</v>
      </c>
      <c r="D24" s="955" t="e">
        <f ca="1">_xll.qlRateHelperQuoteValue(Trigger,$B24)</f>
        <v>#NAME?</v>
      </c>
      <c r="E24" s="790" t="e">
        <f ca="1">_xll.qlFuturesRateHelperConvexityAdjustment($B24,Trigger)</f>
        <v>#NAME?</v>
      </c>
      <c r="F24" s="407" t="b">
        <v>1</v>
      </c>
      <c r="G24" s="59">
        <v>60</v>
      </c>
      <c r="H24" s="59">
        <v>21</v>
      </c>
      <c r="I24" s="945" t="e">
        <f ca="1">_xll.qlRateHelperEarliestDate(Trigger,$B24)</f>
        <v>#NAME?</v>
      </c>
      <c r="J24" s="944" t="e">
        <f ca="1">_xll.qlRateHelperLatestDate(Trigger,$B24)</f>
        <v>#NAME?</v>
      </c>
      <c r="M24" s="1538" t="e">
        <f ca="1">AND(_xll.qlIMMIsIMMdate(I24),NOT(ISERROR(D24)))</f>
        <v>#NAME?</v>
      </c>
      <c r="N24" s="1537" t="e">
        <f ca="1">AND(NOT(_xll.qlIMMIsIMMdate(I24)),NOT(ISERROR(E24)))</f>
        <v>#NAME?</v>
      </c>
    </row>
    <row r="25" spans="1:14" x14ac:dyDescent="0.2">
      <c r="A25" s="279" t="b">
        <v>0</v>
      </c>
      <c r="B25" s="947" t="e">
        <f ca="1">Futures_3M!J7</f>
        <v>#NAME?</v>
      </c>
      <c r="C25" s="298" t="e">
        <f ca="1">_xll.qlRateHelperQuoteName(,B25)</f>
        <v>#NAME?</v>
      </c>
      <c r="D25" s="955" t="e">
        <f ca="1">_xll.qlRateHelperQuoteValue(Trigger,$B25)</f>
        <v>#NAME?</v>
      </c>
      <c r="E25" s="790" t="e">
        <f ca="1">_xll.qlFuturesRateHelperConvexityAdjustment($B25,Trigger)</f>
        <v>#NAME?</v>
      </c>
      <c r="F25" s="407" t="b">
        <v>1</v>
      </c>
      <c r="G25" s="59">
        <v>60</v>
      </c>
      <c r="H25" s="59">
        <v>21</v>
      </c>
      <c r="I25" s="945" t="e">
        <f ca="1">_xll.qlRateHelperEarliestDate(Trigger,$B25)</f>
        <v>#NAME?</v>
      </c>
      <c r="J25" s="944" t="e">
        <f ca="1">_xll.qlRateHelperLatestDate(Trigger,$B25)</f>
        <v>#NAME?</v>
      </c>
      <c r="M25" s="1538" t="e">
        <f ca="1">AND(_xll.qlIMMIsIMMdate(I25),NOT(ISERROR(D25)))</f>
        <v>#NAME?</v>
      </c>
      <c r="N25" s="1537" t="e">
        <f ca="1">AND(NOT(_xll.qlIMMIsIMMdate(I25)),NOT(ISERROR(E25)))</f>
        <v>#NAME?</v>
      </c>
    </row>
    <row r="26" spans="1:14" x14ac:dyDescent="0.2">
      <c r="A26" s="279" t="b">
        <v>0</v>
      </c>
      <c r="B26" s="947" t="e">
        <f ca="1">Futures_3M!J8</f>
        <v>#NAME?</v>
      </c>
      <c r="C26" s="298" t="e">
        <f ca="1">_xll.qlRateHelperQuoteName(,B26)</f>
        <v>#NAME?</v>
      </c>
      <c r="D26" s="955" t="e">
        <f ca="1">_xll.qlRateHelperQuoteValue(Trigger,$B26)</f>
        <v>#NAME?</v>
      </c>
      <c r="E26" s="790" t="e">
        <f ca="1">_xll.qlFuturesRateHelperConvexityAdjustment($B26,Trigger)</f>
        <v>#NAME?</v>
      </c>
      <c r="F26" s="407" t="b">
        <v>1</v>
      </c>
      <c r="G26" s="59">
        <v>60</v>
      </c>
      <c r="H26" s="59">
        <v>21</v>
      </c>
      <c r="I26" s="945" t="e">
        <f ca="1">_xll.qlRateHelperEarliestDate(Trigger,$B26)</f>
        <v>#NAME?</v>
      </c>
      <c r="J26" s="944" t="e">
        <f ca="1">_xll.qlRateHelperLatestDate(Trigger,$B26)</f>
        <v>#NAME?</v>
      </c>
      <c r="M26" s="1538" t="e">
        <f ca="1">AND(_xll.qlIMMIsIMMdate(I26),NOT(ISERROR(D26)))</f>
        <v>#NAME?</v>
      </c>
      <c r="N26" s="1537" t="e">
        <f ca="1">AND(NOT(_xll.qlIMMIsIMMdate(I26)),NOT(ISERROR(E26)))</f>
        <v>#NAME?</v>
      </c>
    </row>
    <row r="27" spans="1:14" x14ac:dyDescent="0.2">
      <c r="A27" s="279" t="b">
        <v>0</v>
      </c>
      <c r="B27" s="947" t="e">
        <f ca="1">Futures_3M!J9</f>
        <v>#NAME?</v>
      </c>
      <c r="C27" s="298" t="e">
        <f ca="1">_xll.qlRateHelperQuoteName(,B27)</f>
        <v>#NAME?</v>
      </c>
      <c r="D27" s="955" t="e">
        <f ca="1">_xll.qlRateHelperQuoteValue(Trigger,$B27)</f>
        <v>#NAME?</v>
      </c>
      <c r="E27" s="790" t="e">
        <f ca="1">_xll.qlFuturesRateHelperConvexityAdjustment($B27,Trigger)</f>
        <v>#NAME?</v>
      </c>
      <c r="F27" s="407" t="b">
        <v>1</v>
      </c>
      <c r="G27" s="59">
        <v>60</v>
      </c>
      <c r="H27" s="59">
        <v>21</v>
      </c>
      <c r="I27" s="945" t="e">
        <f ca="1">_xll.qlRateHelperEarliestDate(Trigger,$B27)</f>
        <v>#NAME?</v>
      </c>
      <c r="J27" s="944" t="e">
        <f ca="1">_xll.qlRateHelperLatestDate(Trigger,$B27)</f>
        <v>#NAME?</v>
      </c>
      <c r="M27" s="1538" t="e">
        <f ca="1">AND(_xll.qlIMMIsIMMdate(I27),NOT(ISERROR(D27)))</f>
        <v>#NAME?</v>
      </c>
      <c r="N27" s="1537" t="e">
        <f ca="1">AND(NOT(_xll.qlIMMIsIMMdate(I27)),NOT(ISERROR(E27)))</f>
        <v>#NAME?</v>
      </c>
    </row>
    <row r="28" spans="1:14" x14ac:dyDescent="0.2">
      <c r="A28" s="279" t="b">
        <v>0</v>
      </c>
      <c r="B28" s="947" t="e">
        <f ca="1">Futures_3M!J10</f>
        <v>#NAME?</v>
      </c>
      <c r="C28" s="298" t="e">
        <f ca="1">_xll.qlRateHelperQuoteName(,B28)</f>
        <v>#NAME?</v>
      </c>
      <c r="D28" s="955" t="e">
        <f ca="1">_xll.qlRateHelperQuoteValue(Trigger,$B28)</f>
        <v>#NAME?</v>
      </c>
      <c r="E28" s="790" t="e">
        <f ca="1">_xll.qlFuturesRateHelperConvexityAdjustment($B28,Trigger)</f>
        <v>#NAME?</v>
      </c>
      <c r="F28" s="407" t="b">
        <v>1</v>
      </c>
      <c r="G28" s="59">
        <v>60</v>
      </c>
      <c r="H28" s="59">
        <v>21</v>
      </c>
      <c r="I28" s="945" t="e">
        <f ca="1">_xll.qlRateHelperEarliestDate(Trigger,$B28)</f>
        <v>#NAME?</v>
      </c>
      <c r="J28" s="944" t="e">
        <f ca="1">_xll.qlRateHelperLatestDate(Trigger,$B28)</f>
        <v>#NAME?</v>
      </c>
      <c r="M28" s="1538" t="e">
        <f ca="1">AND(_xll.qlIMMIsIMMdate(I28),NOT(ISERROR(D28)))</f>
        <v>#NAME?</v>
      </c>
      <c r="N28" s="1537" t="e">
        <f ca="1">AND(NOT(_xll.qlIMMIsIMMdate(I28)),NOT(ISERROR(E28)))</f>
        <v>#NAME?</v>
      </c>
    </row>
    <row r="29" spans="1:14" x14ac:dyDescent="0.2">
      <c r="A29" s="279" t="b">
        <v>0</v>
      </c>
      <c r="B29" s="947" t="e">
        <f ca="1">Futures_3M!J11</f>
        <v>#NAME?</v>
      </c>
      <c r="C29" s="298" t="e">
        <f ca="1">_xll.qlRateHelperQuoteName(,B29)</f>
        <v>#NAME?</v>
      </c>
      <c r="D29" s="955" t="e">
        <f ca="1">_xll.qlRateHelperQuoteValue(Trigger,$B29)</f>
        <v>#NAME?</v>
      </c>
      <c r="E29" s="790" t="e">
        <f ca="1">_xll.qlFuturesRateHelperConvexityAdjustment($B29,Trigger)</f>
        <v>#NAME?</v>
      </c>
      <c r="F29" s="407" t="b">
        <v>1</v>
      </c>
      <c r="G29" s="59">
        <v>60</v>
      </c>
      <c r="H29" s="59">
        <v>21</v>
      </c>
      <c r="I29" s="945" t="e">
        <f ca="1">_xll.qlRateHelperEarliestDate(Trigger,$B29)</f>
        <v>#NAME?</v>
      </c>
      <c r="J29" s="944" t="e">
        <f ca="1">_xll.qlRateHelperLatestDate(Trigger,$B29)</f>
        <v>#NAME?</v>
      </c>
      <c r="M29" s="1538" t="e">
        <f ca="1">AND(_xll.qlIMMIsIMMdate(I29),NOT(ISERROR(D29)))</f>
        <v>#NAME?</v>
      </c>
      <c r="N29" s="1537" t="e">
        <f ca="1">AND(NOT(_xll.qlIMMIsIMMdate(I29)),NOT(ISERROR(E29)))</f>
        <v>#NAME?</v>
      </c>
    </row>
    <row r="30" spans="1:14" x14ac:dyDescent="0.2">
      <c r="A30" s="279" t="b">
        <v>0</v>
      </c>
      <c r="B30" s="947" t="e">
        <f ca="1">Futures_3M!J12</f>
        <v>#NAME?</v>
      </c>
      <c r="C30" s="298" t="e">
        <f ca="1">_xll.qlRateHelperQuoteName(,B30)</f>
        <v>#NAME?</v>
      </c>
      <c r="D30" s="955" t="e">
        <f ca="1">_xll.qlRateHelperQuoteValue(Trigger,$B30)</f>
        <v>#NAME?</v>
      </c>
      <c r="E30" s="790" t="e">
        <f ca="1">_xll.qlFuturesRateHelperConvexityAdjustment($B30,Trigger)</f>
        <v>#NAME?</v>
      </c>
      <c r="F30" s="407" t="b">
        <v>1</v>
      </c>
      <c r="G30" s="59">
        <v>60</v>
      </c>
      <c r="H30" s="59">
        <v>21</v>
      </c>
      <c r="I30" s="945" t="e">
        <f ca="1">_xll.qlRateHelperEarliestDate(Trigger,$B30)</f>
        <v>#NAME?</v>
      </c>
      <c r="J30" s="944" t="e">
        <f ca="1">_xll.qlRateHelperLatestDate(Trigger,$B30)</f>
        <v>#NAME?</v>
      </c>
      <c r="M30" s="1538" t="e">
        <f ca="1">AND(_xll.qlIMMIsIMMdate(I30),NOT(ISERROR(D30)))</f>
        <v>#NAME?</v>
      </c>
      <c r="N30" s="1537" t="e">
        <f ca="1">AND(NOT(_xll.qlIMMIsIMMdate(I30)),NOT(ISERROR(E30)))</f>
        <v>#NAME?</v>
      </c>
    </row>
    <row r="31" spans="1:14" x14ac:dyDescent="0.2">
      <c r="A31" s="279" t="b">
        <v>0</v>
      </c>
      <c r="B31" s="947" t="e">
        <f ca="1">Futures_3M!J13</f>
        <v>#NAME?</v>
      </c>
      <c r="C31" s="298" t="e">
        <f ca="1">_xll.qlRateHelperQuoteName(,B31)</f>
        <v>#NAME?</v>
      </c>
      <c r="D31" s="955" t="e">
        <f ca="1">_xll.qlRateHelperQuoteValue(Trigger,$B31)</f>
        <v>#NAME?</v>
      </c>
      <c r="E31" s="790" t="e">
        <f ca="1">_xll.qlFuturesRateHelperConvexityAdjustment($B31,Trigger)</f>
        <v>#NAME?</v>
      </c>
      <c r="F31" s="407" t="b">
        <v>1</v>
      </c>
      <c r="G31" s="59">
        <v>60</v>
      </c>
      <c r="H31" s="59">
        <v>21</v>
      </c>
      <c r="I31" s="945" t="e">
        <f ca="1">_xll.qlRateHelperEarliestDate(Trigger,$B31)</f>
        <v>#NAME?</v>
      </c>
      <c r="J31" s="944" t="e">
        <f ca="1">_xll.qlRateHelperLatestDate(Trigger,$B31)</f>
        <v>#NAME?</v>
      </c>
      <c r="M31" s="1538" t="e">
        <f ca="1">AND(_xll.qlIMMIsIMMdate(I31),NOT(ISERROR(D31)))</f>
        <v>#NAME?</v>
      </c>
      <c r="N31" s="1537" t="e">
        <f ca="1">AND(NOT(_xll.qlIMMIsIMMdate(I31)),NOT(ISERROR(E31)))</f>
        <v>#NAME?</v>
      </c>
    </row>
    <row r="32" spans="1:14" x14ac:dyDescent="0.2">
      <c r="A32" s="279" t="b">
        <v>0</v>
      </c>
      <c r="B32" s="947" t="e">
        <f ca="1">Futures_3M!J14</f>
        <v>#NAME?</v>
      </c>
      <c r="C32" s="298" t="e">
        <f ca="1">_xll.qlRateHelperQuoteName(,B32)</f>
        <v>#NAME?</v>
      </c>
      <c r="D32" s="955" t="e">
        <f ca="1">_xll.qlRateHelperQuoteValue(Trigger,$B32)</f>
        <v>#NAME?</v>
      </c>
      <c r="E32" s="790" t="e">
        <f ca="1">_xll.qlFuturesRateHelperConvexityAdjustment($B32,Trigger)</f>
        <v>#NAME?</v>
      </c>
      <c r="F32" s="407" t="b">
        <v>1</v>
      </c>
      <c r="G32" s="59">
        <v>60</v>
      </c>
      <c r="H32" s="59">
        <v>21</v>
      </c>
      <c r="I32" s="945" t="e">
        <f ca="1">_xll.qlRateHelperEarliestDate(Trigger,$B32)</f>
        <v>#NAME?</v>
      </c>
      <c r="J32" s="944" t="e">
        <f ca="1">_xll.qlRateHelperLatestDate(Trigger,$B32)</f>
        <v>#NAME?</v>
      </c>
      <c r="M32" s="1538" t="e">
        <f ca="1">AND(_xll.qlIMMIsIMMdate(I32),NOT(ISERROR(D32)))</f>
        <v>#NAME?</v>
      </c>
      <c r="N32" s="1537" t="e">
        <f ca="1">AND(NOT(_xll.qlIMMIsIMMdate(I32)),NOT(ISERROR(E32)))</f>
        <v>#NAME?</v>
      </c>
    </row>
    <row r="33" spans="1:14" x14ac:dyDescent="0.2">
      <c r="A33" s="279" t="b">
        <v>1</v>
      </c>
      <c r="B33" s="947" t="e">
        <f ca="1">Futures_3M!J15</f>
        <v>#NAME?</v>
      </c>
      <c r="C33" s="298" t="e">
        <f ca="1">_xll.qlRateHelperQuoteName(,B33)</f>
        <v>#NAME?</v>
      </c>
      <c r="D33" s="955" t="e">
        <f ca="1">_xll.qlRateHelperQuoteValue(Trigger,$B33)</f>
        <v>#NAME?</v>
      </c>
      <c r="E33" s="790" t="e">
        <f ca="1">_xll.qlFuturesRateHelperConvexityAdjustment($B33,Trigger)</f>
        <v>#NAME?</v>
      </c>
      <c r="F33" s="407" t="b">
        <v>1</v>
      </c>
      <c r="G33" s="59">
        <v>60</v>
      </c>
      <c r="H33" s="59">
        <v>21</v>
      </c>
      <c r="I33" s="945" t="e">
        <f ca="1">_xll.qlRateHelperEarliestDate(Trigger,$B33)</f>
        <v>#NAME?</v>
      </c>
      <c r="J33" s="944" t="e">
        <f ca="1">_xll.qlRateHelperLatestDate(Trigger,$B33)</f>
        <v>#NAME?</v>
      </c>
      <c r="M33" s="1538" t="e">
        <f ca="1">AND(_xll.qlIMMIsIMMdate(I33),NOT(ISERROR(D33)))</f>
        <v>#NAME?</v>
      </c>
      <c r="N33" s="1537" t="e">
        <f ca="1">AND(NOT(_xll.qlIMMIsIMMdate(I33)),NOT(ISERROR(E33)))</f>
        <v>#NAME?</v>
      </c>
    </row>
    <row r="34" spans="1:14" x14ac:dyDescent="0.2">
      <c r="A34" s="279" t="b">
        <v>1</v>
      </c>
      <c r="B34" s="947" t="e">
        <f ca="1">Futures_3M!J16</f>
        <v>#NAME?</v>
      </c>
      <c r="C34" s="298" t="e">
        <f ca="1">_xll.qlRateHelperQuoteName(,B34)</f>
        <v>#NAME?</v>
      </c>
      <c r="D34" s="955" t="e">
        <f ca="1">_xll.qlRateHelperQuoteValue(Trigger,$B34)</f>
        <v>#NAME?</v>
      </c>
      <c r="E34" s="790" t="e">
        <f ca="1">_xll.qlFuturesRateHelperConvexityAdjustment($B34,Trigger)</f>
        <v>#NAME?</v>
      </c>
      <c r="F34" s="407" t="b">
        <v>1</v>
      </c>
      <c r="G34" s="59">
        <v>60</v>
      </c>
      <c r="H34" s="59">
        <v>21</v>
      </c>
      <c r="I34" s="945" t="e">
        <f ca="1">_xll.qlRateHelperEarliestDate(Trigger,$B34)</f>
        <v>#NAME?</v>
      </c>
      <c r="J34" s="944" t="e">
        <f ca="1">_xll.qlRateHelperLatestDate(Trigger,$B34)</f>
        <v>#NAME?</v>
      </c>
      <c r="M34" s="1538" t="e">
        <f ca="1">AND(_xll.qlIMMIsIMMdate(I34),NOT(ISERROR(D34)))</f>
        <v>#NAME?</v>
      </c>
      <c r="N34" s="1537" t="e">
        <f ca="1">AND(NOT(_xll.qlIMMIsIMMdate(I34)),NOT(ISERROR(E34)))</f>
        <v>#NAME?</v>
      </c>
    </row>
    <row r="35" spans="1:14" x14ac:dyDescent="0.2">
      <c r="A35" s="279" t="b">
        <v>1</v>
      </c>
      <c r="B35" s="947" t="e">
        <f ca="1">Futures_3M!J17</f>
        <v>#NAME?</v>
      </c>
      <c r="C35" s="298" t="e">
        <f ca="1">_xll.qlRateHelperQuoteName(,B35)</f>
        <v>#NAME?</v>
      </c>
      <c r="D35" s="955" t="e">
        <f ca="1">_xll.qlRateHelperQuoteValue(Trigger,$B35)</f>
        <v>#NAME?</v>
      </c>
      <c r="E35" s="790" t="e">
        <f ca="1">_xll.qlFuturesRateHelperConvexityAdjustment($B35,Trigger)</f>
        <v>#NAME?</v>
      </c>
      <c r="F35" s="407" t="b">
        <v>1</v>
      </c>
      <c r="G35" s="59">
        <v>60</v>
      </c>
      <c r="H35" s="59">
        <v>21</v>
      </c>
      <c r="I35" s="945" t="e">
        <f ca="1">_xll.qlRateHelperEarliestDate(Trigger,$B35)</f>
        <v>#NAME?</v>
      </c>
      <c r="J35" s="944" t="e">
        <f ca="1">_xll.qlRateHelperLatestDate(Trigger,$B35)</f>
        <v>#NAME?</v>
      </c>
      <c r="M35" s="1538" t="e">
        <f ca="1">AND(_xll.qlIMMIsIMMdate(I35),NOT(ISERROR(D35)))</f>
        <v>#NAME?</v>
      </c>
      <c r="N35" s="1537" t="e">
        <f ca="1">AND(NOT(_xll.qlIMMIsIMMdate(I35)),NOT(ISERROR(E35)))</f>
        <v>#NAME?</v>
      </c>
    </row>
    <row r="36" spans="1:14" x14ac:dyDescent="0.2">
      <c r="A36" s="279" t="b">
        <v>1</v>
      </c>
      <c r="B36" s="947" t="e">
        <f ca="1">Futures_3M!J18</f>
        <v>#NAME?</v>
      </c>
      <c r="C36" s="298" t="e">
        <f ca="1">_xll.qlRateHelperQuoteName(,B36)</f>
        <v>#NAME?</v>
      </c>
      <c r="D36" s="955" t="e">
        <f ca="1">_xll.qlRateHelperQuoteValue(Trigger,$B36)</f>
        <v>#NAME?</v>
      </c>
      <c r="E36" s="790" t="e">
        <f ca="1">_xll.qlFuturesRateHelperConvexityAdjustment($B36,Trigger)</f>
        <v>#NAME?</v>
      </c>
      <c r="F36" s="407" t="b">
        <v>1</v>
      </c>
      <c r="G36" s="59">
        <v>60</v>
      </c>
      <c r="H36" s="59">
        <v>21</v>
      </c>
      <c r="I36" s="945" t="e">
        <f ca="1">_xll.qlRateHelperEarliestDate(Trigger,$B36)</f>
        <v>#NAME?</v>
      </c>
      <c r="J36" s="944" t="e">
        <f ca="1">_xll.qlRateHelperLatestDate(Trigger,$B36)</f>
        <v>#NAME?</v>
      </c>
      <c r="M36" s="1538" t="e">
        <f ca="1">AND(_xll.qlIMMIsIMMdate(I36),NOT(ISERROR(D36)))</f>
        <v>#NAME?</v>
      </c>
      <c r="N36" s="1537" t="e">
        <f ca="1">AND(NOT(_xll.qlIMMIsIMMdate(I36)),NOT(ISERROR(E36)))</f>
        <v>#NAME?</v>
      </c>
    </row>
    <row r="37" spans="1:14" x14ac:dyDescent="0.2">
      <c r="A37" s="279" t="b">
        <v>1</v>
      </c>
      <c r="B37" s="947" t="e">
        <f ca="1">Futures_3M!J19</f>
        <v>#NAME?</v>
      </c>
      <c r="C37" s="298" t="e">
        <f ca="1">_xll.qlRateHelperQuoteName(,B37)</f>
        <v>#NAME?</v>
      </c>
      <c r="D37" s="955" t="e">
        <f ca="1">_xll.qlRateHelperQuoteValue(Trigger,$B37)</f>
        <v>#NAME?</v>
      </c>
      <c r="E37" s="790" t="e">
        <f ca="1">_xll.qlFuturesRateHelperConvexityAdjustment($B37,Trigger)</f>
        <v>#NAME?</v>
      </c>
      <c r="F37" s="407" t="b">
        <v>1</v>
      </c>
      <c r="G37" s="59">
        <v>60</v>
      </c>
      <c r="H37" s="59">
        <v>21</v>
      </c>
      <c r="I37" s="945" t="e">
        <f ca="1">_xll.qlRateHelperEarliestDate(Trigger,$B37)</f>
        <v>#NAME?</v>
      </c>
      <c r="J37" s="944" t="e">
        <f ca="1">_xll.qlRateHelperLatestDate(Trigger,$B37)</f>
        <v>#NAME?</v>
      </c>
      <c r="M37" s="1538" t="e">
        <f ca="1">AND(_xll.qlIMMIsIMMdate(I37),NOT(ISERROR(D37)))</f>
        <v>#NAME?</v>
      </c>
      <c r="N37" s="1537" t="e">
        <f ca="1">AND(NOT(_xll.qlIMMIsIMMdate(I37)),NOT(ISERROR(E37)))</f>
        <v>#NAME?</v>
      </c>
    </row>
    <row r="38" spans="1:14" x14ac:dyDescent="0.2">
      <c r="A38" s="279" t="b">
        <v>1</v>
      </c>
      <c r="B38" s="947" t="e">
        <f ca="1">Futures_3M!J20</f>
        <v>#NAME?</v>
      </c>
      <c r="C38" s="298" t="e">
        <f ca="1">_xll.qlRateHelperQuoteName(,B38)</f>
        <v>#NAME?</v>
      </c>
      <c r="D38" s="955" t="e">
        <f ca="1">_xll.qlRateHelperQuoteValue(Trigger,$B38)</f>
        <v>#NAME?</v>
      </c>
      <c r="E38" s="790" t="e">
        <f ca="1">_xll.qlFuturesRateHelperConvexityAdjustment($B38,Trigger)</f>
        <v>#NAME?</v>
      </c>
      <c r="F38" s="407" t="b">
        <v>1</v>
      </c>
      <c r="G38" s="59">
        <v>30</v>
      </c>
      <c r="H38" s="59">
        <v>21</v>
      </c>
      <c r="I38" s="945" t="e">
        <f ca="1">_xll.qlRateHelperEarliestDate(Trigger,$B38)</f>
        <v>#NAME?</v>
      </c>
      <c r="J38" s="944" t="e">
        <f ca="1">_xll.qlRateHelperLatestDate(Trigger,$B38)</f>
        <v>#NAME?</v>
      </c>
      <c r="M38" s="1538" t="e">
        <f ca="1">AND(_xll.qlIMMIsIMMdate(I38),NOT(ISERROR(D38)))</f>
        <v>#NAME?</v>
      </c>
      <c r="N38" s="1537" t="e">
        <f ca="1">AND(NOT(_xll.qlIMMIsIMMdate(I38)),NOT(ISERROR(E38)))</f>
        <v>#NAME?</v>
      </c>
    </row>
    <row r="39" spans="1:14" x14ac:dyDescent="0.2">
      <c r="A39" s="279" t="b">
        <v>1</v>
      </c>
      <c r="B39" s="947" t="e">
        <f ca="1">Futures_3M!J21</f>
        <v>#NAME?</v>
      </c>
      <c r="C39" s="298" t="e">
        <f ca="1">_xll.qlRateHelperQuoteName(,B39)</f>
        <v>#NAME?</v>
      </c>
      <c r="D39" s="955" t="e">
        <f ca="1">_xll.qlRateHelperQuoteValue(Trigger,$B39)</f>
        <v>#NAME?</v>
      </c>
      <c r="E39" s="790" t="e">
        <f ca="1">_xll.qlFuturesRateHelperConvexityAdjustment($B39,Trigger)</f>
        <v>#NAME?</v>
      </c>
      <c r="F39" s="407" t="b">
        <v>1</v>
      </c>
      <c r="G39" s="59">
        <v>30</v>
      </c>
      <c r="H39" s="59">
        <v>21</v>
      </c>
      <c r="I39" s="945" t="e">
        <f ca="1">_xll.qlRateHelperEarliestDate(Trigger,$B39)</f>
        <v>#NAME?</v>
      </c>
      <c r="J39" s="944" t="e">
        <f ca="1">_xll.qlRateHelperLatestDate(Trigger,$B39)</f>
        <v>#NAME?</v>
      </c>
      <c r="M39" s="1538" t="e">
        <f ca="1">AND(_xll.qlIMMIsIMMdate(I39),NOT(ISERROR(D39)))</f>
        <v>#NAME?</v>
      </c>
      <c r="N39" s="1537" t="e">
        <f ca="1">AND(NOT(_xll.qlIMMIsIMMdate(I39)),NOT(ISERROR(E39)))</f>
        <v>#NAME?</v>
      </c>
    </row>
    <row r="40" spans="1:14" x14ac:dyDescent="0.2">
      <c r="A40" s="279" t="b">
        <v>1</v>
      </c>
      <c r="B40" s="947" t="e">
        <f ca="1">Futures_3M!J22</f>
        <v>#NAME?</v>
      </c>
      <c r="C40" s="298" t="e">
        <f ca="1">_xll.qlRateHelperQuoteName(,B40)</f>
        <v>#NAME?</v>
      </c>
      <c r="D40" s="955" t="e">
        <f ca="1">_xll.qlRateHelperQuoteValue(Trigger,$B40)</f>
        <v>#NAME?</v>
      </c>
      <c r="E40" s="790" t="e">
        <f ca="1">_xll.qlFuturesRateHelperConvexityAdjustment($B40,Trigger)</f>
        <v>#NAME?</v>
      </c>
      <c r="F40" s="407" t="b">
        <v>1</v>
      </c>
      <c r="G40" s="59">
        <v>30</v>
      </c>
      <c r="H40" s="59">
        <v>21</v>
      </c>
      <c r="I40" s="945" t="e">
        <f ca="1">_xll.qlRateHelperEarliestDate(Trigger,$B40)</f>
        <v>#NAME?</v>
      </c>
      <c r="J40" s="944" t="e">
        <f ca="1">_xll.qlRateHelperLatestDate(Trigger,$B40)</f>
        <v>#NAME?</v>
      </c>
      <c r="M40" s="1538" t="e">
        <f ca="1">AND(_xll.qlIMMIsIMMdate(I40),NOT(ISERROR(D40)))</f>
        <v>#NAME?</v>
      </c>
      <c r="N40" s="1537" t="e">
        <f ca="1">AND(NOT(_xll.qlIMMIsIMMdate(I40)),NOT(ISERROR(E40)))</f>
        <v>#NAME?</v>
      </c>
    </row>
    <row r="41" spans="1:14" x14ac:dyDescent="0.2">
      <c r="A41" s="279" t="b">
        <v>1</v>
      </c>
      <c r="B41" s="947" t="e">
        <f ca="1">Futures_3M!J23</f>
        <v>#NAME?</v>
      </c>
      <c r="C41" s="298" t="e">
        <f ca="1">_xll.qlRateHelperQuoteName(,B41)</f>
        <v>#NAME?</v>
      </c>
      <c r="D41" s="955" t="e">
        <f ca="1">_xll.qlRateHelperQuoteValue(Trigger,$B41)</f>
        <v>#NAME?</v>
      </c>
      <c r="E41" s="790" t="e">
        <f ca="1">_xll.qlFuturesRateHelperConvexityAdjustment($B41,Trigger)</f>
        <v>#NAME?</v>
      </c>
      <c r="F41" s="407" t="b">
        <v>1</v>
      </c>
      <c r="G41" s="59">
        <v>30</v>
      </c>
      <c r="H41" s="59">
        <v>21</v>
      </c>
      <c r="I41" s="945" t="e">
        <f ca="1">_xll.qlRateHelperEarliestDate(Trigger,$B41)</f>
        <v>#NAME?</v>
      </c>
      <c r="J41" s="944" t="e">
        <f ca="1">_xll.qlRateHelperLatestDate(Trigger,$B41)</f>
        <v>#NAME?</v>
      </c>
      <c r="M41" s="1538" t="e">
        <f ca="1">AND(_xll.qlIMMIsIMMdate(I41),NOT(ISERROR(D41)))</f>
        <v>#NAME?</v>
      </c>
      <c r="N41" s="1537" t="e">
        <f ca="1">AND(NOT(_xll.qlIMMIsIMMdate(I41)),NOT(ISERROR(E41)))</f>
        <v>#NAME?</v>
      </c>
    </row>
    <row r="42" spans="1:14" x14ac:dyDescent="0.2">
      <c r="A42" s="279" t="b">
        <v>1</v>
      </c>
      <c r="B42" s="947" t="e">
        <f ca="1">Futures_3M!J24</f>
        <v>#NAME?</v>
      </c>
      <c r="C42" s="298" t="e">
        <f ca="1">_xll.qlRateHelperQuoteName(,B42)</f>
        <v>#NAME?</v>
      </c>
      <c r="D42" s="955" t="e">
        <f ca="1">_xll.qlRateHelperQuoteValue(Trigger,$B42)</f>
        <v>#NAME?</v>
      </c>
      <c r="E42" s="790" t="e">
        <f ca="1">_xll.qlFuturesRateHelperConvexityAdjustment($B42,Trigger)</f>
        <v>#NAME?</v>
      </c>
      <c r="F42" s="407" t="b">
        <v>1</v>
      </c>
      <c r="G42" s="59">
        <v>30</v>
      </c>
      <c r="H42" s="59">
        <v>21</v>
      </c>
      <c r="I42" s="945" t="e">
        <f ca="1">_xll.qlRateHelperEarliestDate(Trigger,$B42)</f>
        <v>#NAME?</v>
      </c>
      <c r="J42" s="944" t="e">
        <f ca="1">_xll.qlRateHelperLatestDate(Trigger,$B42)</f>
        <v>#NAME?</v>
      </c>
      <c r="M42" s="1538" t="e">
        <f ca="1">AND(_xll.qlIMMIsIMMdate(I42),NOT(ISERROR(D42)))</f>
        <v>#NAME?</v>
      </c>
      <c r="N42" s="1537" t="e">
        <f ca="1">AND(NOT(_xll.qlIMMIsIMMdate(I42)),NOT(ISERROR(E42)))</f>
        <v>#NAME?</v>
      </c>
    </row>
    <row r="43" spans="1:14" x14ac:dyDescent="0.2">
      <c r="A43" s="279" t="b">
        <v>1</v>
      </c>
      <c r="B43" s="947" t="e">
        <f ca="1">Futures_3M!J25</f>
        <v>#NAME?</v>
      </c>
      <c r="C43" s="298" t="e">
        <f ca="1">_xll.qlRateHelperQuoteName(,B43)</f>
        <v>#NAME?</v>
      </c>
      <c r="D43" s="955" t="e">
        <f ca="1">_xll.qlRateHelperQuoteValue(Trigger,$B43)</f>
        <v>#NAME?</v>
      </c>
      <c r="E43" s="790" t="e">
        <f ca="1">_xll.qlFuturesRateHelperConvexityAdjustment($B43,Trigger)</f>
        <v>#NAME?</v>
      </c>
      <c r="F43" s="407" t="b">
        <v>1</v>
      </c>
      <c r="G43" s="59">
        <v>30</v>
      </c>
      <c r="H43" s="59">
        <v>21</v>
      </c>
      <c r="I43" s="945" t="e">
        <f ca="1">_xll.qlRateHelperEarliestDate(Trigger,$B43)</f>
        <v>#NAME?</v>
      </c>
      <c r="J43" s="944" t="e">
        <f ca="1">_xll.qlRateHelperLatestDate(Trigger,$B43)</f>
        <v>#NAME?</v>
      </c>
      <c r="M43" s="1538" t="e">
        <f ca="1">AND(_xll.qlIMMIsIMMdate(I43),NOT(ISERROR(D43)))</f>
        <v>#NAME?</v>
      </c>
      <c r="N43" s="1537" t="e">
        <f ca="1">AND(NOT(_xll.qlIMMIsIMMdate(I43)),NOT(ISERROR(E43)))</f>
        <v>#NAME?</v>
      </c>
    </row>
    <row r="44" spans="1:14" x14ac:dyDescent="0.2">
      <c r="A44" s="279" t="b">
        <v>1</v>
      </c>
      <c r="B44" s="947" t="e">
        <f ca="1">Futures_3M!J26</f>
        <v>#NAME?</v>
      </c>
      <c r="C44" s="298" t="e">
        <f ca="1">_xll.qlRateHelperQuoteName(,B44)</f>
        <v>#NAME?</v>
      </c>
      <c r="D44" s="955" t="e">
        <f ca="1">_xll.qlRateHelperQuoteValue(Trigger,$B44)</f>
        <v>#NAME?</v>
      </c>
      <c r="E44" s="790" t="e">
        <f ca="1">_xll.qlFuturesRateHelperConvexityAdjustment($B44,Trigger)</f>
        <v>#NAME?</v>
      </c>
      <c r="F44" s="407" t="b">
        <v>1</v>
      </c>
      <c r="G44" s="59">
        <v>30</v>
      </c>
      <c r="H44" s="59">
        <v>21</v>
      </c>
      <c r="I44" s="945" t="e">
        <f ca="1">_xll.qlRateHelperEarliestDate(Trigger,$B44)</f>
        <v>#NAME?</v>
      </c>
      <c r="J44" s="944" t="e">
        <f ca="1">_xll.qlRateHelperLatestDate(Trigger,$B44)</f>
        <v>#NAME?</v>
      </c>
      <c r="M44" s="1538" t="e">
        <f ca="1">AND(_xll.qlIMMIsIMMdate(I44),NOT(ISERROR(D44)))</f>
        <v>#NAME?</v>
      </c>
      <c r="N44" s="1537" t="e">
        <f ca="1">AND(NOT(_xll.qlIMMIsIMMdate(I44)),NOT(ISERROR(E44)))</f>
        <v>#NAME?</v>
      </c>
    </row>
    <row r="45" spans="1:14" x14ac:dyDescent="0.2">
      <c r="A45" s="279" t="b">
        <v>1</v>
      </c>
      <c r="B45" s="947" t="e">
        <f ca="1">Futures_3M!J27</f>
        <v>#NAME?</v>
      </c>
      <c r="C45" s="298" t="e">
        <f ca="1">_xll.qlRateHelperQuoteName(,B45)</f>
        <v>#NAME?</v>
      </c>
      <c r="D45" s="955" t="e">
        <f ca="1">_xll.qlRateHelperQuoteValue(Trigger,$B45)</f>
        <v>#NAME?</v>
      </c>
      <c r="E45" s="790" t="e">
        <f ca="1">_xll.qlFuturesRateHelperConvexityAdjustment($B45,Trigger)</f>
        <v>#NAME?</v>
      </c>
      <c r="F45" s="407" t="b">
        <v>1</v>
      </c>
      <c r="G45" s="59">
        <v>30</v>
      </c>
      <c r="H45" s="59">
        <v>21</v>
      </c>
      <c r="I45" s="945" t="e">
        <f ca="1">_xll.qlRateHelperEarliestDate(Trigger,$B45)</f>
        <v>#NAME?</v>
      </c>
      <c r="J45" s="944" t="e">
        <f ca="1">_xll.qlRateHelperLatestDate(Trigger,$B45)</f>
        <v>#NAME?</v>
      </c>
      <c r="M45" s="1538" t="e">
        <f ca="1">AND(_xll.qlIMMIsIMMdate(I45),NOT(ISERROR(D45)))</f>
        <v>#NAME?</v>
      </c>
      <c r="N45" s="1537" t="e">
        <f ca="1">AND(NOT(_xll.qlIMMIsIMMdate(I45)),NOT(ISERROR(E45)))</f>
        <v>#NAME?</v>
      </c>
    </row>
    <row r="46" spans="1:14" x14ac:dyDescent="0.2">
      <c r="A46" s="279" t="b">
        <v>1</v>
      </c>
      <c r="B46" s="947" t="e">
        <f ca="1">Futures_3M!J28</f>
        <v>#NAME?</v>
      </c>
      <c r="C46" s="298" t="e">
        <f ca="1">_xll.qlRateHelperQuoteName(,B46)</f>
        <v>#NAME?</v>
      </c>
      <c r="D46" s="955" t="e">
        <f ca="1">_xll.qlRateHelperQuoteValue(Trigger,$B46)</f>
        <v>#NAME?</v>
      </c>
      <c r="E46" s="790" t="e">
        <f ca="1">_xll.qlFuturesRateHelperConvexityAdjustment($B46,Trigger)</f>
        <v>#NAME?</v>
      </c>
      <c r="F46" s="407" t="b">
        <v>1</v>
      </c>
      <c r="G46" s="59">
        <v>30</v>
      </c>
      <c r="H46" s="59">
        <v>21</v>
      </c>
      <c r="I46" s="945" t="e">
        <f ca="1">_xll.qlRateHelperEarliestDate(Trigger,$B46)</f>
        <v>#NAME?</v>
      </c>
      <c r="J46" s="944" t="e">
        <f ca="1">_xll.qlRateHelperLatestDate(Trigger,$B46)</f>
        <v>#NAME?</v>
      </c>
      <c r="M46" s="1538" t="e">
        <f ca="1">AND(_xll.qlIMMIsIMMdate(I46),NOT(ISERROR(D46)))</f>
        <v>#NAME?</v>
      </c>
      <c r="N46" s="1537" t="e">
        <f ca="1">AND(NOT(_xll.qlIMMIsIMMdate(I46)),NOT(ISERROR(E46)))</f>
        <v>#NAME?</v>
      </c>
    </row>
    <row r="47" spans="1:14" x14ac:dyDescent="0.2">
      <c r="A47" s="279" t="b">
        <v>1</v>
      </c>
      <c r="B47" s="947" t="e">
        <f ca="1">Futures_3M!J29</f>
        <v>#NAME?</v>
      </c>
      <c r="C47" s="298" t="e">
        <f ca="1">_xll.qlRateHelperQuoteName(,B47)</f>
        <v>#NAME?</v>
      </c>
      <c r="D47" s="955" t="e">
        <f ca="1">_xll.qlRateHelperQuoteValue(Trigger,$B47)</f>
        <v>#NAME?</v>
      </c>
      <c r="E47" s="790" t="e">
        <f ca="1">_xll.qlFuturesRateHelperConvexityAdjustment($B47,Trigger)</f>
        <v>#NAME?</v>
      </c>
      <c r="F47" s="407" t="b">
        <v>1</v>
      </c>
      <c r="G47" s="59">
        <v>30</v>
      </c>
      <c r="H47" s="59">
        <v>21</v>
      </c>
      <c r="I47" s="945" t="e">
        <f ca="1">_xll.qlRateHelperEarliestDate(Trigger,$B47)</f>
        <v>#NAME?</v>
      </c>
      <c r="J47" s="944" t="e">
        <f ca="1">_xll.qlRateHelperLatestDate(Trigger,$B47)</f>
        <v>#NAME?</v>
      </c>
      <c r="M47" s="1538" t="e">
        <f ca="1">AND(_xll.qlIMMIsIMMdate(I47),NOT(ISERROR(D47)))</f>
        <v>#NAME?</v>
      </c>
      <c r="N47" s="1537" t="e">
        <f ca="1">AND(NOT(_xll.qlIMMIsIMMdate(I47)),NOT(ISERROR(E47)))</f>
        <v>#NAME?</v>
      </c>
    </row>
    <row r="48" spans="1:14" x14ac:dyDescent="0.2">
      <c r="A48" s="279" t="b">
        <v>1</v>
      </c>
      <c r="B48" s="947" t="e">
        <f ca="1">Futures_3M!J30</f>
        <v>#NAME?</v>
      </c>
      <c r="C48" s="298" t="e">
        <f ca="1">_xll.qlRateHelperQuoteName(,B48)</f>
        <v>#NAME?</v>
      </c>
      <c r="D48" s="955" t="e">
        <f ca="1">_xll.qlRateHelperQuoteValue(Trigger,$B48)</f>
        <v>#NAME?</v>
      </c>
      <c r="E48" s="790" t="e">
        <f ca="1">_xll.qlFuturesRateHelperConvexityAdjustment($B48,Trigger)</f>
        <v>#NAME?</v>
      </c>
      <c r="F48" s="407" t="b">
        <v>1</v>
      </c>
      <c r="G48" s="59">
        <v>30</v>
      </c>
      <c r="H48" s="59">
        <v>21</v>
      </c>
      <c r="I48" s="945" t="e">
        <f ca="1">_xll.qlRateHelperEarliestDate(Trigger,$B48)</f>
        <v>#NAME?</v>
      </c>
      <c r="J48" s="944" t="e">
        <f ca="1">_xll.qlRateHelperLatestDate(Trigger,$B48)</f>
        <v>#NAME?</v>
      </c>
      <c r="M48" s="1538" t="e">
        <f ca="1">AND(_xll.qlIMMIsIMMdate(I48),NOT(ISERROR(D48)))</f>
        <v>#NAME?</v>
      </c>
      <c r="N48" s="1537" t="e">
        <f ca="1">AND(NOT(_xll.qlIMMIsIMMdate(I48)),NOT(ISERROR(E48)))</f>
        <v>#NAME?</v>
      </c>
    </row>
    <row r="49" spans="1:14" x14ac:dyDescent="0.2">
      <c r="A49" s="279" t="b">
        <v>1</v>
      </c>
      <c r="B49" s="947" t="e">
        <f ca="1">Futures_3M!J31</f>
        <v>#NAME?</v>
      </c>
      <c r="C49" s="298" t="e">
        <f ca="1">_xll.qlRateHelperQuoteName(,B49)</f>
        <v>#NAME?</v>
      </c>
      <c r="D49" s="955" t="e">
        <f ca="1">_xll.qlRateHelperQuoteValue(Trigger,$B49)</f>
        <v>#NAME?</v>
      </c>
      <c r="E49" s="790" t="e">
        <f ca="1">_xll.qlFuturesRateHelperConvexityAdjustment($B49,Trigger)</f>
        <v>#NAME?</v>
      </c>
      <c r="F49" s="407" t="b">
        <v>1</v>
      </c>
      <c r="G49" s="59">
        <v>30</v>
      </c>
      <c r="H49" s="59">
        <v>21</v>
      </c>
      <c r="I49" s="945" t="e">
        <f ca="1">_xll.qlRateHelperEarliestDate(Trigger,$B49)</f>
        <v>#NAME?</v>
      </c>
      <c r="J49" s="944" t="e">
        <f ca="1">_xll.qlRateHelperLatestDate(Trigger,$B49)</f>
        <v>#NAME?</v>
      </c>
      <c r="M49" s="1538" t="e">
        <f ca="1">AND(_xll.qlIMMIsIMMdate(I49),NOT(ISERROR(D49)))</f>
        <v>#NAME?</v>
      </c>
      <c r="N49" s="1537" t="e">
        <f ca="1">AND(NOT(_xll.qlIMMIsIMMdate(I49)),NOT(ISERROR(E49)))</f>
        <v>#NAME?</v>
      </c>
    </row>
    <row r="50" spans="1:14" x14ac:dyDescent="0.2">
      <c r="A50" s="279" t="b">
        <v>1</v>
      </c>
      <c r="B50" s="947" t="e">
        <f ca="1">Futures_3M!J32</f>
        <v>#NAME?</v>
      </c>
      <c r="C50" s="298" t="e">
        <f ca="1">_xll.qlRateHelperQuoteName(,B50)</f>
        <v>#NAME?</v>
      </c>
      <c r="D50" s="955" t="e">
        <f ca="1">_xll.qlRateHelperQuoteValue(Trigger,$B50)</f>
        <v>#NAME?</v>
      </c>
      <c r="E50" s="790" t="e">
        <f ca="1">_xll.qlFuturesRateHelperConvexityAdjustment($B50,Trigger)</f>
        <v>#NAME?</v>
      </c>
      <c r="F50" s="407" t="b">
        <v>1</v>
      </c>
      <c r="G50" s="59">
        <v>30</v>
      </c>
      <c r="H50" s="59">
        <v>21</v>
      </c>
      <c r="I50" s="945" t="e">
        <f ca="1">_xll.qlRateHelperEarliestDate(Trigger,$B50)</f>
        <v>#NAME?</v>
      </c>
      <c r="J50" s="944" t="e">
        <f ca="1">_xll.qlRateHelperLatestDate(Trigger,$B50)</f>
        <v>#NAME?</v>
      </c>
      <c r="M50" s="1538" t="e">
        <f ca="1">AND(_xll.qlIMMIsIMMdate(I50),NOT(ISERROR(D50)))</f>
        <v>#NAME?</v>
      </c>
      <c r="N50" s="1537" t="e">
        <f ca="1">AND(NOT(_xll.qlIMMIsIMMdate(I50)),NOT(ISERROR(E50)))</f>
        <v>#NAME?</v>
      </c>
    </row>
    <row r="51" spans="1:14" x14ac:dyDescent="0.2">
      <c r="A51" s="279" t="b">
        <v>1</v>
      </c>
      <c r="B51" s="947" t="e">
        <f ca="1">Futures_3M!J33</f>
        <v>#NAME?</v>
      </c>
      <c r="C51" s="298" t="e">
        <f ca="1">_xll.qlRateHelperQuoteName(,B51)</f>
        <v>#NAME?</v>
      </c>
      <c r="D51" s="955" t="e">
        <f ca="1">_xll.qlRateHelperQuoteValue(Trigger,$B51)</f>
        <v>#NAME?</v>
      </c>
      <c r="E51" s="790" t="e">
        <f ca="1">_xll.qlFuturesRateHelperConvexityAdjustment($B51,Trigger)</f>
        <v>#NAME?</v>
      </c>
      <c r="F51" s="407" t="b">
        <v>1</v>
      </c>
      <c r="G51" s="59">
        <v>30</v>
      </c>
      <c r="H51" s="59">
        <v>21</v>
      </c>
      <c r="I51" s="945" t="e">
        <f ca="1">_xll.qlRateHelperEarliestDate(Trigger,$B51)</f>
        <v>#NAME?</v>
      </c>
      <c r="J51" s="944" t="e">
        <f ca="1">_xll.qlRateHelperLatestDate(Trigger,$B51)</f>
        <v>#NAME?</v>
      </c>
      <c r="M51" s="1538" t="e">
        <f ca="1">AND(_xll.qlIMMIsIMMdate(I51),NOT(ISERROR(D51)))</f>
        <v>#NAME?</v>
      </c>
      <c r="N51" s="1537" t="e">
        <f ca="1">AND(NOT(_xll.qlIMMIsIMMdate(I51)),NOT(ISERROR(E51)))</f>
        <v>#NAME?</v>
      </c>
    </row>
    <row r="52" spans="1:14" x14ac:dyDescent="0.2">
      <c r="A52" s="279" t="b">
        <v>1</v>
      </c>
      <c r="B52" s="947" t="e">
        <f ca="1">Futures_3M!J34</f>
        <v>#NAME?</v>
      </c>
      <c r="C52" s="298" t="e">
        <f ca="1">_xll.qlRateHelperQuoteName(,B52)</f>
        <v>#NAME?</v>
      </c>
      <c r="D52" s="955" t="e">
        <f ca="1">_xll.qlRateHelperQuoteValue(Trigger,$B52)</f>
        <v>#NAME?</v>
      </c>
      <c r="E52" s="790" t="e">
        <f ca="1">_xll.qlFuturesRateHelperConvexityAdjustment($B52,Trigger)</f>
        <v>#NAME?</v>
      </c>
      <c r="F52" s="407" t="b">
        <v>1</v>
      </c>
      <c r="G52" s="59">
        <v>30</v>
      </c>
      <c r="H52" s="59">
        <v>21</v>
      </c>
      <c r="I52" s="945" t="e">
        <f ca="1">_xll.qlRateHelperEarliestDate(Trigger,$B52)</f>
        <v>#NAME?</v>
      </c>
      <c r="J52" s="944" t="e">
        <f ca="1">_xll.qlRateHelperLatestDate(Trigger,$B52)</f>
        <v>#NAME?</v>
      </c>
      <c r="M52" s="1538" t="e">
        <f ca="1">AND(_xll.qlIMMIsIMMdate(I52),NOT(ISERROR(D52)))</f>
        <v>#NAME?</v>
      </c>
      <c r="N52" s="1537" t="e">
        <f ca="1">AND(NOT(_xll.qlIMMIsIMMdate(I52)),NOT(ISERROR(E52)))</f>
        <v>#NAME?</v>
      </c>
    </row>
    <row r="53" spans="1:14" x14ac:dyDescent="0.2">
      <c r="A53" s="279" t="b">
        <v>1</v>
      </c>
      <c r="B53" s="947" t="e">
        <f ca="1">Futures_3M!J35</f>
        <v>#NAME?</v>
      </c>
      <c r="C53" s="298" t="e">
        <f ca="1">_xll.qlRateHelperQuoteName(,B53)</f>
        <v>#NAME?</v>
      </c>
      <c r="D53" s="955" t="e">
        <f ca="1">_xll.qlRateHelperQuoteValue(Trigger,$B53)</f>
        <v>#NAME?</v>
      </c>
      <c r="E53" s="790" t="e">
        <f ca="1">_xll.qlFuturesRateHelperConvexityAdjustment($B53,Trigger)</f>
        <v>#NAME?</v>
      </c>
      <c r="F53" s="407" t="b">
        <v>1</v>
      </c>
      <c r="G53" s="59">
        <v>30</v>
      </c>
      <c r="H53" s="59">
        <v>21</v>
      </c>
      <c r="I53" s="945" t="e">
        <f ca="1">_xll.qlRateHelperEarliestDate(Trigger,$B53)</f>
        <v>#NAME?</v>
      </c>
      <c r="J53" s="944" t="e">
        <f ca="1">_xll.qlRateHelperLatestDate(Trigger,$B53)</f>
        <v>#NAME?</v>
      </c>
      <c r="M53" s="1538" t="e">
        <f ca="1">AND(_xll.qlIMMIsIMMdate(I53),NOT(ISERROR(D53)))</f>
        <v>#NAME?</v>
      </c>
      <c r="N53" s="1537" t="e">
        <f ca="1">AND(NOT(_xll.qlIMMIsIMMdate(I53)),NOT(ISERROR(E53)))</f>
        <v>#NAME?</v>
      </c>
    </row>
    <row r="54" spans="1:14" x14ac:dyDescent="0.2">
      <c r="A54" s="279" t="b">
        <v>1</v>
      </c>
      <c r="B54" s="947" t="e">
        <f ca="1">Futures_3M!J36</f>
        <v>#NAME?</v>
      </c>
      <c r="C54" s="298" t="e">
        <f ca="1">_xll.qlRateHelperQuoteName(,B54)</f>
        <v>#NAME?</v>
      </c>
      <c r="D54" s="955" t="e">
        <f ca="1">_xll.qlRateHelperQuoteValue(Trigger,$B54)</f>
        <v>#NAME?</v>
      </c>
      <c r="E54" s="790" t="e">
        <f ca="1">_xll.qlFuturesRateHelperConvexityAdjustment($B54,Trigger)</f>
        <v>#NAME?</v>
      </c>
      <c r="F54" s="407" t="b">
        <v>1</v>
      </c>
      <c r="G54" s="59">
        <v>30</v>
      </c>
      <c r="H54" s="59">
        <v>21</v>
      </c>
      <c r="I54" s="945" t="e">
        <f ca="1">_xll.qlRateHelperEarliestDate(Trigger,$B54)</f>
        <v>#NAME?</v>
      </c>
      <c r="J54" s="944" t="e">
        <f ca="1">_xll.qlRateHelperLatestDate(Trigger,$B54)</f>
        <v>#NAME?</v>
      </c>
      <c r="M54" s="1538" t="e">
        <f ca="1">AND(_xll.qlIMMIsIMMdate(I54),NOT(ISERROR(D54)))</f>
        <v>#NAME?</v>
      </c>
      <c r="N54" s="1537" t="e">
        <f ca="1">AND(NOT(_xll.qlIMMIsIMMdate(I54)),NOT(ISERROR(E54)))</f>
        <v>#NAME?</v>
      </c>
    </row>
    <row r="55" spans="1:14" x14ac:dyDescent="0.2">
      <c r="A55" s="279" t="b">
        <v>1</v>
      </c>
      <c r="B55" s="947" t="e">
        <f ca="1">Futures_3M!J37</f>
        <v>#NAME?</v>
      </c>
      <c r="C55" s="298" t="e">
        <f ca="1">_xll.qlRateHelperQuoteName(,B55)</f>
        <v>#NAME?</v>
      </c>
      <c r="D55" s="955" t="e">
        <f ca="1">_xll.qlRateHelperQuoteValue(Trigger,$B55)</f>
        <v>#NAME?</v>
      </c>
      <c r="E55" s="790" t="e">
        <f ca="1">_xll.qlFuturesRateHelperConvexityAdjustment($B55,Trigger)</f>
        <v>#NAME?</v>
      </c>
      <c r="F55" s="407" t="b">
        <v>1</v>
      </c>
      <c r="G55" s="59">
        <v>30</v>
      </c>
      <c r="H55" s="59">
        <v>21</v>
      </c>
      <c r="I55" s="945" t="e">
        <f ca="1">_xll.qlRateHelperEarliestDate(Trigger,$B55)</f>
        <v>#NAME?</v>
      </c>
      <c r="J55" s="944" t="e">
        <f ca="1">_xll.qlRateHelperLatestDate(Trigger,$B55)</f>
        <v>#NAME?</v>
      </c>
      <c r="M55" s="1538" t="e">
        <f ca="1">AND(_xll.qlIMMIsIMMdate(I55),NOT(ISERROR(D55)))</f>
        <v>#NAME?</v>
      </c>
      <c r="N55" s="1537" t="e">
        <f ca="1">AND(NOT(_xll.qlIMMIsIMMdate(I55)),NOT(ISERROR(E55)))</f>
        <v>#NAME?</v>
      </c>
    </row>
    <row r="56" spans="1:14" x14ac:dyDescent="0.2">
      <c r="A56" s="279" t="b">
        <v>1</v>
      </c>
      <c r="B56" s="947" t="e">
        <f ca="1">Futures_3M!J38</f>
        <v>#NAME?</v>
      </c>
      <c r="C56" s="298" t="e">
        <f ca="1">_xll.qlRateHelperQuoteName(,B56)</f>
        <v>#NAME?</v>
      </c>
      <c r="D56" s="955" t="e">
        <f ca="1">_xll.qlRateHelperQuoteValue(Trigger,$B56)</f>
        <v>#NAME?</v>
      </c>
      <c r="E56" s="790" t="e">
        <f ca="1">_xll.qlFuturesRateHelperConvexityAdjustment($B56,Trigger)</f>
        <v>#NAME?</v>
      </c>
      <c r="F56" s="407" t="b">
        <v>1</v>
      </c>
      <c r="G56" s="59">
        <v>30</v>
      </c>
      <c r="H56" s="59">
        <v>21</v>
      </c>
      <c r="I56" s="945" t="e">
        <f ca="1">_xll.qlRateHelperEarliestDate(Trigger,$B56)</f>
        <v>#NAME?</v>
      </c>
      <c r="J56" s="944" t="e">
        <f ca="1">_xll.qlRateHelperLatestDate(Trigger,$B56)</f>
        <v>#NAME?</v>
      </c>
      <c r="M56" s="1538" t="e">
        <f ca="1">AND(_xll.qlIMMIsIMMdate(I56),NOT(ISERROR(D56)))</f>
        <v>#NAME?</v>
      </c>
      <c r="N56" s="1537" t="e">
        <f ca="1">AND(NOT(_xll.qlIMMIsIMMdate(I56)),NOT(ISERROR(E56)))</f>
        <v>#NAME?</v>
      </c>
    </row>
    <row r="57" spans="1:14" x14ac:dyDescent="0.2">
      <c r="A57" s="279" t="b">
        <v>1</v>
      </c>
      <c r="B57" s="947" t="e">
        <f ca="1">Futures_3M!J39</f>
        <v>#NAME?</v>
      </c>
      <c r="C57" s="298" t="e">
        <f ca="1">_xll.qlRateHelperQuoteName(,B57)</f>
        <v>#NAME?</v>
      </c>
      <c r="D57" s="955" t="e">
        <f ca="1">_xll.qlRateHelperQuoteValue(Trigger,$B57)</f>
        <v>#NAME?</v>
      </c>
      <c r="E57" s="790" t="e">
        <f ca="1">_xll.qlFuturesRateHelperConvexityAdjustment($B57,Trigger)</f>
        <v>#NAME?</v>
      </c>
      <c r="F57" s="407" t="b">
        <v>1</v>
      </c>
      <c r="G57" s="59">
        <v>30</v>
      </c>
      <c r="H57" s="59">
        <v>21</v>
      </c>
      <c r="I57" s="945" t="e">
        <f ca="1">_xll.qlRateHelperEarliestDate(Trigger,$B57)</f>
        <v>#NAME?</v>
      </c>
      <c r="J57" s="944" t="e">
        <f ca="1">_xll.qlRateHelperLatestDate(Trigger,$B57)</f>
        <v>#NAME?</v>
      </c>
      <c r="M57" s="1538" t="e">
        <f ca="1">AND(_xll.qlIMMIsIMMdate(I57),NOT(ISERROR(D57)))</f>
        <v>#NAME?</v>
      </c>
      <c r="N57" s="1537" t="e">
        <f ca="1">AND(NOT(_xll.qlIMMIsIMMdate(I57)),NOT(ISERROR(E57)))</f>
        <v>#NAME?</v>
      </c>
    </row>
    <row r="58" spans="1:14" x14ac:dyDescent="0.2">
      <c r="A58" s="279" t="b">
        <v>1</v>
      </c>
      <c r="B58" s="947" t="e">
        <f ca="1">Futures_3M!J40</f>
        <v>#NAME?</v>
      </c>
      <c r="C58" s="298" t="e">
        <f ca="1">_xll.qlRateHelperQuoteName(,B58)</f>
        <v>#NAME?</v>
      </c>
      <c r="D58" s="955" t="e">
        <f ca="1">_xll.qlRateHelperQuoteValue(Trigger,$B58)</f>
        <v>#NAME?</v>
      </c>
      <c r="E58" s="790" t="e">
        <f ca="1">_xll.qlFuturesRateHelperConvexityAdjustment($B58,Trigger)</f>
        <v>#NAME?</v>
      </c>
      <c r="F58" s="407" t="b">
        <v>1</v>
      </c>
      <c r="G58" s="59">
        <v>30</v>
      </c>
      <c r="H58" s="59">
        <v>21</v>
      </c>
      <c r="I58" s="945" t="e">
        <f ca="1">_xll.qlRateHelperEarliestDate(Trigger,$B58)</f>
        <v>#NAME?</v>
      </c>
      <c r="J58" s="944" t="e">
        <f ca="1">_xll.qlRateHelperLatestDate(Trigger,$B58)</f>
        <v>#NAME?</v>
      </c>
      <c r="M58" s="1538" t="e">
        <f ca="1">AND(_xll.qlIMMIsIMMdate(I58),NOT(ISERROR(D58)))</f>
        <v>#NAME?</v>
      </c>
      <c r="N58" s="1537" t="e">
        <f ca="1">AND(NOT(_xll.qlIMMIsIMMdate(I58)),NOT(ISERROR(E58)))</f>
        <v>#NAME?</v>
      </c>
    </row>
    <row r="59" spans="1:14" x14ac:dyDescent="0.2">
      <c r="A59" s="279" t="b">
        <v>1</v>
      </c>
      <c r="B59" s="947" t="e">
        <f ca="1">Futures_3M!J41</f>
        <v>#NAME?</v>
      </c>
      <c r="C59" s="298" t="e">
        <f ca="1">_xll.qlRateHelperQuoteName(,B59)</f>
        <v>#NAME?</v>
      </c>
      <c r="D59" s="955" t="e">
        <f ca="1">_xll.qlRateHelperQuoteValue(Trigger,$B59)</f>
        <v>#NAME?</v>
      </c>
      <c r="E59" s="790" t="e">
        <f ca="1">_xll.qlFuturesRateHelperConvexityAdjustment($B59,Trigger)</f>
        <v>#NAME?</v>
      </c>
      <c r="F59" s="407" t="b">
        <v>1</v>
      </c>
      <c r="G59" s="59">
        <v>30</v>
      </c>
      <c r="H59" s="59">
        <v>21</v>
      </c>
      <c r="I59" s="945" t="e">
        <f ca="1">_xll.qlRateHelperEarliestDate(Trigger,$B59)</f>
        <v>#NAME?</v>
      </c>
      <c r="J59" s="944" t="e">
        <f ca="1">_xll.qlRateHelperLatestDate(Trigger,$B59)</f>
        <v>#NAME?</v>
      </c>
      <c r="M59" s="1538" t="e">
        <f ca="1">AND(_xll.qlIMMIsIMMdate(I59),NOT(ISERROR(D59)))</f>
        <v>#NAME?</v>
      </c>
      <c r="N59" s="1537" t="e">
        <f ca="1">AND(NOT(_xll.qlIMMIsIMMdate(I59)),NOT(ISERROR(E59)))</f>
        <v>#NAME?</v>
      </c>
    </row>
    <row r="60" spans="1:14" x14ac:dyDescent="0.2">
      <c r="A60" s="279" t="b">
        <v>1</v>
      </c>
      <c r="B60" s="947" t="e">
        <f ca="1">Futures_3M!J42</f>
        <v>#NAME?</v>
      </c>
      <c r="C60" s="298" t="e">
        <f ca="1">_xll.qlRateHelperQuoteName(,B60)</f>
        <v>#NAME?</v>
      </c>
      <c r="D60" s="955" t="e">
        <f ca="1">_xll.qlRateHelperQuoteValue(Trigger,$B60)</f>
        <v>#NAME?</v>
      </c>
      <c r="E60" s="790" t="e">
        <f ca="1">_xll.qlFuturesRateHelperConvexityAdjustment($B60,Trigger)</f>
        <v>#NAME?</v>
      </c>
      <c r="F60" s="407" t="b">
        <v>1</v>
      </c>
      <c r="G60" s="59">
        <v>30</v>
      </c>
      <c r="H60" s="59">
        <v>21</v>
      </c>
      <c r="I60" s="945" t="e">
        <f ca="1">_xll.qlRateHelperEarliestDate(Trigger,$B60)</f>
        <v>#NAME?</v>
      </c>
      <c r="J60" s="944" t="e">
        <f ca="1">_xll.qlRateHelperLatestDate(Trigger,$B60)</f>
        <v>#NAME?</v>
      </c>
      <c r="M60" s="1538" t="e">
        <f ca="1">AND(_xll.qlIMMIsIMMdate(I60),NOT(ISERROR(D60)))</f>
        <v>#NAME?</v>
      </c>
      <c r="N60" s="1537" t="e">
        <f ca="1">AND(NOT(_xll.qlIMMIsIMMdate(I60)),NOT(ISERROR(E60)))</f>
        <v>#NAME?</v>
      </c>
    </row>
    <row r="61" spans="1:14" x14ac:dyDescent="0.2">
      <c r="A61" s="279" t="b">
        <v>1</v>
      </c>
      <c r="B61" s="947" t="e">
        <f ca="1">Futures_3M!J43</f>
        <v>#NAME?</v>
      </c>
      <c r="C61" s="298" t="e">
        <f ca="1">_xll.qlRateHelperQuoteName(,B61)</f>
        <v>#NAME?</v>
      </c>
      <c r="D61" s="955" t="e">
        <f ca="1">_xll.qlRateHelperQuoteValue(Trigger,$B61)</f>
        <v>#NAME?</v>
      </c>
      <c r="E61" s="790" t="e">
        <f ca="1">_xll.qlFuturesRateHelperConvexityAdjustment($B61,Trigger)</f>
        <v>#NAME?</v>
      </c>
      <c r="F61" s="407" t="b">
        <v>1</v>
      </c>
      <c r="G61" s="59">
        <v>30</v>
      </c>
      <c r="H61" s="59">
        <v>21</v>
      </c>
      <c r="I61" s="945" t="e">
        <f ca="1">_xll.qlRateHelperEarliestDate(Trigger,$B61)</f>
        <v>#NAME?</v>
      </c>
      <c r="J61" s="944" t="e">
        <f ca="1">_xll.qlRateHelperLatestDate(Trigger,$B61)</f>
        <v>#NAME?</v>
      </c>
      <c r="M61" s="1538" t="e">
        <f ca="1">AND(_xll.qlIMMIsIMMdate(I61),NOT(ISERROR(D61)))</f>
        <v>#NAME?</v>
      </c>
      <c r="N61" s="1537" t="e">
        <f ca="1">AND(NOT(_xll.qlIMMIsIMMdate(I61)),NOT(ISERROR(E61)))</f>
        <v>#NAME?</v>
      </c>
    </row>
    <row r="62" spans="1:14" ht="12" thickBot="1" x14ac:dyDescent="0.25">
      <c r="A62" s="1536" t="b">
        <v>1</v>
      </c>
      <c r="B62" s="946" t="e">
        <f ca="1">Futures_3M!J44</f>
        <v>#NAME?</v>
      </c>
      <c r="C62" s="953" t="e">
        <f ca="1">_xll.qlRateHelperQuoteName(,B62)</f>
        <v>#NAME?</v>
      </c>
      <c r="D62" s="952" t="e">
        <f ca="1">_xll.qlRateHelperQuoteValue(Trigger,$B62)</f>
        <v>#NAME?</v>
      </c>
      <c r="E62" s="951" t="e">
        <f ca="1">_xll.qlFuturesRateHelperConvexityAdjustment($B62,Trigger)</f>
        <v>#NAME?</v>
      </c>
      <c r="F62" s="1535" t="b">
        <v>1</v>
      </c>
      <c r="G62" s="950">
        <v>30</v>
      </c>
      <c r="H62" s="950">
        <v>21</v>
      </c>
      <c r="I62" s="949" t="e">
        <f ca="1">_xll.qlRateHelperEarliestDate(Trigger,$B62)</f>
        <v>#NAME?</v>
      </c>
      <c r="J62" s="948" t="e">
        <f ca="1">_xll.qlRateHelperLatestDate(Trigger,$B62)</f>
        <v>#NAME?</v>
      </c>
      <c r="M62" s="1534" t="e">
        <f ca="1">AND(_xll.qlIMMIsIMMdate(I62),NOT(ISERROR(D62)))</f>
        <v>#NAME?</v>
      </c>
      <c r="N62" s="1533" t="e">
        <f ca="1">AND(NOT(_xll.qlIMMIsIMMdate(I62)),NOT(ISERROR(E62)))</f>
        <v>#NAME?</v>
      </c>
    </row>
    <row r="63" spans="1:14" x14ac:dyDescent="0.2">
      <c r="B63" s="947" t="e">
        <f ca="1">SwapsFromBasis_3M!L5</f>
        <v>#NAME?</v>
      </c>
      <c r="C63" s="1532" t="e">
        <f ca="1">_xll.qlRateHelperQuoteName(,B63)</f>
        <v>#NAME?</v>
      </c>
      <c r="D63" s="790" t="e">
        <f ca="1">_xll.qlRateHelperQuoteValue(Trigger,$B63)</f>
        <v>#NAME?</v>
      </c>
      <c r="E63" s="790" t="e">
        <f ca="1">_xll.qlSwapRateHelperSpread($B63,Trigger)</f>
        <v>#NAME?</v>
      </c>
      <c r="F63" s="59" t="b">
        <v>0</v>
      </c>
      <c r="G63" s="59">
        <v>40</v>
      </c>
      <c r="H63" s="59">
        <v>1</v>
      </c>
      <c r="I63" s="945" t="e">
        <f ca="1">_xll.qlRateHelperEarliestDate(Trigger,$B63)</f>
        <v>#NAME?</v>
      </c>
      <c r="J63" s="944" t="e">
        <f ca="1">_xll.qlRateHelperLatestDate(Trigger,$B63)</f>
        <v>#NAME?</v>
      </c>
    </row>
    <row r="64" spans="1:14" x14ac:dyDescent="0.2">
      <c r="B64" s="947" t="e">
        <f ca="1">SwapsFromBasis_3M!L6</f>
        <v>#NAME?</v>
      </c>
      <c r="C64" s="298" t="e">
        <f ca="1">_xll.qlRateHelperQuoteName(,B64)</f>
        <v>#NAME?</v>
      </c>
      <c r="D64" s="790" t="e">
        <f ca="1">_xll.qlRateHelperQuoteValue(Trigger,$B64)</f>
        <v>#NAME?</v>
      </c>
      <c r="E64" s="790" t="e">
        <f ca="1">_xll.qlSwapRateHelperSpread($B64,Trigger)</f>
        <v>#NAME?</v>
      </c>
      <c r="F64" s="59" t="b">
        <v>0</v>
      </c>
      <c r="G64" s="59">
        <v>40</v>
      </c>
      <c r="H64" s="59">
        <v>1</v>
      </c>
      <c r="I64" s="945" t="e">
        <f ca="1">_xll.qlRateHelperEarliestDate(Trigger,$B64)</f>
        <v>#NAME?</v>
      </c>
      <c r="J64" s="944" t="e">
        <f ca="1">_xll.qlRateHelperLatestDate(Trigger,$B64)</f>
        <v>#NAME?</v>
      </c>
    </row>
    <row r="65" spans="2:10" x14ac:dyDescent="0.2">
      <c r="B65" s="947" t="e">
        <f ca="1">SwapsFromBasis_3M!L7</f>
        <v>#NAME?</v>
      </c>
      <c r="C65" s="298" t="e">
        <f ca="1">_xll.qlRateHelperQuoteName(,B65)</f>
        <v>#NAME?</v>
      </c>
      <c r="D65" s="790" t="e">
        <f ca="1">_xll.qlRateHelperQuoteValue(Trigger,$B65)</f>
        <v>#NAME?</v>
      </c>
      <c r="E65" s="790" t="e">
        <f ca="1">_xll.qlSwapRateHelperSpread($B65,Trigger)</f>
        <v>#NAME?</v>
      </c>
      <c r="F65" s="59" t="b">
        <v>1</v>
      </c>
      <c r="G65" s="59">
        <v>40</v>
      </c>
      <c r="H65" s="59">
        <v>1</v>
      </c>
      <c r="I65" s="945" t="e">
        <f ca="1">_xll.qlRateHelperEarliestDate(Trigger,$B65)</f>
        <v>#NAME?</v>
      </c>
      <c r="J65" s="944" t="e">
        <f ca="1">_xll.qlRateHelperLatestDate(Trigger,$B65)</f>
        <v>#NAME?</v>
      </c>
    </row>
    <row r="66" spans="2:10" x14ac:dyDescent="0.2">
      <c r="B66" s="947" t="e">
        <f ca="1">SwapsFromBasis_3M!L8</f>
        <v>#NAME?</v>
      </c>
      <c r="C66" s="298" t="e">
        <f ca="1">_xll.qlRateHelperQuoteName(,B66)</f>
        <v>#NAME?</v>
      </c>
      <c r="D66" s="790" t="e">
        <f ca="1">_xll.qlRateHelperQuoteValue(Trigger,$B66)</f>
        <v>#NAME?</v>
      </c>
      <c r="E66" s="790" t="e">
        <f ca="1">_xll.qlSwapRateHelperSpread($B66,Trigger)</f>
        <v>#NAME?</v>
      </c>
      <c r="F66" s="59" t="b">
        <v>1</v>
      </c>
      <c r="G66" s="59">
        <v>40</v>
      </c>
      <c r="H66" s="59">
        <v>1</v>
      </c>
      <c r="I66" s="945" t="e">
        <f ca="1">_xll.qlRateHelperEarliestDate(Trigger,$B66)</f>
        <v>#NAME?</v>
      </c>
      <c r="J66" s="944" t="e">
        <f ca="1">_xll.qlRateHelperLatestDate(Trigger,$B66)</f>
        <v>#NAME?</v>
      </c>
    </row>
    <row r="67" spans="2:10" x14ac:dyDescent="0.2">
      <c r="B67" s="947" t="e">
        <f ca="1">SwapsFromBasis_3M!L9</f>
        <v>#NAME?</v>
      </c>
      <c r="C67" s="298" t="e">
        <f ca="1">_xll.qlRateHelperQuoteName(,B67)</f>
        <v>#NAME?</v>
      </c>
      <c r="D67" s="790" t="e">
        <f ca="1">_xll.qlRateHelperQuoteValue(Trigger,$B67)</f>
        <v>#NAME?</v>
      </c>
      <c r="E67" s="790" t="e">
        <f ca="1">_xll.qlSwapRateHelperSpread($B67,Trigger)</f>
        <v>#NAME?</v>
      </c>
      <c r="F67" s="59" t="b">
        <v>1</v>
      </c>
      <c r="G67" s="59">
        <v>40</v>
      </c>
      <c r="H67" s="59">
        <v>1</v>
      </c>
      <c r="I67" s="945" t="e">
        <f ca="1">_xll.qlRateHelperEarliestDate(Trigger,$B67)</f>
        <v>#NAME?</v>
      </c>
      <c r="J67" s="944" t="e">
        <f ca="1">_xll.qlRateHelperLatestDate(Trigger,$B67)</f>
        <v>#NAME?</v>
      </c>
    </row>
    <row r="68" spans="2:10" x14ac:dyDescent="0.2">
      <c r="B68" s="947" t="e">
        <f ca="1">SwapsFromBasis_3M!L10</f>
        <v>#NAME?</v>
      </c>
      <c r="C68" s="298" t="e">
        <f ca="1">_xll.qlRateHelperQuoteName(,B68)</f>
        <v>#NAME?</v>
      </c>
      <c r="D68" s="790" t="e">
        <f ca="1">_xll.qlRateHelperQuoteValue(Trigger,$B68)</f>
        <v>#NAME?</v>
      </c>
      <c r="E68" s="790" t="e">
        <f ca="1">_xll.qlSwapRateHelperSpread($B68,Trigger)</f>
        <v>#NAME?</v>
      </c>
      <c r="F68" s="59" t="b">
        <v>1</v>
      </c>
      <c r="G68" s="59">
        <v>40</v>
      </c>
      <c r="H68" s="59">
        <v>1</v>
      </c>
      <c r="I68" s="945" t="e">
        <f ca="1">_xll.qlRateHelperEarliestDate(Trigger,$B68)</f>
        <v>#NAME?</v>
      </c>
      <c r="J68" s="944" t="e">
        <f ca="1">_xll.qlRateHelperLatestDate(Trigger,$B68)</f>
        <v>#NAME?</v>
      </c>
    </row>
    <row r="69" spans="2:10" x14ac:dyDescent="0.2">
      <c r="B69" s="947" t="e">
        <f ca="1">SwapsFromBasis_3M!L11</f>
        <v>#NAME?</v>
      </c>
      <c r="C69" s="298" t="e">
        <f ca="1">_xll.qlRateHelperQuoteName(,B69)</f>
        <v>#NAME?</v>
      </c>
      <c r="D69" s="790" t="e">
        <f ca="1">_xll.qlRateHelperQuoteValue(Trigger,$B69)</f>
        <v>#NAME?</v>
      </c>
      <c r="E69" s="790" t="e">
        <f ca="1">_xll.qlSwapRateHelperSpread($B69,Trigger)</f>
        <v>#NAME?</v>
      </c>
      <c r="F69" s="59" t="b">
        <v>1</v>
      </c>
      <c r="G69" s="59">
        <v>40</v>
      </c>
      <c r="H69" s="59">
        <v>1</v>
      </c>
      <c r="I69" s="945" t="e">
        <f ca="1">_xll.qlRateHelperEarliestDate(Trigger,$B69)</f>
        <v>#NAME?</v>
      </c>
      <c r="J69" s="944" t="e">
        <f ca="1">_xll.qlRateHelperLatestDate(Trigger,$B69)</f>
        <v>#NAME?</v>
      </c>
    </row>
    <row r="70" spans="2:10" x14ac:dyDescent="0.2">
      <c r="B70" s="947" t="e">
        <f ca="1">SwapsFromBasis_3M!L12</f>
        <v>#NAME?</v>
      </c>
      <c r="C70" s="298" t="e">
        <f ca="1">_xll.qlRateHelperQuoteName(,B70)</f>
        <v>#NAME?</v>
      </c>
      <c r="D70" s="790" t="e">
        <f ca="1">_xll.qlRateHelperQuoteValue(Trigger,$B70)</f>
        <v>#NAME?</v>
      </c>
      <c r="E70" s="790" t="e">
        <f ca="1">_xll.qlSwapRateHelperSpread($B70,Trigger)</f>
        <v>#NAME?</v>
      </c>
      <c r="F70" s="59" t="b">
        <v>1</v>
      </c>
      <c r="G70" s="59">
        <v>40</v>
      </c>
      <c r="H70" s="59">
        <v>1</v>
      </c>
      <c r="I70" s="945" t="e">
        <f ca="1">_xll.qlRateHelperEarliestDate(Trigger,$B70)</f>
        <v>#NAME?</v>
      </c>
      <c r="J70" s="944" t="e">
        <f ca="1">_xll.qlRateHelperLatestDate(Trigger,$B70)</f>
        <v>#NAME?</v>
      </c>
    </row>
    <row r="71" spans="2:10" x14ac:dyDescent="0.2">
      <c r="B71" s="947" t="e">
        <f ca="1">SwapsFromBasis_3M!L13</f>
        <v>#NAME?</v>
      </c>
      <c r="C71" s="298" t="e">
        <f ca="1">_xll.qlRateHelperQuoteName(,B71)</f>
        <v>#NAME?</v>
      </c>
      <c r="D71" s="790" t="e">
        <f ca="1">_xll.qlRateHelperQuoteValue(Trigger,$B71)</f>
        <v>#NAME?</v>
      </c>
      <c r="E71" s="790" t="e">
        <f ca="1">_xll.qlSwapRateHelperSpread($B71,Trigger)</f>
        <v>#NAME?</v>
      </c>
      <c r="F71" s="59" t="b">
        <v>1</v>
      </c>
      <c r="G71" s="59">
        <v>40</v>
      </c>
      <c r="H71" s="59">
        <v>1</v>
      </c>
      <c r="I71" s="945" t="e">
        <f ca="1">_xll.qlRateHelperEarliestDate(Trigger,$B71)</f>
        <v>#NAME?</v>
      </c>
      <c r="J71" s="944" t="e">
        <f ca="1">_xll.qlRateHelperLatestDate(Trigger,$B71)</f>
        <v>#NAME?</v>
      </c>
    </row>
    <row r="72" spans="2:10" x14ac:dyDescent="0.2">
      <c r="B72" s="947" t="e">
        <f ca="1">SwapsFromBasis_3M!L14</f>
        <v>#NAME?</v>
      </c>
      <c r="C72" s="298" t="e">
        <f ca="1">_xll.qlRateHelperQuoteName(,B72)</f>
        <v>#NAME?</v>
      </c>
      <c r="D72" s="790" t="e">
        <f ca="1">_xll.qlRateHelperQuoteValue(Trigger,$B72)</f>
        <v>#NAME?</v>
      </c>
      <c r="E72" s="790" t="e">
        <f ca="1">_xll.qlSwapRateHelperSpread($B72,Trigger)</f>
        <v>#NAME?</v>
      </c>
      <c r="F72" s="59" t="b">
        <v>1</v>
      </c>
      <c r="G72" s="59">
        <v>40</v>
      </c>
      <c r="H72" s="59">
        <v>1</v>
      </c>
      <c r="I72" s="945" t="e">
        <f ca="1">_xll.qlRateHelperEarliestDate(Trigger,$B72)</f>
        <v>#NAME?</v>
      </c>
      <c r="J72" s="944" t="e">
        <f ca="1">_xll.qlRateHelperLatestDate(Trigger,$B72)</f>
        <v>#NAME?</v>
      </c>
    </row>
    <row r="73" spans="2:10" x14ac:dyDescent="0.2">
      <c r="B73" s="947" t="e">
        <f ca="1">SwapsFromBasis_3M!L15</f>
        <v>#NAME?</v>
      </c>
      <c r="C73" s="298" t="e">
        <f ca="1">_xll.qlRateHelperQuoteName(,B73)</f>
        <v>#NAME?</v>
      </c>
      <c r="D73" s="790" t="e">
        <f ca="1">_xll.qlRateHelperQuoteValue(Trigger,$B73)</f>
        <v>#NAME?</v>
      </c>
      <c r="E73" s="790" t="e">
        <f ca="1">_xll.qlSwapRateHelperSpread($B73,Trigger)</f>
        <v>#NAME?</v>
      </c>
      <c r="F73" s="59" t="b">
        <v>0</v>
      </c>
      <c r="G73" s="59">
        <v>40</v>
      </c>
      <c r="H73" s="59">
        <v>1</v>
      </c>
      <c r="I73" s="945" t="e">
        <f ca="1">_xll.qlRateHelperEarliestDate(Trigger,$B73)</f>
        <v>#NAME?</v>
      </c>
      <c r="J73" s="944" t="e">
        <f ca="1">_xll.qlRateHelperLatestDate(Trigger,$B73)</f>
        <v>#NAME?</v>
      </c>
    </row>
    <row r="74" spans="2:10" x14ac:dyDescent="0.2">
      <c r="B74" s="947" t="e">
        <f ca="1">SwapsFromBasis_3M!L16</f>
        <v>#NAME?</v>
      </c>
      <c r="C74" s="298" t="e">
        <f ca="1">_xll.qlRateHelperQuoteName(,B74)</f>
        <v>#NAME?</v>
      </c>
      <c r="D74" s="790" t="e">
        <f ca="1">_xll.qlRateHelperQuoteValue(Trigger,$B74)</f>
        <v>#NAME?</v>
      </c>
      <c r="E74" s="790" t="e">
        <f ca="1">_xll.qlSwapRateHelperSpread($B74,Trigger)</f>
        <v>#NAME?</v>
      </c>
      <c r="F74" s="59" t="b">
        <v>1</v>
      </c>
      <c r="G74" s="59">
        <v>40</v>
      </c>
      <c r="H74" s="59">
        <v>1</v>
      </c>
      <c r="I74" s="945" t="e">
        <f ca="1">_xll.qlRateHelperEarliestDate(Trigger,$B74)</f>
        <v>#NAME?</v>
      </c>
      <c r="J74" s="944" t="e">
        <f ca="1">_xll.qlRateHelperLatestDate(Trigger,$B74)</f>
        <v>#NAME?</v>
      </c>
    </row>
    <row r="75" spans="2:10" x14ac:dyDescent="0.2">
      <c r="B75" s="947" t="e">
        <f ca="1">SwapsFromBasis_3M!L17</f>
        <v>#NAME?</v>
      </c>
      <c r="C75" s="298" t="e">
        <f ca="1">_xll.qlRateHelperQuoteName(,B75)</f>
        <v>#NAME?</v>
      </c>
      <c r="D75" s="790" t="e">
        <f ca="1">_xll.qlRateHelperQuoteValue(Trigger,$B75)</f>
        <v>#NAME?</v>
      </c>
      <c r="E75" s="790" t="e">
        <f ca="1">_xll.qlSwapRateHelperSpread($B75,Trigger)</f>
        <v>#NAME?</v>
      </c>
      <c r="F75" s="59" t="b">
        <v>0</v>
      </c>
      <c r="G75" s="59">
        <v>40</v>
      </c>
      <c r="H75" s="59">
        <v>1</v>
      </c>
      <c r="I75" s="945" t="e">
        <f ca="1">_xll.qlRateHelperEarliestDate(Trigger,$B75)</f>
        <v>#NAME?</v>
      </c>
      <c r="J75" s="944" t="e">
        <f ca="1">_xll.qlRateHelperLatestDate(Trigger,$B75)</f>
        <v>#NAME?</v>
      </c>
    </row>
    <row r="76" spans="2:10" x14ac:dyDescent="0.2">
      <c r="B76" s="947" t="e">
        <f ca="1">SwapsFromBasis_3M!L18</f>
        <v>#NAME?</v>
      </c>
      <c r="C76" s="298" t="e">
        <f ca="1">_xll.qlRateHelperQuoteName(,B76)</f>
        <v>#NAME?</v>
      </c>
      <c r="D76" s="790" t="e">
        <f ca="1">_xll.qlRateHelperQuoteValue(Trigger,$B76)</f>
        <v>#NAME?</v>
      </c>
      <c r="E76" s="790" t="e">
        <f ca="1">_xll.qlSwapRateHelperSpread($B76,Trigger)</f>
        <v>#NAME?</v>
      </c>
      <c r="F76" s="59" t="b">
        <v>0</v>
      </c>
      <c r="G76" s="59">
        <v>40</v>
      </c>
      <c r="H76" s="59">
        <v>1</v>
      </c>
      <c r="I76" s="945" t="e">
        <f ca="1">_xll.qlRateHelperEarliestDate(Trigger,$B76)</f>
        <v>#NAME?</v>
      </c>
      <c r="J76" s="944" t="e">
        <f ca="1">_xll.qlRateHelperLatestDate(Trigger,$B76)</f>
        <v>#NAME?</v>
      </c>
    </row>
    <row r="77" spans="2:10" x14ac:dyDescent="0.2">
      <c r="B77" s="947" t="e">
        <f ca="1">SwapsFromBasis_3M!L19</f>
        <v>#NAME?</v>
      </c>
      <c r="C77" s="298" t="e">
        <f ca="1">_xll.qlRateHelperQuoteName(,B77)</f>
        <v>#NAME?</v>
      </c>
      <c r="D77" s="790" t="e">
        <f ca="1">_xll.qlRateHelperQuoteValue(Trigger,$B77)</f>
        <v>#NAME?</v>
      </c>
      <c r="E77" s="790" t="e">
        <f ca="1">_xll.qlSwapRateHelperSpread($B77,Trigger)</f>
        <v>#NAME?</v>
      </c>
      <c r="F77" s="59" t="b">
        <v>1</v>
      </c>
      <c r="G77" s="59">
        <v>40</v>
      </c>
      <c r="H77" s="59">
        <v>1</v>
      </c>
      <c r="I77" s="945" t="e">
        <f ca="1">_xll.qlRateHelperEarliestDate(Trigger,$B77)</f>
        <v>#NAME?</v>
      </c>
      <c r="J77" s="944" t="e">
        <f ca="1">_xll.qlRateHelperLatestDate(Trigger,$B77)</f>
        <v>#NAME?</v>
      </c>
    </row>
    <row r="78" spans="2:10" x14ac:dyDescent="0.2">
      <c r="B78" s="947" t="e">
        <f ca="1">SwapsFromBasis_3M!L20</f>
        <v>#NAME?</v>
      </c>
      <c r="C78" s="298" t="e">
        <f ca="1">_xll.qlRateHelperQuoteName(,B78)</f>
        <v>#NAME?</v>
      </c>
      <c r="D78" s="790" t="e">
        <f ca="1">_xll.qlRateHelperQuoteValue(Trigger,$B78)</f>
        <v>#NAME?</v>
      </c>
      <c r="E78" s="790" t="e">
        <f ca="1">_xll.qlSwapRateHelperSpread($B78,Trigger)</f>
        <v>#NAME?</v>
      </c>
      <c r="F78" s="59" t="b">
        <v>0</v>
      </c>
      <c r="G78" s="59">
        <v>40</v>
      </c>
      <c r="H78" s="59">
        <v>1</v>
      </c>
      <c r="I78" s="945" t="e">
        <f ca="1">_xll.qlRateHelperEarliestDate(Trigger,$B78)</f>
        <v>#NAME?</v>
      </c>
      <c r="J78" s="944" t="e">
        <f ca="1">_xll.qlRateHelperLatestDate(Trigger,$B78)</f>
        <v>#NAME?</v>
      </c>
    </row>
    <row r="79" spans="2:10" x14ac:dyDescent="0.2">
      <c r="B79" s="947" t="e">
        <f ca="1">SwapsFromBasis_3M!L21</f>
        <v>#NAME?</v>
      </c>
      <c r="C79" s="298" t="e">
        <f ca="1">_xll.qlRateHelperQuoteName(,B79)</f>
        <v>#NAME?</v>
      </c>
      <c r="D79" s="790" t="e">
        <f ca="1">_xll.qlRateHelperQuoteValue(Trigger,$B79)</f>
        <v>#NAME?</v>
      </c>
      <c r="E79" s="790" t="e">
        <f ca="1">_xll.qlSwapRateHelperSpread($B79,Trigger)</f>
        <v>#NAME?</v>
      </c>
      <c r="F79" s="59" t="b">
        <v>0</v>
      </c>
      <c r="G79" s="59">
        <v>40</v>
      </c>
      <c r="H79" s="59">
        <v>1</v>
      </c>
      <c r="I79" s="945" t="e">
        <f ca="1">_xll.qlRateHelperEarliestDate(Trigger,$B79)</f>
        <v>#NAME?</v>
      </c>
      <c r="J79" s="944" t="e">
        <f ca="1">_xll.qlRateHelperLatestDate(Trigger,$B79)</f>
        <v>#NAME?</v>
      </c>
    </row>
    <row r="80" spans="2:10" x14ac:dyDescent="0.2">
      <c r="B80" s="947" t="e">
        <f ca="1">SwapsFromBasis_3M!L22</f>
        <v>#NAME?</v>
      </c>
      <c r="C80" s="298" t="e">
        <f ca="1">_xll.qlRateHelperQuoteName(,B80)</f>
        <v>#NAME?</v>
      </c>
      <c r="D80" s="790" t="e">
        <f ca="1">_xll.qlRateHelperQuoteValue(Trigger,$B80)</f>
        <v>#NAME?</v>
      </c>
      <c r="E80" s="790" t="e">
        <f ca="1">_xll.qlSwapRateHelperSpread($B80,Trigger)</f>
        <v>#NAME?</v>
      </c>
      <c r="F80" s="59" t="b">
        <v>0</v>
      </c>
      <c r="G80" s="59">
        <v>40</v>
      </c>
      <c r="H80" s="59">
        <v>1</v>
      </c>
      <c r="I80" s="945" t="e">
        <f ca="1">_xll.qlRateHelperEarliestDate(Trigger,$B80)</f>
        <v>#NAME?</v>
      </c>
      <c r="J80" s="944" t="e">
        <f ca="1">_xll.qlRateHelperLatestDate(Trigger,$B80)</f>
        <v>#NAME?</v>
      </c>
    </row>
    <row r="81" spans="2:10" x14ac:dyDescent="0.2">
      <c r="B81" s="947" t="e">
        <f ca="1">SwapsFromBasis_3M!L23</f>
        <v>#NAME?</v>
      </c>
      <c r="C81" s="298" t="e">
        <f ca="1">_xll.qlRateHelperQuoteName(,B81)</f>
        <v>#NAME?</v>
      </c>
      <c r="D81" s="790" t="e">
        <f ca="1">_xll.qlRateHelperQuoteValue(Trigger,$B81)</f>
        <v>#NAME?</v>
      </c>
      <c r="E81" s="790" t="e">
        <f ca="1">_xll.qlSwapRateHelperSpread($B81,Trigger)</f>
        <v>#NAME?</v>
      </c>
      <c r="F81" s="59" t="b">
        <v>0</v>
      </c>
      <c r="G81" s="59">
        <v>40</v>
      </c>
      <c r="H81" s="59">
        <v>1</v>
      </c>
      <c r="I81" s="945" t="e">
        <f ca="1">_xll.qlRateHelperEarliestDate(Trigger,$B81)</f>
        <v>#NAME?</v>
      </c>
      <c r="J81" s="944" t="e">
        <f ca="1">_xll.qlRateHelperLatestDate(Trigger,$B81)</f>
        <v>#NAME?</v>
      </c>
    </row>
    <row r="82" spans="2:10" x14ac:dyDescent="0.2">
      <c r="B82" s="947" t="e">
        <f ca="1">SwapsFromBasis_3M!L24</f>
        <v>#NAME?</v>
      </c>
      <c r="C82" s="298" t="e">
        <f ca="1">_xll.qlRateHelperQuoteName(,B82)</f>
        <v>#NAME?</v>
      </c>
      <c r="D82" s="790" t="e">
        <f ca="1">_xll.qlRateHelperQuoteValue(Trigger,$B82)</f>
        <v>#NAME?</v>
      </c>
      <c r="E82" s="790" t="e">
        <f ca="1">_xll.qlSwapRateHelperSpread($B82,Trigger)</f>
        <v>#NAME?</v>
      </c>
      <c r="F82" s="59" t="b">
        <v>1</v>
      </c>
      <c r="G82" s="59">
        <v>40</v>
      </c>
      <c r="H82" s="59">
        <v>1</v>
      </c>
      <c r="I82" s="945" t="e">
        <f ca="1">_xll.qlRateHelperEarliestDate(Trigger,$B82)</f>
        <v>#NAME?</v>
      </c>
      <c r="J82" s="944" t="e">
        <f ca="1">_xll.qlRateHelperLatestDate(Trigger,$B82)</f>
        <v>#NAME?</v>
      </c>
    </row>
    <row r="83" spans="2:10" x14ac:dyDescent="0.2">
      <c r="B83" s="947" t="e">
        <f ca="1">SwapsFromBasis_3M!L25</f>
        <v>#NAME?</v>
      </c>
      <c r="C83" s="298" t="e">
        <f ca="1">_xll.qlRateHelperQuoteName(,B83)</f>
        <v>#NAME?</v>
      </c>
      <c r="D83" s="790" t="e">
        <f ca="1">_xll.qlRateHelperQuoteValue(Trigger,$B83)</f>
        <v>#NAME?</v>
      </c>
      <c r="E83" s="790" t="e">
        <f ca="1">_xll.qlSwapRateHelperSpread($B83,Trigger)</f>
        <v>#NAME?</v>
      </c>
      <c r="F83" s="59" t="b">
        <v>0</v>
      </c>
      <c r="G83" s="59">
        <v>40</v>
      </c>
      <c r="H83" s="59">
        <v>1</v>
      </c>
      <c r="I83" s="945" t="e">
        <f ca="1">_xll.qlRateHelperEarliestDate(Trigger,$B83)</f>
        <v>#NAME?</v>
      </c>
      <c r="J83" s="944" t="e">
        <f ca="1">_xll.qlRateHelperLatestDate(Trigger,$B83)</f>
        <v>#NAME?</v>
      </c>
    </row>
    <row r="84" spans="2:10" x14ac:dyDescent="0.2">
      <c r="B84" s="947" t="e">
        <f ca="1">SwapsFromBasis_3M!L26</f>
        <v>#NAME?</v>
      </c>
      <c r="C84" s="298" t="e">
        <f ca="1">_xll.qlRateHelperQuoteName(,B84)</f>
        <v>#NAME?</v>
      </c>
      <c r="D84" s="790" t="e">
        <f ca="1">_xll.qlRateHelperQuoteValue(Trigger,$B84)</f>
        <v>#NAME?</v>
      </c>
      <c r="E84" s="790" t="e">
        <f ca="1">_xll.qlSwapRateHelperSpread($B84,Trigger)</f>
        <v>#NAME?</v>
      </c>
      <c r="F84" s="59" t="b">
        <v>0</v>
      </c>
      <c r="G84" s="59">
        <v>40</v>
      </c>
      <c r="H84" s="59">
        <v>1</v>
      </c>
      <c r="I84" s="945" t="e">
        <f ca="1">_xll.qlRateHelperEarliestDate(Trigger,$B84)</f>
        <v>#NAME?</v>
      </c>
      <c r="J84" s="944" t="e">
        <f ca="1">_xll.qlRateHelperLatestDate(Trigger,$B84)</f>
        <v>#NAME?</v>
      </c>
    </row>
    <row r="85" spans="2:10" x14ac:dyDescent="0.2">
      <c r="B85" s="947" t="e">
        <f ca="1">SwapsFromBasis_3M!L27</f>
        <v>#NAME?</v>
      </c>
      <c r="C85" s="298" t="e">
        <f ca="1">_xll.qlRateHelperQuoteName(,B85)</f>
        <v>#NAME?</v>
      </c>
      <c r="D85" s="790" t="e">
        <f ca="1">_xll.qlRateHelperQuoteValue(Trigger,$B85)</f>
        <v>#NAME?</v>
      </c>
      <c r="E85" s="790" t="e">
        <f ca="1">_xll.qlSwapRateHelperSpread($B85,Trigger)</f>
        <v>#NAME?</v>
      </c>
      <c r="F85" s="59" t="b">
        <v>0</v>
      </c>
      <c r="G85" s="59">
        <v>40</v>
      </c>
      <c r="H85" s="59">
        <v>1</v>
      </c>
      <c r="I85" s="945" t="e">
        <f ca="1">_xll.qlRateHelperEarliestDate(Trigger,$B85)</f>
        <v>#NAME?</v>
      </c>
      <c r="J85" s="944" t="e">
        <f ca="1">_xll.qlRateHelperLatestDate(Trigger,$B85)</f>
        <v>#NAME?</v>
      </c>
    </row>
    <row r="86" spans="2:10" x14ac:dyDescent="0.2">
      <c r="B86" s="947" t="e">
        <f ca="1">SwapsFromBasis_3M!L28</f>
        <v>#NAME?</v>
      </c>
      <c r="C86" s="298" t="e">
        <f ca="1">_xll.qlRateHelperQuoteName(,B86)</f>
        <v>#NAME?</v>
      </c>
      <c r="D86" s="790" t="e">
        <f ca="1">_xll.qlRateHelperQuoteValue(Trigger,$B86)</f>
        <v>#NAME?</v>
      </c>
      <c r="E86" s="790" t="e">
        <f ca="1">_xll.qlSwapRateHelperSpread($B86,Trigger)</f>
        <v>#NAME?</v>
      </c>
      <c r="F86" s="59" t="b">
        <v>0</v>
      </c>
      <c r="G86" s="59">
        <v>40</v>
      </c>
      <c r="H86" s="59">
        <v>1</v>
      </c>
      <c r="I86" s="945" t="e">
        <f ca="1">_xll.qlRateHelperEarliestDate(Trigger,$B86)</f>
        <v>#NAME?</v>
      </c>
      <c r="J86" s="944" t="e">
        <f ca="1">_xll.qlRateHelperLatestDate(Trigger,$B86)</f>
        <v>#NAME?</v>
      </c>
    </row>
    <row r="87" spans="2:10" x14ac:dyDescent="0.2">
      <c r="B87" s="947" t="e">
        <f ca="1">SwapsFromBasis_3M!L29</f>
        <v>#NAME?</v>
      </c>
      <c r="C87" s="298" t="e">
        <f ca="1">_xll.qlRateHelperQuoteName(,B87)</f>
        <v>#NAME?</v>
      </c>
      <c r="D87" s="790" t="e">
        <f ca="1">_xll.qlRateHelperQuoteValue(Trigger,$B87)</f>
        <v>#NAME?</v>
      </c>
      <c r="E87" s="790" t="e">
        <f ca="1">_xll.qlSwapRateHelperSpread($B87,Trigger)</f>
        <v>#NAME?</v>
      </c>
      <c r="F87" s="59" t="b">
        <v>1</v>
      </c>
      <c r="G87" s="59">
        <v>40</v>
      </c>
      <c r="H87" s="59">
        <v>1</v>
      </c>
      <c r="I87" s="945" t="e">
        <f ca="1">_xll.qlRateHelperEarliestDate(Trigger,$B87)</f>
        <v>#NAME?</v>
      </c>
      <c r="J87" s="944" t="e">
        <f ca="1">_xll.qlRateHelperLatestDate(Trigger,$B87)</f>
        <v>#NAME?</v>
      </c>
    </row>
    <row r="88" spans="2:10" x14ac:dyDescent="0.2">
      <c r="B88" s="947" t="e">
        <f ca="1">SwapsFromBasis_3M!L30</f>
        <v>#NAME?</v>
      </c>
      <c r="C88" s="298" t="e">
        <f ca="1">_xll.qlRateHelperQuoteName(,B88)</f>
        <v>#NAME?</v>
      </c>
      <c r="D88" s="790" t="e">
        <f ca="1">_xll.qlRateHelperQuoteValue(Trigger,$B88)</f>
        <v>#NAME?</v>
      </c>
      <c r="E88" s="790" t="e">
        <f ca="1">_xll.qlSwapRateHelperSpread($B88,Trigger)</f>
        <v>#NAME?</v>
      </c>
      <c r="F88" s="59" t="b">
        <v>0</v>
      </c>
      <c r="G88" s="59">
        <v>40</v>
      </c>
      <c r="H88" s="59">
        <v>1</v>
      </c>
      <c r="I88" s="945" t="e">
        <f ca="1">_xll.qlRateHelperEarliestDate(Trigger,$B88)</f>
        <v>#NAME?</v>
      </c>
      <c r="J88" s="944" t="e">
        <f ca="1">_xll.qlRateHelperLatestDate(Trigger,$B88)</f>
        <v>#NAME?</v>
      </c>
    </row>
    <row r="89" spans="2:10" x14ac:dyDescent="0.2">
      <c r="B89" s="947" t="e">
        <f ca="1">SwapsFromBasis_3M!L31</f>
        <v>#NAME?</v>
      </c>
      <c r="C89" s="298" t="e">
        <f ca="1">_xll.qlRateHelperQuoteName(,B89)</f>
        <v>#NAME?</v>
      </c>
      <c r="D89" s="790" t="e">
        <f ca="1">_xll.qlRateHelperQuoteValue(Trigger,$B89)</f>
        <v>#NAME?</v>
      </c>
      <c r="E89" s="790" t="e">
        <f ca="1">_xll.qlSwapRateHelperSpread($B89,Trigger)</f>
        <v>#NAME?</v>
      </c>
      <c r="F89" s="59" t="b">
        <v>0</v>
      </c>
      <c r="G89" s="59">
        <v>40</v>
      </c>
      <c r="H89" s="59">
        <v>1</v>
      </c>
      <c r="I89" s="945" t="e">
        <f ca="1">_xll.qlRateHelperEarliestDate(Trigger,$B89)</f>
        <v>#NAME?</v>
      </c>
      <c r="J89" s="944" t="e">
        <f ca="1">_xll.qlRateHelperLatestDate(Trigger,$B89)</f>
        <v>#NAME?</v>
      </c>
    </row>
    <row r="90" spans="2:10" x14ac:dyDescent="0.2">
      <c r="B90" s="947" t="e">
        <f ca="1">SwapsFromBasis_3M!L32</f>
        <v>#NAME?</v>
      </c>
      <c r="C90" s="298" t="e">
        <f ca="1">_xll.qlRateHelperQuoteName(,B90)</f>
        <v>#NAME?</v>
      </c>
      <c r="D90" s="790" t="e">
        <f ca="1">_xll.qlRateHelperQuoteValue(Trigger,$B90)</f>
        <v>#NAME?</v>
      </c>
      <c r="E90" s="790" t="e">
        <f ca="1">_xll.qlSwapRateHelperSpread($B90,Trigger)</f>
        <v>#NAME?</v>
      </c>
      <c r="F90" s="59" t="b">
        <v>0</v>
      </c>
      <c r="G90" s="59">
        <v>40</v>
      </c>
      <c r="H90" s="59">
        <v>1</v>
      </c>
      <c r="I90" s="945" t="e">
        <f ca="1">_xll.qlRateHelperEarliestDate(Trigger,$B90)</f>
        <v>#NAME?</v>
      </c>
      <c r="J90" s="944" t="e">
        <f ca="1">_xll.qlRateHelperLatestDate(Trigger,$B90)</f>
        <v>#NAME?</v>
      </c>
    </row>
    <row r="91" spans="2:10" x14ac:dyDescent="0.2">
      <c r="B91" s="947" t="e">
        <f ca="1">SwapsFromBasis_3M!L33</f>
        <v>#NAME?</v>
      </c>
      <c r="C91" s="298" t="e">
        <f ca="1">_xll.qlRateHelperQuoteName(,B91)</f>
        <v>#NAME?</v>
      </c>
      <c r="D91" s="790" t="e">
        <f ca="1">_xll.qlRateHelperQuoteValue(Trigger,$B91)</f>
        <v>#NAME?</v>
      </c>
      <c r="E91" s="790" t="e">
        <f ca="1">_xll.qlSwapRateHelperSpread($B91,Trigger)</f>
        <v>#NAME?</v>
      </c>
      <c r="F91" s="59" t="b">
        <v>0</v>
      </c>
      <c r="G91" s="59">
        <v>40</v>
      </c>
      <c r="H91" s="59">
        <v>1</v>
      </c>
      <c r="I91" s="945" t="e">
        <f ca="1">_xll.qlRateHelperEarliestDate(Trigger,$B91)</f>
        <v>#NAME?</v>
      </c>
      <c r="J91" s="944" t="e">
        <f ca="1">_xll.qlRateHelperLatestDate(Trigger,$B91)</f>
        <v>#NAME?</v>
      </c>
    </row>
    <row r="92" spans="2:10" x14ac:dyDescent="0.2">
      <c r="B92" s="947" t="e">
        <f ca="1">SwapsFromBasis_3M!L34</f>
        <v>#NAME?</v>
      </c>
      <c r="C92" s="298" t="e">
        <f ca="1">_xll.qlRateHelperQuoteName(,B92)</f>
        <v>#NAME?</v>
      </c>
      <c r="D92" s="790" t="e">
        <f ca="1">_xll.qlRateHelperQuoteValue(Trigger,$B92)</f>
        <v>#NAME?</v>
      </c>
      <c r="E92" s="790" t="e">
        <f ca="1">_xll.qlSwapRateHelperSpread($B92,Trigger)</f>
        <v>#NAME?</v>
      </c>
      <c r="F92" s="59" t="b">
        <v>1</v>
      </c>
      <c r="G92" s="59">
        <v>40</v>
      </c>
      <c r="H92" s="59">
        <v>1</v>
      </c>
      <c r="I92" s="945" t="e">
        <f ca="1">_xll.qlRateHelperEarliestDate(Trigger,$B92)</f>
        <v>#NAME?</v>
      </c>
      <c r="J92" s="944" t="e">
        <f ca="1">_xll.qlRateHelperLatestDate(Trigger,$B92)</f>
        <v>#NAME?</v>
      </c>
    </row>
    <row r="93" spans="2:10" x14ac:dyDescent="0.2">
      <c r="B93" s="947" t="e">
        <f ca="1">SwapsFromBasis_3M!L35</f>
        <v>#NAME?</v>
      </c>
      <c r="C93" s="298" t="e">
        <f ca="1">_xll.qlRateHelperQuoteName(,B93)</f>
        <v>#NAME?</v>
      </c>
      <c r="D93" s="790" t="e">
        <f ca="1">_xll.qlRateHelperQuoteValue(Trigger,$B93)</f>
        <v>#NAME?</v>
      </c>
      <c r="E93" s="790" t="e">
        <f ca="1">_xll.qlSwapRateHelperSpread($B93,Trigger)</f>
        <v>#NAME?</v>
      </c>
      <c r="F93" s="59" t="b">
        <v>0</v>
      </c>
      <c r="G93" s="59">
        <v>40</v>
      </c>
      <c r="H93" s="59">
        <v>1</v>
      </c>
      <c r="I93" s="945" t="e">
        <f ca="1">_xll.qlRateHelperEarliestDate(Trigger,$B93)</f>
        <v>#NAME?</v>
      </c>
      <c r="J93" s="944" t="e">
        <f ca="1">_xll.qlRateHelperLatestDate(Trigger,$B93)</f>
        <v>#NAME?</v>
      </c>
    </row>
    <row r="94" spans="2:10" x14ac:dyDescent="0.2">
      <c r="B94" s="947" t="e">
        <f ca="1">SwapsFromBasis_3M!L36</f>
        <v>#NAME?</v>
      </c>
      <c r="C94" s="298" t="e">
        <f ca="1">_xll.qlRateHelperQuoteName(,B94)</f>
        <v>#NAME?</v>
      </c>
      <c r="D94" s="790" t="e">
        <f ca="1">_xll.qlRateHelperQuoteValue(Trigger,$B94)</f>
        <v>#NAME?</v>
      </c>
      <c r="E94" s="790" t="e">
        <f ca="1">_xll.qlSwapRateHelperSpread($B94,Trigger)</f>
        <v>#NAME?</v>
      </c>
      <c r="F94" s="59" t="b">
        <v>1</v>
      </c>
      <c r="G94" s="59">
        <v>40</v>
      </c>
      <c r="H94" s="59">
        <v>1</v>
      </c>
      <c r="I94" s="945" t="e">
        <f ca="1">_xll.qlRateHelperEarliestDate(Trigger,$B94)</f>
        <v>#NAME?</v>
      </c>
      <c r="J94" s="944" t="e">
        <f ca="1">_xll.qlRateHelperLatestDate(Trigger,$B94)</f>
        <v>#NAME?</v>
      </c>
    </row>
    <row r="95" spans="2:10" x14ac:dyDescent="0.2">
      <c r="B95" s="947" t="e">
        <f ca="1">SwapsFromBasis_3M!L37</f>
        <v>#NAME?</v>
      </c>
      <c r="C95" s="298" t="e">
        <f ca="1">_xll.qlRateHelperQuoteName(,B95)</f>
        <v>#NAME?</v>
      </c>
      <c r="D95" s="790" t="e">
        <f ca="1">_xll.qlRateHelperQuoteValue(Trigger,$B95)</f>
        <v>#NAME?</v>
      </c>
      <c r="E95" s="790" t="e">
        <f ca="1">_xll.qlSwapRateHelperSpread($B95,Trigger)</f>
        <v>#NAME?</v>
      </c>
      <c r="F95" s="59" t="b">
        <v>1</v>
      </c>
      <c r="G95" s="59">
        <v>40</v>
      </c>
      <c r="H95" s="59">
        <v>1</v>
      </c>
      <c r="I95" s="945" t="e">
        <f ca="1">_xll.qlRateHelperEarliestDate(Trigger,$B95)</f>
        <v>#NAME?</v>
      </c>
      <c r="J95" s="944" t="e">
        <f ca="1">_xll.qlRateHelperLatestDate(Trigger,$B95)</f>
        <v>#NAME?</v>
      </c>
    </row>
    <row r="96" spans="2:10" x14ac:dyDescent="0.2">
      <c r="B96" s="946" t="e">
        <f ca="1">SwapsFromBasis_3M!L38</f>
        <v>#NAME?</v>
      </c>
      <c r="C96" s="953" t="e">
        <f ca="1">_xll.qlRateHelperQuoteName(,B96)</f>
        <v>#NAME?</v>
      </c>
      <c r="D96" s="951" t="e">
        <f ca="1">_xll.qlRateHelperQuoteValue(Trigger,$B96)</f>
        <v>#NAME?</v>
      </c>
      <c r="E96" s="951" t="e">
        <f ca="1">_xll.qlSwapRateHelperSpread($B96,Trigger)</f>
        <v>#NAME?</v>
      </c>
      <c r="F96" s="950" t="b">
        <v>1</v>
      </c>
      <c r="G96" s="950">
        <v>40</v>
      </c>
      <c r="H96" s="950">
        <v>1</v>
      </c>
      <c r="I96" s="949" t="e">
        <f ca="1">_xll.qlRateHelperEarliestDate(Trigger,$B96)</f>
        <v>#NAME?</v>
      </c>
      <c r="J96" s="948" t="e">
        <f ca="1">_xll.qlRateHelperLatestDate(Trigger,$B96)</f>
        <v>#NAME?</v>
      </c>
    </row>
    <row r="97" spans="2:10" x14ac:dyDescent="0.2">
      <c r="B97" s="960" t="e">
        <f ca="1">Swaps_3M!L5</f>
        <v>#NAME?</v>
      </c>
      <c r="C97" s="795" t="e">
        <f ca="1">_xll.qlRateHelperQuoteName(,B97)</f>
        <v>#NAME?</v>
      </c>
      <c r="D97" s="794" t="e">
        <f ca="1">_xll.qlRateHelperQuoteValue(Trigger,$B97)</f>
        <v>#NAME?</v>
      </c>
      <c r="E97" s="794" t="e">
        <f ca="1">_xll.qlSwapRateHelperSpread($B97,Trigger)</f>
        <v>#NAME?</v>
      </c>
      <c r="F97" s="793" t="b">
        <v>0</v>
      </c>
      <c r="G97" s="793">
        <v>50</v>
      </c>
      <c r="H97" s="793">
        <v>1</v>
      </c>
      <c r="I97" s="958" t="e">
        <f ca="1">_xll.qlRateHelperEarliestDate(Trigger,$B97)</f>
        <v>#NAME?</v>
      </c>
      <c r="J97" s="957" t="e">
        <f ca="1">_xll.qlRateHelperLatestDate(Trigger,$B97)</f>
        <v>#NAME?</v>
      </c>
    </row>
    <row r="98" spans="2:10" x14ac:dyDescent="0.2">
      <c r="B98" s="947" t="e">
        <f ca="1">Swaps_3M!L6</f>
        <v>#NAME?</v>
      </c>
      <c r="C98" s="298" t="e">
        <f ca="1">_xll.qlRateHelperQuoteName(,B98)</f>
        <v>#NAME?</v>
      </c>
      <c r="D98" s="790" t="e">
        <f ca="1">_xll.qlRateHelperQuoteValue(Trigger,$B98)</f>
        <v>#NAME?</v>
      </c>
      <c r="E98" s="790" t="e">
        <f ca="1">_xll.qlSwapRateHelperSpread($B98,Trigger)</f>
        <v>#NAME?</v>
      </c>
      <c r="F98" s="59" t="b">
        <v>0</v>
      </c>
      <c r="G98" s="59">
        <v>50</v>
      </c>
      <c r="H98" s="59">
        <v>1</v>
      </c>
      <c r="I98" s="945" t="e">
        <f ca="1">_xll.qlRateHelperEarliestDate(Trigger,$B98)</f>
        <v>#NAME?</v>
      </c>
      <c r="J98" s="944" t="e">
        <f ca="1">_xll.qlRateHelperLatestDate(Trigger,$B98)</f>
        <v>#NAME?</v>
      </c>
    </row>
    <row r="99" spans="2:10" x14ac:dyDescent="0.2">
      <c r="B99" s="947" t="e">
        <f ca="1">Swaps_3M!L7</f>
        <v>#NAME?</v>
      </c>
      <c r="C99" s="298" t="e">
        <f ca="1">_xll.qlRateHelperQuoteName(,B99)</f>
        <v>#NAME?</v>
      </c>
      <c r="D99" s="790" t="e">
        <f ca="1">_xll.qlRateHelperQuoteValue(Trigger,$B99)</f>
        <v>#NAME?</v>
      </c>
      <c r="E99" s="790" t="e">
        <f ca="1">_xll.qlSwapRateHelperSpread($B99,Trigger)</f>
        <v>#NAME?</v>
      </c>
      <c r="F99" s="59" t="b">
        <v>0</v>
      </c>
      <c r="G99" s="59">
        <v>50</v>
      </c>
      <c r="H99" s="59">
        <v>1</v>
      </c>
      <c r="I99" s="945" t="e">
        <f ca="1">_xll.qlRateHelperEarliestDate(Trigger,$B99)</f>
        <v>#NAME?</v>
      </c>
      <c r="J99" s="944" t="e">
        <f ca="1">_xll.qlRateHelperLatestDate(Trigger,$B99)</f>
        <v>#NAME?</v>
      </c>
    </row>
    <row r="100" spans="2:10" x14ac:dyDescent="0.2">
      <c r="B100" s="947" t="e">
        <f ca="1">Swaps_3M!L8</f>
        <v>#NAME?</v>
      </c>
      <c r="C100" s="298" t="e">
        <f ca="1">_xll.qlRateHelperQuoteName(,B100)</f>
        <v>#NAME?</v>
      </c>
      <c r="D100" s="790" t="e">
        <f ca="1">_xll.qlRateHelperQuoteValue(Trigger,$B100)</f>
        <v>#NAME?</v>
      </c>
      <c r="E100" s="790" t="e">
        <f ca="1">_xll.qlSwapRateHelperSpread($B100,Trigger)</f>
        <v>#NAME?</v>
      </c>
      <c r="F100" s="59" t="b">
        <v>0</v>
      </c>
      <c r="G100" s="59">
        <v>50</v>
      </c>
      <c r="H100" s="59">
        <v>1</v>
      </c>
      <c r="I100" s="945" t="e">
        <f ca="1">_xll.qlRateHelperEarliestDate(Trigger,$B100)</f>
        <v>#NAME?</v>
      </c>
      <c r="J100" s="944" t="e">
        <f ca="1">_xll.qlRateHelperLatestDate(Trigger,$B100)</f>
        <v>#NAME?</v>
      </c>
    </row>
    <row r="101" spans="2:10" x14ac:dyDescent="0.2">
      <c r="B101" s="946" t="e">
        <f ca="1">Swaps_3M!L9</f>
        <v>#NAME?</v>
      </c>
      <c r="C101" s="953" t="e">
        <f ca="1">_xll.qlRateHelperQuoteName(,B101)</f>
        <v>#NAME?</v>
      </c>
      <c r="D101" s="951" t="e">
        <f ca="1">_xll.qlRateHelperQuoteValue(Trigger,$B101)</f>
        <v>#NAME?</v>
      </c>
      <c r="E101" s="951" t="e">
        <f ca="1">_xll.qlSwapRateHelperSpread($B101,Trigger)</f>
        <v>#NAME?</v>
      </c>
      <c r="F101" s="950" t="b">
        <v>0</v>
      </c>
      <c r="G101" s="950">
        <v>50</v>
      </c>
      <c r="H101" s="950">
        <v>1</v>
      </c>
      <c r="I101" s="949" t="e">
        <f ca="1">_xll.qlRateHelperEarliestDate(Trigger,$B101)</f>
        <v>#NAME?</v>
      </c>
      <c r="J101" s="948" t="e">
        <f ca="1">_xll.qlRateHelperLatestDate(Trigger,$B101)</f>
        <v>#NAME?</v>
      </c>
    </row>
    <row r="102" spans="2:10" x14ac:dyDescent="0.2">
      <c r="B102" s="947" t="e">
        <f ca="1">Swaps_3M!L10</f>
        <v>#NAME?</v>
      </c>
      <c r="C102" s="298" t="e">
        <f ca="1">_xll.qlRateHelperQuoteName(,B102)</f>
        <v>#NAME?</v>
      </c>
      <c r="D102" s="790" t="e">
        <f ca="1">_xll.qlRateHelperQuoteValue(Trigger,$B102)</f>
        <v>#NAME?</v>
      </c>
      <c r="E102" s="790" t="e">
        <f ca="1">_xll.qlSwapRateHelperSpread($B102,Trigger)</f>
        <v>#NAME?</v>
      </c>
      <c r="F102" s="59" t="b">
        <v>0</v>
      </c>
      <c r="G102" s="59">
        <v>50</v>
      </c>
      <c r="H102" s="59">
        <v>1</v>
      </c>
      <c r="I102" s="945" t="e">
        <f ca="1">_xll.qlRateHelperEarliestDate(Trigger,$B102)</f>
        <v>#NAME?</v>
      </c>
      <c r="J102" s="944" t="e">
        <f ca="1">_xll.qlRateHelperLatestDate(Trigger,$B102)</f>
        <v>#NAME?</v>
      </c>
    </row>
    <row r="103" spans="2:10" x14ac:dyDescent="0.2">
      <c r="B103" s="947" t="e">
        <f ca="1">Swaps_3M!L11</f>
        <v>#NAME?</v>
      </c>
      <c r="C103" s="298" t="e">
        <f ca="1">_xll.qlRateHelperQuoteName(,B103)</f>
        <v>#NAME?</v>
      </c>
      <c r="D103" s="790" t="e">
        <f ca="1">_xll.qlRateHelperQuoteValue(Trigger,$B103)</f>
        <v>#NAME?</v>
      </c>
      <c r="E103" s="790" t="e">
        <f ca="1">_xll.qlSwapRateHelperSpread($B103,Trigger)</f>
        <v>#NAME?</v>
      </c>
      <c r="F103" s="59" t="b">
        <v>1</v>
      </c>
      <c r="G103" s="59">
        <v>50</v>
      </c>
      <c r="H103" s="59">
        <v>1</v>
      </c>
      <c r="I103" s="945" t="e">
        <f ca="1">_xll.qlRateHelperEarliestDate(Trigger,$B103)</f>
        <v>#NAME?</v>
      </c>
      <c r="J103" s="944" t="e">
        <f ca="1">_xll.qlRateHelperLatestDate(Trigger,$B103)</f>
        <v>#NAME?</v>
      </c>
    </row>
    <row r="104" spans="2:10" x14ac:dyDescent="0.2">
      <c r="B104" s="947" t="e">
        <f ca="1">Swaps_3M!L12</f>
        <v>#NAME?</v>
      </c>
      <c r="C104" s="298" t="e">
        <f ca="1">_xll.qlRateHelperQuoteName(,B104)</f>
        <v>#NAME?</v>
      </c>
      <c r="D104" s="790" t="e">
        <f ca="1">_xll.qlRateHelperQuoteValue(Trigger,$B104)</f>
        <v>#NAME?</v>
      </c>
      <c r="E104" s="790" t="e">
        <f ca="1">_xll.qlSwapRateHelperSpread($B104,Trigger)</f>
        <v>#NAME?</v>
      </c>
      <c r="F104" s="59" t="b">
        <v>1</v>
      </c>
      <c r="G104" s="59">
        <v>50</v>
      </c>
      <c r="H104" s="59">
        <v>1</v>
      </c>
      <c r="I104" s="945" t="e">
        <f ca="1">_xll.qlRateHelperEarliestDate(Trigger,$B104)</f>
        <v>#NAME?</v>
      </c>
      <c r="J104" s="944" t="e">
        <f ca="1">_xll.qlRateHelperLatestDate(Trigger,$B104)</f>
        <v>#NAME?</v>
      </c>
    </row>
    <row r="105" spans="2:10" x14ac:dyDescent="0.2">
      <c r="B105" s="947" t="e">
        <f ca="1">Swaps_3M!L13</f>
        <v>#NAME?</v>
      </c>
      <c r="C105" s="298" t="e">
        <f ca="1">_xll.qlRateHelperQuoteName(,B105)</f>
        <v>#NAME?</v>
      </c>
      <c r="D105" s="790" t="e">
        <f ca="1">_xll.qlRateHelperQuoteValue(Trigger,$B105)</f>
        <v>#NAME?</v>
      </c>
      <c r="E105" s="790" t="e">
        <f ca="1">_xll.qlSwapRateHelperSpread($B105,Trigger)</f>
        <v>#NAME?</v>
      </c>
      <c r="F105" s="59" t="b">
        <v>1</v>
      </c>
      <c r="G105" s="59">
        <v>50</v>
      </c>
      <c r="H105" s="59">
        <v>1</v>
      </c>
      <c r="I105" s="945" t="e">
        <f ca="1">_xll.qlRateHelperEarliestDate(Trigger,$B105)</f>
        <v>#NAME?</v>
      </c>
      <c r="J105" s="944" t="e">
        <f ca="1">_xll.qlRateHelperLatestDate(Trigger,$B105)</f>
        <v>#NAME?</v>
      </c>
    </row>
    <row r="106" spans="2:10" x14ac:dyDescent="0.2">
      <c r="B106" s="947" t="e">
        <f ca="1">Swaps_3M!L14</f>
        <v>#NAME?</v>
      </c>
      <c r="C106" s="298" t="e">
        <f ca="1">_xll.qlRateHelperQuoteName(,B106)</f>
        <v>#NAME?</v>
      </c>
      <c r="D106" s="790" t="e">
        <f ca="1">_xll.qlRateHelperQuoteValue(Trigger,$B106)</f>
        <v>#NAME?</v>
      </c>
      <c r="E106" s="790" t="e">
        <f ca="1">_xll.qlSwapRateHelperSpread($B106,Trigger)</f>
        <v>#NAME?</v>
      </c>
      <c r="F106" s="59" t="b">
        <v>1</v>
      </c>
      <c r="G106" s="59">
        <v>50</v>
      </c>
      <c r="H106" s="59">
        <v>1</v>
      </c>
      <c r="I106" s="945" t="e">
        <f ca="1">_xll.qlRateHelperEarliestDate(Trigger,$B106)</f>
        <v>#NAME?</v>
      </c>
      <c r="J106" s="944" t="e">
        <f ca="1">_xll.qlRateHelperLatestDate(Trigger,$B106)</f>
        <v>#NAME?</v>
      </c>
    </row>
    <row r="107" spans="2:10" x14ac:dyDescent="0.2">
      <c r="B107" s="947" t="e">
        <f ca="1">Swaps_3M!L15</f>
        <v>#NAME?</v>
      </c>
      <c r="C107" s="298" t="e">
        <f ca="1">_xll.qlRateHelperQuoteName(,B107)</f>
        <v>#NAME?</v>
      </c>
      <c r="D107" s="790" t="e">
        <f ca="1">_xll.qlRateHelperQuoteValue(Trigger,$B107)</f>
        <v>#NAME?</v>
      </c>
      <c r="E107" s="790" t="e">
        <f ca="1">_xll.qlSwapRateHelperSpread($B107,Trigger)</f>
        <v>#NAME?</v>
      </c>
      <c r="F107" s="59" t="b">
        <v>1</v>
      </c>
      <c r="G107" s="59">
        <v>50</v>
      </c>
      <c r="H107" s="59">
        <v>1</v>
      </c>
      <c r="I107" s="945" t="e">
        <f ca="1">_xll.qlRateHelperEarliestDate(Trigger,$B107)</f>
        <v>#NAME?</v>
      </c>
      <c r="J107" s="944" t="e">
        <f ca="1">_xll.qlRateHelperLatestDate(Trigger,$B107)</f>
        <v>#NAME?</v>
      </c>
    </row>
    <row r="108" spans="2:10" x14ac:dyDescent="0.2">
      <c r="B108" s="947" t="e">
        <f ca="1">Swaps_3M!L16</f>
        <v>#NAME?</v>
      </c>
      <c r="C108" s="298" t="e">
        <f ca="1">_xll.qlRateHelperQuoteName(,B108)</f>
        <v>#NAME?</v>
      </c>
      <c r="D108" s="790" t="e">
        <f ca="1">_xll.qlRateHelperQuoteValue(Trigger,$B108)</f>
        <v>#NAME?</v>
      </c>
      <c r="E108" s="790" t="e">
        <f ca="1">_xll.qlSwapRateHelperSpread($B108,Trigger)</f>
        <v>#NAME?</v>
      </c>
      <c r="F108" s="59" t="b">
        <v>1</v>
      </c>
      <c r="G108" s="59">
        <v>50</v>
      </c>
      <c r="H108" s="59">
        <v>1</v>
      </c>
      <c r="I108" s="945" t="e">
        <f ca="1">_xll.qlRateHelperEarliestDate(Trigger,$B108)</f>
        <v>#NAME?</v>
      </c>
      <c r="J108" s="944" t="e">
        <f ca="1">_xll.qlRateHelperLatestDate(Trigger,$B108)</f>
        <v>#NAME?</v>
      </c>
    </row>
    <row r="109" spans="2:10" x14ac:dyDescent="0.2">
      <c r="B109" s="947" t="e">
        <f ca="1">Swaps_3M!L17</f>
        <v>#NAME?</v>
      </c>
      <c r="C109" s="298" t="e">
        <f ca="1">_xll.qlRateHelperQuoteName(,B109)</f>
        <v>#NAME?</v>
      </c>
      <c r="D109" s="790" t="e">
        <f ca="1">_xll.qlRateHelperQuoteValue(Trigger,$B109)</f>
        <v>#NAME?</v>
      </c>
      <c r="E109" s="790" t="e">
        <f ca="1">_xll.qlSwapRateHelperSpread($B109,Trigger)</f>
        <v>#NAME?</v>
      </c>
      <c r="F109" s="59" t="b">
        <v>1</v>
      </c>
      <c r="G109" s="59">
        <v>50</v>
      </c>
      <c r="H109" s="59">
        <v>1</v>
      </c>
      <c r="I109" s="945" t="e">
        <f ca="1">_xll.qlRateHelperEarliestDate(Trigger,$B109)</f>
        <v>#NAME?</v>
      </c>
      <c r="J109" s="944" t="e">
        <f ca="1">_xll.qlRateHelperLatestDate(Trigger,$B109)</f>
        <v>#NAME?</v>
      </c>
    </row>
    <row r="110" spans="2:10" x14ac:dyDescent="0.2">
      <c r="B110" s="947" t="e">
        <f ca="1">Swaps_3M!L18</f>
        <v>#NAME?</v>
      </c>
      <c r="C110" s="298" t="e">
        <f ca="1">_xll.qlRateHelperQuoteName(,B110)</f>
        <v>#NAME?</v>
      </c>
      <c r="D110" s="790" t="e">
        <f ca="1">_xll.qlRateHelperQuoteValue(Trigger,$B110)</f>
        <v>#NAME?</v>
      </c>
      <c r="E110" s="790" t="e">
        <f ca="1">_xll.qlSwapRateHelperSpread($B110,Trigger)</f>
        <v>#NAME?</v>
      </c>
      <c r="F110" s="59" t="b">
        <v>1</v>
      </c>
      <c r="G110" s="59">
        <v>50</v>
      </c>
      <c r="H110" s="59">
        <v>1</v>
      </c>
      <c r="I110" s="945" t="e">
        <f ca="1">_xll.qlRateHelperEarliestDate(Trigger,$B110)</f>
        <v>#NAME?</v>
      </c>
      <c r="J110" s="944" t="e">
        <f ca="1">_xll.qlRateHelperLatestDate(Trigger,$B110)</f>
        <v>#NAME?</v>
      </c>
    </row>
    <row r="111" spans="2:10" x14ac:dyDescent="0.2">
      <c r="B111" s="947" t="e">
        <f ca="1">Swaps_3M!L19</f>
        <v>#NAME?</v>
      </c>
      <c r="C111" s="298" t="e">
        <f ca="1">_xll.qlRateHelperQuoteName(,B111)</f>
        <v>#NAME?</v>
      </c>
      <c r="D111" s="790" t="e">
        <f ca="1">_xll.qlRateHelperQuoteValue(Trigger,$B111)</f>
        <v>#NAME?</v>
      </c>
      <c r="E111" s="790" t="e">
        <f ca="1">_xll.qlSwapRateHelperSpread($B111,Trigger)</f>
        <v>#NAME?</v>
      </c>
      <c r="F111" s="59" t="b">
        <v>1</v>
      </c>
      <c r="G111" s="59">
        <v>50</v>
      </c>
      <c r="H111" s="59">
        <v>1</v>
      </c>
      <c r="I111" s="945" t="e">
        <f ca="1">_xll.qlRateHelperEarliestDate(Trigger,$B111)</f>
        <v>#NAME?</v>
      </c>
      <c r="J111" s="944" t="e">
        <f ca="1">_xll.qlRateHelperLatestDate(Trigger,$B111)</f>
        <v>#NAME?</v>
      </c>
    </row>
    <row r="112" spans="2:10" x14ac:dyDescent="0.2">
      <c r="B112" s="947" t="e">
        <f ca="1">Swaps_3M!L20</f>
        <v>#NAME?</v>
      </c>
      <c r="C112" s="298" t="e">
        <f ca="1">_xll.qlRateHelperQuoteName(,B112)</f>
        <v>#NAME?</v>
      </c>
      <c r="D112" s="790" t="e">
        <f ca="1">_xll.qlRateHelperQuoteValue(Trigger,$B112)</f>
        <v>#NAME?</v>
      </c>
      <c r="E112" s="790" t="e">
        <f ca="1">_xll.qlSwapRateHelperSpread($B112,Trigger)</f>
        <v>#NAME?</v>
      </c>
      <c r="F112" s="59" t="b">
        <v>0</v>
      </c>
      <c r="G112" s="59">
        <v>50</v>
      </c>
      <c r="H112" s="59">
        <v>1</v>
      </c>
      <c r="I112" s="945" t="e">
        <f ca="1">_xll.qlRateHelperEarliestDate(Trigger,$B112)</f>
        <v>#NAME?</v>
      </c>
      <c r="J112" s="944" t="e">
        <f ca="1">_xll.qlRateHelperLatestDate(Trigger,$B112)</f>
        <v>#NAME?</v>
      </c>
    </row>
    <row r="113" spans="2:10" x14ac:dyDescent="0.2">
      <c r="B113" s="947" t="e">
        <f ca="1">Swaps_3M!L21</f>
        <v>#NAME?</v>
      </c>
      <c r="C113" s="298" t="e">
        <f ca="1">_xll.qlRateHelperQuoteName(,B113)</f>
        <v>#NAME?</v>
      </c>
      <c r="D113" s="790" t="e">
        <f ca="1">_xll.qlRateHelperQuoteValue(Trigger,$B113)</f>
        <v>#NAME?</v>
      </c>
      <c r="E113" s="790" t="e">
        <f ca="1">_xll.qlSwapRateHelperSpread($B113,Trigger)</f>
        <v>#NAME?</v>
      </c>
      <c r="F113" s="59" t="b">
        <v>1</v>
      </c>
      <c r="G113" s="59">
        <v>50</v>
      </c>
      <c r="H113" s="59">
        <v>1</v>
      </c>
      <c r="I113" s="945" t="e">
        <f ca="1">_xll.qlRateHelperEarliestDate(Trigger,$B113)</f>
        <v>#NAME?</v>
      </c>
      <c r="J113" s="944" t="e">
        <f ca="1">_xll.qlRateHelperLatestDate(Trigger,$B113)</f>
        <v>#NAME?</v>
      </c>
    </row>
    <row r="114" spans="2:10" x14ac:dyDescent="0.2">
      <c r="B114" s="947" t="e">
        <f ca="1">Swaps_3M!L22</f>
        <v>#NAME?</v>
      </c>
      <c r="C114" s="298" t="e">
        <f ca="1">_xll.qlRateHelperQuoteName(,B114)</f>
        <v>#NAME?</v>
      </c>
      <c r="D114" s="790" t="e">
        <f ca="1">_xll.qlRateHelperQuoteValue(Trigger,$B114)</f>
        <v>#NAME?</v>
      </c>
      <c r="E114" s="790" t="e">
        <f ca="1">_xll.qlSwapRateHelperSpread($B114,Trigger)</f>
        <v>#NAME?</v>
      </c>
      <c r="F114" s="59" t="b">
        <v>0</v>
      </c>
      <c r="G114" s="59">
        <v>50</v>
      </c>
      <c r="H114" s="59">
        <v>1</v>
      </c>
      <c r="I114" s="945" t="e">
        <f ca="1">_xll.qlRateHelperEarliestDate(Trigger,$B114)</f>
        <v>#NAME?</v>
      </c>
      <c r="J114" s="944" t="e">
        <f ca="1">_xll.qlRateHelperLatestDate(Trigger,$B114)</f>
        <v>#NAME?</v>
      </c>
    </row>
    <row r="115" spans="2:10" x14ac:dyDescent="0.2">
      <c r="B115" s="947" t="e">
        <f ca="1">Swaps_3M!L23</f>
        <v>#NAME?</v>
      </c>
      <c r="C115" s="298" t="e">
        <f ca="1">_xll.qlRateHelperQuoteName(,B115)</f>
        <v>#NAME?</v>
      </c>
      <c r="D115" s="790" t="e">
        <f ca="1">_xll.qlRateHelperQuoteValue(Trigger,$B115)</f>
        <v>#NAME?</v>
      </c>
      <c r="E115" s="790" t="e">
        <f ca="1">_xll.qlSwapRateHelperSpread($B115,Trigger)</f>
        <v>#NAME?</v>
      </c>
      <c r="F115" s="59" t="b">
        <v>0</v>
      </c>
      <c r="G115" s="59">
        <v>50</v>
      </c>
      <c r="H115" s="59">
        <v>1</v>
      </c>
      <c r="I115" s="945" t="e">
        <f ca="1">_xll.qlRateHelperEarliestDate(Trigger,$B115)</f>
        <v>#NAME?</v>
      </c>
      <c r="J115" s="944" t="e">
        <f ca="1">_xll.qlRateHelperLatestDate(Trigger,$B115)</f>
        <v>#NAME?</v>
      </c>
    </row>
    <row r="116" spans="2:10" x14ac:dyDescent="0.2">
      <c r="B116" s="947" t="e">
        <f ca="1">Swaps_3M!L24</f>
        <v>#NAME?</v>
      </c>
      <c r="C116" s="298" t="e">
        <f ca="1">_xll.qlRateHelperQuoteName(,B116)</f>
        <v>#NAME?</v>
      </c>
      <c r="D116" s="790" t="e">
        <f ca="1">_xll.qlRateHelperQuoteValue(Trigger,$B116)</f>
        <v>#NAME?</v>
      </c>
      <c r="E116" s="790" t="e">
        <f ca="1">_xll.qlSwapRateHelperSpread($B116,Trigger)</f>
        <v>#NAME?</v>
      </c>
      <c r="F116" s="59" t="b">
        <v>1</v>
      </c>
      <c r="G116" s="59">
        <v>50</v>
      </c>
      <c r="H116" s="59">
        <v>1</v>
      </c>
      <c r="I116" s="945" t="e">
        <f ca="1">_xll.qlRateHelperEarliestDate(Trigger,$B116)</f>
        <v>#NAME?</v>
      </c>
      <c r="J116" s="944" t="e">
        <f ca="1">_xll.qlRateHelperLatestDate(Trigger,$B116)</f>
        <v>#NAME?</v>
      </c>
    </row>
    <row r="117" spans="2:10" x14ac:dyDescent="0.2">
      <c r="B117" s="947" t="e">
        <f ca="1">Swaps_3M!L25</f>
        <v>#NAME?</v>
      </c>
      <c r="C117" s="298" t="e">
        <f ca="1">_xll.qlRateHelperQuoteName(,B117)</f>
        <v>#NAME?</v>
      </c>
      <c r="D117" s="790" t="e">
        <f ca="1">_xll.qlRateHelperQuoteValue(Trigger,$B117)</f>
        <v>#NAME?</v>
      </c>
      <c r="E117" s="790" t="e">
        <f ca="1">_xll.qlSwapRateHelperSpread($B117,Trigger)</f>
        <v>#NAME?</v>
      </c>
      <c r="F117" s="59" t="b">
        <v>0</v>
      </c>
      <c r="G117" s="59">
        <v>50</v>
      </c>
      <c r="H117" s="59">
        <v>1</v>
      </c>
      <c r="I117" s="945" t="e">
        <f ca="1">_xll.qlRateHelperEarliestDate(Trigger,$B117)</f>
        <v>#NAME?</v>
      </c>
      <c r="J117" s="944" t="e">
        <f ca="1">_xll.qlRateHelperLatestDate(Trigger,$B117)</f>
        <v>#NAME?</v>
      </c>
    </row>
    <row r="118" spans="2:10" x14ac:dyDescent="0.2">
      <c r="B118" s="947" t="e">
        <f ca="1">Swaps_3M!L26</f>
        <v>#NAME?</v>
      </c>
      <c r="C118" s="298" t="e">
        <f ca="1">_xll.qlRateHelperQuoteName(,B118)</f>
        <v>#NAME?</v>
      </c>
      <c r="D118" s="790" t="e">
        <f ca="1">_xll.qlRateHelperQuoteValue(Trigger,$B118)</f>
        <v>#NAME?</v>
      </c>
      <c r="E118" s="790" t="e">
        <f ca="1">_xll.qlSwapRateHelperSpread($B118,Trigger)</f>
        <v>#NAME?</v>
      </c>
      <c r="F118" s="59" t="b">
        <v>0</v>
      </c>
      <c r="G118" s="59">
        <v>50</v>
      </c>
      <c r="H118" s="59">
        <v>1</v>
      </c>
      <c r="I118" s="945" t="e">
        <f ca="1">_xll.qlRateHelperEarliestDate(Trigger,$B118)</f>
        <v>#NAME?</v>
      </c>
      <c r="J118" s="944" t="e">
        <f ca="1">_xll.qlRateHelperLatestDate(Trigger,$B118)</f>
        <v>#NAME?</v>
      </c>
    </row>
    <row r="119" spans="2:10" x14ac:dyDescent="0.2">
      <c r="B119" s="947" t="e">
        <f ca="1">Swaps_3M!L27</f>
        <v>#NAME?</v>
      </c>
      <c r="C119" s="298" t="e">
        <f ca="1">_xll.qlRateHelperQuoteName(,B119)</f>
        <v>#NAME?</v>
      </c>
      <c r="D119" s="790" t="e">
        <f ca="1">_xll.qlRateHelperQuoteValue(Trigger,$B119)</f>
        <v>#NAME?</v>
      </c>
      <c r="E119" s="790" t="e">
        <f ca="1">_xll.qlSwapRateHelperSpread($B119,Trigger)</f>
        <v>#NAME?</v>
      </c>
      <c r="F119" s="59" t="b">
        <v>0</v>
      </c>
      <c r="G119" s="59">
        <v>50</v>
      </c>
      <c r="H119" s="59">
        <v>1</v>
      </c>
      <c r="I119" s="945" t="e">
        <f ca="1">_xll.qlRateHelperEarliestDate(Trigger,$B119)</f>
        <v>#NAME?</v>
      </c>
      <c r="J119" s="944" t="e">
        <f ca="1">_xll.qlRateHelperLatestDate(Trigger,$B119)</f>
        <v>#NAME?</v>
      </c>
    </row>
    <row r="120" spans="2:10" x14ac:dyDescent="0.2">
      <c r="B120" s="947" t="e">
        <f ca="1">Swaps_3M!L28</f>
        <v>#NAME?</v>
      </c>
      <c r="C120" s="298" t="e">
        <f ca="1">_xll.qlRateHelperQuoteName(,B120)</f>
        <v>#NAME?</v>
      </c>
      <c r="D120" s="790" t="e">
        <f ca="1">_xll.qlRateHelperQuoteValue(Trigger,$B120)</f>
        <v>#NAME?</v>
      </c>
      <c r="E120" s="790" t="e">
        <f ca="1">_xll.qlSwapRateHelperSpread($B120,Trigger)</f>
        <v>#NAME?</v>
      </c>
      <c r="F120" s="59" t="b">
        <v>0</v>
      </c>
      <c r="G120" s="59">
        <v>50</v>
      </c>
      <c r="H120" s="59">
        <v>1</v>
      </c>
      <c r="I120" s="945" t="e">
        <f ca="1">_xll.qlRateHelperEarliestDate(Trigger,$B120)</f>
        <v>#NAME?</v>
      </c>
      <c r="J120" s="944" t="e">
        <f ca="1">_xll.qlRateHelperLatestDate(Trigger,$B120)</f>
        <v>#NAME?</v>
      </c>
    </row>
    <row r="121" spans="2:10" x14ac:dyDescent="0.2">
      <c r="B121" s="947" t="e">
        <f ca="1">Swaps_3M!L29</f>
        <v>#NAME?</v>
      </c>
      <c r="C121" s="298" t="e">
        <f ca="1">_xll.qlRateHelperQuoteName(,B121)</f>
        <v>#NAME?</v>
      </c>
      <c r="D121" s="790" t="e">
        <f ca="1">_xll.qlRateHelperQuoteValue(Trigger,$B121)</f>
        <v>#NAME?</v>
      </c>
      <c r="E121" s="790" t="e">
        <f ca="1">_xll.qlSwapRateHelperSpread($B121,Trigger)</f>
        <v>#NAME?</v>
      </c>
      <c r="F121" s="59" t="b">
        <v>1</v>
      </c>
      <c r="G121" s="59">
        <v>50</v>
      </c>
      <c r="H121" s="59">
        <v>1</v>
      </c>
      <c r="I121" s="945" t="e">
        <f ca="1">_xll.qlRateHelperEarliestDate(Trigger,$B121)</f>
        <v>#NAME?</v>
      </c>
      <c r="J121" s="944" t="e">
        <f ca="1">_xll.qlRateHelperLatestDate(Trigger,$B121)</f>
        <v>#NAME?</v>
      </c>
    </row>
    <row r="122" spans="2:10" x14ac:dyDescent="0.2">
      <c r="B122" s="947" t="e">
        <f ca="1">Swaps_3M!L30</f>
        <v>#NAME?</v>
      </c>
      <c r="C122" s="298" t="e">
        <f ca="1">_xll.qlRateHelperQuoteName(,B122)</f>
        <v>#NAME?</v>
      </c>
      <c r="D122" s="790" t="e">
        <f ca="1">_xll.qlRateHelperQuoteValue(Trigger,$B122)</f>
        <v>#NAME?</v>
      </c>
      <c r="E122" s="790" t="e">
        <f ca="1">_xll.qlSwapRateHelperSpread($B122,Trigger)</f>
        <v>#NAME?</v>
      </c>
      <c r="F122" s="59" t="b">
        <v>0</v>
      </c>
      <c r="G122" s="59">
        <v>50</v>
      </c>
      <c r="H122" s="59">
        <v>1</v>
      </c>
      <c r="I122" s="945" t="e">
        <f ca="1">_xll.qlRateHelperEarliestDate(Trigger,$B122)</f>
        <v>#NAME?</v>
      </c>
      <c r="J122" s="944" t="e">
        <f ca="1">_xll.qlRateHelperLatestDate(Trigger,$B122)</f>
        <v>#NAME?</v>
      </c>
    </row>
    <row r="123" spans="2:10" x14ac:dyDescent="0.2">
      <c r="B123" s="947" t="e">
        <f ca="1">Swaps_3M!L31</f>
        <v>#NAME?</v>
      </c>
      <c r="C123" s="298" t="e">
        <f ca="1">_xll.qlRateHelperQuoteName(,B123)</f>
        <v>#NAME?</v>
      </c>
      <c r="D123" s="790" t="e">
        <f ca="1">_xll.qlRateHelperQuoteValue(Trigger,$B123)</f>
        <v>#NAME?</v>
      </c>
      <c r="E123" s="790" t="e">
        <f ca="1">_xll.qlSwapRateHelperSpread($B123,Trigger)</f>
        <v>#NAME?</v>
      </c>
      <c r="F123" s="59" t="b">
        <v>0</v>
      </c>
      <c r="G123" s="59">
        <v>50</v>
      </c>
      <c r="H123" s="59">
        <v>1</v>
      </c>
      <c r="I123" s="945" t="e">
        <f ca="1">_xll.qlRateHelperEarliestDate(Trigger,$B123)</f>
        <v>#NAME?</v>
      </c>
      <c r="J123" s="944" t="e">
        <f ca="1">_xll.qlRateHelperLatestDate(Trigger,$B123)</f>
        <v>#NAME?</v>
      </c>
    </row>
    <row r="124" spans="2:10" x14ac:dyDescent="0.2">
      <c r="B124" s="947" t="e">
        <f ca="1">Swaps_3M!L32</f>
        <v>#NAME?</v>
      </c>
      <c r="C124" s="298" t="e">
        <f ca="1">_xll.qlRateHelperQuoteName(,B124)</f>
        <v>#NAME?</v>
      </c>
      <c r="D124" s="790" t="e">
        <f ca="1">_xll.qlRateHelperQuoteValue(Trigger,$B124)</f>
        <v>#NAME?</v>
      </c>
      <c r="E124" s="790" t="e">
        <f ca="1">_xll.qlSwapRateHelperSpread($B124,Trigger)</f>
        <v>#NAME?</v>
      </c>
      <c r="F124" s="59" t="b">
        <v>0</v>
      </c>
      <c r="G124" s="59">
        <v>50</v>
      </c>
      <c r="H124" s="59">
        <v>1</v>
      </c>
      <c r="I124" s="945" t="e">
        <f ca="1">_xll.qlRateHelperEarliestDate(Trigger,$B124)</f>
        <v>#NAME?</v>
      </c>
      <c r="J124" s="944" t="e">
        <f ca="1">_xll.qlRateHelperLatestDate(Trigger,$B124)</f>
        <v>#NAME?</v>
      </c>
    </row>
    <row r="125" spans="2:10" x14ac:dyDescent="0.2">
      <c r="B125" s="947" t="e">
        <f ca="1">Swaps_3M!L33</f>
        <v>#NAME?</v>
      </c>
      <c r="C125" s="298" t="e">
        <f ca="1">_xll.qlRateHelperQuoteName(,B125)</f>
        <v>#NAME?</v>
      </c>
      <c r="D125" s="790" t="e">
        <f ca="1">_xll.qlRateHelperQuoteValue(Trigger,$B125)</f>
        <v>#NAME?</v>
      </c>
      <c r="E125" s="790" t="e">
        <f ca="1">_xll.qlSwapRateHelperSpread($B125,Trigger)</f>
        <v>#NAME?</v>
      </c>
      <c r="F125" s="59" t="b">
        <v>0</v>
      </c>
      <c r="G125" s="59">
        <v>50</v>
      </c>
      <c r="H125" s="59">
        <v>1</v>
      </c>
      <c r="I125" s="945" t="e">
        <f ca="1">_xll.qlRateHelperEarliestDate(Trigger,$B125)</f>
        <v>#NAME?</v>
      </c>
      <c r="J125" s="944" t="e">
        <f ca="1">_xll.qlRateHelperLatestDate(Trigger,$B125)</f>
        <v>#NAME?</v>
      </c>
    </row>
    <row r="126" spans="2:10" x14ac:dyDescent="0.2">
      <c r="B126" s="947" t="e">
        <f ca="1">Swaps_3M!L34</f>
        <v>#NAME?</v>
      </c>
      <c r="C126" s="298" t="e">
        <f ca="1">_xll.qlRateHelperQuoteName(,B126)</f>
        <v>#NAME?</v>
      </c>
      <c r="D126" s="790" t="e">
        <f ca="1">_xll.qlRateHelperQuoteValue(Trigger,$B126)</f>
        <v>#NAME?</v>
      </c>
      <c r="E126" s="790" t="e">
        <f ca="1">_xll.qlSwapRateHelperSpread($B126,Trigger)</f>
        <v>#NAME?</v>
      </c>
      <c r="F126" s="59" t="b">
        <v>1</v>
      </c>
      <c r="G126" s="59">
        <v>50</v>
      </c>
      <c r="H126" s="59">
        <v>1</v>
      </c>
      <c r="I126" s="945" t="e">
        <f ca="1">_xll.qlRateHelperEarliestDate(Trigger,$B126)</f>
        <v>#NAME?</v>
      </c>
      <c r="J126" s="944" t="e">
        <f ca="1">_xll.qlRateHelperLatestDate(Trigger,$B126)</f>
        <v>#NAME?</v>
      </c>
    </row>
    <row r="127" spans="2:10" x14ac:dyDescent="0.2">
      <c r="B127" s="947" t="e">
        <f ca="1">Swaps_3M!L35</f>
        <v>#NAME?</v>
      </c>
      <c r="C127" s="298" t="e">
        <f ca="1">_xll.qlRateHelperQuoteName(,B127)</f>
        <v>#NAME?</v>
      </c>
      <c r="D127" s="790" t="e">
        <f ca="1">_xll.qlRateHelperQuoteValue(Trigger,$B127)</f>
        <v>#NAME?</v>
      </c>
      <c r="E127" s="790" t="e">
        <f ca="1">_xll.qlSwapRateHelperSpread($B127,Trigger)</f>
        <v>#NAME?</v>
      </c>
      <c r="F127" s="59" t="b">
        <v>0</v>
      </c>
      <c r="G127" s="59">
        <v>50</v>
      </c>
      <c r="H127" s="59">
        <v>1</v>
      </c>
      <c r="I127" s="945" t="e">
        <f ca="1">_xll.qlRateHelperEarliestDate(Trigger,$B127)</f>
        <v>#NAME?</v>
      </c>
      <c r="J127" s="944" t="e">
        <f ca="1">_xll.qlRateHelperLatestDate(Trigger,$B127)</f>
        <v>#NAME?</v>
      </c>
    </row>
    <row r="128" spans="2:10" x14ac:dyDescent="0.2">
      <c r="B128" s="947" t="e">
        <f ca="1">Swaps_3M!L36</f>
        <v>#NAME?</v>
      </c>
      <c r="C128" s="298" t="e">
        <f ca="1">_xll.qlRateHelperQuoteName(,B128)</f>
        <v>#NAME?</v>
      </c>
      <c r="D128" s="790" t="e">
        <f ca="1">_xll.qlRateHelperQuoteValue(Trigger,$B128)</f>
        <v>#NAME?</v>
      </c>
      <c r="E128" s="790" t="e">
        <f ca="1">_xll.qlSwapRateHelperSpread($B128,Trigger)</f>
        <v>#NAME?</v>
      </c>
      <c r="F128" s="59" t="b">
        <v>0</v>
      </c>
      <c r="G128" s="59">
        <v>50</v>
      </c>
      <c r="H128" s="59">
        <v>1</v>
      </c>
      <c r="I128" s="945" t="e">
        <f ca="1">_xll.qlRateHelperEarliestDate(Trigger,$B128)</f>
        <v>#NAME?</v>
      </c>
      <c r="J128" s="944" t="e">
        <f ca="1">_xll.qlRateHelperLatestDate(Trigger,$B128)</f>
        <v>#NAME?</v>
      </c>
    </row>
    <row r="129" spans="2:10" x14ac:dyDescent="0.2">
      <c r="B129" s="947" t="e">
        <f ca="1">Swaps_3M!L37</f>
        <v>#NAME?</v>
      </c>
      <c r="C129" s="298" t="e">
        <f ca="1">_xll.qlRateHelperQuoteName(,B129)</f>
        <v>#NAME?</v>
      </c>
      <c r="D129" s="790" t="e">
        <f ca="1">_xll.qlRateHelperQuoteValue(Trigger,$B129)</f>
        <v>#NAME?</v>
      </c>
      <c r="E129" s="790" t="e">
        <f ca="1">_xll.qlSwapRateHelperSpread($B129,Trigger)</f>
        <v>#NAME?</v>
      </c>
      <c r="F129" s="59" t="b">
        <v>0</v>
      </c>
      <c r="G129" s="59">
        <v>50</v>
      </c>
      <c r="H129" s="59">
        <v>1</v>
      </c>
      <c r="I129" s="945" t="e">
        <f ca="1">_xll.qlRateHelperEarliestDate(Trigger,$B129)</f>
        <v>#NAME?</v>
      </c>
      <c r="J129" s="944" t="e">
        <f ca="1">_xll.qlRateHelperLatestDate(Trigger,$B129)</f>
        <v>#NAME?</v>
      </c>
    </row>
    <row r="130" spans="2:10" x14ac:dyDescent="0.2">
      <c r="B130" s="947" t="e">
        <f ca="1">Swaps_3M!L38</f>
        <v>#NAME?</v>
      </c>
      <c r="C130" s="298" t="e">
        <f ca="1">_xll.qlRateHelperQuoteName(,B130)</f>
        <v>#NAME?</v>
      </c>
      <c r="D130" s="790" t="e">
        <f ca="1">_xll.qlRateHelperQuoteValue(Trigger,$B130)</f>
        <v>#NAME?</v>
      </c>
      <c r="E130" s="790" t="e">
        <f ca="1">_xll.qlSwapRateHelperSpread($B130,Trigger)</f>
        <v>#NAME?</v>
      </c>
      <c r="F130" s="59" t="b">
        <v>0</v>
      </c>
      <c r="G130" s="59">
        <v>50</v>
      </c>
      <c r="H130" s="59">
        <v>1</v>
      </c>
      <c r="I130" s="945" t="e">
        <f ca="1">_xll.qlRateHelperEarliestDate(Trigger,$B130)</f>
        <v>#NAME?</v>
      </c>
      <c r="J130" s="944" t="e">
        <f ca="1">_xll.qlRateHelperLatestDate(Trigger,$B130)</f>
        <v>#NAME?</v>
      </c>
    </row>
    <row r="131" spans="2:10" x14ac:dyDescent="0.2">
      <c r="B131" s="947" t="e">
        <f ca="1">Swaps_3M!L39</f>
        <v>#NAME?</v>
      </c>
      <c r="C131" s="298" t="e">
        <f ca="1">_xll.qlRateHelperQuoteName(,B131)</f>
        <v>#NAME?</v>
      </c>
      <c r="D131" s="790" t="e">
        <f ca="1">_xll.qlRateHelperQuoteValue(Trigger,$B131)</f>
        <v>#NAME?</v>
      </c>
      <c r="E131" s="790" t="e">
        <f ca="1">_xll.qlSwapRateHelperSpread($B131,Trigger)</f>
        <v>#NAME?</v>
      </c>
      <c r="F131" s="59" t="b">
        <v>1</v>
      </c>
      <c r="G131" s="59">
        <v>50</v>
      </c>
      <c r="H131" s="59">
        <v>1</v>
      </c>
      <c r="I131" s="945" t="e">
        <f ca="1">_xll.qlRateHelperEarliestDate(Trigger,$B131)</f>
        <v>#NAME?</v>
      </c>
      <c r="J131" s="944" t="e">
        <f ca="1">_xll.qlRateHelperLatestDate(Trigger,$B131)</f>
        <v>#NAME?</v>
      </c>
    </row>
    <row r="132" spans="2:10" x14ac:dyDescent="0.2">
      <c r="B132" s="947" t="e">
        <f ca="1">Swaps_3M!L40</f>
        <v>#NAME?</v>
      </c>
      <c r="C132" s="298" t="e">
        <f ca="1">_xll.qlRateHelperQuoteName(,B132)</f>
        <v>#NAME?</v>
      </c>
      <c r="D132" s="790" t="e">
        <f ca="1">_xll.qlRateHelperQuoteValue(Trigger,$B132)</f>
        <v>#NAME?</v>
      </c>
      <c r="E132" s="790" t="e">
        <f ca="1">_xll.qlSwapRateHelperSpread($B132,Trigger)</f>
        <v>#NAME?</v>
      </c>
      <c r="F132" s="59" t="b">
        <v>0</v>
      </c>
      <c r="G132" s="59">
        <v>50</v>
      </c>
      <c r="H132" s="59">
        <v>1</v>
      </c>
      <c r="I132" s="945" t="e">
        <f ca="1">_xll.qlRateHelperEarliestDate(Trigger,$B132)</f>
        <v>#NAME?</v>
      </c>
      <c r="J132" s="944" t="e">
        <f ca="1">_xll.qlRateHelperLatestDate(Trigger,$B132)</f>
        <v>#NAME?</v>
      </c>
    </row>
    <row r="133" spans="2:10" x14ac:dyDescent="0.2">
      <c r="B133" s="947" t="e">
        <f ca="1">Swaps_3M!L41</f>
        <v>#NAME?</v>
      </c>
      <c r="C133" s="298" t="e">
        <f ca="1">_xll.qlRateHelperQuoteName(,B133)</f>
        <v>#NAME?</v>
      </c>
      <c r="D133" s="790" t="e">
        <f ca="1">_xll.qlRateHelperQuoteValue(Trigger,$B133)</f>
        <v>#NAME?</v>
      </c>
      <c r="E133" s="790" t="e">
        <f ca="1">_xll.qlSwapRateHelperSpread($B133,Trigger)</f>
        <v>#NAME?</v>
      </c>
      <c r="F133" s="59" t="b">
        <v>1</v>
      </c>
      <c r="G133" s="59">
        <v>50</v>
      </c>
      <c r="H133" s="59">
        <v>1</v>
      </c>
      <c r="I133" s="945" t="e">
        <f ca="1">_xll.qlRateHelperEarliestDate(Trigger,$B133)</f>
        <v>#NAME?</v>
      </c>
      <c r="J133" s="944" t="e">
        <f ca="1">_xll.qlRateHelperLatestDate(Trigger,$B133)</f>
        <v>#NAME?</v>
      </c>
    </row>
    <row r="134" spans="2:10" x14ac:dyDescent="0.2">
      <c r="B134" s="947" t="e">
        <f ca="1">Swaps_3M!L42</f>
        <v>#NAME?</v>
      </c>
      <c r="C134" s="298" t="e">
        <f ca="1">_xll.qlRateHelperQuoteName(,B134)</f>
        <v>#NAME?</v>
      </c>
      <c r="D134" s="790" t="e">
        <f ca="1">_xll.qlRateHelperQuoteValue(Trigger,$B134)</f>
        <v>#NAME?</v>
      </c>
      <c r="E134" s="790" t="e">
        <f ca="1">_xll.qlSwapRateHelperSpread($B134,Trigger)</f>
        <v>#NAME?</v>
      </c>
      <c r="F134" s="59" t="b">
        <v>1</v>
      </c>
      <c r="G134" s="59">
        <v>50</v>
      </c>
      <c r="H134" s="59">
        <v>1</v>
      </c>
      <c r="I134" s="945" t="e">
        <f ca="1">_xll.qlRateHelperEarliestDate(Trigger,$B134)</f>
        <v>#NAME?</v>
      </c>
      <c r="J134" s="944" t="e">
        <f ca="1">_xll.qlRateHelperLatestDate(Trigger,$B134)</f>
        <v>#NAME?</v>
      </c>
    </row>
    <row r="135" spans="2:10" x14ac:dyDescent="0.2">
      <c r="B135" s="946" t="e">
        <f ca="1">Swaps_3M!L43</f>
        <v>#NAME?</v>
      </c>
      <c r="C135" s="953" t="e">
        <f ca="1">_xll.qlRateHelperQuoteName(,B135)</f>
        <v>#NAME?</v>
      </c>
      <c r="D135" s="951" t="e">
        <f ca="1">_xll.qlRateHelperQuoteValue(Trigger,$B135)</f>
        <v>#NAME?</v>
      </c>
      <c r="E135" s="951" t="e">
        <f ca="1">_xll.qlSwapRateHelperSpread($B135,Trigger)</f>
        <v>#NAME?</v>
      </c>
      <c r="F135" s="950" t="b">
        <v>1</v>
      </c>
      <c r="G135" s="950">
        <v>50</v>
      </c>
      <c r="H135" s="950">
        <v>1</v>
      </c>
      <c r="I135" s="949" t="e">
        <f ca="1">_xll.qlRateHelperEarliestDate(Trigger,$B135)</f>
        <v>#NAME?</v>
      </c>
      <c r="J135" s="948" t="e">
        <f ca="1">_xll.qlRateHelperLatestDate(Trigger,$B135)</f>
        <v>#NAME?</v>
      </c>
    </row>
  </sheetData>
  <pageMargins left="0.75" right="0.75" top="1" bottom="1" header="0.5" footer="0.5"/>
  <pageSetup orientation="portrait" horizontalDpi="300"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K126"/>
  <sheetViews>
    <sheetView workbookViewId="0">
      <selection sqref="A1:B1"/>
    </sheetView>
  </sheetViews>
  <sheetFormatPr defaultRowHeight="11.25" x14ac:dyDescent="0.2"/>
  <cols>
    <col min="1" max="1" width="31.140625" style="398" bestFit="1" customWidth="1"/>
    <col min="2" max="2" width="9" style="398" bestFit="1" customWidth="1"/>
    <col min="3" max="3" width="2.7109375" style="398" customWidth="1"/>
    <col min="4" max="4" width="27.5703125" style="399" bestFit="1" customWidth="1"/>
    <col min="5" max="5" width="22.42578125" style="399" bestFit="1" customWidth="1"/>
    <col min="6" max="7" width="8" style="399" bestFit="1" customWidth="1"/>
    <col min="8" max="9" width="17.28515625" style="399" bestFit="1" customWidth="1"/>
    <col min="10" max="10" width="12" style="398" bestFit="1" customWidth="1"/>
    <col min="11" max="16384" width="9.140625" style="398"/>
  </cols>
  <sheetData>
    <row r="1" spans="1:11" ht="24.75" customHeight="1" thickBot="1" x14ac:dyDescent="0.25">
      <c r="A1" s="1957" t="s">
        <v>360</v>
      </c>
      <c r="B1" s="1958"/>
      <c r="D1" s="786" t="s">
        <v>359</v>
      </c>
      <c r="E1" s="785" t="s">
        <v>364</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SUBSTITUTE(_xll.qlRateHelperQuoteName(,D2),"6L","3LBASIS")</f>
        <v>#NAME?</v>
      </c>
      <c r="F2" s="774" t="e">
        <f ca="1">_xll.qlRateHelperRate(,$D2)</f>
        <v>#NAME?</v>
      </c>
      <c r="G2" s="774" t="str">
        <f ca="1">IF(ISERROR(_xll.qlSwapRateHelperSpread($D2)),IF(ISERROR(_xll.qlFuturesRateHelperConvexityAdjustment($D2)),"--",_xll.qlFuturesRateHelperConvexityAdjustment($D2)),_xll.qlSwapRateHelperSpread($D2))</f>
        <v>--</v>
      </c>
      <c r="H2" s="773" t="e">
        <f ca="1">_xll.qlRateHelperEarliestDate(,$D2)</f>
        <v>#NAME?</v>
      </c>
      <c r="I2" s="772" t="e">
        <f ca="1">_xll.qlRateHelperLatestDate(,$D2)</f>
        <v>#NAME?</v>
      </c>
      <c r="J2" s="771" t="e">
        <f ca="1"/>
        <v>#NAME?</v>
      </c>
      <c r="K2" s="1445"/>
    </row>
    <row r="3" spans="1:11" x14ac:dyDescent="0.2">
      <c r="A3" s="779" t="s">
        <v>353</v>
      </c>
      <c r="B3" s="780">
        <v>0</v>
      </c>
      <c r="D3" s="775" t="e">
        <f ca="1"/>
        <v>#NAME?</v>
      </c>
      <c r="E3" s="775" t="e">
        <f ca="1">SUBSTITUTE(_xll.qlRateHelperQuoteName(,D3),"6L","3LBASIS")</f>
        <v>#NAME?</v>
      </c>
      <c r="F3" s="774" t="e">
        <f ca="1">_xll.qlRateHelperRate(,$D3)</f>
        <v>#NAME?</v>
      </c>
      <c r="G3" s="774" t="str">
        <f ca="1">IF(ISERROR(_xll.qlSwapRateHelperSpread($D3)),IF(ISERROR(_xll.qlFuturesRateHelperConvexityAdjustment($D3)),"--",_xll.qlFuturesRateHelperConvexityAdjustment($D3)),_xll.qlSwapRateHelperSpread($D3))</f>
        <v>--</v>
      </c>
      <c r="H3" s="773" t="e">
        <f ca="1">_xll.qlRateHelperEarliestDate(,$D3)</f>
        <v>#NAME?</v>
      </c>
      <c r="I3" s="772" t="e">
        <f ca="1">_xll.qlRateHelperLatestDate(,$D3)</f>
        <v>#NAME?</v>
      </c>
      <c r="J3" s="771" t="e">
        <f ca="1"/>
        <v>#NAME?</v>
      </c>
      <c r="K3" s="1445"/>
    </row>
    <row r="4" spans="1:11" x14ac:dyDescent="0.2">
      <c r="A4" s="779" t="s">
        <v>352</v>
      </c>
      <c r="B4" s="780">
        <v>1</v>
      </c>
      <c r="D4" s="775" t="e">
        <f ca="1"/>
        <v>#NAME?</v>
      </c>
      <c r="E4" s="775" t="e">
        <f ca="1">SUBSTITUTE(_xll.qlRateHelperQuoteName(,D4),"6L","3LBASIS")</f>
        <v>#NAME?</v>
      </c>
      <c r="F4" s="774" t="e">
        <f ca="1">_xll.qlRateHelperRate(,$D4)</f>
        <v>#NAME?</v>
      </c>
      <c r="G4" s="774" t="str">
        <f ca="1">IF(ISERROR(_xll.qlSwapRateHelperSpread($D4)),IF(ISERROR(_xll.qlFuturesRateHelperConvexityAdjustment($D4)),"--",_xll.qlFuturesRateHelperConvexityAdjustment($D4)),_xll.qlSwapRateHelperSpread($D4))</f>
        <v>--</v>
      </c>
      <c r="H4" s="773" t="e">
        <f ca="1">_xll.qlRateHelperEarliestDate(,$D4)</f>
        <v>#NAME?</v>
      </c>
      <c r="I4" s="772" t="e">
        <f ca="1">_xll.qlRateHelperLatestDate(,$D4)</f>
        <v>#NAME?</v>
      </c>
      <c r="J4" s="771" t="e">
        <f ca="1"/>
        <v>#NAME?</v>
      </c>
      <c r="K4" s="1445"/>
    </row>
    <row r="5" spans="1:11" x14ac:dyDescent="0.2">
      <c r="A5" s="779" t="s">
        <v>351</v>
      </c>
      <c r="B5" s="778" t="s">
        <v>350</v>
      </c>
      <c r="D5" s="775" t="e">
        <f ca="1"/>
        <v>#NAME?</v>
      </c>
      <c r="E5" s="775" t="e">
        <f ca="1">SUBSTITUTE(_xll.qlRateHelperQuoteName(,D5),"6L","3LBASIS")</f>
        <v>#NAME?</v>
      </c>
      <c r="F5" s="774" t="e">
        <f ca="1">_xll.qlRateHelperRate(,$D5)</f>
        <v>#NAME?</v>
      </c>
      <c r="G5" s="774" t="str">
        <f ca="1">IF(ISERROR(_xll.qlSwapRateHelperSpread($D5)),IF(ISERROR(_xll.qlFuturesRateHelperConvexityAdjustment($D5)),"--",_xll.qlFuturesRateHelperConvexityAdjustment($D5)),_xll.qlSwapRateHelperSpread($D5))</f>
        <v>--</v>
      </c>
      <c r="H5" s="773" t="e">
        <f ca="1">_xll.qlRateHelperEarliestDate(,$D5)</f>
        <v>#NAME?</v>
      </c>
      <c r="I5" s="772" t="e">
        <f ca="1">_xll.qlRateHelperLatestDate(,$D5)</f>
        <v>#NAME?</v>
      </c>
      <c r="J5" s="771" t="e">
        <f ca="1"/>
        <v>#NAME?</v>
      </c>
      <c r="K5" s="1445"/>
    </row>
    <row r="6" spans="1:11" x14ac:dyDescent="0.2">
      <c r="D6" s="775" t="e">
        <f ca="1"/>
        <v>#NAME?</v>
      </c>
      <c r="E6" s="775" t="e">
        <f ca="1">SUBSTITUTE(_xll.qlRateHelperQuoteName(,D6),"6L","3LBASIS")</f>
        <v>#NAME?</v>
      </c>
      <c r="F6" s="774" t="e">
        <f ca="1">_xll.qlRateHelperRate(,$D6)</f>
        <v>#NAME?</v>
      </c>
      <c r="G6" s="774" t="str">
        <f ca="1">IF(ISERROR(_xll.qlSwapRateHelperSpread($D6)),IF(ISERROR(_xll.qlFuturesRateHelperConvexityAdjustment($D6)),"--",_xll.qlFuturesRateHelperConvexityAdjustment($D6)),_xll.qlSwapRateHelperSpread($D6))</f>
        <v>--</v>
      </c>
      <c r="H6" s="773" t="e">
        <f ca="1">_xll.qlRateHelperEarliestDate(,$D6)</f>
        <v>#NAME?</v>
      </c>
      <c r="I6" s="772" t="e">
        <f ca="1">_xll.qlRateHelperLatestDate(,$D6)</f>
        <v>#NAME?</v>
      </c>
      <c r="J6" s="771" t="e">
        <f ca="1"/>
        <v>#NAME?</v>
      </c>
    </row>
    <row r="7" spans="1:11" x14ac:dyDescent="0.2">
      <c r="D7" s="775" t="e">
        <f ca="1"/>
        <v>#NAME?</v>
      </c>
      <c r="E7" s="775" t="e">
        <f ca="1">SUBSTITUTE(_xll.qlRateHelperQuoteName(,D7),"6L","3LBASIS")</f>
        <v>#NAME?</v>
      </c>
      <c r="F7" s="774" t="e">
        <f ca="1">_xll.qlRateHelperRate(,$D7)</f>
        <v>#NAME?</v>
      </c>
      <c r="G7" s="774" t="str">
        <f ca="1">IF(ISERROR(_xll.qlSwapRateHelperSpread($D7)),IF(ISERROR(_xll.qlFuturesRateHelperConvexityAdjustment($D7)),"--",_xll.qlFuturesRateHelperConvexityAdjustment($D7)),_xll.qlSwapRateHelperSpread($D7))</f>
        <v>--</v>
      </c>
      <c r="H7" s="773" t="e">
        <f ca="1">_xll.qlRateHelperEarliestDate(,$D7)</f>
        <v>#NAME?</v>
      </c>
      <c r="I7" s="772" t="e">
        <f ca="1">_xll.qlRateHelperLatestDate(,$D7)</f>
        <v>#NAME?</v>
      </c>
      <c r="J7" s="771" t="e">
        <f ca="1"/>
        <v>#NAME?</v>
      </c>
    </row>
    <row r="8" spans="1:11" x14ac:dyDescent="0.2">
      <c r="D8" s="775" t="e">
        <f ca="1"/>
        <v>#NAME?</v>
      </c>
      <c r="E8" s="775" t="e">
        <f ca="1">SUBSTITUTE(_xll.qlRateHelperQuoteName(,D8),"6L","3LBASIS")</f>
        <v>#NAME?</v>
      </c>
      <c r="F8" s="774" t="e">
        <f ca="1">_xll.qlRateHelperRate(,$D8)</f>
        <v>#NAME?</v>
      </c>
      <c r="G8" s="774" t="str">
        <f ca="1">IF(ISERROR(_xll.qlSwapRateHelperSpread($D8)),IF(ISERROR(_xll.qlFuturesRateHelperConvexityAdjustment($D8)),"--",_xll.qlFuturesRateHelperConvexityAdjustment($D8)),_xll.qlSwapRateHelperSpread($D8))</f>
        <v>--</v>
      </c>
      <c r="H8" s="773" t="e">
        <f ca="1">_xll.qlRateHelperEarliestDate(,$D8)</f>
        <v>#NAME?</v>
      </c>
      <c r="I8" s="772" t="e">
        <f ca="1">_xll.qlRateHelperLatestDate(,$D8)</f>
        <v>#NAME?</v>
      </c>
      <c r="J8" s="771" t="e">
        <f ca="1"/>
        <v>#NAME?</v>
      </c>
    </row>
    <row r="9" spans="1:11" x14ac:dyDescent="0.2">
      <c r="D9" s="775" t="e">
        <f ca="1"/>
        <v>#NAME?</v>
      </c>
      <c r="E9" s="775" t="e">
        <f ca="1">SUBSTITUTE(_xll.qlRateHelperQuoteName(,D9),"6L","3LBASIS")</f>
        <v>#NAME?</v>
      </c>
      <c r="F9" s="774" t="e">
        <f ca="1">_xll.qlRateHelperRate(,$D9)</f>
        <v>#NAME?</v>
      </c>
      <c r="G9" s="774" t="str">
        <f ca="1">IF(ISERROR(_xll.qlSwapRateHelperSpread($D9)),IF(ISERROR(_xll.qlFuturesRateHelperConvexityAdjustment($D9)),"--",_xll.qlFuturesRateHelperConvexityAdjustment($D9)),_xll.qlSwapRateHelperSpread($D9))</f>
        <v>--</v>
      </c>
      <c r="H9" s="773" t="e">
        <f ca="1">_xll.qlRateHelperEarliestDate(,$D9)</f>
        <v>#NAME?</v>
      </c>
      <c r="I9" s="772" t="e">
        <f ca="1">_xll.qlRateHelperLatestDate(,$D9)</f>
        <v>#NAME?</v>
      </c>
      <c r="J9" s="771" t="e">
        <f ca="1"/>
        <v>#NAME?</v>
      </c>
    </row>
    <row r="10" spans="1:11" x14ac:dyDescent="0.2">
      <c r="D10" s="775" t="e">
        <f ca="1"/>
        <v>#NAME?</v>
      </c>
      <c r="E10" s="775" t="e">
        <f ca="1">SUBSTITUTE(_xll.qlRateHelperQuoteName(,D10),"6L","3LBASIS")</f>
        <v>#NAME?</v>
      </c>
      <c r="F10" s="774" t="e">
        <f ca="1">_xll.qlRateHelperRate(,$D10)</f>
        <v>#NAME?</v>
      </c>
      <c r="G10" s="774" t="str">
        <f ca="1">IF(ISERROR(_xll.qlSwapRateHelperSpread($D10)),IF(ISERROR(_xll.qlFuturesRateHelperConvexityAdjustment($D10)),"--",_xll.qlFuturesRateHelperConvexityAdjustment($D10)),_xll.qlSwapRateHelperSpread($D10))</f>
        <v>--</v>
      </c>
      <c r="H10" s="773" t="e">
        <f ca="1">_xll.qlRateHelperEarliestDate(,$D10)</f>
        <v>#NAME?</v>
      </c>
      <c r="I10" s="772" t="e">
        <f ca="1">_xll.qlRateHelperLatestDate(,$D10)</f>
        <v>#NAME?</v>
      </c>
      <c r="J10" s="771" t="e">
        <f ca="1"/>
        <v>#NAME?</v>
      </c>
      <c r="K10" s="1445"/>
    </row>
    <row r="11" spans="1:11" x14ac:dyDescent="0.2">
      <c r="D11" s="775" t="e">
        <f ca="1"/>
        <v>#NAME?</v>
      </c>
      <c r="E11" s="775" t="e">
        <f ca="1">SUBSTITUTE(_xll.qlRateHelperQuoteName(,D11),"6L","3LBASIS")</f>
        <v>#NAME?</v>
      </c>
      <c r="F11" s="1882">
        <v>0.02</v>
      </c>
      <c r="G11" s="774" t="str">
        <f ca="1">IF(ISERROR(_xll.qlSwapRateHelperSpread($D11)),IF(ISERROR(_xll.qlFuturesRateHelperConvexityAdjustment($D11)),"--",_xll.qlFuturesRateHelperConvexityAdjustment($D11)),_xll.qlSwapRateHelperSpread($D11))</f>
        <v>--</v>
      </c>
      <c r="H11" s="773" t="e">
        <f ca="1">_xll.qlRateHelperEarliestDate(,$D11)</f>
        <v>#NAME?</v>
      </c>
      <c r="I11" s="772" t="e">
        <f ca="1">_xll.qlRateHelperLatestDate(,$D11)</f>
        <v>#NAME?</v>
      </c>
      <c r="J11" s="771" t="e">
        <f ca="1"/>
        <v>#NAME?</v>
      </c>
      <c r="K11" s="1445"/>
    </row>
    <row r="12" spans="1:11" x14ac:dyDescent="0.2">
      <c r="A12" s="1531"/>
      <c r="D12" s="775" t="e">
        <f ca="1"/>
        <v>#NAME?</v>
      </c>
      <c r="E12" s="775" t="e">
        <f ca="1">SUBSTITUTE(_xll.qlRateHelperQuoteName(,D12),"6L","3LBASIS")</f>
        <v>#NAME?</v>
      </c>
      <c r="F12" s="774" t="e">
        <f ca="1">_xll.qlRateHelperRate(,$D12)</f>
        <v>#NAME?</v>
      </c>
      <c r="G12" s="774" t="str">
        <f ca="1">IF(ISERROR(_xll.qlSwapRateHelperSpread($D12)),IF(ISERROR(_xll.qlFuturesRateHelperConvexityAdjustment($D12)),"--",_xll.qlFuturesRateHelperConvexityAdjustment($D12)),_xll.qlSwapRateHelperSpread($D12))</f>
        <v>--</v>
      </c>
      <c r="H12" s="773" t="e">
        <f ca="1">_xll.qlRateHelperEarliestDate(,$D12)</f>
        <v>#NAME?</v>
      </c>
      <c r="I12" s="772" t="e">
        <f ca="1">_xll.qlRateHelperLatestDate(,$D12)</f>
        <v>#NAME?</v>
      </c>
      <c r="J12" s="771" t="e">
        <f ca="1"/>
        <v>#NAME?</v>
      </c>
      <c r="K12" s="1445"/>
    </row>
    <row r="13" spans="1:11" x14ac:dyDescent="0.2">
      <c r="A13" s="1531"/>
      <c r="D13" s="775" t="e">
        <f ca="1"/>
        <v>#NAME?</v>
      </c>
      <c r="E13" s="775" t="e">
        <f ca="1">SUBSTITUTE(_xll.qlRateHelperQuoteName(,D13),"6L","3LBASIS")</f>
        <v>#NAME?</v>
      </c>
      <c r="F13" s="774" t="e">
        <f ca="1">_xll.qlRateHelperRate(,$D13)</f>
        <v>#NAME?</v>
      </c>
      <c r="G13" s="774" t="str">
        <f ca="1">IF(ISERROR(_xll.qlSwapRateHelperSpread($D13)),IF(ISERROR(_xll.qlFuturesRateHelperConvexityAdjustment($D13)),"--",_xll.qlFuturesRateHelperConvexityAdjustment($D13)),_xll.qlSwapRateHelperSpread($D13))</f>
        <v>--</v>
      </c>
      <c r="H13" s="773" t="e">
        <f ca="1">_xll.qlRateHelperEarliestDate(,$D13)</f>
        <v>#NAME?</v>
      </c>
      <c r="I13" s="772" t="e">
        <f ca="1">_xll.qlRateHelperLatestDate(,$D13)</f>
        <v>#NAME?</v>
      </c>
      <c r="J13" s="771" t="e">
        <f ca="1"/>
        <v>#NAME?</v>
      </c>
      <c r="K13" s="1445"/>
    </row>
    <row r="14" spans="1:11" x14ac:dyDescent="0.2">
      <c r="D14" s="775" t="e">
        <f ca="1"/>
        <v>#NAME?</v>
      </c>
      <c r="E14" s="775" t="e">
        <f ca="1">SUBSTITUTE(_xll.qlRateHelperQuoteName(,D14),"6L","3LBASIS")</f>
        <v>#NAME?</v>
      </c>
      <c r="F14" s="774" t="e">
        <f ca="1">_xll.qlRateHelperRate(,$D14)</f>
        <v>#NAME?</v>
      </c>
      <c r="G14" s="774" t="str">
        <f ca="1">IF(ISERROR(_xll.qlSwapRateHelperSpread($D14)),IF(ISERROR(_xll.qlFuturesRateHelperConvexityAdjustment($D14)),"--",_xll.qlFuturesRateHelperConvexityAdjustment($D14)),_xll.qlSwapRateHelperSpread($D14))</f>
        <v>--</v>
      </c>
      <c r="H14" s="773" t="e">
        <f ca="1">_xll.qlRateHelperEarliestDate(,$D14)</f>
        <v>#NAME?</v>
      </c>
      <c r="I14" s="772" t="e">
        <f ca="1">_xll.qlRateHelperLatestDate(,$D14)</f>
        <v>#NAME?</v>
      </c>
      <c r="J14" s="771" t="e">
        <f ca="1"/>
        <v>#NAME?</v>
      </c>
      <c r="K14" s="1445"/>
    </row>
    <row r="15" spans="1:11" x14ac:dyDescent="0.2">
      <c r="D15" s="775" t="e">
        <f ca="1"/>
        <v>#NAME?</v>
      </c>
      <c r="E15" s="775" t="e">
        <f ca="1">SUBSTITUTE(_xll.qlRateHelperQuoteName(,D15),"6L","3LBASIS")</f>
        <v>#NAME?</v>
      </c>
      <c r="F15" s="774" t="e">
        <f ca="1">_xll.qlRateHelperRate(,$D15)</f>
        <v>#NAME?</v>
      </c>
      <c r="G15" s="774" t="str">
        <f ca="1">IF(ISERROR(_xll.qlSwapRateHelperSpread($D15)),IF(ISERROR(_xll.qlFuturesRateHelperConvexityAdjustment($D15)),"--",_xll.qlFuturesRateHelperConvexityAdjustment($D15)),_xll.qlSwapRateHelperSpread($D15))</f>
        <v>--</v>
      </c>
      <c r="H15" s="773" t="e">
        <f ca="1">_xll.qlRateHelperEarliestDate(,$D15)</f>
        <v>#NAME?</v>
      </c>
      <c r="I15" s="772" t="e">
        <f ca="1">_xll.qlRateHelperLatestDate(,$D15)</f>
        <v>#NAME?</v>
      </c>
      <c r="J15" s="771" t="e">
        <f ca="1"/>
        <v>#NAME?</v>
      </c>
      <c r="K15" s="1445"/>
    </row>
    <row r="16" spans="1:11" x14ac:dyDescent="0.2">
      <c r="D16" s="775" t="e">
        <f ca="1"/>
        <v>#NAME?</v>
      </c>
      <c r="E16" s="775" t="e">
        <f ca="1">SUBSTITUTE(_xll.qlRateHelperQuoteName(,D16),"6L","3LBASIS")</f>
        <v>#NAME?</v>
      </c>
      <c r="F16" s="774" t="e">
        <f ca="1">_xll.qlRateHelperRate(,$D16)</f>
        <v>#NAME?</v>
      </c>
      <c r="G16" s="774" t="str">
        <f ca="1">IF(ISERROR(_xll.qlSwapRateHelperSpread($D16)),IF(ISERROR(_xll.qlFuturesRateHelperConvexityAdjustment($D16)),"--",_xll.qlFuturesRateHelperConvexityAdjustment($D16)),_xll.qlSwapRateHelperSpread($D16))</f>
        <v>--</v>
      </c>
      <c r="H16" s="773" t="e">
        <f ca="1">_xll.qlRateHelperEarliestDate(,$D16)</f>
        <v>#NAME?</v>
      </c>
      <c r="I16" s="772" t="e">
        <f ca="1">_xll.qlRateHelperLatestDate(,$D16)</f>
        <v>#NAME?</v>
      </c>
      <c r="J16" s="771" t="e">
        <f ca="1"/>
        <v>#NAME?</v>
      </c>
      <c r="K16" s="1445"/>
    </row>
    <row r="17" spans="4:11" x14ac:dyDescent="0.2">
      <c r="D17" s="775" t="e">
        <f ca="1"/>
        <v>#NAME?</v>
      </c>
      <c r="E17" s="775" t="e">
        <f ca="1">SUBSTITUTE(_xll.qlRateHelperQuoteName(,D17),"6L","3LBASIS")</f>
        <v>#NAME?</v>
      </c>
      <c r="F17" s="774" t="e">
        <f ca="1">_xll.qlRateHelperRate(,$D17)</f>
        <v>#NAME?</v>
      </c>
      <c r="G17" s="774" t="str">
        <f ca="1">IF(ISERROR(_xll.qlSwapRateHelperSpread($D17)),IF(ISERROR(_xll.qlFuturesRateHelperConvexityAdjustment($D17)),"--",_xll.qlFuturesRateHelperConvexityAdjustment($D17)),_xll.qlSwapRateHelperSpread($D17))</f>
        <v>--</v>
      </c>
      <c r="H17" s="773" t="e">
        <f ca="1">_xll.qlRateHelperEarliestDate(,$D17)</f>
        <v>#NAME?</v>
      </c>
      <c r="I17" s="772" t="e">
        <f ca="1">_xll.qlRateHelperLatestDate(,$D17)</f>
        <v>#NAME?</v>
      </c>
      <c r="J17" s="771" t="e">
        <f ca="1"/>
        <v>#NAME?</v>
      </c>
      <c r="K17" s="1445"/>
    </row>
    <row r="18" spans="4:11" x14ac:dyDescent="0.2">
      <c r="D18" s="775" t="e">
        <f ca="1"/>
        <v>#NAME?</v>
      </c>
      <c r="E18" s="775" t="e">
        <f ca="1">SUBSTITUTE(_xll.qlRateHelperQuoteName(,D18),"6L","3LBASIS")</f>
        <v>#NAME?</v>
      </c>
      <c r="F18" s="774" t="e">
        <f ca="1">_xll.qlRateHelperRate(,$D18)</f>
        <v>#NAME?</v>
      </c>
      <c r="G18" s="774" t="str">
        <f ca="1">IF(ISERROR(_xll.qlSwapRateHelperSpread($D18)),IF(ISERROR(_xll.qlFuturesRateHelperConvexityAdjustment($D18)),"--",_xll.qlFuturesRateHelperConvexityAdjustment($D18)),_xll.qlSwapRateHelperSpread($D18))</f>
        <v>--</v>
      </c>
      <c r="H18" s="773" t="e">
        <f ca="1">_xll.qlRateHelperEarliestDate(,$D18)</f>
        <v>#NAME?</v>
      </c>
      <c r="I18" s="772" t="e">
        <f ca="1">_xll.qlRateHelperLatestDate(,$D18)</f>
        <v>#NAME?</v>
      </c>
      <c r="J18" s="771" t="e">
        <f ca="1"/>
        <v>#NAME?</v>
      </c>
      <c r="K18" s="1445"/>
    </row>
    <row r="19" spans="4:11" x14ac:dyDescent="0.2">
      <c r="D19" s="775" t="e">
        <f ca="1"/>
        <v>#NAME?</v>
      </c>
      <c r="E19" s="775" t="e">
        <f ca="1">SUBSTITUTE(_xll.qlRateHelperQuoteName(,D19),"6L","3LBASIS")</f>
        <v>#NAME?</v>
      </c>
      <c r="F19" s="774" t="e">
        <f ca="1">_xll.qlRateHelperRate(,$D19)</f>
        <v>#NAME?</v>
      </c>
      <c r="G19" s="774" t="str">
        <f ca="1">IF(ISERROR(_xll.qlSwapRateHelperSpread($D19)),IF(ISERROR(_xll.qlFuturesRateHelperConvexityAdjustment($D19)),"--",_xll.qlFuturesRateHelperConvexityAdjustment($D19)),_xll.qlSwapRateHelperSpread($D19))</f>
        <v>--</v>
      </c>
      <c r="H19" s="773" t="e">
        <f ca="1">_xll.qlRateHelperEarliestDate(,$D19)</f>
        <v>#NAME?</v>
      </c>
      <c r="I19" s="772" t="e">
        <f ca="1">_xll.qlRateHelperLatestDate(,$D19)</f>
        <v>#NAME?</v>
      </c>
      <c r="J19" s="771" t="e">
        <f ca="1"/>
        <v>#NAME?</v>
      </c>
      <c r="K19" s="1445"/>
    </row>
    <row r="20" spans="4:11" x14ac:dyDescent="0.2">
      <c r="D20" s="775" t="e">
        <f ca="1"/>
        <v>#NAME?</v>
      </c>
      <c r="E20" s="775" t="e">
        <f ca="1">SUBSTITUTE(_xll.qlRateHelperQuoteName(,D20),"6L","3LBASIS")</f>
        <v>#NAME?</v>
      </c>
      <c r="F20" s="774" t="e">
        <f ca="1">_xll.qlRateHelperRate(,$D20)</f>
        <v>#NAME?</v>
      </c>
      <c r="G20" s="774" t="str">
        <f ca="1">IF(ISERROR(_xll.qlSwapRateHelperSpread($D20)),IF(ISERROR(_xll.qlFuturesRateHelperConvexityAdjustment($D20)),"--",_xll.qlFuturesRateHelperConvexityAdjustment($D20)),_xll.qlSwapRateHelperSpread($D20))</f>
        <v>--</v>
      </c>
      <c r="H20" s="773" t="e">
        <f ca="1">_xll.qlRateHelperEarliestDate(,$D20)</f>
        <v>#NAME?</v>
      </c>
      <c r="I20" s="772" t="e">
        <f ca="1">_xll.qlRateHelperLatestDate(,$D20)</f>
        <v>#NAME?</v>
      </c>
      <c r="J20" s="771" t="e">
        <f ca="1"/>
        <v>#NAME?</v>
      </c>
      <c r="K20" s="1445"/>
    </row>
    <row r="21" spans="4:11" x14ac:dyDescent="0.2">
      <c r="D21" s="775" t="e">
        <f ca="1"/>
        <v>#NAME?</v>
      </c>
      <c r="E21" s="775" t="e">
        <f ca="1">SUBSTITUTE(_xll.qlRateHelperQuoteName(,D21),"6L","3LBASIS")</f>
        <v>#NAME?</v>
      </c>
      <c r="F21" s="774" t="e">
        <f ca="1">_xll.qlRateHelperRate(,$D21)</f>
        <v>#NAME?</v>
      </c>
      <c r="G21" s="774" t="str">
        <f ca="1">IF(ISERROR(_xll.qlSwapRateHelperSpread($D21)),IF(ISERROR(_xll.qlFuturesRateHelperConvexityAdjustment($D21)),"--",_xll.qlFuturesRateHelperConvexityAdjustment($D21)),_xll.qlSwapRateHelperSpread($D21))</f>
        <v>--</v>
      </c>
      <c r="H21" s="773" t="e">
        <f ca="1">_xll.qlRateHelperEarliestDate(,$D21)</f>
        <v>#NAME?</v>
      </c>
      <c r="I21" s="772" t="e">
        <f ca="1">_xll.qlRateHelperLatestDate(,$D21)</f>
        <v>#NAME?</v>
      </c>
      <c r="J21" s="771" t="e">
        <f ca="1"/>
        <v>#NAME?</v>
      </c>
      <c r="K21" s="1445"/>
    </row>
    <row r="22" spans="4:11" x14ac:dyDescent="0.2">
      <c r="D22" s="775" t="e">
        <f ca="1"/>
        <v>#NAME?</v>
      </c>
      <c r="E22" s="775" t="e">
        <f ca="1">SUBSTITUTE(_xll.qlRateHelperQuoteName(,D22),"6L","3LBASIS")</f>
        <v>#NAME?</v>
      </c>
      <c r="F22" s="774" t="e">
        <f ca="1">_xll.qlRateHelperRate(,$D22)</f>
        <v>#NAME?</v>
      </c>
      <c r="G22" s="774" t="str">
        <f ca="1">IF(ISERROR(_xll.qlSwapRateHelperSpread($D22)),IF(ISERROR(_xll.qlFuturesRateHelperConvexityAdjustment($D22)),"--",_xll.qlFuturesRateHelperConvexityAdjustment($D22)),_xll.qlSwapRateHelperSpread($D22))</f>
        <v>--</v>
      </c>
      <c r="H22" s="773" t="e">
        <f ca="1">_xll.qlRateHelperEarliestDate(,$D22)</f>
        <v>#NAME?</v>
      </c>
      <c r="I22" s="772" t="e">
        <f ca="1">_xll.qlRateHelperLatestDate(,$D22)</f>
        <v>#NAME?</v>
      </c>
      <c r="J22" s="771" t="e">
        <f ca="1"/>
        <v>#NAME?</v>
      </c>
      <c r="K22" s="1445"/>
    </row>
    <row r="23" spans="4:11" x14ac:dyDescent="0.2">
      <c r="D23" s="775" t="e">
        <f ca="1"/>
        <v>#NAME?</v>
      </c>
      <c r="E23" s="775" t="e">
        <f ca="1">SUBSTITUTE(_xll.qlRateHelperQuoteName(,D23),"6L","3LBASIS")</f>
        <v>#NAME?</v>
      </c>
      <c r="F23" s="774" t="e">
        <f ca="1">_xll.qlRateHelperRate(,$D23)</f>
        <v>#NAME?</v>
      </c>
      <c r="G23" s="774" t="str">
        <f ca="1">IF(ISERROR(_xll.qlSwapRateHelperSpread($D23)),IF(ISERROR(_xll.qlFuturesRateHelperConvexityAdjustment($D23)),"--",_xll.qlFuturesRateHelperConvexityAdjustment($D23)),_xll.qlSwapRateHelperSpread($D23))</f>
        <v>--</v>
      </c>
      <c r="H23" s="773" t="e">
        <f ca="1">_xll.qlRateHelperEarliestDate(,$D23)</f>
        <v>#NAME?</v>
      </c>
      <c r="I23" s="772" t="e">
        <f ca="1">_xll.qlRateHelperLatestDate(,$D23)</f>
        <v>#NAME?</v>
      </c>
      <c r="J23" s="771" t="e">
        <f ca="1"/>
        <v>#NAME?</v>
      </c>
      <c r="K23" s="1445"/>
    </row>
    <row r="24" spans="4:11" x14ac:dyDescent="0.2">
      <c r="D24" s="775" t="e">
        <f ca="1"/>
        <v>#NAME?</v>
      </c>
      <c r="E24" s="775" t="e">
        <f ca="1">SUBSTITUTE(_xll.qlRateHelperQuoteName(,D24),"6L","3LBASIS")</f>
        <v>#NAME?</v>
      </c>
      <c r="F24" s="774" t="e">
        <f ca="1">_xll.qlRateHelperRate(,$D24)</f>
        <v>#NAME?</v>
      </c>
      <c r="G24" s="774" t="str">
        <f ca="1">IF(ISERROR(_xll.qlSwapRateHelperSpread($D24)),IF(ISERROR(_xll.qlFuturesRateHelperConvexityAdjustment($D24)),"--",_xll.qlFuturesRateHelperConvexityAdjustment($D24)),_xll.qlSwapRateHelperSpread($D24))</f>
        <v>--</v>
      </c>
      <c r="H24" s="773" t="e">
        <f ca="1">_xll.qlRateHelperEarliestDate(,$D24)</f>
        <v>#NAME?</v>
      </c>
      <c r="I24" s="772" t="e">
        <f ca="1">_xll.qlRateHelperLatestDate(,$D24)</f>
        <v>#NAME?</v>
      </c>
      <c r="J24" s="771" t="e">
        <f ca="1"/>
        <v>#NAME?</v>
      </c>
      <c r="K24" s="1445"/>
    </row>
    <row r="25" spans="4:11" x14ac:dyDescent="0.2">
      <c r="D25" s="775" t="e">
        <f ca="1"/>
        <v>#NAME?</v>
      </c>
      <c r="E25" s="775" t="e">
        <f ca="1">SUBSTITUTE(_xll.qlRateHelperQuoteName(,D25),"6L","3LBASIS")</f>
        <v>#NAME?</v>
      </c>
      <c r="F25" s="774" t="e">
        <f ca="1">_xll.qlRateHelperRate(,$D25)</f>
        <v>#NAME?</v>
      </c>
      <c r="G25" s="774" t="str">
        <f ca="1">IF(ISERROR(_xll.qlSwapRateHelperSpread($D25)),IF(ISERROR(_xll.qlFuturesRateHelperConvexityAdjustment($D25)),"--",_xll.qlFuturesRateHelperConvexityAdjustment($D25)),_xll.qlSwapRateHelperSpread($D25))</f>
        <v>--</v>
      </c>
      <c r="H25" s="773" t="e">
        <f ca="1">_xll.qlRateHelperEarliestDate(,$D25)</f>
        <v>#NAME?</v>
      </c>
      <c r="I25" s="772" t="e">
        <f ca="1">_xll.qlRateHelperLatestDate(,$D25)</f>
        <v>#NAME?</v>
      </c>
      <c r="J25" s="771" t="e">
        <f ca="1"/>
        <v>#NAME?</v>
      </c>
      <c r="K25" s="1445"/>
    </row>
    <row r="26" spans="4:11" x14ac:dyDescent="0.2">
      <c r="D26" s="775" t="e">
        <f ca="1"/>
        <v>#NAME?</v>
      </c>
      <c r="E26" s="775" t="e">
        <f ca="1">SUBSTITUTE(_xll.qlRateHelperQuoteName(,D26),"6L","3LBASIS")</f>
        <v>#NAME?</v>
      </c>
      <c r="F26" s="774" t="e">
        <f ca="1">_xll.qlRateHelperRate(,$D26)</f>
        <v>#NAME?</v>
      </c>
      <c r="G26" s="774" t="str">
        <f ca="1">IF(ISERROR(_xll.qlSwapRateHelperSpread($D26)),IF(ISERROR(_xll.qlFuturesRateHelperConvexityAdjustment($D26)),"--",_xll.qlFuturesRateHelperConvexityAdjustment($D26)),_xll.qlSwapRateHelperSpread($D26))</f>
        <v>--</v>
      </c>
      <c r="H26" s="773" t="e">
        <f ca="1">_xll.qlRateHelperEarliestDate(,$D26)</f>
        <v>#NAME?</v>
      </c>
      <c r="I26" s="772" t="e">
        <f ca="1">_xll.qlRateHelperLatestDate(,$D26)</f>
        <v>#NAME?</v>
      </c>
      <c r="J26" s="771" t="e">
        <f ca="1"/>
        <v>#NAME?</v>
      </c>
      <c r="K26" s="1445"/>
    </row>
    <row r="27" spans="4:11" x14ac:dyDescent="0.2">
      <c r="D27" s="775" t="e">
        <f ca="1"/>
        <v>#NAME?</v>
      </c>
      <c r="E27" s="775" t="e">
        <f ca="1">SUBSTITUTE(_xll.qlRateHelperQuoteName(,D27),"6L","3LBASIS")</f>
        <v>#NAME?</v>
      </c>
      <c r="F27" s="774" t="e">
        <f ca="1">_xll.qlRateHelperRate(,$D27)</f>
        <v>#NAME?</v>
      </c>
      <c r="G27" s="774" t="str">
        <f ca="1">IF(ISERROR(_xll.qlSwapRateHelperSpread($D27)),IF(ISERROR(_xll.qlFuturesRateHelperConvexityAdjustment($D27)),"--",_xll.qlFuturesRateHelperConvexityAdjustment($D27)),_xll.qlSwapRateHelperSpread($D27))</f>
        <v>--</v>
      </c>
      <c r="H27" s="773" t="e">
        <f ca="1">_xll.qlRateHelperEarliestDate(,$D27)</f>
        <v>#NAME?</v>
      </c>
      <c r="I27" s="772" t="e">
        <f ca="1">_xll.qlRateHelperLatestDate(,$D27)</f>
        <v>#NAME?</v>
      </c>
      <c r="J27" s="771" t="e">
        <f ca="1"/>
        <v>#NAME?</v>
      </c>
      <c r="K27" s="1445"/>
    </row>
    <row r="28" spans="4:11" x14ac:dyDescent="0.2">
      <c r="D28" s="775" t="e">
        <f ca="1"/>
        <v>#NAME?</v>
      </c>
      <c r="E28" s="775" t="e">
        <f ca="1">SUBSTITUTE(_xll.qlRateHelperQuoteName(,D28),"6L","3LBASIS")</f>
        <v>#NAME?</v>
      </c>
      <c r="F28" s="774" t="e">
        <f ca="1">_xll.qlRateHelperRate(,$D28)</f>
        <v>#NAME?</v>
      </c>
      <c r="G28" s="774" t="str">
        <f ca="1">IF(ISERROR(_xll.qlSwapRateHelperSpread($D28)),IF(ISERROR(_xll.qlFuturesRateHelperConvexityAdjustment($D28)),"--",_xll.qlFuturesRateHelperConvexityAdjustment($D28)),_xll.qlSwapRateHelperSpread($D28))</f>
        <v>--</v>
      </c>
      <c r="H28" s="773" t="e">
        <f ca="1">_xll.qlRateHelperEarliestDate(,$D28)</f>
        <v>#NAME?</v>
      </c>
      <c r="I28" s="772" t="e">
        <f ca="1">_xll.qlRateHelperLatestDate(,$D28)</f>
        <v>#NAME?</v>
      </c>
      <c r="J28" s="771" t="e">
        <f ca="1"/>
        <v>#NAME?</v>
      </c>
      <c r="K28" s="1445"/>
    </row>
    <row r="29" spans="4:11" x14ac:dyDescent="0.2">
      <c r="D29" s="775" t="e">
        <f ca="1"/>
        <v>#NAME?</v>
      </c>
      <c r="E29" s="775" t="e">
        <f ca="1">SUBSTITUTE(_xll.qlRateHelperQuoteName(,D29),"6L","3LBASIS")</f>
        <v>#NAME?</v>
      </c>
      <c r="F29" s="774" t="e">
        <f ca="1">_xll.qlRateHelperRate(,$D29)</f>
        <v>#NAME?</v>
      </c>
      <c r="G29" s="774" t="str">
        <f ca="1">IF(ISERROR(_xll.qlSwapRateHelperSpread($D29)),IF(ISERROR(_xll.qlFuturesRateHelperConvexityAdjustment($D29)),"--",_xll.qlFuturesRateHelperConvexityAdjustment($D29)),_xll.qlSwapRateHelperSpread($D29))</f>
        <v>--</v>
      </c>
      <c r="H29" s="773" t="e">
        <f ca="1">_xll.qlRateHelperEarliestDate(,$D29)</f>
        <v>#NAME?</v>
      </c>
      <c r="I29" s="772" t="e">
        <f ca="1">_xll.qlRateHelperLatestDate(,$D29)</f>
        <v>#NAME?</v>
      </c>
      <c r="J29" s="771" t="e">
        <f ca="1"/>
        <v>#NAME?</v>
      </c>
      <c r="K29" s="1445"/>
    </row>
    <row r="30" spans="4:11" x14ac:dyDescent="0.2">
      <c r="D30" s="775" t="e">
        <f ca="1"/>
        <v>#NAME?</v>
      </c>
      <c r="E30" s="775" t="e">
        <f ca="1">SUBSTITUTE(_xll.qlRateHelperQuoteName(,D30),"6L","3LBASIS")</f>
        <v>#NAME?</v>
      </c>
      <c r="F30" s="774" t="e">
        <f ca="1">_xll.qlRateHelperRate(,$D30)</f>
        <v>#NAME?</v>
      </c>
      <c r="G30" s="774" t="str">
        <f ca="1">IF(ISERROR(_xll.qlSwapRateHelperSpread($D30)),IF(ISERROR(_xll.qlFuturesRateHelperConvexityAdjustment($D30)),"--",_xll.qlFuturesRateHelperConvexityAdjustment($D30)),_xll.qlSwapRateHelperSpread($D30))</f>
        <v>--</v>
      </c>
      <c r="H30" s="773" t="e">
        <f ca="1">_xll.qlRateHelperEarliestDate(,$D30)</f>
        <v>#NAME?</v>
      </c>
      <c r="I30" s="772" t="e">
        <f ca="1">_xll.qlRateHelperLatestDate(,$D30)</f>
        <v>#NAME?</v>
      </c>
      <c r="J30" s="771" t="e">
        <f ca="1"/>
        <v>#NAME?</v>
      </c>
    </row>
    <row r="31" spans="4:11" x14ac:dyDescent="0.2">
      <c r="D31" s="775" t="e">
        <f ca="1"/>
        <v>#NAME?</v>
      </c>
      <c r="E31" s="775" t="e">
        <f ca="1">SUBSTITUTE(_xll.qlRateHelperQuoteName(,D31),"6L","3LBASIS")</f>
        <v>#NAME?</v>
      </c>
      <c r="F31" s="774" t="e">
        <f ca="1">_xll.qlRateHelperRate(,$D31)</f>
        <v>#NAME?</v>
      </c>
      <c r="G31" s="774" t="str">
        <f ca="1">IF(ISERROR(_xll.qlSwapRateHelperSpread($D31)),IF(ISERROR(_xll.qlFuturesRateHelperConvexityAdjustment($D31)),"--",_xll.qlFuturesRateHelperConvexityAdjustment($D31)),_xll.qlSwapRateHelperSpread($D31))</f>
        <v>--</v>
      </c>
      <c r="H31" s="773" t="e">
        <f ca="1">_xll.qlRateHelperEarliestDate(,$D31)</f>
        <v>#NAME?</v>
      </c>
      <c r="I31" s="772" t="e">
        <f ca="1">_xll.qlRateHelperLatestDate(,$D31)</f>
        <v>#NAME?</v>
      </c>
      <c r="J31" s="771" t="e">
        <f ca="1"/>
        <v>#NAME?</v>
      </c>
    </row>
    <row r="32" spans="4:11" x14ac:dyDescent="0.2">
      <c r="D32" s="775" t="e">
        <f ca="1"/>
        <v>#NAME?</v>
      </c>
      <c r="E32" s="775" t="e">
        <f ca="1">SUBSTITUTE(_xll.qlRateHelperQuoteName(,D32),"6L","3LBASIS")</f>
        <v>#NAME?</v>
      </c>
      <c r="F32" s="774" t="e">
        <f ca="1">_xll.qlRateHelperRate(,$D32)</f>
        <v>#NAME?</v>
      </c>
      <c r="G32" s="774" t="str">
        <f ca="1">IF(ISERROR(_xll.qlSwapRateHelperSpread($D32)),IF(ISERROR(_xll.qlFuturesRateHelperConvexityAdjustment($D32)),"--",_xll.qlFuturesRateHelperConvexityAdjustment($D32)),_xll.qlSwapRateHelperSpread($D32))</f>
        <v>--</v>
      </c>
      <c r="H32" s="773" t="e">
        <f ca="1">_xll.qlRateHelperEarliestDate(,$D32)</f>
        <v>#NAME?</v>
      </c>
      <c r="I32" s="772" t="e">
        <f ca="1">_xll.qlRateHelperLatestDate(,$D32)</f>
        <v>#NAME?</v>
      </c>
      <c r="J32" s="771" t="e">
        <f ca="1"/>
        <v>#NAME?</v>
      </c>
    </row>
    <row r="33" spans="4:10" x14ac:dyDescent="0.2">
      <c r="D33" s="775" t="e">
        <f ca="1"/>
        <v>#NAME?</v>
      </c>
      <c r="E33" s="775" t="e">
        <f ca="1">SUBSTITUTE(_xll.qlRateHelperQuoteName(,D33),"6L","3LBASIS")</f>
        <v>#NAME?</v>
      </c>
      <c r="F33" s="774" t="e">
        <f ca="1">_xll.qlRateHelperRate(,$D33)</f>
        <v>#NAME?</v>
      </c>
      <c r="G33" s="774" t="str">
        <f ca="1">IF(ISERROR(_xll.qlSwapRateHelperSpread($D33)),IF(ISERROR(_xll.qlFuturesRateHelperConvexityAdjustment($D33)),"--",_xll.qlFuturesRateHelperConvexityAdjustment($D33)),_xll.qlSwapRateHelperSpread($D33))</f>
        <v>--</v>
      </c>
      <c r="H33" s="773" t="e">
        <f ca="1">_xll.qlRateHelperEarliestDate(,$D33)</f>
        <v>#NAME?</v>
      </c>
      <c r="I33" s="772" t="e">
        <f ca="1">_xll.qlRateHelperLatestDate(,$D33)</f>
        <v>#NAME?</v>
      </c>
      <c r="J33" s="771" t="e">
        <f ca="1"/>
        <v>#NAME?</v>
      </c>
    </row>
    <row r="34" spans="4:10" x14ac:dyDescent="0.2">
      <c r="D34" s="775" t="e">
        <f ca="1"/>
        <v>#NAME?</v>
      </c>
      <c r="E34" s="775" t="e">
        <f ca="1">SUBSTITUTE(_xll.qlRateHelperQuoteName(,D34),"6L","3LBASIS")</f>
        <v>#NAME?</v>
      </c>
      <c r="F34" s="774" t="e">
        <f ca="1">_xll.qlRateHelperRate(,$D34)</f>
        <v>#NAME?</v>
      </c>
      <c r="G34" s="774" t="str">
        <f ca="1">IF(ISERROR(_xll.qlSwapRateHelperSpread($D34)),IF(ISERROR(_xll.qlFuturesRateHelperConvexityAdjustment($D34)),"--",_xll.qlFuturesRateHelperConvexityAdjustment($D34)),_xll.qlSwapRateHelperSpread($D34))</f>
        <v>--</v>
      </c>
      <c r="H34" s="773" t="e">
        <f ca="1">_xll.qlRateHelperEarliestDate(,$D34)</f>
        <v>#NAME?</v>
      </c>
      <c r="I34" s="772" t="e">
        <f ca="1">_xll.qlRateHelperLatestDate(,$D34)</f>
        <v>#NAME?</v>
      </c>
      <c r="J34" s="771" t="e">
        <f ca="1"/>
        <v>#NAME?</v>
      </c>
    </row>
    <row r="35" spans="4:10" x14ac:dyDescent="0.2">
      <c r="D35" s="775" t="e">
        <f ca="1"/>
        <v>#NAME?</v>
      </c>
      <c r="E35" s="775" t="e">
        <f ca="1">SUBSTITUTE(_xll.qlRateHelperQuoteName(,D35),"6L","3LBASIS")</f>
        <v>#NAME?</v>
      </c>
      <c r="F35" s="774" t="e">
        <f ca="1">_xll.qlRateHelperRate(,$D35)</f>
        <v>#NAME?</v>
      </c>
      <c r="G35" s="774" t="str">
        <f ca="1">IF(ISERROR(_xll.qlSwapRateHelperSpread($D35)),IF(ISERROR(_xll.qlFuturesRateHelperConvexityAdjustment($D35)),"--",_xll.qlFuturesRateHelperConvexityAdjustment($D35)),_xll.qlSwapRateHelperSpread($D35))</f>
        <v>--</v>
      </c>
      <c r="H35" s="773" t="e">
        <f ca="1">_xll.qlRateHelperEarliestDate(,$D35)</f>
        <v>#NAME?</v>
      </c>
      <c r="I35" s="772" t="e">
        <f ca="1">_xll.qlRateHelperLatestDate(,$D35)</f>
        <v>#NAME?</v>
      </c>
      <c r="J35" s="771" t="e">
        <f ca="1"/>
        <v>#NAME?</v>
      </c>
    </row>
    <row r="36" spans="4:10" x14ac:dyDescent="0.2">
      <c r="D36" s="775" t="e">
        <f ca="1"/>
        <v>#NAME?</v>
      </c>
      <c r="E36" s="775" t="e">
        <f ca="1">SUBSTITUTE(_xll.qlRateHelperQuoteName(,D36),"6L","3LBASIS")</f>
        <v>#NAME?</v>
      </c>
      <c r="F36" s="774" t="e">
        <f ca="1">_xll.qlRateHelperRate(,$D36)</f>
        <v>#NAME?</v>
      </c>
      <c r="G36" s="774" t="str">
        <f ca="1">IF(ISERROR(_xll.qlSwapRateHelperSpread($D36)),IF(ISERROR(_xll.qlFuturesRateHelperConvexityAdjustment($D36)),"--",_xll.qlFuturesRateHelperConvexityAdjustment($D36)),_xll.qlSwapRateHelperSpread($D36))</f>
        <v>--</v>
      </c>
      <c r="H36" s="773" t="e">
        <f ca="1">_xll.qlRateHelperEarliestDate(,$D36)</f>
        <v>#NAME?</v>
      </c>
      <c r="I36" s="772" t="e">
        <f ca="1">_xll.qlRateHelperLatestDate(,$D36)</f>
        <v>#NAME?</v>
      </c>
      <c r="J36" s="771" t="e">
        <f ca="1"/>
        <v>#NAME?</v>
      </c>
    </row>
    <row r="37" spans="4:10" x14ac:dyDescent="0.2">
      <c r="D37" s="775" t="e">
        <f ca="1"/>
        <v>#NAME?</v>
      </c>
      <c r="E37" s="775" t="e">
        <f ca="1">SUBSTITUTE(_xll.qlRateHelperQuoteName(,D37),"6L","3LBASIS")</f>
        <v>#NAME?</v>
      </c>
      <c r="F37" s="774" t="e">
        <f ca="1">_xll.qlRateHelperRate(,$D37)</f>
        <v>#NAME?</v>
      </c>
      <c r="G37" s="774" t="str">
        <f ca="1">IF(ISERROR(_xll.qlSwapRateHelperSpread($D37)),IF(ISERROR(_xll.qlFuturesRateHelperConvexityAdjustment($D37)),"--",_xll.qlFuturesRateHelperConvexityAdjustment($D37)),_xll.qlSwapRateHelperSpread($D37))</f>
        <v>--</v>
      </c>
      <c r="H37" s="773" t="e">
        <f ca="1">_xll.qlRateHelperEarliestDate(,$D37)</f>
        <v>#NAME?</v>
      </c>
      <c r="I37" s="772" t="e">
        <f ca="1">_xll.qlRateHelperLatestDate(,$D37)</f>
        <v>#NAME?</v>
      </c>
      <c r="J37" s="771" t="e">
        <f ca="1"/>
        <v>#NAME?</v>
      </c>
    </row>
    <row r="38" spans="4:10" x14ac:dyDescent="0.2">
      <c r="D38" s="775" t="e">
        <f ca="1"/>
        <v>#NAME?</v>
      </c>
      <c r="E38" s="775" t="e">
        <f ca="1">SUBSTITUTE(_xll.qlRateHelperQuoteName(,D38),"6L","3LBASIS")</f>
        <v>#NAME?</v>
      </c>
      <c r="F38" s="774" t="e">
        <f ca="1">_xll.qlRateHelperRate(,$D38)</f>
        <v>#NAME?</v>
      </c>
      <c r="G38" s="774" t="str">
        <f ca="1">IF(ISERROR(_xll.qlSwapRateHelperSpread($D38)),IF(ISERROR(_xll.qlFuturesRateHelperConvexityAdjustment($D38)),"--",_xll.qlFuturesRateHelperConvexityAdjustment($D38)),_xll.qlSwapRateHelperSpread($D38))</f>
        <v>--</v>
      </c>
      <c r="H38" s="773" t="e">
        <f ca="1">_xll.qlRateHelperEarliestDate(,$D38)</f>
        <v>#NAME?</v>
      </c>
      <c r="I38" s="772" t="e">
        <f ca="1">_xll.qlRateHelperLatestDate(,$D38)</f>
        <v>#NAME?</v>
      </c>
      <c r="J38" s="771" t="e">
        <f ca="1"/>
        <v>#NAME?</v>
      </c>
    </row>
    <row r="39" spans="4:10" x14ac:dyDescent="0.2">
      <c r="D39" s="775" t="e">
        <f ca="1"/>
        <v>#NAME?</v>
      </c>
      <c r="E39" s="775" t="e">
        <f ca="1">SUBSTITUTE(_xll.qlRateHelperQuoteName(,D39),"6L","3LBASIS")</f>
        <v>#NAME?</v>
      </c>
      <c r="F39" s="774" t="e">
        <f ca="1">_xll.qlRateHelperRate(,$D39)</f>
        <v>#NAME?</v>
      </c>
      <c r="G39" s="774" t="str">
        <f ca="1">IF(ISERROR(_xll.qlSwapRateHelperSpread($D39)),IF(ISERROR(_xll.qlFuturesRateHelperConvexityAdjustment($D39)),"--",_xll.qlFuturesRateHelperConvexityAdjustment($D39)),_xll.qlSwapRateHelperSpread($D39))</f>
        <v>--</v>
      </c>
      <c r="H39" s="773" t="e">
        <f ca="1">_xll.qlRateHelperEarliestDate(,$D39)</f>
        <v>#NAME?</v>
      </c>
      <c r="I39" s="772" t="e">
        <f ca="1">_xll.qlRateHelperLatestDate(,$D39)</f>
        <v>#NAME?</v>
      </c>
      <c r="J39" s="771" t="e">
        <f ca="1"/>
        <v>#NAME?</v>
      </c>
    </row>
    <row r="40" spans="4:10" x14ac:dyDescent="0.2">
      <c r="D40" s="775" t="e">
        <f ca="1"/>
        <v>#NAME?</v>
      </c>
      <c r="E40" s="775" t="e">
        <f ca="1">SUBSTITUTE(_xll.qlRateHelperQuoteName(,D40),"6L","3LBASIS")</f>
        <v>#NAME?</v>
      </c>
      <c r="F40" s="774" t="e">
        <f ca="1">_xll.qlRateHelperRate(,$D40)</f>
        <v>#NAME?</v>
      </c>
      <c r="G40" s="774" t="str">
        <f ca="1">IF(ISERROR(_xll.qlSwapRateHelperSpread($D40)),IF(ISERROR(_xll.qlFuturesRateHelperConvexityAdjustment($D40)),"--",_xll.qlFuturesRateHelperConvexityAdjustment($D40)),_xll.qlSwapRateHelperSpread($D40))</f>
        <v>--</v>
      </c>
      <c r="H40" s="773" t="e">
        <f ca="1">_xll.qlRateHelperEarliestDate(,$D40)</f>
        <v>#NAME?</v>
      </c>
      <c r="I40" s="772" t="e">
        <f ca="1">_xll.qlRateHelperLatestDate(,$D40)</f>
        <v>#NAME?</v>
      </c>
      <c r="J40" s="771" t="e">
        <f ca="1"/>
        <v>#NAME?</v>
      </c>
    </row>
    <row r="41" spans="4:10" x14ac:dyDescent="0.2">
      <c r="D41" s="775" t="e">
        <f ca="1"/>
        <v>#NAME?</v>
      </c>
      <c r="E41" s="775" t="e">
        <f ca="1">SUBSTITUTE(_xll.qlRateHelperQuoteName(,D41),"6L","3LBASIS")</f>
        <v>#NAME?</v>
      </c>
      <c r="F41" s="774" t="e">
        <f ca="1">_xll.qlRateHelperRate(,$D41)</f>
        <v>#NAME?</v>
      </c>
      <c r="G41" s="774" t="str">
        <f ca="1">IF(ISERROR(_xll.qlSwapRateHelperSpread($D41)),IF(ISERROR(_xll.qlFuturesRateHelperConvexityAdjustment($D41)),"--",_xll.qlFuturesRateHelperConvexityAdjustment($D41)),_xll.qlSwapRateHelperSpread($D41))</f>
        <v>--</v>
      </c>
      <c r="H41" s="773" t="e">
        <f ca="1">_xll.qlRateHelperEarliestDate(,$D41)</f>
        <v>#NAME?</v>
      </c>
      <c r="I41" s="772" t="e">
        <f ca="1">_xll.qlRateHelperLatestDate(,$D41)</f>
        <v>#NAME?</v>
      </c>
      <c r="J41" s="771" t="e">
        <f ca="1"/>
        <v>#NAME?</v>
      </c>
    </row>
    <row r="42" spans="4:10" x14ac:dyDescent="0.2">
      <c r="D42" s="775" t="e">
        <f ca="1"/>
        <v>#NAME?</v>
      </c>
      <c r="E42" s="775" t="e">
        <f ca="1">SUBSTITUTE(_xll.qlRateHelperQuoteName(,D42),"6L","3LBASIS")</f>
        <v>#NAME?</v>
      </c>
      <c r="F42" s="774" t="e">
        <f ca="1">_xll.qlRateHelperRate(,$D42)</f>
        <v>#NAME?</v>
      </c>
      <c r="G42" s="774" t="str">
        <f ca="1">IF(ISERROR(_xll.qlSwapRateHelperSpread($D42)),IF(ISERROR(_xll.qlFuturesRateHelperConvexityAdjustment($D42)),"--",_xll.qlFuturesRateHelperConvexityAdjustment($D42)),_xll.qlSwapRateHelperSpread($D42))</f>
        <v>--</v>
      </c>
      <c r="H42" s="773" t="e">
        <f ca="1">_xll.qlRateHelperEarliestDate(,$D42)</f>
        <v>#NAME?</v>
      </c>
      <c r="I42" s="772" t="e">
        <f ca="1">_xll.qlRateHelperLatestDate(,$D42)</f>
        <v>#NAME?</v>
      </c>
      <c r="J42" s="771" t="e">
        <f ca="1"/>
        <v>#NAME?</v>
      </c>
    </row>
    <row r="43" spans="4:10" x14ac:dyDescent="0.2">
      <c r="D43" s="775" t="e">
        <f ca="1"/>
        <v>#NAME?</v>
      </c>
      <c r="E43" s="775" t="e">
        <f ca="1">SUBSTITUTE(_xll.qlRateHelperQuoteName(,D43),"6L","3LBASIS")</f>
        <v>#NAME?</v>
      </c>
      <c r="F43" s="774" t="e">
        <f ca="1">_xll.qlRateHelperRate(,$D43)</f>
        <v>#NAME?</v>
      </c>
      <c r="G43" s="774" t="str">
        <f ca="1">IF(ISERROR(_xll.qlSwapRateHelperSpread($D43)),IF(ISERROR(_xll.qlFuturesRateHelperConvexityAdjustment($D43)),"--",_xll.qlFuturesRateHelperConvexityAdjustment($D43)),_xll.qlSwapRateHelperSpread($D43))</f>
        <v>--</v>
      </c>
      <c r="H43" s="773" t="e">
        <f ca="1">_xll.qlRateHelperEarliestDate(,$D43)</f>
        <v>#NAME?</v>
      </c>
      <c r="I43" s="772" t="e">
        <f ca="1">_xll.qlRateHelperLatestDate(,$D43)</f>
        <v>#NAME?</v>
      </c>
      <c r="J43" s="771" t="e">
        <f ca="1"/>
        <v>#NAME?</v>
      </c>
    </row>
    <row r="44" spans="4:10" x14ac:dyDescent="0.2">
      <c r="D44" s="775" t="e">
        <f ca="1"/>
        <v>#NAME?</v>
      </c>
      <c r="E44" s="775" t="e">
        <f ca="1">SUBSTITUTE(_xll.qlRateHelperQuoteName(,D44),"6L","3LBASIS")</f>
        <v>#NAME?</v>
      </c>
      <c r="F44" s="774" t="e">
        <f ca="1">_xll.qlRateHelperRate(,$D44)</f>
        <v>#NAME?</v>
      </c>
      <c r="G44" s="774" t="str">
        <f ca="1">IF(ISERROR(_xll.qlSwapRateHelperSpread($D44)),IF(ISERROR(_xll.qlFuturesRateHelperConvexityAdjustment($D44)),"--",_xll.qlFuturesRateHelperConvexityAdjustment($D44)),_xll.qlSwapRateHelperSpread($D44))</f>
        <v>--</v>
      </c>
      <c r="H44" s="773" t="e">
        <f ca="1">_xll.qlRateHelperEarliestDate(,$D44)</f>
        <v>#NAME?</v>
      </c>
      <c r="I44" s="772" t="e">
        <f ca="1">_xll.qlRateHelperLatestDate(,$D44)</f>
        <v>#NAME?</v>
      </c>
      <c r="J44" s="771" t="e">
        <f ca="1"/>
        <v>#NAME?</v>
      </c>
    </row>
    <row r="45" spans="4:10" x14ac:dyDescent="0.2">
      <c r="D45" s="775" t="e">
        <f ca="1"/>
        <v>#NAME?</v>
      </c>
      <c r="E45" s="775" t="e">
        <f ca="1">SUBSTITUTE(_xll.qlRateHelperQuoteName(,D45),"6L","3LBASIS")</f>
        <v>#NAME?</v>
      </c>
      <c r="F45" s="774" t="e">
        <f ca="1">_xll.qlRateHelperRate(,$D45)</f>
        <v>#NAME?</v>
      </c>
      <c r="G45" s="774" t="str">
        <f ca="1">IF(ISERROR(_xll.qlSwapRateHelperSpread($D45)),IF(ISERROR(_xll.qlFuturesRateHelperConvexityAdjustment($D45)),"--",_xll.qlFuturesRateHelperConvexityAdjustment($D45)),_xll.qlSwapRateHelperSpread($D45))</f>
        <v>--</v>
      </c>
      <c r="H45" s="773" t="e">
        <f ca="1">_xll.qlRateHelperEarliestDate(,$D45)</f>
        <v>#NAME?</v>
      </c>
      <c r="I45" s="772" t="e">
        <f ca="1">_xll.qlRateHelperLatestDate(,$D45)</f>
        <v>#NAME?</v>
      </c>
      <c r="J45" s="771" t="e">
        <f ca="1"/>
        <v>#NAME?</v>
      </c>
    </row>
    <row r="46" spans="4:10" x14ac:dyDescent="0.2">
      <c r="D46" s="775" t="e">
        <f ca="1"/>
        <v>#NAME?</v>
      </c>
      <c r="E46" s="775" t="e">
        <f ca="1">SUBSTITUTE(_xll.qlRateHelperQuoteName(,D46),"6L","3LBASIS")</f>
        <v>#NAME?</v>
      </c>
      <c r="F46" s="774" t="e">
        <f ca="1">_xll.qlRateHelperRate(,$D46)</f>
        <v>#NAME?</v>
      </c>
      <c r="G46" s="774" t="str">
        <f ca="1">IF(ISERROR(_xll.qlSwapRateHelperSpread($D46)),IF(ISERROR(_xll.qlFuturesRateHelperConvexityAdjustment($D46)),"--",_xll.qlFuturesRateHelperConvexityAdjustment($D46)),_xll.qlSwapRateHelperSpread($D46))</f>
        <v>--</v>
      </c>
      <c r="H46" s="773" t="e">
        <f ca="1">_xll.qlRateHelperEarliestDate(,$D46)</f>
        <v>#NAME?</v>
      </c>
      <c r="I46" s="772" t="e">
        <f ca="1">_xll.qlRateHelperLatestDate(,$D46)</f>
        <v>#NAME?</v>
      </c>
      <c r="J46" s="771" t="e">
        <f ca="1"/>
        <v>#NAME?</v>
      </c>
    </row>
    <row r="47" spans="4:10" x14ac:dyDescent="0.2">
      <c r="D47" s="775" t="e">
        <f ca="1"/>
        <v>#NAME?</v>
      </c>
      <c r="E47" s="775" t="e">
        <f ca="1">SUBSTITUTE(_xll.qlRateHelperQuoteName(,D47),"6L","3LBASIS")</f>
        <v>#NAME?</v>
      </c>
      <c r="F47" s="774" t="e">
        <f ca="1">_xll.qlRateHelperRate(,$D47)</f>
        <v>#NAME?</v>
      </c>
      <c r="G47" s="774" t="str">
        <f ca="1">IF(ISERROR(_xll.qlSwapRateHelperSpread($D47)),IF(ISERROR(_xll.qlFuturesRateHelperConvexityAdjustment($D47)),"--",_xll.qlFuturesRateHelperConvexityAdjustment($D47)),_xll.qlSwapRateHelperSpread($D47))</f>
        <v>--</v>
      </c>
      <c r="H47" s="773" t="e">
        <f ca="1">_xll.qlRateHelperEarliestDate(,$D47)</f>
        <v>#NAME?</v>
      </c>
      <c r="I47" s="772" t="e">
        <f ca="1">_xll.qlRateHelperLatestDate(,$D47)</f>
        <v>#NAME?</v>
      </c>
      <c r="J47" s="771" t="e">
        <f ca="1"/>
        <v>#NAME?</v>
      </c>
    </row>
    <row r="48" spans="4:10" x14ac:dyDescent="0.2">
      <c r="D48" s="775" t="e">
        <f ca="1"/>
        <v>#NAME?</v>
      </c>
      <c r="E48" s="775" t="e">
        <f ca="1">SUBSTITUTE(_xll.qlRateHelperQuoteName(,D48),"6L","3LBASIS")</f>
        <v>#NAME?</v>
      </c>
      <c r="F48" s="774" t="e">
        <f ca="1">_xll.qlRateHelperRate(,$D48)</f>
        <v>#NAME?</v>
      </c>
      <c r="G48" s="774" t="str">
        <f ca="1">IF(ISERROR(_xll.qlSwapRateHelperSpread($D48)),IF(ISERROR(_xll.qlFuturesRateHelperConvexityAdjustment($D48)),"--",_xll.qlFuturesRateHelperConvexityAdjustment($D48)),_xll.qlSwapRateHelperSpread($D48))</f>
        <v>--</v>
      </c>
      <c r="H48" s="773" t="e">
        <f ca="1">_xll.qlRateHelperEarliestDate(,$D48)</f>
        <v>#NAME?</v>
      </c>
      <c r="I48" s="772" t="e">
        <f ca="1">_xll.qlRateHelperLatestDate(,$D48)</f>
        <v>#NAME?</v>
      </c>
      <c r="J48" s="771" t="e">
        <f ca="1"/>
        <v>#NAME?</v>
      </c>
    </row>
    <row r="49" spans="4:10" x14ac:dyDescent="0.2">
      <c r="D49" s="775" t="e">
        <f ca="1"/>
        <v>#NAME?</v>
      </c>
      <c r="E49" s="775" t="e">
        <f ca="1">SUBSTITUTE(_xll.qlRateHelperQuoteName(,D49),"6L","3LBASIS")</f>
        <v>#NAME?</v>
      </c>
      <c r="F49" s="774" t="e">
        <f ca="1">_xll.qlRateHelperRate(,$D49)</f>
        <v>#NAME?</v>
      </c>
      <c r="G49" s="774" t="str">
        <f ca="1">IF(ISERROR(_xll.qlSwapRateHelperSpread($D49)),IF(ISERROR(_xll.qlFuturesRateHelperConvexityAdjustment($D49)),"--",_xll.qlFuturesRateHelperConvexityAdjustment($D49)),_xll.qlSwapRateHelperSpread($D49))</f>
        <v>--</v>
      </c>
      <c r="H49" s="773" t="e">
        <f ca="1">_xll.qlRateHelperEarliestDate(,$D49)</f>
        <v>#NAME?</v>
      </c>
      <c r="I49" s="772" t="e">
        <f ca="1">_xll.qlRateHelperLatestDate(,$D49)</f>
        <v>#NAME?</v>
      </c>
      <c r="J49" s="771" t="e">
        <f ca="1"/>
        <v>#NAME?</v>
      </c>
    </row>
    <row r="50" spans="4:10" x14ac:dyDescent="0.2">
      <c r="D50" s="775" t="e">
        <f ca="1"/>
        <v>#NAME?</v>
      </c>
      <c r="E50" s="775" t="e">
        <f ca="1">SUBSTITUTE(_xll.qlRateHelperQuoteName(,D50),"6L","3LBASIS")</f>
        <v>#NAME?</v>
      </c>
      <c r="F50" s="774" t="e">
        <f ca="1">_xll.qlRateHelperRate(,$D50)</f>
        <v>#NAME?</v>
      </c>
      <c r="G50" s="774" t="str">
        <f ca="1">IF(ISERROR(_xll.qlSwapRateHelperSpread($D50)),IF(ISERROR(_xll.qlFuturesRateHelperConvexityAdjustment($D50)),"--",_xll.qlFuturesRateHelperConvexityAdjustment($D50)),_xll.qlSwapRateHelperSpread($D50))</f>
        <v>--</v>
      </c>
      <c r="H50" s="773" t="e">
        <f ca="1">_xll.qlRateHelperEarliestDate(,$D50)</f>
        <v>#NAME?</v>
      </c>
      <c r="I50" s="772" t="e">
        <f ca="1">_xll.qlRateHelperLatestDate(,$D50)</f>
        <v>#NAME?</v>
      </c>
      <c r="J50" s="771" t="e">
        <f ca="1"/>
        <v>#NAME?</v>
      </c>
    </row>
    <row r="51" spans="4:10" x14ac:dyDescent="0.2">
      <c r="D51" s="775" t="e">
        <f ca="1"/>
        <v>#NAME?</v>
      </c>
      <c r="E51" s="775" t="e">
        <f ca="1">SUBSTITUTE(_xll.qlRateHelperQuoteName(,D51),"6L","3LBASIS")</f>
        <v>#NAME?</v>
      </c>
      <c r="F51" s="774" t="e">
        <f ca="1">_xll.qlRateHelperRate(,$D51)</f>
        <v>#NAME?</v>
      </c>
      <c r="G51" s="774" t="str">
        <f ca="1">IF(ISERROR(_xll.qlSwapRateHelperSpread($D51)),IF(ISERROR(_xll.qlFuturesRateHelperConvexityAdjustment($D51)),"--",_xll.qlFuturesRateHelperConvexityAdjustment($D51)),_xll.qlSwapRateHelperSpread($D51))</f>
        <v>--</v>
      </c>
      <c r="H51" s="773" t="e">
        <f ca="1">_xll.qlRateHelperEarliestDate(,$D51)</f>
        <v>#NAME?</v>
      </c>
      <c r="I51" s="772" t="e">
        <f ca="1">_xll.qlRateHelperLatestDate(,$D51)</f>
        <v>#NAME?</v>
      </c>
      <c r="J51" s="771" t="e">
        <f ca="1"/>
        <v>#NAME?</v>
      </c>
    </row>
    <row r="52" spans="4:10" x14ac:dyDescent="0.2">
      <c r="D52" s="775" t="e">
        <f ca="1"/>
        <v>#NAME?</v>
      </c>
      <c r="E52" s="775" t="e">
        <f ca="1">SUBSTITUTE(_xll.qlRateHelperQuoteName(,D52),"6L","3LBASIS")</f>
        <v>#NAME?</v>
      </c>
      <c r="F52" s="774" t="e">
        <f ca="1">_xll.qlRateHelperRate(,$D52)</f>
        <v>#NAME?</v>
      </c>
      <c r="G52" s="774" t="str">
        <f ca="1">IF(ISERROR(_xll.qlSwapRateHelperSpread($D52)),IF(ISERROR(_xll.qlFuturesRateHelperConvexityAdjustment($D52)),"--",_xll.qlFuturesRateHelperConvexityAdjustment($D52)),_xll.qlSwapRateHelperSpread($D52))</f>
        <v>--</v>
      </c>
      <c r="H52" s="773" t="e">
        <f ca="1">_xll.qlRateHelperEarliestDate(,$D52)</f>
        <v>#NAME?</v>
      </c>
      <c r="I52" s="772" t="e">
        <f ca="1">_xll.qlRateHelperLatestDate(,$D52)</f>
        <v>#NAME?</v>
      </c>
      <c r="J52" s="771" t="e">
        <f ca="1"/>
        <v>#NAME?</v>
      </c>
    </row>
    <row r="53" spans="4:10" x14ac:dyDescent="0.2">
      <c r="D53" s="775" t="e">
        <f ca="1"/>
        <v>#NAME?</v>
      </c>
      <c r="E53" s="775" t="e">
        <f ca="1">SUBSTITUTE(_xll.qlRateHelperQuoteName(,D53),"6L","3LBASIS")</f>
        <v>#NAME?</v>
      </c>
      <c r="F53" s="774" t="e">
        <f ca="1">_xll.qlRateHelperRate(,$D53)</f>
        <v>#NAME?</v>
      </c>
      <c r="G53" s="774" t="str">
        <f ca="1">IF(ISERROR(_xll.qlSwapRateHelperSpread($D53)),IF(ISERROR(_xll.qlFuturesRateHelperConvexityAdjustment($D53)),"--",_xll.qlFuturesRateHelperConvexityAdjustment($D53)),_xll.qlSwapRateHelperSpread($D53))</f>
        <v>--</v>
      </c>
      <c r="H53" s="773" t="e">
        <f ca="1">_xll.qlRateHelperEarliestDate(,$D53)</f>
        <v>#NAME?</v>
      </c>
      <c r="I53" s="772" t="e">
        <f ca="1">_xll.qlRateHelperLatestDate(,$D53)</f>
        <v>#NAME?</v>
      </c>
      <c r="J53" s="771" t="e">
        <f ca="1"/>
        <v>#NAME?</v>
      </c>
    </row>
    <row r="54" spans="4:10" x14ac:dyDescent="0.2">
      <c r="D54" s="775" t="e">
        <f ca="1"/>
        <v>#NAME?</v>
      </c>
      <c r="E54" s="775" t="e">
        <f ca="1">SUBSTITUTE(_xll.qlRateHelperQuoteName(,D54),"6L","3LBASIS")</f>
        <v>#NAME?</v>
      </c>
      <c r="F54" s="774" t="e">
        <f ca="1">_xll.qlRateHelperRate(,$D54)</f>
        <v>#NAME?</v>
      </c>
      <c r="G54" s="774" t="str">
        <f ca="1">IF(ISERROR(_xll.qlSwapRateHelperSpread($D54)),IF(ISERROR(_xll.qlFuturesRateHelperConvexityAdjustment($D54)),"--",_xll.qlFuturesRateHelperConvexityAdjustment($D54)),_xll.qlSwapRateHelperSpread($D54))</f>
        <v>--</v>
      </c>
      <c r="H54" s="773" t="e">
        <f ca="1">_xll.qlRateHelperEarliestDate(,$D54)</f>
        <v>#NAME?</v>
      </c>
      <c r="I54" s="772" t="e">
        <f ca="1">_xll.qlRateHelperLatestDate(,$D54)</f>
        <v>#NAME?</v>
      </c>
      <c r="J54" s="771" t="e">
        <f ca="1"/>
        <v>#NAME?</v>
      </c>
    </row>
    <row r="55" spans="4:10" x14ac:dyDescent="0.2">
      <c r="D55" s="775" t="e">
        <f ca="1"/>
        <v>#NAME?</v>
      </c>
      <c r="E55" s="775" t="e">
        <f ca="1">SUBSTITUTE(_xll.qlRateHelperQuoteName(,D55),"6L","3LBASIS")</f>
        <v>#NAME?</v>
      </c>
      <c r="F55" s="774" t="e">
        <f ca="1">_xll.qlRateHelperRate(,$D55)</f>
        <v>#NAME?</v>
      </c>
      <c r="G55" s="774" t="str">
        <f ca="1">IF(ISERROR(_xll.qlSwapRateHelperSpread($D55)),IF(ISERROR(_xll.qlFuturesRateHelperConvexityAdjustment($D55)),"--",_xll.qlFuturesRateHelperConvexityAdjustment($D55)),_xll.qlSwapRateHelperSpread($D55))</f>
        <v>--</v>
      </c>
      <c r="H55" s="773" t="e">
        <f ca="1">_xll.qlRateHelperEarliestDate(,$D55)</f>
        <v>#NAME?</v>
      </c>
      <c r="I55" s="772" t="e">
        <f ca="1">_xll.qlRateHelperLatestDate(,$D55)</f>
        <v>#NAME?</v>
      </c>
      <c r="J55" s="771" t="e">
        <f ca="1"/>
        <v>#NAME?</v>
      </c>
    </row>
    <row r="56" spans="4:10" x14ac:dyDescent="0.2">
      <c r="D56" s="775" t="e">
        <f ca="1"/>
        <v>#NAME?</v>
      </c>
      <c r="E56" s="775" t="e">
        <f ca="1">SUBSTITUTE(_xll.qlRateHelperQuoteName(,D56),"6L","3LBASIS")</f>
        <v>#NAME?</v>
      </c>
      <c r="F56" s="774" t="e">
        <f ca="1">_xll.qlRateHelperRate(,$D56)</f>
        <v>#NAME?</v>
      </c>
      <c r="G56" s="774" t="str">
        <f ca="1">IF(ISERROR(_xll.qlSwapRateHelperSpread($D56)),IF(ISERROR(_xll.qlFuturesRateHelperConvexityAdjustment($D56)),"--",_xll.qlFuturesRateHelperConvexityAdjustment($D56)),_xll.qlSwapRateHelperSpread($D56))</f>
        <v>--</v>
      </c>
      <c r="H56" s="773" t="e">
        <f ca="1">_xll.qlRateHelperEarliestDate(,$D56)</f>
        <v>#NAME?</v>
      </c>
      <c r="I56" s="772" t="e">
        <f ca="1">_xll.qlRateHelperLatestDate(,$D56)</f>
        <v>#NAME?</v>
      </c>
      <c r="J56" s="771" t="e">
        <f ca="1"/>
        <v>#NAME?</v>
      </c>
    </row>
    <row r="57" spans="4:10" x14ac:dyDescent="0.2">
      <c r="D57" s="775" t="e">
        <f ca="1"/>
        <v>#NAME?</v>
      </c>
      <c r="E57" s="775" t="e">
        <f ca="1">SUBSTITUTE(_xll.qlRateHelperQuoteName(,D57),"6L","3LBASIS")</f>
        <v>#NAME?</v>
      </c>
      <c r="F57" s="774" t="e">
        <f ca="1">_xll.qlRateHelperRate(,$D57)</f>
        <v>#NAME?</v>
      </c>
      <c r="G57" s="774" t="str">
        <f ca="1">IF(ISERROR(_xll.qlSwapRateHelperSpread($D57)),IF(ISERROR(_xll.qlFuturesRateHelperConvexityAdjustment($D57)),"--",_xll.qlFuturesRateHelperConvexityAdjustment($D57)),_xll.qlSwapRateHelperSpread($D57))</f>
        <v>--</v>
      </c>
      <c r="H57" s="773" t="e">
        <f ca="1">_xll.qlRateHelperEarliestDate(,$D57)</f>
        <v>#NAME?</v>
      </c>
      <c r="I57" s="772" t="e">
        <f ca="1">_xll.qlRateHelperLatestDate(,$D57)</f>
        <v>#NAME?</v>
      </c>
      <c r="J57" s="771" t="e">
        <f ca="1"/>
        <v>#NAME?</v>
      </c>
    </row>
    <row r="58" spans="4:10" x14ac:dyDescent="0.2">
      <c r="D58" s="775" t="e">
        <f ca="1"/>
        <v>#NAME?</v>
      </c>
      <c r="E58" s="775" t="e">
        <f ca="1">SUBSTITUTE(_xll.qlRateHelperQuoteName(,D58),"6L","3LBASIS")</f>
        <v>#NAME?</v>
      </c>
      <c r="F58" s="774" t="e">
        <f ca="1">_xll.qlRateHelperRate(,$D58)</f>
        <v>#NAME?</v>
      </c>
      <c r="G58" s="774" t="str">
        <f ca="1">IF(ISERROR(_xll.qlSwapRateHelperSpread($D58)),IF(ISERROR(_xll.qlFuturesRateHelperConvexityAdjustment($D58)),"--",_xll.qlFuturesRateHelperConvexityAdjustment($D58)),_xll.qlSwapRateHelperSpread($D58))</f>
        <v>--</v>
      </c>
      <c r="H58" s="773" t="e">
        <f ca="1">_xll.qlRateHelperEarliestDate(,$D58)</f>
        <v>#NAME?</v>
      </c>
      <c r="I58" s="772" t="e">
        <f ca="1">_xll.qlRateHelperLatestDate(,$D58)</f>
        <v>#NAME?</v>
      </c>
      <c r="J58" s="771" t="e">
        <f ca="1"/>
        <v>#NAME?</v>
      </c>
    </row>
    <row r="59" spans="4:10" x14ac:dyDescent="0.2">
      <c r="D59" s="775" t="e">
        <f ca="1"/>
        <v>#NAME?</v>
      </c>
      <c r="E59" s="775" t="e">
        <f ca="1">SUBSTITUTE(_xll.qlRateHelperQuoteName(,D59),"6L","3LBASIS")</f>
        <v>#NAME?</v>
      </c>
      <c r="F59" s="774" t="e">
        <f ca="1">_xll.qlRateHelperRate(,$D59)</f>
        <v>#NAME?</v>
      </c>
      <c r="G59" s="774" t="str">
        <f ca="1">IF(ISERROR(_xll.qlSwapRateHelperSpread($D59)),IF(ISERROR(_xll.qlFuturesRateHelperConvexityAdjustment($D59)),"--",_xll.qlFuturesRateHelperConvexityAdjustment($D59)),_xll.qlSwapRateHelperSpread($D59))</f>
        <v>--</v>
      </c>
      <c r="H59" s="773" t="e">
        <f ca="1">_xll.qlRateHelperEarliestDate(,$D59)</f>
        <v>#NAME?</v>
      </c>
      <c r="I59" s="772" t="e">
        <f ca="1">_xll.qlRateHelperLatestDate(,$D59)</f>
        <v>#NAME?</v>
      </c>
      <c r="J59" s="771" t="e">
        <f ca="1"/>
        <v>#NAME?</v>
      </c>
    </row>
    <row r="60" spans="4:10" x14ac:dyDescent="0.2">
      <c r="D60" s="775" t="e">
        <f ca="1"/>
        <v>#NAME?</v>
      </c>
      <c r="E60" s="775" t="e">
        <f ca="1">SUBSTITUTE(_xll.qlRateHelperQuoteName(,D60),"6L","3LBASIS")</f>
        <v>#NAME?</v>
      </c>
      <c r="F60" s="774" t="e">
        <f ca="1">_xll.qlRateHelperRate(,$D60)</f>
        <v>#NAME?</v>
      </c>
      <c r="G60" s="774" t="str">
        <f ca="1">IF(ISERROR(_xll.qlSwapRateHelperSpread($D60)),IF(ISERROR(_xll.qlFuturesRateHelperConvexityAdjustment($D60)),"--",_xll.qlFuturesRateHelperConvexityAdjustment($D60)),_xll.qlSwapRateHelperSpread($D60))</f>
        <v>--</v>
      </c>
      <c r="H60" s="773" t="e">
        <f ca="1">_xll.qlRateHelperEarliestDate(,$D60)</f>
        <v>#NAME?</v>
      </c>
      <c r="I60" s="772" t="e">
        <f ca="1">_xll.qlRateHelperLatestDate(,$D60)</f>
        <v>#NAME?</v>
      </c>
      <c r="J60" s="771" t="e">
        <f ca="1"/>
        <v>#NAME?</v>
      </c>
    </row>
    <row r="61" spans="4:10" x14ac:dyDescent="0.2">
      <c r="D61" s="775" t="e">
        <f ca="1"/>
        <v>#NAME?</v>
      </c>
      <c r="E61" s="775" t="e">
        <f ca="1">SUBSTITUTE(_xll.qlRateHelperQuoteName(,D61),"6L","3LBASIS")</f>
        <v>#NAME?</v>
      </c>
      <c r="F61" s="774" t="e">
        <f ca="1">_xll.qlRateHelperRate(,$D61)</f>
        <v>#NAME?</v>
      </c>
      <c r="G61" s="774" t="str">
        <f ca="1">IF(ISERROR(_xll.qlSwapRateHelperSpread($D61)),IF(ISERROR(_xll.qlFuturesRateHelperConvexityAdjustment($D61)),"--",_xll.qlFuturesRateHelperConvexityAdjustment($D61)),_xll.qlSwapRateHelperSpread($D61))</f>
        <v>--</v>
      </c>
      <c r="H61" s="773" t="e">
        <f ca="1">_xll.qlRateHelperEarliestDate(,$D61)</f>
        <v>#NAME?</v>
      </c>
      <c r="I61" s="772" t="e">
        <f ca="1">_xll.qlRateHelperLatestDate(,$D61)</f>
        <v>#NAME?</v>
      </c>
      <c r="J61" s="771" t="e">
        <f ca="1"/>
        <v>#NAME?</v>
      </c>
    </row>
    <row r="62" spans="4:10" x14ac:dyDescent="0.2">
      <c r="D62" s="775" t="e">
        <f ca="1"/>
        <v>#NAME?</v>
      </c>
      <c r="E62" s="775" t="e">
        <f ca="1">SUBSTITUTE(_xll.qlRateHelperQuoteName(,D62),"6L","3LBASIS")</f>
        <v>#NAME?</v>
      </c>
      <c r="F62" s="774" t="e">
        <f ca="1">_xll.qlRateHelperRate(,$D62)</f>
        <v>#NAME?</v>
      </c>
      <c r="G62" s="774" t="str">
        <f ca="1">IF(ISERROR(_xll.qlSwapRateHelperSpread($D62)),IF(ISERROR(_xll.qlFuturesRateHelperConvexityAdjustment($D62)),"--",_xll.qlFuturesRateHelperConvexityAdjustment($D62)),_xll.qlSwapRateHelperSpread($D62))</f>
        <v>--</v>
      </c>
      <c r="H62" s="773" t="e">
        <f ca="1">_xll.qlRateHelperEarliestDate(,$D62)</f>
        <v>#NAME?</v>
      </c>
      <c r="I62" s="772" t="e">
        <f ca="1">_xll.qlRateHelperLatestDate(,$D62)</f>
        <v>#NAME?</v>
      </c>
      <c r="J62" s="771" t="e">
        <f ca="1"/>
        <v>#NAME?</v>
      </c>
    </row>
    <row r="63" spans="4:10" x14ac:dyDescent="0.2">
      <c r="D63" s="775" t="e">
        <f ca="1"/>
        <v>#NAME?</v>
      </c>
      <c r="E63" s="775" t="e">
        <f ca="1">SUBSTITUTE(_xll.qlRateHelperQuoteName(,D63),"6L","3LBASIS")</f>
        <v>#NAME?</v>
      </c>
      <c r="F63" s="774" t="e">
        <f ca="1">_xll.qlRateHelperRate(,$D63)</f>
        <v>#NAME?</v>
      </c>
      <c r="G63" s="774" t="str">
        <f ca="1">IF(ISERROR(_xll.qlSwapRateHelperSpread($D63)),IF(ISERROR(_xll.qlFuturesRateHelperConvexityAdjustment($D63)),"--",_xll.qlFuturesRateHelperConvexityAdjustment($D63)),_xll.qlSwapRateHelperSpread($D63))</f>
        <v>--</v>
      </c>
      <c r="H63" s="773" t="e">
        <f ca="1">_xll.qlRateHelperEarliestDate(,$D63)</f>
        <v>#NAME?</v>
      </c>
      <c r="I63" s="772" t="e">
        <f ca="1">_xll.qlRateHelperLatestDate(,$D63)</f>
        <v>#NAME?</v>
      </c>
      <c r="J63" s="771" t="e">
        <f ca="1"/>
        <v>#NAME?</v>
      </c>
    </row>
    <row r="64" spans="4:10" x14ac:dyDescent="0.2">
      <c r="D64" s="775" t="e">
        <f ca="1"/>
        <v>#NAME?</v>
      </c>
      <c r="E64" s="775" t="e">
        <f ca="1">SUBSTITUTE(_xll.qlRateHelperQuoteName(,D64),"6L","3LBASIS")</f>
        <v>#NAME?</v>
      </c>
      <c r="F64" s="774" t="e">
        <f ca="1">_xll.qlRateHelperRate(,$D64)</f>
        <v>#NAME?</v>
      </c>
      <c r="G64" s="774" t="str">
        <f ca="1">IF(ISERROR(_xll.qlSwapRateHelperSpread($D64)),IF(ISERROR(_xll.qlFuturesRateHelperConvexityAdjustment($D64)),"--",_xll.qlFuturesRateHelperConvexityAdjustment($D64)),_xll.qlSwapRateHelperSpread($D64))</f>
        <v>--</v>
      </c>
      <c r="H64" s="773" t="e">
        <f ca="1">_xll.qlRateHelperEarliestDate(,$D64)</f>
        <v>#NAME?</v>
      </c>
      <c r="I64" s="772" t="e">
        <f ca="1">_xll.qlRateHelperLatestDate(,$D64)</f>
        <v>#NAME?</v>
      </c>
      <c r="J64" s="771" t="e">
        <f ca="1"/>
        <v>#NAME?</v>
      </c>
    </row>
    <row r="65" spans="4:10" x14ac:dyDescent="0.2">
      <c r="D65" s="775" t="e">
        <f ca="1"/>
        <v>#NAME?</v>
      </c>
      <c r="E65" s="775" t="e">
        <f ca="1">SUBSTITUTE(_xll.qlRateHelperQuoteName(,D65),"6L","3LBASIS")</f>
        <v>#NAME?</v>
      </c>
      <c r="F65" s="774" t="e">
        <f ca="1">_xll.qlRateHelperRate(,$D65)</f>
        <v>#NAME?</v>
      </c>
      <c r="G65" s="774" t="str">
        <f ca="1">IF(ISERROR(_xll.qlSwapRateHelperSpread($D65)),IF(ISERROR(_xll.qlFuturesRateHelperConvexityAdjustment($D65)),"--",_xll.qlFuturesRateHelperConvexityAdjustment($D65)),_xll.qlSwapRateHelperSpread($D65))</f>
        <v>--</v>
      </c>
      <c r="H65" s="773" t="e">
        <f ca="1">_xll.qlRateHelperEarliestDate(,$D65)</f>
        <v>#NAME?</v>
      </c>
      <c r="I65" s="772" t="e">
        <f ca="1">_xll.qlRateHelperLatestDate(,$D65)</f>
        <v>#NAME?</v>
      </c>
      <c r="J65" s="771" t="e">
        <f ca="1"/>
        <v>#NAME?</v>
      </c>
    </row>
    <row r="66" spans="4:10" x14ac:dyDescent="0.2">
      <c r="D66" s="775" t="e">
        <f ca="1"/>
        <v>#NAME?</v>
      </c>
      <c r="E66" s="775" t="e">
        <f ca="1">SUBSTITUTE(_xll.qlRateHelperQuoteName(,D66),"6L","3LBASIS")</f>
        <v>#NAME?</v>
      </c>
      <c r="F66" s="774" t="e">
        <f ca="1">_xll.qlRateHelperRate(,$D66)</f>
        <v>#NAME?</v>
      </c>
      <c r="G66" s="774" t="str">
        <f ca="1">IF(ISERROR(_xll.qlSwapRateHelperSpread($D66)),IF(ISERROR(_xll.qlFuturesRateHelperConvexityAdjustment($D66)),"--",_xll.qlFuturesRateHelperConvexityAdjustment($D66)),_xll.qlSwapRateHelperSpread($D66))</f>
        <v>--</v>
      </c>
      <c r="H66" s="773" t="e">
        <f ca="1">_xll.qlRateHelperEarliestDate(,$D66)</f>
        <v>#NAME?</v>
      </c>
      <c r="I66" s="772" t="e">
        <f ca="1">_xll.qlRateHelperLatestDate(,$D66)</f>
        <v>#NAME?</v>
      </c>
      <c r="J66" s="771" t="e">
        <f ca="1"/>
        <v>#NAME?</v>
      </c>
    </row>
    <row r="67" spans="4:10" x14ac:dyDescent="0.2">
      <c r="D67" s="775" t="e">
        <f ca="1"/>
        <v>#NAME?</v>
      </c>
      <c r="E67" s="775" t="e">
        <f ca="1">SUBSTITUTE(_xll.qlRateHelperQuoteName(,D67),"6L","3LBASIS")</f>
        <v>#NAME?</v>
      </c>
      <c r="F67" s="774" t="e">
        <f ca="1">_xll.qlRateHelperRate(,$D67)</f>
        <v>#NAME?</v>
      </c>
      <c r="G67" s="774" t="str">
        <f ca="1">IF(ISERROR(_xll.qlSwapRateHelperSpread($D67)),IF(ISERROR(_xll.qlFuturesRateHelperConvexityAdjustment($D67)),"--",_xll.qlFuturesRateHelperConvexityAdjustment($D67)),_xll.qlSwapRateHelperSpread($D67))</f>
        <v>--</v>
      </c>
      <c r="H67" s="773" t="e">
        <f ca="1">_xll.qlRateHelperEarliestDate(,$D67)</f>
        <v>#NAME?</v>
      </c>
      <c r="I67" s="772" t="e">
        <f ca="1">_xll.qlRateHelperLatestDate(,$D67)</f>
        <v>#NAME?</v>
      </c>
      <c r="J67" s="771" t="e">
        <f ca="1"/>
        <v>#NAME?</v>
      </c>
    </row>
    <row r="68" spans="4:10" x14ac:dyDescent="0.2">
      <c r="D68" s="775" t="e">
        <f ca="1"/>
        <v>#NAME?</v>
      </c>
      <c r="E68" s="775" t="e">
        <f ca="1">SUBSTITUTE(_xll.qlRateHelperQuoteName(,D68),"6L","3LBASIS")</f>
        <v>#NAME?</v>
      </c>
      <c r="F68" s="774" t="e">
        <f ca="1">_xll.qlRateHelperRate(,$D68)</f>
        <v>#NAME?</v>
      </c>
      <c r="G68" s="774" t="str">
        <f ca="1">IF(ISERROR(_xll.qlSwapRateHelperSpread($D68)),IF(ISERROR(_xll.qlFuturesRateHelperConvexityAdjustment($D68)),"--",_xll.qlFuturesRateHelperConvexityAdjustment($D68)),_xll.qlSwapRateHelperSpread($D68))</f>
        <v>--</v>
      </c>
      <c r="H68" s="773" t="e">
        <f ca="1">_xll.qlRateHelperEarliestDate(,$D68)</f>
        <v>#NAME?</v>
      </c>
      <c r="I68" s="772" t="e">
        <f ca="1">_xll.qlRateHelperLatestDate(,$D68)</f>
        <v>#NAME?</v>
      </c>
      <c r="J68" s="771" t="e">
        <f ca="1"/>
        <v>#NAME?</v>
      </c>
    </row>
    <row r="69" spans="4:10" x14ac:dyDescent="0.2">
      <c r="D69" s="775" t="e">
        <f ca="1"/>
        <v>#NAME?</v>
      </c>
      <c r="E69" s="775" t="e">
        <f ca="1">SUBSTITUTE(_xll.qlRateHelperQuoteName(,D69),"6L","3LBASIS")</f>
        <v>#NAME?</v>
      </c>
      <c r="F69" s="774" t="e">
        <f ca="1">_xll.qlRateHelperRate(,$D69)</f>
        <v>#NAME?</v>
      </c>
      <c r="G69" s="774" t="str">
        <f ca="1">IF(ISERROR(_xll.qlSwapRateHelperSpread($D69)),IF(ISERROR(_xll.qlFuturesRateHelperConvexityAdjustment($D69)),"--",_xll.qlFuturesRateHelperConvexityAdjustment($D69)),_xll.qlSwapRateHelperSpread($D69))</f>
        <v>--</v>
      </c>
      <c r="H69" s="773" t="e">
        <f ca="1">_xll.qlRateHelperEarliestDate(,$D69)</f>
        <v>#NAME?</v>
      </c>
      <c r="I69" s="772" t="e">
        <f ca="1">_xll.qlRateHelperLatestDate(,$D69)</f>
        <v>#NAME?</v>
      </c>
      <c r="J69" s="771" t="e">
        <f ca="1"/>
        <v>#NAME?</v>
      </c>
    </row>
    <row r="70" spans="4:10" x14ac:dyDescent="0.2">
      <c r="D70" s="775" t="e">
        <f ca="1"/>
        <v>#NAME?</v>
      </c>
      <c r="E70" s="775" t="e">
        <f ca="1">SUBSTITUTE(_xll.qlRateHelperQuoteName(,D70),"6L","3LBASIS")</f>
        <v>#NAME?</v>
      </c>
      <c r="F70" s="774" t="e">
        <f ca="1">_xll.qlRateHelperRate(,$D70)</f>
        <v>#NAME?</v>
      </c>
      <c r="G70" s="774" t="str">
        <f ca="1">IF(ISERROR(_xll.qlSwapRateHelperSpread($D70)),IF(ISERROR(_xll.qlFuturesRateHelperConvexityAdjustment($D70)),"--",_xll.qlFuturesRateHelperConvexityAdjustment($D70)),_xll.qlSwapRateHelperSpread($D70))</f>
        <v>--</v>
      </c>
      <c r="H70" s="773" t="e">
        <f ca="1">_xll.qlRateHelperEarliestDate(,$D70)</f>
        <v>#NAME?</v>
      </c>
      <c r="I70" s="772" t="e">
        <f ca="1">_xll.qlRateHelperLatestDate(,$D70)</f>
        <v>#NAME?</v>
      </c>
      <c r="J70" s="771" t="e">
        <f ca="1"/>
        <v>#NAME?</v>
      </c>
    </row>
    <row r="71" spans="4:10" x14ac:dyDescent="0.2">
      <c r="D71" s="775" t="e">
        <f ca="1"/>
        <v>#NAME?</v>
      </c>
      <c r="E71" s="775" t="e">
        <f ca="1">SUBSTITUTE(_xll.qlRateHelperQuoteName(,D71),"6L","3LBASIS")</f>
        <v>#NAME?</v>
      </c>
      <c r="F71" s="774" t="e">
        <f ca="1">_xll.qlRateHelperRate(,$D71)</f>
        <v>#NAME?</v>
      </c>
      <c r="G71" s="774" t="str">
        <f ca="1">IF(ISERROR(_xll.qlSwapRateHelperSpread($D71)),IF(ISERROR(_xll.qlFuturesRateHelperConvexityAdjustment($D71)),"--",_xll.qlFuturesRateHelperConvexityAdjustment($D71)),_xll.qlSwapRateHelperSpread($D71))</f>
        <v>--</v>
      </c>
      <c r="H71" s="773" t="e">
        <f ca="1">_xll.qlRateHelperEarliestDate(,$D71)</f>
        <v>#NAME?</v>
      </c>
      <c r="I71" s="772" t="e">
        <f ca="1">_xll.qlRateHelperLatestDate(,$D71)</f>
        <v>#NAME?</v>
      </c>
      <c r="J71" s="771" t="e">
        <f ca="1"/>
        <v>#NAME?</v>
      </c>
    </row>
    <row r="72" spans="4:10" x14ac:dyDescent="0.2">
      <c r="D72" s="775" t="e">
        <f ca="1"/>
        <v>#NAME?</v>
      </c>
      <c r="E72" s="775" t="e">
        <f ca="1">SUBSTITUTE(_xll.qlRateHelperQuoteName(,D72),"6L","3LBASIS")</f>
        <v>#NAME?</v>
      </c>
      <c r="F72" s="774" t="e">
        <f ca="1">_xll.qlRateHelperRate(,$D72)</f>
        <v>#NAME?</v>
      </c>
      <c r="G72" s="774" t="str">
        <f ca="1">IF(ISERROR(_xll.qlSwapRateHelperSpread($D72)),IF(ISERROR(_xll.qlFuturesRateHelperConvexityAdjustment($D72)),"--",_xll.qlFuturesRateHelperConvexityAdjustment($D72)),_xll.qlSwapRateHelperSpread($D72))</f>
        <v>--</v>
      </c>
      <c r="H72" s="773" t="e">
        <f ca="1">_xll.qlRateHelperEarliestDate(,$D72)</f>
        <v>#NAME?</v>
      </c>
      <c r="I72" s="772" t="e">
        <f ca="1">_xll.qlRateHelperLatestDate(,$D72)</f>
        <v>#NAME?</v>
      </c>
      <c r="J72" s="771" t="e">
        <f ca="1"/>
        <v>#NAME?</v>
      </c>
    </row>
    <row r="73" spans="4:10" x14ac:dyDescent="0.2">
      <c r="D73" s="775" t="e">
        <f ca="1"/>
        <v>#NAME?</v>
      </c>
      <c r="E73" s="775" t="e">
        <f ca="1">SUBSTITUTE(_xll.qlRateHelperQuoteName(,D73),"6L","3LBASIS")</f>
        <v>#NAME?</v>
      </c>
      <c r="F73" s="774" t="e">
        <f ca="1">_xll.qlRateHelperRate(,$D73)</f>
        <v>#NAME?</v>
      </c>
      <c r="G73" s="774" t="str">
        <f ca="1">IF(ISERROR(_xll.qlSwapRateHelperSpread($D73)),IF(ISERROR(_xll.qlFuturesRateHelperConvexityAdjustment($D73)),"--",_xll.qlFuturesRateHelperConvexityAdjustment($D73)),_xll.qlSwapRateHelperSpread($D73))</f>
        <v>--</v>
      </c>
      <c r="H73" s="773" t="e">
        <f ca="1">_xll.qlRateHelperEarliestDate(,$D73)</f>
        <v>#NAME?</v>
      </c>
      <c r="I73" s="772" t="e">
        <f ca="1">_xll.qlRateHelperLatestDate(,$D73)</f>
        <v>#NAME?</v>
      </c>
      <c r="J73" s="771" t="e">
        <f ca="1"/>
        <v>#NAME?</v>
      </c>
    </row>
    <row r="74" spans="4:10" x14ac:dyDescent="0.2">
      <c r="D74" s="775" t="e">
        <f ca="1"/>
        <v>#NAME?</v>
      </c>
      <c r="E74" s="775" t="e">
        <f ca="1">SUBSTITUTE(_xll.qlRateHelperQuoteName(,D74),"6L","3LBASIS")</f>
        <v>#NAME?</v>
      </c>
      <c r="F74" s="774" t="e">
        <f ca="1">_xll.qlRateHelperRate(,$D74)</f>
        <v>#NAME?</v>
      </c>
      <c r="G74" s="774" t="str">
        <f ca="1">IF(ISERROR(_xll.qlSwapRateHelperSpread($D74)),IF(ISERROR(_xll.qlFuturesRateHelperConvexityAdjustment($D74)),"--",_xll.qlFuturesRateHelperConvexityAdjustment($D74)),_xll.qlSwapRateHelperSpread($D74))</f>
        <v>--</v>
      </c>
      <c r="H74" s="773" t="e">
        <f ca="1">_xll.qlRateHelperEarliestDate(,$D74)</f>
        <v>#NAME?</v>
      </c>
      <c r="I74" s="772" t="e">
        <f ca="1">_xll.qlRateHelperLatestDate(,$D74)</f>
        <v>#NAME?</v>
      </c>
      <c r="J74" s="771" t="e">
        <f ca="1"/>
        <v>#NAME?</v>
      </c>
    </row>
    <row r="75" spans="4:10" x14ac:dyDescent="0.2">
      <c r="D75" s="775" t="e">
        <f ca="1"/>
        <v>#NAME?</v>
      </c>
      <c r="E75" s="775" t="e">
        <f ca="1">SUBSTITUTE(_xll.qlRateHelperQuoteName(,D75),"6L","3LBASIS")</f>
        <v>#NAME?</v>
      </c>
      <c r="F75" s="774" t="e">
        <f ca="1">_xll.qlRateHelperRate(,$D75)</f>
        <v>#NAME?</v>
      </c>
      <c r="G75" s="774" t="str">
        <f ca="1">IF(ISERROR(_xll.qlSwapRateHelperSpread($D75)),IF(ISERROR(_xll.qlFuturesRateHelperConvexityAdjustment($D75)),"--",_xll.qlFuturesRateHelperConvexityAdjustment($D75)),_xll.qlSwapRateHelperSpread($D75))</f>
        <v>--</v>
      </c>
      <c r="H75" s="773" t="e">
        <f ca="1">_xll.qlRateHelperEarliestDate(,$D75)</f>
        <v>#NAME?</v>
      </c>
      <c r="I75" s="772" t="e">
        <f ca="1">_xll.qlRateHelperLatestDate(,$D75)</f>
        <v>#NAME?</v>
      </c>
      <c r="J75" s="771" t="e">
        <f ca="1"/>
        <v>#NAME?</v>
      </c>
    </row>
    <row r="76" spans="4:10" x14ac:dyDescent="0.2">
      <c r="D76" s="775" t="e">
        <f ca="1"/>
        <v>#NAME?</v>
      </c>
      <c r="E76" s="775" t="e">
        <f ca="1">SUBSTITUTE(_xll.qlRateHelperQuoteName(,D76),"6L","3LBASIS")</f>
        <v>#NAME?</v>
      </c>
      <c r="F76" s="774" t="e">
        <f ca="1">_xll.qlRateHelperRate(,$D76)</f>
        <v>#NAME?</v>
      </c>
      <c r="G76" s="774" t="str">
        <f ca="1">IF(ISERROR(_xll.qlSwapRateHelperSpread($D76)),IF(ISERROR(_xll.qlFuturesRateHelperConvexityAdjustment($D76)),"--",_xll.qlFuturesRateHelperConvexityAdjustment($D76)),_xll.qlSwapRateHelperSpread($D76))</f>
        <v>--</v>
      </c>
      <c r="H76" s="773" t="e">
        <f ca="1">_xll.qlRateHelperEarliestDate(,$D76)</f>
        <v>#NAME?</v>
      </c>
      <c r="I76" s="772" t="e">
        <f ca="1">_xll.qlRateHelperLatestDate(,$D76)</f>
        <v>#NAME?</v>
      </c>
      <c r="J76" s="771" t="e">
        <f ca="1"/>
        <v>#NAME?</v>
      </c>
    </row>
    <row r="77" spans="4:10" x14ac:dyDescent="0.2">
      <c r="D77" s="775" t="e">
        <f ca="1"/>
        <v>#NAME?</v>
      </c>
      <c r="E77" s="775" t="e">
        <f ca="1">SUBSTITUTE(_xll.qlRateHelperQuoteName(,D77),"6L","3LBASIS")</f>
        <v>#NAME?</v>
      </c>
      <c r="F77" s="774" t="e">
        <f ca="1">_xll.qlRateHelperRate(,$D77)</f>
        <v>#NAME?</v>
      </c>
      <c r="G77" s="774" t="str">
        <f ca="1">IF(ISERROR(_xll.qlSwapRateHelperSpread($D77)),IF(ISERROR(_xll.qlFuturesRateHelperConvexityAdjustment($D77)),"--",_xll.qlFuturesRateHelperConvexityAdjustment($D77)),_xll.qlSwapRateHelperSpread($D77))</f>
        <v>--</v>
      </c>
      <c r="H77" s="773" t="e">
        <f ca="1">_xll.qlRateHelperEarliestDate(,$D77)</f>
        <v>#NAME?</v>
      </c>
      <c r="I77" s="772" t="e">
        <f ca="1">_xll.qlRateHelperLatestDate(,$D77)</f>
        <v>#NAME?</v>
      </c>
      <c r="J77" s="771" t="e">
        <f ca="1"/>
        <v>#NAME?</v>
      </c>
    </row>
    <row r="78" spans="4:10" x14ac:dyDescent="0.2">
      <c r="D78" s="775" t="e">
        <f ca="1"/>
        <v>#NAME?</v>
      </c>
      <c r="E78" s="775" t="e">
        <f ca="1">SUBSTITUTE(_xll.qlRateHelperQuoteName(,D78),"6L","3LBASIS")</f>
        <v>#NAME?</v>
      </c>
      <c r="F78" s="774" t="e">
        <f ca="1">_xll.qlRateHelperRate(,$D78)</f>
        <v>#NAME?</v>
      </c>
      <c r="G78" s="774" t="str">
        <f ca="1">IF(ISERROR(_xll.qlSwapRateHelperSpread($D78)),IF(ISERROR(_xll.qlFuturesRateHelperConvexityAdjustment($D78)),"--",_xll.qlFuturesRateHelperConvexityAdjustment($D78)),_xll.qlSwapRateHelperSpread($D78))</f>
        <v>--</v>
      </c>
      <c r="H78" s="773" t="e">
        <f ca="1">_xll.qlRateHelperEarliestDate(,$D78)</f>
        <v>#NAME?</v>
      </c>
      <c r="I78" s="772" t="e">
        <f ca="1">_xll.qlRateHelperLatestDate(,$D78)</f>
        <v>#NAME?</v>
      </c>
      <c r="J78" s="771" t="e">
        <f ca="1"/>
        <v>#NAME?</v>
      </c>
    </row>
    <row r="79" spans="4:10" x14ac:dyDescent="0.2">
      <c r="D79" s="775" t="e">
        <f ca="1"/>
        <v>#NAME?</v>
      </c>
      <c r="E79" s="775" t="e">
        <f ca="1">SUBSTITUTE(_xll.qlRateHelperQuoteName(,D79),"6L","3LBASIS")</f>
        <v>#NAME?</v>
      </c>
      <c r="F79" s="774" t="e">
        <f ca="1">_xll.qlRateHelperRate(,$D79)</f>
        <v>#NAME?</v>
      </c>
      <c r="G79" s="774" t="str">
        <f ca="1">IF(ISERROR(_xll.qlSwapRateHelperSpread($D79)),IF(ISERROR(_xll.qlFuturesRateHelperConvexityAdjustment($D79)),"--",_xll.qlFuturesRateHelperConvexityAdjustment($D79)),_xll.qlSwapRateHelperSpread($D79))</f>
        <v>--</v>
      </c>
      <c r="H79" s="773" t="e">
        <f ca="1">_xll.qlRateHelperEarliestDate(,$D79)</f>
        <v>#NAME?</v>
      </c>
      <c r="I79" s="772" t="e">
        <f ca="1">_xll.qlRateHelperLatestDate(,$D79)</f>
        <v>#NAME?</v>
      </c>
      <c r="J79" s="771" t="e">
        <f ca="1"/>
        <v>#NAME?</v>
      </c>
    </row>
    <row r="80" spans="4:10" x14ac:dyDescent="0.2">
      <c r="D80" s="775" t="e">
        <f ca="1"/>
        <v>#NAME?</v>
      </c>
      <c r="E80" s="775" t="e">
        <f ca="1">SUBSTITUTE(_xll.qlRateHelperQuoteName(,D80),"6L","3LBASIS")</f>
        <v>#NAME?</v>
      </c>
      <c r="F80" s="774" t="e">
        <f ca="1">_xll.qlRateHelperRate(,$D80)</f>
        <v>#NAME?</v>
      </c>
      <c r="G80" s="774" t="str">
        <f ca="1">IF(ISERROR(_xll.qlSwapRateHelperSpread($D80)),IF(ISERROR(_xll.qlFuturesRateHelperConvexityAdjustment($D80)),"--",_xll.qlFuturesRateHelperConvexityAdjustment($D80)),_xll.qlSwapRateHelperSpread($D80))</f>
        <v>--</v>
      </c>
      <c r="H80" s="773" t="e">
        <f ca="1">_xll.qlRateHelperEarliestDate(,$D80)</f>
        <v>#NAME?</v>
      </c>
      <c r="I80" s="772" t="e">
        <f ca="1">_xll.qlRateHelperLatestDate(,$D80)</f>
        <v>#NAME?</v>
      </c>
      <c r="J80" s="771" t="e">
        <f ca="1"/>
        <v>#NAME?</v>
      </c>
    </row>
    <row r="81" spans="4:10" x14ac:dyDescent="0.2">
      <c r="D81" s="775" t="e">
        <f ca="1"/>
        <v>#NAME?</v>
      </c>
      <c r="E81" s="775" t="e">
        <f ca="1">SUBSTITUTE(_xll.qlRateHelperQuoteName(,D81),"6L","3LBASIS")</f>
        <v>#NAME?</v>
      </c>
      <c r="F81" s="774" t="e">
        <f ca="1">_xll.qlRateHelperRate(,$D81)</f>
        <v>#NAME?</v>
      </c>
      <c r="G81" s="774" t="str">
        <f ca="1">IF(ISERROR(_xll.qlSwapRateHelperSpread($D81)),IF(ISERROR(_xll.qlFuturesRateHelperConvexityAdjustment($D81)),"--",_xll.qlFuturesRateHelperConvexityAdjustment($D81)),_xll.qlSwapRateHelperSpread($D81))</f>
        <v>--</v>
      </c>
      <c r="H81" s="773" t="e">
        <f ca="1">_xll.qlRateHelperEarliestDate(,$D81)</f>
        <v>#NAME?</v>
      </c>
      <c r="I81" s="772" t="e">
        <f ca="1">_xll.qlRateHelperLatestDate(,$D81)</f>
        <v>#NAME?</v>
      </c>
      <c r="J81" s="771" t="e">
        <f ca="1"/>
        <v>#NAME?</v>
      </c>
    </row>
    <row r="82" spans="4:10" x14ac:dyDescent="0.2">
      <c r="D82" s="775" t="e">
        <f ca="1"/>
        <v>#NAME?</v>
      </c>
      <c r="E82" s="775" t="e">
        <f ca="1">SUBSTITUTE(_xll.qlRateHelperQuoteName(,D82),"6L","3LBASIS")</f>
        <v>#NAME?</v>
      </c>
      <c r="F82" s="774" t="e">
        <f ca="1">_xll.qlRateHelperRate(,$D82)</f>
        <v>#NAME?</v>
      </c>
      <c r="G82" s="774" t="str">
        <f ca="1">IF(ISERROR(_xll.qlSwapRateHelperSpread($D82)),IF(ISERROR(_xll.qlFuturesRateHelperConvexityAdjustment($D82)),"--",_xll.qlFuturesRateHelperConvexityAdjustment($D82)),_xll.qlSwapRateHelperSpread($D82))</f>
        <v>--</v>
      </c>
      <c r="H82" s="773" t="e">
        <f ca="1">_xll.qlRateHelperEarliestDate(,$D82)</f>
        <v>#NAME?</v>
      </c>
      <c r="I82" s="772" t="e">
        <f ca="1">_xll.qlRateHelperLatestDate(,$D82)</f>
        <v>#NAME?</v>
      </c>
      <c r="J82" s="771" t="e">
        <f ca="1"/>
        <v>#NAME?</v>
      </c>
    </row>
    <row r="83" spans="4:10" x14ac:dyDescent="0.2">
      <c r="D83" s="775" t="e">
        <f ca="1"/>
        <v>#NAME?</v>
      </c>
      <c r="E83" s="775" t="e">
        <f ca="1">SUBSTITUTE(_xll.qlRateHelperQuoteName(,D83),"6L","3LBASIS")</f>
        <v>#NAME?</v>
      </c>
      <c r="F83" s="774" t="e">
        <f ca="1">_xll.qlRateHelperRate(,$D83)</f>
        <v>#NAME?</v>
      </c>
      <c r="G83" s="774" t="str">
        <f ca="1">IF(ISERROR(_xll.qlSwapRateHelperSpread($D83)),IF(ISERROR(_xll.qlFuturesRateHelperConvexityAdjustment($D83)),"--",_xll.qlFuturesRateHelperConvexityAdjustment($D83)),_xll.qlSwapRateHelperSpread($D83))</f>
        <v>--</v>
      </c>
      <c r="H83" s="773" t="e">
        <f ca="1">_xll.qlRateHelperEarliestDate(,$D83)</f>
        <v>#NAME?</v>
      </c>
      <c r="I83" s="772" t="e">
        <f ca="1">_xll.qlRateHelperLatestDate(,$D83)</f>
        <v>#NAME?</v>
      </c>
      <c r="J83" s="771" t="e">
        <f ca="1"/>
        <v>#NAME?</v>
      </c>
    </row>
    <row r="84" spans="4:10" x14ac:dyDescent="0.2">
      <c r="D84" s="775" t="e">
        <f ca="1"/>
        <v>#NAME?</v>
      </c>
      <c r="E84" s="775" t="e">
        <f ca="1">SUBSTITUTE(_xll.qlRateHelperQuoteName(,D84),"6L","3LBASIS")</f>
        <v>#NAME?</v>
      </c>
      <c r="F84" s="774" t="e">
        <f ca="1">_xll.qlRateHelperRate(,$D84)</f>
        <v>#NAME?</v>
      </c>
      <c r="G84" s="774" t="str">
        <f ca="1">IF(ISERROR(_xll.qlSwapRateHelperSpread($D84)),IF(ISERROR(_xll.qlFuturesRateHelperConvexityAdjustment($D84)),"--",_xll.qlFuturesRateHelperConvexityAdjustment($D84)),_xll.qlSwapRateHelperSpread($D84))</f>
        <v>--</v>
      </c>
      <c r="H84" s="773" t="e">
        <f ca="1">_xll.qlRateHelperEarliestDate(,$D84)</f>
        <v>#NAME?</v>
      </c>
      <c r="I84" s="772" t="e">
        <f ca="1">_xll.qlRateHelperLatestDate(,$D84)</f>
        <v>#NAME?</v>
      </c>
      <c r="J84" s="771" t="e">
        <f ca="1"/>
        <v>#NAME?</v>
      </c>
    </row>
    <row r="85" spans="4:10" x14ac:dyDescent="0.2">
      <c r="D85" s="775" t="e">
        <f ca="1"/>
        <v>#NAME?</v>
      </c>
      <c r="E85" s="775" t="e">
        <f ca="1">SUBSTITUTE(_xll.qlRateHelperQuoteName(,D85),"6L","3LBASIS")</f>
        <v>#NAME?</v>
      </c>
      <c r="F85" s="774" t="e">
        <f ca="1">_xll.qlRateHelperRate(,$D85)</f>
        <v>#NAME?</v>
      </c>
      <c r="G85" s="774" t="str">
        <f ca="1">IF(ISERROR(_xll.qlSwapRateHelperSpread($D85)),IF(ISERROR(_xll.qlFuturesRateHelperConvexityAdjustment($D85)),"--",_xll.qlFuturesRateHelperConvexityAdjustment($D85)),_xll.qlSwapRateHelperSpread($D85))</f>
        <v>--</v>
      </c>
      <c r="H85" s="773" t="e">
        <f ca="1">_xll.qlRateHelperEarliestDate(,$D85)</f>
        <v>#NAME?</v>
      </c>
      <c r="I85" s="772" t="e">
        <f ca="1">_xll.qlRateHelperLatestDate(,$D85)</f>
        <v>#NAME?</v>
      </c>
      <c r="J85" s="771" t="e">
        <f ca="1"/>
        <v>#NAME?</v>
      </c>
    </row>
    <row r="86" spans="4:10" x14ac:dyDescent="0.2">
      <c r="D86" s="775" t="e">
        <f ca="1"/>
        <v>#NAME?</v>
      </c>
      <c r="E86" s="775" t="e">
        <f ca="1">SUBSTITUTE(_xll.qlRateHelperQuoteName(,D86),"6L","3LBASIS")</f>
        <v>#NAME?</v>
      </c>
      <c r="F86" s="774" t="e">
        <f ca="1">_xll.qlRateHelperRate(,$D86)</f>
        <v>#NAME?</v>
      </c>
      <c r="G86" s="774" t="str">
        <f ca="1">IF(ISERROR(_xll.qlSwapRateHelperSpread($D86)),IF(ISERROR(_xll.qlFuturesRateHelperConvexityAdjustment($D86)),"--",_xll.qlFuturesRateHelperConvexityAdjustment($D86)),_xll.qlSwapRateHelperSpread($D86))</f>
        <v>--</v>
      </c>
      <c r="H86" s="773" t="e">
        <f ca="1">_xll.qlRateHelperEarliestDate(,$D86)</f>
        <v>#NAME?</v>
      </c>
      <c r="I86" s="772" t="e">
        <f ca="1">_xll.qlRateHelperLatestDate(,$D86)</f>
        <v>#NAME?</v>
      </c>
      <c r="J86" s="771" t="e">
        <f ca="1"/>
        <v>#NAME?</v>
      </c>
    </row>
    <row r="87" spans="4:10" x14ac:dyDescent="0.2">
      <c r="D87" s="775" t="e">
        <f ca="1"/>
        <v>#NAME?</v>
      </c>
      <c r="E87" s="775" t="e">
        <f ca="1">SUBSTITUTE(_xll.qlRateHelperQuoteName(,D87),"6L","3LBASIS")</f>
        <v>#NAME?</v>
      </c>
      <c r="F87" s="774" t="e">
        <f ca="1">_xll.qlRateHelperRate(,$D87)</f>
        <v>#NAME?</v>
      </c>
      <c r="G87" s="774" t="str">
        <f ca="1">IF(ISERROR(_xll.qlSwapRateHelperSpread($D87)),IF(ISERROR(_xll.qlFuturesRateHelperConvexityAdjustment($D87)),"--",_xll.qlFuturesRateHelperConvexityAdjustment($D87)),_xll.qlSwapRateHelperSpread($D87))</f>
        <v>--</v>
      </c>
      <c r="H87" s="773" t="e">
        <f ca="1">_xll.qlRateHelperEarliestDate(,$D87)</f>
        <v>#NAME?</v>
      </c>
      <c r="I87" s="772" t="e">
        <f ca="1">_xll.qlRateHelperLatestDate(,$D87)</f>
        <v>#NAME?</v>
      </c>
      <c r="J87" s="771" t="e">
        <f ca="1"/>
        <v>#NAME?</v>
      </c>
    </row>
    <row r="88" spans="4:10" x14ac:dyDescent="0.2">
      <c r="D88" s="775" t="e">
        <f ca="1"/>
        <v>#NAME?</v>
      </c>
      <c r="E88" s="775" t="e">
        <f ca="1">SUBSTITUTE(_xll.qlRateHelperQuoteName(,D88),"6L","3LBASIS")</f>
        <v>#NAME?</v>
      </c>
      <c r="F88" s="774" t="e">
        <f ca="1">_xll.qlRateHelperRate(,$D88)</f>
        <v>#NAME?</v>
      </c>
      <c r="G88" s="774" t="str">
        <f ca="1">IF(ISERROR(_xll.qlSwapRateHelperSpread($D88)),IF(ISERROR(_xll.qlFuturesRateHelperConvexityAdjustment($D88)),"--",_xll.qlFuturesRateHelperConvexityAdjustment($D88)),_xll.qlSwapRateHelperSpread($D88))</f>
        <v>--</v>
      </c>
      <c r="H88" s="773" t="e">
        <f ca="1">_xll.qlRateHelperEarliestDate(,$D88)</f>
        <v>#NAME?</v>
      </c>
      <c r="I88" s="772" t="e">
        <f ca="1">_xll.qlRateHelperLatestDate(,$D88)</f>
        <v>#NAME?</v>
      </c>
      <c r="J88" s="771" t="e">
        <f ca="1"/>
        <v>#NAME?</v>
      </c>
    </row>
    <row r="89" spans="4:10" x14ac:dyDescent="0.2">
      <c r="D89" s="775" t="e">
        <f ca="1"/>
        <v>#NAME?</v>
      </c>
      <c r="E89" s="775" t="e">
        <f ca="1">SUBSTITUTE(_xll.qlRateHelperQuoteName(,D89),"6L","3LBASIS")</f>
        <v>#NAME?</v>
      </c>
      <c r="F89" s="774" t="e">
        <f ca="1">_xll.qlRateHelperRate(,$D89)</f>
        <v>#NAME?</v>
      </c>
      <c r="G89" s="774" t="str">
        <f ca="1">IF(ISERROR(_xll.qlSwapRateHelperSpread($D89)),IF(ISERROR(_xll.qlFuturesRateHelperConvexityAdjustment($D89)),"--",_xll.qlFuturesRateHelperConvexityAdjustment($D89)),_xll.qlSwapRateHelperSpread($D89))</f>
        <v>--</v>
      </c>
      <c r="H89" s="773" t="e">
        <f ca="1">_xll.qlRateHelperEarliestDate(,$D89)</f>
        <v>#NAME?</v>
      </c>
      <c r="I89" s="772" t="e">
        <f ca="1">_xll.qlRateHelperLatestDate(,$D89)</f>
        <v>#NAME?</v>
      </c>
      <c r="J89" s="771" t="e">
        <f ca="1"/>
        <v>#NAME?</v>
      </c>
    </row>
    <row r="90" spans="4:10" x14ac:dyDescent="0.2">
      <c r="D90" s="775" t="e">
        <f ca="1"/>
        <v>#NAME?</v>
      </c>
      <c r="E90" s="775" t="e">
        <f ca="1">SUBSTITUTE(_xll.qlRateHelperQuoteName(,D90),"6L","3LBASIS")</f>
        <v>#NAME?</v>
      </c>
      <c r="F90" s="774" t="e">
        <f ca="1">_xll.qlRateHelperRate(,$D90)</f>
        <v>#NAME?</v>
      </c>
      <c r="G90" s="774" t="str">
        <f ca="1">IF(ISERROR(_xll.qlSwapRateHelperSpread($D90)),IF(ISERROR(_xll.qlFuturesRateHelperConvexityAdjustment($D90)),"--",_xll.qlFuturesRateHelperConvexityAdjustment($D90)),_xll.qlSwapRateHelperSpread($D90))</f>
        <v>--</v>
      </c>
      <c r="H90" s="773" t="e">
        <f ca="1">_xll.qlRateHelperEarliestDate(,$D90)</f>
        <v>#NAME?</v>
      </c>
      <c r="I90" s="772" t="e">
        <f ca="1">_xll.qlRateHelperLatestDate(,$D90)</f>
        <v>#NAME?</v>
      </c>
      <c r="J90" s="771" t="e">
        <f ca="1"/>
        <v>#NAME?</v>
      </c>
    </row>
    <row r="91" spans="4:10" x14ac:dyDescent="0.2">
      <c r="D91" s="775" t="e">
        <f ca="1"/>
        <v>#NAME?</v>
      </c>
      <c r="E91" s="775" t="e">
        <f ca="1">SUBSTITUTE(_xll.qlRateHelperQuoteName(,D91),"6L","3LBASIS")</f>
        <v>#NAME?</v>
      </c>
      <c r="F91" s="774" t="e">
        <f ca="1">_xll.qlRateHelperRate(,$D91)</f>
        <v>#NAME?</v>
      </c>
      <c r="G91" s="774" t="str">
        <f ca="1">IF(ISERROR(_xll.qlSwapRateHelperSpread($D91)),IF(ISERROR(_xll.qlFuturesRateHelperConvexityAdjustment($D91)),"--",_xll.qlFuturesRateHelperConvexityAdjustment($D91)),_xll.qlSwapRateHelperSpread($D91))</f>
        <v>--</v>
      </c>
      <c r="H91" s="773" t="e">
        <f ca="1">_xll.qlRateHelperEarliestDate(,$D91)</f>
        <v>#NAME?</v>
      </c>
      <c r="I91" s="772" t="e">
        <f ca="1">_xll.qlRateHelperLatestDate(,$D91)</f>
        <v>#NAME?</v>
      </c>
      <c r="J91" s="771" t="e">
        <f ca="1"/>
        <v>#NAME?</v>
      </c>
    </row>
    <row r="92" spans="4:10" x14ac:dyDescent="0.2">
      <c r="D92" s="775" t="e">
        <f ca="1"/>
        <v>#NAME?</v>
      </c>
      <c r="E92" s="775" t="e">
        <f ca="1">SUBSTITUTE(_xll.qlRateHelperQuoteName(,D92),"6L","3LBASIS")</f>
        <v>#NAME?</v>
      </c>
      <c r="F92" s="774" t="e">
        <f ca="1">_xll.qlRateHelperRate(,$D92)</f>
        <v>#NAME?</v>
      </c>
      <c r="G92" s="774" t="str">
        <f ca="1">IF(ISERROR(_xll.qlSwapRateHelperSpread($D92)),IF(ISERROR(_xll.qlFuturesRateHelperConvexityAdjustment($D92)),"--",_xll.qlFuturesRateHelperConvexityAdjustment($D92)),_xll.qlSwapRateHelperSpread($D92))</f>
        <v>--</v>
      </c>
      <c r="H92" s="773" t="e">
        <f ca="1">_xll.qlRateHelperEarliestDate(,$D92)</f>
        <v>#NAME?</v>
      </c>
      <c r="I92" s="772" t="e">
        <f ca="1">_xll.qlRateHelperLatestDate(,$D92)</f>
        <v>#NAME?</v>
      </c>
      <c r="J92" s="771" t="e">
        <f ca="1"/>
        <v>#NAME?</v>
      </c>
    </row>
    <row r="93" spans="4:10" x14ac:dyDescent="0.2">
      <c r="D93" s="775" t="e">
        <f ca="1"/>
        <v>#NAME?</v>
      </c>
      <c r="E93" s="775" t="e">
        <f ca="1">SUBSTITUTE(_xll.qlRateHelperQuoteName(,D93),"6L","3LBASIS")</f>
        <v>#NAME?</v>
      </c>
      <c r="F93" s="774" t="e">
        <f ca="1">_xll.qlRateHelperRate(,$D93)</f>
        <v>#NAME?</v>
      </c>
      <c r="G93" s="774" t="str">
        <f ca="1">IF(ISERROR(_xll.qlSwapRateHelperSpread($D93)),IF(ISERROR(_xll.qlFuturesRateHelperConvexityAdjustment($D93)),"--",_xll.qlFuturesRateHelperConvexityAdjustment($D93)),_xll.qlSwapRateHelperSpread($D93))</f>
        <v>--</v>
      </c>
      <c r="H93" s="773" t="e">
        <f ca="1">_xll.qlRateHelperEarliestDate(,$D93)</f>
        <v>#NAME?</v>
      </c>
      <c r="I93" s="772" t="e">
        <f ca="1">_xll.qlRateHelperLatestDate(,$D93)</f>
        <v>#NAME?</v>
      </c>
      <c r="J93" s="771" t="e">
        <f ca="1"/>
        <v>#NAME?</v>
      </c>
    </row>
    <row r="94" spans="4:10" x14ac:dyDescent="0.2">
      <c r="D94" s="775" t="e">
        <f ca="1"/>
        <v>#NAME?</v>
      </c>
      <c r="E94" s="775" t="e">
        <f ca="1">SUBSTITUTE(_xll.qlRateHelperQuoteName(,D94),"6L","3LBASIS")</f>
        <v>#NAME?</v>
      </c>
      <c r="F94" s="774" t="e">
        <f ca="1">_xll.qlRateHelperRate(,$D94)</f>
        <v>#NAME?</v>
      </c>
      <c r="G94" s="774" t="str">
        <f ca="1">IF(ISERROR(_xll.qlSwapRateHelperSpread($D94)),IF(ISERROR(_xll.qlFuturesRateHelperConvexityAdjustment($D94)),"--",_xll.qlFuturesRateHelperConvexityAdjustment($D94)),_xll.qlSwapRateHelperSpread($D94))</f>
        <v>--</v>
      </c>
      <c r="H94" s="773" t="e">
        <f ca="1">_xll.qlRateHelperEarliestDate(,$D94)</f>
        <v>#NAME?</v>
      </c>
      <c r="I94" s="772" t="e">
        <f ca="1">_xll.qlRateHelperLatestDate(,$D94)</f>
        <v>#NAME?</v>
      </c>
      <c r="J94" s="771" t="e">
        <f ca="1"/>
        <v>#NAME?</v>
      </c>
    </row>
    <row r="95" spans="4:10" x14ac:dyDescent="0.2">
      <c r="D95" s="775" t="e">
        <f ca="1"/>
        <v>#NAME?</v>
      </c>
      <c r="E95" s="775" t="e">
        <f ca="1">SUBSTITUTE(_xll.qlRateHelperQuoteName(,D95),"6L","3LBASIS")</f>
        <v>#NAME?</v>
      </c>
      <c r="F95" s="774" t="e">
        <f ca="1">_xll.qlRateHelperRate(,$D95)</f>
        <v>#NAME?</v>
      </c>
      <c r="G95" s="774" t="str">
        <f ca="1">IF(ISERROR(_xll.qlSwapRateHelperSpread($D95)),IF(ISERROR(_xll.qlFuturesRateHelperConvexityAdjustment($D95)),"--",_xll.qlFuturesRateHelperConvexityAdjustment($D95)),_xll.qlSwapRateHelperSpread($D95))</f>
        <v>--</v>
      </c>
      <c r="H95" s="773" t="e">
        <f ca="1">_xll.qlRateHelperEarliestDate(,$D95)</f>
        <v>#NAME?</v>
      </c>
      <c r="I95" s="772" t="e">
        <f ca="1">_xll.qlRateHelperLatestDate(,$D95)</f>
        <v>#NAME?</v>
      </c>
      <c r="J95" s="771" t="e">
        <f ca="1"/>
        <v>#NAME?</v>
      </c>
    </row>
    <row r="96" spans="4:10" x14ac:dyDescent="0.2">
      <c r="D96" s="775" t="e">
        <f ca="1"/>
        <v>#NAME?</v>
      </c>
      <c r="E96" s="775" t="e">
        <f ca="1">SUBSTITUTE(_xll.qlRateHelperQuoteName(,D96),"6L","3LBASIS")</f>
        <v>#NAME?</v>
      </c>
      <c r="F96" s="774" t="e">
        <f ca="1">_xll.qlRateHelperRate(,$D96)</f>
        <v>#NAME?</v>
      </c>
      <c r="G96" s="774" t="str">
        <f ca="1">IF(ISERROR(_xll.qlSwapRateHelperSpread($D96)),IF(ISERROR(_xll.qlFuturesRateHelperConvexityAdjustment($D96)),"--",_xll.qlFuturesRateHelperConvexityAdjustment($D96)),_xll.qlSwapRateHelperSpread($D96))</f>
        <v>--</v>
      </c>
      <c r="H96" s="773" t="e">
        <f ca="1">_xll.qlRateHelperEarliestDate(,$D96)</f>
        <v>#NAME?</v>
      </c>
      <c r="I96" s="772" t="e">
        <f ca="1">_xll.qlRateHelperLatestDate(,$D96)</f>
        <v>#NAME?</v>
      </c>
      <c r="J96" s="771" t="e">
        <f ca="1"/>
        <v>#NAME?</v>
      </c>
    </row>
    <row r="97" spans="4:10" x14ac:dyDescent="0.2">
      <c r="D97" s="775" t="e">
        <f ca="1"/>
        <v>#NAME?</v>
      </c>
      <c r="E97" s="775" t="e">
        <f ca="1">SUBSTITUTE(_xll.qlRateHelperQuoteName(,D97),"6L","3LBASIS")</f>
        <v>#NAME?</v>
      </c>
      <c r="F97" s="774" t="e">
        <f ca="1">_xll.qlRateHelperRate(,$D97)</f>
        <v>#NAME?</v>
      </c>
      <c r="G97" s="774" t="str">
        <f ca="1">IF(ISERROR(_xll.qlSwapRateHelperSpread($D97)),IF(ISERROR(_xll.qlFuturesRateHelperConvexityAdjustment($D97)),"--",_xll.qlFuturesRateHelperConvexityAdjustment($D97)),_xll.qlSwapRateHelperSpread($D97))</f>
        <v>--</v>
      </c>
      <c r="H97" s="773" t="e">
        <f ca="1">_xll.qlRateHelperEarliestDate(,$D97)</f>
        <v>#NAME?</v>
      </c>
      <c r="I97" s="772" t="e">
        <f ca="1">_xll.qlRateHelperLatestDate(,$D97)</f>
        <v>#NAME?</v>
      </c>
      <c r="J97" s="771" t="e">
        <f ca="1"/>
        <v>#NAME?</v>
      </c>
    </row>
    <row r="98" spans="4:10" x14ac:dyDescent="0.2">
      <c r="D98" s="775" t="e">
        <f ca="1"/>
        <v>#NAME?</v>
      </c>
      <c r="E98" s="775" t="e">
        <f ca="1">SUBSTITUTE(_xll.qlRateHelperQuoteName(,D98),"6L","3LBASIS")</f>
        <v>#NAME?</v>
      </c>
      <c r="F98" s="774" t="e">
        <f ca="1">_xll.qlRateHelperRate(,$D98)</f>
        <v>#NAME?</v>
      </c>
      <c r="G98" s="774" t="str">
        <f ca="1">IF(ISERROR(_xll.qlSwapRateHelperSpread($D98)),IF(ISERROR(_xll.qlFuturesRateHelperConvexityAdjustment($D98)),"--",_xll.qlFuturesRateHelperConvexityAdjustment($D98)),_xll.qlSwapRateHelperSpread($D98))</f>
        <v>--</v>
      </c>
      <c r="H98" s="773" t="e">
        <f ca="1">_xll.qlRateHelperEarliestDate(,$D98)</f>
        <v>#NAME?</v>
      </c>
      <c r="I98" s="772" t="e">
        <f ca="1">_xll.qlRateHelperLatestDate(,$D98)</f>
        <v>#NAME?</v>
      </c>
      <c r="J98" s="771" t="e">
        <f ca="1"/>
        <v>#NAME?</v>
      </c>
    </row>
    <row r="99" spans="4:10" x14ac:dyDescent="0.2">
      <c r="D99" s="775" t="e">
        <f ca="1"/>
        <v>#NAME?</v>
      </c>
      <c r="E99" s="775" t="e">
        <f ca="1">SUBSTITUTE(_xll.qlRateHelperQuoteName(,D99),"6L","3LBASIS")</f>
        <v>#NAME?</v>
      </c>
      <c r="F99" s="774" t="e">
        <f ca="1">_xll.qlRateHelperRate(,$D99)</f>
        <v>#NAME?</v>
      </c>
      <c r="G99" s="774" t="str">
        <f ca="1">IF(ISERROR(_xll.qlSwapRateHelperSpread($D99)),IF(ISERROR(_xll.qlFuturesRateHelperConvexityAdjustment($D99)),"--",_xll.qlFuturesRateHelperConvexityAdjustment($D99)),_xll.qlSwapRateHelperSpread($D99))</f>
        <v>--</v>
      </c>
      <c r="H99" s="773" t="e">
        <f ca="1">_xll.qlRateHelperEarliestDate(,$D99)</f>
        <v>#NAME?</v>
      </c>
      <c r="I99" s="772" t="e">
        <f ca="1">_xll.qlRateHelperLatestDate(,$D99)</f>
        <v>#NAME?</v>
      </c>
      <c r="J99" s="771" t="e">
        <f ca="1"/>
        <v>#NAME?</v>
      </c>
    </row>
    <row r="100" spans="4:10" x14ac:dyDescent="0.2">
      <c r="D100" s="775" t="e">
        <f ca="1"/>
        <v>#NAME?</v>
      </c>
      <c r="E100" s="775" t="e">
        <f ca="1">SUBSTITUTE(_xll.qlRateHelperQuoteName(,D100),"6L","3LBASIS")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SUBSTITUTE(_xll.qlRateHelperQuoteName(,D101),"6L","3LBASIS")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SUBSTITUTE(_xll.qlRateHelperQuoteName(,D102),"6L","3LBASIS")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SUBSTITUTE(_xll.qlRateHelperQuoteName(,D103),"6L","3LBASIS")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SUBSTITUTE(_xll.qlRateHelperQuoteName(,D104),"6L","3LBASIS")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SUBSTITUTE(_xll.qlRateHelperQuoteName(,D105),"6L","3LBASIS")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SUBSTITUTE(_xll.qlRateHelperQuoteName(,D106),"6L","3LBASIS")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SUBSTITUTE(_xll.qlRateHelperQuoteName(,D107),"6L","3LBASIS")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SUBSTITUTE(_xll.qlRateHelperQuoteName(,D108),"6L","3LBASIS")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SUBSTITUTE(_xll.qlRateHelperQuoteName(,D109),"6L","3LBASIS")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SUBSTITUTE(_xll.qlRateHelperQuoteName(,D110),"6L","3LBASIS")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SUBSTITUTE(_xll.qlRateHelperQuoteName(,D111),"6L","3LBASIS")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SUBSTITUTE(_xll.qlRateHelperQuoteName(,D112),"6L","3LBASIS")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SUBSTITUTE(_xll.qlRateHelperQuoteName(,D113),"6L","3LBASIS")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SUBSTITUTE(_xll.qlRateHelperQuoteName(,D114),"6L","3LBASIS")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SUBSTITUTE(_xll.qlRateHelperQuoteName(,D115),"6L","3LBASIS")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SUBSTITUTE(_xll.qlRateHelperQuoteName(,D116),"6L","3LBASIS")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SUBSTITUTE(_xll.qlRateHelperQuoteName(,D117),"6L","3LBASIS")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SUBSTITUTE(_xll.qlRateHelperQuoteName(,D118),"6L","3LBASIS")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SUBSTITUTE(_xll.qlRateHelperQuoteName(,D119),"6L","3LBASIS")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SUBSTITUTE(_xll.qlRateHelperQuoteName(,D120),"6L","3LBASIS")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SUBSTITUTE(_xll.qlRateHelperQuoteName(,D121),"6L","3LBASIS")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SUBSTITUTE(_xll.qlRateHelperQuoteName(,D122),"6L","3LBASIS")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SUBSTITUTE(_xll.qlRateHelperQuoteName(,D123),"6L","3LBASIS")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SUBSTITUTE(_xll.qlRateHelperQuoteName(,D124),"6L","3LBASIS")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SUBSTITUTE(_xll.qlRateHelperQuoteName(,D125),"6L","3LBASIS")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773" t="e">
        <f ca="1">_xll.qlRateHelperEarliestDate(,$D125)</f>
        <v>#NAME?</v>
      </c>
      <c r="I125" s="772" t="e">
        <f ca="1">_xll.qlRateHelperLatestDate(,$D125)</f>
        <v>#NAME?</v>
      </c>
      <c r="J125" s="771" t="e">
        <f ca="1"/>
        <v>#NAME?</v>
      </c>
    </row>
    <row r="126" spans="4:10" ht="12" thickBot="1" x14ac:dyDescent="0.25">
      <c r="D126" s="937" t="e">
        <f ca="1"/>
        <v>#NAME?</v>
      </c>
      <c r="E126" s="937" t="e">
        <f ca="1">SUBSTITUTE(_xll.qlRateHelperQuoteName(,D126),"6L","3LBASIS")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935" t="e">
        <f ca="1">_xll.qlRateHelperEarliestDate(,$D126)</f>
        <v>#NAME?</v>
      </c>
      <c r="I126" s="934" t="e">
        <f ca="1">_xll.qlRateHelperLatestDate(,$D126)</f>
        <v>#NAME?</v>
      </c>
      <c r="J126" s="771" t="e">
        <f ca="1"/>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41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7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3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9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5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21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7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3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9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5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901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7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3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9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5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J10"/>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9" width="9.140625" style="50"/>
    <col min="10" max="10" width="9.140625" style="50" customWidth="1"/>
    <col min="11" max="16384" width="9.140625" style="50"/>
  </cols>
  <sheetData>
    <row r="1" spans="1:10" ht="11.25" customHeight="1" x14ac:dyDescent="0.25">
      <c r="A1" s="89"/>
      <c r="B1" s="85"/>
      <c r="C1" s="59" t="s">
        <v>90</v>
      </c>
      <c r="D1" s="770" t="str">
        <f>Currency&amp;"_YC"&amp;$C$1&amp;"RH"</f>
        <v>GBP_YC3MRH</v>
      </c>
      <c r="E1" s="762" t="str">
        <f>$D$1&amp;"_Deposits.xml"</f>
        <v>GBP_YC3MRH_Deposits.xml</v>
      </c>
      <c r="F1" s="398"/>
      <c r="G1" s="86"/>
    </row>
    <row r="2" spans="1:10" ht="22.5" customHeight="1" x14ac:dyDescent="0.25">
      <c r="A2" s="66"/>
      <c r="B2" s="296"/>
      <c r="C2" s="296" t="s">
        <v>294</v>
      </c>
      <c r="D2" s="296" t="s">
        <v>347</v>
      </c>
      <c r="E2" s="294" t="str">
        <f>IF(Serialize,_xll.ohObjectSave(E4:E9,SerializationPath&amp;E1,FileOverwrite,Serialize),"---")</f>
        <v>---</v>
      </c>
      <c r="F2" s="760" t="e">
        <f ca="1">_xll.ohRangeRetrieveError(E2)</f>
        <v>#NAME?</v>
      </c>
      <c r="G2" s="86"/>
    </row>
    <row r="3" spans="1:10" ht="11.25" customHeight="1" x14ac:dyDescent="0.25">
      <c r="A3" s="66"/>
      <c r="B3" s="879" t="s">
        <v>96</v>
      </c>
      <c r="C3" s="1530" t="e">
        <f ca="1">_xll.qlLibor(Trigger,,ObjectOverwrite,,Currency,B3)</f>
        <v>#NAME?</v>
      </c>
      <c r="D3" s="1529" t="str">
        <f t="shared" ref="D3:D9" si="0">Currency&amp;B3&amp;"D_SYNTH"&amp;$C$1&amp;QuoteSuffix</f>
        <v>GBPSND_SYNTH3M_Quote</v>
      </c>
      <c r="E3" s="875" t="e">
        <f ca="1">_xll.qlDepositRateHelper(Trigger,D3&amp;"_rh",ObjectOverwrite,Permanent,D3,C3)</f>
        <v>#NAME?</v>
      </c>
      <c r="F3" s="754"/>
      <c r="G3" s="86"/>
      <c r="I3" s="1933" t="e">
        <f ca="1">_xll.ohTrigger('General Settings_3M'!Trigger,Contribution_SYNTH!Trigger2)</f>
        <v>#NAME?</v>
      </c>
      <c r="J3" s="1931" t="s">
        <v>634</v>
      </c>
    </row>
    <row r="4" spans="1:10" ht="11.25" customHeight="1" x14ac:dyDescent="0.25">
      <c r="A4" s="66"/>
      <c r="B4" s="1528" t="s">
        <v>95</v>
      </c>
      <c r="C4" s="1527" t="e">
        <f ca="1">_xll.qlLibor(Trigger,,ObjectOverwrite,,Currency,B4)</f>
        <v>#NAME?</v>
      </c>
      <c r="D4" s="1526" t="str">
        <f t="shared" si="0"/>
        <v>GBPSWD_SYNTH3M_Quote</v>
      </c>
      <c r="E4" s="872" t="e">
        <f ca="1">_xll.qlDepositRateHelper(Trigger,D4&amp;"_rh",ObjectOverwrite,Permanent,D4,C4)</f>
        <v>#NAME?</v>
      </c>
      <c r="F4" s="1525" t="e">
        <f ca="1">_xll.ohRangeRetrieveError(E4)</f>
        <v>#NAME?</v>
      </c>
      <c r="G4" s="86"/>
      <c r="I4" s="1933"/>
      <c r="J4" s="1931" t="s">
        <v>635</v>
      </c>
    </row>
    <row r="5" spans="1:10" ht="11.25" customHeight="1" x14ac:dyDescent="0.25">
      <c r="A5" s="66"/>
      <c r="B5" s="1528" t="s">
        <v>94</v>
      </c>
      <c r="C5" s="1527" t="e">
        <f ca="1">_xll.qlLibor(Trigger,,ObjectOverwrite,,Currency,B5)</f>
        <v>#NAME?</v>
      </c>
      <c r="D5" s="1526" t="str">
        <f t="shared" si="0"/>
        <v>GBP2WD_SYNTH3M_Quote</v>
      </c>
      <c r="E5" s="872" t="e">
        <f ca="1">_xll.qlDepositRateHelper(Trigger,D5&amp;"_rh",ObjectOverwrite,Permanent,D5,C5)</f>
        <v>#NAME?</v>
      </c>
      <c r="F5" s="1525"/>
      <c r="G5" s="86"/>
    </row>
    <row r="6" spans="1:10" ht="11.25" customHeight="1" x14ac:dyDescent="0.25">
      <c r="A6" s="66"/>
      <c r="B6" s="1528" t="s">
        <v>93</v>
      </c>
      <c r="C6" s="1527" t="e">
        <f ca="1">_xll.qlLibor(Trigger,,ObjectOverwrite,,Currency,B6)</f>
        <v>#NAME?</v>
      </c>
      <c r="D6" s="1526" t="str">
        <f t="shared" si="0"/>
        <v>GBP3WD_SYNTH3M_Quote</v>
      </c>
      <c r="E6" s="872" t="e">
        <f ca="1">_xll.qlDepositRateHelper(Trigger,D6&amp;"_rh",ObjectOverwrite,Permanent,D6,C6)</f>
        <v>#NAME?</v>
      </c>
      <c r="F6" s="1525"/>
      <c r="G6" s="86"/>
    </row>
    <row r="7" spans="1:10" ht="11.25" customHeight="1" x14ac:dyDescent="0.25">
      <c r="A7" s="66"/>
      <c r="B7" s="1528" t="s">
        <v>92</v>
      </c>
      <c r="C7" s="1527" t="e">
        <f ca="1">_xll.qlLibor(Trigger,,ObjectOverwrite,,Currency,B7)</f>
        <v>#NAME?</v>
      </c>
      <c r="D7" s="1526" t="str">
        <f t="shared" si="0"/>
        <v>GBP1MD_SYNTH3M_Quote</v>
      </c>
      <c r="E7" s="872" t="e">
        <f ca="1">_xll.qlDepositRateHelper(Trigger,D7&amp;"_rh",ObjectOverwrite,Permanent,D7,C7)</f>
        <v>#NAME?</v>
      </c>
      <c r="F7" s="1525" t="e">
        <f ca="1">_xll.ohRangeRetrieveError(E7)</f>
        <v>#NAME?</v>
      </c>
      <c r="G7" s="86"/>
    </row>
    <row r="8" spans="1:10" ht="11.25" customHeight="1" x14ac:dyDescent="0.25">
      <c r="A8" s="66"/>
      <c r="B8" s="1528" t="s">
        <v>91</v>
      </c>
      <c r="C8" s="1527" t="e">
        <f ca="1">_xll.qlLibor(Trigger,,ObjectOverwrite,,Currency,B8)</f>
        <v>#NAME?</v>
      </c>
      <c r="D8" s="1526" t="str">
        <f t="shared" si="0"/>
        <v>GBP2MD_SYNTH3M_Quote</v>
      </c>
      <c r="E8" s="872" t="e">
        <f ca="1">_xll.qlDepositRateHelper(Trigger,D8&amp;"_rh",ObjectOverwrite,Permanent,D8,C8)</f>
        <v>#NAME?</v>
      </c>
      <c r="F8" s="1525" t="e">
        <f ca="1">_xll.ohRangeRetrieveError(E8)</f>
        <v>#NAME?</v>
      </c>
      <c r="G8" s="86"/>
    </row>
    <row r="9" spans="1:10" ht="11.25" customHeight="1" x14ac:dyDescent="0.25">
      <c r="A9" s="66"/>
      <c r="B9" s="1524" t="s">
        <v>90</v>
      </c>
      <c r="C9" s="768" t="e">
        <f ca="1">_xll.qlLibor(Trigger,,ObjectOverwrite,,Currency,B9)</f>
        <v>#NAME?</v>
      </c>
      <c r="D9" s="767" t="str">
        <f t="shared" si="0"/>
        <v>GBP3MD_SYNTH3M_Quote</v>
      </c>
      <c r="E9" s="272" t="e">
        <f ca="1">_xll.qlDepositRateHelper(Trigger,D9&amp;"_rh",ObjectOverwrite,Permanent,D9,C9)</f>
        <v>#NAME?</v>
      </c>
      <c r="F9" s="1523" t="e">
        <f ca="1">_xll.ohRangeRetrieveError(E9)</f>
        <v>#NAME?</v>
      </c>
      <c r="G9" s="86"/>
    </row>
    <row r="10" spans="1:10" ht="11.25" customHeight="1" thickBot="1" x14ac:dyDescent="0.3">
      <c r="A10" s="54"/>
      <c r="B10" s="53"/>
      <c r="C10" s="53"/>
      <c r="D10" s="53"/>
      <c r="E10" s="53"/>
      <c r="F10" s="53"/>
      <c r="G10" s="403"/>
    </row>
  </sheetData>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17"/>
  <sheetViews>
    <sheetView workbookViewId="0"/>
  </sheetViews>
  <sheetFormatPr defaultRowHeight="11.25" x14ac:dyDescent="0.2"/>
  <cols>
    <col min="1" max="1" width="2.7109375" style="398" customWidth="1"/>
    <col min="2" max="2" width="4" style="398" bestFit="1" customWidth="1"/>
    <col min="3" max="3" width="3" style="398" bestFit="1" customWidth="1"/>
    <col min="4" max="4" width="4" style="398" bestFit="1" customWidth="1"/>
    <col min="5" max="5" width="11" style="398" bestFit="1" customWidth="1"/>
    <col min="6" max="6" width="10" style="398" bestFit="1" customWidth="1"/>
    <col min="7" max="7" width="16.140625" style="398" bestFit="1" customWidth="1"/>
    <col min="8" max="8" width="24.4257812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1.25" customHeight="1" x14ac:dyDescent="0.2">
      <c r="A1" s="258"/>
      <c r="B1" s="882"/>
      <c r="C1" s="91"/>
      <c r="D1" s="91">
        <v>3</v>
      </c>
      <c r="E1" s="1881" t="s">
        <v>90</v>
      </c>
      <c r="F1" s="59"/>
      <c r="G1" s="865" t="str">
        <f>Currency&amp;"_YC"&amp;$E$1&amp;"RH"</f>
        <v>GBP_YC3MRH</v>
      </c>
      <c r="H1" s="881" t="str">
        <f>$G$1&amp;"_FRAs.xml"</f>
        <v>GBP_YC3MRH_FRAs.xml</v>
      </c>
      <c r="I1" s="743"/>
      <c r="J1" s="90"/>
    </row>
    <row r="2" spans="1:13" ht="22.5" customHeight="1" x14ac:dyDescent="0.2">
      <c r="A2" s="66"/>
      <c r="B2" s="869"/>
      <c r="C2" s="450"/>
      <c r="D2" s="880"/>
      <c r="E2" s="879" t="s">
        <v>294</v>
      </c>
      <c r="F2" s="879" t="s">
        <v>393</v>
      </c>
      <c r="G2" s="879" t="s">
        <v>347</v>
      </c>
      <c r="H2" s="447" t="str">
        <f>IF(Serialize,_xll.ohObjectSave(H3:H14,SerializationPath&amp;H1,FileOverwrite,Serialize),"---")</f>
        <v>---</v>
      </c>
      <c r="I2" s="878" t="e">
        <f ca="1">_xll.ohRangeRetrieveError(H2)</f>
        <v>#NAME?</v>
      </c>
      <c r="J2" s="86"/>
    </row>
    <row r="3" spans="1:13" ht="11.25" customHeight="1" x14ac:dyDescent="0.2">
      <c r="A3" s="66"/>
      <c r="B3" s="875" t="str">
        <f t="shared" ref="B3:B14" si="0">C3&amp;"M"</f>
        <v>1M</v>
      </c>
      <c r="C3" s="756">
        <v>1</v>
      </c>
      <c r="D3" s="875" t="str">
        <f t="shared" ref="D3:D14" si="1">"x"&amp;C3+$D$1&amp;"F"</f>
        <v>x4F</v>
      </c>
      <c r="E3" s="875" t="str">
        <f t="shared" ref="E3:E14" si="2">PROPER(Currency)&amp;FamilyName&amp;$E$1</f>
        <v>GbpLibor3M</v>
      </c>
      <c r="F3" s="757" t="b">
        <v>0</v>
      </c>
      <c r="G3" s="875" t="str">
        <f t="shared" ref="G3:G14" si="3">Currency&amp;C3&amp;D3&amp;IF(F3,"_SYNTH"&amp;$E$1,"")&amp;"_Quote"</f>
        <v>GBP1x4F_Quote</v>
      </c>
      <c r="H3" s="875" t="e">
        <f ca="1">_xll.qlFraRateHelper(Trigger,G3&amp;"_rh",ObjectOverwrite,Permanent,G3,B3,E3)</f>
        <v>#NAME?</v>
      </c>
      <c r="I3" s="433" t="e">
        <f ca="1">_xll.ohRangeRetrieveError(H3)</f>
        <v>#NAME?</v>
      </c>
      <c r="J3" s="86"/>
      <c r="L3" s="1933" t="e">
        <f ca="1">_xll.ohTrigger('General Settings_3M'!Trigger,FRA_MKT!Trigger2)</f>
        <v>#NAME?</v>
      </c>
      <c r="M3" s="1931" t="s">
        <v>634</v>
      </c>
    </row>
    <row r="4" spans="1:13" ht="11.25" customHeight="1" x14ac:dyDescent="0.2">
      <c r="A4" s="66"/>
      <c r="B4" s="872" t="str">
        <f t="shared" si="0"/>
        <v>2M</v>
      </c>
      <c r="C4" s="752">
        <v>2</v>
      </c>
      <c r="D4" s="872" t="str">
        <f t="shared" si="1"/>
        <v>x5F</v>
      </c>
      <c r="E4" s="872" t="str">
        <f t="shared" si="2"/>
        <v>GbpLibor3M</v>
      </c>
      <c r="F4" s="753" t="b">
        <v>0</v>
      </c>
      <c r="G4" s="872" t="str">
        <f t="shared" si="3"/>
        <v>GBP2x5F_Quote</v>
      </c>
      <c r="H4" s="872" t="e">
        <f ca="1">_xll.qlFraRateHelper(Trigger,G4&amp;"_rh",ObjectOverwrite,Permanent,G4,B4,E4)</f>
        <v>#NAME?</v>
      </c>
      <c r="I4" s="424" t="e">
        <f ca="1">_xll.ohRangeRetrieveError(H4)</f>
        <v>#NAME?</v>
      </c>
      <c r="J4" s="86"/>
      <c r="L4" s="1933"/>
      <c r="M4" s="1931" t="s">
        <v>635</v>
      </c>
    </row>
    <row r="5" spans="1:13" ht="11.25" customHeight="1" x14ac:dyDescent="0.2">
      <c r="A5" s="66"/>
      <c r="B5" s="872" t="str">
        <f t="shared" si="0"/>
        <v>3M</v>
      </c>
      <c r="C5" s="752">
        <v>3</v>
      </c>
      <c r="D5" s="872" t="str">
        <f t="shared" si="1"/>
        <v>x6F</v>
      </c>
      <c r="E5" s="872" t="str">
        <f t="shared" si="2"/>
        <v>GbpLibor3M</v>
      </c>
      <c r="F5" s="753" t="b">
        <v>0</v>
      </c>
      <c r="G5" s="872" t="str">
        <f t="shared" si="3"/>
        <v>GBP3x6F_Quote</v>
      </c>
      <c r="H5" s="872" t="e">
        <f ca="1">_xll.qlFraRateHelper(Trigger,G5&amp;"_rh",ObjectOverwrite,Permanent,G5,B5,E5)</f>
        <v>#NAME?</v>
      </c>
      <c r="I5" s="424" t="e">
        <f ca="1">_xll.ohRangeRetrieveError(H5)</f>
        <v>#NAME?</v>
      </c>
      <c r="J5" s="86"/>
    </row>
    <row r="6" spans="1:13" ht="11.25" customHeight="1" x14ac:dyDescent="0.2">
      <c r="A6" s="66"/>
      <c r="B6" s="872" t="str">
        <f t="shared" si="0"/>
        <v>4M</v>
      </c>
      <c r="C6" s="752">
        <v>4</v>
      </c>
      <c r="D6" s="872" t="str">
        <f t="shared" si="1"/>
        <v>x7F</v>
      </c>
      <c r="E6" s="872" t="str">
        <f t="shared" si="2"/>
        <v>GbpLibor3M</v>
      </c>
      <c r="F6" s="753" t="b">
        <v>0</v>
      </c>
      <c r="G6" s="872" t="str">
        <f t="shared" si="3"/>
        <v>GBP4x7F_Quote</v>
      </c>
      <c r="H6" s="872" t="e">
        <f ca="1">_xll.qlFraRateHelper(Trigger,G6&amp;"_rh",ObjectOverwrite,Permanent,G6,B6,E6)</f>
        <v>#NAME?</v>
      </c>
      <c r="I6" s="424" t="e">
        <f ca="1">_xll.ohRangeRetrieveError(H6)</f>
        <v>#NAME?</v>
      </c>
      <c r="J6" s="86"/>
    </row>
    <row r="7" spans="1:13" ht="11.25" customHeight="1" x14ac:dyDescent="0.2">
      <c r="A7" s="66"/>
      <c r="B7" s="872" t="str">
        <f t="shared" si="0"/>
        <v>5M</v>
      </c>
      <c r="C7" s="752">
        <v>5</v>
      </c>
      <c r="D7" s="872" t="str">
        <f t="shared" si="1"/>
        <v>x8F</v>
      </c>
      <c r="E7" s="872" t="str">
        <f t="shared" si="2"/>
        <v>GbpLibor3M</v>
      </c>
      <c r="F7" s="753" t="b">
        <v>0</v>
      </c>
      <c r="G7" s="872" t="str">
        <f t="shared" si="3"/>
        <v>GBP5x8F_Quote</v>
      </c>
      <c r="H7" s="872" t="e">
        <f ca="1">_xll.qlFraRateHelper(Trigger,G7&amp;"_rh",ObjectOverwrite,Permanent,G7,B7,E7)</f>
        <v>#NAME?</v>
      </c>
      <c r="I7" s="424" t="e">
        <f ca="1">_xll.ohRangeRetrieveError(H7)</f>
        <v>#NAME?</v>
      </c>
      <c r="J7" s="86"/>
    </row>
    <row r="8" spans="1:13" ht="11.25" customHeight="1" x14ac:dyDescent="0.2">
      <c r="A8" s="66"/>
      <c r="B8" s="872" t="str">
        <f t="shared" si="0"/>
        <v>6M</v>
      </c>
      <c r="C8" s="752">
        <v>6</v>
      </c>
      <c r="D8" s="872" t="str">
        <f t="shared" si="1"/>
        <v>x9F</v>
      </c>
      <c r="E8" s="872" t="str">
        <f t="shared" si="2"/>
        <v>GbpLibor3M</v>
      </c>
      <c r="F8" s="753" t="b">
        <v>0</v>
      </c>
      <c r="G8" s="872" t="str">
        <f t="shared" si="3"/>
        <v>GBP6x9F_Quote</v>
      </c>
      <c r="H8" s="872" t="e">
        <f ca="1">_xll.qlFraRateHelper(Trigger,G8&amp;"_rh",ObjectOverwrite,Permanent,G8,B8,E8)</f>
        <v>#NAME?</v>
      </c>
      <c r="I8" s="424" t="e">
        <f ca="1">_xll.ohRangeRetrieveError(H8)</f>
        <v>#NAME?</v>
      </c>
      <c r="J8" s="86"/>
    </row>
    <row r="9" spans="1:13" ht="11.25" customHeight="1" x14ac:dyDescent="0.2">
      <c r="A9" s="66"/>
      <c r="B9" s="872" t="str">
        <f t="shared" si="0"/>
        <v>7M</v>
      </c>
      <c r="C9" s="752">
        <v>7</v>
      </c>
      <c r="D9" s="872" t="str">
        <f t="shared" si="1"/>
        <v>x10F</v>
      </c>
      <c r="E9" s="872" t="str">
        <f t="shared" si="2"/>
        <v>GbpLibor3M</v>
      </c>
      <c r="F9" s="753" t="b">
        <v>0</v>
      </c>
      <c r="G9" s="872" t="str">
        <f t="shared" si="3"/>
        <v>GBP7x10F_Quote</v>
      </c>
      <c r="H9" s="872" t="e">
        <f ca="1">_xll.qlFraRateHelper(Trigger,G9&amp;"_rh",ObjectOverwrite,Permanent,G9,B9,E9)</f>
        <v>#NAME?</v>
      </c>
      <c r="I9" s="424" t="e">
        <f ca="1">_xll.ohRangeRetrieveError(H9)</f>
        <v>#NAME?</v>
      </c>
      <c r="J9" s="86"/>
    </row>
    <row r="10" spans="1:13" ht="11.25" customHeight="1" x14ac:dyDescent="0.2">
      <c r="A10" s="66"/>
      <c r="B10" s="872" t="str">
        <f t="shared" si="0"/>
        <v>8M</v>
      </c>
      <c r="C10" s="752">
        <v>8</v>
      </c>
      <c r="D10" s="872" t="str">
        <f t="shared" si="1"/>
        <v>x11F</v>
      </c>
      <c r="E10" s="872" t="str">
        <f t="shared" si="2"/>
        <v>GbpLibor3M</v>
      </c>
      <c r="F10" s="753" t="b">
        <v>0</v>
      </c>
      <c r="G10" s="872" t="str">
        <f t="shared" si="3"/>
        <v>GBP8x11F_Quote</v>
      </c>
      <c r="H10" s="872" t="e">
        <f ca="1">_xll.qlFraRateHelper(Trigger,G10&amp;"_rh",ObjectOverwrite,Permanent,G10,B10,E10)</f>
        <v>#NAME?</v>
      </c>
      <c r="I10" s="424" t="e">
        <f ca="1">_xll.ohRangeRetrieveError(H10)</f>
        <v>#NAME?</v>
      </c>
      <c r="J10" s="86"/>
    </row>
    <row r="11" spans="1:13" ht="11.25" customHeight="1" x14ac:dyDescent="0.2">
      <c r="A11" s="66"/>
      <c r="B11" s="872" t="str">
        <f t="shared" si="0"/>
        <v>9M</v>
      </c>
      <c r="C11" s="752">
        <v>9</v>
      </c>
      <c r="D11" s="872" t="str">
        <f t="shared" si="1"/>
        <v>x12F</v>
      </c>
      <c r="E11" s="872" t="str">
        <f t="shared" si="2"/>
        <v>GbpLibor3M</v>
      </c>
      <c r="F11" s="753" t="b">
        <v>0</v>
      </c>
      <c r="G11" s="872" t="str">
        <f t="shared" si="3"/>
        <v>GBP9x12F_Quote</v>
      </c>
      <c r="H11" s="872" t="e">
        <f ca="1">_xll.qlFraRateHelper(Trigger,G11&amp;"_rh",ObjectOverwrite,Permanent,G11,B11,E11)</f>
        <v>#NAME?</v>
      </c>
      <c r="I11" s="424" t="e">
        <f ca="1">_xll.ohRangeRetrieveError(H11)</f>
        <v>#NAME?</v>
      </c>
      <c r="J11" s="86"/>
    </row>
    <row r="12" spans="1:13" ht="11.25" customHeight="1" x14ac:dyDescent="0.2">
      <c r="A12" s="66"/>
      <c r="B12" s="872" t="str">
        <f t="shared" si="0"/>
        <v>10M</v>
      </c>
      <c r="C12" s="752">
        <v>10</v>
      </c>
      <c r="D12" s="872" t="str">
        <f t="shared" si="1"/>
        <v>x13F</v>
      </c>
      <c r="E12" s="872" t="str">
        <f t="shared" si="2"/>
        <v>GbpLibor3M</v>
      </c>
      <c r="F12" s="753" t="b">
        <v>0</v>
      </c>
      <c r="G12" s="872" t="str">
        <f t="shared" si="3"/>
        <v>GBP10x13F_Quote</v>
      </c>
      <c r="H12" s="872" t="e">
        <f ca="1">_xll.qlFraRateHelper(Trigger,G12&amp;"_rh",ObjectOverwrite,Permanent,G12,B12,E12)</f>
        <v>#NAME?</v>
      </c>
      <c r="I12" s="424" t="e">
        <f ca="1">_xll.ohRangeRetrieveError(H12)</f>
        <v>#NAME?</v>
      </c>
      <c r="J12" s="86"/>
    </row>
    <row r="13" spans="1:13" ht="11.25" customHeight="1" x14ac:dyDescent="0.2">
      <c r="A13" s="66"/>
      <c r="B13" s="872" t="str">
        <f t="shared" si="0"/>
        <v>11M</v>
      </c>
      <c r="C13" s="752">
        <v>11</v>
      </c>
      <c r="D13" s="872" t="str">
        <f t="shared" si="1"/>
        <v>x14F</v>
      </c>
      <c r="E13" s="872" t="str">
        <f t="shared" si="2"/>
        <v>GbpLibor3M</v>
      </c>
      <c r="F13" s="753" t="b">
        <v>0</v>
      </c>
      <c r="G13" s="872" t="str">
        <f t="shared" si="3"/>
        <v>GBP11x14F_Quote</v>
      </c>
      <c r="H13" s="872" t="e">
        <f ca="1">_xll.qlFraRateHelper(Trigger,G13&amp;"_rh",ObjectOverwrite,Permanent,G13,B13,E13)</f>
        <v>#NAME?</v>
      </c>
      <c r="I13" s="424" t="e">
        <f ca="1">_xll.ohRangeRetrieveError(H13)</f>
        <v>#NAME?</v>
      </c>
      <c r="J13" s="86"/>
    </row>
    <row r="14" spans="1:13" ht="11.25" customHeight="1" x14ac:dyDescent="0.2">
      <c r="A14" s="66"/>
      <c r="B14" s="272" t="str">
        <f t="shared" si="0"/>
        <v>12M</v>
      </c>
      <c r="C14" s="749">
        <v>12</v>
      </c>
      <c r="D14" s="272" t="str">
        <f t="shared" si="1"/>
        <v>x15F</v>
      </c>
      <c r="E14" s="272" t="str">
        <f t="shared" si="2"/>
        <v>GbpLibor3M</v>
      </c>
      <c r="F14" s="285" t="b">
        <v>0</v>
      </c>
      <c r="G14" s="272" t="str">
        <f t="shared" si="3"/>
        <v>GBP12x15F_Quote</v>
      </c>
      <c r="H14" s="272" t="e">
        <f ca="1">_xll.qlFraRateHelper(Trigger,G14&amp;"_rh",ObjectOverwrite,Permanent,G14,B14,E14)</f>
        <v>#NAME?</v>
      </c>
      <c r="I14" s="414" t="e">
        <f ca="1">_xll.ohRangeRetrieveError(H14)</f>
        <v>#NAME?</v>
      </c>
      <c r="J14" s="86"/>
    </row>
    <row r="15" spans="1:13" ht="11.25" customHeight="1" thickBot="1" x14ac:dyDescent="0.25">
      <c r="A15" s="54"/>
      <c r="B15" s="53"/>
      <c r="C15" s="53"/>
      <c r="D15" s="53"/>
      <c r="E15" s="53"/>
      <c r="F15" s="53"/>
      <c r="G15" s="53"/>
      <c r="H15" s="269"/>
      <c r="I15" s="269"/>
      <c r="J15" s="403"/>
    </row>
    <row r="17" spans="8:8" x14ac:dyDescent="0.2">
      <c r="H17" s="398"/>
    </row>
  </sheetData>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4" width="9.140625" style="50"/>
    <col min="15" max="15" width="9.140625" style="50" customWidth="1"/>
    <col min="16" max="16384" width="9.140625" style="50"/>
  </cols>
  <sheetData>
    <row r="1" spans="1:15" ht="11.25" customHeight="1" x14ac:dyDescent="0.25">
      <c r="A1" s="89"/>
      <c r="B1" s="912"/>
      <c r="C1" s="912"/>
      <c r="D1" s="912"/>
      <c r="E1" s="912"/>
      <c r="F1" s="912"/>
      <c r="H1" s="59" t="s">
        <v>90</v>
      </c>
      <c r="I1" s="910" t="str">
        <f>Currency&amp;"_YC"&amp;$H$1&amp;"RH"</f>
        <v>GBP_YC3MRH</v>
      </c>
      <c r="J1" s="619" t="str">
        <f>$I$1&amp;"_Futures"&amp;$H$1&amp;".xml"</f>
        <v>GBP_YC3MRH_Futures3M.xml</v>
      </c>
      <c r="K1" s="909"/>
      <c r="L1" s="86"/>
    </row>
    <row r="2" spans="1:15" ht="22.5" customHeight="1" x14ac:dyDescent="0.25">
      <c r="A2" s="89"/>
      <c r="B2" s="769" t="s">
        <v>184</v>
      </c>
      <c r="C2" s="769" t="s">
        <v>491</v>
      </c>
      <c r="D2" s="296" t="s">
        <v>183</v>
      </c>
      <c r="E2" s="75" t="s">
        <v>182</v>
      </c>
      <c r="F2" s="75" t="s">
        <v>490</v>
      </c>
      <c r="G2" s="296" t="s">
        <v>294</v>
      </c>
      <c r="H2" s="296" t="s">
        <v>347</v>
      </c>
      <c r="I2" s="769" t="s">
        <v>395</v>
      </c>
      <c r="J2" s="761" t="str">
        <f>IF(Serialize,_xll.ohObjectSave(J3:J44,SerializationPath&amp;J1,FileOverwrite,Serialize),"---")</f>
        <v>---</v>
      </c>
      <c r="K2" s="760" t="e">
        <f ca="1">_xll.ohRangeRetrieveError(J2)</f>
        <v>#NAME?</v>
      </c>
      <c r="L2" s="86"/>
    </row>
    <row r="3" spans="1:15" ht="11.25" customHeight="1" x14ac:dyDescent="0.25">
      <c r="A3" s="893"/>
      <c r="B3" s="908">
        <v>1</v>
      </c>
      <c r="C3" s="908" t="s">
        <v>394</v>
      </c>
      <c r="D3" s="869" t="b">
        <v>0</v>
      </c>
      <c r="E3" s="869" t="e">
        <f t="array" aca="1" ref="E3:E44" ca="1">_xll.qlIMMNextCodes(,_xll.qlSettingsEvaluationDate(Trigger)-1,D3:D44)</f>
        <v>#NAME?</v>
      </c>
      <c r="F3" s="1522" t="e">
        <f ca="1">_xll.qlIMMdate(,E3)</f>
        <v>#NAME?</v>
      </c>
      <c r="G3" s="869" t="str">
        <f t="shared" ref="G3:G44" si="0">PROPER(Currency)&amp;FamilyName&amp;$H$1</f>
        <v>GbpLibor3M</v>
      </c>
      <c r="H3" s="1521" t="e">
        <f t="shared" ref="H3:H44" ca="1" si="1">Currency&amp;"FUT"&amp;$H$1&amp;$E3&amp;QuoteSuffix</f>
        <v>#NAME?</v>
      </c>
      <c r="I3" s="1521" t="e">
        <f t="shared" ref="I3:I44" ca="1" si="2">Currency&amp;"FUT3M"&amp;E3&amp;"ConvAdj"&amp;QuoteSuffix</f>
        <v>#NAME?</v>
      </c>
      <c r="J3" s="903" t="e">
        <f ca="1">_xll.qlFuturesRateHelper(Trigger,I3&amp;"_rh",ObjectOverwrite,Permanent,$H3,$C3,$E3,$G3,$I3)</f>
        <v>#NAME?</v>
      </c>
      <c r="K3" s="902" t="e">
        <f ca="1">_xll.ohRangeRetrieveError(J3)</f>
        <v>#NAME?</v>
      </c>
      <c r="L3" s="86"/>
      <c r="M3" s="1519"/>
      <c r="N3" s="1933" t="e">
        <f ca="1">_xll.ohTrigger('General Settings_3M'!Trigger,Futures3M_MKT!Trigger2)</f>
        <v>#NAME?</v>
      </c>
      <c r="O3" s="1931" t="s">
        <v>634</v>
      </c>
    </row>
    <row r="4" spans="1:15" ht="11.25" customHeight="1" x14ac:dyDescent="0.25">
      <c r="A4" s="893"/>
      <c r="B4" s="900">
        <v>2</v>
      </c>
      <c r="C4" s="900" t="s">
        <v>394</v>
      </c>
      <c r="D4" s="857" t="b">
        <v>0</v>
      </c>
      <c r="E4" s="857" t="e">
        <f ca="1"/>
        <v>#NAME?</v>
      </c>
      <c r="F4" s="1518" t="e">
        <f ca="1">_xll.qlIMMdate(,E4)</f>
        <v>#NAME?</v>
      </c>
      <c r="G4" s="857" t="str">
        <f t="shared" si="0"/>
        <v>GbpLibor3M</v>
      </c>
      <c r="H4" s="1517" t="e">
        <f t="shared" ca="1" si="1"/>
        <v>#NAME?</v>
      </c>
      <c r="I4" s="1517" t="e">
        <f t="shared" ca="1" si="2"/>
        <v>#NAME?</v>
      </c>
      <c r="J4" s="895" t="e">
        <f ca="1">_xll.qlFuturesRateHelper(Trigger,I4&amp;"_rh",ObjectOverwrite,Permanent,$H4,$C4,$E4,$G4,$I4)</f>
        <v>#NAME?</v>
      </c>
      <c r="K4" s="894" t="e">
        <f ca="1">_xll.ohRangeRetrieveError(J4)</f>
        <v>#NAME?</v>
      </c>
      <c r="L4" s="86"/>
      <c r="M4" s="1519"/>
      <c r="N4" s="1933"/>
      <c r="O4" s="1931" t="s">
        <v>635</v>
      </c>
    </row>
    <row r="5" spans="1:15" ht="11.25" customHeight="1" x14ac:dyDescent="0.25">
      <c r="A5" s="893"/>
      <c r="B5" s="900">
        <v>3</v>
      </c>
      <c r="C5" s="900" t="s">
        <v>394</v>
      </c>
      <c r="D5" s="857" t="b">
        <v>0</v>
      </c>
      <c r="E5" s="857" t="e">
        <f ca="1"/>
        <v>#NAME?</v>
      </c>
      <c r="F5" s="1518" t="e">
        <f ca="1">_xll.qlIMMdate(,E5)</f>
        <v>#NAME?</v>
      </c>
      <c r="G5" s="857" t="str">
        <f t="shared" si="0"/>
        <v>GbpLibor3M</v>
      </c>
      <c r="H5" s="1517" t="e">
        <f t="shared" ca="1" si="1"/>
        <v>#NAME?</v>
      </c>
      <c r="I5" s="1517" t="e">
        <f t="shared" ca="1" si="2"/>
        <v>#NAME?</v>
      </c>
      <c r="J5" s="895" t="e">
        <f ca="1">_xll.qlFuturesRateHelper(Trigger,I5&amp;"_rh",ObjectOverwrite,Permanent,$H5,$C5,$E5,$G5,$I5)</f>
        <v>#NAME?</v>
      </c>
      <c r="K5" s="894" t="e">
        <f ca="1">_xll.ohRangeRetrieveError(J5)</f>
        <v>#NAME?</v>
      </c>
      <c r="L5" s="86"/>
      <c r="M5" s="1519"/>
    </row>
    <row r="6" spans="1:15" ht="11.25" customHeight="1" x14ac:dyDescent="0.25">
      <c r="A6" s="893"/>
      <c r="B6" s="900">
        <v>4</v>
      </c>
      <c r="C6" s="900" t="s">
        <v>394</v>
      </c>
      <c r="D6" s="857" t="b">
        <v>0</v>
      </c>
      <c r="E6" s="857" t="e">
        <f ca="1"/>
        <v>#NAME?</v>
      </c>
      <c r="F6" s="1518" t="e">
        <f ca="1">_xll.qlIMMdate(,E6)</f>
        <v>#NAME?</v>
      </c>
      <c r="G6" s="857" t="str">
        <f t="shared" si="0"/>
        <v>GbpLibor3M</v>
      </c>
      <c r="H6" s="1517" t="e">
        <f t="shared" ca="1" si="1"/>
        <v>#NAME?</v>
      </c>
      <c r="I6" s="1517" t="e">
        <f t="shared" ca="1" si="2"/>
        <v>#NAME?</v>
      </c>
      <c r="J6" s="895" t="e">
        <f ca="1">_xll.qlFuturesRateHelper(Trigger,I6&amp;"_rh",ObjectOverwrite,Permanent,$H6,$C6,$E6,$G6,$I6)</f>
        <v>#NAME?</v>
      </c>
      <c r="K6" s="894" t="e">
        <f ca="1">_xll.ohRangeRetrieveError(J6)</f>
        <v>#NAME?</v>
      </c>
      <c r="L6" s="86"/>
      <c r="M6" s="1519"/>
    </row>
    <row r="7" spans="1:15" ht="11.25" customHeight="1" x14ac:dyDescent="0.25">
      <c r="A7" s="893"/>
      <c r="B7" s="900">
        <v>5</v>
      </c>
      <c r="C7" s="900" t="s">
        <v>394</v>
      </c>
      <c r="D7" s="857" t="b">
        <v>0</v>
      </c>
      <c r="E7" s="857" t="e">
        <f ca="1"/>
        <v>#NAME?</v>
      </c>
      <c r="F7" s="1518" t="e">
        <f ca="1">_xll.qlIMMdate(,E7)</f>
        <v>#NAME?</v>
      </c>
      <c r="G7" s="857" t="str">
        <f t="shared" si="0"/>
        <v>GbpLibor3M</v>
      </c>
      <c r="H7" s="1517" t="e">
        <f t="shared" ca="1" si="1"/>
        <v>#NAME?</v>
      </c>
      <c r="I7" s="1517" t="e">
        <f t="shared" ca="1" si="2"/>
        <v>#NAME?</v>
      </c>
      <c r="J7" s="895" t="e">
        <f ca="1">_xll.qlFuturesRateHelper(Trigger,I7&amp;"_rh",ObjectOverwrite,Permanent,$H7,$C7,$E7,$G7,$I7)</f>
        <v>#NAME?</v>
      </c>
      <c r="K7" s="894" t="e">
        <f ca="1">_xll.ohRangeRetrieveError(J7)</f>
        <v>#NAME?</v>
      </c>
      <c r="L7" s="86"/>
      <c r="M7" s="1519"/>
    </row>
    <row r="8" spans="1:15" ht="11.25" customHeight="1" x14ac:dyDescent="0.25">
      <c r="A8" s="893"/>
      <c r="B8" s="900">
        <v>6</v>
      </c>
      <c r="C8" s="900" t="s">
        <v>394</v>
      </c>
      <c r="D8" s="857" t="b">
        <v>0</v>
      </c>
      <c r="E8" s="857" t="e">
        <f ca="1"/>
        <v>#NAME?</v>
      </c>
      <c r="F8" s="1518" t="e">
        <f ca="1">_xll.qlIMMdate(,E8)</f>
        <v>#NAME?</v>
      </c>
      <c r="G8" s="857" t="str">
        <f t="shared" si="0"/>
        <v>GbpLibor3M</v>
      </c>
      <c r="H8" s="1517" t="e">
        <f t="shared" ca="1" si="1"/>
        <v>#NAME?</v>
      </c>
      <c r="I8" s="1517" t="e">
        <f t="shared" ca="1" si="2"/>
        <v>#NAME?</v>
      </c>
      <c r="J8" s="895" t="e">
        <f ca="1">_xll.qlFuturesRateHelper(Trigger,I8&amp;"_rh",ObjectOverwrite,Permanent,$H8,$C8,$E8,$G8,$I8)</f>
        <v>#NAME?</v>
      </c>
      <c r="K8" s="894" t="e">
        <f ca="1">_xll.ohRangeRetrieveError(J8)</f>
        <v>#NAME?</v>
      </c>
      <c r="L8" s="86"/>
      <c r="M8" s="1519"/>
    </row>
    <row r="9" spans="1:15" ht="11.25" customHeight="1" x14ac:dyDescent="0.25">
      <c r="A9" s="893"/>
      <c r="B9" s="900">
        <v>7</v>
      </c>
      <c r="C9" s="900" t="s">
        <v>394</v>
      </c>
      <c r="D9" s="857" t="b">
        <v>0</v>
      </c>
      <c r="E9" s="857" t="e">
        <f ca="1"/>
        <v>#NAME?</v>
      </c>
      <c r="F9" s="1518" t="e">
        <f ca="1">_xll.qlIMMdate(,E9)</f>
        <v>#NAME?</v>
      </c>
      <c r="G9" s="857" t="str">
        <f t="shared" si="0"/>
        <v>GbpLibor3M</v>
      </c>
      <c r="H9" s="1517" t="e">
        <f t="shared" ca="1" si="1"/>
        <v>#NAME?</v>
      </c>
      <c r="I9" s="1517" t="e">
        <f t="shared" ca="1" si="2"/>
        <v>#NAME?</v>
      </c>
      <c r="J9" s="895" t="e">
        <f ca="1">_xll.qlFuturesRateHelper(Trigger,I9&amp;"_rh",ObjectOverwrite,Permanent,$H9,$C9,$E9,$G9,$I9)</f>
        <v>#NAME?</v>
      </c>
      <c r="K9" s="894" t="e">
        <f ca="1">_xll.ohRangeRetrieveError(J9)</f>
        <v>#NAME?</v>
      </c>
      <c r="L9" s="86"/>
      <c r="M9" s="1519"/>
    </row>
    <row r="10" spans="1:15" ht="11.25" customHeight="1" x14ac:dyDescent="0.25">
      <c r="A10" s="893"/>
      <c r="B10" s="900">
        <v>8</v>
      </c>
      <c r="C10" s="900" t="s">
        <v>394</v>
      </c>
      <c r="D10" s="857" t="b">
        <v>0</v>
      </c>
      <c r="E10" s="857" t="e">
        <f ca="1"/>
        <v>#NAME?</v>
      </c>
      <c r="F10" s="1518" t="e">
        <f ca="1">_xll.qlIMMdate(,E10)</f>
        <v>#NAME?</v>
      </c>
      <c r="G10" s="857" t="str">
        <f t="shared" si="0"/>
        <v>GbpLibor3M</v>
      </c>
      <c r="H10" s="1517" t="e">
        <f t="shared" ca="1" si="1"/>
        <v>#NAME?</v>
      </c>
      <c r="I10" s="1517" t="e">
        <f t="shared" ca="1" si="2"/>
        <v>#NAME?</v>
      </c>
      <c r="J10" s="895" t="e">
        <f ca="1">_xll.qlFuturesRateHelper(Trigger,I10&amp;"_rh",ObjectOverwrite,Permanent,$H10,$C10,$E10,$G10,$I10)</f>
        <v>#NAME?</v>
      </c>
      <c r="K10" s="894" t="e">
        <f ca="1">_xll.ohRangeRetrieveError(J10)</f>
        <v>#NAME?</v>
      </c>
      <c r="L10" s="86"/>
      <c r="M10" s="1519"/>
    </row>
    <row r="11" spans="1:15" ht="11.25" customHeight="1" x14ac:dyDescent="0.25">
      <c r="A11" s="893"/>
      <c r="B11" s="900">
        <v>9</v>
      </c>
      <c r="C11" s="900" t="s">
        <v>394</v>
      </c>
      <c r="D11" s="857" t="b">
        <v>0</v>
      </c>
      <c r="E11" s="857" t="e">
        <f ca="1"/>
        <v>#NAME?</v>
      </c>
      <c r="F11" s="1518" t="e">
        <f ca="1">_xll.qlIMMdate(,E11)</f>
        <v>#NAME?</v>
      </c>
      <c r="G11" s="857" t="str">
        <f t="shared" si="0"/>
        <v>GbpLibor3M</v>
      </c>
      <c r="H11" s="1517" t="e">
        <f t="shared" ca="1" si="1"/>
        <v>#NAME?</v>
      </c>
      <c r="I11" s="1517" t="e">
        <f t="shared" ca="1" si="2"/>
        <v>#NAME?</v>
      </c>
      <c r="J11" s="895" t="e">
        <f ca="1">_xll.qlFuturesRateHelper(Trigger,I11&amp;"_rh",ObjectOverwrite,Permanent,$H11,$C11,$E11,$G11,$I11)</f>
        <v>#NAME?</v>
      </c>
      <c r="K11" s="894" t="e">
        <f ca="1">_xll.ohRangeRetrieveError(J11)</f>
        <v>#NAME?</v>
      </c>
      <c r="L11" s="86"/>
      <c r="M11" s="1519"/>
    </row>
    <row r="12" spans="1:15" ht="11.25" customHeight="1" x14ac:dyDescent="0.25">
      <c r="A12" s="893"/>
      <c r="B12" s="900">
        <v>10</v>
      </c>
      <c r="C12" s="900" t="s">
        <v>394</v>
      </c>
      <c r="D12" s="857" t="b">
        <v>0</v>
      </c>
      <c r="E12" s="857" t="e">
        <f ca="1"/>
        <v>#NAME?</v>
      </c>
      <c r="F12" s="1518" t="e">
        <f ca="1">_xll.qlIMMdate(,E12)</f>
        <v>#NAME?</v>
      </c>
      <c r="G12" s="857" t="str">
        <f t="shared" si="0"/>
        <v>GbpLibor3M</v>
      </c>
      <c r="H12" s="1517" t="e">
        <f t="shared" ca="1" si="1"/>
        <v>#NAME?</v>
      </c>
      <c r="I12" s="1517" t="e">
        <f t="shared" ca="1" si="2"/>
        <v>#NAME?</v>
      </c>
      <c r="J12" s="895" t="e">
        <f ca="1">_xll.qlFuturesRateHelper(Trigger,I12&amp;"_rh",ObjectOverwrite,Permanent,$H12,$C12,$E12,$G12,$I12)</f>
        <v>#NAME?</v>
      </c>
      <c r="K12" s="894" t="e">
        <f ca="1">_xll.ohRangeRetrieveError(J12)</f>
        <v>#NAME?</v>
      </c>
      <c r="L12" s="86"/>
      <c r="M12" s="1519"/>
    </row>
    <row r="13" spans="1:15" ht="11.25" customHeight="1" x14ac:dyDescent="0.25">
      <c r="A13" s="893"/>
      <c r="B13" s="900">
        <v>11</v>
      </c>
      <c r="C13" s="900" t="s">
        <v>394</v>
      </c>
      <c r="D13" s="857" t="b">
        <v>0</v>
      </c>
      <c r="E13" s="857" t="e">
        <f ca="1"/>
        <v>#NAME?</v>
      </c>
      <c r="F13" s="1518" t="e">
        <f ca="1">_xll.qlIMMdate(,E13)</f>
        <v>#NAME?</v>
      </c>
      <c r="G13" s="857" t="str">
        <f t="shared" si="0"/>
        <v>GbpLibor3M</v>
      </c>
      <c r="H13" s="1517" t="e">
        <f t="shared" ca="1" si="1"/>
        <v>#NAME?</v>
      </c>
      <c r="I13" s="1517" t="e">
        <f t="shared" ca="1" si="2"/>
        <v>#NAME?</v>
      </c>
      <c r="J13" s="895" t="e">
        <f ca="1">_xll.qlFuturesRateHelper(Trigger,I13&amp;"_rh",ObjectOverwrite,Permanent,$H13,$C13,$E13,$G13,$I13)</f>
        <v>#NAME?</v>
      </c>
      <c r="K13" s="894" t="e">
        <f ca="1">_xll.ohRangeRetrieveError(J13)</f>
        <v>#NAME?</v>
      </c>
      <c r="L13" s="86"/>
      <c r="M13" s="1519"/>
    </row>
    <row r="14" spans="1:15" ht="11.25" customHeight="1" x14ac:dyDescent="0.25">
      <c r="A14" s="893"/>
      <c r="B14" s="900">
        <v>12</v>
      </c>
      <c r="C14" s="900" t="s">
        <v>394</v>
      </c>
      <c r="D14" s="857" t="b">
        <v>0</v>
      </c>
      <c r="E14" s="857" t="e">
        <f ca="1"/>
        <v>#NAME?</v>
      </c>
      <c r="F14" s="1518" t="e">
        <f ca="1">_xll.qlIMMdate(,E14)</f>
        <v>#NAME?</v>
      </c>
      <c r="G14" s="857" t="str">
        <f t="shared" si="0"/>
        <v>GbpLibor3M</v>
      </c>
      <c r="H14" s="1517" t="e">
        <f t="shared" ca="1" si="1"/>
        <v>#NAME?</v>
      </c>
      <c r="I14" s="1517" t="e">
        <f t="shared" ca="1" si="2"/>
        <v>#NAME?</v>
      </c>
      <c r="J14" s="895" t="e">
        <f ca="1">_xll.qlFuturesRateHelper(Trigger,I14&amp;"_rh",ObjectOverwrite,Permanent,$H14,$C14,$E14,$G14,$I14)</f>
        <v>#NAME?</v>
      </c>
      <c r="K14" s="894" t="e">
        <f ca="1">_xll.ohRangeRetrieveError(J14)</f>
        <v>#NAME?</v>
      </c>
      <c r="L14" s="86"/>
      <c r="M14" s="1519"/>
    </row>
    <row r="15" spans="1:15" ht="11.25" customHeight="1" x14ac:dyDescent="0.25">
      <c r="A15" s="893"/>
      <c r="B15" s="900">
        <v>13</v>
      </c>
      <c r="C15" s="900" t="s">
        <v>394</v>
      </c>
      <c r="D15" s="857" t="b">
        <v>1</v>
      </c>
      <c r="E15" s="857" t="e">
        <f ca="1"/>
        <v>#NAME?</v>
      </c>
      <c r="F15" s="1518" t="e">
        <f ca="1">_xll.qlIMMdate(,E15)</f>
        <v>#NAME?</v>
      </c>
      <c r="G15" s="857" t="str">
        <f t="shared" si="0"/>
        <v>GbpLibor3M</v>
      </c>
      <c r="H15" s="1517" t="e">
        <f t="shared" ca="1" si="1"/>
        <v>#NAME?</v>
      </c>
      <c r="I15" s="1517" t="e">
        <f t="shared" ca="1" si="2"/>
        <v>#NAME?</v>
      </c>
      <c r="J15" s="895" t="e">
        <f ca="1">_xll.qlFuturesRateHelper(Trigger,I15&amp;"_rh",ObjectOverwrite,Permanent,$H15,$C15,$E15,$G15,$I15)</f>
        <v>#NAME?</v>
      </c>
      <c r="K15" s="894" t="e">
        <f ca="1">_xll.ohRangeRetrieveError(J15)</f>
        <v>#NAME?</v>
      </c>
      <c r="L15" s="86"/>
      <c r="M15" s="1519"/>
    </row>
    <row r="16" spans="1:15" ht="11.25" customHeight="1" x14ac:dyDescent="0.25">
      <c r="A16" s="893"/>
      <c r="B16" s="900">
        <v>14</v>
      </c>
      <c r="C16" s="900" t="s">
        <v>394</v>
      </c>
      <c r="D16" s="857" t="b">
        <v>1</v>
      </c>
      <c r="E16" s="857" t="e">
        <f ca="1"/>
        <v>#NAME?</v>
      </c>
      <c r="F16" s="1518" t="e">
        <f ca="1">_xll.qlIMMdate(,E16)</f>
        <v>#NAME?</v>
      </c>
      <c r="G16" s="857" t="str">
        <f t="shared" si="0"/>
        <v>GbpLibor3M</v>
      </c>
      <c r="H16" s="1517" t="e">
        <f t="shared" ca="1" si="1"/>
        <v>#NAME?</v>
      </c>
      <c r="I16" s="1517" t="e">
        <f t="shared" ca="1" si="2"/>
        <v>#NAME?</v>
      </c>
      <c r="J16" s="895" t="e">
        <f ca="1">_xll.qlFuturesRateHelper(Trigger,I16&amp;"_rh",ObjectOverwrite,Permanent,$H16,$C16,$E16,$G16,$I16)</f>
        <v>#NAME?</v>
      </c>
      <c r="K16" s="894" t="e">
        <f ca="1">_xll.ohRangeRetrieveError(J16)</f>
        <v>#NAME?</v>
      </c>
      <c r="L16" s="86"/>
      <c r="M16" s="1519"/>
    </row>
    <row r="17" spans="1:22" ht="11.25" customHeight="1" x14ac:dyDescent="0.25">
      <c r="A17" s="893"/>
      <c r="B17" s="900">
        <v>15</v>
      </c>
      <c r="C17" s="900" t="s">
        <v>394</v>
      </c>
      <c r="D17" s="857" t="b">
        <v>1</v>
      </c>
      <c r="E17" s="857" t="e">
        <f ca="1"/>
        <v>#NAME?</v>
      </c>
      <c r="F17" s="1518" t="e">
        <f ca="1">_xll.qlIMMdate(,E17)</f>
        <v>#NAME?</v>
      </c>
      <c r="G17" s="857" t="str">
        <f t="shared" si="0"/>
        <v>GbpLibor3M</v>
      </c>
      <c r="H17" s="1517" t="e">
        <f t="shared" ca="1" si="1"/>
        <v>#NAME?</v>
      </c>
      <c r="I17" s="1517" t="e">
        <f t="shared" ca="1" si="2"/>
        <v>#NAME?</v>
      </c>
      <c r="J17" s="895" t="e">
        <f ca="1">_xll.qlFuturesRateHelper(Trigger,I17&amp;"_rh",ObjectOverwrite,Permanent,$H17,$C17,$E17,$G17,$I17)</f>
        <v>#NAME?</v>
      </c>
      <c r="K17" s="894" t="e">
        <f ca="1">_xll.ohRangeRetrieveError(J17)</f>
        <v>#NAME?</v>
      </c>
      <c r="L17" s="86"/>
      <c r="M17" s="1519"/>
    </row>
    <row r="18" spans="1:22" ht="11.25" customHeight="1" x14ac:dyDescent="0.25">
      <c r="A18" s="893"/>
      <c r="B18" s="900">
        <v>16</v>
      </c>
      <c r="C18" s="900" t="s">
        <v>394</v>
      </c>
      <c r="D18" s="857" t="b">
        <v>1</v>
      </c>
      <c r="E18" s="857" t="e">
        <f ca="1"/>
        <v>#NAME?</v>
      </c>
      <c r="F18" s="1518" t="e">
        <f ca="1">_xll.qlIMMdate(,E18)</f>
        <v>#NAME?</v>
      </c>
      <c r="G18" s="857" t="str">
        <f t="shared" si="0"/>
        <v>GbpLibor3M</v>
      </c>
      <c r="H18" s="1517" t="e">
        <f t="shared" ca="1" si="1"/>
        <v>#NAME?</v>
      </c>
      <c r="I18" s="1517" t="e">
        <f t="shared" ca="1" si="2"/>
        <v>#NAME?</v>
      </c>
      <c r="J18" s="895" t="e">
        <f ca="1">_xll.qlFuturesRateHelper(Trigger,I18&amp;"_rh",ObjectOverwrite,Permanent,$H18,$C18,$E18,$G18,$I18)</f>
        <v>#NAME?</v>
      </c>
      <c r="K18" s="894" t="e">
        <f ca="1">_xll.ohRangeRetrieveError(J18)</f>
        <v>#NAME?</v>
      </c>
      <c r="L18" s="86"/>
      <c r="M18" s="1519"/>
    </row>
    <row r="19" spans="1:22" ht="11.25" customHeight="1" x14ac:dyDescent="0.25">
      <c r="A19" s="893"/>
      <c r="B19" s="900">
        <v>17</v>
      </c>
      <c r="C19" s="900" t="s">
        <v>394</v>
      </c>
      <c r="D19" s="857" t="b">
        <v>1</v>
      </c>
      <c r="E19" s="857" t="e">
        <f ca="1"/>
        <v>#NAME?</v>
      </c>
      <c r="F19" s="1518" t="e">
        <f ca="1">_xll.qlIMMdate(,E19)</f>
        <v>#NAME?</v>
      </c>
      <c r="G19" s="857" t="str">
        <f t="shared" si="0"/>
        <v>GbpLibor3M</v>
      </c>
      <c r="H19" s="1517" t="e">
        <f t="shared" ca="1" si="1"/>
        <v>#NAME?</v>
      </c>
      <c r="I19" s="1517" t="e">
        <f t="shared" ca="1" si="2"/>
        <v>#NAME?</v>
      </c>
      <c r="J19" s="895" t="e">
        <f ca="1">_xll.qlFuturesRateHelper(Trigger,I19&amp;"_rh",ObjectOverwrite,Permanent,$H19,$C19,$E19,$G19,$I19)</f>
        <v>#NAME?</v>
      </c>
      <c r="K19" s="894" t="e">
        <f ca="1">_xll.ohRangeRetrieveError(J19)</f>
        <v>#NAME?</v>
      </c>
      <c r="L19" s="86"/>
      <c r="M19" s="1519"/>
    </row>
    <row r="20" spans="1:22" ht="11.25" customHeight="1" x14ac:dyDescent="0.25">
      <c r="A20" s="893"/>
      <c r="B20" s="900">
        <v>18</v>
      </c>
      <c r="C20" s="900" t="s">
        <v>394</v>
      </c>
      <c r="D20" s="857" t="b">
        <v>1</v>
      </c>
      <c r="E20" s="857" t="e">
        <f ca="1"/>
        <v>#NAME?</v>
      </c>
      <c r="F20" s="1518" t="e">
        <f ca="1">_xll.qlIMMdate(,E20)</f>
        <v>#NAME?</v>
      </c>
      <c r="G20" s="857" t="str">
        <f t="shared" si="0"/>
        <v>GbpLibor3M</v>
      </c>
      <c r="H20" s="1517" t="e">
        <f t="shared" ca="1" si="1"/>
        <v>#NAME?</v>
      </c>
      <c r="I20" s="1517" t="e">
        <f t="shared" ca="1" si="2"/>
        <v>#NAME?</v>
      </c>
      <c r="J20" s="895" t="e">
        <f ca="1">_xll.qlFuturesRateHelper(Trigger,I20&amp;"_rh",ObjectOverwrite,Permanent,$H20,$C20,$E20,$G20,$I20)</f>
        <v>#NAME?</v>
      </c>
      <c r="K20" s="894" t="e">
        <f ca="1">_xll.ohRangeRetrieveError(J20)</f>
        <v>#NAME?</v>
      </c>
      <c r="L20" s="86"/>
      <c r="M20" s="1519"/>
    </row>
    <row r="21" spans="1:22" ht="11.25" customHeight="1" x14ac:dyDescent="0.25">
      <c r="A21" s="893"/>
      <c r="B21" s="900">
        <v>19</v>
      </c>
      <c r="C21" s="900" t="s">
        <v>394</v>
      </c>
      <c r="D21" s="857" t="b">
        <v>1</v>
      </c>
      <c r="E21" s="857" t="e">
        <f ca="1"/>
        <v>#NAME?</v>
      </c>
      <c r="F21" s="1518" t="e">
        <f ca="1">_xll.qlIMMdate(,E21)</f>
        <v>#NAME?</v>
      </c>
      <c r="G21" s="857" t="str">
        <f t="shared" si="0"/>
        <v>GbpLibor3M</v>
      </c>
      <c r="H21" s="1517" t="e">
        <f t="shared" ca="1" si="1"/>
        <v>#NAME?</v>
      </c>
      <c r="I21" s="1517" t="e">
        <f t="shared" ca="1" si="2"/>
        <v>#NAME?</v>
      </c>
      <c r="J21" s="895" t="e">
        <f ca="1">_xll.qlFuturesRateHelper(Trigger,I21&amp;"_rh",ObjectOverwrite,Permanent,$H21,$C21,$E21,$G21,$I21)</f>
        <v>#NAME?</v>
      </c>
      <c r="K21" s="894" t="e">
        <f ca="1">_xll.ohRangeRetrieveError(J21)</f>
        <v>#NAME?</v>
      </c>
      <c r="L21" s="86"/>
      <c r="M21" s="1519"/>
    </row>
    <row r="22" spans="1:22" ht="11.25" customHeight="1" x14ac:dyDescent="0.25">
      <c r="A22" s="893"/>
      <c r="B22" s="900">
        <v>20</v>
      </c>
      <c r="C22" s="900" t="s">
        <v>394</v>
      </c>
      <c r="D22" s="857" t="b">
        <v>1</v>
      </c>
      <c r="E22" s="857" t="e">
        <f ca="1"/>
        <v>#NAME?</v>
      </c>
      <c r="F22" s="1518" t="e">
        <f ca="1">_xll.qlIMMdate(,E22)</f>
        <v>#NAME?</v>
      </c>
      <c r="G22" s="857" t="str">
        <f t="shared" si="0"/>
        <v>GbpLibor3M</v>
      </c>
      <c r="H22" s="1517" t="e">
        <f t="shared" ca="1" si="1"/>
        <v>#NAME?</v>
      </c>
      <c r="I22" s="1517" t="e">
        <f t="shared" ca="1" si="2"/>
        <v>#NAME?</v>
      </c>
      <c r="J22" s="895" t="e">
        <f ca="1">_xll.qlFuturesRateHelper(Trigger,I22&amp;"_rh",ObjectOverwrite,Permanent,$H22,$C22,$E22,$G22,$I22)</f>
        <v>#NAME?</v>
      </c>
      <c r="K22" s="894" t="e">
        <f ca="1">_xll.ohRangeRetrieveError(J22)</f>
        <v>#NAME?</v>
      </c>
      <c r="L22" s="86"/>
      <c r="M22" s="1519"/>
    </row>
    <row r="23" spans="1:22" ht="11.25" customHeight="1" x14ac:dyDescent="0.25">
      <c r="A23" s="893"/>
      <c r="B23" s="900">
        <v>21</v>
      </c>
      <c r="C23" s="900" t="s">
        <v>394</v>
      </c>
      <c r="D23" s="857" t="b">
        <v>1</v>
      </c>
      <c r="E23" s="857" t="e">
        <f ca="1"/>
        <v>#NAME?</v>
      </c>
      <c r="F23" s="1518" t="e">
        <f ca="1">_xll.qlIMMdate(,E23)</f>
        <v>#NAME?</v>
      </c>
      <c r="G23" s="857" t="str">
        <f t="shared" si="0"/>
        <v>GbpLibor3M</v>
      </c>
      <c r="H23" s="1517" t="e">
        <f t="shared" ca="1" si="1"/>
        <v>#NAME?</v>
      </c>
      <c r="I23" s="1517" t="e">
        <f t="shared" ca="1" si="2"/>
        <v>#NAME?</v>
      </c>
      <c r="J23" s="895" t="e">
        <f ca="1">_xll.qlFuturesRateHelper(Trigger,I23&amp;"_rh",ObjectOverwrite,Permanent,$H23,$C23,$E23,$G23,$I23)</f>
        <v>#NAME?</v>
      </c>
      <c r="K23" s="894" t="e">
        <f ca="1">_xll.ohRangeRetrieveError(J23)</f>
        <v>#NAME?</v>
      </c>
      <c r="L23" s="86"/>
      <c r="M23" s="1519"/>
    </row>
    <row r="24" spans="1:22" ht="11.25" customHeight="1" x14ac:dyDescent="0.25">
      <c r="A24" s="893"/>
      <c r="B24" s="900">
        <v>22</v>
      </c>
      <c r="C24" s="900" t="s">
        <v>394</v>
      </c>
      <c r="D24" s="857" t="b">
        <v>1</v>
      </c>
      <c r="E24" s="857" t="e">
        <f ca="1"/>
        <v>#NAME?</v>
      </c>
      <c r="F24" s="1518" t="e">
        <f ca="1">_xll.qlIMMdate(,E24)</f>
        <v>#NAME?</v>
      </c>
      <c r="G24" s="857" t="str">
        <f t="shared" si="0"/>
        <v>GbpLibor3M</v>
      </c>
      <c r="H24" s="1517" t="e">
        <f t="shared" ca="1" si="1"/>
        <v>#NAME?</v>
      </c>
      <c r="I24" s="1517" t="e">
        <f t="shared" ca="1" si="2"/>
        <v>#NAME?</v>
      </c>
      <c r="J24" s="895" t="e">
        <f ca="1">_xll.qlFuturesRateHelper(Trigger,I24&amp;"_rh",ObjectOverwrite,Permanent,$H24,$C24,$E24,$G24,$I24)</f>
        <v>#NAME?</v>
      </c>
      <c r="K24" s="894" t="e">
        <f ca="1">_xll.ohRangeRetrieveError(J24)</f>
        <v>#NAME?</v>
      </c>
      <c r="L24" s="86"/>
      <c r="M24" s="1519"/>
    </row>
    <row r="25" spans="1:22" ht="11.25" customHeight="1" x14ac:dyDescent="0.25">
      <c r="A25" s="893"/>
      <c r="B25" s="900">
        <v>23</v>
      </c>
      <c r="C25" s="900" t="s">
        <v>394</v>
      </c>
      <c r="D25" s="857" t="b">
        <v>1</v>
      </c>
      <c r="E25" s="857" t="e">
        <f ca="1"/>
        <v>#NAME?</v>
      </c>
      <c r="F25" s="1518" t="e">
        <f ca="1">_xll.qlIMMdate(,E25)</f>
        <v>#NAME?</v>
      </c>
      <c r="G25" s="857" t="str">
        <f t="shared" si="0"/>
        <v>GbpLibor3M</v>
      </c>
      <c r="H25" s="1517" t="e">
        <f t="shared" ca="1" si="1"/>
        <v>#NAME?</v>
      </c>
      <c r="I25" s="1517" t="e">
        <f t="shared" ca="1" si="2"/>
        <v>#NAME?</v>
      </c>
      <c r="J25" s="895" t="e">
        <f ca="1">_xll.qlFuturesRateHelper(Trigger,I25&amp;"_rh",ObjectOverwrite,Permanent,$H25,$C25,$E25,$G25,$I25)</f>
        <v>#NAME?</v>
      </c>
      <c r="K25" s="894" t="e">
        <f ca="1">_xll.ohRangeRetrieveError(J25)</f>
        <v>#NAME?</v>
      </c>
      <c r="L25" s="86"/>
      <c r="M25" s="1519"/>
    </row>
    <row r="26" spans="1:22" ht="11.25" customHeight="1" x14ac:dyDescent="0.25">
      <c r="A26" s="893"/>
      <c r="B26" s="900">
        <v>24</v>
      </c>
      <c r="C26" s="900" t="s">
        <v>394</v>
      </c>
      <c r="D26" s="857" t="b">
        <v>1</v>
      </c>
      <c r="E26" s="857" t="e">
        <f ca="1"/>
        <v>#NAME?</v>
      </c>
      <c r="F26" s="1518" t="e">
        <f ca="1">_xll.qlIMMdate(,E26)</f>
        <v>#NAME?</v>
      </c>
      <c r="G26" s="857" t="str">
        <f t="shared" si="0"/>
        <v>GbpLibor3M</v>
      </c>
      <c r="H26" s="1517" t="e">
        <f t="shared" ca="1" si="1"/>
        <v>#NAME?</v>
      </c>
      <c r="I26" s="1517" t="e">
        <f t="shared" ca="1" si="2"/>
        <v>#NAME?</v>
      </c>
      <c r="J26" s="895" t="e">
        <f ca="1">_xll.qlFuturesRateHelper(Trigger,I26&amp;"_rh",ObjectOverwrite,Permanent,$H26,$C26,$E26,$G26,$I26)</f>
        <v>#NAME?</v>
      </c>
      <c r="K26" s="894" t="e">
        <f ca="1">_xll.ohRangeRetrieveError(J26)</f>
        <v>#NAME?</v>
      </c>
      <c r="L26" s="86"/>
      <c r="M26" s="1519"/>
    </row>
    <row r="27" spans="1:22" ht="11.25" customHeight="1" x14ac:dyDescent="0.25">
      <c r="A27" s="893"/>
      <c r="B27" s="900">
        <v>25</v>
      </c>
      <c r="C27" s="900" t="s">
        <v>394</v>
      </c>
      <c r="D27" s="857" t="b">
        <v>1</v>
      </c>
      <c r="E27" s="857" t="e">
        <f ca="1"/>
        <v>#NAME?</v>
      </c>
      <c r="F27" s="1518" t="e">
        <f ca="1">_xll.qlIMMdate(,E27)</f>
        <v>#NAME?</v>
      </c>
      <c r="G27" s="857" t="str">
        <f t="shared" si="0"/>
        <v>GbpLibor3M</v>
      </c>
      <c r="H27" s="1517" t="e">
        <f t="shared" ca="1" si="1"/>
        <v>#NAME?</v>
      </c>
      <c r="I27" s="1517" t="e">
        <f t="shared" ca="1" si="2"/>
        <v>#NAME?</v>
      </c>
      <c r="J27" s="895" t="e">
        <f ca="1">_xll.qlFuturesRateHelper(Trigger,I27&amp;"_rh",ObjectOverwrite,Permanent,$H27,$C27,$E27,$G27,$I27)</f>
        <v>#NAME?</v>
      </c>
      <c r="K27" s="894" t="e">
        <f ca="1">_xll.ohRangeRetrieveError(J27)</f>
        <v>#NAME?</v>
      </c>
      <c r="L27" s="86"/>
      <c r="M27" s="1519"/>
    </row>
    <row r="28" spans="1:22" ht="11.25" customHeight="1" x14ac:dyDescent="0.25">
      <c r="A28" s="893"/>
      <c r="B28" s="900">
        <v>26</v>
      </c>
      <c r="C28" s="900" t="s">
        <v>394</v>
      </c>
      <c r="D28" s="857" t="b">
        <v>1</v>
      </c>
      <c r="E28" s="857" t="e">
        <f ca="1"/>
        <v>#NAME?</v>
      </c>
      <c r="F28" s="1518" t="e">
        <f ca="1">_xll.qlIMMdate(,E28)</f>
        <v>#NAME?</v>
      </c>
      <c r="G28" s="857" t="str">
        <f t="shared" si="0"/>
        <v>GbpLibor3M</v>
      </c>
      <c r="H28" s="1517" t="e">
        <f t="shared" ca="1" si="1"/>
        <v>#NAME?</v>
      </c>
      <c r="I28" s="1517" t="e">
        <f t="shared" ca="1" si="2"/>
        <v>#NAME?</v>
      </c>
      <c r="J28" s="895" t="e">
        <f ca="1">_xll.qlFuturesRateHelper(Trigger,I28&amp;"_rh",ObjectOverwrite,Permanent,$H28,$C28,$E28,$G28,$I28)</f>
        <v>#NAME?</v>
      </c>
      <c r="K28" s="894" t="e">
        <f ca="1">_xll.ohRangeRetrieveError(J28)</f>
        <v>#NAME?</v>
      </c>
      <c r="L28" s="86"/>
      <c r="M28" s="1519"/>
    </row>
    <row r="29" spans="1:22" ht="11.25" customHeight="1" x14ac:dyDescent="0.25">
      <c r="A29" s="893"/>
      <c r="B29" s="900">
        <v>27</v>
      </c>
      <c r="C29" s="900" t="s">
        <v>394</v>
      </c>
      <c r="D29" s="857" t="b">
        <v>1</v>
      </c>
      <c r="E29" s="857" t="e">
        <f ca="1"/>
        <v>#NAME?</v>
      </c>
      <c r="F29" s="1518" t="e">
        <f ca="1">_xll.qlIMMdate(,E29)</f>
        <v>#NAME?</v>
      </c>
      <c r="G29" s="857" t="str">
        <f t="shared" si="0"/>
        <v>GbpLibor3M</v>
      </c>
      <c r="H29" s="1517" t="e">
        <f t="shared" ca="1" si="1"/>
        <v>#NAME?</v>
      </c>
      <c r="I29" s="1517" t="e">
        <f t="shared" ca="1" si="2"/>
        <v>#NAME?</v>
      </c>
      <c r="J29" s="895" t="e">
        <f ca="1">_xll.qlFuturesRateHelper(Trigger,I29&amp;"_rh",ObjectOverwrite,Permanent,$H29,$C29,$E29,$G29,$I29)</f>
        <v>#NAME?</v>
      </c>
      <c r="K29" s="894" t="e">
        <f ca="1">_xll.ohRangeRetrieveError(J29)</f>
        <v>#NAME?</v>
      </c>
      <c r="L29" s="86"/>
      <c r="M29" s="1519"/>
    </row>
    <row r="30" spans="1:22" ht="11.25" customHeight="1" x14ac:dyDescent="0.25">
      <c r="A30" s="893"/>
      <c r="B30" s="900">
        <v>28</v>
      </c>
      <c r="C30" s="900" t="s">
        <v>394</v>
      </c>
      <c r="D30" s="857" t="b">
        <v>1</v>
      </c>
      <c r="E30" s="857" t="e">
        <f ca="1"/>
        <v>#NAME?</v>
      </c>
      <c r="F30" s="1518" t="e">
        <f ca="1">_xll.qlIMMdate(,E30)</f>
        <v>#NAME?</v>
      </c>
      <c r="G30" s="857" t="str">
        <f t="shared" si="0"/>
        <v>GbpLibor3M</v>
      </c>
      <c r="H30" s="1517" t="e">
        <f t="shared" ca="1" si="1"/>
        <v>#NAME?</v>
      </c>
      <c r="I30" s="1517" t="e">
        <f t="shared" ca="1" si="2"/>
        <v>#NAME?</v>
      </c>
      <c r="J30" s="895" t="e">
        <f ca="1">_xll.qlFuturesRateHelper(Trigger,I30&amp;"_rh",ObjectOverwrite,Permanent,$H30,$C30,$E30,$G30,$I30)</f>
        <v>#NAME?</v>
      </c>
      <c r="K30" s="894" t="e">
        <f ca="1">_xll.ohRangeRetrieveError(J30)</f>
        <v>#NAME?</v>
      </c>
      <c r="L30" s="86"/>
      <c r="M30" s="1519"/>
    </row>
    <row r="31" spans="1:22" ht="11.25" customHeight="1" x14ac:dyDescent="0.25">
      <c r="A31" s="893"/>
      <c r="B31" s="900">
        <v>29</v>
      </c>
      <c r="C31" s="900" t="s">
        <v>394</v>
      </c>
      <c r="D31" s="857" t="b">
        <v>1</v>
      </c>
      <c r="E31" s="857" t="e">
        <f ca="1"/>
        <v>#NAME?</v>
      </c>
      <c r="F31" s="1518" t="e">
        <f ca="1">_xll.qlIMMdate(,E31)</f>
        <v>#NAME?</v>
      </c>
      <c r="G31" s="857" t="str">
        <f t="shared" si="0"/>
        <v>GbpLibor3M</v>
      </c>
      <c r="H31" s="1517" t="e">
        <f t="shared" ca="1" si="1"/>
        <v>#NAME?</v>
      </c>
      <c r="I31" s="1517" t="e">
        <f t="shared" ca="1" si="2"/>
        <v>#NAME?</v>
      </c>
      <c r="J31" s="895" t="e">
        <f ca="1">_xll.qlFuturesRateHelper(Trigger,I31&amp;"_rh",ObjectOverwrite,Permanent,$H31,$C31,$E31,$G31,$I31)</f>
        <v>#NAME?</v>
      </c>
      <c r="K31" s="894" t="e">
        <f ca="1">_xll.ohRangeRetrieveError(J31)</f>
        <v>#NAME?</v>
      </c>
      <c r="L31" s="86"/>
      <c r="M31" s="1519"/>
    </row>
    <row r="32" spans="1:22" ht="11.25" customHeight="1" x14ac:dyDescent="0.25">
      <c r="A32" s="893"/>
      <c r="B32" s="900">
        <v>30</v>
      </c>
      <c r="C32" s="900" t="s">
        <v>394</v>
      </c>
      <c r="D32" s="857" t="b">
        <v>1</v>
      </c>
      <c r="E32" s="857" t="e">
        <f ca="1"/>
        <v>#NAME?</v>
      </c>
      <c r="F32" s="1518" t="e">
        <f ca="1">_xll.qlIMMdate(,E32)</f>
        <v>#NAME?</v>
      </c>
      <c r="G32" s="857" t="str">
        <f t="shared" si="0"/>
        <v>GbpLibor3M</v>
      </c>
      <c r="H32" s="1517" t="e">
        <f t="shared" ca="1" si="1"/>
        <v>#NAME?</v>
      </c>
      <c r="I32" s="1517" t="e">
        <f t="shared" ca="1" si="2"/>
        <v>#NAME?</v>
      </c>
      <c r="J32" s="895" t="e">
        <f ca="1">_xll.qlFuturesRateHelper(Trigger,I32&amp;"_rh",ObjectOverwrite,Permanent,$H32,$C32,$E32,$G32,$I32)</f>
        <v>#NAME?</v>
      </c>
      <c r="K32" s="894" t="e">
        <f ca="1">_xll.ohRangeRetrieveError(J32)</f>
        <v>#NAME?</v>
      </c>
      <c r="L32" s="86"/>
      <c r="M32" s="1519"/>
      <c r="V32" s="1520"/>
    </row>
    <row r="33" spans="1:13" ht="11.25" customHeight="1" x14ac:dyDescent="0.25">
      <c r="A33" s="893"/>
      <c r="B33" s="900">
        <v>31</v>
      </c>
      <c r="C33" s="900" t="s">
        <v>394</v>
      </c>
      <c r="D33" s="857" t="b">
        <v>1</v>
      </c>
      <c r="E33" s="857" t="e">
        <f ca="1"/>
        <v>#NAME?</v>
      </c>
      <c r="F33" s="1518" t="e">
        <f ca="1">_xll.qlIMMdate(,E33)</f>
        <v>#NAME?</v>
      </c>
      <c r="G33" s="857" t="str">
        <f t="shared" si="0"/>
        <v>GbpLibor3M</v>
      </c>
      <c r="H33" s="1517" t="e">
        <f t="shared" ca="1" si="1"/>
        <v>#NAME?</v>
      </c>
      <c r="I33" s="1517" t="e">
        <f t="shared" ca="1" si="2"/>
        <v>#NAME?</v>
      </c>
      <c r="J33" s="895" t="e">
        <f ca="1">_xll.qlFuturesRateHelper(Trigger,I33&amp;"_rh",ObjectOverwrite,Permanent,$H33,$C33,$E33,$G33,$I33)</f>
        <v>#NAME?</v>
      </c>
      <c r="K33" s="894" t="e">
        <f ca="1">_xll.ohRangeRetrieveError(J33)</f>
        <v>#NAME?</v>
      </c>
      <c r="L33" s="86"/>
      <c r="M33" s="1519"/>
    </row>
    <row r="34" spans="1:13" ht="11.25" customHeight="1" x14ac:dyDescent="0.25">
      <c r="A34" s="893"/>
      <c r="B34" s="900">
        <v>32</v>
      </c>
      <c r="C34" s="900" t="s">
        <v>394</v>
      </c>
      <c r="D34" s="857" t="b">
        <v>1</v>
      </c>
      <c r="E34" s="857" t="e">
        <f ca="1"/>
        <v>#NAME?</v>
      </c>
      <c r="F34" s="1518" t="e">
        <f ca="1">_xll.qlIMMdate(,E34)</f>
        <v>#NAME?</v>
      </c>
      <c r="G34" s="857" t="str">
        <f t="shared" si="0"/>
        <v>GbpLibor3M</v>
      </c>
      <c r="H34" s="1517" t="e">
        <f t="shared" ca="1" si="1"/>
        <v>#NAME?</v>
      </c>
      <c r="I34" s="1517" t="e">
        <f t="shared" ca="1" si="2"/>
        <v>#NAME?</v>
      </c>
      <c r="J34" s="895" t="e">
        <f ca="1">_xll.qlFuturesRateHelper(Trigger,I34&amp;"_rh",ObjectOverwrite,Permanent,$H34,$C34,$E34,$G34,$I34)</f>
        <v>#NAME?</v>
      </c>
      <c r="K34" s="894" t="e">
        <f ca="1">_xll.ohRangeRetrieveError(J34)</f>
        <v>#NAME?</v>
      </c>
      <c r="L34" s="86"/>
      <c r="M34" s="1519"/>
    </row>
    <row r="35" spans="1:13" ht="11.25" customHeight="1" x14ac:dyDescent="0.25">
      <c r="A35" s="893"/>
      <c r="B35" s="900">
        <v>33</v>
      </c>
      <c r="C35" s="900" t="s">
        <v>394</v>
      </c>
      <c r="D35" s="857" t="b">
        <v>1</v>
      </c>
      <c r="E35" s="857" t="e">
        <f ca="1"/>
        <v>#NAME?</v>
      </c>
      <c r="F35" s="1518" t="e">
        <f ca="1">_xll.qlIMMdate(,E35)</f>
        <v>#NAME?</v>
      </c>
      <c r="G35" s="857" t="str">
        <f t="shared" si="0"/>
        <v>GbpLibor3M</v>
      </c>
      <c r="H35" s="1517" t="e">
        <f t="shared" ca="1" si="1"/>
        <v>#NAME?</v>
      </c>
      <c r="I35" s="1517" t="e">
        <f t="shared" ca="1" si="2"/>
        <v>#NAME?</v>
      </c>
      <c r="J35" s="895" t="e">
        <f ca="1">_xll.qlFuturesRateHelper(Trigger,I35&amp;"_rh",ObjectOverwrite,Permanent,$H35,$C35,$E35,$G35,$I35)</f>
        <v>#NAME?</v>
      </c>
      <c r="K35" s="894" t="e">
        <f ca="1">_xll.ohRangeRetrieveError(J35)</f>
        <v>#NAME?</v>
      </c>
      <c r="L35" s="86"/>
      <c r="M35" s="1519"/>
    </row>
    <row r="36" spans="1:13" ht="11.25" customHeight="1" x14ac:dyDescent="0.25">
      <c r="A36" s="893"/>
      <c r="B36" s="900">
        <v>34</v>
      </c>
      <c r="C36" s="900" t="s">
        <v>394</v>
      </c>
      <c r="D36" s="857" t="b">
        <v>1</v>
      </c>
      <c r="E36" s="857" t="e">
        <f ca="1"/>
        <v>#NAME?</v>
      </c>
      <c r="F36" s="1518" t="e">
        <f ca="1">_xll.qlIMMdate(,E36)</f>
        <v>#NAME?</v>
      </c>
      <c r="G36" s="857" t="str">
        <f t="shared" si="0"/>
        <v>GbpLibor3M</v>
      </c>
      <c r="H36" s="1517" t="e">
        <f t="shared" ca="1" si="1"/>
        <v>#NAME?</v>
      </c>
      <c r="I36" s="1517" t="e">
        <f t="shared" ca="1" si="2"/>
        <v>#NAME?</v>
      </c>
      <c r="J36" s="895" t="e">
        <f ca="1">_xll.qlFuturesRateHelper(Trigger,I36&amp;"_rh",ObjectOverwrite,Permanent,$H36,$C36,$E36,$G36,$I36)</f>
        <v>#NAME?</v>
      </c>
      <c r="K36" s="894" t="e">
        <f ca="1">_xll.ohRangeRetrieveError(J36)</f>
        <v>#NAME?</v>
      </c>
      <c r="L36" s="86"/>
      <c r="M36" s="1519"/>
    </row>
    <row r="37" spans="1:13" ht="11.25" customHeight="1" x14ac:dyDescent="0.25">
      <c r="A37" s="893"/>
      <c r="B37" s="900">
        <v>35</v>
      </c>
      <c r="C37" s="900" t="s">
        <v>394</v>
      </c>
      <c r="D37" s="857" t="b">
        <v>1</v>
      </c>
      <c r="E37" s="857" t="e">
        <f ca="1"/>
        <v>#NAME?</v>
      </c>
      <c r="F37" s="1518" t="e">
        <f ca="1">_xll.qlIMMdate(,E37)</f>
        <v>#NAME?</v>
      </c>
      <c r="G37" s="857" t="str">
        <f t="shared" si="0"/>
        <v>GbpLibor3M</v>
      </c>
      <c r="H37" s="1517" t="e">
        <f t="shared" ca="1" si="1"/>
        <v>#NAME?</v>
      </c>
      <c r="I37" s="1517" t="e">
        <f t="shared" ca="1" si="2"/>
        <v>#NAME?</v>
      </c>
      <c r="J37" s="895" t="e">
        <f ca="1">_xll.qlFuturesRateHelper(Trigger,I37&amp;"_rh",ObjectOverwrite,Permanent,$H37,$C37,$E37,$G37,$I37)</f>
        <v>#NAME?</v>
      </c>
      <c r="K37" s="894" t="e">
        <f ca="1">_xll.ohRangeRetrieveError(J37)</f>
        <v>#NAME?</v>
      </c>
      <c r="L37" s="86"/>
      <c r="M37" s="1519"/>
    </row>
    <row r="38" spans="1:13" ht="11.25" customHeight="1" x14ac:dyDescent="0.25">
      <c r="A38" s="893"/>
      <c r="B38" s="900">
        <v>36</v>
      </c>
      <c r="C38" s="900" t="s">
        <v>394</v>
      </c>
      <c r="D38" s="857" t="b">
        <v>1</v>
      </c>
      <c r="E38" s="857" t="e">
        <f ca="1"/>
        <v>#NAME?</v>
      </c>
      <c r="F38" s="1518" t="e">
        <f ca="1">_xll.qlIMMdate(,E38)</f>
        <v>#NAME?</v>
      </c>
      <c r="G38" s="857" t="str">
        <f t="shared" si="0"/>
        <v>GbpLibor3M</v>
      </c>
      <c r="H38" s="1517" t="e">
        <f t="shared" ca="1" si="1"/>
        <v>#NAME?</v>
      </c>
      <c r="I38" s="1517" t="e">
        <f t="shared" ca="1" si="2"/>
        <v>#NAME?</v>
      </c>
      <c r="J38" s="895" t="e">
        <f ca="1">_xll.qlFuturesRateHelper(Trigger,I38&amp;"_rh",ObjectOverwrite,Permanent,$H38,$C38,$E38,$G38,$I38)</f>
        <v>#NAME?</v>
      </c>
      <c r="K38" s="894" t="e">
        <f ca="1">_xll.ohRangeRetrieveError(J38)</f>
        <v>#NAME?</v>
      </c>
      <c r="L38" s="86"/>
      <c r="M38" s="1519"/>
    </row>
    <row r="39" spans="1:13" ht="11.25" customHeight="1" x14ac:dyDescent="0.25">
      <c r="A39" s="893"/>
      <c r="B39" s="900">
        <v>37</v>
      </c>
      <c r="C39" s="900" t="s">
        <v>394</v>
      </c>
      <c r="D39" s="857" t="b">
        <v>1</v>
      </c>
      <c r="E39" s="857" t="e">
        <f ca="1"/>
        <v>#NAME?</v>
      </c>
      <c r="F39" s="1518" t="e">
        <f ca="1">_xll.qlIMMdate(,E39)</f>
        <v>#NAME?</v>
      </c>
      <c r="G39" s="857" t="str">
        <f t="shared" si="0"/>
        <v>GbpLibor3M</v>
      </c>
      <c r="H39" s="1517" t="e">
        <f t="shared" ca="1" si="1"/>
        <v>#NAME?</v>
      </c>
      <c r="I39" s="1517" t="e">
        <f t="shared" ca="1" si="2"/>
        <v>#NAME?</v>
      </c>
      <c r="J39" s="895" t="e">
        <f ca="1">_xll.qlFuturesRateHelper(Trigger,I39&amp;"_rh",ObjectOverwrite,Permanent,$H39,$C39,$E39,$G39,$I39)</f>
        <v>#NAME?</v>
      </c>
      <c r="K39" s="894" t="e">
        <f ca="1">_xll.ohRangeRetrieveError(J39)</f>
        <v>#NAME?</v>
      </c>
      <c r="L39" s="86"/>
      <c r="M39" s="1519"/>
    </row>
    <row r="40" spans="1:13" ht="11.25" customHeight="1" x14ac:dyDescent="0.25">
      <c r="A40" s="893"/>
      <c r="B40" s="900">
        <v>38</v>
      </c>
      <c r="C40" s="900" t="s">
        <v>394</v>
      </c>
      <c r="D40" s="857" t="b">
        <v>1</v>
      </c>
      <c r="E40" s="857" t="e">
        <f ca="1"/>
        <v>#NAME?</v>
      </c>
      <c r="F40" s="1518" t="e">
        <f ca="1">_xll.qlIMMdate(,E40)</f>
        <v>#NAME?</v>
      </c>
      <c r="G40" s="857" t="str">
        <f t="shared" si="0"/>
        <v>GbpLibor3M</v>
      </c>
      <c r="H40" s="1517" t="e">
        <f t="shared" ca="1" si="1"/>
        <v>#NAME?</v>
      </c>
      <c r="I40" s="1517" t="e">
        <f t="shared" ca="1" si="2"/>
        <v>#NAME?</v>
      </c>
      <c r="J40" s="895" t="e">
        <f ca="1">_xll.qlFuturesRateHelper(Trigger,I40&amp;"_rh",ObjectOverwrite,Permanent,$H40,$C40,$E40,$G40,$I40)</f>
        <v>#NAME?</v>
      </c>
      <c r="K40" s="894" t="e">
        <f ca="1">_xll.ohRangeRetrieveError(J40)</f>
        <v>#NAME?</v>
      </c>
      <c r="L40" s="86"/>
    </row>
    <row r="41" spans="1:13" ht="11.25" customHeight="1" x14ac:dyDescent="0.25">
      <c r="A41" s="893"/>
      <c r="B41" s="900">
        <v>39</v>
      </c>
      <c r="C41" s="900" t="s">
        <v>394</v>
      </c>
      <c r="D41" s="857" t="b">
        <v>1</v>
      </c>
      <c r="E41" s="857" t="e">
        <f ca="1"/>
        <v>#NAME?</v>
      </c>
      <c r="F41" s="1518" t="e">
        <f ca="1">_xll.qlIMMdate(,E41)</f>
        <v>#NAME?</v>
      </c>
      <c r="G41" s="857" t="str">
        <f t="shared" si="0"/>
        <v>GbpLibor3M</v>
      </c>
      <c r="H41" s="1517" t="e">
        <f t="shared" ca="1" si="1"/>
        <v>#NAME?</v>
      </c>
      <c r="I41" s="1517" t="e">
        <f t="shared" ca="1" si="2"/>
        <v>#NAME?</v>
      </c>
      <c r="J41" s="895" t="e">
        <f ca="1">_xll.qlFuturesRateHelper(Trigger,I41&amp;"_rh",ObjectOverwrite,Permanent,$H41,$C41,$E41,$G41,$I41)</f>
        <v>#NAME?</v>
      </c>
      <c r="K41" s="894" t="e">
        <f ca="1">_xll.ohRangeRetrieveError(J41)</f>
        <v>#NAME?</v>
      </c>
      <c r="L41" s="86"/>
    </row>
    <row r="42" spans="1:13" ht="11.25" customHeight="1" x14ac:dyDescent="0.25">
      <c r="A42" s="893"/>
      <c r="B42" s="900">
        <v>40</v>
      </c>
      <c r="C42" s="900" t="s">
        <v>394</v>
      </c>
      <c r="D42" s="857" t="b">
        <v>1</v>
      </c>
      <c r="E42" s="857" t="e">
        <f ca="1"/>
        <v>#NAME?</v>
      </c>
      <c r="F42" s="1518" t="e">
        <f ca="1">_xll.qlIMMdate(,E42)</f>
        <v>#NAME?</v>
      </c>
      <c r="G42" s="857" t="str">
        <f t="shared" si="0"/>
        <v>GbpLibor3M</v>
      </c>
      <c r="H42" s="1517" t="e">
        <f t="shared" ca="1" si="1"/>
        <v>#NAME?</v>
      </c>
      <c r="I42" s="1517" t="e">
        <f t="shared" ca="1" si="2"/>
        <v>#NAME?</v>
      </c>
      <c r="J42" s="895" t="e">
        <f ca="1">_xll.qlFuturesRateHelper(Trigger,I42&amp;"_rh",ObjectOverwrite,Permanent,$H42,$C42,$E42,$G42,$I42)</f>
        <v>#NAME?</v>
      </c>
      <c r="K42" s="894" t="e">
        <f ca="1">_xll.ohRangeRetrieveError(J42)</f>
        <v>#NAME?</v>
      </c>
      <c r="L42" s="86"/>
    </row>
    <row r="43" spans="1:13" ht="11.25" customHeight="1" x14ac:dyDescent="0.25">
      <c r="A43" s="893"/>
      <c r="B43" s="900">
        <v>41</v>
      </c>
      <c r="C43" s="900" t="s">
        <v>394</v>
      </c>
      <c r="D43" s="857" t="b">
        <v>1</v>
      </c>
      <c r="E43" s="857" t="e">
        <f ca="1"/>
        <v>#NAME?</v>
      </c>
      <c r="F43" s="1518" t="e">
        <f ca="1">_xll.qlIMMdate(,E43)</f>
        <v>#NAME?</v>
      </c>
      <c r="G43" s="857" t="str">
        <f t="shared" si="0"/>
        <v>GbpLibor3M</v>
      </c>
      <c r="H43" s="1517" t="e">
        <f t="shared" ca="1" si="1"/>
        <v>#NAME?</v>
      </c>
      <c r="I43" s="1517" t="e">
        <f t="shared" ca="1" si="2"/>
        <v>#NAME?</v>
      </c>
      <c r="J43" s="895" t="e">
        <f ca="1">_xll.qlFuturesRateHelper(Trigger,I43&amp;"_rh",ObjectOverwrite,Permanent,$H43,$C43,$E43,$G43,$I43)</f>
        <v>#NAME?</v>
      </c>
      <c r="K43" s="894" t="e">
        <f ca="1">_xll.ohRangeRetrieveError(J43)</f>
        <v>#NAME?</v>
      </c>
      <c r="L43" s="86"/>
    </row>
    <row r="44" spans="1:13" ht="11.25" customHeight="1" x14ac:dyDescent="0.25">
      <c r="A44" s="893"/>
      <c r="B44" s="892">
        <v>42</v>
      </c>
      <c r="C44" s="892" t="s">
        <v>394</v>
      </c>
      <c r="D44" s="854" t="b">
        <v>1</v>
      </c>
      <c r="E44" s="854" t="e">
        <f ca="1"/>
        <v>#NAME?</v>
      </c>
      <c r="F44" s="1516" t="e">
        <f ca="1">_xll.qlIMMdate(,E44)</f>
        <v>#NAME?</v>
      </c>
      <c r="G44" s="854" t="str">
        <f t="shared" si="0"/>
        <v>GbpLibor3M</v>
      </c>
      <c r="H44" s="1515" t="e">
        <f t="shared" ca="1" si="1"/>
        <v>#NAME?</v>
      </c>
      <c r="I44" s="1515" t="e">
        <f t="shared" ca="1" si="2"/>
        <v>#NAME?</v>
      </c>
      <c r="J44" s="887" t="e">
        <f ca="1">_xll.qlFuturesRateHelper(Trigger,I44&amp;"_rh",ObjectOverwrite,Permanent,$H44,$C44,$E44,$G44,$I44)</f>
        <v>#NAME?</v>
      </c>
      <c r="K44" s="886" t="e">
        <f ca="1">_xll.ohRangeRetrieveError(J44)</f>
        <v>#NAME?</v>
      </c>
      <c r="L44" s="86"/>
    </row>
    <row r="45" spans="1:13" ht="11.25" customHeight="1" thickBot="1" x14ac:dyDescent="0.3">
      <c r="A45" s="884"/>
      <c r="B45" s="883"/>
      <c r="C45" s="883"/>
      <c r="D45" s="883"/>
      <c r="E45" s="883"/>
      <c r="F45" s="883"/>
      <c r="G45" s="883"/>
      <c r="H45" s="883"/>
      <c r="I45" s="883"/>
      <c r="J45" s="883"/>
      <c r="K45" s="883"/>
      <c r="L45" s="403"/>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44"/>
  <sheetViews>
    <sheetView workbookViewId="0"/>
  </sheetViews>
  <sheetFormatPr defaultRowHeight="11.25" x14ac:dyDescent="0.2"/>
  <cols>
    <col min="1" max="1" width="2.7109375" style="398" customWidth="1"/>
    <col min="2" max="2" width="6" style="398" bestFit="1"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0" width="8" style="398" bestFit="1" customWidth="1"/>
    <col min="11" max="11" width="17.28515625" style="398" bestFit="1" customWidth="1"/>
    <col min="12" max="12" width="30.7109375" style="399" bestFit="1" customWidth="1"/>
    <col min="13" max="13" width="35.7109375" style="398" customWidth="1"/>
    <col min="14" max="14" width="2.7109375" style="398" customWidth="1"/>
    <col min="15" max="15" width="2.5703125" style="398" customWidth="1"/>
    <col min="16" max="17" width="9.140625" style="398"/>
    <col min="18" max="18" width="9.140625" style="398" customWidth="1"/>
    <col min="19" max="16384" width="9.140625" style="398"/>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5"/>
    </row>
    <row r="2" spans="1:18"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IF(Serialize,_xll.ohObjectSave(L3:L43,SerializationPath&amp;L1,FileOverwrite,Serialize),"---")</f>
        <v>---</v>
      </c>
      <c r="M2" s="870" t="e">
        <f ca="1">_xll.ohRangeRetrieveError(L2)</f>
        <v>#NAME?</v>
      </c>
      <c r="N2" s="745"/>
    </row>
    <row r="3" spans="1:18"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Q3" s="1933" t="e">
        <f ca="1">_xll.ohTrigger('General Settings_3M'!Trigger,Swap3MSemiAnnual_MKT!Trigger2)</f>
        <v>#NAME?</v>
      </c>
      <c r="R3" s="1931" t="s">
        <v>634</v>
      </c>
    </row>
    <row r="4" spans="1:18" ht="11.25" customHeight="1" x14ac:dyDescent="0.2">
      <c r="A4" s="89"/>
      <c r="B4" s="85"/>
      <c r="C4" s="85"/>
      <c r="D4" s="85"/>
      <c r="E4" s="85"/>
      <c r="F4" s="85"/>
      <c r="G4" s="85"/>
      <c r="H4" s="85"/>
      <c r="I4" s="85"/>
      <c r="J4" s="85"/>
      <c r="K4" s="85"/>
      <c r="L4" s="298"/>
      <c r="M4" s="298"/>
      <c r="N4" s="1514"/>
      <c r="Q4" s="1933"/>
      <c r="R4" s="1931" t="s">
        <v>635</v>
      </c>
    </row>
    <row r="5" spans="1:18" x14ac:dyDescent="0.2">
      <c r="A5" s="66"/>
      <c r="B5" s="1510">
        <v>0</v>
      </c>
      <c r="C5" s="1510" t="s">
        <v>485</v>
      </c>
      <c r="D5" s="1510" t="s">
        <v>87</v>
      </c>
      <c r="E5" s="1510" t="s">
        <v>123</v>
      </c>
      <c r="F5" s="1510" t="s">
        <v>120</v>
      </c>
      <c r="G5" s="1513" t="s">
        <v>434</v>
      </c>
      <c r="H5" s="1513" t="s">
        <v>388</v>
      </c>
      <c r="I5" s="1513" t="s">
        <v>489</v>
      </c>
      <c r="J5" s="1512" t="e">
        <f ca="1">_xll.qlSimpleQuote(Trigger,,,,0)</f>
        <v>#NAME?</v>
      </c>
      <c r="K5" s="1511" t="str">
        <f t="shared" ref="K5:K43" si="0">Currency&amp;$E5&amp;F5&amp;$D5&amp;"_Quote"</f>
        <v>GBPAM3L6M_Quote</v>
      </c>
      <c r="L5" s="1510" t="e">
        <f ca="1">_xll.qlSwapRateHelper(Trigger,K5&amp;"_rh",ObjectOverwrite,Permanent,$K5,$B5,$D5,Calendar,$G5,$H5,$I5,$L$3,$J5,C5,Discounting)</f>
        <v>#NAME?</v>
      </c>
      <c r="M5" s="867" t="e">
        <f ca="1">_xll.ohRangeRetrieveError(L5)</f>
        <v>#NAME?</v>
      </c>
      <c r="N5" s="745"/>
    </row>
    <row r="6" spans="1:18" x14ac:dyDescent="0.2">
      <c r="A6" s="66"/>
      <c r="B6" s="1506">
        <v>0</v>
      </c>
      <c r="C6" s="1506" t="s">
        <v>485</v>
      </c>
      <c r="D6" s="1506" t="s">
        <v>84</v>
      </c>
      <c r="E6" s="1506" t="s">
        <v>123</v>
      </c>
      <c r="F6" s="1506" t="s">
        <v>120</v>
      </c>
      <c r="G6" s="1509" t="s">
        <v>434</v>
      </c>
      <c r="H6" s="1509" t="s">
        <v>388</v>
      </c>
      <c r="I6" s="1509" t="s">
        <v>489</v>
      </c>
      <c r="J6" s="1508" t="e">
        <f ca="1">_xll.qlSimpleQuote(Trigger,,,,0)</f>
        <v>#NAME?</v>
      </c>
      <c r="K6" s="1507" t="str">
        <f t="shared" si="0"/>
        <v>GBPAM3L9M_Quote</v>
      </c>
      <c r="L6" s="1506" t="e">
        <f ca="1">_xll.qlSwapRateHelper(Trigger,K6&amp;"_rh",ObjectOverwrite,Permanent,$K6,$B6,$D6,Calendar,$G6,$H6,$I6,$L$3,$J6,C6,Discounting)</f>
        <v>#NAME?</v>
      </c>
      <c r="M6" s="855" t="e">
        <f ca="1">_xll.ohRangeRetrieveError(L6)</f>
        <v>#NAME?</v>
      </c>
      <c r="N6" s="745"/>
    </row>
    <row r="7" spans="1:18" x14ac:dyDescent="0.2">
      <c r="A7" s="66"/>
      <c r="B7" s="1506">
        <v>0</v>
      </c>
      <c r="C7" s="1506" t="s">
        <v>485</v>
      </c>
      <c r="D7" s="1506" t="s">
        <v>64</v>
      </c>
      <c r="E7" s="1506" t="s">
        <v>123</v>
      </c>
      <c r="F7" s="1506" t="s">
        <v>120</v>
      </c>
      <c r="G7" s="1509" t="s">
        <v>434</v>
      </c>
      <c r="H7" s="1509" t="s">
        <v>388</v>
      </c>
      <c r="I7" s="1509" t="s">
        <v>489</v>
      </c>
      <c r="J7" s="1508" t="e">
        <f ca="1">_xll.qlSimpleQuote(Trigger,,,,0)</f>
        <v>#NAME?</v>
      </c>
      <c r="K7" s="1507" t="str">
        <f t="shared" si="0"/>
        <v>GBPAM3L1Y_Quote</v>
      </c>
      <c r="L7" s="1506" t="e">
        <f ca="1">_xll.qlSwapRateHelper(Trigger,K7&amp;"_rh",ObjectOverwrite,Permanent,$K7,$B7,$D7,Calendar,$G7,$H7,$I7,$L$3,$J7,C7,Discounting)</f>
        <v>#NAME?</v>
      </c>
      <c r="M7" s="855" t="e">
        <f ca="1">_xll.ohRangeRetrieveError(L7)</f>
        <v>#NAME?</v>
      </c>
      <c r="N7" s="745"/>
    </row>
    <row r="8" spans="1:18" x14ac:dyDescent="0.2">
      <c r="A8" s="66"/>
      <c r="B8" s="1506">
        <v>0</v>
      </c>
      <c r="C8" s="1506" t="s">
        <v>485</v>
      </c>
      <c r="D8" s="1506" t="s">
        <v>134</v>
      </c>
      <c r="E8" s="1506" t="s">
        <v>123</v>
      </c>
      <c r="F8" s="1506" t="s">
        <v>120</v>
      </c>
      <c r="G8" s="1509" t="s">
        <v>434</v>
      </c>
      <c r="H8" s="1509" t="s">
        <v>388</v>
      </c>
      <c r="I8" s="1509" t="s">
        <v>489</v>
      </c>
      <c r="J8" s="1508" t="e">
        <f ca="1">_xll.qlSimpleQuote(Trigger,,,,0)</f>
        <v>#NAME?</v>
      </c>
      <c r="K8" s="1507" t="str">
        <f t="shared" si="0"/>
        <v>GBPAM3L15M_Quote</v>
      </c>
      <c r="L8" s="1506" t="e">
        <f ca="1">_xll.qlSwapRateHelper(Trigger,K8&amp;"_rh",ObjectOverwrite,Permanent,$K8,$B8,$D8,Calendar,$G8,$H8,$I8,$L$3,$J8,C8,Discounting)</f>
        <v>#NAME?</v>
      </c>
      <c r="M8" s="855" t="e">
        <f ca="1">_xll.ohRangeRetrieveError(L8)</f>
        <v>#NAME?</v>
      </c>
      <c r="N8" s="745"/>
    </row>
    <row r="9" spans="1:18" x14ac:dyDescent="0.2">
      <c r="A9" s="66"/>
      <c r="B9" s="1506">
        <v>0</v>
      </c>
      <c r="C9" s="1506" t="s">
        <v>485</v>
      </c>
      <c r="D9" s="1506" t="s">
        <v>133</v>
      </c>
      <c r="E9" s="1506" t="s">
        <v>123</v>
      </c>
      <c r="F9" s="1506" t="s">
        <v>120</v>
      </c>
      <c r="G9" s="1509" t="s">
        <v>434</v>
      </c>
      <c r="H9" s="1509" t="s">
        <v>388</v>
      </c>
      <c r="I9" s="1509" t="s">
        <v>489</v>
      </c>
      <c r="J9" s="1508" t="e">
        <f ca="1">_xll.qlSimpleQuote(Trigger,,,,0)</f>
        <v>#NAME?</v>
      </c>
      <c r="K9" s="1507" t="str">
        <f t="shared" si="0"/>
        <v>GBPAM3L18M_Quote</v>
      </c>
      <c r="L9" s="1506" t="e">
        <f ca="1">_xll.qlSwapRateHelper(Trigger,K9&amp;"_rh",ObjectOverwrite,Permanent,$K9,$B9,$D9,Calendar,$G9,$H9,$I9,$L$3,$J9,C9,Discounting)</f>
        <v>#NAME?</v>
      </c>
      <c r="M9" s="855" t="e">
        <f ca="1">_xll.ohRangeRetrieveError(L9)</f>
        <v>#NAME?</v>
      </c>
      <c r="N9" s="745"/>
    </row>
    <row r="10" spans="1:18" ht="11.25" customHeight="1" x14ac:dyDescent="0.2">
      <c r="A10" s="66"/>
      <c r="B10" s="1505">
        <v>0</v>
      </c>
      <c r="C10" s="1505" t="s">
        <v>485</v>
      </c>
      <c r="D10" s="1505" t="s">
        <v>64</v>
      </c>
      <c r="E10" s="1505" t="s">
        <v>135</v>
      </c>
      <c r="F10" s="1505" t="s">
        <v>120</v>
      </c>
      <c r="G10" s="1504" t="s">
        <v>488</v>
      </c>
      <c r="H10" s="857" t="s">
        <v>388</v>
      </c>
      <c r="I10" s="857" t="s">
        <v>381</v>
      </c>
      <c r="J10" s="856" t="e">
        <f ca="1">_xll.qlSimpleQuote(Trigger,,,,0)</f>
        <v>#NAME?</v>
      </c>
      <c r="K10" s="751" t="str">
        <f t="shared" si="0"/>
        <v>GBPSM3L1Y_Quote</v>
      </c>
      <c r="L10" s="753" t="e">
        <f ca="1">_xll.qlSwapRateHelper(Trigger,K10&amp;"_rh",ObjectOverwrite,Permanent,$K10,$B10,$D10,Calendar,$G10,$H10,$I10,$L$3,$J10,C10,Discounting)</f>
        <v>#NAME?</v>
      </c>
      <c r="M10" s="855" t="e">
        <f ca="1">_xll.ohRangeRetrieveError(L10)</f>
        <v>#NAME?</v>
      </c>
      <c r="N10" s="745"/>
    </row>
    <row r="11" spans="1:18" ht="11.25" customHeight="1" x14ac:dyDescent="0.2">
      <c r="A11" s="66"/>
      <c r="B11" s="753">
        <v>0</v>
      </c>
      <c r="C11" s="753" t="s">
        <v>485</v>
      </c>
      <c r="D11" s="753" t="s">
        <v>63</v>
      </c>
      <c r="E11" s="753" t="s">
        <v>135</v>
      </c>
      <c r="F11" s="753" t="s">
        <v>120</v>
      </c>
      <c r="G11" s="1504" t="s">
        <v>488</v>
      </c>
      <c r="H11" s="857" t="s">
        <v>388</v>
      </c>
      <c r="I11" s="857" t="s">
        <v>381</v>
      </c>
      <c r="J11" s="856" t="e">
        <f ca="1">_xll.qlSimpleQuote(Trigger,,,,0)</f>
        <v>#NAME?</v>
      </c>
      <c r="K11" s="751" t="str">
        <f t="shared" si="0"/>
        <v>GBPSM3L2Y_Quote</v>
      </c>
      <c r="L11" s="753" t="e">
        <f ca="1">_xll.qlSwapRateHelper(Trigger,K11&amp;"_rh",ObjectOverwrite,Permanent,$K11,$B11,$D11,Calendar,$G11,$H11,$I11,$L$3,$J11,C11,Discounting)</f>
        <v>#NAME?</v>
      </c>
      <c r="M11" s="855" t="e">
        <f ca="1">_xll.ohRangeRetrieveError(L11)</f>
        <v>#NAME?</v>
      </c>
      <c r="N11" s="745"/>
    </row>
    <row r="12" spans="1:18" ht="11.25" customHeight="1" x14ac:dyDescent="0.2">
      <c r="A12" s="66"/>
      <c r="B12" s="753">
        <v>0</v>
      </c>
      <c r="C12" s="753" t="s">
        <v>485</v>
      </c>
      <c r="D12" s="753" t="s">
        <v>62</v>
      </c>
      <c r="E12" s="753" t="s">
        <v>135</v>
      </c>
      <c r="F12" s="753" t="s">
        <v>120</v>
      </c>
      <c r="G12" s="1504" t="s">
        <v>488</v>
      </c>
      <c r="H12" s="857" t="s">
        <v>388</v>
      </c>
      <c r="I12" s="857" t="s">
        <v>381</v>
      </c>
      <c r="J12" s="856" t="e">
        <f ca="1">_xll.qlSimpleQuote(Trigger,,,,0)</f>
        <v>#NAME?</v>
      </c>
      <c r="K12" s="751" t="str">
        <f t="shared" si="0"/>
        <v>GBPSM3L3Y_Quote</v>
      </c>
      <c r="L12" s="753" t="e">
        <f ca="1">_xll.qlSwapRateHelper(Trigger,K12&amp;"_rh",ObjectOverwrite,Permanent,$K12,$B12,$D12,Calendar,$G12,$H12,$I12,$L$3,$J12,C12,Discounting)</f>
        <v>#NAME?</v>
      </c>
      <c r="M12" s="855" t="e">
        <f ca="1">_xll.ohRangeRetrieveError(L12)</f>
        <v>#NAME?</v>
      </c>
      <c r="N12" s="745"/>
    </row>
    <row r="13" spans="1:18" ht="11.25" customHeight="1" x14ac:dyDescent="0.2">
      <c r="A13" s="66"/>
      <c r="B13" s="753">
        <v>0</v>
      </c>
      <c r="C13" s="753" t="s">
        <v>485</v>
      </c>
      <c r="D13" s="753" t="s">
        <v>61</v>
      </c>
      <c r="E13" s="753" t="s">
        <v>135</v>
      </c>
      <c r="F13" s="753" t="s">
        <v>120</v>
      </c>
      <c r="G13" s="1504" t="s">
        <v>488</v>
      </c>
      <c r="H13" s="857" t="s">
        <v>388</v>
      </c>
      <c r="I13" s="857" t="s">
        <v>381</v>
      </c>
      <c r="J13" s="856" t="e">
        <f ca="1">_xll.qlSimpleQuote(Trigger,,,,0)</f>
        <v>#NAME?</v>
      </c>
      <c r="K13" s="751" t="str">
        <f t="shared" si="0"/>
        <v>GBPSM3L4Y_Quote</v>
      </c>
      <c r="L13" s="753" t="e">
        <f ca="1">_xll.qlSwapRateHelper(Trigger,K13&amp;"_rh",ObjectOverwrite,Permanent,$K13,$B13,$D13,Calendar,$G13,$H13,$I13,$L$3,$J13,C13,Discounting)</f>
        <v>#NAME?</v>
      </c>
      <c r="M13" s="855" t="e">
        <f ca="1">_xll.ohRangeRetrieveError(L13)</f>
        <v>#NAME?</v>
      </c>
      <c r="N13" s="745"/>
    </row>
    <row r="14" spans="1:18" ht="11.25" customHeight="1" x14ac:dyDescent="0.2">
      <c r="A14" s="66"/>
      <c r="B14" s="753">
        <v>0</v>
      </c>
      <c r="C14" s="753" t="s">
        <v>485</v>
      </c>
      <c r="D14" s="753" t="s">
        <v>60</v>
      </c>
      <c r="E14" s="753" t="s">
        <v>135</v>
      </c>
      <c r="F14" s="753" t="s">
        <v>120</v>
      </c>
      <c r="G14" s="1504" t="s">
        <v>488</v>
      </c>
      <c r="H14" s="857" t="s">
        <v>388</v>
      </c>
      <c r="I14" s="857" t="s">
        <v>381</v>
      </c>
      <c r="J14" s="856" t="e">
        <f ca="1">_xll.qlSimpleQuote(Trigger,,,,0)</f>
        <v>#NAME?</v>
      </c>
      <c r="K14" s="751" t="str">
        <f t="shared" si="0"/>
        <v>GBPSM3L5Y_Quote</v>
      </c>
      <c r="L14" s="753" t="e">
        <f ca="1">_xll.qlSwapRateHelper(Trigger,K14&amp;"_rh",ObjectOverwrite,Permanent,$K14,$B14,$D14,Calendar,$G14,$H14,$I14,$L$3,$J14,C14,Discounting)</f>
        <v>#NAME?</v>
      </c>
      <c r="M14" s="855" t="e">
        <f ca="1">_xll.ohRangeRetrieveError(L14)</f>
        <v>#NAME?</v>
      </c>
      <c r="N14" s="745"/>
    </row>
    <row r="15" spans="1:18" ht="11.25" customHeight="1" x14ac:dyDescent="0.2">
      <c r="A15" s="66"/>
      <c r="B15" s="753">
        <v>0</v>
      </c>
      <c r="C15" s="753" t="s">
        <v>485</v>
      </c>
      <c r="D15" s="753" t="s">
        <v>59</v>
      </c>
      <c r="E15" s="753" t="s">
        <v>135</v>
      </c>
      <c r="F15" s="753" t="s">
        <v>120</v>
      </c>
      <c r="G15" s="1504" t="s">
        <v>488</v>
      </c>
      <c r="H15" s="857" t="s">
        <v>388</v>
      </c>
      <c r="I15" s="857" t="s">
        <v>381</v>
      </c>
      <c r="J15" s="856" t="e">
        <f ca="1">_xll.qlSimpleQuote(Trigger,,,,0)</f>
        <v>#NAME?</v>
      </c>
      <c r="K15" s="751" t="str">
        <f t="shared" si="0"/>
        <v>GBPSM3L6Y_Quote</v>
      </c>
      <c r="L15" s="753" t="e">
        <f ca="1">_xll.qlSwapRateHelper(Trigger,K15&amp;"_rh",ObjectOverwrite,Permanent,$K15,$B15,$D15,Calendar,$G15,$H15,$I15,$L$3,$J15,C15,Discounting)</f>
        <v>#NAME?</v>
      </c>
      <c r="M15" s="855" t="e">
        <f ca="1">_xll.ohRangeRetrieveError(L15)</f>
        <v>#NAME?</v>
      </c>
      <c r="N15" s="745"/>
    </row>
    <row r="16" spans="1:18" ht="11.25" customHeight="1" x14ac:dyDescent="0.2">
      <c r="A16" s="66"/>
      <c r="B16" s="753">
        <v>0</v>
      </c>
      <c r="C16" s="753" t="s">
        <v>485</v>
      </c>
      <c r="D16" s="753" t="s">
        <v>58</v>
      </c>
      <c r="E16" s="753" t="s">
        <v>135</v>
      </c>
      <c r="F16" s="753" t="s">
        <v>120</v>
      </c>
      <c r="G16" s="1504" t="s">
        <v>488</v>
      </c>
      <c r="H16" s="857" t="s">
        <v>388</v>
      </c>
      <c r="I16" s="857" t="s">
        <v>381</v>
      </c>
      <c r="J16" s="856" t="e">
        <f ca="1">_xll.qlSimpleQuote(Trigger,,,,0)</f>
        <v>#NAME?</v>
      </c>
      <c r="K16" s="751" t="str">
        <f t="shared" si="0"/>
        <v>GBPSM3L7Y_Quote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
        <v>485</v>
      </c>
      <c r="D17" s="753" t="s">
        <v>57</v>
      </c>
      <c r="E17" s="753" t="s">
        <v>135</v>
      </c>
      <c r="F17" s="753" t="s">
        <v>120</v>
      </c>
      <c r="G17" s="1504" t="s">
        <v>488</v>
      </c>
      <c r="H17" s="857" t="s">
        <v>388</v>
      </c>
      <c r="I17" s="857" t="s">
        <v>381</v>
      </c>
      <c r="J17" s="856" t="e">
        <f ca="1">_xll.qlSimpleQuote(Trigger,,,,0)</f>
        <v>#NAME?</v>
      </c>
      <c r="K17" s="751" t="str">
        <f t="shared" si="0"/>
        <v>GBPSM3L8Y_Quote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
        <v>485</v>
      </c>
      <c r="D18" s="753" t="s">
        <v>56</v>
      </c>
      <c r="E18" s="753" t="s">
        <v>135</v>
      </c>
      <c r="F18" s="753" t="s">
        <v>120</v>
      </c>
      <c r="G18" s="1504" t="s">
        <v>488</v>
      </c>
      <c r="H18" s="857" t="s">
        <v>388</v>
      </c>
      <c r="I18" s="857" t="s">
        <v>381</v>
      </c>
      <c r="J18" s="856" t="e">
        <f ca="1">_xll.qlSimpleQuote(Trigger,,,,0)</f>
        <v>#NAME?</v>
      </c>
      <c r="K18" s="751" t="str">
        <f t="shared" si="0"/>
        <v>GBPSM3L9Y_Quote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
        <v>485</v>
      </c>
      <c r="D19" s="753" t="s">
        <v>55</v>
      </c>
      <c r="E19" s="753" t="s">
        <v>135</v>
      </c>
      <c r="F19" s="753" t="s">
        <v>120</v>
      </c>
      <c r="G19" s="1504" t="s">
        <v>488</v>
      </c>
      <c r="H19" s="857" t="s">
        <v>388</v>
      </c>
      <c r="I19" s="857" t="s">
        <v>381</v>
      </c>
      <c r="J19" s="856" t="e">
        <f ca="1">_xll.qlSimpleQuote(Trigger,,,,0)</f>
        <v>#NAME?</v>
      </c>
      <c r="K19" s="751" t="str">
        <f t="shared" si="0"/>
        <v>GBPSM3L10Y_Quote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
        <v>485</v>
      </c>
      <c r="D20" s="753" t="s">
        <v>119</v>
      </c>
      <c r="E20" s="753" t="s">
        <v>135</v>
      </c>
      <c r="F20" s="753" t="s">
        <v>120</v>
      </c>
      <c r="G20" s="1504" t="s">
        <v>488</v>
      </c>
      <c r="H20" s="857" t="s">
        <v>388</v>
      </c>
      <c r="I20" s="857" t="s">
        <v>381</v>
      </c>
      <c r="J20" s="856" t="e">
        <f ca="1">_xll.qlSimpleQuote(Trigger,,,,0)</f>
        <v>#NAME?</v>
      </c>
      <c r="K20" s="751" t="str">
        <f t="shared" si="0"/>
        <v>GBPSM3L11Y_Quote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
        <v>485</v>
      </c>
      <c r="D21" s="753" t="s">
        <v>54</v>
      </c>
      <c r="E21" s="753" t="s">
        <v>135</v>
      </c>
      <c r="F21" s="753" t="s">
        <v>120</v>
      </c>
      <c r="G21" s="1504" t="s">
        <v>488</v>
      </c>
      <c r="H21" s="857" t="s">
        <v>388</v>
      </c>
      <c r="I21" s="857" t="s">
        <v>381</v>
      </c>
      <c r="J21" s="856" t="e">
        <f ca="1">_xll.qlSimpleQuote(Trigger,,,,0)</f>
        <v>#NAME?</v>
      </c>
      <c r="K21" s="751" t="str">
        <f t="shared" si="0"/>
        <v>GBPSM3L12Y_Quote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
        <v>485</v>
      </c>
      <c r="D22" s="753" t="s">
        <v>118</v>
      </c>
      <c r="E22" s="753" t="s">
        <v>135</v>
      </c>
      <c r="F22" s="753" t="s">
        <v>120</v>
      </c>
      <c r="G22" s="1504" t="s">
        <v>488</v>
      </c>
      <c r="H22" s="857" t="s">
        <v>388</v>
      </c>
      <c r="I22" s="857" t="s">
        <v>381</v>
      </c>
      <c r="J22" s="856" t="e">
        <f ca="1">_xll.qlSimpleQuote(Trigger,,,,0)</f>
        <v>#NAME?</v>
      </c>
      <c r="K22" s="751" t="str">
        <f t="shared" si="0"/>
        <v>GBPSM3L13Y_Quote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
        <v>485</v>
      </c>
      <c r="D23" s="753" t="s">
        <v>117</v>
      </c>
      <c r="E23" s="753" t="s">
        <v>135</v>
      </c>
      <c r="F23" s="753" t="s">
        <v>120</v>
      </c>
      <c r="G23" s="1504" t="s">
        <v>488</v>
      </c>
      <c r="H23" s="857" t="s">
        <v>388</v>
      </c>
      <c r="I23" s="857" t="s">
        <v>381</v>
      </c>
      <c r="J23" s="856" t="e">
        <f ca="1">_xll.qlSimpleQuote(Trigger,,,,0)</f>
        <v>#NAME?</v>
      </c>
      <c r="K23" s="751" t="str">
        <f t="shared" si="0"/>
        <v>GBPSM3L14Y_Quote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
        <v>485</v>
      </c>
      <c r="D24" s="753" t="s">
        <v>53</v>
      </c>
      <c r="E24" s="753" t="s">
        <v>135</v>
      </c>
      <c r="F24" s="753" t="s">
        <v>120</v>
      </c>
      <c r="G24" s="1504" t="s">
        <v>488</v>
      </c>
      <c r="H24" s="857" t="s">
        <v>388</v>
      </c>
      <c r="I24" s="857" t="s">
        <v>381</v>
      </c>
      <c r="J24" s="856" t="e">
        <f ca="1">_xll.qlSimpleQuote(Trigger,,,,0)</f>
        <v>#NAME?</v>
      </c>
      <c r="K24" s="751" t="str">
        <f t="shared" si="0"/>
        <v>GBPSM3L15Y_Quote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
        <v>485</v>
      </c>
      <c r="D25" s="753" t="s">
        <v>116</v>
      </c>
      <c r="E25" s="753" t="s">
        <v>135</v>
      </c>
      <c r="F25" s="753" t="s">
        <v>120</v>
      </c>
      <c r="G25" s="1504" t="s">
        <v>488</v>
      </c>
      <c r="H25" s="857" t="s">
        <v>388</v>
      </c>
      <c r="I25" s="857" t="s">
        <v>381</v>
      </c>
      <c r="J25" s="856" t="e">
        <f ca="1">_xll.qlSimpleQuote(Trigger,,,,0)</f>
        <v>#NAME?</v>
      </c>
      <c r="K25" s="751" t="str">
        <f t="shared" si="0"/>
        <v>GBPSM3L16Y_Quote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
        <v>485</v>
      </c>
      <c r="D26" s="753" t="s">
        <v>115</v>
      </c>
      <c r="E26" s="753" t="s">
        <v>135</v>
      </c>
      <c r="F26" s="753" t="s">
        <v>120</v>
      </c>
      <c r="G26" s="1504" t="s">
        <v>488</v>
      </c>
      <c r="H26" s="857" t="s">
        <v>388</v>
      </c>
      <c r="I26" s="857" t="s">
        <v>381</v>
      </c>
      <c r="J26" s="856" t="e">
        <f ca="1">_xll.qlSimpleQuote(Trigger,,,,0)</f>
        <v>#NAME?</v>
      </c>
      <c r="K26" s="751" t="str">
        <f t="shared" si="0"/>
        <v>GBPSM3L17Y_Quote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
        <v>485</v>
      </c>
      <c r="D27" s="753" t="s">
        <v>114</v>
      </c>
      <c r="E27" s="753" t="s">
        <v>135</v>
      </c>
      <c r="F27" s="753" t="s">
        <v>120</v>
      </c>
      <c r="G27" s="1504" t="s">
        <v>488</v>
      </c>
      <c r="H27" s="857" t="s">
        <v>388</v>
      </c>
      <c r="I27" s="857" t="s">
        <v>381</v>
      </c>
      <c r="J27" s="856" t="e">
        <f ca="1">_xll.qlSimpleQuote(Trigger,,,,0)</f>
        <v>#NAME?</v>
      </c>
      <c r="K27" s="751" t="str">
        <f t="shared" si="0"/>
        <v>GBPSM3L18Y_Quote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
        <v>485</v>
      </c>
      <c r="D28" s="753" t="s">
        <v>113</v>
      </c>
      <c r="E28" s="753" t="s">
        <v>135</v>
      </c>
      <c r="F28" s="753" t="s">
        <v>120</v>
      </c>
      <c r="G28" s="1504" t="s">
        <v>488</v>
      </c>
      <c r="H28" s="857" t="s">
        <v>388</v>
      </c>
      <c r="I28" s="857" t="s">
        <v>381</v>
      </c>
      <c r="J28" s="856" t="e">
        <f ca="1">_xll.qlSimpleQuote(Trigger,,,,0)</f>
        <v>#NAME?</v>
      </c>
      <c r="K28" s="751" t="str">
        <f t="shared" si="0"/>
        <v>GBPSM3L19Y_Quote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
        <v>485</v>
      </c>
      <c r="D29" s="753" t="s">
        <v>52</v>
      </c>
      <c r="E29" s="753" t="s">
        <v>135</v>
      </c>
      <c r="F29" s="753" t="s">
        <v>120</v>
      </c>
      <c r="G29" s="1504" t="s">
        <v>488</v>
      </c>
      <c r="H29" s="857" t="s">
        <v>388</v>
      </c>
      <c r="I29" s="857" t="s">
        <v>381</v>
      </c>
      <c r="J29" s="856" t="e">
        <f ca="1">_xll.qlSimpleQuote(Trigger,,,,0)</f>
        <v>#NAME?</v>
      </c>
      <c r="K29" s="751" t="str">
        <f t="shared" si="0"/>
        <v>GBPSM3L20Y_Quote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
        <v>485</v>
      </c>
      <c r="D30" s="753" t="s">
        <v>112</v>
      </c>
      <c r="E30" s="753" t="s">
        <v>135</v>
      </c>
      <c r="F30" s="753" t="s">
        <v>120</v>
      </c>
      <c r="G30" s="1504" t="s">
        <v>488</v>
      </c>
      <c r="H30" s="857" t="s">
        <v>388</v>
      </c>
      <c r="I30" s="857" t="s">
        <v>381</v>
      </c>
      <c r="J30" s="856" t="e">
        <f ca="1">_xll.qlSimpleQuote(Trigger,,,,0)</f>
        <v>#NAME?</v>
      </c>
      <c r="K30" s="751" t="str">
        <f t="shared" si="0"/>
        <v>GBPSM3L21Y_Quote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
        <v>485</v>
      </c>
      <c r="D31" s="753" t="s">
        <v>111</v>
      </c>
      <c r="E31" s="753" t="s">
        <v>135</v>
      </c>
      <c r="F31" s="753" t="s">
        <v>120</v>
      </c>
      <c r="G31" s="1504" t="s">
        <v>488</v>
      </c>
      <c r="H31" s="857" t="s">
        <v>388</v>
      </c>
      <c r="I31" s="857" t="s">
        <v>381</v>
      </c>
      <c r="J31" s="856" t="e">
        <f ca="1">_xll.qlSimpleQuote(Trigger,,,,0)</f>
        <v>#NAME?</v>
      </c>
      <c r="K31" s="751" t="str">
        <f t="shared" si="0"/>
        <v>GBPSM3L22Y_Quote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
        <v>485</v>
      </c>
      <c r="D32" s="753" t="s">
        <v>110</v>
      </c>
      <c r="E32" s="753" t="s">
        <v>135</v>
      </c>
      <c r="F32" s="753" t="s">
        <v>120</v>
      </c>
      <c r="G32" s="1504" t="s">
        <v>488</v>
      </c>
      <c r="H32" s="857" t="s">
        <v>388</v>
      </c>
      <c r="I32" s="857" t="s">
        <v>381</v>
      </c>
      <c r="J32" s="856" t="e">
        <f ca="1">_xll.qlSimpleQuote(Trigger,,,,0)</f>
        <v>#NAME?</v>
      </c>
      <c r="K32" s="751" t="str">
        <f t="shared" si="0"/>
        <v>GBPSM3L23Y_Quote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
        <v>485</v>
      </c>
      <c r="D33" s="753" t="s">
        <v>109</v>
      </c>
      <c r="E33" s="753" t="s">
        <v>135</v>
      </c>
      <c r="F33" s="753" t="s">
        <v>120</v>
      </c>
      <c r="G33" s="1504" t="s">
        <v>488</v>
      </c>
      <c r="H33" s="857" t="s">
        <v>388</v>
      </c>
      <c r="I33" s="857" t="s">
        <v>381</v>
      </c>
      <c r="J33" s="856" t="e">
        <f ca="1">_xll.qlSimpleQuote(Trigger,,,,0)</f>
        <v>#NAME?</v>
      </c>
      <c r="K33" s="751" t="str">
        <f t="shared" si="0"/>
        <v>GBPSM3L24Y_Quote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
        <v>485</v>
      </c>
      <c r="D34" s="753" t="s">
        <v>51</v>
      </c>
      <c r="E34" s="753" t="s">
        <v>135</v>
      </c>
      <c r="F34" s="753" t="s">
        <v>120</v>
      </c>
      <c r="G34" s="1504" t="s">
        <v>488</v>
      </c>
      <c r="H34" s="857" t="s">
        <v>388</v>
      </c>
      <c r="I34" s="857" t="s">
        <v>381</v>
      </c>
      <c r="J34" s="856" t="e">
        <f ca="1">_xll.qlSimpleQuote(Trigger,,,,0)</f>
        <v>#NAME?</v>
      </c>
      <c r="K34" s="751" t="str">
        <f t="shared" si="0"/>
        <v>GBPSM3L25Y_Quote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
        <v>485</v>
      </c>
      <c r="D35" s="753" t="s">
        <v>108</v>
      </c>
      <c r="E35" s="753" t="s">
        <v>135</v>
      </c>
      <c r="F35" s="753" t="s">
        <v>120</v>
      </c>
      <c r="G35" s="1504" t="s">
        <v>488</v>
      </c>
      <c r="H35" s="857" t="s">
        <v>388</v>
      </c>
      <c r="I35" s="857" t="s">
        <v>381</v>
      </c>
      <c r="J35" s="856" t="e">
        <f ca="1">_xll.qlSimpleQuote(Trigger,,,,0)</f>
        <v>#NAME?</v>
      </c>
      <c r="K35" s="751" t="str">
        <f t="shared" si="0"/>
        <v>GBPSM3L26Y_Quote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
        <v>485</v>
      </c>
      <c r="D36" s="753" t="s">
        <v>107</v>
      </c>
      <c r="E36" s="753" t="s">
        <v>135</v>
      </c>
      <c r="F36" s="753" t="s">
        <v>120</v>
      </c>
      <c r="G36" s="1504" t="s">
        <v>488</v>
      </c>
      <c r="H36" s="857" t="s">
        <v>388</v>
      </c>
      <c r="I36" s="857" t="s">
        <v>381</v>
      </c>
      <c r="J36" s="856" t="e">
        <f ca="1">_xll.qlSimpleQuote(Trigger,,,,0)</f>
        <v>#NAME?</v>
      </c>
      <c r="K36" s="751" t="str">
        <f t="shared" si="0"/>
        <v>GBPSM3L27Y_Quote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
        <v>485</v>
      </c>
      <c r="D37" s="753" t="s">
        <v>106</v>
      </c>
      <c r="E37" s="753" t="s">
        <v>135</v>
      </c>
      <c r="F37" s="753" t="s">
        <v>120</v>
      </c>
      <c r="G37" s="1504" t="s">
        <v>488</v>
      </c>
      <c r="H37" s="857" t="s">
        <v>388</v>
      </c>
      <c r="I37" s="857" t="s">
        <v>381</v>
      </c>
      <c r="J37" s="856" t="e">
        <f ca="1">_xll.qlSimpleQuote(Trigger,,,,0)</f>
        <v>#NAME?</v>
      </c>
      <c r="K37" s="751" t="str">
        <f t="shared" si="0"/>
        <v>GBPSM3L28Y_Quote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753">
        <v>0</v>
      </c>
      <c r="C38" s="753" t="s">
        <v>485</v>
      </c>
      <c r="D38" s="753" t="s">
        <v>105</v>
      </c>
      <c r="E38" s="753" t="s">
        <v>135</v>
      </c>
      <c r="F38" s="753" t="s">
        <v>120</v>
      </c>
      <c r="G38" s="1504" t="s">
        <v>488</v>
      </c>
      <c r="H38" s="857" t="s">
        <v>388</v>
      </c>
      <c r="I38" s="857" t="s">
        <v>381</v>
      </c>
      <c r="J38" s="856" t="e">
        <f ca="1">_xll.qlSimpleQuote(Trigger,,,,0)</f>
        <v>#NAME?</v>
      </c>
      <c r="K38" s="751" t="str">
        <f t="shared" si="0"/>
        <v>GBPSM3L29Y_Quote</v>
      </c>
      <c r="L38" s="753" t="e">
        <f ca="1">_xll.qlSwapRateHelper(Trigger,K38&amp;"_rh",ObjectOverwrite,Permanent,$K38,$B38,$D38,Calendar,$G38,$H38,$I38,$L$3,$J38,C38,Discounting)</f>
        <v>#NAME?</v>
      </c>
      <c r="M38" s="855" t="e">
        <f ca="1">_xll.ohRangeRetrieveError(L38)</f>
        <v>#NAME?</v>
      </c>
      <c r="N38" s="745"/>
    </row>
    <row r="39" spans="1:14" ht="11.25" customHeight="1" x14ac:dyDescent="0.2">
      <c r="A39" s="66"/>
      <c r="B39" s="753">
        <v>0</v>
      </c>
      <c r="C39" s="753" t="s">
        <v>485</v>
      </c>
      <c r="D39" s="753" t="s">
        <v>50</v>
      </c>
      <c r="E39" s="753" t="s">
        <v>135</v>
      </c>
      <c r="F39" s="753" t="s">
        <v>120</v>
      </c>
      <c r="G39" s="1504" t="s">
        <v>488</v>
      </c>
      <c r="H39" s="857" t="s">
        <v>388</v>
      </c>
      <c r="I39" s="857" t="s">
        <v>381</v>
      </c>
      <c r="J39" s="856" t="e">
        <f ca="1">_xll.qlSimpleQuote(Trigger,,,,0)</f>
        <v>#NAME?</v>
      </c>
      <c r="K39" s="751" t="str">
        <f t="shared" si="0"/>
        <v>GBPSM3L30Y_Quote</v>
      </c>
      <c r="L39" s="753" t="e">
        <f ca="1">_xll.qlSwapRateHelper(Trigger,K39&amp;"_rh",ObjectOverwrite,Permanent,$K39,$B39,$D39,Calendar,$G39,$H39,$I39,$L$3,$J39,C39,Discounting)</f>
        <v>#NAME?</v>
      </c>
      <c r="M39" s="855" t="e">
        <f ca="1">_xll.ohRangeRetrieveError(L39)</f>
        <v>#NAME?</v>
      </c>
      <c r="N39" s="745"/>
    </row>
    <row r="40" spans="1:14" ht="11.25" customHeight="1" x14ac:dyDescent="0.2">
      <c r="A40" s="66"/>
      <c r="B40" s="753">
        <v>0</v>
      </c>
      <c r="C40" s="753" t="s">
        <v>485</v>
      </c>
      <c r="D40" s="753" t="s">
        <v>104</v>
      </c>
      <c r="E40" s="753" t="s">
        <v>135</v>
      </c>
      <c r="F40" s="753" t="s">
        <v>120</v>
      </c>
      <c r="G40" s="1504" t="s">
        <v>488</v>
      </c>
      <c r="H40" s="857" t="s">
        <v>388</v>
      </c>
      <c r="I40" s="857" t="s">
        <v>381</v>
      </c>
      <c r="J40" s="856" t="e">
        <f ca="1">_xll.qlSimpleQuote(Trigger,,,,0)</f>
        <v>#NAME?</v>
      </c>
      <c r="K40" s="751" t="str">
        <f t="shared" si="0"/>
        <v>GBPSM3L35Y_Quote</v>
      </c>
      <c r="L40" s="753" t="e">
        <f ca="1">_xll.qlSwapRateHelper(Trigger,K40&amp;"_rh",ObjectOverwrite,Permanent,$K40,$B40,$D40,Calendar,$G40,$H40,$I40,$L$3,$J40,C40,Discounting)</f>
        <v>#NAME?</v>
      </c>
      <c r="M40" s="855" t="e">
        <f ca="1">_xll.ohRangeRetrieveError(L40)</f>
        <v>#NAME?</v>
      </c>
      <c r="N40" s="745"/>
    </row>
    <row r="41" spans="1:14" ht="11.25" customHeight="1" x14ac:dyDescent="0.2">
      <c r="A41" s="66"/>
      <c r="B41" s="753">
        <v>0</v>
      </c>
      <c r="C41" s="753" t="s">
        <v>485</v>
      </c>
      <c r="D41" s="753" t="s">
        <v>103</v>
      </c>
      <c r="E41" s="753" t="s">
        <v>135</v>
      </c>
      <c r="F41" s="753" t="s">
        <v>120</v>
      </c>
      <c r="G41" s="1504" t="s">
        <v>488</v>
      </c>
      <c r="H41" s="857" t="s">
        <v>388</v>
      </c>
      <c r="I41" s="857" t="s">
        <v>381</v>
      </c>
      <c r="J41" s="856" t="e">
        <f ca="1">_xll.qlSimpleQuote(Trigger,,,,0)</f>
        <v>#NAME?</v>
      </c>
      <c r="K41" s="751" t="str">
        <f t="shared" si="0"/>
        <v>GBPSM3L40Y_Quote</v>
      </c>
      <c r="L41" s="753" t="e">
        <f ca="1">_xll.qlSwapRateHelper(Trigger,K41&amp;"_rh",ObjectOverwrite,Permanent,$K41,$B41,$D41,Calendar,$G41,$H41,$I41,$L$3,$J41,C41,Discounting)</f>
        <v>#NAME?</v>
      </c>
      <c r="M41" s="855" t="e">
        <f ca="1">_xll.ohRangeRetrieveError(L41)</f>
        <v>#NAME?</v>
      </c>
      <c r="N41" s="745"/>
    </row>
    <row r="42" spans="1:14" ht="11.25" customHeight="1" x14ac:dyDescent="0.2">
      <c r="A42" s="66"/>
      <c r="B42" s="753">
        <v>0</v>
      </c>
      <c r="C42" s="753" t="s">
        <v>485</v>
      </c>
      <c r="D42" s="753" t="s">
        <v>102</v>
      </c>
      <c r="E42" s="753" t="s">
        <v>135</v>
      </c>
      <c r="F42" s="753" t="s">
        <v>120</v>
      </c>
      <c r="G42" s="1504" t="s">
        <v>488</v>
      </c>
      <c r="H42" s="857" t="s">
        <v>388</v>
      </c>
      <c r="I42" s="857" t="s">
        <v>381</v>
      </c>
      <c r="J42" s="856" t="e">
        <f ca="1">_xll.qlSimpleQuote(Trigger,,,,0)</f>
        <v>#NAME?</v>
      </c>
      <c r="K42" s="751" t="str">
        <f t="shared" si="0"/>
        <v>GBPSM3L50Y_Quote</v>
      </c>
      <c r="L42" s="753" t="e">
        <f ca="1">_xll.qlSwapRateHelper(Trigger,K42&amp;"_rh",ObjectOverwrite,Permanent,$K42,$B42,$D42,Calendar,$G42,$H42,$I42,$L$3,$J42,C42,Discounting)</f>
        <v>#NAME?</v>
      </c>
      <c r="M42" s="855" t="e">
        <f ca="1">_xll.ohRangeRetrieveError(L42)</f>
        <v>#NAME?</v>
      </c>
      <c r="N42" s="745"/>
    </row>
    <row r="43" spans="1:14" ht="11.25" customHeight="1" x14ac:dyDescent="0.2">
      <c r="A43" s="66"/>
      <c r="B43" s="285">
        <v>0</v>
      </c>
      <c r="C43" s="285" t="s">
        <v>485</v>
      </c>
      <c r="D43" s="285" t="s">
        <v>101</v>
      </c>
      <c r="E43" s="285" t="s">
        <v>135</v>
      </c>
      <c r="F43" s="285" t="s">
        <v>120</v>
      </c>
      <c r="G43" s="1503" t="s">
        <v>488</v>
      </c>
      <c r="H43" s="854" t="s">
        <v>388</v>
      </c>
      <c r="I43" s="854" t="s">
        <v>381</v>
      </c>
      <c r="J43" s="853" t="e">
        <f ca="1">_xll.qlSimpleQuote(Trigger,,,,0)</f>
        <v>#NAME?</v>
      </c>
      <c r="K43" s="748" t="str">
        <f t="shared" si="0"/>
        <v>GBPSM3L60Y_Quote</v>
      </c>
      <c r="L43" s="285" t="e">
        <f ca="1">_xll.qlSwapRateHelper(Trigger,K43&amp;"_rh",ObjectOverwrite,Permanent,$K43,$B43,$D43,Calendar,$G43,$H43,$I43,$L$3,$J43,C43,Discounting)</f>
        <v>#NAME?</v>
      </c>
      <c r="M43" s="852" t="e">
        <f ca="1">_xll.ohRangeRetrieveError(L43)</f>
        <v>#NAME?</v>
      </c>
      <c r="N43" s="745"/>
    </row>
    <row r="44" spans="1:14" ht="12" thickBot="1" x14ac:dyDescent="0.25">
      <c r="A44" s="54"/>
      <c r="B44" s="53"/>
      <c r="C44" s="53"/>
      <c r="D44" s="53"/>
      <c r="E44" s="53"/>
      <c r="F44" s="53"/>
      <c r="G44" s="53"/>
      <c r="H44" s="53"/>
      <c r="I44" s="53"/>
      <c r="J44" s="53"/>
      <c r="K44" s="53"/>
      <c r="L44" s="269"/>
      <c r="M44" s="269"/>
      <c r="N44" s="851"/>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T39"/>
  <sheetViews>
    <sheetView workbookViewId="0"/>
  </sheetViews>
  <sheetFormatPr defaultRowHeight="11.25" x14ac:dyDescent="0.2"/>
  <cols>
    <col min="1" max="1" width="2.7109375" style="398" customWidth="1"/>
    <col min="2" max="2" width="5.7109375" style="398"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1" width="17.28515625" style="398" bestFit="1" customWidth="1"/>
    <col min="12" max="12" width="30.7109375" style="399" bestFit="1"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19" width="9.140625" style="398"/>
    <col min="20" max="20" width="9.140625" style="398" customWidth="1"/>
    <col min="21" max="16384" width="9.140625" style="398"/>
  </cols>
  <sheetData>
    <row r="1" spans="1:20"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5"/>
    </row>
    <row r="2" spans="1:20"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IF(Serialize,_xll.ohObjectSave(L3:L38,SerializationPath&amp;L1,FileOverwrite,Serialize),"---")</f>
        <v>---</v>
      </c>
      <c r="M2" s="870" t="e">
        <f ca="1">_xll.ohRangeRetrieveError(L2)</f>
        <v>#NAME?</v>
      </c>
      <c r="N2" s="745"/>
    </row>
    <row r="3" spans="1:20"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S3" s="1933" t="e">
        <f ca="1">_xll.ohTrigger('General Settings_3M'!Trigger,BasisSwap3M6M_MKT!Trigger2,Swap6M_MKT!Trigger2)</f>
        <v>#NAME?</v>
      </c>
      <c r="T3" s="1931" t="s">
        <v>634</v>
      </c>
    </row>
    <row r="4" spans="1:20" ht="11.25" customHeight="1" x14ac:dyDescent="0.2">
      <c r="A4" s="89"/>
      <c r="B4" s="85"/>
      <c r="C4" s="85"/>
      <c r="D4" s="85"/>
      <c r="E4" s="85"/>
      <c r="F4" s="85"/>
      <c r="G4" s="85"/>
      <c r="H4" s="85"/>
      <c r="I4" s="85"/>
      <c r="J4" s="85"/>
      <c r="K4" s="85"/>
      <c r="L4" s="85"/>
      <c r="M4" s="85"/>
      <c r="N4" s="745"/>
      <c r="S4" s="1933"/>
      <c r="T4" s="1931" t="s">
        <v>635</v>
      </c>
    </row>
    <row r="5" spans="1:20" ht="11.25" customHeight="1" thickBot="1" x14ac:dyDescent="0.25">
      <c r="A5" s="66"/>
      <c r="B5" s="1472">
        <v>0</v>
      </c>
      <c r="C5" s="1472" t="s">
        <v>485</v>
      </c>
      <c r="D5" s="1472" t="s">
        <v>64</v>
      </c>
      <c r="E5" s="1472" t="s">
        <v>124</v>
      </c>
      <c r="F5" s="1472" t="str">
        <f>VLOOKUP(Currency,Swap3MConventions,3)</f>
        <v>3L</v>
      </c>
      <c r="G5" s="1457" t="str">
        <f t="shared" ref="G5:G38" si="0">IF(UPPER(LEFT($E5))="A","Annual",IF(UPPER(LEFT($E5))="S","Semiannual","--"))</f>
        <v>Semiannual</v>
      </c>
      <c r="H5" s="1457" t="s">
        <v>388</v>
      </c>
      <c r="I5" s="1457" t="str">
        <f t="shared" ref="I5:I38" si="1">IF(UPPER(RIGHT($E5))="B",BondBasisDayCounter,IF(UPPER(RIGHT($E5))="M",MoneyMarketDayCounter,"--"))</f>
        <v>Actual/365 (Fixed)</v>
      </c>
      <c r="J5" s="868" t="str">
        <f t="shared" ref="J5:J38" si="2">Currency&amp;$F5&amp;$I$1&amp;$D5&amp;QuoteSuffix</f>
        <v>GBP3L6L1Y_Quote</v>
      </c>
      <c r="K5" s="755" t="str">
        <f t="shared" ref="K5:K38" si="3">Currency&amp;$E5&amp;$I$1&amp;$D5&amp;"_Quote"</f>
        <v>GBPSB6L1Y_Quote</v>
      </c>
      <c r="L5" s="757" t="e">
        <f ca="1">_xll.qlSwapRateHelper(Trigger,K5&amp;"_rh",ObjectOverwrite,Permanent,$K5,$B5,$D5,Calendar,$G5,$H5,$I5,$L$3,$J5,C5,Discounting)</f>
        <v>#NAME?</v>
      </c>
      <c r="M5" s="867" t="e">
        <f ca="1">_xll.ohRangeRetrieveError(L5)</f>
        <v>#NAME?</v>
      </c>
      <c r="N5" s="745"/>
    </row>
    <row r="6" spans="1:20" ht="11.25" customHeight="1" x14ac:dyDescent="0.2">
      <c r="A6" s="66"/>
      <c r="B6" s="753">
        <v>0</v>
      </c>
      <c r="C6" s="753" t="str">
        <f t="shared" ref="C6:C38" si="4">C5</f>
        <v>0d</v>
      </c>
      <c r="D6" s="753" t="s">
        <v>63</v>
      </c>
      <c r="E6" s="753" t="s">
        <v>124</v>
      </c>
      <c r="F6" s="753" t="str">
        <f t="shared" ref="F6:F38" si="5">F5</f>
        <v>3L</v>
      </c>
      <c r="G6" s="857" t="str">
        <f t="shared" si="0"/>
        <v>Semiannual</v>
      </c>
      <c r="H6" s="857" t="s">
        <v>388</v>
      </c>
      <c r="I6" s="857" t="str">
        <f t="shared" si="1"/>
        <v>Actual/365 (Fixed)</v>
      </c>
      <c r="J6" s="856" t="str">
        <f t="shared" si="2"/>
        <v>GBP3L6L2Y_Quote</v>
      </c>
      <c r="K6" s="751" t="str">
        <f t="shared" si="3"/>
        <v>GBPSB6L2Y_Quote</v>
      </c>
      <c r="L6" s="753" t="e">
        <f ca="1">_xll.qlSwapRateHelper(Trigger,K6&amp;"_rh",ObjectOverwrite,Permanent,$K6,$B6,$D6,Calendar,$G6,$H6,$I6,$L$3,$J6,C6,Discounting)</f>
        <v>#NAME?</v>
      </c>
      <c r="M6" s="855" t="e">
        <f ca="1">_xll.ohRangeRetrieveError(L6)</f>
        <v>#NAME?</v>
      </c>
      <c r="N6" s="745"/>
      <c r="P6" s="866" t="s">
        <v>49</v>
      </c>
      <c r="Q6" s="743" t="s">
        <v>127</v>
      </c>
      <c r="R6" s="1471" t="s">
        <v>120</v>
      </c>
    </row>
    <row r="7" spans="1:20" ht="11.25" customHeight="1" x14ac:dyDescent="0.2">
      <c r="A7" s="66"/>
      <c r="B7" s="753">
        <v>0</v>
      </c>
      <c r="C7" s="753" t="str">
        <f t="shared" si="4"/>
        <v>0d</v>
      </c>
      <c r="D7" s="753" t="s">
        <v>62</v>
      </c>
      <c r="E7" s="753" t="str">
        <f t="shared" ref="E7:E38" si="6">E6</f>
        <v>SB</v>
      </c>
      <c r="F7" s="753" t="str">
        <f t="shared" si="5"/>
        <v>3L</v>
      </c>
      <c r="G7" s="857" t="str">
        <f t="shared" si="0"/>
        <v>Semiannual</v>
      </c>
      <c r="H7" s="857" t="s">
        <v>388</v>
      </c>
      <c r="I7" s="857" t="str">
        <f t="shared" si="1"/>
        <v>Actual/365 (Fixed)</v>
      </c>
      <c r="J7" s="856" t="str">
        <f t="shared" si="2"/>
        <v>GBP3L6L3Y_Quote</v>
      </c>
      <c r="K7" s="751" t="str">
        <f t="shared" si="3"/>
        <v>GBPSB6L3Y_Quote</v>
      </c>
      <c r="L7" s="753" t="e">
        <f ca="1">_xll.qlSwapRateHelper(Trigger,K7&amp;"_rh",ObjectOverwrite,Permanent,$K7,$B7,$D7,Calendar,$G7,$H7,$I7,$L$3,$J7,C7,Discounting)</f>
        <v>#NAME?</v>
      </c>
      <c r="M7" s="855" t="e">
        <f ca="1">_xll.ohRangeRetrieveError(L7)</f>
        <v>#NAME?</v>
      </c>
      <c r="N7" s="745"/>
      <c r="P7" s="863" t="s">
        <v>48</v>
      </c>
      <c r="Q7" s="1406" t="s">
        <v>127</v>
      </c>
      <c r="R7" s="1470" t="s">
        <v>126</v>
      </c>
    </row>
    <row r="8" spans="1:20" ht="11.25" customHeight="1" x14ac:dyDescent="0.2">
      <c r="A8" s="66"/>
      <c r="B8" s="753">
        <v>0</v>
      </c>
      <c r="C8" s="753" t="str">
        <f t="shared" si="4"/>
        <v>0d</v>
      </c>
      <c r="D8" s="753" t="s">
        <v>61</v>
      </c>
      <c r="E8" s="753" t="str">
        <f t="shared" si="6"/>
        <v>SB</v>
      </c>
      <c r="F8" s="753" t="str">
        <f t="shared" si="5"/>
        <v>3L</v>
      </c>
      <c r="G8" s="857" t="str">
        <f t="shared" si="0"/>
        <v>Semiannual</v>
      </c>
      <c r="H8" s="857" t="s">
        <v>388</v>
      </c>
      <c r="I8" s="857" t="str">
        <f t="shared" si="1"/>
        <v>Actual/365 (Fixed)</v>
      </c>
      <c r="J8" s="856" t="str">
        <f t="shared" si="2"/>
        <v>GBP3L6L4Y_Quote</v>
      </c>
      <c r="K8" s="751" t="str">
        <f t="shared" si="3"/>
        <v>GBPSB6L4Y_Quote</v>
      </c>
      <c r="L8" s="753" t="e">
        <f ca="1">_xll.qlSwapRateHelper(Trigger,K8&amp;"_rh",ObjectOverwrite,Permanent,$K8,$B8,$D8,Calendar,$G8,$H8,$I8,$L$3,$J8,C8,Discounting)</f>
        <v>#NAME?</v>
      </c>
      <c r="M8" s="855" t="e">
        <f ca="1">_xll.ohRangeRetrieveError(L8)</f>
        <v>#NAME?</v>
      </c>
      <c r="N8" s="745"/>
      <c r="P8" s="863" t="s">
        <v>43</v>
      </c>
      <c r="Q8" s="1406" t="s">
        <v>124</v>
      </c>
      <c r="R8" s="1470" t="s">
        <v>120</v>
      </c>
    </row>
    <row r="9" spans="1:20" ht="11.25" customHeight="1" x14ac:dyDescent="0.2">
      <c r="A9" s="66"/>
      <c r="B9" s="753">
        <v>0</v>
      </c>
      <c r="C9" s="753" t="str">
        <f t="shared" si="4"/>
        <v>0d</v>
      </c>
      <c r="D9" s="753" t="s">
        <v>60</v>
      </c>
      <c r="E9" s="753" t="str">
        <f t="shared" si="6"/>
        <v>SB</v>
      </c>
      <c r="F9" s="753" t="str">
        <f t="shared" si="5"/>
        <v>3L</v>
      </c>
      <c r="G9" s="857" t="str">
        <f t="shared" si="0"/>
        <v>Semiannual</v>
      </c>
      <c r="H9" s="857" t="s">
        <v>388</v>
      </c>
      <c r="I9" s="857" t="str">
        <f t="shared" si="1"/>
        <v>Actual/365 (Fixed)</v>
      </c>
      <c r="J9" s="856" t="str">
        <f t="shared" si="2"/>
        <v>GBP3L6L5Y_Quote</v>
      </c>
      <c r="K9" s="751" t="str">
        <f t="shared" si="3"/>
        <v>GBPSB6L5Y_Quote</v>
      </c>
      <c r="L9" s="753" t="e">
        <f ca="1">_xll.qlSwapRateHelper(Trigger,K9&amp;"_rh",ObjectOverwrite,Permanent,$K9,$B9,$D9,Calendar,$G9,$H9,$I9,$L$3,$J9,C9,Discounting)</f>
        <v>#NAME?</v>
      </c>
      <c r="M9" s="855" t="e">
        <f ca="1">_xll.ohRangeRetrieveError(L9)</f>
        <v>#NAME?</v>
      </c>
      <c r="N9" s="745"/>
      <c r="P9" s="863" t="s">
        <v>42</v>
      </c>
      <c r="Q9" s="1406" t="s">
        <v>124</v>
      </c>
      <c r="R9" s="1470" t="s">
        <v>120</v>
      </c>
    </row>
    <row r="10" spans="1:20" ht="11.25" customHeight="1" thickBot="1" x14ac:dyDescent="0.25">
      <c r="A10" s="66"/>
      <c r="B10" s="753">
        <v>0</v>
      </c>
      <c r="C10" s="753" t="str">
        <f t="shared" si="4"/>
        <v>0d</v>
      </c>
      <c r="D10" s="753" t="s">
        <v>59</v>
      </c>
      <c r="E10" s="753" t="str">
        <f t="shared" si="6"/>
        <v>SB</v>
      </c>
      <c r="F10" s="753" t="str">
        <f t="shared" si="5"/>
        <v>3L</v>
      </c>
      <c r="G10" s="857" t="str">
        <f t="shared" si="0"/>
        <v>Semiannual</v>
      </c>
      <c r="H10" s="857" t="s">
        <v>388</v>
      </c>
      <c r="I10" s="857" t="str">
        <f t="shared" si="1"/>
        <v>Actual/365 (Fixed)</v>
      </c>
      <c r="J10" s="856" t="str">
        <f t="shared" si="2"/>
        <v>GBP3L6L6Y_Quote</v>
      </c>
      <c r="K10" s="751" t="str">
        <f t="shared" si="3"/>
        <v>GBPSB6L6Y_Quote</v>
      </c>
      <c r="L10" s="753" t="e">
        <f ca="1">_xll.qlSwapRateHelper(Trigger,K10&amp;"_rh",ObjectOverwrite,Permanent,$K10,$B10,$D10,Calendar,$G10,$H10,$I10,$L$3,$J10,C10,Discounting)</f>
        <v>#NAME?</v>
      </c>
      <c r="M10" s="855" t="e">
        <f ca="1">_xll.ohRangeRetrieveError(L10)</f>
        <v>#NAME?</v>
      </c>
      <c r="N10" s="745"/>
      <c r="P10" s="860" t="s">
        <v>41</v>
      </c>
      <c r="Q10" s="914" t="s">
        <v>123</v>
      </c>
      <c r="R10" s="1469" t="s">
        <v>120</v>
      </c>
    </row>
    <row r="11" spans="1:20" ht="11.25" customHeight="1" x14ac:dyDescent="0.2">
      <c r="A11" s="66"/>
      <c r="B11" s="753">
        <v>0</v>
      </c>
      <c r="C11" s="753" t="str">
        <f t="shared" si="4"/>
        <v>0d</v>
      </c>
      <c r="D11" s="753" t="s">
        <v>58</v>
      </c>
      <c r="E11" s="753" t="str">
        <f t="shared" si="6"/>
        <v>SB</v>
      </c>
      <c r="F11" s="753" t="str">
        <f t="shared" si="5"/>
        <v>3L</v>
      </c>
      <c r="G11" s="857" t="str">
        <f t="shared" si="0"/>
        <v>Semiannual</v>
      </c>
      <c r="H11" s="857" t="s">
        <v>388</v>
      </c>
      <c r="I11" s="857" t="str">
        <f t="shared" si="1"/>
        <v>Actual/365 (Fixed)</v>
      </c>
      <c r="J11" s="856" t="str">
        <f t="shared" si="2"/>
        <v>GBP3L6L7Y_Quote</v>
      </c>
      <c r="K11" s="751" t="str">
        <f t="shared" si="3"/>
        <v>GBPSB6L7Y_Quote</v>
      </c>
      <c r="L11" s="753" t="e">
        <f ca="1">_xll.qlSwapRateHelper(Trigger,K11&amp;"_rh",ObjectOverwrite,Permanent,$K11,$B11,$D11,Calendar,$G11,$H11,$I11,$L$3,$J11,C11,Discounting)</f>
        <v>#NAME?</v>
      </c>
      <c r="M11" s="855" t="e">
        <f ca="1">_xll.ohRangeRetrieveError(L11)</f>
        <v>#NAME?</v>
      </c>
      <c r="N11" s="745"/>
      <c r="P11" s="1406"/>
      <c r="Q11" s="1406"/>
      <c r="R11" s="1406"/>
    </row>
    <row r="12" spans="1:20" ht="11.25" customHeight="1" x14ac:dyDescent="0.2">
      <c r="A12" s="66"/>
      <c r="B12" s="753">
        <v>0</v>
      </c>
      <c r="C12" s="753" t="str">
        <f t="shared" si="4"/>
        <v>0d</v>
      </c>
      <c r="D12" s="753" t="s">
        <v>57</v>
      </c>
      <c r="E12" s="753" t="str">
        <f t="shared" si="6"/>
        <v>SB</v>
      </c>
      <c r="F12" s="753" t="str">
        <f t="shared" si="5"/>
        <v>3L</v>
      </c>
      <c r="G12" s="857" t="str">
        <f t="shared" si="0"/>
        <v>Semiannual</v>
      </c>
      <c r="H12" s="857" t="s">
        <v>388</v>
      </c>
      <c r="I12" s="857" t="str">
        <f t="shared" si="1"/>
        <v>Actual/365 (Fixed)</v>
      </c>
      <c r="J12" s="856" t="str">
        <f t="shared" si="2"/>
        <v>GBP3L6L8Y_Quote</v>
      </c>
      <c r="K12" s="751" t="str">
        <f t="shared" si="3"/>
        <v>GBPSB6L8Y_Quote</v>
      </c>
      <c r="L12" s="753" t="e">
        <f ca="1">_xll.qlSwapRateHelper(Trigger,K12&amp;"_rh",ObjectOverwrite,Permanent,$K12,$B12,$D12,Calendar,$G12,$H12,$I12,$L$3,$J12,C12,Discounting)</f>
        <v>#NAME?</v>
      </c>
      <c r="M12" s="855" t="e">
        <f ca="1">_xll.ohRangeRetrieveError(L12)</f>
        <v>#NAME?</v>
      </c>
      <c r="N12" s="745"/>
    </row>
    <row r="13" spans="1:20" ht="11.25" customHeight="1" x14ac:dyDescent="0.2">
      <c r="A13" s="66"/>
      <c r="B13" s="753">
        <v>0</v>
      </c>
      <c r="C13" s="753" t="str">
        <f t="shared" si="4"/>
        <v>0d</v>
      </c>
      <c r="D13" s="753" t="s">
        <v>56</v>
      </c>
      <c r="E13" s="753" t="str">
        <f t="shared" si="6"/>
        <v>SB</v>
      </c>
      <c r="F13" s="753" t="str">
        <f t="shared" si="5"/>
        <v>3L</v>
      </c>
      <c r="G13" s="857" t="str">
        <f t="shared" si="0"/>
        <v>Semiannual</v>
      </c>
      <c r="H13" s="857" t="s">
        <v>388</v>
      </c>
      <c r="I13" s="857" t="str">
        <f t="shared" si="1"/>
        <v>Actual/365 (Fixed)</v>
      </c>
      <c r="J13" s="856" t="str">
        <f t="shared" si="2"/>
        <v>GBP3L6L9Y_Quote</v>
      </c>
      <c r="K13" s="751" t="str">
        <f t="shared" si="3"/>
        <v>GBPSB6L9Y_Quote</v>
      </c>
      <c r="L13" s="753" t="e">
        <f ca="1">_xll.qlSwapRateHelper(Trigger,K13&amp;"_rh",ObjectOverwrite,Permanent,$K13,$B13,$D13,Calendar,$G13,$H13,$I13,$L$3,$J13,C13,Discounting)</f>
        <v>#NAME?</v>
      </c>
      <c r="M13" s="855" t="e">
        <f ca="1">_xll.ohRangeRetrieveError(L13)</f>
        <v>#NAME?</v>
      </c>
      <c r="N13" s="745"/>
    </row>
    <row r="14" spans="1:20" ht="11.25" customHeight="1" x14ac:dyDescent="0.2">
      <c r="A14" s="66"/>
      <c r="B14" s="753">
        <v>0</v>
      </c>
      <c r="C14" s="753" t="str">
        <f t="shared" si="4"/>
        <v>0d</v>
      </c>
      <c r="D14" s="753" t="s">
        <v>55</v>
      </c>
      <c r="E14" s="753" t="str">
        <f t="shared" si="6"/>
        <v>SB</v>
      </c>
      <c r="F14" s="753" t="str">
        <f t="shared" si="5"/>
        <v>3L</v>
      </c>
      <c r="G14" s="857" t="str">
        <f t="shared" si="0"/>
        <v>Semiannual</v>
      </c>
      <c r="H14" s="857" t="s">
        <v>388</v>
      </c>
      <c r="I14" s="857" t="str">
        <f t="shared" si="1"/>
        <v>Actual/365 (Fixed)</v>
      </c>
      <c r="J14" s="856" t="str">
        <f t="shared" si="2"/>
        <v>GBP3L6L10Y_Quote</v>
      </c>
      <c r="K14" s="751" t="str">
        <f t="shared" si="3"/>
        <v>GBPSB6L10Y_Quote</v>
      </c>
      <c r="L14" s="753" t="e">
        <f ca="1">_xll.qlSwapRateHelper(Trigger,K14&amp;"_rh",ObjectOverwrite,Permanent,$K14,$B14,$D14,Calendar,$G14,$H14,$I14,$L$3,$J14,C14,Discounting)</f>
        <v>#NAME?</v>
      </c>
      <c r="M14" s="855" t="e">
        <f ca="1">_xll.ohRangeRetrieveError(L14)</f>
        <v>#NAME?</v>
      </c>
      <c r="N14" s="745"/>
    </row>
    <row r="15" spans="1:20" ht="11.25" customHeight="1" x14ac:dyDescent="0.2">
      <c r="A15" s="66"/>
      <c r="B15" s="753">
        <v>0</v>
      </c>
      <c r="C15" s="753" t="str">
        <f t="shared" si="4"/>
        <v>0d</v>
      </c>
      <c r="D15" s="753" t="s">
        <v>119</v>
      </c>
      <c r="E15" s="753" t="str">
        <f t="shared" si="6"/>
        <v>SB</v>
      </c>
      <c r="F15" s="753" t="str">
        <f t="shared" si="5"/>
        <v>3L</v>
      </c>
      <c r="G15" s="857" t="str">
        <f t="shared" si="0"/>
        <v>Semiannual</v>
      </c>
      <c r="H15" s="857" t="s">
        <v>388</v>
      </c>
      <c r="I15" s="857" t="str">
        <f t="shared" si="1"/>
        <v>Actual/365 (Fixed)</v>
      </c>
      <c r="J15" s="856" t="str">
        <f t="shared" si="2"/>
        <v>GBP3L6L11Y_Quote</v>
      </c>
      <c r="K15" s="751" t="str">
        <f t="shared" si="3"/>
        <v>GBPSB6L11Y_Quote</v>
      </c>
      <c r="L15" s="753" t="e">
        <f ca="1">_xll.qlSwapRateHelper(Trigger,K15&amp;"_rh",ObjectOverwrite,Permanent,$K15,$B15,$D15,Calendar,$G15,$H15,$I15,$L$3,$J15,C15,Discounting)</f>
        <v>#NAME?</v>
      </c>
      <c r="M15" s="855" t="e">
        <f ca="1">_xll.ohRangeRetrieveError(L15)</f>
        <v>#NAME?</v>
      </c>
      <c r="N15" s="745"/>
    </row>
    <row r="16" spans="1:20" ht="11.25" customHeight="1" x14ac:dyDescent="0.2">
      <c r="A16" s="66"/>
      <c r="B16" s="753">
        <v>0</v>
      </c>
      <c r="C16" s="753" t="str">
        <f t="shared" si="4"/>
        <v>0d</v>
      </c>
      <c r="D16" s="753" t="s">
        <v>54</v>
      </c>
      <c r="E16" s="753" t="str">
        <f t="shared" si="6"/>
        <v>SB</v>
      </c>
      <c r="F16" s="753" t="str">
        <f t="shared" si="5"/>
        <v>3L</v>
      </c>
      <c r="G16" s="857" t="str">
        <f t="shared" si="0"/>
        <v>Semiannual</v>
      </c>
      <c r="H16" s="857" t="s">
        <v>388</v>
      </c>
      <c r="I16" s="857" t="str">
        <f t="shared" si="1"/>
        <v>Actual/365 (Fixed)</v>
      </c>
      <c r="J16" s="856" t="str">
        <f t="shared" si="2"/>
        <v>GBP3L6L12Y_Quote</v>
      </c>
      <c r="K16" s="751" t="str">
        <f t="shared" si="3"/>
        <v>GBPSB6L12Y_Quote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tr">
        <f t="shared" si="4"/>
        <v>0d</v>
      </c>
      <c r="D17" s="753" t="s">
        <v>118</v>
      </c>
      <c r="E17" s="753" t="str">
        <f t="shared" si="6"/>
        <v>SB</v>
      </c>
      <c r="F17" s="753" t="str">
        <f t="shared" si="5"/>
        <v>3L</v>
      </c>
      <c r="G17" s="857" t="str">
        <f t="shared" si="0"/>
        <v>Semiannual</v>
      </c>
      <c r="H17" s="857" t="s">
        <v>388</v>
      </c>
      <c r="I17" s="857" t="str">
        <f t="shared" si="1"/>
        <v>Actual/365 (Fixed)</v>
      </c>
      <c r="J17" s="856" t="str">
        <f t="shared" si="2"/>
        <v>GBP3L6L13Y_Quote</v>
      </c>
      <c r="K17" s="751" t="str">
        <f t="shared" si="3"/>
        <v>GBPSB6L13Y_Quote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tr">
        <f t="shared" si="4"/>
        <v>0d</v>
      </c>
      <c r="D18" s="753" t="s">
        <v>117</v>
      </c>
      <c r="E18" s="753" t="str">
        <f t="shared" si="6"/>
        <v>SB</v>
      </c>
      <c r="F18" s="753" t="str">
        <f t="shared" si="5"/>
        <v>3L</v>
      </c>
      <c r="G18" s="857" t="str">
        <f t="shared" si="0"/>
        <v>Semiannual</v>
      </c>
      <c r="H18" s="857" t="s">
        <v>388</v>
      </c>
      <c r="I18" s="857" t="str">
        <f t="shared" si="1"/>
        <v>Actual/365 (Fixed)</v>
      </c>
      <c r="J18" s="856" t="str">
        <f t="shared" si="2"/>
        <v>GBP3L6L14Y_Quote</v>
      </c>
      <c r="K18" s="751" t="str">
        <f t="shared" si="3"/>
        <v>GBPSB6L14Y_Quote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tr">
        <f t="shared" si="4"/>
        <v>0d</v>
      </c>
      <c r="D19" s="753" t="s">
        <v>53</v>
      </c>
      <c r="E19" s="753" t="str">
        <f t="shared" si="6"/>
        <v>SB</v>
      </c>
      <c r="F19" s="753" t="str">
        <f t="shared" si="5"/>
        <v>3L</v>
      </c>
      <c r="G19" s="857" t="str">
        <f t="shared" si="0"/>
        <v>Semiannual</v>
      </c>
      <c r="H19" s="857" t="s">
        <v>388</v>
      </c>
      <c r="I19" s="857" t="str">
        <f t="shared" si="1"/>
        <v>Actual/365 (Fixed)</v>
      </c>
      <c r="J19" s="856" t="str">
        <f t="shared" si="2"/>
        <v>GBP3L6L15Y_Quote</v>
      </c>
      <c r="K19" s="751" t="str">
        <f t="shared" si="3"/>
        <v>GBPSB6L15Y_Quote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tr">
        <f t="shared" si="4"/>
        <v>0d</v>
      </c>
      <c r="D20" s="753" t="s">
        <v>116</v>
      </c>
      <c r="E20" s="753" t="str">
        <f t="shared" si="6"/>
        <v>SB</v>
      </c>
      <c r="F20" s="753" t="str">
        <f t="shared" si="5"/>
        <v>3L</v>
      </c>
      <c r="G20" s="857" t="str">
        <f t="shared" si="0"/>
        <v>Semiannual</v>
      </c>
      <c r="H20" s="857" t="s">
        <v>388</v>
      </c>
      <c r="I20" s="857" t="str">
        <f t="shared" si="1"/>
        <v>Actual/365 (Fixed)</v>
      </c>
      <c r="J20" s="856" t="str">
        <f t="shared" si="2"/>
        <v>GBP3L6L16Y_Quote</v>
      </c>
      <c r="K20" s="751" t="str">
        <f t="shared" si="3"/>
        <v>GBPSB6L16Y_Quote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tr">
        <f t="shared" si="4"/>
        <v>0d</v>
      </c>
      <c r="D21" s="753" t="s">
        <v>115</v>
      </c>
      <c r="E21" s="753" t="str">
        <f t="shared" si="6"/>
        <v>SB</v>
      </c>
      <c r="F21" s="753" t="str">
        <f t="shared" si="5"/>
        <v>3L</v>
      </c>
      <c r="G21" s="857" t="str">
        <f t="shared" si="0"/>
        <v>Semiannual</v>
      </c>
      <c r="H21" s="857" t="s">
        <v>388</v>
      </c>
      <c r="I21" s="857" t="str">
        <f t="shared" si="1"/>
        <v>Actual/365 (Fixed)</v>
      </c>
      <c r="J21" s="856" t="str">
        <f t="shared" si="2"/>
        <v>GBP3L6L17Y_Quote</v>
      </c>
      <c r="K21" s="751" t="str">
        <f t="shared" si="3"/>
        <v>GBPSB6L17Y_Quote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tr">
        <f t="shared" si="4"/>
        <v>0d</v>
      </c>
      <c r="D22" s="753" t="s">
        <v>114</v>
      </c>
      <c r="E22" s="753" t="str">
        <f t="shared" si="6"/>
        <v>SB</v>
      </c>
      <c r="F22" s="753" t="str">
        <f t="shared" si="5"/>
        <v>3L</v>
      </c>
      <c r="G22" s="857" t="str">
        <f t="shared" si="0"/>
        <v>Semiannual</v>
      </c>
      <c r="H22" s="857" t="s">
        <v>388</v>
      </c>
      <c r="I22" s="857" t="str">
        <f t="shared" si="1"/>
        <v>Actual/365 (Fixed)</v>
      </c>
      <c r="J22" s="856" t="str">
        <f t="shared" si="2"/>
        <v>GBP3L6L18Y_Quote</v>
      </c>
      <c r="K22" s="751" t="str">
        <f t="shared" si="3"/>
        <v>GBPSB6L18Y_Quote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tr">
        <f t="shared" si="4"/>
        <v>0d</v>
      </c>
      <c r="D23" s="753" t="s">
        <v>113</v>
      </c>
      <c r="E23" s="753" t="str">
        <f t="shared" si="6"/>
        <v>SB</v>
      </c>
      <c r="F23" s="753" t="str">
        <f t="shared" si="5"/>
        <v>3L</v>
      </c>
      <c r="G23" s="857" t="str">
        <f t="shared" si="0"/>
        <v>Semiannual</v>
      </c>
      <c r="H23" s="857" t="s">
        <v>388</v>
      </c>
      <c r="I23" s="857" t="str">
        <f t="shared" si="1"/>
        <v>Actual/365 (Fixed)</v>
      </c>
      <c r="J23" s="856" t="str">
        <f t="shared" si="2"/>
        <v>GBP3L6L19Y_Quote</v>
      </c>
      <c r="K23" s="751" t="str">
        <f t="shared" si="3"/>
        <v>GBPSB6L19Y_Quote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tr">
        <f t="shared" si="4"/>
        <v>0d</v>
      </c>
      <c r="D24" s="753" t="s">
        <v>52</v>
      </c>
      <c r="E24" s="753" t="str">
        <f t="shared" si="6"/>
        <v>SB</v>
      </c>
      <c r="F24" s="753" t="str">
        <f t="shared" si="5"/>
        <v>3L</v>
      </c>
      <c r="G24" s="857" t="str">
        <f t="shared" si="0"/>
        <v>Semiannual</v>
      </c>
      <c r="H24" s="857" t="s">
        <v>388</v>
      </c>
      <c r="I24" s="857" t="str">
        <f t="shared" si="1"/>
        <v>Actual/365 (Fixed)</v>
      </c>
      <c r="J24" s="856" t="str">
        <f t="shared" si="2"/>
        <v>GBP3L6L20Y_Quote</v>
      </c>
      <c r="K24" s="751" t="str">
        <f t="shared" si="3"/>
        <v>GBPSB6L20Y_Quote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tr">
        <f t="shared" si="4"/>
        <v>0d</v>
      </c>
      <c r="D25" s="753" t="s">
        <v>112</v>
      </c>
      <c r="E25" s="753" t="str">
        <f t="shared" si="6"/>
        <v>SB</v>
      </c>
      <c r="F25" s="753" t="str">
        <f t="shared" si="5"/>
        <v>3L</v>
      </c>
      <c r="G25" s="857" t="str">
        <f t="shared" si="0"/>
        <v>Semiannual</v>
      </c>
      <c r="H25" s="857" t="s">
        <v>388</v>
      </c>
      <c r="I25" s="857" t="str">
        <f t="shared" si="1"/>
        <v>Actual/365 (Fixed)</v>
      </c>
      <c r="J25" s="856" t="str">
        <f t="shared" si="2"/>
        <v>GBP3L6L21Y_Quote</v>
      </c>
      <c r="K25" s="751" t="str">
        <f t="shared" si="3"/>
        <v>GBPSB6L21Y_Quote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tr">
        <f t="shared" si="4"/>
        <v>0d</v>
      </c>
      <c r="D26" s="753" t="s">
        <v>111</v>
      </c>
      <c r="E26" s="753" t="str">
        <f t="shared" si="6"/>
        <v>SB</v>
      </c>
      <c r="F26" s="753" t="str">
        <f t="shared" si="5"/>
        <v>3L</v>
      </c>
      <c r="G26" s="857" t="str">
        <f t="shared" si="0"/>
        <v>Semiannual</v>
      </c>
      <c r="H26" s="857" t="s">
        <v>388</v>
      </c>
      <c r="I26" s="857" t="str">
        <f t="shared" si="1"/>
        <v>Actual/365 (Fixed)</v>
      </c>
      <c r="J26" s="856" t="str">
        <f t="shared" si="2"/>
        <v>GBP3L6L22Y_Quote</v>
      </c>
      <c r="K26" s="751" t="str">
        <f t="shared" si="3"/>
        <v>GBPSB6L22Y_Quote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tr">
        <f t="shared" si="4"/>
        <v>0d</v>
      </c>
      <c r="D27" s="753" t="s">
        <v>110</v>
      </c>
      <c r="E27" s="753" t="str">
        <f t="shared" si="6"/>
        <v>SB</v>
      </c>
      <c r="F27" s="753" t="str">
        <f t="shared" si="5"/>
        <v>3L</v>
      </c>
      <c r="G27" s="857" t="str">
        <f t="shared" si="0"/>
        <v>Semiannual</v>
      </c>
      <c r="H27" s="857" t="s">
        <v>388</v>
      </c>
      <c r="I27" s="857" t="str">
        <f t="shared" si="1"/>
        <v>Actual/365 (Fixed)</v>
      </c>
      <c r="J27" s="856" t="str">
        <f t="shared" si="2"/>
        <v>GBP3L6L23Y_Quote</v>
      </c>
      <c r="K27" s="751" t="str">
        <f t="shared" si="3"/>
        <v>GBPSB6L23Y_Quote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tr">
        <f t="shared" si="4"/>
        <v>0d</v>
      </c>
      <c r="D28" s="753" t="s">
        <v>109</v>
      </c>
      <c r="E28" s="753" t="str">
        <f t="shared" si="6"/>
        <v>SB</v>
      </c>
      <c r="F28" s="753" t="str">
        <f t="shared" si="5"/>
        <v>3L</v>
      </c>
      <c r="G28" s="857" t="str">
        <f t="shared" si="0"/>
        <v>Semiannual</v>
      </c>
      <c r="H28" s="857" t="s">
        <v>388</v>
      </c>
      <c r="I28" s="857" t="str">
        <f t="shared" si="1"/>
        <v>Actual/365 (Fixed)</v>
      </c>
      <c r="J28" s="856" t="str">
        <f t="shared" si="2"/>
        <v>GBP3L6L24Y_Quote</v>
      </c>
      <c r="K28" s="751" t="str">
        <f t="shared" si="3"/>
        <v>GBPSB6L24Y_Quote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tr">
        <f t="shared" si="4"/>
        <v>0d</v>
      </c>
      <c r="D29" s="753" t="s">
        <v>51</v>
      </c>
      <c r="E29" s="753" t="str">
        <f t="shared" si="6"/>
        <v>SB</v>
      </c>
      <c r="F29" s="753" t="str">
        <f t="shared" si="5"/>
        <v>3L</v>
      </c>
      <c r="G29" s="857" t="str">
        <f t="shared" si="0"/>
        <v>Semiannual</v>
      </c>
      <c r="H29" s="857" t="s">
        <v>388</v>
      </c>
      <c r="I29" s="857" t="str">
        <f t="shared" si="1"/>
        <v>Actual/365 (Fixed)</v>
      </c>
      <c r="J29" s="856" t="str">
        <f t="shared" si="2"/>
        <v>GBP3L6L25Y_Quote</v>
      </c>
      <c r="K29" s="751" t="str">
        <f t="shared" si="3"/>
        <v>GBPSB6L25Y_Quote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tr">
        <f t="shared" si="4"/>
        <v>0d</v>
      </c>
      <c r="D30" s="753" t="s">
        <v>108</v>
      </c>
      <c r="E30" s="753" t="str">
        <f t="shared" si="6"/>
        <v>SB</v>
      </c>
      <c r="F30" s="753" t="str">
        <f t="shared" si="5"/>
        <v>3L</v>
      </c>
      <c r="G30" s="857" t="str">
        <f t="shared" si="0"/>
        <v>Semiannual</v>
      </c>
      <c r="H30" s="857" t="s">
        <v>388</v>
      </c>
      <c r="I30" s="857" t="str">
        <f t="shared" si="1"/>
        <v>Actual/365 (Fixed)</v>
      </c>
      <c r="J30" s="856" t="str">
        <f t="shared" si="2"/>
        <v>GBP3L6L26Y_Quote</v>
      </c>
      <c r="K30" s="751" t="str">
        <f t="shared" si="3"/>
        <v>GBPSB6L26Y_Quote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tr">
        <f t="shared" si="4"/>
        <v>0d</v>
      </c>
      <c r="D31" s="753" t="s">
        <v>107</v>
      </c>
      <c r="E31" s="753" t="str">
        <f t="shared" si="6"/>
        <v>SB</v>
      </c>
      <c r="F31" s="753" t="str">
        <f t="shared" si="5"/>
        <v>3L</v>
      </c>
      <c r="G31" s="857" t="str">
        <f t="shared" si="0"/>
        <v>Semiannual</v>
      </c>
      <c r="H31" s="857" t="s">
        <v>388</v>
      </c>
      <c r="I31" s="857" t="str">
        <f t="shared" si="1"/>
        <v>Actual/365 (Fixed)</v>
      </c>
      <c r="J31" s="856" t="str">
        <f t="shared" si="2"/>
        <v>GBP3L6L27Y_Quote</v>
      </c>
      <c r="K31" s="751" t="str">
        <f t="shared" si="3"/>
        <v>GBPSB6L27Y_Quote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tr">
        <f t="shared" si="4"/>
        <v>0d</v>
      </c>
      <c r="D32" s="753" t="s">
        <v>106</v>
      </c>
      <c r="E32" s="753" t="str">
        <f t="shared" si="6"/>
        <v>SB</v>
      </c>
      <c r="F32" s="753" t="str">
        <f t="shared" si="5"/>
        <v>3L</v>
      </c>
      <c r="G32" s="857" t="str">
        <f t="shared" si="0"/>
        <v>Semiannual</v>
      </c>
      <c r="H32" s="857" t="s">
        <v>388</v>
      </c>
      <c r="I32" s="857" t="str">
        <f t="shared" si="1"/>
        <v>Actual/365 (Fixed)</v>
      </c>
      <c r="J32" s="856" t="str">
        <f t="shared" si="2"/>
        <v>GBP3L6L28Y_Quote</v>
      </c>
      <c r="K32" s="751" t="str">
        <f t="shared" si="3"/>
        <v>GBPSB6L28Y_Quote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tr">
        <f t="shared" si="4"/>
        <v>0d</v>
      </c>
      <c r="D33" s="753" t="s">
        <v>105</v>
      </c>
      <c r="E33" s="753" t="str">
        <f t="shared" si="6"/>
        <v>SB</v>
      </c>
      <c r="F33" s="753" t="str">
        <f t="shared" si="5"/>
        <v>3L</v>
      </c>
      <c r="G33" s="857" t="str">
        <f t="shared" si="0"/>
        <v>Semiannual</v>
      </c>
      <c r="H33" s="857" t="s">
        <v>388</v>
      </c>
      <c r="I33" s="857" t="str">
        <f t="shared" si="1"/>
        <v>Actual/365 (Fixed)</v>
      </c>
      <c r="J33" s="856" t="str">
        <f t="shared" si="2"/>
        <v>GBP3L6L29Y_Quote</v>
      </c>
      <c r="K33" s="751" t="str">
        <f t="shared" si="3"/>
        <v>GBPSB6L29Y_Quote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tr">
        <f t="shared" si="4"/>
        <v>0d</v>
      </c>
      <c r="D34" s="753" t="s">
        <v>50</v>
      </c>
      <c r="E34" s="753" t="str">
        <f t="shared" si="6"/>
        <v>SB</v>
      </c>
      <c r="F34" s="753" t="str">
        <f t="shared" si="5"/>
        <v>3L</v>
      </c>
      <c r="G34" s="857" t="str">
        <f t="shared" si="0"/>
        <v>Semiannual</v>
      </c>
      <c r="H34" s="857" t="s">
        <v>388</v>
      </c>
      <c r="I34" s="857" t="str">
        <f t="shared" si="1"/>
        <v>Actual/365 (Fixed)</v>
      </c>
      <c r="J34" s="856" t="str">
        <f t="shared" si="2"/>
        <v>GBP3L6L30Y_Quote</v>
      </c>
      <c r="K34" s="751" t="str">
        <f t="shared" si="3"/>
        <v>GBPSB6L30Y_Quote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tr">
        <f t="shared" si="4"/>
        <v>0d</v>
      </c>
      <c r="D35" s="753" t="s">
        <v>104</v>
      </c>
      <c r="E35" s="753" t="str">
        <f t="shared" si="6"/>
        <v>SB</v>
      </c>
      <c r="F35" s="753" t="str">
        <f t="shared" si="5"/>
        <v>3L</v>
      </c>
      <c r="G35" s="857" t="str">
        <f t="shared" si="0"/>
        <v>Semiannual</v>
      </c>
      <c r="H35" s="857" t="s">
        <v>388</v>
      </c>
      <c r="I35" s="857" t="str">
        <f t="shared" si="1"/>
        <v>Actual/365 (Fixed)</v>
      </c>
      <c r="J35" s="856" t="str">
        <f t="shared" si="2"/>
        <v>GBP3L6L35Y_Quote</v>
      </c>
      <c r="K35" s="751" t="str">
        <f t="shared" si="3"/>
        <v>GBPSB6L35Y_Quote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tr">
        <f t="shared" si="4"/>
        <v>0d</v>
      </c>
      <c r="D36" s="753" t="s">
        <v>103</v>
      </c>
      <c r="E36" s="753" t="str">
        <f t="shared" si="6"/>
        <v>SB</v>
      </c>
      <c r="F36" s="753" t="str">
        <f t="shared" si="5"/>
        <v>3L</v>
      </c>
      <c r="G36" s="857" t="str">
        <f t="shared" si="0"/>
        <v>Semiannual</v>
      </c>
      <c r="H36" s="857" t="s">
        <v>388</v>
      </c>
      <c r="I36" s="857" t="str">
        <f t="shared" si="1"/>
        <v>Actual/365 (Fixed)</v>
      </c>
      <c r="J36" s="856" t="str">
        <f t="shared" si="2"/>
        <v>GBP3L6L40Y_Quote</v>
      </c>
      <c r="K36" s="751" t="str">
        <f t="shared" si="3"/>
        <v>GBPSB6L40Y_Quote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tr">
        <f t="shared" si="4"/>
        <v>0d</v>
      </c>
      <c r="D37" s="753" t="s">
        <v>102</v>
      </c>
      <c r="E37" s="753" t="str">
        <f t="shared" si="6"/>
        <v>SB</v>
      </c>
      <c r="F37" s="753" t="str">
        <f t="shared" si="5"/>
        <v>3L</v>
      </c>
      <c r="G37" s="857" t="str">
        <f t="shared" si="0"/>
        <v>Semiannual</v>
      </c>
      <c r="H37" s="857" t="s">
        <v>388</v>
      </c>
      <c r="I37" s="857" t="str">
        <f t="shared" si="1"/>
        <v>Actual/365 (Fixed)</v>
      </c>
      <c r="J37" s="856" t="str">
        <f t="shared" si="2"/>
        <v>GBP3L6L50Y_Quote</v>
      </c>
      <c r="K37" s="751" t="str">
        <f t="shared" si="3"/>
        <v>GBPSB6L50Y_Quote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285">
        <v>0</v>
      </c>
      <c r="C38" s="285" t="str">
        <f t="shared" si="4"/>
        <v>0d</v>
      </c>
      <c r="D38" s="285" t="s">
        <v>101</v>
      </c>
      <c r="E38" s="285" t="str">
        <f t="shared" si="6"/>
        <v>SB</v>
      </c>
      <c r="F38" s="285" t="str">
        <f t="shared" si="5"/>
        <v>3L</v>
      </c>
      <c r="G38" s="854" t="str">
        <f t="shared" si="0"/>
        <v>Semiannual</v>
      </c>
      <c r="H38" s="854" t="s">
        <v>388</v>
      </c>
      <c r="I38" s="854" t="str">
        <f t="shared" si="1"/>
        <v>Actual/365 (Fixed)</v>
      </c>
      <c r="J38" s="853" t="str">
        <f t="shared" si="2"/>
        <v>GBP3L6L60Y_Quote</v>
      </c>
      <c r="K38" s="748" t="str">
        <f t="shared" si="3"/>
        <v>GBPSB6L60Y_Quote</v>
      </c>
      <c r="L38" s="285" t="e">
        <f ca="1">_xll.qlSwapRateHelper(Trigger,K38&amp;"_rh",ObjectOverwrite,Permanent,$K38,$B38,$D38,Calendar,$G38,$H38,$I38,$L$3,$J38,C38,Discounting)</f>
        <v>#NAME?</v>
      </c>
      <c r="M38" s="852" t="e">
        <f ca="1">_xll.ohRangeRetrieveError(L38)</f>
        <v>#NAME?</v>
      </c>
      <c r="N38" s="745"/>
    </row>
    <row r="39" spans="1:14" ht="11.25" customHeight="1" thickBot="1" x14ac:dyDescent="0.25">
      <c r="A39" s="54"/>
      <c r="B39" s="53"/>
      <c r="C39" s="53"/>
      <c r="D39" s="53"/>
      <c r="E39" s="53"/>
      <c r="F39" s="53"/>
      <c r="G39" s="53"/>
      <c r="H39" s="53"/>
      <c r="I39" s="53"/>
      <c r="J39" s="53"/>
      <c r="K39" s="53"/>
      <c r="L39" s="269"/>
      <c r="M39" s="269"/>
      <c r="N39" s="851"/>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outlineLevel="1"/>
    <col min="14" max="14" width="22.42578125" style="398" bestFit="1" customWidth="1" collapsed="1"/>
    <col min="15" max="15" width="17.28515625" style="398" bestFit="1" customWidth="1"/>
    <col min="16" max="16" width="12" style="398" bestFit="1" customWidth="1"/>
    <col min="17" max="17" width="8" style="398" hidden="1" customWidth="1" outlineLevel="1"/>
    <col min="18"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5.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11" t="s">
        <v>193</v>
      </c>
      <c r="AA16" s="1411" t="s">
        <v>481</v>
      </c>
    </row>
    <row r="17" spans="1:27" ht="12" collapsed="1" thickBot="1" x14ac:dyDescent="0.25">
      <c r="A17" s="743"/>
      <c r="B17" s="1426"/>
      <c r="C17" s="1426"/>
      <c r="D17" s="743"/>
      <c r="E17" s="743"/>
      <c r="F17" s="1426"/>
      <c r="G17" s="1426"/>
      <c r="H17" s="1426"/>
      <c r="I17" s="1426"/>
      <c r="J17" s="1426"/>
      <c r="K17" s="743"/>
      <c r="L17" s="1406"/>
      <c r="M17" s="1406"/>
      <c r="Z17" s="1502" t="e">
        <f ca="1">_xll.qlLibor(,Currency,IndexTenor,YieldCurve,,YieldCurve)</f>
        <v>#NAME?</v>
      </c>
      <c r="AA17" s="1502" t="e">
        <f ca="1">_xll.qlSonia(,YieldCurve,,YieldCurve)</f>
        <v>#NAME?</v>
      </c>
    </row>
    <row r="18" spans="1:27" ht="12" thickBot="1" x14ac:dyDescent="0.25">
      <c r="M18" s="1415" t="s">
        <v>365</v>
      </c>
      <c r="N18" s="1415" t="s">
        <v>480</v>
      </c>
      <c r="O18" s="1413" t="s">
        <v>325</v>
      </c>
      <c r="P18" s="1424" t="s">
        <v>332</v>
      </c>
      <c r="Q18" s="1413" t="s">
        <v>479</v>
      </c>
      <c r="R18" s="1413" t="s">
        <v>326</v>
      </c>
      <c r="S18" s="1413" t="s">
        <v>477</v>
      </c>
      <c r="T18" s="1412" t="s">
        <v>329</v>
      </c>
      <c r="U18" s="1411" t="s">
        <v>328</v>
      </c>
      <c r="V18" s="1393"/>
      <c r="W18" s="1423" t="s">
        <v>327</v>
      </c>
      <c r="X18" s="1422" t="s">
        <v>326</v>
      </c>
      <c r="Y18" s="1422" t="s">
        <v>325</v>
      </c>
      <c r="Z18" s="1501" t="s">
        <v>478</v>
      </c>
      <c r="AA18" s="1500" t="s">
        <v>324</v>
      </c>
    </row>
    <row r="19" spans="1:27" ht="12" thickBot="1" x14ac:dyDescent="0.25">
      <c r="J19" s="1419" t="s">
        <v>323</v>
      </c>
      <c r="M19" s="863" t="e">
        <f t="array" ref="M19:M24" ca="1">_xll.ohFilter(RateHelpers_3M!B9:B20,IF(ISERROR(RateHelpers_3M!D9:D20),FALSE,TRUE))</f>
        <v>#NAME?</v>
      </c>
      <c r="N19" s="863" t="e">
        <f ca="1">_xll.qlRateHelperQuoteName(M19)</f>
        <v>#NAME?</v>
      </c>
      <c r="O19" s="1396" t="e">
        <f ca="1">_xll.qlRateHelperEarliestDate(M19)</f>
        <v>#NAME?</v>
      </c>
      <c r="P19" s="1417" t="e">
        <f ca="1">_xll.qlRateHelperQuoteValue(M19,"ohTrigger(Trigger,RecalcTrigger))")</f>
        <v>#NAME?</v>
      </c>
      <c r="Q19" s="1406" t="e">
        <f>NA()</f>
        <v>#N/A</v>
      </c>
      <c r="R19" s="1396" t="e">
        <f ca="1">_xll.qlInterestRateIndexFixingDate(IborIndex,O19)</f>
        <v>#NAME?</v>
      </c>
      <c r="S19" s="1417" t="e">
        <f ca="1">_xll.qlIndexFixing(IborIndex,R19,TRUE,RecalcTrigger)</f>
        <v>#NAME?</v>
      </c>
      <c r="T19" s="1404" t="e">
        <f t="shared" ref="T19:T24" ca="1" si="6">S19-P19</f>
        <v>#NAME?</v>
      </c>
      <c r="U19" s="1410" t="e">
        <f t="array" aca="1" ref="U19" ca="1">MAX(ABS(T19:T24))</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404"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404"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404"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404"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ht="12" thickBot="1" x14ac:dyDescent="0.25">
      <c r="M24" s="863" t="e">
        <f ca="1"/>
        <v>#NAME?</v>
      </c>
      <c r="N24" s="863"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404"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ht="12" thickBot="1" x14ac:dyDescent="0.25">
      <c r="M25" s="743"/>
      <c r="N25" s="1416"/>
      <c r="O25" s="743"/>
      <c r="P25" s="743"/>
      <c r="Q25" s="743"/>
      <c r="R25" s="743"/>
      <c r="S25" s="743"/>
      <c r="T25" s="1403"/>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1491" t="s">
        <v>365</v>
      </c>
      <c r="N26" s="1415" t="s">
        <v>487</v>
      </c>
      <c r="O26" s="1413" t="s">
        <v>325</v>
      </c>
      <c r="P26" s="1424" t="s">
        <v>332</v>
      </c>
      <c r="Q26" s="1413" t="s">
        <v>479</v>
      </c>
      <c r="R26" s="1413" t="s">
        <v>326</v>
      </c>
      <c r="S26" s="1413" t="s">
        <v>477</v>
      </c>
      <c r="T26" s="1412" t="s">
        <v>329</v>
      </c>
      <c r="U26" s="1411" t="s">
        <v>328</v>
      </c>
      <c r="W26" s="863" t="str">
        <f t="shared" si="7"/>
        <v>1D</v>
      </c>
      <c r="X26" s="1396" t="e">
        <f ca="1">_xll.qlCalendarAdvance(Calendar,X25,W26,"f",FALSE)</f>
        <v>#NAME?</v>
      </c>
      <c r="Y26" s="1395" t="e">
        <f ca="1">_xll.qlCalendarAdvance(Calendar,X26,NDays&amp;"D")</f>
        <v>#NAME?</v>
      </c>
      <c r="Z26" s="1394" t="e">
        <f ca="1"/>
        <v>#N/A</v>
      </c>
      <c r="AA26" s="1402" t="e">
        <f ca="1"/>
        <v>#N/A</v>
      </c>
    </row>
    <row r="27" spans="1:27" x14ac:dyDescent="0.2">
      <c r="M27" s="1499" t="e">
        <f t="array" aca="1" ref="M27:M60" ca="1">_xll.ohFilter(RateHelpers_3M!B21:B62,RateHelpers_3M!M21:M62)</f>
        <v>#NAME?</v>
      </c>
      <c r="N27" s="863" t="e">
        <f ca="1">_xll.qlRateHelperQuoteName(M27)</f>
        <v>#NAME?</v>
      </c>
      <c r="O27" s="1396" t="e">
        <f ca="1">_xll.qlRateHelperEarliestDate(M27)</f>
        <v>#NAME?</v>
      </c>
      <c r="P27" s="1417" t="e">
        <f ca="1">1-_xll.qlRateHelperQuoteValue(M27,_xll.ohTrigger(RecalcTrigger,trigger))/100</f>
        <v>#NAME?</v>
      </c>
      <c r="Q27" s="1394" t="e">
        <f>NA()</f>
        <v>#N/A</v>
      </c>
      <c r="R27" s="1396" t="e">
        <f ca="1">_xll.qlInterestRateIndexFixingDate(IborIndex,O27)</f>
        <v>#NAME?</v>
      </c>
      <c r="S27" s="1417" t="e">
        <f ca="1">_xll.qlIndexFixing(IborIndex,R27,TRUE,RecalcTrigger)</f>
        <v>#NAME?</v>
      </c>
      <c r="T27" s="1404" t="e">
        <f ca="1">S27+_xll.qlFuturesRateHelperConvexityAdjustment(M27)-P27</f>
        <v>#NAME?</v>
      </c>
      <c r="U27" s="1410" t="e">
        <f t="array" aca="1" ref="U27" ca="1">MAX(ABS(T27:T34))</f>
        <v>#NAME?</v>
      </c>
      <c r="W27" s="863" t="str">
        <f t="shared" si="7"/>
        <v>1D</v>
      </c>
      <c r="X27" s="1396" t="e">
        <f ca="1">_xll.qlCalendarAdvance(Calendar,X26,W27,"f",FALSE)</f>
        <v>#NAME?</v>
      </c>
      <c r="Y27" s="1395" t="e">
        <f ca="1">_xll.qlCalendarAdvance(Calendar,X27,NDays&amp;"D")</f>
        <v>#NAME?</v>
      </c>
      <c r="Z27" s="1394" t="e">
        <f ca="1"/>
        <v>#N/A</v>
      </c>
      <c r="AA27" s="1402" t="e">
        <f ca="1"/>
        <v>#N/A</v>
      </c>
    </row>
    <row r="28" spans="1:27" x14ac:dyDescent="0.2">
      <c r="M28" s="1499" t="e">
        <f ca="1"/>
        <v>#NAME?</v>
      </c>
      <c r="N28" s="863" t="e">
        <f ca="1">_xll.qlRateHelperQuoteName(M28)</f>
        <v>#NAME?</v>
      </c>
      <c r="O28" s="1396" t="e">
        <f ca="1">_xll.qlRateHelperEarliestDate(M28)</f>
        <v>#NAME?</v>
      </c>
      <c r="P28" s="1417" t="e">
        <f ca="1">1-_xll.qlRateHelperQuoteValue(M28,_xll.ohTrigger(RecalcTrigger,trigger))/100</f>
        <v>#NAME?</v>
      </c>
      <c r="Q28" s="1394" t="e">
        <f>NA()</f>
        <v>#N/A</v>
      </c>
      <c r="R28" s="1396" t="e">
        <f ca="1">_xll.qlInterestRateIndexFixingDate(IborIndex,O28)</f>
        <v>#NAME?</v>
      </c>
      <c r="S28" s="1417" t="e">
        <f ca="1">_xll.qlIndexFixing(IborIndex,R28,TRUE,RecalcTrigger)</f>
        <v>#NAME?</v>
      </c>
      <c r="T28" s="1404" t="e">
        <f ca="1">S28+_xll.qlFuturesRateHelperConvexityAdjustment(M28)-P28</f>
        <v>#NAME?</v>
      </c>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499" t="e">
        <f ca="1"/>
        <v>#NAME?</v>
      </c>
      <c r="N29" s="863" t="e">
        <f ca="1">_xll.qlRateHelperQuoteName(M29)</f>
        <v>#NAME?</v>
      </c>
      <c r="O29" s="1396" t="e">
        <f ca="1">_xll.qlRateHelperEarliestDate(M29)</f>
        <v>#NAME?</v>
      </c>
      <c r="P29" s="1417" t="e">
        <f ca="1">1-_xll.qlRateHelperQuoteValue(M29,_xll.ohTrigger(RecalcTrigger,trigger))/100</f>
        <v>#NAME?</v>
      </c>
      <c r="Q29" s="1394" t="e">
        <f>NA()</f>
        <v>#N/A</v>
      </c>
      <c r="R29" s="1396" t="e">
        <f ca="1">_xll.qlInterestRateIndexFixingDate(IborIndex,O29)</f>
        <v>#NAME?</v>
      </c>
      <c r="S29" s="1417" t="e">
        <f ca="1">_xll.qlIndexFixing(IborIndex,R29,TRUE,RecalcTrigger)</f>
        <v>#NAME?</v>
      </c>
      <c r="T29" s="1404" t="e">
        <f ca="1">S29+_xll.qlFuturesRateHelperConvexityAdjustment(M29)-P29</f>
        <v>#NAME?</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1499" t="e">
        <f ca="1"/>
        <v>#NAME?</v>
      </c>
      <c r="N30" s="863" t="e">
        <f ca="1">_xll.qlRateHelperQuoteName(M30)</f>
        <v>#NAME?</v>
      </c>
      <c r="O30" s="1396" t="e">
        <f ca="1">_xll.qlRateHelperEarliestDate(M30)</f>
        <v>#NAME?</v>
      </c>
      <c r="P30" s="1417" t="e">
        <f ca="1">1-_xll.qlRateHelperQuoteValue(M30,_xll.ohTrigger(RecalcTrigger,trigger))/100</f>
        <v>#NAME?</v>
      </c>
      <c r="Q30" s="1394" t="e">
        <f>NA()</f>
        <v>#N/A</v>
      </c>
      <c r="R30" s="1396" t="e">
        <f ca="1">_xll.qlInterestRateIndexFixingDate(IborIndex,O30)</f>
        <v>#NAME?</v>
      </c>
      <c r="S30" s="1417" t="e">
        <f ca="1">_xll.qlIndexFixing(IborIndex,R30,TRUE,RecalcTrigger)</f>
        <v>#NAME?</v>
      </c>
      <c r="T30" s="1404" t="e">
        <f ca="1">S30+_xll.qlFuturesRateHelperConvexityAdjustment(M30)-P30</f>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1499" t="e">
        <f ca="1"/>
        <v>#NAME?</v>
      </c>
      <c r="N31" s="863" t="e">
        <f ca="1">_xll.qlRateHelperQuoteName(M31)</f>
        <v>#NAME?</v>
      </c>
      <c r="O31" s="1396" t="e">
        <f ca="1">_xll.qlRateHelperEarliestDate(M31)</f>
        <v>#NAME?</v>
      </c>
      <c r="P31" s="1417" t="e">
        <f ca="1">1-_xll.qlRateHelperQuoteValue(M31,_xll.ohTrigger(RecalcTrigger,trigger))/100</f>
        <v>#NAME?</v>
      </c>
      <c r="Q31" s="1394" t="e">
        <f>NA()</f>
        <v>#N/A</v>
      </c>
      <c r="R31" s="1396" t="e">
        <f ca="1">_xll.qlInterestRateIndexFixingDate(IborIndex,O31)</f>
        <v>#NAME?</v>
      </c>
      <c r="S31" s="1417" t="e">
        <f ca="1">_xll.qlIndexFixing(IborIndex,R31,TRUE,RecalcTrigger)</f>
        <v>#NAME?</v>
      </c>
      <c r="T31" s="1404" t="e">
        <f ca="1">S31+_xll.qlFuturesRateHelperConvexityAdjustment(M31)-P31</f>
        <v>#NAME?</v>
      </c>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1499" t="e">
        <f ca="1"/>
        <v>#NAME?</v>
      </c>
      <c r="N32" s="863" t="e">
        <f ca="1">_xll.qlRateHelperQuoteName(M32)</f>
        <v>#NAME?</v>
      </c>
      <c r="O32" s="1396" t="e">
        <f ca="1">_xll.qlRateHelperEarliestDate(M32)</f>
        <v>#NAME?</v>
      </c>
      <c r="P32" s="1417" t="e">
        <f ca="1">1-_xll.qlRateHelperQuoteValue(M32,_xll.ohTrigger(RecalcTrigger,trigger))/100</f>
        <v>#NAME?</v>
      </c>
      <c r="Q32" s="1394" t="e">
        <f>NA()</f>
        <v>#N/A</v>
      </c>
      <c r="R32" s="1396" t="e">
        <f ca="1">_xll.qlInterestRateIndexFixingDate(IborIndex,O32)</f>
        <v>#NAME?</v>
      </c>
      <c r="S32" s="1417" t="e">
        <f ca="1">_xll.qlIndexFixing(IborIndex,R32,TRUE,RecalcTrigger)</f>
        <v>#NAME?</v>
      </c>
      <c r="T32" s="1404" t="e">
        <f ca="1">S32+_xll.qlFuturesRateHelperConvexityAdjustment(M32)-P32</f>
        <v>#NAME?</v>
      </c>
      <c r="W32" s="863" t="str">
        <f t="shared" si="7"/>
        <v>1D</v>
      </c>
      <c r="X32" s="1396" t="e">
        <f ca="1">_xll.qlCalendarAdvance(Calendar,X31,W32,"f",FALSE)</f>
        <v>#NAME?</v>
      </c>
      <c r="Y32" s="1395" t="e">
        <f ca="1">_xll.qlCalendarAdvance(Calendar,X32,NDays&amp;"D")</f>
        <v>#NAME?</v>
      </c>
      <c r="Z32" s="1394" t="e">
        <f ca="1"/>
        <v>#N/A</v>
      </c>
      <c r="AA32" s="1402" t="e">
        <f ca="1"/>
        <v>#N/A</v>
      </c>
    </row>
    <row r="33" spans="10:27" x14ac:dyDescent="0.2">
      <c r="M33" s="1499" t="e">
        <f ca="1"/>
        <v>#NAME?</v>
      </c>
      <c r="N33" s="863" t="e">
        <f ca="1">_xll.qlRateHelperQuoteName(M33)</f>
        <v>#NAME?</v>
      </c>
      <c r="O33" s="1396" t="e">
        <f ca="1">_xll.qlRateHelperEarliestDate(M33)</f>
        <v>#NAME?</v>
      </c>
      <c r="P33" s="1417" t="e">
        <f ca="1">1-_xll.qlRateHelperQuoteValue(M33,_xll.ohTrigger(RecalcTrigger,trigger))/100</f>
        <v>#NAME?</v>
      </c>
      <c r="Q33" s="1394" t="e">
        <f>NA()</f>
        <v>#N/A</v>
      </c>
      <c r="R33" s="1396" t="e">
        <f ca="1">_xll.qlInterestRateIndexFixingDate(IborIndex,O33)</f>
        <v>#NAME?</v>
      </c>
      <c r="S33" s="1417" t="e">
        <f ca="1">_xll.qlIndexFixing(IborIndex,R33,TRUE,RecalcTrigger)</f>
        <v>#NAME?</v>
      </c>
      <c r="T33" s="1404" t="e">
        <f ca="1">S33+_xll.qlFuturesRateHelperConvexityAdjustment(M33)-P33</f>
        <v>#NAME?</v>
      </c>
      <c r="W33" s="863" t="str">
        <f t="shared" si="7"/>
        <v>1D</v>
      </c>
      <c r="X33" s="1396" t="e">
        <f ca="1">_xll.qlCalendarAdvance(Calendar,X32,W33,"f",FALSE)</f>
        <v>#NAME?</v>
      </c>
      <c r="Y33" s="1395" t="e">
        <f ca="1">_xll.qlCalendarAdvance(Calendar,X33,NDays&amp;"D")</f>
        <v>#NAME?</v>
      </c>
      <c r="Z33" s="1394" t="e">
        <f ca="1"/>
        <v>#N/A</v>
      </c>
      <c r="AA33" s="1402" t="e">
        <f ca="1"/>
        <v>#N/A</v>
      </c>
    </row>
    <row r="34" spans="10:27" x14ac:dyDescent="0.2">
      <c r="M34" s="1499" t="e">
        <f ca="1"/>
        <v>#NAME?</v>
      </c>
      <c r="N34" s="863" t="e">
        <f ca="1">_xll.qlRateHelperQuoteName(M34)</f>
        <v>#NAME?</v>
      </c>
      <c r="O34" s="1396" t="e">
        <f ca="1">_xll.qlRateHelperEarliestDate(M34)</f>
        <v>#NAME?</v>
      </c>
      <c r="P34" s="1417" t="e">
        <f ca="1">1-_xll.qlRateHelperQuoteValue(M34,_xll.ohTrigger(RecalcTrigger,trigger))/100</f>
        <v>#NAME?</v>
      </c>
      <c r="Q34" s="1394" t="e">
        <f>NA()</f>
        <v>#N/A</v>
      </c>
      <c r="R34" s="1396" t="e">
        <f ca="1">_xll.qlInterestRateIndexFixingDate(IborIndex,O34)</f>
        <v>#NAME?</v>
      </c>
      <c r="S34" s="1417" t="e">
        <f ca="1">_xll.qlIndexFixing(IborIndex,R34,TRUE,RecalcTrigger)</f>
        <v>#NAME?</v>
      </c>
      <c r="T34" s="1404" t="e">
        <f ca="1">S34+_xll.qlFuturesRateHelperConvexityAdjustment(M34)-P34</f>
        <v>#NAME?</v>
      </c>
      <c r="W34" s="863" t="str">
        <f t="shared" si="7"/>
        <v>1D</v>
      </c>
      <c r="X34" s="1396" t="e">
        <f ca="1">_xll.qlCalendarAdvance(Calendar,X33,W34,"f",FALSE)</f>
        <v>#NAME?</v>
      </c>
      <c r="Y34" s="1395" t="e">
        <f ca="1">_xll.qlCalendarAdvance(Calendar,X34,NDays&amp;"D")</f>
        <v>#NAME?</v>
      </c>
      <c r="Z34" s="1394" t="e">
        <f ca="1"/>
        <v>#N/A</v>
      </c>
      <c r="AA34" s="1402" t="e">
        <f ca="1"/>
        <v>#N/A</v>
      </c>
    </row>
    <row r="35" spans="10:27" x14ac:dyDescent="0.2">
      <c r="M35" s="1499" t="e">
        <f ca="1"/>
        <v>#NAME?</v>
      </c>
      <c r="N35" s="863" t="e">
        <f ca="1">_xll.qlRateHelperQuoteName(M35)</f>
        <v>#NAME?</v>
      </c>
      <c r="O35" s="1396" t="e">
        <f ca="1">_xll.qlRateHelperEarliestDate(M35)</f>
        <v>#NAME?</v>
      </c>
      <c r="P35" s="1417" t="e">
        <f ca="1">1-_xll.qlRateHelperQuoteValue(M35,_xll.ohTrigger(RecalcTrigger,trigger))/100</f>
        <v>#NAME?</v>
      </c>
      <c r="Q35" s="1394" t="e">
        <f>NA()</f>
        <v>#N/A</v>
      </c>
      <c r="R35" s="1396" t="e">
        <f ca="1">_xll.qlInterestRateIndexFixingDate(IborIndex,O35)</f>
        <v>#NAME?</v>
      </c>
      <c r="S35" s="1417" t="e">
        <f ca="1">_xll.qlIndexFixing(IborIndex,R35,TRUE,RecalcTrigger)</f>
        <v>#NAME?</v>
      </c>
      <c r="T35" s="1404" t="e">
        <f ca="1">S35+_xll.qlFuturesRateHelperConvexityAdjustment(M35)-P35</f>
        <v>#NAME?</v>
      </c>
      <c r="W35" s="863" t="str">
        <f t="shared" si="7"/>
        <v>1D</v>
      </c>
      <c r="X35" s="1396" t="e">
        <f ca="1">_xll.qlCalendarAdvance(Calendar,X34,W35,"f",FALSE)</f>
        <v>#NAME?</v>
      </c>
      <c r="Y35" s="1395" t="e">
        <f ca="1">_xll.qlCalendarAdvance(Calendar,X35,NDays&amp;"D")</f>
        <v>#NAME?</v>
      </c>
      <c r="Z35" s="1394" t="e">
        <f ca="1"/>
        <v>#N/A</v>
      </c>
      <c r="AA35" s="1402" t="e">
        <f ca="1"/>
        <v>#N/A</v>
      </c>
    </row>
    <row r="36" spans="10:27" x14ac:dyDescent="0.2">
      <c r="M36" s="1499" t="e">
        <f ca="1"/>
        <v>#NAME?</v>
      </c>
      <c r="N36" s="863" t="e">
        <f ca="1">_xll.qlRateHelperQuoteName(M36)</f>
        <v>#NAME?</v>
      </c>
      <c r="O36" s="1396" t="e">
        <f ca="1">_xll.qlRateHelperEarliestDate(M36)</f>
        <v>#NAME?</v>
      </c>
      <c r="P36" s="1417" t="e">
        <f ca="1">1-_xll.qlRateHelperQuoteValue(M36,_xll.ohTrigger(RecalcTrigger,trigger))/100</f>
        <v>#NAME?</v>
      </c>
      <c r="Q36" s="1394" t="e">
        <f>NA()</f>
        <v>#N/A</v>
      </c>
      <c r="R36" s="1396" t="e">
        <f ca="1">_xll.qlInterestRateIndexFixingDate(IborIndex,O36)</f>
        <v>#NAME?</v>
      </c>
      <c r="S36" s="1417" t="e">
        <f ca="1">_xll.qlIndexFixing(IborIndex,R36,TRUE,RecalcTrigger)</f>
        <v>#NAME?</v>
      </c>
      <c r="T36" s="1404" t="e">
        <f ca="1">S36+_xll.qlFuturesRateHelperConvexityAdjustment(M36)-P36</f>
        <v>#NAME?</v>
      </c>
      <c r="W36" s="863" t="str">
        <f t="shared" si="7"/>
        <v>1D</v>
      </c>
      <c r="X36" s="1396" t="e">
        <f ca="1">_xll.qlCalendarAdvance(Calendar,X35,W36,"f",FALSE)</f>
        <v>#NAME?</v>
      </c>
      <c r="Y36" s="1395" t="e">
        <f ca="1">_xll.qlCalendarAdvance(Calendar,X36,NDays&amp;"D")</f>
        <v>#NAME?</v>
      </c>
      <c r="Z36" s="1394" t="e">
        <f ca="1"/>
        <v>#N/A</v>
      </c>
      <c r="AA36" s="1402" t="e">
        <f ca="1"/>
        <v>#N/A</v>
      </c>
    </row>
    <row r="37" spans="10:27" x14ac:dyDescent="0.2">
      <c r="M37" s="1499" t="e">
        <f ca="1"/>
        <v>#NAME?</v>
      </c>
      <c r="N37" s="863" t="e">
        <f ca="1">_xll.qlRateHelperQuoteName(M37)</f>
        <v>#NAME?</v>
      </c>
      <c r="O37" s="1396" t="e">
        <f ca="1">_xll.qlRateHelperEarliestDate(M37)</f>
        <v>#NAME?</v>
      </c>
      <c r="P37" s="1417" t="e">
        <f ca="1">1-_xll.qlRateHelperQuoteValue(M37,_xll.ohTrigger(RecalcTrigger,trigger))/100</f>
        <v>#NAME?</v>
      </c>
      <c r="Q37" s="1394" t="e">
        <f>NA()</f>
        <v>#N/A</v>
      </c>
      <c r="R37" s="1396" t="e">
        <f ca="1">_xll.qlInterestRateIndexFixingDate(IborIndex,O37)</f>
        <v>#NAME?</v>
      </c>
      <c r="S37" s="1417" t="e">
        <f ca="1">_xll.qlIndexFixing(IborIndex,R37,TRUE,RecalcTrigger)</f>
        <v>#NAME?</v>
      </c>
      <c r="T37" s="1404" t="e">
        <f ca="1">S37+_xll.qlFuturesRateHelperConvexityAdjustment(M37)-P37</f>
        <v>#NAME?</v>
      </c>
      <c r="W37" s="863" t="str">
        <f t="shared" si="7"/>
        <v>1D</v>
      </c>
      <c r="X37" s="1396" t="e">
        <f ca="1">_xll.qlCalendarAdvance(Calendar,X36,W37,"f",FALSE)</f>
        <v>#NAME?</v>
      </c>
      <c r="Y37" s="1395" t="e">
        <f ca="1">_xll.qlCalendarAdvance(Calendar,X37,NDays&amp;"D")</f>
        <v>#NAME?</v>
      </c>
      <c r="Z37" s="1394" t="e">
        <f ca="1"/>
        <v>#N/A</v>
      </c>
      <c r="AA37" s="1402" t="e">
        <f ca="1"/>
        <v>#N/A</v>
      </c>
    </row>
    <row r="38" spans="10:27" x14ac:dyDescent="0.2">
      <c r="M38" s="1499" t="e">
        <f ca="1"/>
        <v>#NAME?</v>
      </c>
      <c r="N38" s="863" t="e">
        <f ca="1">_xll.qlRateHelperQuoteName(M38)</f>
        <v>#NAME?</v>
      </c>
      <c r="O38" s="1396" t="e">
        <f ca="1">_xll.qlRateHelperEarliestDate(M38)</f>
        <v>#NAME?</v>
      </c>
      <c r="P38" s="1417" t="e">
        <f ca="1">1-_xll.qlRateHelperQuoteValue(M38,_xll.ohTrigger(RecalcTrigger,trigger))/100</f>
        <v>#NAME?</v>
      </c>
      <c r="Q38" s="1394" t="e">
        <f>NA()</f>
        <v>#N/A</v>
      </c>
      <c r="R38" s="1396" t="e">
        <f ca="1">_xll.qlInterestRateIndexFixingDate(IborIndex,O38)</f>
        <v>#NAME?</v>
      </c>
      <c r="S38" s="1417" t="e">
        <f ca="1">_xll.qlIndexFixing(IborIndex,R38,TRUE,RecalcTrigger)</f>
        <v>#NAME?</v>
      </c>
      <c r="T38" s="1404" t="e">
        <f ca="1">S38+_xll.qlFuturesRateHelperConvexityAdjustment(M38)-P38</f>
        <v>#NAME?</v>
      </c>
      <c r="W38" s="863" t="str">
        <f t="shared" si="7"/>
        <v>1D</v>
      </c>
      <c r="X38" s="1396" t="e">
        <f ca="1">_xll.qlCalendarAdvance(Calendar,X37,W38,"f",FALSE)</f>
        <v>#NAME?</v>
      </c>
      <c r="Y38" s="1395" t="e">
        <f ca="1">_xll.qlCalendarAdvance(Calendar,X38,NDays&amp;"D")</f>
        <v>#NAME?</v>
      </c>
      <c r="Z38" s="1394" t="e">
        <f ca="1"/>
        <v>#N/A</v>
      </c>
      <c r="AA38" s="1402" t="e">
        <f ca="1"/>
        <v>#N/A</v>
      </c>
    </row>
    <row r="39" spans="10:27" x14ac:dyDescent="0.2">
      <c r="M39" s="1499" t="e">
        <f ca="1"/>
        <v>#NAME?</v>
      </c>
      <c r="N39" s="863" t="e">
        <f ca="1">_xll.qlRateHelperQuoteName(M39)</f>
        <v>#NAME?</v>
      </c>
      <c r="O39" s="1396" t="e">
        <f ca="1">_xll.qlRateHelperEarliestDate(M39)</f>
        <v>#NAME?</v>
      </c>
      <c r="P39" s="1417" t="e">
        <f ca="1">1-_xll.qlRateHelperQuoteValue(M39,_xll.ohTrigger(RecalcTrigger,trigger))/100</f>
        <v>#NAME?</v>
      </c>
      <c r="Q39" s="1394" t="e">
        <f>NA()</f>
        <v>#N/A</v>
      </c>
      <c r="R39" s="1396" t="e">
        <f ca="1">_xll.qlInterestRateIndexFixingDate(IborIndex,O39)</f>
        <v>#NAME?</v>
      </c>
      <c r="S39" s="1417" t="e">
        <f ca="1">_xll.qlIndexFixing(IborIndex,R39,TRUE,RecalcTrigger)</f>
        <v>#NAME?</v>
      </c>
      <c r="T39" s="1404" t="e">
        <f ca="1">S39+_xll.qlFuturesRateHelperConvexityAdjustment(M39)-P39</f>
        <v>#NAME?</v>
      </c>
      <c r="W39" s="863" t="str">
        <f t="shared" si="7"/>
        <v>1D</v>
      </c>
      <c r="X39" s="1396" t="e">
        <f ca="1">_xll.qlCalendarAdvance(Calendar,X38,W39,"f",FALSE)</f>
        <v>#NAME?</v>
      </c>
      <c r="Y39" s="1395" t="e">
        <f ca="1">_xll.qlCalendarAdvance(Calendar,X39,NDays&amp;"D")</f>
        <v>#NAME?</v>
      </c>
      <c r="Z39" s="1394" t="e">
        <f ca="1"/>
        <v>#N/A</v>
      </c>
      <c r="AA39" s="1402" t="e">
        <f ca="1"/>
        <v>#N/A</v>
      </c>
    </row>
    <row r="40" spans="10:27" x14ac:dyDescent="0.2">
      <c r="M40" s="1499" t="e">
        <f ca="1"/>
        <v>#NAME?</v>
      </c>
      <c r="N40" s="863" t="e">
        <f ca="1">_xll.qlRateHelperQuoteName(M40)</f>
        <v>#NAME?</v>
      </c>
      <c r="O40" s="1396" t="e">
        <f ca="1">_xll.qlRateHelperEarliestDate(M40)</f>
        <v>#NAME?</v>
      </c>
      <c r="P40" s="1417" t="e">
        <f ca="1">1-_xll.qlRateHelperQuoteValue(M40,_xll.ohTrigger(RecalcTrigger,trigger))/100</f>
        <v>#NAME?</v>
      </c>
      <c r="Q40" s="1394" t="e">
        <f>NA()</f>
        <v>#N/A</v>
      </c>
      <c r="R40" s="1396" t="e">
        <f ca="1">_xll.qlInterestRateIndexFixingDate(IborIndex,O40)</f>
        <v>#NAME?</v>
      </c>
      <c r="S40" s="1417" t="e">
        <f ca="1">_xll.qlIndexFixing(IborIndex,R40,TRUE,RecalcTrigger)</f>
        <v>#NAME?</v>
      </c>
      <c r="T40" s="1404" t="e">
        <f ca="1">S40+_xll.qlFuturesRateHelperConvexityAdjustment(M40)-P40</f>
        <v>#NAME?</v>
      </c>
      <c r="W40" s="863" t="str">
        <f t="shared" si="7"/>
        <v>1D</v>
      </c>
      <c r="X40" s="1396" t="e">
        <f ca="1">_xll.qlCalendarAdvance(Calendar,X39,W40,"f",FALSE)</f>
        <v>#NAME?</v>
      </c>
      <c r="Y40" s="1395" t="e">
        <f ca="1">_xll.qlCalendarAdvance(Calendar,X40,NDays&amp;"D")</f>
        <v>#NAME?</v>
      </c>
      <c r="Z40" s="1394" t="e">
        <f ca="1"/>
        <v>#N/A</v>
      </c>
      <c r="AA40" s="1402" t="e">
        <f ca="1"/>
        <v>#N/A</v>
      </c>
    </row>
    <row r="41" spans="10:27" x14ac:dyDescent="0.2">
      <c r="M41" s="1499" t="e">
        <f ca="1"/>
        <v>#NAME?</v>
      </c>
      <c r="N41" s="863" t="e">
        <f ca="1">_xll.qlRateHelperQuoteName(M41)</f>
        <v>#NAME?</v>
      </c>
      <c r="O41" s="1396" t="e">
        <f ca="1">_xll.qlRateHelperEarliestDate(M41)</f>
        <v>#NAME?</v>
      </c>
      <c r="P41" s="1417" t="e">
        <f ca="1">1-_xll.qlRateHelperQuoteValue(M41,_xll.ohTrigger(RecalcTrigger,trigger))/100</f>
        <v>#NAME?</v>
      </c>
      <c r="Q41" s="1394" t="e">
        <f>NA()</f>
        <v>#N/A</v>
      </c>
      <c r="R41" s="1396" t="e">
        <f ca="1">_xll.qlInterestRateIndexFixingDate(IborIndex,O41)</f>
        <v>#NAME?</v>
      </c>
      <c r="S41" s="1417" t="e">
        <f ca="1">_xll.qlIndexFixing(IborIndex,R41,TRUE,RecalcTrigger)</f>
        <v>#NAME?</v>
      </c>
      <c r="T41" s="1404" t="e">
        <f ca="1">S41+_xll.qlFuturesRateHelperConvexityAdjustment(M41)-P41</f>
        <v>#NAME?</v>
      </c>
      <c r="U41" s="1397"/>
      <c r="W41" s="863" t="str">
        <f t="shared" si="7"/>
        <v>1D</v>
      </c>
      <c r="X41" s="1396" t="e">
        <f ca="1">_xll.qlCalendarAdvance(Calendar,X40,W41,"f",FALSE)</f>
        <v>#NAME?</v>
      </c>
      <c r="Y41" s="1395" t="e">
        <f ca="1">_xll.qlCalendarAdvance(Calendar,X41,NDays&amp;"D")</f>
        <v>#NAME?</v>
      </c>
      <c r="Z41" s="1394" t="e">
        <f ca="1"/>
        <v>#N/A</v>
      </c>
      <c r="AA41" s="1402" t="e">
        <f ca="1"/>
        <v>#N/A</v>
      </c>
    </row>
    <row r="42" spans="10:27" x14ac:dyDescent="0.2">
      <c r="M42" s="1499" t="e">
        <f ca="1"/>
        <v>#NAME?</v>
      </c>
      <c r="N42" s="863" t="e">
        <f ca="1">_xll.qlRateHelperQuoteName(M42)</f>
        <v>#NAME?</v>
      </c>
      <c r="O42" s="1396" t="e">
        <f ca="1">_xll.qlRateHelperEarliestDate(M42)</f>
        <v>#NAME?</v>
      </c>
      <c r="P42" s="1417" t="e">
        <f ca="1">1-_xll.qlRateHelperQuoteValue(M42,_xll.ohTrigger(RecalcTrigger,trigger))/100</f>
        <v>#NAME?</v>
      </c>
      <c r="Q42" s="1394" t="e">
        <f>NA()</f>
        <v>#N/A</v>
      </c>
      <c r="R42" s="1396" t="e">
        <f ca="1">_xll.qlInterestRateIndexFixingDate(IborIndex,O42)</f>
        <v>#NAME?</v>
      </c>
      <c r="S42" s="1417" t="e">
        <f ca="1">_xll.qlIndexFixing(IborIndex,R42,TRUE,RecalcTrigger)</f>
        <v>#NAME?</v>
      </c>
      <c r="T42" s="1404" t="e">
        <f ca="1">S42+_xll.qlFuturesRateHelperConvexityAdjustment(M42)-P42</f>
        <v>#NAME?</v>
      </c>
      <c r="U42" s="1397"/>
      <c r="W42" s="863" t="str">
        <f t="shared" si="7"/>
        <v>1D</v>
      </c>
      <c r="X42" s="1396" t="e">
        <f ca="1">_xll.qlCalendarAdvance(Calendar,X41,W42,"f",FALSE)</f>
        <v>#NAME?</v>
      </c>
      <c r="Y42" s="1395" t="e">
        <f ca="1">_xll.qlCalendarAdvance(Calendar,X42,NDays&amp;"D")</f>
        <v>#NAME?</v>
      </c>
      <c r="Z42" s="1394" t="e">
        <f ca="1"/>
        <v>#N/A</v>
      </c>
      <c r="AA42" s="1402" t="e">
        <f ca="1"/>
        <v>#N/A</v>
      </c>
    </row>
    <row r="43" spans="10:27" x14ac:dyDescent="0.2">
      <c r="M43" s="1499" t="e">
        <f ca="1"/>
        <v>#NAME?</v>
      </c>
      <c r="N43" s="863" t="e">
        <f ca="1">_xll.qlRateHelperQuoteName(M43)</f>
        <v>#NAME?</v>
      </c>
      <c r="O43" s="1396" t="e">
        <f ca="1">_xll.qlRateHelperEarliestDate(M43)</f>
        <v>#NAME?</v>
      </c>
      <c r="P43" s="1417" t="e">
        <f ca="1">1-_xll.qlRateHelperQuoteValue(M43,_xll.ohTrigger(RecalcTrigger,trigger))/100</f>
        <v>#NAME?</v>
      </c>
      <c r="Q43" s="1394" t="e">
        <f>NA()</f>
        <v>#N/A</v>
      </c>
      <c r="R43" s="1396" t="e">
        <f ca="1">_xll.qlInterestRateIndexFixingDate(IborIndex,O43)</f>
        <v>#NAME?</v>
      </c>
      <c r="S43" s="1417" t="e">
        <f ca="1">_xll.qlIndexFixing(IborIndex,R43,TRUE,RecalcTrigger)</f>
        <v>#NAME?</v>
      </c>
      <c r="T43" s="1404" t="e">
        <f ca="1">S43+_xll.qlFuturesRateHelperConvexityAdjustment(M43)-P43</f>
        <v>#NAME?</v>
      </c>
      <c r="U43" s="1397"/>
      <c r="W43" s="863" t="str">
        <f t="shared" si="7"/>
        <v>1D</v>
      </c>
      <c r="X43" s="1396" t="e">
        <f ca="1">_xll.qlCalendarAdvance(Calendar,X42,W43,"f",FALSE)</f>
        <v>#NAME?</v>
      </c>
      <c r="Y43" s="1395" t="e">
        <f ca="1">_xll.qlCalendarAdvance(Calendar,X43,NDays&amp;"D")</f>
        <v>#NAME?</v>
      </c>
      <c r="Z43" s="1394" t="e">
        <f ca="1"/>
        <v>#N/A</v>
      </c>
      <c r="AA43" s="1402" t="e">
        <f ca="1"/>
        <v>#N/A</v>
      </c>
    </row>
    <row r="44" spans="10:27" x14ac:dyDescent="0.2">
      <c r="M44" s="1499" t="e">
        <f ca="1"/>
        <v>#NAME?</v>
      </c>
      <c r="N44" s="863" t="e">
        <f ca="1">_xll.qlRateHelperQuoteName(M44)</f>
        <v>#NAME?</v>
      </c>
      <c r="O44" s="1396" t="e">
        <f ca="1">_xll.qlRateHelperEarliestDate(M44)</f>
        <v>#NAME?</v>
      </c>
      <c r="P44" s="1417" t="e">
        <f ca="1">1-_xll.qlRateHelperQuoteValue(M44,_xll.ohTrigger(RecalcTrigger,trigger))/100</f>
        <v>#NAME?</v>
      </c>
      <c r="Q44" s="1394" t="e">
        <f>NA()</f>
        <v>#N/A</v>
      </c>
      <c r="R44" s="1396" t="e">
        <f ca="1">_xll.qlInterestRateIndexFixingDate(IborIndex,O44)</f>
        <v>#NAME?</v>
      </c>
      <c r="S44" s="1417" t="e">
        <f ca="1">_xll.qlIndexFixing(IborIndex,R44,TRUE,RecalcTrigger)</f>
        <v>#NAME?</v>
      </c>
      <c r="T44" s="1404" t="e">
        <f ca="1">S44+_xll.qlFuturesRateHelperConvexityAdjustment(M44)-P44</f>
        <v>#NAME?</v>
      </c>
      <c r="W44" s="863" t="str">
        <f t="shared" si="7"/>
        <v>1D</v>
      </c>
      <c r="X44" s="1396" t="e">
        <f ca="1">_xll.qlCalendarAdvance(Calendar,X43,W44,"f",FALSE)</f>
        <v>#NAME?</v>
      </c>
      <c r="Y44" s="1395" t="e">
        <f ca="1">_xll.qlCalendarAdvance(Calendar,X44,NDays&amp;"D")</f>
        <v>#NAME?</v>
      </c>
      <c r="Z44" s="1394" t="e">
        <f ca="1"/>
        <v>#N/A</v>
      </c>
      <c r="AA44" s="1402" t="e">
        <f ca="1"/>
        <v>#N/A</v>
      </c>
    </row>
    <row r="45" spans="10:27" x14ac:dyDescent="0.2">
      <c r="M45" s="1499" t="e">
        <f ca="1"/>
        <v>#NAME?</v>
      </c>
      <c r="N45" s="863" t="e">
        <f ca="1">_xll.qlRateHelperQuoteName(M45)</f>
        <v>#NAME?</v>
      </c>
      <c r="O45" s="1396" t="e">
        <f ca="1">_xll.qlRateHelperEarliestDate(M45)</f>
        <v>#NAME?</v>
      </c>
      <c r="P45" s="1417" t="e">
        <f ca="1">1-_xll.qlRateHelperQuoteValue(M45,_xll.ohTrigger(RecalcTrigger,trigger))/100</f>
        <v>#NAME?</v>
      </c>
      <c r="Q45" s="1394" t="e">
        <f>NA()</f>
        <v>#N/A</v>
      </c>
      <c r="R45" s="1396" t="e">
        <f ca="1">_xll.qlInterestRateIndexFixingDate(IborIndex,O45)</f>
        <v>#NAME?</v>
      </c>
      <c r="S45" s="1417" t="e">
        <f ca="1">_xll.qlIndexFixing(IborIndex,R45,TRUE,RecalcTrigger)</f>
        <v>#NAME?</v>
      </c>
      <c r="T45" s="1404" t="e">
        <f ca="1">S45+_xll.qlFuturesRateHelperConvexityAdjustment(M45)-P45</f>
        <v>#NAME?</v>
      </c>
      <c r="W45" s="863" t="str">
        <f t="shared" si="7"/>
        <v>1D</v>
      </c>
      <c r="X45" s="1396" t="e">
        <f ca="1">_xll.qlCalendarAdvance(Calendar,X44,W45,"f",FALSE)</f>
        <v>#NAME?</v>
      </c>
      <c r="Y45" s="1395" t="e">
        <f ca="1">_xll.qlCalendarAdvance(Calendar,X45,NDays&amp;"D")</f>
        <v>#NAME?</v>
      </c>
      <c r="Z45" s="1394" t="e">
        <f ca="1"/>
        <v>#N/A</v>
      </c>
      <c r="AA45" s="1402" t="e">
        <f ca="1"/>
        <v>#N/A</v>
      </c>
    </row>
    <row r="46" spans="10:27" x14ac:dyDescent="0.2">
      <c r="M46" s="1499" t="e">
        <f ca="1"/>
        <v>#NAME?</v>
      </c>
      <c r="N46" s="863" t="e">
        <f ca="1">_xll.qlRateHelperQuoteName(M46)</f>
        <v>#NAME?</v>
      </c>
      <c r="O46" s="1396" t="e">
        <f ca="1">_xll.qlRateHelperEarliestDate(M46)</f>
        <v>#NAME?</v>
      </c>
      <c r="P46" s="1417" t="e">
        <f ca="1">1-_xll.qlRateHelperQuoteValue(M46,_xll.ohTrigger(RecalcTrigger,trigger))/100</f>
        <v>#NAME?</v>
      </c>
      <c r="Q46" s="1394" t="e">
        <f>NA()</f>
        <v>#N/A</v>
      </c>
      <c r="R46" s="1396" t="e">
        <f ca="1">_xll.qlInterestRateIndexFixingDate(IborIndex,O46)</f>
        <v>#NAME?</v>
      </c>
      <c r="S46" s="1417" t="e">
        <f ca="1">_xll.qlIndexFixing(IborIndex,R46,TRUE,RecalcTrigger)</f>
        <v>#NAME?</v>
      </c>
      <c r="T46" s="1404" t="e">
        <f ca="1">S46+_xll.qlFuturesRateHelperConvexityAdjustment(M46)-P46</f>
        <v>#NAME?</v>
      </c>
      <c r="U46" s="1397"/>
      <c r="W46" s="863" t="str">
        <f t="shared" si="7"/>
        <v>1D</v>
      </c>
      <c r="X46" s="1396" t="e">
        <f ca="1">_xll.qlCalendarAdvance(Calendar,X45,W46,"f",FALSE)</f>
        <v>#NAME?</v>
      </c>
      <c r="Y46" s="1395" t="e">
        <f ca="1">_xll.qlCalendarAdvance(Calendar,X46,NDays&amp;"D")</f>
        <v>#NAME?</v>
      </c>
      <c r="Z46" s="1394" t="e">
        <f ca="1"/>
        <v>#N/A</v>
      </c>
      <c r="AA46" s="1402" t="e">
        <f ca="1"/>
        <v>#N/A</v>
      </c>
    </row>
    <row r="47" spans="10:27" x14ac:dyDescent="0.2">
      <c r="M47" s="1499" t="e">
        <f ca="1"/>
        <v>#NAME?</v>
      </c>
      <c r="N47" s="863" t="e">
        <f ca="1">_xll.qlRateHelperQuoteName(M47)</f>
        <v>#NAME?</v>
      </c>
      <c r="O47" s="1396" t="e">
        <f ca="1">_xll.qlRateHelperEarliestDate(M47)</f>
        <v>#NAME?</v>
      </c>
      <c r="P47" s="1417" t="e">
        <f ca="1">1-_xll.qlRateHelperQuoteValue(M47,_xll.ohTrigger(RecalcTrigger,trigger))/100</f>
        <v>#NAME?</v>
      </c>
      <c r="Q47" s="1394" t="e">
        <f>NA()</f>
        <v>#N/A</v>
      </c>
      <c r="R47" s="1396" t="e">
        <f ca="1">_xll.qlInterestRateIndexFixingDate(IborIndex,O47)</f>
        <v>#NAME?</v>
      </c>
      <c r="S47" s="1417" t="e">
        <f ca="1">_xll.qlIndexFixing(IborIndex,R47,TRUE,RecalcTrigger)</f>
        <v>#NAME?</v>
      </c>
      <c r="T47" s="1404" t="e">
        <f ca="1">S47+_xll.qlFuturesRateHelperConvexityAdjustment(M47)-P47</f>
        <v>#NAME?</v>
      </c>
      <c r="U47" s="1397"/>
      <c r="W47" s="863" t="str">
        <f t="shared" si="7"/>
        <v>1D</v>
      </c>
      <c r="X47" s="1396" t="e">
        <f ca="1">_xll.qlCalendarAdvance(Calendar,X46,W47,"f",FALSE)</f>
        <v>#NAME?</v>
      </c>
      <c r="Y47" s="1395" t="e">
        <f ca="1">_xll.qlCalendarAdvance(Calendar,X47,NDays&amp;"D")</f>
        <v>#NAME?</v>
      </c>
      <c r="Z47" s="1394" t="e">
        <f ca="1"/>
        <v>#N/A</v>
      </c>
      <c r="AA47" s="1402" t="e">
        <f ca="1"/>
        <v>#N/A</v>
      </c>
    </row>
    <row r="48" spans="10:27" x14ac:dyDescent="0.2">
      <c r="J48" s="1409" t="b">
        <v>1</v>
      </c>
      <c r="M48" s="1499" t="e">
        <f ca="1"/>
        <v>#NAME?</v>
      </c>
      <c r="N48" s="863" t="e">
        <f ca="1">_xll.qlRateHelperQuoteName(M48)</f>
        <v>#NAME?</v>
      </c>
      <c r="O48" s="1396" t="e">
        <f ca="1">_xll.qlRateHelperEarliestDate(M48)</f>
        <v>#NAME?</v>
      </c>
      <c r="P48" s="1417" t="e">
        <f ca="1">1-_xll.qlRateHelperQuoteValue(M48,_xll.ohTrigger(RecalcTrigger,trigger))/100</f>
        <v>#NAME?</v>
      </c>
      <c r="Q48" s="1394" t="e">
        <f>NA()</f>
        <v>#N/A</v>
      </c>
      <c r="R48" s="1396" t="e">
        <f ca="1">_xll.qlInterestRateIndexFixingDate(IborIndex,O48)</f>
        <v>#NAME?</v>
      </c>
      <c r="S48" s="1417" t="e">
        <f ca="1">_xll.qlIndexFixing(IborIndex,R48,TRUE,RecalcTrigger)</f>
        <v>#NAME?</v>
      </c>
      <c r="T48" s="1404" t="e">
        <f ca="1">S48+_xll.qlFuturesRateHelperConvexityAdjustment(M48)-P48</f>
        <v>#NAME?</v>
      </c>
      <c r="U48" s="1397"/>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M49" s="1499" t="e">
        <f ca="1"/>
        <v>#NAME?</v>
      </c>
      <c r="N49" s="863" t="e">
        <f ca="1">_xll.qlRateHelperQuoteName(M49)</f>
        <v>#NAME?</v>
      </c>
      <c r="O49" s="1396" t="e">
        <f ca="1">_xll.qlRateHelperEarliestDate(M49)</f>
        <v>#NAME?</v>
      </c>
      <c r="P49" s="1417" t="e">
        <f ca="1">1-_xll.qlRateHelperQuoteValue(M49,_xll.ohTrigger(RecalcTrigger,trigger))/100</f>
        <v>#NAME?</v>
      </c>
      <c r="Q49" s="1394" t="e">
        <f>NA()</f>
        <v>#N/A</v>
      </c>
      <c r="R49" s="1396" t="e">
        <f ca="1">_xll.qlInterestRateIndexFixingDate(IborIndex,O49)</f>
        <v>#NAME?</v>
      </c>
      <c r="S49" s="1417" t="e">
        <f ca="1">_xll.qlIndexFixing(IborIndex,R49,TRUE,RecalcTrigger)</f>
        <v>#NAME?</v>
      </c>
      <c r="T49" s="1404" t="e">
        <f ca="1">S49+_xll.qlFuturesRateHelperConvexityAdjustment(M49)-P49</f>
        <v>#NAME?</v>
      </c>
      <c r="U49" s="1397"/>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M50" s="1499" t="e">
        <f ca="1"/>
        <v>#NAME?</v>
      </c>
      <c r="N50" s="863" t="e">
        <f ca="1">_xll.qlRateHelperQuoteName(M50)</f>
        <v>#NAME?</v>
      </c>
      <c r="O50" s="1396" t="e">
        <f ca="1">_xll.qlRateHelperEarliestDate(M50)</f>
        <v>#NAME?</v>
      </c>
      <c r="P50" s="1417" t="e">
        <f ca="1">1-_xll.qlRateHelperQuoteValue(M50,_xll.ohTrigger(RecalcTrigger,trigger))/100</f>
        <v>#NAME?</v>
      </c>
      <c r="Q50" s="1394" t="e">
        <f>NA()</f>
        <v>#N/A</v>
      </c>
      <c r="R50" s="1396" t="e">
        <f ca="1">_xll.qlInterestRateIndexFixingDate(IborIndex,O50)</f>
        <v>#NAME?</v>
      </c>
      <c r="S50" s="1417" t="e">
        <f ca="1">_xll.qlIndexFixing(IborIndex,R50,TRUE,RecalcTrigger)</f>
        <v>#NAME?</v>
      </c>
      <c r="T50" s="1404" t="e">
        <f ca="1">S50+_xll.qlFuturesRateHelperConvexityAdjustment(M50)-P50</f>
        <v>#NAME?</v>
      </c>
      <c r="U50" s="1397"/>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M51" s="1499" t="e">
        <f ca="1"/>
        <v>#NAME?</v>
      </c>
      <c r="N51" s="863" t="e">
        <f ca="1">_xll.qlRateHelperQuoteName(M51)</f>
        <v>#NAME?</v>
      </c>
      <c r="O51" s="1396" t="e">
        <f ca="1">_xll.qlRateHelperEarliestDate(M51)</f>
        <v>#NAME?</v>
      </c>
      <c r="P51" s="1417" t="e">
        <f ca="1">1-_xll.qlRateHelperQuoteValue(M51,_xll.ohTrigger(RecalcTrigger,trigger))/100</f>
        <v>#NAME?</v>
      </c>
      <c r="Q51" s="1394" t="e">
        <f>NA()</f>
        <v>#N/A</v>
      </c>
      <c r="R51" s="1396" t="e">
        <f ca="1">_xll.qlInterestRateIndexFixingDate(IborIndex,O51)</f>
        <v>#NAME?</v>
      </c>
      <c r="S51" s="1417" t="e">
        <f ca="1">_xll.qlIndexFixing(IborIndex,R51,TRUE,RecalcTrigger)</f>
        <v>#NAME?</v>
      </c>
      <c r="T51" s="1404" t="e">
        <f ca="1">S51+_xll.qlFuturesRateHelperConvexityAdjustment(M51)-P51</f>
        <v>#NAME?</v>
      </c>
      <c r="U51" s="1397"/>
      <c r="W51" s="863" t="str">
        <f t="shared" si="7"/>
        <v>1D</v>
      </c>
      <c r="X51" s="1396" t="e">
        <f ca="1">_xll.qlCalendarAdvance(Calendar,X50,W51,"f",FALSE)</f>
        <v>#NAME?</v>
      </c>
      <c r="Y51" s="1395" t="e">
        <f ca="1">_xll.qlCalendarAdvance(Calendar,X51,NDays&amp;"D")</f>
        <v>#NAME?</v>
      </c>
      <c r="Z51" s="1394" t="e">
        <f ca="1"/>
        <v>#N/A</v>
      </c>
      <c r="AA51" s="1402" t="e">
        <f ca="1"/>
        <v>#N/A</v>
      </c>
    </row>
    <row r="52" spans="10:27" x14ac:dyDescent="0.2">
      <c r="J52" s="1409" t="b">
        <v>1</v>
      </c>
      <c r="M52" s="1499" t="e">
        <f ca="1"/>
        <v>#NAME?</v>
      </c>
      <c r="N52" s="863" t="e">
        <f ca="1">_xll.qlRateHelperQuoteName(M52)</f>
        <v>#NAME?</v>
      </c>
      <c r="O52" s="1396" t="e">
        <f ca="1">_xll.qlRateHelperEarliestDate(M52)</f>
        <v>#NAME?</v>
      </c>
      <c r="P52" s="1417" t="e">
        <f ca="1">1-_xll.qlRateHelperQuoteValue(M52,_xll.ohTrigger(RecalcTrigger,trigger))/100</f>
        <v>#NAME?</v>
      </c>
      <c r="Q52" s="1394" t="e">
        <f>NA()</f>
        <v>#N/A</v>
      </c>
      <c r="R52" s="1396" t="e">
        <f ca="1">_xll.qlInterestRateIndexFixingDate(IborIndex,O52)</f>
        <v>#NAME?</v>
      </c>
      <c r="S52" s="1417" t="e">
        <f ca="1">_xll.qlIndexFixing(IborIndex,R52,TRUE,RecalcTrigger)</f>
        <v>#NAME?</v>
      </c>
      <c r="T52" s="1404" t="e">
        <f ca="1">S52+_xll.qlFuturesRateHelperConvexityAdjustment(M52)-P52</f>
        <v>#NAME?</v>
      </c>
      <c r="U52" s="1397"/>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M53" s="863" t="e">
        <f ca="1"/>
        <v>#NAME?</v>
      </c>
      <c r="N53" s="863" t="e">
        <f ca="1">_xll.qlRateHelperQuoteName(M53)</f>
        <v>#NAME?</v>
      </c>
      <c r="O53" s="1396" t="e">
        <f ca="1">_xll.qlRateHelperEarliestDate(M53)</f>
        <v>#NAME?</v>
      </c>
      <c r="P53" s="1417" t="e">
        <f ca="1">1-_xll.qlRateHelperQuoteValue(M53,_xll.ohTrigger(RecalcTrigger,trigger))/100</f>
        <v>#NAME?</v>
      </c>
      <c r="Q53" s="1394" t="e">
        <f>NA()</f>
        <v>#N/A</v>
      </c>
      <c r="R53" s="1396" t="e">
        <f ca="1">_xll.qlInterestRateIndexFixingDate(IborIndex,O53)</f>
        <v>#NAME?</v>
      </c>
      <c r="S53" s="1417" t="e">
        <f ca="1">_xll.qlIndexFixing(IborIndex,R53,TRUE,RecalcTrigger)</f>
        <v>#NAME?</v>
      </c>
      <c r="T53" s="1404" t="e">
        <f ca="1">S53+_xll.qlFuturesRateHelperConvexityAdjustment(M53)-P53</f>
        <v>#NAME?</v>
      </c>
      <c r="U53" s="1397"/>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M54" s="863" t="e">
        <f ca="1"/>
        <v>#NAME?</v>
      </c>
      <c r="N54" s="863" t="e">
        <f ca="1">_xll.qlRateHelperQuoteName(M54)</f>
        <v>#NAME?</v>
      </c>
      <c r="O54" s="1396" t="e">
        <f ca="1">_xll.qlRateHelperEarliestDate(M54)</f>
        <v>#NAME?</v>
      </c>
      <c r="P54" s="1417" t="e">
        <f ca="1">1-_xll.qlRateHelperQuoteValue(M54,_xll.ohTrigger(RecalcTrigger,trigger))/100</f>
        <v>#NAME?</v>
      </c>
      <c r="Q54" s="1394" t="e">
        <f>NA()</f>
        <v>#N/A</v>
      </c>
      <c r="R54" s="1396" t="e">
        <f ca="1">_xll.qlInterestRateIndexFixingDate(IborIndex,O54)</f>
        <v>#NAME?</v>
      </c>
      <c r="S54" s="1417" t="e">
        <f ca="1">_xll.qlIndexFixing(IborIndex,R54,TRUE,RecalcTrigger)</f>
        <v>#NAME?</v>
      </c>
      <c r="T54" s="1404" t="e">
        <f ca="1">S54+_xll.qlFuturesRateHelperConvexityAdjustment(M54)-P54</f>
        <v>#NAME?</v>
      </c>
      <c r="U54" s="1397"/>
      <c r="W54" s="863" t="str">
        <f t="shared" si="7"/>
        <v>1D</v>
      </c>
      <c r="X54" s="1396" t="e">
        <f ca="1">_xll.qlCalendarAdvance(Calendar,X53,W54,"f",FALSE)</f>
        <v>#NAME?</v>
      </c>
      <c r="Y54" s="1395" t="e">
        <f ca="1">_xll.qlCalendarAdvance(Calendar,X54,NDays&amp;"D")</f>
        <v>#NAME?</v>
      </c>
      <c r="Z54" s="1394" t="e">
        <f ca="1"/>
        <v>#N/A</v>
      </c>
      <c r="AA54" s="1402" t="e">
        <f ca="1"/>
        <v>#N/A</v>
      </c>
    </row>
    <row r="55" spans="10:27" x14ac:dyDescent="0.2">
      <c r="J55" s="1409" t="b">
        <v>0</v>
      </c>
      <c r="M55" s="863" t="e">
        <f ca="1"/>
        <v>#NAME?</v>
      </c>
      <c r="N55" s="863" t="e">
        <f ca="1">_xll.qlRateHelperQuoteName(M55)</f>
        <v>#NAME?</v>
      </c>
      <c r="O55" s="1396" t="e">
        <f ca="1">_xll.qlRateHelperEarliestDate(M55)</f>
        <v>#NAME?</v>
      </c>
      <c r="P55" s="1417" t="e">
        <f ca="1">1-_xll.qlRateHelperQuoteValue(M55,_xll.ohTrigger(RecalcTrigger,trigger))/100</f>
        <v>#NAME?</v>
      </c>
      <c r="Q55" s="1394" t="e">
        <f>NA()</f>
        <v>#N/A</v>
      </c>
      <c r="R55" s="1396" t="e">
        <f ca="1">_xll.qlInterestRateIndexFixingDate(IborIndex,O55)</f>
        <v>#NAME?</v>
      </c>
      <c r="S55" s="1417" t="e">
        <f ca="1">_xll.qlIndexFixing(IborIndex,R55,TRUE,RecalcTrigger)</f>
        <v>#NAME?</v>
      </c>
      <c r="T55" s="1404" t="e">
        <f ca="1">S55+_xll.qlFuturesRateHelperConvexityAdjustment(M55)-P55</f>
        <v>#NAME?</v>
      </c>
      <c r="U55" s="1397"/>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M56" s="863" t="e">
        <f ca="1"/>
        <v>#NAME?</v>
      </c>
      <c r="N56" s="863" t="e">
        <f ca="1">_xll.qlRateHelperQuoteName(M56)</f>
        <v>#NAME?</v>
      </c>
      <c r="O56" s="1396" t="e">
        <f ca="1">_xll.qlRateHelperEarliestDate(M56)</f>
        <v>#NAME?</v>
      </c>
      <c r="P56" s="1417" t="e">
        <f ca="1">1-_xll.qlRateHelperQuoteValue(M56,_xll.ohTrigger(RecalcTrigger,trigger))/100</f>
        <v>#NAME?</v>
      </c>
      <c r="Q56" s="1394" t="e">
        <f>NA()</f>
        <v>#N/A</v>
      </c>
      <c r="R56" s="1396" t="e">
        <f ca="1">_xll.qlInterestRateIndexFixingDate(IborIndex,O56)</f>
        <v>#NAME?</v>
      </c>
      <c r="S56" s="1417" t="e">
        <f ca="1">_xll.qlIndexFixing(IborIndex,R56,TRUE,RecalcTrigger)</f>
        <v>#NAME?</v>
      </c>
      <c r="T56" s="1404" t="e">
        <f ca="1">S56+_xll.qlFuturesRateHelperConvexityAdjustment(M56)-P56</f>
        <v>#NAME?</v>
      </c>
      <c r="U56" s="1397"/>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M57" s="863" t="e">
        <f ca="1"/>
        <v>#NAME?</v>
      </c>
      <c r="N57" s="863" t="e">
        <f ca="1">_xll.qlRateHelperQuoteName(M57)</f>
        <v>#NAME?</v>
      </c>
      <c r="O57" s="1396" t="e">
        <f ca="1">_xll.qlRateHelperEarliestDate(M57)</f>
        <v>#NAME?</v>
      </c>
      <c r="P57" s="1417" t="e">
        <f ca="1">1-_xll.qlRateHelperQuoteValue(M57,_xll.ohTrigger(RecalcTrigger,trigger))/100</f>
        <v>#NAME?</v>
      </c>
      <c r="Q57" s="1394" t="e">
        <f>NA()</f>
        <v>#N/A</v>
      </c>
      <c r="R57" s="1396" t="e">
        <f ca="1">_xll.qlInterestRateIndexFixingDate(IborIndex,O57)</f>
        <v>#NAME?</v>
      </c>
      <c r="S57" s="1417" t="e">
        <f ca="1">_xll.qlIndexFixing(IborIndex,R57,TRUE,RecalcTrigger)</f>
        <v>#NAME?</v>
      </c>
      <c r="T57" s="1404" t="e">
        <f ca="1">S57+_xll.qlFuturesRateHelperConvexityAdjustment(M57)-P57</f>
        <v>#NAME?</v>
      </c>
      <c r="U57" s="1397"/>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M58" s="863" t="e">
        <f ca="1"/>
        <v>#NAME?</v>
      </c>
      <c r="N58" s="863" t="e">
        <f ca="1">_xll.qlRateHelperQuoteName(M58)</f>
        <v>#NAME?</v>
      </c>
      <c r="O58" s="1396" t="e">
        <f ca="1">_xll.qlRateHelperEarliestDate(M58)</f>
        <v>#NAME?</v>
      </c>
      <c r="P58" s="1417" t="e">
        <f ca="1">1-_xll.qlRateHelperQuoteValue(M58,_xll.ohTrigger(RecalcTrigger,trigger))/100</f>
        <v>#NAME?</v>
      </c>
      <c r="Q58" s="1394" t="e">
        <f>NA()</f>
        <v>#N/A</v>
      </c>
      <c r="R58" s="1396" t="e">
        <f ca="1">_xll.qlInterestRateIndexFixingDate(IborIndex,O58)</f>
        <v>#NAME?</v>
      </c>
      <c r="S58" s="1417" t="e">
        <f ca="1">_xll.qlIndexFixing(IborIndex,R58,TRUE,RecalcTrigger)</f>
        <v>#NAME?</v>
      </c>
      <c r="T58" s="1404" t="e">
        <f ca="1">S58+_xll.qlFuturesRateHelperConvexityAdjustment(M58)-P58</f>
        <v>#NAME?</v>
      </c>
      <c r="U58" s="1397"/>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M59" s="863" t="e">
        <f ca="1"/>
        <v>#NAME?</v>
      </c>
      <c r="N59" s="863" t="e">
        <f ca="1">_xll.qlRateHelperQuoteName(M59)</f>
        <v>#NAME?</v>
      </c>
      <c r="O59" s="1396" t="e">
        <f ca="1">_xll.qlRateHelperEarliestDate(M59)</f>
        <v>#NAME?</v>
      </c>
      <c r="P59" s="1417" t="e">
        <f ca="1">1-_xll.qlRateHelperQuoteValue(M59,_xll.ohTrigger(RecalcTrigger,trigger))/100</f>
        <v>#NAME?</v>
      </c>
      <c r="Q59" s="1394" t="e">
        <f>NA()</f>
        <v>#N/A</v>
      </c>
      <c r="R59" s="1396" t="e">
        <f ca="1">_xll.qlInterestRateIndexFixingDate(IborIndex,O59)</f>
        <v>#NAME?</v>
      </c>
      <c r="S59" s="1417" t="e">
        <f ca="1">_xll.qlIndexFixing(IborIndex,R59,TRUE,RecalcTrigger)</f>
        <v>#NAME?</v>
      </c>
      <c r="T59" s="1404" t="e">
        <f ca="1">S59+_xll.qlFuturesRateHelperConvexityAdjustment(M59)-P59</f>
        <v>#NAME?</v>
      </c>
      <c r="U59" s="1397"/>
      <c r="W59" s="863" t="str">
        <f t="shared" si="7"/>
        <v>1D</v>
      </c>
      <c r="X59" s="1396" t="e">
        <f ca="1">_xll.qlCalendarAdvance(Calendar,X58,W59,"f",FALSE)</f>
        <v>#NAME?</v>
      </c>
      <c r="Y59" s="1395" t="e">
        <f ca="1">_xll.qlCalendarAdvance(Calendar,X59,NDays&amp;"D")</f>
        <v>#NAME?</v>
      </c>
      <c r="Z59" s="1394" t="e">
        <f ca="1"/>
        <v>#N/A</v>
      </c>
      <c r="AA59" s="1402" t="e">
        <f ca="1"/>
        <v>#N/A</v>
      </c>
    </row>
    <row r="60" spans="10:27" ht="12" thickBot="1" x14ac:dyDescent="0.25">
      <c r="M60" s="860" t="e">
        <f ca="1"/>
        <v>#NAME?</v>
      </c>
      <c r="N60" s="863" t="e">
        <f ca="1">_xll.qlRateHelperQuoteName(M60)</f>
        <v>#NAME?</v>
      </c>
      <c r="O60" s="1396" t="e">
        <f ca="1">_xll.qlRateHelperEarliestDate(M60)</f>
        <v>#NAME?</v>
      </c>
      <c r="P60" s="1417" t="e">
        <f ca="1">1-_xll.qlRateHelperQuoteValue(M60,_xll.ohTrigger(RecalcTrigger,trigger))/100</f>
        <v>#NAME?</v>
      </c>
      <c r="Q60" s="1394" t="e">
        <f>NA()</f>
        <v>#N/A</v>
      </c>
      <c r="R60" s="1396" t="e">
        <f ca="1">_xll.qlInterestRateIndexFixingDate(IborIndex,O60)</f>
        <v>#NAME?</v>
      </c>
      <c r="S60" s="1417" t="e">
        <f ca="1">_xll.qlIndexFixing(IborIndex,R60,TRUE,RecalcTrigger)</f>
        <v>#NAME?</v>
      </c>
      <c r="T60" s="1404" t="e">
        <f ca="1">S60+_xll.qlFuturesRateHelperConvexityAdjustment(M60)-P60</f>
        <v>#NAME?</v>
      </c>
      <c r="U60" s="1397"/>
      <c r="W60" s="863" t="str">
        <f t="shared" si="7"/>
        <v>1D</v>
      </c>
      <c r="X60" s="1396" t="e">
        <f ca="1">_xll.qlCalendarAdvance(Calendar,X59,W60,"f",FALSE)</f>
        <v>#NAME?</v>
      </c>
      <c r="Y60" s="1395" t="e">
        <f ca="1">_xll.qlCalendarAdvance(Calendar,X60,NDays&amp;"D")</f>
        <v>#NAME?</v>
      </c>
      <c r="Z60" s="1394" t="e">
        <f ca="1"/>
        <v>#N/A</v>
      </c>
      <c r="AA60" s="1402" t="e">
        <f ca="1"/>
        <v>#N/A</v>
      </c>
    </row>
    <row r="61" spans="10:27" ht="12" thickBot="1" x14ac:dyDescent="0.25">
      <c r="N61" s="1416"/>
      <c r="O61" s="1498"/>
      <c r="P61" s="1497"/>
      <c r="Q61" s="1496"/>
      <c r="R61" s="1416"/>
      <c r="S61" s="1495"/>
      <c r="T61" s="1494"/>
      <c r="U61" s="1397"/>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M62" s="1415"/>
      <c r="N62" s="1415" t="s">
        <v>486</v>
      </c>
      <c r="O62" s="1413" t="s">
        <v>325</v>
      </c>
      <c r="P62" s="1413" t="s">
        <v>332</v>
      </c>
      <c r="Q62" s="1414"/>
      <c r="R62" s="1413" t="s">
        <v>326</v>
      </c>
      <c r="S62" s="1413" t="s">
        <v>477</v>
      </c>
      <c r="T62" s="1412" t="s">
        <v>329</v>
      </c>
      <c r="U62" s="1411" t="s">
        <v>328</v>
      </c>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M63" s="863" t="e">
        <f t="array" aca="1" ref="M63:M70" ca="1">_xll.ohFilter(RateHelpers_3M!C21:C62,RateHelpers_3M!N21:N62)</f>
        <v>#NAME?</v>
      </c>
      <c r="N63" s="863" t="e">
        <f ca="1">_xll.qlRateHelperQuoteName(M63)</f>
        <v>#NAME?</v>
      </c>
      <c r="O63" s="1396" t="e">
        <f ca="1">_xll.qlRateHelperEarliestDate(M63)</f>
        <v>#NAME?</v>
      </c>
      <c r="P63" s="1493" t="e">
        <f ca="1">1-_xll.qlRateHelperQuoteValue(M63,_xll.ohTrigger(RecalcTrigger,trigger))/100</f>
        <v>#NAME?</v>
      </c>
      <c r="Q63" s="1394" t="e">
        <f>NA()</f>
        <v>#N/A</v>
      </c>
      <c r="R63" s="1396" t="e">
        <f ca="1">_xll.qlInterestRateIndexFixingDate(IborIndex,O63)</f>
        <v>#NAME?</v>
      </c>
      <c r="S63" s="1417" t="e">
        <f ca="1">_xll.qlIndexFixing(IborIndex,R63,TRUE,RecalcTrigger)</f>
        <v>#NAME?</v>
      </c>
      <c r="T63" s="1404" t="e">
        <f t="shared" ref="T63:T70" ca="1" si="8">S63-P63</f>
        <v>#NAME?</v>
      </c>
      <c r="U63" s="1410" t="e">
        <f t="array" aca="1" ref="U63" ca="1">MAX(ABS(_xll.ohFilter(T63:T70,IF(ISERROR(T63:T70),FALSE,TRUE))))</f>
        <v>#NAME?</v>
      </c>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M64" s="863" t="e">
        <f ca="1"/>
        <v>#NAME?</v>
      </c>
      <c r="N64" s="863" t="e">
        <f ca="1">_xll.qlRateHelperQuoteName(M64)</f>
        <v>#NAME?</v>
      </c>
      <c r="O64" s="1396" t="e">
        <f ca="1">_xll.qlRateHelperEarliestDate(M64)</f>
        <v>#NAME?</v>
      </c>
      <c r="P64" s="1493" t="e">
        <f ca="1">1-_xll.qlRateHelperQuoteValue(M64,_xll.ohTrigger(RecalcTrigger,trigger))/100</f>
        <v>#NAME?</v>
      </c>
      <c r="Q64" s="1394" t="e">
        <f>NA()</f>
        <v>#N/A</v>
      </c>
      <c r="R64" s="1396" t="e">
        <f ca="1">_xll.qlInterestRateIndexFixingDate(IborIndex,O64)</f>
        <v>#NAME?</v>
      </c>
      <c r="S64" s="1417" t="e">
        <f ca="1">_xll.qlIndexFixing(IborIndex,R64,TRUE,RecalcTrigger)</f>
        <v>#NAME?</v>
      </c>
      <c r="T64" s="1404" t="e">
        <f t="shared" ca="1" si="8"/>
        <v>#NAME?</v>
      </c>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M65" s="863" t="e">
        <f ca="1"/>
        <v>#NAME?</v>
      </c>
      <c r="N65" s="863" t="e">
        <f ca="1">_xll.qlRateHelperQuoteName(M65)</f>
        <v>#NAME?</v>
      </c>
      <c r="O65" s="1396" t="e">
        <f ca="1">_xll.qlRateHelperEarliestDate(M65)</f>
        <v>#NAME?</v>
      </c>
      <c r="P65" s="1493" t="e">
        <f ca="1">1-_xll.qlRateHelperQuoteValue(M65,_xll.ohTrigger(RecalcTrigger,trigger))/100</f>
        <v>#NAME?</v>
      </c>
      <c r="Q65" s="1394" t="e">
        <f>NA()</f>
        <v>#N/A</v>
      </c>
      <c r="R65" s="1396" t="e">
        <f ca="1">_xll.qlInterestRateIndexFixingDate(IborIndex,O65)</f>
        <v>#NAME?</v>
      </c>
      <c r="S65" s="1417" t="e">
        <f ca="1">_xll.qlIndexFixing(IborIndex,R65,TRUE,RecalcTrigger)</f>
        <v>#NAME?</v>
      </c>
      <c r="T65" s="1404" t="e">
        <f t="shared" ca="1" si="8"/>
        <v>#NAME?</v>
      </c>
      <c r="W65" s="863" t="str">
        <f t="shared" si="7"/>
        <v>1D</v>
      </c>
      <c r="X65" s="1396" t="e">
        <f ca="1">_xll.qlCalendarAdvance(Calendar,X64,W65,"f",FALSE)</f>
        <v>#NAME?</v>
      </c>
      <c r="Y65" s="1395" t="e">
        <f ca="1">_xll.qlCalendarAdvance(Calendar,X65,NDays&amp;"D")</f>
        <v>#NAME?</v>
      </c>
      <c r="Z65" s="1394" t="e">
        <f ca="1"/>
        <v>#N/A</v>
      </c>
      <c r="AA65" s="1402" t="e">
        <f ca="1"/>
        <v>#N/A</v>
      </c>
    </row>
    <row r="66" spans="10:27" x14ac:dyDescent="0.2">
      <c r="M66" s="863" t="e">
        <f ca="1"/>
        <v>#NAME?</v>
      </c>
      <c r="N66" s="863" t="e">
        <f ca="1">_xll.qlRateHelperQuoteName(M66)</f>
        <v>#NAME?</v>
      </c>
      <c r="O66" s="1396" t="e">
        <f ca="1">_xll.qlRateHelperEarliestDate(M66)</f>
        <v>#NAME?</v>
      </c>
      <c r="P66" s="1493" t="e">
        <f ca="1">1-_xll.qlRateHelperQuoteValue(M66,_xll.ohTrigger(RecalcTrigger,trigger))/100</f>
        <v>#NAME?</v>
      </c>
      <c r="Q66" s="1394" t="e">
        <f>NA()</f>
        <v>#N/A</v>
      </c>
      <c r="R66" s="1396" t="e">
        <f ca="1">_xll.qlInterestRateIndexFixingDate(IborIndex,O66)</f>
        <v>#NAME?</v>
      </c>
      <c r="S66" s="1417" t="e">
        <f ca="1">_xll.qlIndexFixing(IborIndex,R66,TRUE,RecalcTrigger)</f>
        <v>#NAME?</v>
      </c>
      <c r="T66" s="1404" t="e">
        <f t="shared" ca="1" si="8"/>
        <v>#NAME?</v>
      </c>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M67" s="863" t="e">
        <f ca="1"/>
        <v>#NAME?</v>
      </c>
      <c r="N67" s="863" t="e">
        <f ca="1">_xll.qlRateHelperQuoteName(M67)</f>
        <v>#NAME?</v>
      </c>
      <c r="O67" s="1396" t="e">
        <f ca="1">_xll.qlRateHelperEarliestDate(M67)</f>
        <v>#NAME?</v>
      </c>
      <c r="P67" s="1493" t="e">
        <f ca="1">1-_xll.qlRateHelperQuoteValue(M67,_xll.ohTrigger(RecalcTrigger,trigger))/100</f>
        <v>#NAME?</v>
      </c>
      <c r="Q67" s="1394" t="e">
        <f>NA()</f>
        <v>#N/A</v>
      </c>
      <c r="R67" s="1396" t="e">
        <f ca="1">_xll.qlInterestRateIndexFixingDate(IborIndex,O67)</f>
        <v>#NAME?</v>
      </c>
      <c r="S67" s="1417" t="e">
        <f ca="1">_xll.qlIndexFixing(IborIndex,R67,TRUE,RecalcTrigger)</f>
        <v>#NAME?</v>
      </c>
      <c r="T67" s="1404" t="e">
        <f t="shared" ca="1" si="8"/>
        <v>#NAME?</v>
      </c>
      <c r="U67" s="1397"/>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M68" s="863" t="e">
        <f ca="1"/>
        <v>#NAME?</v>
      </c>
      <c r="N68" s="863" t="e">
        <f ca="1">_xll.qlRateHelperQuoteName(M68)</f>
        <v>#NAME?</v>
      </c>
      <c r="O68" s="1396" t="e">
        <f ca="1">_xll.qlRateHelperEarliestDate(M68)</f>
        <v>#NAME?</v>
      </c>
      <c r="P68" s="1493" t="e">
        <f ca="1">1-_xll.qlRateHelperQuoteValue(M68,_xll.ohTrigger(RecalcTrigger,trigger))/100</f>
        <v>#NAME?</v>
      </c>
      <c r="Q68" s="1394" t="e">
        <f>NA()</f>
        <v>#N/A</v>
      </c>
      <c r="R68" s="1396" t="e">
        <f ca="1">_xll.qlInterestRateIndexFixingDate(IborIndex,O68)</f>
        <v>#NAME?</v>
      </c>
      <c r="S68" s="1417" t="e">
        <f ca="1">_xll.qlIndexFixing(IborIndex,R68,TRUE,RecalcTrigger)</f>
        <v>#NAME?</v>
      </c>
      <c r="T68" s="1404" t="e">
        <f t="shared" ca="1" si="8"/>
        <v>#NAME?</v>
      </c>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M69" s="863" t="e">
        <f ca="1"/>
        <v>#NAME?</v>
      </c>
      <c r="N69" s="863" t="e">
        <f ca="1">_xll.qlRateHelperQuoteName(M69)</f>
        <v>#NAME?</v>
      </c>
      <c r="O69" s="1396" t="e">
        <f ca="1">_xll.qlRateHelperEarliestDate(M69)</f>
        <v>#NAME?</v>
      </c>
      <c r="P69" s="1493" t="e">
        <f ca="1">1-_xll.qlRateHelperQuoteValue(M69,_xll.ohTrigger(RecalcTrigger,trigger))/100</f>
        <v>#NAME?</v>
      </c>
      <c r="Q69" s="1394" t="e">
        <f>NA()</f>
        <v>#N/A</v>
      </c>
      <c r="R69" s="1396" t="e">
        <f ca="1">_xll.qlInterestRateIndexFixingDate(IborIndex,O69)</f>
        <v>#NAME?</v>
      </c>
      <c r="S69" s="1417" t="e">
        <f ca="1">_xll.qlIndexFixing(IborIndex,R69,TRUE,RecalcTrigger)</f>
        <v>#NAME?</v>
      </c>
      <c r="T69" s="1404" t="e">
        <f t="shared" ca="1" si="8"/>
        <v>#NAME?</v>
      </c>
      <c r="W69" s="863" t="str">
        <f t="shared" si="7"/>
        <v>1D</v>
      </c>
      <c r="X69" s="1396" t="e">
        <f ca="1">_xll.qlCalendarAdvance(Calendar,X68,W69,"f",FALSE)</f>
        <v>#NAME?</v>
      </c>
      <c r="Y69" s="1395" t="e">
        <f ca="1">_xll.qlCalendarAdvance(Calendar,X69,NDays&amp;"D")</f>
        <v>#NAME?</v>
      </c>
      <c r="Z69" s="1394" t="e">
        <f ca="1"/>
        <v>#N/A</v>
      </c>
      <c r="AA69" s="1402" t="e">
        <f ca="1"/>
        <v>#N/A</v>
      </c>
    </row>
    <row r="70" spans="10:27" ht="12" thickBot="1" x14ac:dyDescent="0.25">
      <c r="M70" s="860" t="e">
        <f ca="1"/>
        <v>#NAME?</v>
      </c>
      <c r="N70" s="860" t="e">
        <f ca="1">_xll.qlRateHelperQuoteName(M70)</f>
        <v>#NAME?</v>
      </c>
      <c r="O70" s="1401" t="e">
        <f ca="1">_xll.qlRateHelperEarliestDate(M70)</f>
        <v>#NAME?</v>
      </c>
      <c r="P70" s="1492" t="e">
        <f ca="1">1-_xll.qlRateHelperQuoteValue(M70,_xll.ohTrigger(RecalcTrigger,trigger))/100</f>
        <v>#NAME?</v>
      </c>
      <c r="Q70" s="1399" t="e">
        <f>NA()</f>
        <v>#N/A</v>
      </c>
      <c r="R70" s="914" t="e">
        <f ca="1">_xll.qlInterestRateIndexFixingDate(IborIndex,O70)</f>
        <v>#NAME?</v>
      </c>
      <c r="S70" s="1481" t="e">
        <f ca="1">_xll.qlIndexFixing(IborIndex,R70,TRUE,RecalcTrigger)</f>
        <v>#NAME?</v>
      </c>
      <c r="T70" s="1404" t="e">
        <f t="shared" ca="1" si="8"/>
        <v>#NAME?</v>
      </c>
      <c r="U70" s="1397"/>
      <c r="W70" s="863" t="str">
        <f t="shared" si="7"/>
        <v>1D</v>
      </c>
      <c r="X70" s="1396" t="e">
        <f ca="1">_xll.qlCalendarAdvance(Calendar,X69,W70,"f",FALSE)</f>
        <v>#NAME?</v>
      </c>
      <c r="Y70" s="1395" t="e">
        <f ca="1">_xll.qlCalendarAdvance(Calendar,X70,NDays&amp;"D")</f>
        <v>#NAME?</v>
      </c>
      <c r="Z70" s="1394" t="e">
        <f ca="1"/>
        <v>#N/A</v>
      </c>
      <c r="AA70" s="1402" t="e">
        <f ca="1"/>
        <v>#N/A</v>
      </c>
    </row>
    <row r="71" spans="10:27" ht="12" thickBot="1" x14ac:dyDescent="0.25">
      <c r="J71" s="398"/>
      <c r="S71" s="398"/>
      <c r="T71" s="1403"/>
      <c r="U71" s="1397"/>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M72" s="1491" t="s">
        <v>365</v>
      </c>
      <c r="N72" s="1415" t="s">
        <v>333</v>
      </c>
      <c r="O72" s="1413" t="s">
        <v>355</v>
      </c>
      <c r="P72" s="1413" t="s">
        <v>332</v>
      </c>
      <c r="Q72" s="1414" t="s">
        <v>74</v>
      </c>
      <c r="R72" s="1413" t="s">
        <v>331</v>
      </c>
      <c r="S72" s="1413" t="s">
        <v>477</v>
      </c>
      <c r="T72" s="1412" t="s">
        <v>329</v>
      </c>
      <c r="U72" s="1411" t="s">
        <v>328</v>
      </c>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M73" s="1484" t="e">
        <f t="array" ref="M73:M111" ca="1">_xll.ohFilter(RateHelpers_3M!B97:B135,IF(ISERROR(RateHelpers_3M!D97:D135),FALSE,TRUE))</f>
        <v>#NAME?</v>
      </c>
      <c r="N73" s="863" t="e">
        <f ca="1">_xll.qlRateHelperQuoteName(M73)</f>
        <v>#NAME?</v>
      </c>
      <c r="O73" s="1396" t="e">
        <f ca="1">_xll.qlRateHelperLatestDate(M73)</f>
        <v>#NAME?</v>
      </c>
      <c r="P73" s="1417" t="e">
        <f ca="1">_xll.qlRateHelperQuoteValue(M73)</f>
        <v>#NAME?</v>
      </c>
      <c r="Q73" s="1407" t="e">
        <f ca="1">SUBSTITUTE(SUBSTITUTE(N73,"_Quote",""),"GBPAM3L","")</f>
        <v>#NAME?</v>
      </c>
      <c r="R73" s="1406" t="e">
        <f ca="1">_xll.qlSwapIndex(,FamilyName,Q73,NDays,Currency,Calendar,"1Y","mf","actual/360",IborIndex,Discounting,,_xll.ohTrigger(trigger,RecalcTrigger))</f>
        <v>#NAME?</v>
      </c>
      <c r="S73" s="1417" t="e">
        <f ca="1">_xll.qlIndexFixing(R73,$X$19,TRUE,trigger)</f>
        <v>#NAME?</v>
      </c>
      <c r="T73" s="1485" t="e">
        <f t="shared" ref="T73:T111" ca="1" si="9">S73-P73</f>
        <v>#NAME?</v>
      </c>
      <c r="U73" s="1410" t="e">
        <f t="array" aca="1" ref="U73" ca="1">MAX(ABS(_xll.ohFilter(T73:T111,IF(ISERROR(T73:T111),FALSE,TRUE))))</f>
        <v>#NAME?</v>
      </c>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M74" s="1484" t="e">
        <f ca="1"/>
        <v>#NAME?</v>
      </c>
      <c r="N74" s="863" t="e">
        <f ca="1">_xll.qlRateHelperQuoteName(M74)</f>
        <v>#NAME?</v>
      </c>
      <c r="O74" s="1396" t="e">
        <f ca="1">_xll.qlRateHelperLatestDate(M74)</f>
        <v>#NAME?</v>
      </c>
      <c r="P74" s="1417" t="e">
        <f ca="1">_xll.qlRateHelperQuoteValue(M74)</f>
        <v>#NAME?</v>
      </c>
      <c r="Q74" s="1407" t="e">
        <f ca="1">SUBSTITUTE(SUBSTITUTE(N74,"_Quote",""),"GBPAM3L","")</f>
        <v>#NAME?</v>
      </c>
      <c r="R74" s="1406" t="e">
        <f ca="1">_xll.qlSwapIndex(,FamilyName,Q74,NDays,Currency,Calendar,"1Y","mf","actual/360",IborIndex,Discounting,,_xll.ohTrigger(trigger,RecalcTrigger))</f>
        <v>#NAME?</v>
      </c>
      <c r="S74" s="1417" t="e">
        <f ca="1">_xll.qlIndexFixing(R74,$X$19,TRUE,trigger)</f>
        <v>#NAME?</v>
      </c>
      <c r="T74" s="1485" t="e">
        <f t="shared" ca="1" si="9"/>
        <v>#NAME?</v>
      </c>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M75" s="1484" t="e">
        <f ca="1"/>
        <v>#NAME?</v>
      </c>
      <c r="N75" s="863" t="e">
        <f ca="1">_xll.qlRateHelperQuoteName(M75)</f>
        <v>#NAME?</v>
      </c>
      <c r="O75" s="1396" t="e">
        <f ca="1">_xll.qlRateHelperLatestDate(M75)</f>
        <v>#NAME?</v>
      </c>
      <c r="P75" s="1417" t="e">
        <f ca="1">_xll.qlRateHelperQuoteValue(M75)</f>
        <v>#NAME?</v>
      </c>
      <c r="Q75" s="1407" t="e">
        <f ca="1">SUBSTITUTE(SUBSTITUTE(N75,"_Quote",""),"GBPAM3L","")</f>
        <v>#NAME?</v>
      </c>
      <c r="R75" s="1406" t="e">
        <f ca="1">_xll.qlSwapIndex(,FamilyName,Q75,NDays,Currency,Calendar,"1Y","mf","actual/360",IborIndex,Discounting,,_xll.ohTrigger(trigger,RecalcTrigger))</f>
        <v>#NAME?</v>
      </c>
      <c r="S75" s="1417" t="e">
        <f ca="1">_xll.qlIndexFixing(R75,$X$19,TRUE,trigger)</f>
        <v>#NAME?</v>
      </c>
      <c r="T75" s="1485" t="e">
        <f t="shared" ca="1" si="9"/>
        <v>#NAME?</v>
      </c>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M76" s="1484" t="e">
        <f ca="1"/>
        <v>#NAME?</v>
      </c>
      <c r="N76" s="863" t="e">
        <f ca="1">_xll.qlRateHelperQuoteName(M76)</f>
        <v>#NAME?</v>
      </c>
      <c r="O76" s="1396" t="e">
        <f ca="1">_xll.qlRateHelperLatestDate(M76)</f>
        <v>#NAME?</v>
      </c>
      <c r="P76" s="1417" t="e">
        <f ca="1">_xll.qlRateHelperQuoteValue(M76)</f>
        <v>#NAME?</v>
      </c>
      <c r="Q76" s="1407" t="e">
        <f ca="1">SUBSTITUTE(SUBSTITUTE(N76,"_Quote",""),"GBPAM3L","")</f>
        <v>#NAME?</v>
      </c>
      <c r="R76" s="1406" t="e">
        <f ca="1">_xll.qlSwapIndex(,FamilyName,Q76,NDays,Currency,Calendar,"1Y","mf","actual/360",IborIndex,Discounting,,_xll.ohTrigger(trigger,RecalcTrigger))</f>
        <v>#NAME?</v>
      </c>
      <c r="S76" s="1417" t="e">
        <f ca="1">_xll.qlIndexFixing(R76,$X$19,TRUE,trigger)</f>
        <v>#NAME?</v>
      </c>
      <c r="T76" s="1485" t="e">
        <f t="shared" ca="1" si="9"/>
        <v>#NAME?</v>
      </c>
      <c r="W76" s="863" t="str">
        <f t="shared" si="7"/>
        <v>1D</v>
      </c>
      <c r="X76" s="1396" t="e">
        <f ca="1">_xll.qlCalendarAdvance(Calendar,X75,W76,"f",FALSE)</f>
        <v>#NAME?</v>
      </c>
      <c r="Y76" s="1395" t="e">
        <f ca="1">_xll.qlCalendarAdvance(Calendar,X76,NDays&amp;"D")</f>
        <v>#NAME?</v>
      </c>
      <c r="Z76" s="1394" t="e">
        <f ca="1"/>
        <v>#N/A</v>
      </c>
      <c r="AA76" s="1402" t="e">
        <f ca="1"/>
        <v>#N/A</v>
      </c>
    </row>
    <row r="77" spans="10:27" ht="12" thickBot="1" x14ac:dyDescent="0.25">
      <c r="M77" s="1484" t="e">
        <f ca="1"/>
        <v>#NAME?</v>
      </c>
      <c r="N77" s="863" t="e">
        <f ca="1">_xll.qlRateHelperQuoteName(M77)</f>
        <v>#NAME?</v>
      </c>
      <c r="O77" s="1396" t="e">
        <f ca="1">_xll.qlRateHelperLatestDate(M77)</f>
        <v>#NAME?</v>
      </c>
      <c r="P77" s="1417" t="e">
        <f ca="1">_xll.qlRateHelperQuoteValue(M77)</f>
        <v>#NAME?</v>
      </c>
      <c r="Q77" s="1407" t="e">
        <f ca="1">SUBSTITUTE(SUBSTITUTE(N77,"_Quote",""),"GBPAM3L","")</f>
        <v>#NAME?</v>
      </c>
      <c r="R77" s="1406" t="e">
        <f ca="1">_xll.qlSwapIndex(,FamilyName,Q77,NDays,Currency,Calendar,"1Y","mf","actual/360",IborIndex,Discounting,,_xll.ohTrigger(trigger,RecalcTrigger))</f>
        <v>#NAME?</v>
      </c>
      <c r="S77" s="1417" t="e">
        <f ca="1">_xll.qlIndexFixing(R77,$X$19,TRUE,trigger)</f>
        <v>#NAME?</v>
      </c>
      <c r="T77" s="1485" t="e">
        <f t="shared" ca="1" si="9"/>
        <v>#NAME?</v>
      </c>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M78" s="1490" t="e">
        <f ca="1"/>
        <v>#NAME?</v>
      </c>
      <c r="N78" s="866" t="e">
        <f ca="1">_xll.qlRateHelperQuoteName(M78)</f>
        <v>#NAME?</v>
      </c>
      <c r="O78" s="1489" t="e">
        <f ca="1">_xll.qlRateHelperLatestDate(M78)</f>
        <v>#NAME?</v>
      </c>
      <c r="P78" s="1487" t="e">
        <f ca="1">_xll.qlRateHelperQuoteValue(M78)</f>
        <v>#NAME?</v>
      </c>
      <c r="Q78" s="1488" t="e">
        <f t="shared" ref="Q78:Q111" ca="1" si="10">SUBSTITUTE(SUBSTITUTE(N78,"_Quote",""),"GBPSM3L","")</f>
        <v>#NAME?</v>
      </c>
      <c r="R78" s="743" t="e">
        <f ca="1">_xll.qlSwapIndex(,FamilyName,Q78,NDays,Currency,Calendar,"6M","mf","actual/365 (fixed)",IborIndex,Discounting,,_xll.ohTrigger(trigger,RecalcTrigger))</f>
        <v>#NAME?</v>
      </c>
      <c r="S78" s="1487" t="e">
        <f ca="1">_xll.qlIndexFixing(R78,$X$19,TRUE,trigger)</f>
        <v>#NAME?</v>
      </c>
      <c r="T78" s="1486" t="e">
        <f t="shared" ca="1" si="9"/>
        <v>#NAME?</v>
      </c>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M79" s="1484" t="e">
        <f ca="1"/>
        <v>#NAME?</v>
      </c>
      <c r="N79" s="863" t="e">
        <f ca="1">_xll.qlRateHelperQuoteName(M79)</f>
        <v>#NAME?</v>
      </c>
      <c r="O79" s="1396" t="e">
        <f ca="1">_xll.qlRateHelperLatestDate(M79)</f>
        <v>#NAME?</v>
      </c>
      <c r="P79" s="1417" t="e">
        <f ca="1">_xll.qlRateHelperQuoteValue(M79)</f>
        <v>#NAME?</v>
      </c>
      <c r="Q79" s="1407" t="e">
        <f t="shared" ca="1" si="10"/>
        <v>#NAME?</v>
      </c>
      <c r="R79" s="1406" t="e">
        <f ca="1">_xll.qlSwapIndex(,FamilyName,Q79,NDays,Currency,Calendar,"6M","mf","actual/365 (fixed)",IborIndex,Discounting,,_xll.ohTrigger(trigger,RecalcTrigger))</f>
        <v>#NAME?</v>
      </c>
      <c r="S79" s="1417" t="e">
        <f ca="1">_xll.qlIndexFixing(R79,$X$19,TRUE,trigger)</f>
        <v>#NAME?</v>
      </c>
      <c r="T79" s="1485" t="e">
        <f t="shared" ca="1" si="9"/>
        <v>#NAME?</v>
      </c>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M80" s="1484" t="e">
        <f ca="1"/>
        <v>#NAME?</v>
      </c>
      <c r="N80" s="863" t="e">
        <f ca="1">_xll.qlRateHelperQuoteName(M80)</f>
        <v>#NAME?</v>
      </c>
      <c r="O80" s="1396" t="e">
        <f ca="1">_xll.qlRateHelperLatestDate(M80)</f>
        <v>#NAME?</v>
      </c>
      <c r="P80" s="1417" t="e">
        <f ca="1">_xll.qlRateHelperQuoteValue(M80)</f>
        <v>#NAME?</v>
      </c>
      <c r="Q80" s="1407" t="e">
        <f t="shared" ca="1" si="10"/>
        <v>#NAME?</v>
      </c>
      <c r="R80" s="1406" t="e">
        <f ca="1">_xll.qlSwapIndex(,FamilyName,Q80,NDays,Currency,Calendar,"6M","mf","actual/365 (fixed)",IborIndex,Discounting,,_xll.ohTrigger(trigger,RecalcTrigger))</f>
        <v>#NAME?</v>
      </c>
      <c r="S80" s="1417" t="e">
        <f ca="1">_xll.qlIndexFixing(R80,$X$19,TRUE,trigger)</f>
        <v>#NAME?</v>
      </c>
      <c r="T80" s="1485" t="e">
        <f t="shared" ca="1" si="9"/>
        <v>#NAME?</v>
      </c>
      <c r="W80" s="863" t="str">
        <f t="shared" si="7"/>
        <v>1D</v>
      </c>
      <c r="X80" s="1396" t="e">
        <f ca="1">_xll.qlCalendarAdvance(Calendar,X79,W80,"f",FALSE)</f>
        <v>#NAME?</v>
      </c>
      <c r="Y80" s="1395" t="e">
        <f ca="1">_xll.qlCalendarAdvance(Calendar,X80,NDays&amp;"D")</f>
        <v>#NAME?</v>
      </c>
      <c r="Z80" s="1394" t="e">
        <f ca="1"/>
        <v>#N/A</v>
      </c>
      <c r="AA80" s="1402" t="e">
        <f ca="1"/>
        <v>#N/A</v>
      </c>
    </row>
    <row r="81" spans="13:27" x14ac:dyDescent="0.2">
      <c r="M81" s="1484" t="e">
        <f ca="1"/>
        <v>#NAME?</v>
      </c>
      <c r="N81" s="863" t="e">
        <f ca="1">_xll.qlRateHelperQuoteName(M81)</f>
        <v>#NAME?</v>
      </c>
      <c r="O81" s="1396" t="e">
        <f ca="1">_xll.qlRateHelperLatestDate(M81)</f>
        <v>#NAME?</v>
      </c>
      <c r="P81" s="1417" t="e">
        <f ca="1">_xll.qlRateHelperQuoteValue(M81)</f>
        <v>#NAME?</v>
      </c>
      <c r="Q81" s="1407" t="e">
        <f t="shared" ca="1" si="10"/>
        <v>#NAME?</v>
      </c>
      <c r="R81" s="1406" t="e">
        <f ca="1">_xll.qlSwapIndex(,FamilyName,Q81,NDays,Currency,Calendar,"6M","mf","actual/365 (fixed)",IborIndex,Discounting,,_xll.ohTrigger(trigger,RecalcTrigger))</f>
        <v>#NAME?</v>
      </c>
      <c r="S81" s="1417" t="e">
        <f ca="1">_xll.qlIndexFixing(R81,$X$19,TRUE,trigger)</f>
        <v>#NAME?</v>
      </c>
      <c r="T81" s="1485" t="e">
        <f t="shared" ca="1" si="9"/>
        <v>#NAME?</v>
      </c>
      <c r="W81" s="863" t="str">
        <f t="shared" si="7"/>
        <v>1D</v>
      </c>
      <c r="X81" s="1396" t="e">
        <f ca="1">_xll.qlCalendarAdvance(Calendar,X80,W81,"f",FALSE)</f>
        <v>#NAME?</v>
      </c>
      <c r="Y81" s="1395" t="e">
        <f ca="1">_xll.qlCalendarAdvance(Calendar,X81,NDays&amp;"D")</f>
        <v>#NAME?</v>
      </c>
      <c r="Z81" s="1394" t="e">
        <f ca="1"/>
        <v>#N/A</v>
      </c>
      <c r="AA81" s="1402" t="e">
        <f ca="1"/>
        <v>#N/A</v>
      </c>
    </row>
    <row r="82" spans="13:27" x14ac:dyDescent="0.2">
      <c r="M82" s="1484" t="e">
        <f ca="1"/>
        <v>#NAME?</v>
      </c>
      <c r="N82" s="863" t="e">
        <f ca="1">_xll.qlRateHelperQuoteName(M82)</f>
        <v>#NAME?</v>
      </c>
      <c r="O82" s="1396" t="e">
        <f ca="1">_xll.qlRateHelperLatestDate(M82)</f>
        <v>#NAME?</v>
      </c>
      <c r="P82" s="1417" t="e">
        <f ca="1">_xll.qlRateHelperQuoteValue(M82)</f>
        <v>#NAME?</v>
      </c>
      <c r="Q82" s="1407" t="e">
        <f t="shared" ca="1" si="10"/>
        <v>#NAME?</v>
      </c>
      <c r="R82" s="1406" t="e">
        <f ca="1">_xll.qlSwapIndex(,FamilyName,Q82,NDays,Currency,Calendar,"6M","mf","actual/365 (fixed)",IborIndex,Discounting,,_xll.ohTrigger(trigger,RecalcTrigger))</f>
        <v>#NAME?</v>
      </c>
      <c r="S82" s="1417" t="e">
        <f ca="1">_xll.qlIndexFixing(R82,$X$19,TRUE,trigger)</f>
        <v>#NAME?</v>
      </c>
      <c r="T82" s="1485" t="e">
        <f t="shared" ca="1" si="9"/>
        <v>#NAME?</v>
      </c>
      <c r="W82" s="863" t="str">
        <f t="shared" si="7"/>
        <v>1D</v>
      </c>
      <c r="X82" s="1396" t="e">
        <f ca="1">_xll.qlCalendarAdvance(Calendar,X81,W82,"f",FALSE)</f>
        <v>#NAME?</v>
      </c>
      <c r="Y82" s="1395" t="e">
        <f ca="1">_xll.qlCalendarAdvance(Calendar,X82,NDays&amp;"D")</f>
        <v>#NAME?</v>
      </c>
      <c r="Z82" s="1394" t="e">
        <f ca="1"/>
        <v>#N/A</v>
      </c>
      <c r="AA82" s="1402" t="e">
        <f ca="1"/>
        <v>#N/A</v>
      </c>
    </row>
    <row r="83" spans="13:27" x14ac:dyDescent="0.2">
      <c r="M83" s="1484" t="e">
        <f ca="1"/>
        <v>#NAME?</v>
      </c>
      <c r="N83" s="863" t="e">
        <f ca="1">_xll.qlRateHelperQuoteName(M83)</f>
        <v>#NAME?</v>
      </c>
      <c r="O83" s="1396" t="e">
        <f ca="1">_xll.qlRateHelperLatestDate(M83)</f>
        <v>#NAME?</v>
      </c>
      <c r="P83" s="1417" t="e">
        <f ca="1">_xll.qlRateHelperQuoteValue(M83)</f>
        <v>#NAME?</v>
      </c>
      <c r="Q83" s="1407" t="e">
        <f t="shared" ca="1" si="10"/>
        <v>#NAME?</v>
      </c>
      <c r="R83" s="1406" t="e">
        <f ca="1">_xll.qlSwapIndex(,FamilyName,Q83,NDays,Currency,Calendar,"6M","mf","actual/365 (fixed)",IborIndex,Discounting,,_xll.ohTrigger(trigger,RecalcTrigger))</f>
        <v>#NAME?</v>
      </c>
      <c r="S83" s="1417" t="e">
        <f ca="1">_xll.qlIndexFixing(R83,$X$19,TRUE,trigger)</f>
        <v>#NAME?</v>
      </c>
      <c r="T83" s="1485" t="e">
        <f t="shared" ca="1" si="9"/>
        <v>#NAME?</v>
      </c>
      <c r="W83" s="863" t="str">
        <f t="shared" si="7"/>
        <v>1D</v>
      </c>
      <c r="X83" s="1396" t="e">
        <f ca="1">_xll.qlCalendarAdvance(Calendar,X82,W83,"f",FALSE)</f>
        <v>#NAME?</v>
      </c>
      <c r="Y83" s="1395" t="e">
        <f ca="1">_xll.qlCalendarAdvance(Calendar,X83,NDays&amp;"D")</f>
        <v>#NAME?</v>
      </c>
      <c r="Z83" s="1394" t="e">
        <f ca="1"/>
        <v>#N/A</v>
      </c>
      <c r="AA83" s="1402" t="e">
        <f ca="1"/>
        <v>#N/A</v>
      </c>
    </row>
    <row r="84" spans="13:27" x14ac:dyDescent="0.2">
      <c r="M84" s="1484" t="e">
        <f ca="1"/>
        <v>#NAME?</v>
      </c>
      <c r="N84" s="863" t="e">
        <f ca="1">_xll.qlRateHelperQuoteName(M84)</f>
        <v>#NAME?</v>
      </c>
      <c r="O84" s="1396" t="e">
        <f ca="1">_xll.qlRateHelperLatestDate(M84)</f>
        <v>#NAME?</v>
      </c>
      <c r="P84" s="1417" t="e">
        <f ca="1">_xll.qlRateHelperQuoteValue(M84)</f>
        <v>#NAME?</v>
      </c>
      <c r="Q84" s="1407" t="e">
        <f t="shared" ca="1" si="10"/>
        <v>#NAME?</v>
      </c>
      <c r="R84" s="1406" t="e">
        <f ca="1">_xll.qlSwapIndex(,FamilyName,Q84,NDays,Currency,Calendar,"6M","mf","actual/365 (fixed)",IborIndex,Discounting,,_xll.ohTrigger(trigger,RecalcTrigger))</f>
        <v>#NAME?</v>
      </c>
      <c r="S84" s="1417" t="e">
        <f ca="1">_xll.qlIndexFixing(R84,$X$19,TRUE,trigger)</f>
        <v>#NAME?</v>
      </c>
      <c r="T84" s="1485" t="e">
        <f t="shared" ca="1" si="9"/>
        <v>#NAME?</v>
      </c>
      <c r="W84" s="863" t="str">
        <f t="shared" ref="W84:W147" si="11">W83</f>
        <v>1D</v>
      </c>
      <c r="X84" s="1396" t="e">
        <f ca="1">_xll.qlCalendarAdvance(Calendar,X83,W84,"f",FALSE)</f>
        <v>#NAME?</v>
      </c>
      <c r="Y84" s="1395" t="e">
        <f ca="1">_xll.qlCalendarAdvance(Calendar,X84,NDays&amp;"D")</f>
        <v>#NAME?</v>
      </c>
      <c r="Z84" s="1394" t="e">
        <f ca="1"/>
        <v>#N/A</v>
      </c>
      <c r="AA84" s="1402" t="e">
        <f ca="1"/>
        <v>#N/A</v>
      </c>
    </row>
    <row r="85" spans="13:27" x14ac:dyDescent="0.2">
      <c r="M85" s="1484" t="e">
        <f ca="1"/>
        <v>#NAME?</v>
      </c>
      <c r="N85" s="863" t="e">
        <f ca="1">_xll.qlRateHelperQuoteName(M85)</f>
        <v>#NAME?</v>
      </c>
      <c r="O85" s="1396" t="e">
        <f ca="1">_xll.qlRateHelperLatestDate(M85)</f>
        <v>#NAME?</v>
      </c>
      <c r="P85" s="1417" t="e">
        <f ca="1">_xll.qlRateHelperQuoteValue(M85)</f>
        <v>#NAME?</v>
      </c>
      <c r="Q85" s="1407" t="e">
        <f t="shared" ca="1" si="10"/>
        <v>#NAME?</v>
      </c>
      <c r="R85" s="1406" t="e">
        <f ca="1">_xll.qlSwapIndex(,FamilyName,Q85,NDays,Currency,Calendar,"6M","mf","actual/365 (fixed)",IborIndex,Discounting,,_xll.ohTrigger(trigger,RecalcTrigger))</f>
        <v>#NAME?</v>
      </c>
      <c r="S85" s="1417" t="e">
        <f ca="1">_xll.qlIndexFixing(R85,$X$19,TRUE,trigger)</f>
        <v>#NAME?</v>
      </c>
      <c r="T85" s="1485" t="e">
        <f t="shared" ca="1" si="9"/>
        <v>#NAME?</v>
      </c>
      <c r="W85" s="863" t="str">
        <f t="shared" si="11"/>
        <v>1D</v>
      </c>
      <c r="X85" s="1396" t="e">
        <f ca="1">_xll.qlCalendarAdvance(Calendar,X84,W85,"f",FALSE)</f>
        <v>#NAME?</v>
      </c>
      <c r="Y85" s="1395" t="e">
        <f ca="1">_xll.qlCalendarAdvance(Calendar,X85,NDays&amp;"D")</f>
        <v>#NAME?</v>
      </c>
      <c r="Z85" s="1394" t="e">
        <f ca="1"/>
        <v>#N/A</v>
      </c>
      <c r="AA85" s="1402" t="e">
        <f ca="1"/>
        <v>#N/A</v>
      </c>
    </row>
    <row r="86" spans="13:27" x14ac:dyDescent="0.2">
      <c r="M86" s="1484" t="e">
        <f ca="1"/>
        <v>#NAME?</v>
      </c>
      <c r="N86" s="863" t="e">
        <f ca="1">_xll.qlRateHelperQuoteName(M86)</f>
        <v>#NAME?</v>
      </c>
      <c r="O86" s="1396" t="e">
        <f ca="1">_xll.qlRateHelperLatestDate(M86)</f>
        <v>#NAME?</v>
      </c>
      <c r="P86" s="1417" t="e">
        <f ca="1">_xll.qlRateHelperQuoteValue(M86)</f>
        <v>#NAME?</v>
      </c>
      <c r="Q86" s="1407" t="e">
        <f t="shared" ca="1" si="10"/>
        <v>#NAME?</v>
      </c>
      <c r="R86" s="1406" t="e">
        <f ca="1">_xll.qlSwapIndex(,FamilyName,Q86,NDays,Currency,Calendar,"6M","mf","actual/365 (fixed)",IborIndex,Discounting,,_xll.ohTrigger(trigger,RecalcTrigger))</f>
        <v>#NAME?</v>
      </c>
      <c r="S86" s="1417" t="e">
        <f ca="1">_xll.qlIndexFixing(R86,$X$19,TRUE,trigger)</f>
        <v>#NAME?</v>
      </c>
      <c r="T86" s="1485" t="e">
        <f t="shared" ca="1" si="9"/>
        <v>#NAME?</v>
      </c>
      <c r="W86" s="863" t="str">
        <f t="shared" si="11"/>
        <v>1D</v>
      </c>
      <c r="X86" s="1396" t="e">
        <f ca="1">_xll.qlCalendarAdvance(Calendar,X85,W86,"f",FALSE)</f>
        <v>#NAME?</v>
      </c>
      <c r="Y86" s="1395" t="e">
        <f ca="1">_xll.qlCalendarAdvance(Calendar,X86,NDays&amp;"D")</f>
        <v>#NAME?</v>
      </c>
      <c r="Z86" s="1394" t="e">
        <f ca="1"/>
        <v>#N/A</v>
      </c>
      <c r="AA86" s="1402" t="e">
        <f ca="1"/>
        <v>#N/A</v>
      </c>
    </row>
    <row r="87" spans="13:27" x14ac:dyDescent="0.2">
      <c r="M87" s="1484" t="e">
        <f ca="1"/>
        <v>#NAME?</v>
      </c>
      <c r="N87" s="863" t="e">
        <f ca="1">_xll.qlRateHelperQuoteName(M87)</f>
        <v>#NAME?</v>
      </c>
      <c r="O87" s="1396" t="e">
        <f ca="1">_xll.qlRateHelperLatestDate(M87)</f>
        <v>#NAME?</v>
      </c>
      <c r="P87" s="1417" t="e">
        <f ca="1">_xll.qlRateHelperQuoteValue(M87)</f>
        <v>#NAME?</v>
      </c>
      <c r="Q87" s="1407" t="e">
        <f t="shared" ca="1" si="10"/>
        <v>#NAME?</v>
      </c>
      <c r="R87" s="1406" t="e">
        <f ca="1">_xll.qlSwapIndex(,FamilyName,Q87,NDays,Currency,Calendar,"6M","mf","actual/365 (fixed)",IborIndex,Discounting,,_xll.ohTrigger(trigger,RecalcTrigger))</f>
        <v>#NAME?</v>
      </c>
      <c r="S87" s="1417" t="e">
        <f ca="1">_xll.qlIndexFixing(R87,$X$19,TRUE,trigger)</f>
        <v>#NAME?</v>
      </c>
      <c r="T87" s="1485" t="e">
        <f t="shared" ca="1" si="9"/>
        <v>#NAME?</v>
      </c>
      <c r="W87" s="863" t="str">
        <f t="shared" si="11"/>
        <v>1D</v>
      </c>
      <c r="X87" s="1396" t="e">
        <f ca="1">_xll.qlCalendarAdvance(Calendar,X86,W87,"f",FALSE)</f>
        <v>#NAME?</v>
      </c>
      <c r="Y87" s="1395" t="e">
        <f ca="1">_xll.qlCalendarAdvance(Calendar,X87,NDays&amp;"D")</f>
        <v>#NAME?</v>
      </c>
      <c r="Z87" s="1394" t="e">
        <f ca="1"/>
        <v>#N/A</v>
      </c>
      <c r="AA87" s="1402" t="e">
        <f ca="1"/>
        <v>#N/A</v>
      </c>
    </row>
    <row r="88" spans="13:27" x14ac:dyDescent="0.2">
      <c r="M88" s="1484" t="e">
        <f ca="1"/>
        <v>#NAME?</v>
      </c>
      <c r="N88" s="863" t="e">
        <f ca="1">_xll.qlRateHelperQuoteName(M88)</f>
        <v>#NAME?</v>
      </c>
      <c r="O88" s="1396" t="e">
        <f ca="1">_xll.qlRateHelperLatestDate(M88)</f>
        <v>#NAME?</v>
      </c>
      <c r="P88" s="1417" t="e">
        <f ca="1">_xll.qlRateHelperQuoteValue(M88)</f>
        <v>#NAME?</v>
      </c>
      <c r="Q88" s="1407" t="e">
        <f t="shared" ca="1" si="10"/>
        <v>#NAME?</v>
      </c>
      <c r="R88" s="1406" t="e">
        <f ca="1">_xll.qlSwapIndex(,FamilyName,Q88,NDays,Currency,Calendar,"6M","mf","actual/365 (fixed)",IborIndex,Discounting,,_xll.ohTrigger(trigger,RecalcTrigger))</f>
        <v>#NAME?</v>
      </c>
      <c r="S88" s="1417" t="e">
        <f ca="1">_xll.qlIndexFixing(R88,$X$19,TRUE,trigger)</f>
        <v>#NAME?</v>
      </c>
      <c r="T88" s="1485" t="e">
        <f t="shared" ca="1" si="9"/>
        <v>#NAME?</v>
      </c>
      <c r="W88" s="863" t="str">
        <f t="shared" si="11"/>
        <v>1D</v>
      </c>
      <c r="X88" s="1396" t="e">
        <f ca="1">_xll.qlCalendarAdvance(Calendar,X87,W88,"f",FALSE)</f>
        <v>#NAME?</v>
      </c>
      <c r="Y88" s="1395" t="e">
        <f ca="1">_xll.qlCalendarAdvance(Calendar,X88,NDays&amp;"D")</f>
        <v>#NAME?</v>
      </c>
      <c r="Z88" s="1394" t="e">
        <f ca="1"/>
        <v>#N/A</v>
      </c>
      <c r="AA88" s="1402" t="e">
        <f ca="1"/>
        <v>#N/A</v>
      </c>
    </row>
    <row r="89" spans="13:27" x14ac:dyDescent="0.2">
      <c r="M89" s="1484" t="e">
        <f ca="1"/>
        <v>#NAME?</v>
      </c>
      <c r="N89" s="863" t="e">
        <f ca="1">_xll.qlRateHelperQuoteName(M89)</f>
        <v>#NAME?</v>
      </c>
      <c r="O89" s="1396" t="e">
        <f ca="1">_xll.qlRateHelperLatestDate(M89)</f>
        <v>#NAME?</v>
      </c>
      <c r="P89" s="1417" t="e">
        <f ca="1">_xll.qlRateHelperQuoteValue(M89)</f>
        <v>#NAME?</v>
      </c>
      <c r="Q89" s="1407" t="e">
        <f t="shared" ca="1" si="10"/>
        <v>#NAME?</v>
      </c>
      <c r="R89" s="1406" t="e">
        <f ca="1">_xll.qlSwapIndex(,FamilyName,Q89,NDays,Currency,Calendar,"6M","mf","actual/365 (fixed)",IborIndex,Discounting,,_xll.ohTrigger(trigger,RecalcTrigger))</f>
        <v>#NAME?</v>
      </c>
      <c r="S89" s="1417" t="e">
        <f ca="1">_xll.qlIndexFixing(R89,$X$19,TRUE,trigger)</f>
        <v>#NAME?</v>
      </c>
      <c r="T89" s="1485" t="e">
        <f t="shared" ca="1" si="9"/>
        <v>#NAME?</v>
      </c>
      <c r="W89" s="863" t="str">
        <f t="shared" si="11"/>
        <v>1D</v>
      </c>
      <c r="X89" s="1396" t="e">
        <f ca="1">_xll.qlCalendarAdvance(Calendar,X88,W89,"f",FALSE)</f>
        <v>#NAME?</v>
      </c>
      <c r="Y89" s="1395" t="e">
        <f ca="1">_xll.qlCalendarAdvance(Calendar,X89,NDays&amp;"D")</f>
        <v>#NAME?</v>
      </c>
      <c r="Z89" s="1394" t="e">
        <f ca="1"/>
        <v>#N/A</v>
      </c>
      <c r="AA89" s="1402" t="e">
        <f ca="1"/>
        <v>#N/A</v>
      </c>
    </row>
    <row r="90" spans="13:27" x14ac:dyDescent="0.2">
      <c r="M90" s="1484" t="e">
        <f ca="1"/>
        <v>#NAME?</v>
      </c>
      <c r="N90" s="863" t="e">
        <f ca="1">_xll.qlRateHelperQuoteName(M90)</f>
        <v>#NAME?</v>
      </c>
      <c r="O90" s="1396" t="e">
        <f ca="1">_xll.qlRateHelperLatestDate(M90)</f>
        <v>#NAME?</v>
      </c>
      <c r="P90" s="1417" t="e">
        <f ca="1">_xll.qlRateHelperQuoteValue(M90)</f>
        <v>#NAME?</v>
      </c>
      <c r="Q90" s="1407" t="e">
        <f t="shared" ca="1" si="10"/>
        <v>#NAME?</v>
      </c>
      <c r="R90" s="1406" t="e">
        <f ca="1">_xll.qlSwapIndex(,FamilyName,Q90,NDays,Currency,Calendar,"6M","mf","actual/365 (fixed)",IborIndex,Discounting,,_xll.ohTrigger(trigger,RecalcTrigger))</f>
        <v>#NAME?</v>
      </c>
      <c r="S90" s="1417" t="e">
        <f ca="1">_xll.qlIndexFixing(R90,$X$19,TRUE,trigger)</f>
        <v>#NAME?</v>
      </c>
      <c r="T90" s="1485" t="e">
        <f t="shared" ca="1" si="9"/>
        <v>#NAME?</v>
      </c>
      <c r="W90" s="863" t="str">
        <f t="shared" si="11"/>
        <v>1D</v>
      </c>
      <c r="X90" s="1396" t="e">
        <f ca="1">_xll.qlCalendarAdvance(Calendar,X89,W90,"f",FALSE)</f>
        <v>#NAME?</v>
      </c>
      <c r="Y90" s="1395" t="e">
        <f ca="1">_xll.qlCalendarAdvance(Calendar,X90,NDays&amp;"D")</f>
        <v>#NAME?</v>
      </c>
      <c r="Z90" s="1394" t="e">
        <f ca="1"/>
        <v>#N/A</v>
      </c>
      <c r="AA90" s="1402" t="e">
        <f ca="1"/>
        <v>#N/A</v>
      </c>
    </row>
    <row r="91" spans="13:27" x14ac:dyDescent="0.2">
      <c r="M91" s="1484" t="e">
        <f ca="1"/>
        <v>#NAME?</v>
      </c>
      <c r="N91" s="863" t="e">
        <f ca="1">_xll.qlRateHelperQuoteName(M91)</f>
        <v>#NAME?</v>
      </c>
      <c r="O91" s="1396" t="e">
        <f ca="1">_xll.qlRateHelperLatestDate(M91)</f>
        <v>#NAME?</v>
      </c>
      <c r="P91" s="1417" t="e">
        <f ca="1">_xll.qlRateHelperQuoteValue(M91)</f>
        <v>#NAME?</v>
      </c>
      <c r="Q91" s="1407" t="e">
        <f t="shared" ca="1" si="10"/>
        <v>#NAME?</v>
      </c>
      <c r="R91" s="1406" t="e">
        <f ca="1">_xll.qlSwapIndex(,FamilyName,Q91,NDays,Currency,Calendar,"6M","mf","actual/365 (fixed)",IborIndex,Discounting,,_xll.ohTrigger(trigger,RecalcTrigger))</f>
        <v>#NAME?</v>
      </c>
      <c r="S91" s="1417" t="e">
        <f ca="1">_xll.qlIndexFixing(R91,$X$19,TRUE,trigger)</f>
        <v>#NAME?</v>
      </c>
      <c r="T91" s="1485" t="e">
        <f t="shared" ca="1" si="9"/>
        <v>#NAME?</v>
      </c>
      <c r="W91" s="863" t="str">
        <f t="shared" si="11"/>
        <v>1D</v>
      </c>
      <c r="X91" s="1396" t="e">
        <f ca="1">_xll.qlCalendarAdvance(Calendar,X90,W91,"f",FALSE)</f>
        <v>#NAME?</v>
      </c>
      <c r="Y91" s="1395" t="e">
        <f ca="1">_xll.qlCalendarAdvance(Calendar,X91,NDays&amp;"D")</f>
        <v>#NAME?</v>
      </c>
      <c r="Z91" s="1394" t="e">
        <f ca="1"/>
        <v>#N/A</v>
      </c>
      <c r="AA91" s="1402" t="e">
        <f ca="1"/>
        <v>#N/A</v>
      </c>
    </row>
    <row r="92" spans="13:27" x14ac:dyDescent="0.2">
      <c r="M92" s="1484" t="e">
        <f ca="1"/>
        <v>#NAME?</v>
      </c>
      <c r="N92" s="863" t="e">
        <f ca="1">_xll.qlRateHelperQuoteName(M92)</f>
        <v>#NAME?</v>
      </c>
      <c r="O92" s="1396" t="e">
        <f ca="1">_xll.qlRateHelperLatestDate(M92)</f>
        <v>#NAME?</v>
      </c>
      <c r="P92" s="1417" t="e">
        <f ca="1">_xll.qlRateHelperQuoteValue(M92)</f>
        <v>#NAME?</v>
      </c>
      <c r="Q92" s="1407" t="e">
        <f t="shared" ca="1" si="10"/>
        <v>#NAME?</v>
      </c>
      <c r="R92" s="1406" t="e">
        <f ca="1">_xll.qlSwapIndex(,FamilyName,Q92,NDays,Currency,Calendar,"6M","mf","actual/365 (fixed)",IborIndex,Discounting,,_xll.ohTrigger(trigger,RecalcTrigger))</f>
        <v>#NAME?</v>
      </c>
      <c r="S92" s="1417" t="e">
        <f ca="1">_xll.qlIndexFixing(R92,$X$19,TRUE,trigger)</f>
        <v>#NAME?</v>
      </c>
      <c r="T92" s="1485" t="e">
        <f t="shared" ca="1" si="9"/>
        <v>#NAME?</v>
      </c>
      <c r="W92" s="863" t="str">
        <f t="shared" si="11"/>
        <v>1D</v>
      </c>
      <c r="X92" s="1396" t="e">
        <f ca="1">_xll.qlCalendarAdvance(Calendar,X91,W92,"f",FALSE)</f>
        <v>#NAME?</v>
      </c>
      <c r="Y92" s="1395" t="e">
        <f ca="1">_xll.qlCalendarAdvance(Calendar,X92,NDays&amp;"D")</f>
        <v>#NAME?</v>
      </c>
      <c r="Z92" s="1394" t="e">
        <f ca="1"/>
        <v>#N/A</v>
      </c>
      <c r="AA92" s="1402" t="e">
        <f ca="1"/>
        <v>#N/A</v>
      </c>
    </row>
    <row r="93" spans="13:27" x14ac:dyDescent="0.2">
      <c r="M93" s="1484" t="e">
        <f ca="1"/>
        <v>#NAME?</v>
      </c>
      <c r="N93" s="863" t="e">
        <f ca="1">_xll.qlRateHelperQuoteName(M93)</f>
        <v>#NAME?</v>
      </c>
      <c r="O93" s="1396" t="e">
        <f ca="1">_xll.qlRateHelperLatestDate(M93)</f>
        <v>#NAME?</v>
      </c>
      <c r="P93" s="1417" t="e">
        <f ca="1">_xll.qlRateHelperQuoteValue(M93)</f>
        <v>#NAME?</v>
      </c>
      <c r="Q93" s="1407" t="e">
        <f t="shared" ca="1" si="10"/>
        <v>#NAME?</v>
      </c>
      <c r="R93" s="1406" t="e">
        <f ca="1">_xll.qlSwapIndex(,FamilyName,Q93,NDays,Currency,Calendar,"6M","mf","actual/365 (fixed)",IborIndex,Discounting,,_xll.ohTrigger(trigger,RecalcTrigger))</f>
        <v>#NAME?</v>
      </c>
      <c r="S93" s="1417" t="e">
        <f ca="1">_xll.qlIndexFixing(R93,$X$19,TRUE,trigger)</f>
        <v>#NAME?</v>
      </c>
      <c r="T93" s="1485" t="e">
        <f t="shared" ca="1" si="9"/>
        <v>#NAME?</v>
      </c>
      <c r="W93" s="863" t="str">
        <f t="shared" si="11"/>
        <v>1D</v>
      </c>
      <c r="X93" s="1396" t="e">
        <f ca="1">_xll.qlCalendarAdvance(Calendar,X92,W93,"f",FALSE)</f>
        <v>#NAME?</v>
      </c>
      <c r="Y93" s="1395" t="e">
        <f ca="1">_xll.qlCalendarAdvance(Calendar,X93,NDays&amp;"D")</f>
        <v>#NAME?</v>
      </c>
      <c r="Z93" s="1394" t="e">
        <f ca="1"/>
        <v>#N/A</v>
      </c>
      <c r="AA93" s="1402" t="e">
        <f ca="1"/>
        <v>#N/A</v>
      </c>
    </row>
    <row r="94" spans="13:27" x14ac:dyDescent="0.2">
      <c r="M94" s="1484" t="e">
        <f ca="1"/>
        <v>#NAME?</v>
      </c>
      <c r="N94" s="863" t="e">
        <f ca="1">_xll.qlRateHelperQuoteName(M94)</f>
        <v>#NAME?</v>
      </c>
      <c r="O94" s="1396" t="e">
        <f ca="1">_xll.qlRateHelperLatestDate(M94)</f>
        <v>#NAME?</v>
      </c>
      <c r="P94" s="1417" t="e">
        <f ca="1">_xll.qlRateHelperQuoteValue(M94)</f>
        <v>#NAME?</v>
      </c>
      <c r="Q94" s="1407" t="e">
        <f t="shared" ca="1" si="10"/>
        <v>#NAME?</v>
      </c>
      <c r="R94" s="1406" t="e">
        <f ca="1">_xll.qlSwapIndex(,FamilyName,Q94,NDays,Currency,Calendar,"6M","mf","actual/365 (fixed)",IborIndex,Discounting,,_xll.ohTrigger(trigger,RecalcTrigger))</f>
        <v>#NAME?</v>
      </c>
      <c r="S94" s="1417" t="e">
        <f ca="1">_xll.qlIndexFixing(R94,$X$19,TRUE,trigger)</f>
        <v>#NAME?</v>
      </c>
      <c r="T94" s="1485" t="e">
        <f t="shared" ca="1" si="9"/>
        <v>#NAME?</v>
      </c>
      <c r="W94" s="863" t="str">
        <f t="shared" si="11"/>
        <v>1D</v>
      </c>
      <c r="X94" s="1396" t="e">
        <f ca="1">_xll.qlCalendarAdvance(Calendar,X93,W94,"f",FALSE)</f>
        <v>#NAME?</v>
      </c>
      <c r="Y94" s="1395" t="e">
        <f ca="1">_xll.qlCalendarAdvance(Calendar,X94,NDays&amp;"D")</f>
        <v>#NAME?</v>
      </c>
      <c r="Z94" s="1394" t="e">
        <f ca="1"/>
        <v>#N/A</v>
      </c>
      <c r="AA94" s="1402" t="e">
        <f ca="1"/>
        <v>#N/A</v>
      </c>
    </row>
    <row r="95" spans="13:27" x14ac:dyDescent="0.2">
      <c r="M95" s="1484" t="e">
        <f ca="1"/>
        <v>#NAME?</v>
      </c>
      <c r="N95" s="863" t="e">
        <f ca="1">_xll.qlRateHelperQuoteName(M95)</f>
        <v>#NAME?</v>
      </c>
      <c r="O95" s="1396" t="e">
        <f ca="1">_xll.qlRateHelperLatestDate(M95)</f>
        <v>#NAME?</v>
      </c>
      <c r="P95" s="1417" t="e">
        <f ca="1">_xll.qlRateHelperQuoteValue(M95)</f>
        <v>#NAME?</v>
      </c>
      <c r="Q95" s="1407" t="e">
        <f t="shared" ca="1" si="10"/>
        <v>#NAME?</v>
      </c>
      <c r="R95" s="1406" t="e">
        <f ca="1">_xll.qlSwapIndex(,FamilyName,Q95,NDays,Currency,Calendar,"6M","mf","actual/365 (fixed)",IborIndex,Discounting,,_xll.ohTrigger(trigger,RecalcTrigger))</f>
        <v>#NAME?</v>
      </c>
      <c r="S95" s="1417" t="e">
        <f ca="1">_xll.qlIndexFixing(R95,$X$19,TRUE,trigger)</f>
        <v>#NAME?</v>
      </c>
      <c r="T95" s="1485" t="e">
        <f t="shared" ca="1" si="9"/>
        <v>#NAME?</v>
      </c>
      <c r="W95" s="863" t="str">
        <f t="shared" si="11"/>
        <v>1D</v>
      </c>
      <c r="X95" s="1396" t="e">
        <f ca="1">_xll.qlCalendarAdvance(Calendar,X94,W95,"f",FALSE)</f>
        <v>#NAME?</v>
      </c>
      <c r="Y95" s="1395" t="e">
        <f ca="1">_xll.qlCalendarAdvance(Calendar,X95,NDays&amp;"D")</f>
        <v>#NAME?</v>
      </c>
      <c r="Z95" s="1394" t="e">
        <f ca="1"/>
        <v>#N/A</v>
      </c>
      <c r="AA95" s="1402" t="e">
        <f ca="1"/>
        <v>#N/A</v>
      </c>
    </row>
    <row r="96" spans="13:27" x14ac:dyDescent="0.2">
      <c r="M96" s="1484" t="e">
        <f ca="1"/>
        <v>#NAME?</v>
      </c>
      <c r="N96" s="863" t="e">
        <f ca="1">_xll.qlRateHelperQuoteName(M96)</f>
        <v>#NAME?</v>
      </c>
      <c r="O96" s="1396" t="e">
        <f ca="1">_xll.qlRateHelperLatestDate(M96)</f>
        <v>#NAME?</v>
      </c>
      <c r="P96" s="1417" t="e">
        <f ca="1">_xll.qlRateHelperQuoteValue(M96)</f>
        <v>#NAME?</v>
      </c>
      <c r="Q96" s="1407" t="e">
        <f t="shared" ca="1" si="10"/>
        <v>#NAME?</v>
      </c>
      <c r="R96" s="1406" t="e">
        <f ca="1">_xll.qlSwapIndex(,FamilyName,Q96,NDays,Currency,Calendar,"6M","mf","actual/365 (fixed)",IborIndex,Discounting,,_xll.ohTrigger(trigger,RecalcTrigger))</f>
        <v>#NAME?</v>
      </c>
      <c r="S96" s="1417" t="e">
        <f ca="1">_xll.qlIndexFixing(R96,$X$19,TRUE,trigger)</f>
        <v>#NAME?</v>
      </c>
      <c r="T96" s="1485" t="e">
        <f t="shared" ca="1" si="9"/>
        <v>#NAME?</v>
      </c>
      <c r="W96" s="863" t="str">
        <f t="shared" si="11"/>
        <v>1D</v>
      </c>
      <c r="X96" s="1396" t="e">
        <f ca="1">_xll.qlCalendarAdvance(Calendar,X95,W96,"f",FALSE)</f>
        <v>#NAME?</v>
      </c>
      <c r="Y96" s="1395" t="e">
        <f ca="1">_xll.qlCalendarAdvance(Calendar,X96,NDays&amp;"D")</f>
        <v>#NAME?</v>
      </c>
      <c r="Z96" s="1394" t="e">
        <f ca="1"/>
        <v>#N/A</v>
      </c>
      <c r="AA96" s="1402" t="e">
        <f ca="1"/>
        <v>#N/A</v>
      </c>
    </row>
    <row r="97" spans="13:27" x14ac:dyDescent="0.2">
      <c r="M97" s="1484" t="e">
        <f ca="1"/>
        <v>#NAME?</v>
      </c>
      <c r="N97" s="863" t="e">
        <f ca="1">_xll.qlRateHelperQuoteName(M97)</f>
        <v>#NAME?</v>
      </c>
      <c r="O97" s="1396" t="e">
        <f ca="1">_xll.qlRateHelperLatestDate(M97)</f>
        <v>#NAME?</v>
      </c>
      <c r="P97" s="1417" t="e">
        <f ca="1">_xll.qlRateHelperQuoteValue(M97)</f>
        <v>#NAME?</v>
      </c>
      <c r="Q97" s="1407" t="e">
        <f t="shared" ca="1" si="10"/>
        <v>#NAME?</v>
      </c>
      <c r="R97" s="1406" t="e">
        <f ca="1">_xll.qlSwapIndex(,FamilyName,Q97,NDays,Currency,Calendar,"6M","mf","actual/365 (fixed)",IborIndex,Discounting,,_xll.ohTrigger(trigger,RecalcTrigger))</f>
        <v>#NAME?</v>
      </c>
      <c r="S97" s="1417" t="e">
        <f ca="1">_xll.qlIndexFixing(R97,$X$19,TRUE,trigger)</f>
        <v>#NAME?</v>
      </c>
      <c r="T97" s="1485" t="e">
        <f t="shared" ca="1" si="9"/>
        <v>#NAME?</v>
      </c>
      <c r="W97" s="863" t="str">
        <f t="shared" si="11"/>
        <v>1D</v>
      </c>
      <c r="X97" s="1396" t="e">
        <f ca="1">_xll.qlCalendarAdvance(Calendar,X96,W97,"f",FALSE)</f>
        <v>#NAME?</v>
      </c>
      <c r="Y97" s="1395" t="e">
        <f ca="1">_xll.qlCalendarAdvance(Calendar,X97,NDays&amp;"D")</f>
        <v>#NAME?</v>
      </c>
      <c r="Z97" s="1394" t="e">
        <f ca="1"/>
        <v>#N/A</v>
      </c>
      <c r="AA97" s="1402" t="e">
        <f ca="1"/>
        <v>#N/A</v>
      </c>
    </row>
    <row r="98" spans="13:27" x14ac:dyDescent="0.2">
      <c r="M98" s="1484" t="e">
        <f ca="1"/>
        <v>#NAME?</v>
      </c>
      <c r="N98" s="863" t="e">
        <f ca="1">_xll.qlRateHelperQuoteName(M98)</f>
        <v>#NAME?</v>
      </c>
      <c r="O98" s="1396" t="e">
        <f ca="1">_xll.qlRateHelperLatestDate(M98)</f>
        <v>#NAME?</v>
      </c>
      <c r="P98" s="1417" t="e">
        <f ca="1">_xll.qlRateHelperQuoteValue(M98)</f>
        <v>#NAME?</v>
      </c>
      <c r="Q98" s="1407" t="e">
        <f t="shared" ca="1" si="10"/>
        <v>#NAME?</v>
      </c>
      <c r="R98" s="1406" t="e">
        <f ca="1">_xll.qlSwapIndex(,FamilyName,Q98,NDays,Currency,Calendar,"6M","mf","actual/365 (fixed)",IborIndex,Discounting,,_xll.ohTrigger(trigger,RecalcTrigger))</f>
        <v>#NAME?</v>
      </c>
      <c r="S98" s="1417" t="e">
        <f ca="1">_xll.qlIndexFixing(R98,$X$19,TRUE,trigger)</f>
        <v>#NAME?</v>
      </c>
      <c r="T98" s="1404" t="e">
        <f t="shared" ca="1" si="9"/>
        <v>#NAME?</v>
      </c>
      <c r="W98" s="863" t="str">
        <f t="shared" si="11"/>
        <v>1D</v>
      </c>
      <c r="X98" s="1396" t="e">
        <f ca="1">_xll.qlCalendarAdvance(Calendar,X97,W98,"f",FALSE)</f>
        <v>#NAME?</v>
      </c>
      <c r="Y98" s="1395" t="e">
        <f ca="1">_xll.qlCalendarAdvance(Calendar,X98,NDays&amp;"D")</f>
        <v>#NAME?</v>
      </c>
      <c r="Z98" s="1394" t="e">
        <f ca="1"/>
        <v>#N/A</v>
      </c>
      <c r="AA98" s="1402" t="e">
        <f ca="1"/>
        <v>#N/A</v>
      </c>
    </row>
    <row r="99" spans="13:27" x14ac:dyDescent="0.2">
      <c r="M99" s="1484" t="e">
        <f ca="1"/>
        <v>#NAME?</v>
      </c>
      <c r="N99" s="863" t="e">
        <f ca="1">_xll.qlRateHelperQuoteName(M99)</f>
        <v>#NAME?</v>
      </c>
      <c r="O99" s="1396" t="e">
        <f ca="1">_xll.qlRateHelperLatestDate(M99)</f>
        <v>#NAME?</v>
      </c>
      <c r="P99" s="1417" t="e">
        <f ca="1">_xll.qlRateHelperQuoteValue(M99)</f>
        <v>#NAME?</v>
      </c>
      <c r="Q99" s="1407" t="e">
        <f t="shared" ca="1" si="10"/>
        <v>#NAME?</v>
      </c>
      <c r="R99" s="1406" t="e">
        <f ca="1">_xll.qlSwapIndex(,FamilyName,Q99,NDays,Currency,Calendar,"6M","mf","actual/365 (fixed)",IborIndex,Discounting,,_xll.ohTrigger(trigger,RecalcTrigger))</f>
        <v>#NAME?</v>
      </c>
      <c r="S99" s="1417" t="e">
        <f ca="1">_xll.qlIndexFixing(R99,$X$19,TRUE,trigger)</f>
        <v>#NAME?</v>
      </c>
      <c r="T99" s="1404" t="e">
        <f t="shared" ca="1" si="9"/>
        <v>#NAME?</v>
      </c>
      <c r="W99" s="863" t="str">
        <f t="shared" si="11"/>
        <v>1D</v>
      </c>
      <c r="X99" s="1396" t="e">
        <f ca="1">_xll.qlCalendarAdvance(Calendar,X98,W99,"f",FALSE)</f>
        <v>#NAME?</v>
      </c>
      <c r="Y99" s="1395" t="e">
        <f ca="1">_xll.qlCalendarAdvance(Calendar,X99,NDays&amp;"D")</f>
        <v>#NAME?</v>
      </c>
      <c r="Z99" s="1394" t="e">
        <f ca="1"/>
        <v>#N/A</v>
      </c>
      <c r="AA99" s="1402" t="e">
        <f ca="1"/>
        <v>#N/A</v>
      </c>
    </row>
    <row r="100" spans="13:27" x14ac:dyDescent="0.2">
      <c r="M100" s="1484" t="e">
        <f ca="1"/>
        <v>#NAME?</v>
      </c>
      <c r="N100" s="863" t="e">
        <f ca="1">_xll.qlRateHelperQuoteName(M100)</f>
        <v>#NAME?</v>
      </c>
      <c r="O100" s="1396" t="e">
        <f ca="1">_xll.qlRateHelperLatestDate(M100)</f>
        <v>#NAME?</v>
      </c>
      <c r="P100" s="1417" t="e">
        <f ca="1">_xll.qlRateHelperQuoteValue(M100)</f>
        <v>#NAME?</v>
      </c>
      <c r="Q100" s="1407" t="e">
        <f t="shared" ca="1" si="10"/>
        <v>#NAME?</v>
      </c>
      <c r="R100" s="1406" t="e">
        <f ca="1">_xll.qlSwapIndex(,FamilyName,Q100,NDays,Currency,Calendar,"6M","mf","actual/365 (fixed)",IborIndex,Discounting,,_xll.ohTrigger(trigger,RecalcTrigger))</f>
        <v>#NAME?</v>
      </c>
      <c r="S100" s="1417" t="e">
        <f ca="1">_xll.qlIndexFixing(R100,$X$19,TRUE,trigger)</f>
        <v>#NAME?</v>
      </c>
      <c r="T100" s="1404" t="e">
        <f t="shared" ca="1" si="9"/>
        <v>#NAME?</v>
      </c>
      <c r="W100" s="863" t="str">
        <f t="shared" si="11"/>
        <v>1D</v>
      </c>
      <c r="X100" s="1396" t="e">
        <f ca="1">_xll.qlCalendarAdvance(Calendar,X99,W100,"f",FALSE)</f>
        <v>#NAME?</v>
      </c>
      <c r="Y100" s="1395" t="e">
        <f ca="1">_xll.qlCalendarAdvance(Calendar,X100,NDays&amp;"D")</f>
        <v>#NAME?</v>
      </c>
      <c r="Z100" s="1394" t="e">
        <f ca="1"/>
        <v>#N/A</v>
      </c>
      <c r="AA100" s="1402" t="e">
        <f ca="1"/>
        <v>#N/A</v>
      </c>
    </row>
    <row r="101" spans="13:27" x14ac:dyDescent="0.2">
      <c r="M101" s="1484" t="e">
        <f ca="1"/>
        <v>#NAME?</v>
      </c>
      <c r="N101" s="863" t="e">
        <f ca="1">_xll.qlRateHelperQuoteName(M101)</f>
        <v>#NAME?</v>
      </c>
      <c r="O101" s="1396" t="e">
        <f ca="1">_xll.qlRateHelperLatestDate(M101)</f>
        <v>#NAME?</v>
      </c>
      <c r="P101" s="1417" t="e">
        <f ca="1">_xll.qlRateHelperQuoteValue(M101)</f>
        <v>#NAME?</v>
      </c>
      <c r="Q101" s="1407" t="e">
        <f t="shared" ca="1" si="10"/>
        <v>#NAME?</v>
      </c>
      <c r="R101" s="1406" t="e">
        <f ca="1">_xll.qlSwapIndex(,FamilyName,Q101,NDays,Currency,Calendar,"6M","mf","actual/365 (fixed)",IborIndex,Discounting,,_xll.ohTrigger(trigger,RecalcTrigger))</f>
        <v>#NAME?</v>
      </c>
      <c r="S101" s="1417" t="e">
        <f ca="1">_xll.qlIndexFixing(R101,$X$19,TRUE,trigger)</f>
        <v>#NAME?</v>
      </c>
      <c r="T101" s="1404" t="e">
        <f t="shared" ca="1" si="9"/>
        <v>#NAME?</v>
      </c>
      <c r="W101" s="863" t="str">
        <f t="shared" si="11"/>
        <v>1D</v>
      </c>
      <c r="X101" s="1396" t="e">
        <f ca="1">_xll.qlCalendarAdvance(Calendar,X100,W101,"f",FALSE)</f>
        <v>#NAME?</v>
      </c>
      <c r="Y101" s="1395" t="e">
        <f ca="1">_xll.qlCalendarAdvance(Calendar,X101,NDays&amp;"D")</f>
        <v>#NAME?</v>
      </c>
      <c r="Z101" s="1394" t="e">
        <f ca="1"/>
        <v>#N/A</v>
      </c>
      <c r="AA101" s="1402" t="e">
        <f ca="1"/>
        <v>#N/A</v>
      </c>
    </row>
    <row r="102" spans="13:27" x14ac:dyDescent="0.2">
      <c r="M102" s="1484" t="e">
        <f ca="1"/>
        <v>#NAME?</v>
      </c>
      <c r="N102" s="863" t="e">
        <f ca="1">_xll.qlRateHelperQuoteName(M102)</f>
        <v>#NAME?</v>
      </c>
      <c r="O102" s="1396" t="e">
        <f ca="1">_xll.qlRateHelperLatestDate(M102)</f>
        <v>#NAME?</v>
      </c>
      <c r="P102" s="1417" t="e">
        <f ca="1">_xll.qlRateHelperQuoteValue(M102)</f>
        <v>#NAME?</v>
      </c>
      <c r="Q102" s="1407" t="e">
        <f t="shared" ca="1" si="10"/>
        <v>#NAME?</v>
      </c>
      <c r="R102" s="1406" t="e">
        <f ca="1">_xll.qlSwapIndex(,FamilyName,Q102,NDays,Currency,Calendar,"6M","mf","actual/365 (fixed)",IborIndex,Discounting,,_xll.ohTrigger(trigger,RecalcTrigger))</f>
        <v>#NAME?</v>
      </c>
      <c r="S102" s="1417" t="e">
        <f ca="1">_xll.qlIndexFixing(R102,$X$19,TRUE,trigger)</f>
        <v>#NAME?</v>
      </c>
      <c r="T102" s="1404" t="e">
        <f t="shared" ca="1" si="9"/>
        <v>#NAME?</v>
      </c>
      <c r="W102" s="863" t="str">
        <f t="shared" si="11"/>
        <v>1D</v>
      </c>
      <c r="X102" s="1396" t="e">
        <f ca="1">_xll.qlCalendarAdvance(Calendar,X101,W102,"f",FALSE)</f>
        <v>#NAME?</v>
      </c>
      <c r="Y102" s="1395" t="e">
        <f ca="1">_xll.qlCalendarAdvance(Calendar,X102,NDays&amp;"D")</f>
        <v>#NAME?</v>
      </c>
      <c r="Z102" s="1394" t="e">
        <f ca="1"/>
        <v>#N/A</v>
      </c>
      <c r="AA102" s="1402" t="e">
        <f ca="1"/>
        <v>#N/A</v>
      </c>
    </row>
    <row r="103" spans="13:27" x14ac:dyDescent="0.2">
      <c r="M103" s="1484" t="e">
        <f ca="1"/>
        <v>#NAME?</v>
      </c>
      <c r="N103" s="863" t="e">
        <f ca="1">_xll.qlRateHelperQuoteName(M103)</f>
        <v>#NAME?</v>
      </c>
      <c r="O103" s="1396" t="e">
        <f ca="1">_xll.qlRateHelperLatestDate(M103)</f>
        <v>#NAME?</v>
      </c>
      <c r="P103" s="1417" t="e">
        <f ca="1">_xll.qlRateHelperQuoteValue(M103)</f>
        <v>#NAME?</v>
      </c>
      <c r="Q103" s="1407" t="e">
        <f t="shared" ca="1" si="10"/>
        <v>#NAME?</v>
      </c>
      <c r="R103" s="1406" t="e">
        <f ca="1">_xll.qlSwapIndex(,FamilyName,Q103,NDays,Currency,Calendar,"6M","mf","actual/365 (fixed)",IborIndex,Discounting,,_xll.ohTrigger(trigger,RecalcTrigger))</f>
        <v>#NAME?</v>
      </c>
      <c r="S103" s="1417" t="e">
        <f ca="1">_xll.qlIndexFixing(R103,$X$19,TRUE,trigger)</f>
        <v>#NAME?</v>
      </c>
      <c r="T103" s="1404" t="e">
        <f t="shared" ca="1" si="9"/>
        <v>#NAME?</v>
      </c>
      <c r="W103" s="863" t="str">
        <f t="shared" si="11"/>
        <v>1D</v>
      </c>
      <c r="X103" s="1396" t="e">
        <f ca="1">_xll.qlCalendarAdvance(Calendar,X102,W103,"f",FALSE)</f>
        <v>#NAME?</v>
      </c>
      <c r="Y103" s="1395" t="e">
        <f ca="1">_xll.qlCalendarAdvance(Calendar,X103,NDays&amp;"D")</f>
        <v>#NAME?</v>
      </c>
      <c r="Z103" s="1394" t="e">
        <f ca="1"/>
        <v>#N/A</v>
      </c>
      <c r="AA103" s="1402" t="e">
        <f ca="1"/>
        <v>#N/A</v>
      </c>
    </row>
    <row r="104" spans="13:27" x14ac:dyDescent="0.2">
      <c r="M104" s="1484" t="e">
        <f ca="1"/>
        <v>#NAME?</v>
      </c>
      <c r="N104" s="863" t="e">
        <f ca="1">_xll.qlRateHelperQuoteName(M104)</f>
        <v>#NAME?</v>
      </c>
      <c r="O104" s="1396" t="e">
        <f ca="1">_xll.qlRateHelperLatestDate(M104)</f>
        <v>#NAME?</v>
      </c>
      <c r="P104" s="1417" t="e">
        <f ca="1">_xll.qlRateHelperQuoteValue(M104)</f>
        <v>#NAME?</v>
      </c>
      <c r="Q104" s="1407" t="e">
        <f t="shared" ca="1" si="10"/>
        <v>#NAME?</v>
      </c>
      <c r="R104" s="1406" t="e">
        <f ca="1">_xll.qlSwapIndex(,FamilyName,Q104,NDays,Currency,Calendar,"6M","mf","actual/365 (fixed)",IborIndex,Discounting,,_xll.ohTrigger(trigger,RecalcTrigger))</f>
        <v>#NAME?</v>
      </c>
      <c r="S104" s="1417" t="e">
        <f ca="1">_xll.qlIndexFixing(R104,$X$19,TRUE,trigger)</f>
        <v>#NAME?</v>
      </c>
      <c r="T104" s="1404" t="e">
        <f t="shared" ca="1" si="9"/>
        <v>#NAME?</v>
      </c>
      <c r="W104" s="863" t="str">
        <f t="shared" si="11"/>
        <v>1D</v>
      </c>
      <c r="X104" s="1396" t="e">
        <f ca="1">_xll.qlCalendarAdvance(Calendar,X103,W104,"f",FALSE)</f>
        <v>#NAME?</v>
      </c>
      <c r="Y104" s="1395" t="e">
        <f ca="1">_xll.qlCalendarAdvance(Calendar,X104,NDays&amp;"D")</f>
        <v>#NAME?</v>
      </c>
      <c r="Z104" s="1394" t="e">
        <f ca="1"/>
        <v>#N/A</v>
      </c>
      <c r="AA104" s="1402" t="e">
        <f ca="1"/>
        <v>#N/A</v>
      </c>
    </row>
    <row r="105" spans="13:27" x14ac:dyDescent="0.2">
      <c r="M105" s="1484" t="e">
        <f ca="1"/>
        <v>#NAME?</v>
      </c>
      <c r="N105" s="863" t="e">
        <f ca="1">_xll.qlRateHelperQuoteName(M105)</f>
        <v>#NAME?</v>
      </c>
      <c r="O105" s="1396" t="e">
        <f ca="1">_xll.qlRateHelperLatestDate(M105)</f>
        <v>#NAME?</v>
      </c>
      <c r="P105" s="1417" t="e">
        <f ca="1">_xll.qlRateHelperQuoteValue(M105)</f>
        <v>#NAME?</v>
      </c>
      <c r="Q105" s="1407" t="e">
        <f t="shared" ca="1" si="10"/>
        <v>#NAME?</v>
      </c>
      <c r="R105" s="1406" t="e">
        <f ca="1">_xll.qlSwapIndex(,FamilyName,Q105,NDays,Currency,Calendar,"6M","mf","actual/365 (fixed)",IborIndex,Discounting,,_xll.ohTrigger(trigger,RecalcTrigger))</f>
        <v>#NAME?</v>
      </c>
      <c r="S105" s="1417" t="e">
        <f ca="1">_xll.qlIndexFixing(R105,$X$19,TRUE,trigger)</f>
        <v>#NAME?</v>
      </c>
      <c r="T105" s="1404" t="e">
        <f t="shared" ca="1" si="9"/>
        <v>#NAME?</v>
      </c>
      <c r="W105" s="863" t="str">
        <f t="shared" si="11"/>
        <v>1D</v>
      </c>
      <c r="X105" s="1396" t="e">
        <f ca="1">_xll.qlCalendarAdvance(Calendar,X104,W105,"f",FALSE)</f>
        <v>#NAME?</v>
      </c>
      <c r="Y105" s="1395" t="e">
        <f ca="1">_xll.qlCalendarAdvance(Calendar,X105,NDays&amp;"D")</f>
        <v>#NAME?</v>
      </c>
      <c r="Z105" s="1394" t="e">
        <f ca="1"/>
        <v>#N/A</v>
      </c>
      <c r="AA105" s="1402" t="e">
        <f ca="1"/>
        <v>#N/A</v>
      </c>
    </row>
    <row r="106" spans="13:27" x14ac:dyDescent="0.2">
      <c r="M106" s="1484" t="e">
        <f ca="1"/>
        <v>#NAME?</v>
      </c>
      <c r="N106" s="863" t="e">
        <f ca="1">_xll.qlRateHelperQuoteName(M106)</f>
        <v>#NAME?</v>
      </c>
      <c r="O106" s="1396" t="e">
        <f ca="1">_xll.qlRateHelperLatestDate(M106)</f>
        <v>#NAME?</v>
      </c>
      <c r="P106" s="1417" t="e">
        <f ca="1">_xll.qlRateHelperQuoteValue(M106)</f>
        <v>#NAME?</v>
      </c>
      <c r="Q106" s="1407" t="e">
        <f t="shared" ca="1" si="10"/>
        <v>#NAME?</v>
      </c>
      <c r="R106" s="1406" t="e">
        <f ca="1">_xll.qlSwapIndex(,FamilyName,Q106,NDays,Currency,Calendar,"6M","mf","actual/365 (fixed)",IborIndex,Discounting,,_xll.ohTrigger(trigger,RecalcTrigger))</f>
        <v>#NAME?</v>
      </c>
      <c r="S106" s="1417" t="e">
        <f ca="1">_xll.qlIndexFixing(R106,$X$19,TRUE,trigger)</f>
        <v>#NAME?</v>
      </c>
      <c r="T106" s="1404" t="e">
        <f t="shared" ca="1" si="9"/>
        <v>#NAME?</v>
      </c>
      <c r="W106" s="863" t="str">
        <f t="shared" si="11"/>
        <v>1D</v>
      </c>
      <c r="X106" s="1396" t="e">
        <f ca="1">_xll.qlCalendarAdvance(Calendar,X105,W106,"f",FALSE)</f>
        <v>#NAME?</v>
      </c>
      <c r="Y106" s="1395" t="e">
        <f ca="1">_xll.qlCalendarAdvance(Calendar,X106,NDays&amp;"D")</f>
        <v>#NAME?</v>
      </c>
      <c r="Z106" s="1394" t="e">
        <f ca="1"/>
        <v>#N/A</v>
      </c>
      <c r="AA106" s="1402" t="e">
        <f ca="1"/>
        <v>#N/A</v>
      </c>
    </row>
    <row r="107" spans="13:27" x14ac:dyDescent="0.2">
      <c r="M107" s="1484" t="e">
        <f ca="1"/>
        <v>#NAME?</v>
      </c>
      <c r="N107" s="863" t="e">
        <f ca="1">_xll.qlRateHelperQuoteName(M107)</f>
        <v>#NAME?</v>
      </c>
      <c r="O107" s="1396" t="e">
        <f ca="1">_xll.qlRateHelperLatestDate(M107)</f>
        <v>#NAME?</v>
      </c>
      <c r="P107" s="1417" t="e">
        <f ca="1">_xll.qlRateHelperQuoteValue(M107)</f>
        <v>#NAME?</v>
      </c>
      <c r="Q107" s="1407" t="e">
        <f t="shared" ca="1" si="10"/>
        <v>#NAME?</v>
      </c>
      <c r="R107" s="1406" t="e">
        <f ca="1">_xll.qlSwapIndex(,FamilyName,Q107,NDays,Currency,Calendar,"6M","mf","actual/365 (fixed)",IborIndex,Discounting,,_xll.ohTrigger(trigger,RecalcTrigger))</f>
        <v>#NAME?</v>
      </c>
      <c r="S107" s="1417" t="e">
        <f ca="1">_xll.qlIndexFixing(R107,$X$19,TRUE,trigger)</f>
        <v>#NAME?</v>
      </c>
      <c r="T107" s="1404" t="e">
        <f t="shared" ca="1" si="9"/>
        <v>#NAME?</v>
      </c>
      <c r="W107" s="863" t="str">
        <f t="shared" si="11"/>
        <v>1D</v>
      </c>
      <c r="X107" s="1396" t="e">
        <f ca="1">_xll.qlCalendarAdvance(Calendar,X106,W107,"f",FALSE)</f>
        <v>#NAME?</v>
      </c>
      <c r="Y107" s="1395" t="e">
        <f ca="1">_xll.qlCalendarAdvance(Calendar,X107,NDays&amp;"D")</f>
        <v>#NAME?</v>
      </c>
      <c r="Z107" s="1394" t="e">
        <f ca="1"/>
        <v>#N/A</v>
      </c>
      <c r="AA107" s="1402" t="e">
        <f ca="1"/>
        <v>#N/A</v>
      </c>
    </row>
    <row r="108" spans="13:27" x14ac:dyDescent="0.2">
      <c r="M108" s="1484" t="e">
        <f ca="1"/>
        <v>#NAME?</v>
      </c>
      <c r="N108" s="863" t="e">
        <f ca="1">_xll.qlRateHelperQuoteName(M108)</f>
        <v>#NAME?</v>
      </c>
      <c r="O108" s="1396" t="e">
        <f ca="1">_xll.qlRateHelperLatestDate(M108)</f>
        <v>#NAME?</v>
      </c>
      <c r="P108" s="1417" t="e">
        <f ca="1">_xll.qlRateHelperQuoteValue(M108)</f>
        <v>#NAME?</v>
      </c>
      <c r="Q108" s="1407" t="e">
        <f t="shared" ca="1" si="10"/>
        <v>#NAME?</v>
      </c>
      <c r="R108" s="1406" t="e">
        <f ca="1">_xll.qlSwapIndex(,FamilyName,Q108,NDays,Currency,Calendar,"6M","mf","actual/365 (fixed)",IborIndex,Discounting,,_xll.ohTrigger(trigger,RecalcTrigger))</f>
        <v>#NAME?</v>
      </c>
      <c r="S108" s="1417" t="e">
        <f ca="1">_xll.qlIndexFixing(R108,$X$19,TRUE,trigger)</f>
        <v>#NAME?</v>
      </c>
      <c r="T108" s="1404" t="e">
        <f t="shared" ca="1" si="9"/>
        <v>#NAME?</v>
      </c>
      <c r="W108" s="863" t="str">
        <f t="shared" si="11"/>
        <v>1D</v>
      </c>
      <c r="X108" s="1396" t="e">
        <f ca="1">_xll.qlCalendarAdvance(Calendar,X107,W108,"f",FALSE)</f>
        <v>#NAME?</v>
      </c>
      <c r="Y108" s="1395" t="e">
        <f ca="1">_xll.qlCalendarAdvance(Calendar,X108,NDays&amp;"D")</f>
        <v>#NAME?</v>
      </c>
      <c r="Z108" s="1394" t="e">
        <f ca="1"/>
        <v>#N/A</v>
      </c>
      <c r="AA108" s="1402" t="e">
        <f ca="1"/>
        <v>#N/A</v>
      </c>
    </row>
    <row r="109" spans="13:27" x14ac:dyDescent="0.2">
      <c r="M109" s="1484" t="e">
        <f ca="1"/>
        <v>#NAME?</v>
      </c>
      <c r="N109" s="863" t="e">
        <f ca="1">_xll.qlRateHelperQuoteName(M109)</f>
        <v>#NAME?</v>
      </c>
      <c r="O109" s="1396" t="e">
        <f ca="1">_xll.qlRateHelperLatestDate(M109)</f>
        <v>#NAME?</v>
      </c>
      <c r="P109" s="1417" t="e">
        <f ca="1">_xll.qlRateHelperQuoteValue(M109)</f>
        <v>#NAME?</v>
      </c>
      <c r="Q109" s="1407" t="e">
        <f t="shared" ca="1" si="10"/>
        <v>#NAME?</v>
      </c>
      <c r="R109" s="1406" t="e">
        <f ca="1">_xll.qlSwapIndex(,FamilyName,Q109,NDays,Currency,Calendar,"6M","mf","actual/365 (fixed)",IborIndex,Discounting,,_xll.ohTrigger(trigger,RecalcTrigger))</f>
        <v>#NAME?</v>
      </c>
      <c r="S109" s="1417" t="e">
        <f ca="1">_xll.qlIndexFixing(R109,$X$19,TRUE,trigger)</f>
        <v>#NAME?</v>
      </c>
      <c r="T109" s="1404" t="e">
        <f t="shared" ca="1" si="9"/>
        <v>#NAME?</v>
      </c>
      <c r="W109" s="863" t="str">
        <f t="shared" si="11"/>
        <v>1D</v>
      </c>
      <c r="X109" s="1396" t="e">
        <f ca="1">_xll.qlCalendarAdvance(Calendar,X108,W109,"f",FALSE)</f>
        <v>#NAME?</v>
      </c>
      <c r="Y109" s="1395" t="e">
        <f ca="1">_xll.qlCalendarAdvance(Calendar,X109,NDays&amp;"D")</f>
        <v>#NAME?</v>
      </c>
      <c r="Z109" s="1394" t="e">
        <f ca="1"/>
        <v>#N/A</v>
      </c>
      <c r="AA109" s="1402" t="e">
        <f ca="1"/>
        <v>#N/A</v>
      </c>
    </row>
    <row r="110" spans="13:27" x14ac:dyDescent="0.2">
      <c r="M110" s="1484" t="e">
        <f ca="1"/>
        <v>#NAME?</v>
      </c>
      <c r="N110" s="863" t="e">
        <f ca="1">_xll.qlRateHelperQuoteName(M110)</f>
        <v>#NAME?</v>
      </c>
      <c r="O110" s="1396" t="e">
        <f ca="1">_xll.qlRateHelperLatestDate(M110)</f>
        <v>#NAME?</v>
      </c>
      <c r="P110" s="1417" t="e">
        <f ca="1">_xll.qlRateHelperQuoteValue(M110)</f>
        <v>#NAME?</v>
      </c>
      <c r="Q110" s="1407" t="e">
        <f t="shared" ca="1" si="10"/>
        <v>#NAME?</v>
      </c>
      <c r="R110" s="1406" t="e">
        <f ca="1">_xll.qlSwapIndex(,FamilyName,Q110,NDays,Currency,Calendar,"6M","mf","actual/365 (fixed)",IborIndex,Discounting,,_xll.ohTrigger(trigger,RecalcTrigger))</f>
        <v>#NAME?</v>
      </c>
      <c r="S110" s="1417" t="e">
        <f ca="1">_xll.qlIndexFixing(R110,$X$19,TRUE,trigger)</f>
        <v>#NAME?</v>
      </c>
      <c r="T110" s="1404" t="e">
        <f t="shared" ca="1" si="9"/>
        <v>#NAME?</v>
      </c>
      <c r="W110" s="863" t="str">
        <f t="shared" si="11"/>
        <v>1D</v>
      </c>
      <c r="X110" s="1396" t="e">
        <f ca="1">_xll.qlCalendarAdvance(Calendar,X109,W110,"f",FALSE)</f>
        <v>#NAME?</v>
      </c>
      <c r="Y110" s="1395" t="e">
        <f ca="1">_xll.qlCalendarAdvance(Calendar,X110,NDays&amp;"D")</f>
        <v>#NAME?</v>
      </c>
      <c r="Z110" s="1394" t="e">
        <f ca="1"/>
        <v>#N/A</v>
      </c>
      <c r="AA110" s="1402" t="e">
        <f ca="1"/>
        <v>#N/A</v>
      </c>
    </row>
    <row r="111" spans="13:27" ht="12" thickBot="1" x14ac:dyDescent="0.25">
      <c r="M111" s="1483" t="e">
        <f ca="1"/>
        <v>#NAME?</v>
      </c>
      <c r="N111" s="860" t="e">
        <f ca="1">_xll.qlRateHelperQuoteName(M111)</f>
        <v>#NAME?</v>
      </c>
      <c r="O111" s="1401" t="e">
        <f ca="1">_xll.qlRateHelperLatestDate(M111)</f>
        <v>#NAME?</v>
      </c>
      <c r="P111" s="1481" t="e">
        <f ca="1">_xll.qlRateHelperQuoteValue(M111)</f>
        <v>#NAME?</v>
      </c>
      <c r="Q111" s="1482" t="e">
        <f t="shared" ca="1" si="10"/>
        <v>#NAME?</v>
      </c>
      <c r="R111" s="914" t="e">
        <f ca="1">_xll.qlSwapIndex(,FamilyName,Q111,NDays,Currency,Calendar,"6M","mf","actual/365 (fixed)",IborIndex,Discounting,,_xll.ohTrigger(trigger,RecalcTrigger))</f>
        <v>#NAME?</v>
      </c>
      <c r="S111" s="1481" t="e">
        <f ca="1">_xll.qlIndexFixing(R111,$X$19,TRUE,trigger)</f>
        <v>#NAME?</v>
      </c>
      <c r="T111" s="1480" t="e">
        <f t="shared" ca="1" si="9"/>
        <v>#NAME?</v>
      </c>
      <c r="W111" s="863" t="str">
        <f t="shared" si="11"/>
        <v>1D</v>
      </c>
      <c r="X111" s="1396" t="e">
        <f ca="1">_xll.qlCalendarAdvance(Calendar,X110,W111,"f",FALSE)</f>
        <v>#NAME?</v>
      </c>
      <c r="Y111" s="1395" t="e">
        <f ca="1">_xll.qlCalendarAdvance(Calendar,X111,NDays&amp;"D")</f>
        <v>#NAME?</v>
      </c>
      <c r="Z111" s="1394" t="e">
        <f ca="1"/>
        <v>#N/A</v>
      </c>
      <c r="AA111" s="1402" t="e">
        <f ca="1"/>
        <v>#N/A</v>
      </c>
    </row>
    <row r="112" spans="13:27" x14ac:dyDescent="0.2">
      <c r="S112" s="398"/>
      <c r="T112" s="1392"/>
      <c r="W112" s="863" t="str">
        <f t="shared" si="11"/>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11"/>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11"/>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11"/>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11"/>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11"/>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11"/>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11"/>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11"/>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11"/>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11"/>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11"/>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11"/>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11"/>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11"/>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11"/>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11"/>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11"/>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11"/>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11"/>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11"/>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11"/>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11"/>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11"/>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11"/>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11"/>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11"/>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11"/>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11"/>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11"/>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11"/>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11"/>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11"/>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11"/>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11"/>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11"/>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2">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2"/>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2"/>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2"/>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2"/>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2"/>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2"/>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2"/>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2"/>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2"/>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2"/>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2"/>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2"/>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2"/>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2"/>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2"/>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2"/>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2"/>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2"/>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2"/>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2"/>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2"/>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2"/>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2"/>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2"/>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2"/>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2"/>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2"/>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2"/>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2"/>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2"/>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2"/>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2"/>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2"/>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2"/>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2"/>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2"/>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2"/>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2"/>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2"/>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2"/>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2"/>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2"/>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2"/>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2"/>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2"/>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2"/>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2"/>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2"/>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2"/>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2"/>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2"/>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2"/>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2"/>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2"/>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2"/>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2"/>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2"/>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2"/>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2"/>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2"/>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2"/>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2"/>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2"/>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3">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3"/>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3"/>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3"/>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3"/>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3"/>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3"/>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3"/>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3"/>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3"/>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3"/>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3"/>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3"/>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3"/>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3"/>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3"/>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3"/>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3"/>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3"/>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3"/>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3"/>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3"/>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3"/>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3"/>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3"/>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3"/>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3"/>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3"/>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3"/>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3"/>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3"/>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3"/>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3"/>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3"/>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3"/>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3"/>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3"/>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3"/>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3"/>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3"/>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3"/>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3"/>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3"/>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3"/>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3"/>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3"/>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3"/>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3"/>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3"/>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3"/>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3"/>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3"/>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3"/>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3"/>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3"/>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3"/>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3"/>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3"/>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3"/>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3"/>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3"/>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3"/>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3"/>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3"/>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4">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4"/>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4"/>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4"/>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4"/>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4"/>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4"/>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4"/>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4"/>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4"/>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4"/>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4"/>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4"/>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4"/>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4"/>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4"/>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4"/>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4"/>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4"/>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4"/>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4"/>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4"/>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4"/>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4"/>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4"/>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4"/>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4"/>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4"/>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4"/>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4"/>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4"/>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4"/>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4"/>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4"/>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4"/>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4"/>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4"/>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4"/>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4"/>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4"/>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4"/>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4"/>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4"/>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4"/>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4"/>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4"/>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4"/>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4"/>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4"/>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4"/>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4"/>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4"/>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4"/>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4"/>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4"/>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4"/>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4"/>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4"/>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4"/>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4"/>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4"/>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4"/>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4"/>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4"/>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5">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5"/>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5"/>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5"/>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5"/>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5"/>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5"/>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5"/>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5"/>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5"/>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5"/>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5"/>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5"/>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5"/>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5"/>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5"/>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5"/>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5"/>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5"/>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5"/>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5"/>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5"/>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5"/>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5"/>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5"/>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5"/>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5"/>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5"/>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5"/>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5"/>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5"/>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5"/>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5"/>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5"/>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5"/>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5"/>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5"/>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5"/>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5"/>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5"/>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5"/>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5"/>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5"/>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5"/>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5"/>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5"/>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5"/>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5"/>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5"/>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5"/>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5"/>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5"/>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5"/>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5"/>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5"/>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5"/>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5"/>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5"/>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5"/>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5"/>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5"/>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5"/>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5"/>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5"/>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6">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6"/>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6"/>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6"/>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6"/>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6"/>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6"/>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6"/>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6"/>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6"/>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6"/>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6"/>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6"/>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6"/>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6"/>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6"/>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6"/>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6"/>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6"/>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6"/>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6"/>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6"/>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6"/>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6"/>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6"/>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6"/>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6"/>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6"/>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6"/>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6"/>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6"/>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6"/>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6"/>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6"/>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6"/>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6"/>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6"/>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6"/>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6"/>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6"/>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6"/>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6"/>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6"/>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6"/>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6"/>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6"/>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6"/>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6"/>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6"/>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6"/>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6"/>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6"/>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6"/>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6"/>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6"/>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6"/>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6"/>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6"/>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6"/>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6"/>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6"/>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6"/>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6"/>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6"/>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7">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7"/>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7"/>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7"/>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7"/>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7"/>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7"/>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7"/>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7"/>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7"/>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7"/>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7"/>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7"/>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7"/>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7"/>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7"/>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7"/>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7"/>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7"/>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7"/>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7"/>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7"/>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7"/>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7"/>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7"/>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7"/>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7"/>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7"/>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7"/>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7"/>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7"/>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7"/>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7"/>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7"/>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7"/>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7"/>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7"/>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7"/>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7"/>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7"/>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7"/>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7"/>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7"/>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7"/>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7"/>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7"/>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7"/>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7"/>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7"/>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7"/>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7"/>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7"/>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7"/>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7"/>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7"/>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7"/>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7"/>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7"/>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7"/>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7"/>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7"/>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7"/>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7"/>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7"/>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7"/>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7"/>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7"/>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7"/>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7"/>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8">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8"/>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8"/>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8"/>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8"/>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8"/>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8"/>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8"/>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8"/>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8"/>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8"/>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8"/>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8"/>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8"/>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8"/>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8"/>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8"/>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8"/>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8"/>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8"/>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8"/>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8"/>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8"/>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8"/>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8"/>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8"/>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8"/>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8"/>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8"/>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8"/>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8"/>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8"/>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8"/>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8"/>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8"/>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8"/>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8"/>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8"/>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8"/>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8"/>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8"/>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8"/>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8"/>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8"/>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8"/>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8"/>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8"/>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8"/>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8"/>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8"/>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8"/>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8"/>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8"/>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8"/>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8"/>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8"/>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8"/>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8"/>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8"/>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8"/>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8"/>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8"/>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8"/>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8"/>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9">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9"/>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9"/>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9"/>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9"/>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9"/>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9"/>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9"/>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9"/>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9"/>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9"/>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9"/>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9"/>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9"/>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9"/>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9"/>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9"/>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9"/>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9"/>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9"/>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9"/>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9"/>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9"/>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9"/>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9"/>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9"/>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9"/>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9"/>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9"/>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9"/>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9"/>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9"/>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9"/>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9"/>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9"/>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9"/>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9"/>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9"/>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9"/>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9"/>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9"/>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9"/>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9"/>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9"/>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9"/>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9"/>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9"/>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9"/>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9"/>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9"/>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9"/>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9"/>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9"/>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9"/>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9"/>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9"/>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9"/>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9"/>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9"/>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9"/>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9"/>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9"/>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9"/>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9"/>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20">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20"/>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20"/>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20"/>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20"/>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20"/>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20"/>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20"/>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20"/>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20"/>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20"/>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20"/>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20"/>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20"/>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20"/>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20"/>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20"/>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20"/>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20"/>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20"/>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20"/>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20"/>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20"/>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20"/>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20"/>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20"/>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20"/>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20"/>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20"/>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20"/>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20"/>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20"/>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20"/>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20"/>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20"/>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20"/>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20"/>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20"/>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20"/>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20"/>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20"/>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20"/>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20"/>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20"/>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20"/>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20"/>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20"/>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20"/>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20"/>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20"/>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20"/>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20"/>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20"/>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20"/>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20"/>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20"/>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20"/>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20"/>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20"/>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20"/>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20"/>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20"/>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20"/>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20"/>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21">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21"/>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21"/>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21"/>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21"/>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21"/>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21"/>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21"/>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21"/>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21"/>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21"/>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21"/>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21"/>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21"/>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21"/>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21"/>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21"/>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21"/>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21"/>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21"/>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21"/>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21"/>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21"/>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21"/>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21"/>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21"/>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21"/>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21"/>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21"/>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21"/>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21"/>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21"/>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21"/>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21"/>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21"/>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21"/>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21"/>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21"/>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21"/>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21"/>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21"/>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21"/>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21"/>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21"/>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21"/>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21"/>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21"/>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21"/>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21"/>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21"/>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21"/>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21"/>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21"/>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21"/>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21"/>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21"/>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21"/>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21"/>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21"/>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21"/>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21"/>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21"/>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21"/>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21"/>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2">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2"/>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2"/>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2"/>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2"/>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2"/>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2"/>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2"/>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2"/>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2"/>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2"/>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2"/>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2"/>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2"/>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2"/>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2"/>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2"/>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2"/>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2"/>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2"/>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2"/>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2"/>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2"/>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2"/>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2"/>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2"/>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2"/>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2"/>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2"/>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2"/>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2"/>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2"/>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2"/>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2"/>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2"/>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2"/>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2"/>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2"/>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2"/>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2"/>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2"/>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2"/>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2"/>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2"/>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2"/>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2"/>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2"/>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2"/>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2"/>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2"/>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2"/>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2"/>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2"/>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2"/>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2"/>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2"/>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2"/>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2"/>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2"/>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2"/>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2"/>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2"/>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2"/>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2"/>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3">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3"/>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3"/>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3"/>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3"/>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3"/>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3"/>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3"/>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3"/>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3"/>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3"/>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3"/>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3"/>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3"/>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3"/>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3"/>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3"/>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3"/>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3"/>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3"/>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3"/>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3"/>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3"/>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3"/>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3"/>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3"/>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3"/>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3"/>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3"/>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3"/>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3"/>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3"/>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3"/>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3"/>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3"/>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3"/>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3"/>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3"/>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3"/>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3"/>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3"/>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3"/>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3"/>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3"/>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3"/>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3"/>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3"/>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3"/>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3"/>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3"/>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3"/>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3"/>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3"/>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3"/>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3"/>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3"/>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3"/>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3"/>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3"/>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3"/>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3"/>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3"/>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3"/>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3"/>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4">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4"/>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4"/>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4"/>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4"/>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4"/>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4"/>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4"/>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4"/>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4"/>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4"/>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4"/>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4"/>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4"/>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4"/>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4"/>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4"/>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4"/>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4"/>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4"/>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4"/>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4"/>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4"/>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4"/>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4"/>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4"/>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4"/>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4"/>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4"/>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4"/>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4"/>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4"/>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4"/>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4"/>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4"/>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4"/>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4"/>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4"/>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4"/>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4"/>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4"/>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4"/>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4"/>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4"/>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4"/>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4"/>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4"/>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4"/>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4"/>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4"/>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4"/>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4"/>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4"/>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4"/>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4"/>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4"/>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4"/>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4"/>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4"/>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4"/>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4"/>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4"/>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4"/>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4"/>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5">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5"/>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5"/>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5"/>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5"/>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5"/>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5"/>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5"/>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5"/>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5"/>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5"/>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5"/>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5"/>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5"/>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5"/>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5"/>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5"/>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5"/>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5"/>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5"/>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5"/>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5"/>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5"/>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5"/>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5"/>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5"/>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5"/>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5"/>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5"/>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5"/>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5"/>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5"/>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5"/>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5"/>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5"/>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5"/>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5"/>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5"/>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5"/>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5"/>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5"/>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5"/>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5"/>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5"/>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5"/>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5"/>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5"/>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5"/>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5"/>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5"/>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5"/>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5"/>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5"/>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5"/>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5"/>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5"/>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5"/>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5"/>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5"/>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5"/>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5"/>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5"/>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5"/>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5"/>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6">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6"/>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6"/>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6"/>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6"/>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6"/>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6"/>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6"/>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6"/>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6"/>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6"/>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6"/>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6"/>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6"/>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6"/>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6"/>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6"/>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6"/>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6"/>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6"/>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6"/>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6"/>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6"/>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6"/>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6"/>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6"/>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6"/>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6"/>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6"/>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6"/>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6"/>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6"/>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6"/>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6"/>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6"/>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6"/>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6"/>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6"/>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6"/>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6"/>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6"/>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6"/>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6"/>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6"/>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6"/>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6"/>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6"/>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6"/>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6"/>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6"/>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6"/>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6"/>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6"/>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6"/>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6"/>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6"/>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6"/>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6"/>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6"/>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6"/>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6"/>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6"/>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6"/>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6"/>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7">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7"/>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7"/>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7"/>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7"/>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7"/>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7"/>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7"/>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7"/>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7"/>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7"/>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7"/>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7"/>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7"/>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7"/>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7"/>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7"/>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7"/>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7"/>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7"/>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7"/>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7"/>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7"/>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7"/>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7"/>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7"/>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7"/>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7"/>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7"/>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7"/>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7"/>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7"/>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7"/>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7"/>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7"/>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7"/>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7"/>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7"/>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7"/>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7"/>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7"/>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7"/>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7"/>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7"/>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7"/>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7"/>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7"/>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7"/>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7"/>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7"/>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7"/>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7"/>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7"/>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7"/>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7"/>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7"/>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7"/>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7"/>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7"/>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7"/>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7"/>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7"/>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7"/>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7"/>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8">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8"/>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8"/>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8"/>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8"/>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8"/>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8"/>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8"/>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8"/>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8"/>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8"/>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8"/>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8"/>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8"/>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8"/>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8"/>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8"/>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8"/>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8"/>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8"/>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8"/>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8"/>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8"/>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8"/>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8"/>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8"/>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8"/>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8"/>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8"/>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8"/>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8"/>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8"/>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8"/>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8"/>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8"/>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8"/>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8"/>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8"/>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8"/>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8"/>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8"/>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8"/>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8"/>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8"/>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8"/>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8"/>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8"/>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8"/>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8"/>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8"/>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8"/>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8"/>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8"/>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8"/>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8"/>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8"/>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8"/>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8"/>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8"/>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8"/>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8"/>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8"/>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8"/>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8"/>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9">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9"/>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9"/>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9"/>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9"/>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9"/>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9"/>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9"/>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9"/>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9"/>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9"/>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9"/>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9"/>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9"/>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9"/>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9"/>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9"/>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9"/>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9"/>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9"/>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9"/>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9"/>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9"/>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9"/>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9"/>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9"/>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9"/>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9"/>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9"/>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9"/>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9"/>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9"/>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9"/>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9"/>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9"/>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9"/>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9"/>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9"/>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9"/>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9"/>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9"/>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9"/>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9"/>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9"/>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9"/>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9"/>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9"/>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9"/>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9"/>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9"/>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9"/>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9"/>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9"/>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9"/>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9"/>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9"/>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9"/>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9"/>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9"/>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9"/>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9"/>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9"/>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9"/>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9"/>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30">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30"/>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30"/>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30"/>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30"/>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30"/>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30"/>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30"/>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30"/>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30"/>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30"/>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30"/>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30"/>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30"/>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30"/>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30"/>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30"/>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30"/>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30"/>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30"/>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30"/>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30"/>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30"/>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30"/>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30"/>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30"/>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30"/>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30"/>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30"/>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30"/>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30"/>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30"/>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30"/>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30"/>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30"/>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30"/>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30"/>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30"/>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30"/>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30"/>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30"/>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30"/>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30"/>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30"/>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30"/>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30"/>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30"/>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30"/>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30"/>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30"/>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30"/>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30"/>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30"/>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30"/>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30"/>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30"/>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30"/>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30"/>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30"/>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30"/>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30"/>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30"/>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30"/>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30"/>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31">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31"/>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31"/>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31"/>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31"/>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31"/>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31"/>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31"/>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31"/>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31"/>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31"/>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31"/>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31"/>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31"/>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31"/>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31"/>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31"/>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31"/>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31"/>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31"/>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31"/>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31"/>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31"/>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31"/>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31"/>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31"/>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31"/>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31"/>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31"/>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31"/>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31"/>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31"/>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31"/>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31"/>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31"/>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31"/>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31"/>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31"/>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31"/>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31"/>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31"/>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31"/>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31"/>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31"/>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31"/>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31"/>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31"/>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31"/>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31"/>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31"/>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31"/>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31"/>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31"/>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31"/>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31"/>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31"/>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31"/>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31"/>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31"/>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31"/>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31"/>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31"/>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31"/>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31"/>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2">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2"/>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2"/>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2"/>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2"/>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2"/>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2"/>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2"/>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2"/>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2"/>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2"/>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2"/>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2"/>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2"/>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2"/>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2"/>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2"/>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2"/>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2"/>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2"/>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2"/>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2"/>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2"/>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2"/>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2"/>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2"/>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2"/>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2"/>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2"/>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2"/>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2"/>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2"/>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2"/>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2"/>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2"/>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2"/>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2"/>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2"/>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2"/>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2"/>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2"/>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2"/>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2"/>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2"/>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2"/>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2"/>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2"/>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2"/>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2"/>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2"/>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2"/>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2"/>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2"/>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2"/>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2"/>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2"/>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2"/>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2"/>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2"/>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2"/>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2"/>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2"/>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2"/>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2"/>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3">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3"/>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3"/>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3"/>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3"/>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3"/>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3"/>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3"/>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3"/>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3"/>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3"/>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3"/>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3"/>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3"/>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3"/>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3"/>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3"/>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3"/>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3"/>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3"/>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3"/>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3"/>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3"/>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3"/>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3"/>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3"/>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3"/>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3"/>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3"/>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3"/>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3"/>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3"/>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3"/>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3"/>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3"/>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3"/>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3"/>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3"/>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3"/>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3"/>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3"/>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3"/>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3"/>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3"/>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3"/>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3"/>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3"/>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3"/>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3"/>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3"/>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3"/>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3"/>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3"/>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3"/>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3"/>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3"/>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3"/>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3"/>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3"/>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3"/>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3"/>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3"/>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3"/>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3"/>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4">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4"/>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4"/>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4"/>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4"/>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4"/>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4"/>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4"/>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4"/>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4"/>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4"/>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4"/>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4"/>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4"/>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4"/>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4"/>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4"/>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4"/>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4"/>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4"/>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4"/>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4"/>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4"/>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4"/>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4"/>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4"/>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4"/>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4"/>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4"/>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4"/>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4"/>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4"/>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4"/>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4"/>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4"/>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4"/>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4"/>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4"/>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4"/>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4"/>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4"/>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4"/>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4"/>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4"/>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4"/>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4"/>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4"/>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4"/>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4"/>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4"/>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4"/>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4"/>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4"/>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4"/>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4"/>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4"/>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4"/>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4"/>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4"/>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4"/>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4"/>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4"/>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4"/>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4"/>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5">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5"/>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5"/>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5"/>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5"/>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5"/>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5"/>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5"/>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5"/>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5"/>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5"/>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5"/>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5"/>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5"/>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5"/>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5"/>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5"/>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5"/>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5"/>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5"/>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5"/>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5"/>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5"/>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5"/>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5"/>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5"/>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5"/>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5"/>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5"/>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5"/>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5"/>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5"/>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5"/>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5"/>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5"/>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5"/>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5"/>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5"/>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5"/>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5"/>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5"/>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5"/>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5"/>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5"/>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5"/>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5"/>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5"/>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5"/>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5"/>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5"/>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5"/>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5"/>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5"/>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5"/>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5"/>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5"/>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5"/>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5"/>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5"/>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5"/>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5"/>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5"/>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5"/>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5"/>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6">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6"/>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6"/>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6"/>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6"/>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6"/>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6"/>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6"/>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6"/>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6"/>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6"/>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6"/>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6"/>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6"/>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6"/>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6"/>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6"/>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6"/>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6"/>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6"/>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6"/>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6"/>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6"/>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6"/>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6"/>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6"/>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6"/>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6"/>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6"/>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6"/>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6"/>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6"/>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6"/>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6"/>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6"/>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6"/>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6"/>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6"/>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6"/>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6"/>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6"/>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6"/>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6"/>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6"/>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6"/>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6"/>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6"/>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6"/>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6"/>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6"/>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6"/>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6"/>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6"/>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6"/>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6"/>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6"/>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6"/>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6"/>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6"/>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6"/>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6"/>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6"/>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6"/>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6"/>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7">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7"/>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7"/>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7"/>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7"/>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7"/>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7"/>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7"/>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7"/>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7"/>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7"/>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7"/>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7"/>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7"/>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7"/>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7"/>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7"/>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7"/>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7"/>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7"/>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7"/>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7"/>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7"/>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7"/>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7"/>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7"/>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7"/>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7"/>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7"/>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7"/>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7"/>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7"/>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7"/>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7"/>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7"/>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7"/>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7"/>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7"/>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7"/>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7"/>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7"/>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7"/>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7"/>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7"/>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7"/>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7"/>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7"/>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7"/>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7"/>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7"/>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7"/>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7"/>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7"/>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7"/>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7"/>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7"/>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7"/>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7"/>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7"/>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7"/>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7"/>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7"/>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7"/>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7"/>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8">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8"/>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8"/>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8"/>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8"/>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8"/>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8"/>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8"/>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8"/>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8"/>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8"/>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8"/>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8"/>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8"/>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8"/>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8"/>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8"/>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8"/>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8"/>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8"/>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8"/>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8"/>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8"/>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8"/>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8"/>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8"/>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8"/>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8"/>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8"/>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8"/>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8"/>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8"/>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8"/>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8"/>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8"/>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8"/>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8"/>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8"/>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8"/>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8"/>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8"/>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8"/>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8"/>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8"/>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8"/>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8"/>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8"/>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8"/>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8"/>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8"/>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8"/>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8"/>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8"/>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8"/>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8"/>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8"/>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8"/>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8"/>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8"/>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8"/>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8"/>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8"/>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8"/>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8"/>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9">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9"/>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9"/>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9"/>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9"/>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9"/>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9"/>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9"/>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9"/>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9"/>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9"/>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9"/>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9"/>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9"/>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9"/>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9"/>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9"/>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9"/>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9"/>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9"/>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9"/>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9"/>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9"/>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9"/>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9"/>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9"/>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9"/>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9"/>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9"/>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9"/>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9"/>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9"/>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9"/>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9"/>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9"/>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9"/>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9"/>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9"/>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9"/>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9"/>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9"/>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9"/>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9"/>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9"/>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9"/>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9"/>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9"/>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9"/>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9"/>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9"/>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9"/>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9"/>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9"/>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9"/>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9"/>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9"/>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9"/>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9"/>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9"/>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9"/>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9"/>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9"/>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9"/>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9"/>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40">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40"/>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40"/>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40"/>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40"/>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40"/>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40"/>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40"/>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40"/>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40"/>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40"/>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40"/>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40"/>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40"/>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40"/>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40"/>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40"/>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40"/>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40"/>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40"/>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40"/>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40"/>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40"/>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40"/>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40"/>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40"/>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40"/>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40"/>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40"/>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40"/>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40"/>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40"/>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40"/>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40"/>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40"/>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40"/>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40"/>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40"/>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40"/>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40"/>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40"/>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40"/>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40"/>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40"/>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40"/>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40"/>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40"/>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40"/>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40"/>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40"/>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40"/>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40"/>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40"/>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40"/>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40"/>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40"/>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40"/>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40"/>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40"/>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40"/>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40"/>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40"/>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40"/>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40"/>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41">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41"/>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41"/>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41"/>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41"/>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41"/>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41"/>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41"/>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41"/>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41"/>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41"/>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41"/>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41"/>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41"/>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41"/>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41"/>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41"/>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41"/>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41"/>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41"/>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41"/>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41"/>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41"/>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41"/>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41"/>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41"/>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41"/>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41"/>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41"/>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41"/>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41"/>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41"/>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41"/>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41"/>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41"/>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41"/>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41"/>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41"/>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41"/>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41"/>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41"/>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41"/>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41"/>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41"/>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41"/>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41"/>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41"/>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41"/>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41"/>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41"/>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41"/>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41"/>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41"/>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41"/>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41"/>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41"/>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41"/>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41"/>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41"/>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41"/>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41"/>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41"/>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41"/>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41"/>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2">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2"/>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2"/>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2"/>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2"/>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2"/>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2"/>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2"/>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2"/>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2"/>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2"/>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2"/>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2"/>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2"/>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2"/>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2"/>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2"/>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2"/>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2"/>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2"/>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2"/>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2"/>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2"/>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2"/>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2"/>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2"/>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2"/>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2"/>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2"/>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2"/>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2"/>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2"/>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2"/>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2"/>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2"/>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2"/>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2"/>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2"/>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2"/>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2"/>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2"/>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2"/>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2"/>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2"/>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2"/>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2"/>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2"/>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2"/>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2"/>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2"/>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2"/>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2"/>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2"/>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2"/>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2"/>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2"/>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2"/>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2"/>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2"/>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2"/>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2"/>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2"/>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2"/>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2"/>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3">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3"/>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3"/>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3"/>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3"/>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3"/>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3"/>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3"/>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3"/>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3"/>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3"/>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3"/>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3"/>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3"/>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3"/>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3"/>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3"/>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3"/>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3"/>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3"/>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3"/>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3"/>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3"/>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3"/>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3"/>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3"/>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3"/>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3"/>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3"/>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3"/>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3"/>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3"/>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3"/>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3"/>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3"/>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3"/>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3"/>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3"/>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3"/>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3"/>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3"/>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3"/>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3"/>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3"/>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3"/>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3"/>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3"/>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3"/>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3"/>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3"/>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3"/>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3"/>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3"/>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3"/>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3"/>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3"/>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3"/>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3"/>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3"/>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3"/>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3"/>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3"/>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3"/>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3"/>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4">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4"/>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4"/>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4"/>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4"/>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4"/>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4"/>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4"/>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4"/>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4"/>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4"/>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4"/>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4"/>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4"/>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4"/>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4"/>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4"/>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4"/>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4"/>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4"/>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4"/>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4"/>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4"/>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4"/>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4"/>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4"/>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4"/>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4"/>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4"/>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4"/>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4"/>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4"/>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4"/>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4"/>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4"/>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4"/>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4"/>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4"/>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4"/>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4"/>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4"/>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4"/>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4"/>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4"/>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4"/>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4"/>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4"/>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4"/>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4"/>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4"/>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4"/>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4"/>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4"/>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4"/>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4"/>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4"/>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4"/>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4"/>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4"/>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4"/>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4"/>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4"/>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4"/>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4"/>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5">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5"/>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5"/>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5"/>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5"/>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5"/>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5"/>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5"/>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5"/>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5"/>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5"/>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5"/>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5"/>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5"/>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5"/>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5"/>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5"/>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5"/>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5"/>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5"/>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5"/>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5"/>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5"/>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5"/>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5"/>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5"/>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5"/>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5"/>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5"/>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5"/>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5"/>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5"/>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5"/>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5"/>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5"/>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5"/>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5"/>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5"/>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5"/>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5"/>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5"/>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5"/>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5"/>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5"/>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5"/>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5"/>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5"/>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5"/>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5"/>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5"/>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5"/>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5"/>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5"/>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5"/>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5"/>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5"/>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5"/>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5"/>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5"/>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5"/>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5"/>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5"/>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5"/>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5"/>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6">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6"/>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6"/>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6"/>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6"/>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6"/>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6"/>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6"/>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6"/>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6"/>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6"/>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6"/>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6"/>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6"/>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6"/>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6"/>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6"/>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6"/>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6"/>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6"/>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6"/>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6"/>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6"/>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6"/>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6"/>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6"/>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6"/>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6"/>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6"/>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6"/>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6"/>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6"/>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6"/>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6"/>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6"/>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6"/>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6"/>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6"/>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6"/>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6"/>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6"/>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6"/>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6"/>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6"/>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6"/>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6"/>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6"/>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6"/>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6"/>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6"/>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6"/>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6"/>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6"/>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6"/>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6"/>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6"/>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6"/>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6"/>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6"/>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6"/>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6"/>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6"/>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6"/>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6"/>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7">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7"/>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7"/>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7"/>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7"/>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7"/>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7"/>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7"/>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7"/>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7"/>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7"/>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7"/>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7"/>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7"/>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7"/>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7"/>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7"/>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7"/>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7"/>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7"/>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7"/>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7"/>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7"/>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7"/>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7"/>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7"/>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7"/>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7"/>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7"/>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7"/>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7"/>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7"/>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7"/>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7"/>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7"/>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7"/>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7"/>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7"/>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7"/>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7"/>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7"/>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7"/>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7"/>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7"/>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7"/>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7"/>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7"/>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7"/>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7"/>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7"/>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7"/>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7"/>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7"/>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7"/>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7"/>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7"/>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7"/>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7"/>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7"/>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7"/>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7"/>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7"/>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7"/>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7"/>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8">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8"/>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8"/>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8"/>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8"/>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8"/>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8"/>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8"/>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8"/>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8"/>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8"/>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8"/>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8"/>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8"/>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8"/>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8"/>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8"/>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8"/>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8"/>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8"/>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8"/>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8"/>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8"/>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8"/>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8"/>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8"/>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8"/>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8"/>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8"/>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8"/>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8"/>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8"/>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8"/>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8"/>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8"/>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8"/>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8"/>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8"/>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8"/>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8"/>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8"/>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8"/>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8"/>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8"/>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8"/>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8"/>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8"/>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8"/>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8"/>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8"/>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8"/>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8"/>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8"/>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8"/>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8"/>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8"/>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8"/>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8"/>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8"/>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8"/>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8"/>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8"/>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8"/>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8"/>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9">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9"/>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9"/>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9"/>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9"/>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9"/>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9"/>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9"/>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9"/>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9"/>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9"/>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9"/>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9"/>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9"/>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9"/>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9"/>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9"/>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9"/>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9"/>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9"/>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9"/>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9"/>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9"/>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9"/>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9"/>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9"/>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9"/>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9"/>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9"/>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9"/>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9"/>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9"/>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9"/>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9"/>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9"/>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9"/>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9"/>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9"/>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9"/>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9"/>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9"/>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9"/>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9"/>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9"/>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9"/>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9"/>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9"/>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9"/>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9"/>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9"/>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9"/>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9"/>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9"/>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9"/>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9"/>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9"/>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9"/>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9"/>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9"/>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9"/>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9"/>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9"/>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9"/>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9"/>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50">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50"/>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50"/>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50"/>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50"/>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50"/>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50"/>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50"/>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50"/>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50"/>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50"/>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50"/>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50"/>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50"/>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50"/>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50"/>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50"/>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50"/>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50"/>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50"/>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50"/>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50"/>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50"/>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50"/>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50"/>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50"/>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50"/>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50"/>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50"/>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50"/>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50"/>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50"/>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50"/>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50"/>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50"/>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50"/>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50"/>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50"/>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50"/>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50"/>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50"/>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50"/>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50"/>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50"/>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50"/>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50"/>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50"/>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50"/>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50"/>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50"/>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50"/>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50"/>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50"/>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50"/>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50"/>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50"/>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50"/>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50"/>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50"/>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50"/>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50"/>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50"/>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50"/>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50"/>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51">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51"/>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51"/>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51"/>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51"/>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51"/>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51"/>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51"/>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51"/>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51"/>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51"/>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51"/>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51"/>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51"/>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51"/>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51"/>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51"/>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51"/>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51"/>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51"/>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51"/>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51"/>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51"/>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51"/>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51"/>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51"/>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51"/>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51"/>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51"/>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51"/>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51"/>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51"/>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51"/>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51"/>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51"/>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51"/>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51"/>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51"/>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51"/>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51"/>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51"/>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51"/>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51"/>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51"/>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51"/>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51"/>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51"/>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51"/>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51"/>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51"/>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51"/>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51"/>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51"/>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51"/>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51"/>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51"/>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51"/>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51"/>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51"/>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51"/>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51"/>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51"/>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51"/>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51"/>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2">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2"/>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2"/>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2"/>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2"/>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2"/>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2"/>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2"/>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2"/>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2"/>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2"/>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2"/>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2"/>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2"/>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2"/>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2"/>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2"/>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2"/>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2"/>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2"/>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2"/>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2"/>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2"/>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2"/>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2"/>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2"/>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2"/>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2"/>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2"/>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2"/>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2"/>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2"/>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2"/>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2"/>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2"/>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2"/>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2"/>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2"/>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2"/>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2"/>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2"/>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2"/>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2"/>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2"/>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2"/>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2"/>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2"/>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2"/>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2"/>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2"/>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2"/>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2"/>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2"/>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2"/>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2"/>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2"/>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2"/>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2"/>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2"/>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2"/>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2"/>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2"/>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2"/>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2"/>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3">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3"/>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3"/>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3"/>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3"/>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3"/>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3"/>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3"/>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3"/>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3"/>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3"/>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3"/>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3"/>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3"/>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3"/>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3"/>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3"/>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3"/>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3"/>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3"/>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3"/>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3"/>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3"/>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3"/>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3"/>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3"/>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3"/>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3"/>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3"/>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3"/>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3"/>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3"/>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3"/>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3"/>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3"/>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3"/>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3"/>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3"/>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3"/>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3"/>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3"/>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3"/>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3"/>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3"/>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3"/>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3"/>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3"/>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3"/>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3"/>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3"/>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3"/>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3"/>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3"/>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3"/>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3"/>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3"/>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3"/>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3"/>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3"/>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3"/>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3"/>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3"/>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3"/>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3"/>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4">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4"/>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4"/>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4"/>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4"/>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4"/>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4"/>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4"/>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4"/>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4"/>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4"/>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4"/>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4"/>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4"/>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4"/>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4"/>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4"/>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4"/>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4"/>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4"/>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4"/>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4"/>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4"/>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4"/>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4"/>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4"/>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4"/>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4"/>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4"/>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4"/>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4"/>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4"/>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4"/>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4"/>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4"/>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4"/>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4"/>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4"/>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4"/>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4"/>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4"/>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4"/>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4"/>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4"/>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4"/>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4"/>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4"/>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4"/>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4"/>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4"/>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4"/>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4"/>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4"/>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4"/>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4"/>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4"/>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4"/>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4"/>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4"/>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4"/>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4"/>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4"/>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4"/>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4"/>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5">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5"/>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5"/>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5"/>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5"/>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5"/>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5"/>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5"/>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5"/>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5"/>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5"/>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5"/>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5"/>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5"/>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5"/>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5"/>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5"/>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5"/>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5"/>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5"/>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5"/>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5"/>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5"/>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5"/>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5"/>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5"/>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5"/>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5"/>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5"/>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5"/>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5"/>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5"/>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5"/>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5"/>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5"/>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5"/>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5"/>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5"/>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5"/>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5"/>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5"/>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5"/>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5"/>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5"/>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5"/>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5"/>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5"/>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5"/>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5"/>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5"/>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5"/>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5"/>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5"/>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5"/>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5"/>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5"/>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5"/>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5"/>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5"/>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5"/>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5"/>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5"/>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5"/>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5"/>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6">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6"/>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6"/>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6"/>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6"/>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6"/>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6"/>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6"/>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6"/>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6"/>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6"/>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6"/>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6"/>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6"/>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6"/>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6"/>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6"/>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6"/>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6"/>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6"/>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6"/>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6"/>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6"/>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6"/>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6"/>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6"/>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6"/>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6"/>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6"/>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6"/>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6"/>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6"/>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6"/>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6"/>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6"/>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6"/>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6"/>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6"/>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6"/>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6"/>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6"/>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6"/>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6"/>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6"/>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6"/>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6"/>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6"/>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6"/>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6"/>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6"/>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6"/>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6"/>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6"/>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6"/>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6"/>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6"/>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6"/>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6"/>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6"/>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6"/>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6"/>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6"/>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6"/>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6"/>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7">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7"/>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7"/>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7"/>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7"/>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7"/>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7"/>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7"/>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7"/>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7"/>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7"/>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7"/>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7"/>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7"/>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7"/>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7"/>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7"/>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7"/>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7"/>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7"/>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7"/>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7"/>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7"/>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7"/>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7"/>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7"/>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7"/>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7"/>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7"/>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7"/>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7"/>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7"/>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7"/>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7"/>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7"/>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7"/>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7"/>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7"/>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7"/>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7"/>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7"/>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7"/>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7"/>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7"/>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7"/>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7"/>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7"/>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7"/>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7"/>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7"/>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7"/>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7"/>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7"/>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7"/>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7"/>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7"/>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7"/>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7"/>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7"/>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7"/>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7"/>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7"/>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7"/>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7"/>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8">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8"/>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8"/>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8"/>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8"/>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8"/>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8"/>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8"/>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8"/>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8"/>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8"/>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8"/>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8"/>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8"/>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8"/>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8"/>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8"/>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8"/>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8"/>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8"/>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8"/>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8"/>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8"/>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8"/>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8"/>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8"/>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8"/>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8"/>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8"/>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8"/>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8"/>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8"/>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8"/>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8"/>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8"/>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8"/>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8"/>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8"/>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8"/>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8"/>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8"/>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8"/>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8"/>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8"/>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8"/>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8"/>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8"/>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8"/>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8"/>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8"/>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8"/>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8"/>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8"/>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8"/>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8"/>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8"/>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8"/>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8"/>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8"/>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8"/>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8"/>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8"/>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8"/>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8"/>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9">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9"/>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9"/>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9"/>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9"/>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9"/>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9"/>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9"/>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9"/>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9"/>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9"/>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9"/>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9"/>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9"/>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9"/>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9"/>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9"/>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9"/>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9"/>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9"/>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9"/>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9"/>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9"/>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9"/>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9"/>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9"/>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9"/>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9"/>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9"/>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9"/>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9"/>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9"/>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9"/>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9"/>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9"/>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9"/>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9"/>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9"/>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9"/>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9"/>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9"/>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9"/>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9"/>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9"/>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9"/>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9"/>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9"/>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9"/>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9"/>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9"/>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9"/>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9"/>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9"/>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9"/>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9"/>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9"/>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9"/>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9"/>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9"/>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9"/>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9"/>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9"/>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9"/>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9"/>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60">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60"/>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60"/>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60"/>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60"/>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60"/>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60"/>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60"/>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60"/>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60"/>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60"/>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60"/>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60"/>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60"/>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60"/>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60"/>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60"/>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60"/>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60"/>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60"/>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60"/>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60"/>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60"/>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60"/>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60"/>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60"/>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60"/>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60"/>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60"/>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60"/>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60"/>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60"/>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60"/>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60"/>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60"/>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60"/>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60"/>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60"/>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60"/>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60"/>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60"/>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60"/>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60"/>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60"/>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60"/>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60"/>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60"/>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60"/>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60"/>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60"/>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60"/>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60"/>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60"/>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60"/>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60"/>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60"/>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60"/>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60"/>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60"/>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60"/>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60"/>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60"/>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60"/>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60"/>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61">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61"/>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61"/>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61"/>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61"/>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61"/>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61"/>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61"/>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61"/>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61"/>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61"/>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61"/>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61"/>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61"/>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61"/>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61"/>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61"/>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61"/>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61"/>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61"/>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61"/>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61"/>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61"/>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61"/>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61"/>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61"/>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61"/>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61"/>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61"/>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61"/>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61"/>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61"/>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61"/>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61"/>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61"/>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61"/>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61"/>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61"/>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61"/>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61"/>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61"/>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61"/>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61"/>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61"/>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61"/>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61"/>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61"/>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61"/>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61"/>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61"/>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61"/>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61"/>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61"/>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61"/>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61"/>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61"/>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61"/>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61"/>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61"/>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61"/>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61"/>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61"/>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61"/>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61"/>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2">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2"/>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2"/>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2"/>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2"/>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2"/>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2"/>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2"/>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2"/>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2"/>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2"/>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2"/>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2"/>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2"/>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2"/>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2"/>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2"/>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2"/>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2"/>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2"/>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2"/>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2"/>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2"/>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2"/>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2"/>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2"/>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2"/>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2"/>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2"/>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2"/>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2"/>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2"/>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2"/>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2"/>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2"/>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2"/>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2"/>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2"/>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2"/>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2"/>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2"/>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2"/>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2"/>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2"/>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2"/>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2"/>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2"/>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2"/>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2"/>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2"/>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2"/>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2"/>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2"/>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2"/>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2"/>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2"/>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2"/>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2"/>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2"/>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2"/>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2"/>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2"/>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2"/>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2"/>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3">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3"/>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3"/>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3"/>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3"/>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3"/>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3"/>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3"/>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3"/>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3"/>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3"/>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3"/>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3"/>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3"/>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3"/>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3"/>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3"/>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3"/>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3"/>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3"/>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3"/>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3"/>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3"/>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3"/>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3"/>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3"/>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3"/>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3"/>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3"/>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3"/>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3"/>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3"/>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3"/>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3"/>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3"/>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3"/>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3"/>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3"/>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3"/>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3"/>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3"/>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3"/>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3"/>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3"/>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3"/>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3"/>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3"/>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3"/>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3"/>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3"/>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3"/>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3"/>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3"/>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3"/>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3"/>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3"/>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3"/>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3"/>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3"/>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3"/>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3"/>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3"/>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3"/>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3"/>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4">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4"/>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4"/>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4"/>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4"/>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4"/>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4"/>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4"/>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4"/>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4"/>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4"/>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4"/>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4"/>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4"/>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4"/>
        <v>1w</v>
      </c>
      <c r="X3496" s="1396" t="e">
        <f ca="1">_xll.qlCalendarAdvance(Calendar,X3495,W3496,"f",FALSE)</f>
        <v>#NAME?</v>
      </c>
      <c r="Y3496" s="1395" t="e">
        <f ca="1">_xll.qlCalendarAdvance(Calendar,X3496,NDays&amp;"D")</f>
        <v>#NAME?</v>
      </c>
      <c r="Z3496" s="1394" t="e">
        <f ca="1"/>
        <v>#N/A</v>
      </c>
      <c r="AA3496" s="1402" t="e">
        <f ca="1"/>
        <v>#N/A</v>
      </c>
    </row>
    <row r="3497" spans="19:27" x14ac:dyDescent="0.2">
      <c r="S3497" s="398"/>
      <c r="T3497" s="1392"/>
      <c r="W3497" s="863" t="str">
        <f t="shared" si="64"/>
        <v>1w</v>
      </c>
      <c r="X3497" s="1396" t="e">
        <f ca="1">_xll.qlCalendarAdvance(Calendar,X3496,W3497,"f",FALSE)</f>
        <v>#NAME?</v>
      </c>
      <c r="Y3497" s="1395" t="e">
        <f ca="1">_xll.qlCalendarAdvance(Calendar,X3497,NDays&amp;"D")</f>
        <v>#NAME?</v>
      </c>
      <c r="Z3497" s="1394" t="e">
        <f ca="1"/>
        <v>#N/A</v>
      </c>
      <c r="AA3497" s="1402" t="e">
        <f ca="1"/>
        <v>#N/A</v>
      </c>
    </row>
    <row r="3498" spans="19:27" x14ac:dyDescent="0.2">
      <c r="S3498" s="398"/>
      <c r="T3498" s="1392"/>
      <c r="W3498" s="863" t="str">
        <f t="shared" si="64"/>
        <v>1w</v>
      </c>
      <c r="X3498" s="1396" t="e">
        <f ca="1">_xll.qlCalendarAdvance(Calendar,X3497,W3498,"f",FALSE)</f>
        <v>#NAME?</v>
      </c>
      <c r="Y3498" s="1395" t="e">
        <f ca="1">_xll.qlCalendarAdvance(Calendar,X3498,NDays&amp;"D")</f>
        <v>#NAME?</v>
      </c>
      <c r="Z3498" s="1394" t="e">
        <f ca="1"/>
        <v>#N/A</v>
      </c>
      <c r="AA3498" s="1402" t="e">
        <f ca="1"/>
        <v>#N/A</v>
      </c>
    </row>
    <row r="3499" spans="19:27" x14ac:dyDescent="0.2">
      <c r="S3499" s="398"/>
      <c r="T3499" s="1392"/>
      <c r="W3499" s="863" t="str">
        <f t="shared" si="64"/>
        <v>1w</v>
      </c>
      <c r="X3499" s="1396" t="e">
        <f ca="1">_xll.qlCalendarAdvance(Calendar,X3498,W3499,"f",FALSE)</f>
        <v>#NAME?</v>
      </c>
      <c r="Y3499" s="1395" t="e">
        <f ca="1">_xll.qlCalendarAdvance(Calendar,X3499,NDays&amp;"D")</f>
        <v>#NAME?</v>
      </c>
      <c r="Z3499" s="1394" t="e">
        <f ca="1"/>
        <v>#N/A</v>
      </c>
      <c r="AA3499" s="1402" t="e">
        <f ca="1"/>
        <v>#N/A</v>
      </c>
    </row>
    <row r="3500" spans="19:27" x14ac:dyDescent="0.2">
      <c r="S3500" s="398"/>
      <c r="T3500" s="1392"/>
      <c r="W3500" s="863" t="str">
        <f t="shared" si="64"/>
        <v>1w</v>
      </c>
      <c r="X3500" s="1396" t="e">
        <f ca="1">_xll.qlCalendarAdvance(Calendar,X3499,W3500,"f",FALSE)</f>
        <v>#NAME?</v>
      </c>
      <c r="Y3500" s="1395" t="e">
        <f ca="1">_xll.qlCalendarAdvance(Calendar,X3500,NDays&amp;"D")</f>
        <v>#NAME?</v>
      </c>
      <c r="Z3500" s="1394" t="e">
        <f ca="1"/>
        <v>#N/A</v>
      </c>
      <c r="AA3500" s="1402" t="e">
        <f ca="1"/>
        <v>#N/A</v>
      </c>
    </row>
    <row r="3501" spans="19:27" x14ac:dyDescent="0.2">
      <c r="S3501" s="398"/>
      <c r="T3501" s="1392"/>
      <c r="W3501" s="863" t="str">
        <f t="shared" si="64"/>
        <v>1w</v>
      </c>
      <c r="X3501" s="1396" t="e">
        <f ca="1">_xll.qlCalendarAdvance(Calendar,X3500,W3501,"f",FALSE)</f>
        <v>#NAME?</v>
      </c>
      <c r="Y3501" s="1395" t="e">
        <f ca="1">_xll.qlCalendarAdvance(Calendar,X3501,NDays&amp;"D")</f>
        <v>#NAME?</v>
      </c>
      <c r="Z3501" s="1394" t="e">
        <f ca="1"/>
        <v>#N/A</v>
      </c>
      <c r="AA3501" s="1402" t="e">
        <f ca="1"/>
        <v>#N/A</v>
      </c>
    </row>
    <row r="3502" spans="19:27" x14ac:dyDescent="0.2">
      <c r="S3502" s="398"/>
      <c r="T3502" s="1392"/>
      <c r="W3502" s="863" t="str">
        <f t="shared" si="64"/>
        <v>1w</v>
      </c>
      <c r="X3502" s="1396" t="e">
        <f ca="1">_xll.qlCalendarAdvance(Calendar,X3501,W3502,"f",FALSE)</f>
        <v>#NAME?</v>
      </c>
      <c r="Y3502" s="1395" t="e">
        <f ca="1">_xll.qlCalendarAdvance(Calendar,X3502,NDays&amp;"D")</f>
        <v>#NAME?</v>
      </c>
      <c r="Z3502" s="1394" t="e">
        <f ca="1"/>
        <v>#N/A</v>
      </c>
      <c r="AA3502" s="1402" t="e">
        <f ca="1"/>
        <v>#N/A</v>
      </c>
    </row>
    <row r="3503" spans="19:27" x14ac:dyDescent="0.2">
      <c r="S3503" s="398"/>
      <c r="T3503" s="1392"/>
      <c r="W3503" s="863" t="str">
        <f t="shared" si="64"/>
        <v>1w</v>
      </c>
      <c r="X3503" s="1396" t="e">
        <f ca="1">_xll.qlCalendarAdvance(Calendar,X3502,W3503,"f",FALSE)</f>
        <v>#NAME?</v>
      </c>
      <c r="Y3503" s="1395" t="e">
        <f ca="1">_xll.qlCalendarAdvance(Calendar,X3503,NDays&amp;"D")</f>
        <v>#NAME?</v>
      </c>
      <c r="Z3503" s="1394" t="e">
        <f ca="1"/>
        <v>#N/A</v>
      </c>
      <c r="AA3503" s="1402" t="e">
        <f ca="1"/>
        <v>#N/A</v>
      </c>
    </row>
    <row r="3504" spans="19:27" x14ac:dyDescent="0.2">
      <c r="S3504" s="398"/>
      <c r="T3504" s="1392"/>
      <c r="W3504" s="863" t="str">
        <f t="shared" si="64"/>
        <v>1w</v>
      </c>
      <c r="X3504" s="1396" t="e">
        <f ca="1">_xll.qlCalendarAdvance(Calendar,X3503,W3504,"f",FALSE)</f>
        <v>#NAME?</v>
      </c>
      <c r="Y3504" s="1395" t="e">
        <f ca="1">_xll.qlCalendarAdvance(Calendar,X3504,NDays&amp;"D")</f>
        <v>#NAME?</v>
      </c>
      <c r="Z3504" s="1394" t="e">
        <f ca="1"/>
        <v>#N/A</v>
      </c>
      <c r="AA3504" s="1402" t="e">
        <f ca="1"/>
        <v>#N/A</v>
      </c>
    </row>
    <row r="3505" spans="19:27" x14ac:dyDescent="0.2">
      <c r="S3505" s="398"/>
      <c r="T3505" s="1392"/>
      <c r="W3505" s="863" t="str">
        <f t="shared" si="64"/>
        <v>1w</v>
      </c>
      <c r="X3505" s="1396" t="e">
        <f ca="1">_xll.qlCalendarAdvance(Calendar,X3504,W3505,"f",FALSE)</f>
        <v>#NAME?</v>
      </c>
      <c r="Y3505" s="1395" t="e">
        <f ca="1">_xll.qlCalendarAdvance(Calendar,X3505,NDays&amp;"D")</f>
        <v>#NAME?</v>
      </c>
      <c r="Z3505" s="1394" t="e">
        <f ca="1"/>
        <v>#N/A</v>
      </c>
      <c r="AA3505" s="1402" t="e">
        <f ca="1"/>
        <v>#N/A</v>
      </c>
    </row>
    <row r="3506" spans="19:27" x14ac:dyDescent="0.2">
      <c r="S3506" s="398"/>
      <c r="T3506" s="1392"/>
      <c r="W3506" s="863" t="str">
        <f t="shared" si="64"/>
        <v>1w</v>
      </c>
      <c r="X3506" s="1396" t="e">
        <f ca="1">_xll.qlCalendarAdvance(Calendar,X3505,W3506,"f",FALSE)</f>
        <v>#NAME?</v>
      </c>
      <c r="Y3506" s="1395" t="e">
        <f ca="1">_xll.qlCalendarAdvance(Calendar,X3506,NDays&amp;"D")</f>
        <v>#NAME?</v>
      </c>
      <c r="Z3506" s="1394" t="e">
        <f ca="1"/>
        <v>#N/A</v>
      </c>
      <c r="AA3506" s="1402" t="e">
        <f ca="1"/>
        <v>#N/A</v>
      </c>
    </row>
    <row r="3507" spans="19:27" x14ac:dyDescent="0.2">
      <c r="S3507" s="398"/>
      <c r="T3507" s="1392"/>
      <c r="W3507" s="863" t="str">
        <f t="shared" si="64"/>
        <v>1w</v>
      </c>
      <c r="X3507" s="1396" t="e">
        <f ca="1">_xll.qlCalendarAdvance(Calendar,X3506,W3507,"f",FALSE)</f>
        <v>#NAME?</v>
      </c>
      <c r="Y3507" s="1395" t="e">
        <f ca="1">_xll.qlCalendarAdvance(Calendar,X3507,NDays&amp;"D")</f>
        <v>#NAME?</v>
      </c>
      <c r="Z3507" s="1394" t="e">
        <f ca="1"/>
        <v>#N/A</v>
      </c>
      <c r="AA3507" s="1402" t="e">
        <f ca="1"/>
        <v>#N/A</v>
      </c>
    </row>
    <row r="3508" spans="19:27" x14ac:dyDescent="0.2">
      <c r="S3508" s="398"/>
      <c r="T3508" s="1392"/>
      <c r="W3508" s="863" t="str">
        <f t="shared" si="64"/>
        <v>1w</v>
      </c>
      <c r="X3508" s="1396" t="e">
        <f ca="1">_xll.qlCalendarAdvance(Calendar,X3507,W3508,"f",FALSE)</f>
        <v>#NAME?</v>
      </c>
      <c r="Y3508" s="1395" t="e">
        <f ca="1">_xll.qlCalendarAdvance(Calendar,X3508,NDays&amp;"D")</f>
        <v>#NAME?</v>
      </c>
      <c r="Z3508" s="1394" t="e">
        <f ca="1"/>
        <v>#N/A</v>
      </c>
      <c r="AA3508" s="1402" t="e">
        <f ca="1"/>
        <v>#N/A</v>
      </c>
    </row>
    <row r="3509" spans="19:27" x14ac:dyDescent="0.2">
      <c r="S3509" s="398"/>
      <c r="T3509" s="1392"/>
      <c r="W3509" s="863" t="str">
        <f t="shared" si="64"/>
        <v>1w</v>
      </c>
      <c r="X3509" s="1396" t="e">
        <f ca="1">_xll.qlCalendarAdvance(Calendar,X3508,W3509,"f",FALSE)</f>
        <v>#NAME?</v>
      </c>
      <c r="Y3509" s="1395" t="e">
        <f ca="1">_xll.qlCalendarAdvance(Calendar,X3509,NDays&amp;"D")</f>
        <v>#NAME?</v>
      </c>
      <c r="Z3509" s="1394" t="e">
        <f ca="1"/>
        <v>#N/A</v>
      </c>
      <c r="AA3509" s="1402" t="e">
        <f ca="1"/>
        <v>#N/A</v>
      </c>
    </row>
    <row r="3510" spans="19:27" x14ac:dyDescent="0.2">
      <c r="S3510" s="398"/>
      <c r="T3510" s="1392"/>
      <c r="W3510" s="863" t="str">
        <f t="shared" si="64"/>
        <v>1w</v>
      </c>
      <c r="X3510" s="1396" t="e">
        <f ca="1">_xll.qlCalendarAdvance(Calendar,X3509,W3510,"f",FALSE)</f>
        <v>#NAME?</v>
      </c>
      <c r="Y3510" s="1395" t="e">
        <f ca="1">_xll.qlCalendarAdvance(Calendar,X3510,NDays&amp;"D")</f>
        <v>#NAME?</v>
      </c>
      <c r="Z3510" s="1394" t="e">
        <f ca="1"/>
        <v>#N/A</v>
      </c>
      <c r="AA3510" s="1402" t="e">
        <f ca="1"/>
        <v>#N/A</v>
      </c>
    </row>
    <row r="3511" spans="19:27" x14ac:dyDescent="0.2">
      <c r="S3511" s="398"/>
      <c r="T3511" s="1392"/>
      <c r="W3511" s="863" t="str">
        <f t="shared" si="64"/>
        <v>1w</v>
      </c>
      <c r="X3511" s="1396" t="e">
        <f ca="1">_xll.qlCalendarAdvance(Calendar,X3510,W3511,"f",FALSE)</f>
        <v>#NAME?</v>
      </c>
      <c r="Y3511" s="1395" t="e">
        <f ca="1">_xll.qlCalendarAdvance(Calendar,X3511,NDays&amp;"D")</f>
        <v>#NAME?</v>
      </c>
      <c r="Z3511" s="1394" t="e">
        <f ca="1"/>
        <v>#N/A</v>
      </c>
      <c r="AA3511" s="1402" t="e">
        <f ca="1"/>
        <v>#N/A</v>
      </c>
    </row>
    <row r="3512" spans="19:27" x14ac:dyDescent="0.2">
      <c r="S3512" s="398"/>
      <c r="T3512" s="1392"/>
      <c r="W3512" s="863" t="str">
        <f t="shared" si="64"/>
        <v>1w</v>
      </c>
      <c r="X3512" s="1396" t="e">
        <f ca="1">_xll.qlCalendarAdvance(Calendar,X3511,W3512,"f",FALSE)</f>
        <v>#NAME?</v>
      </c>
      <c r="Y3512" s="1395" t="e">
        <f ca="1">_xll.qlCalendarAdvance(Calendar,X3512,NDays&amp;"D")</f>
        <v>#NAME?</v>
      </c>
      <c r="Z3512" s="1394" t="e">
        <f ca="1"/>
        <v>#N/A</v>
      </c>
      <c r="AA3512" s="1402" t="e">
        <f ca="1"/>
        <v>#N/A</v>
      </c>
    </row>
    <row r="3513" spans="19:27" x14ac:dyDescent="0.2">
      <c r="S3513" s="398"/>
      <c r="T3513" s="1392"/>
      <c r="W3513" s="863" t="str">
        <f t="shared" si="64"/>
        <v>1w</v>
      </c>
      <c r="X3513" s="1396" t="e">
        <f ca="1">_xll.qlCalendarAdvance(Calendar,X3512,W3513,"f",FALSE)</f>
        <v>#NAME?</v>
      </c>
      <c r="Y3513" s="1395" t="e">
        <f ca="1">_xll.qlCalendarAdvance(Calendar,X3513,NDays&amp;"D")</f>
        <v>#NAME?</v>
      </c>
      <c r="Z3513" s="1394" t="e">
        <f ca="1"/>
        <v>#N/A</v>
      </c>
      <c r="AA3513" s="1402" t="e">
        <f ca="1"/>
        <v>#N/A</v>
      </c>
    </row>
    <row r="3514" spans="19:27" x14ac:dyDescent="0.2">
      <c r="S3514" s="398"/>
      <c r="T3514" s="1392"/>
      <c r="W3514" s="863" t="str">
        <f t="shared" si="64"/>
        <v>1w</v>
      </c>
      <c r="X3514" s="1396" t="e">
        <f ca="1">_xll.qlCalendarAdvance(Calendar,X3513,W3514,"f",FALSE)</f>
        <v>#NAME?</v>
      </c>
      <c r="Y3514" s="1395" t="e">
        <f ca="1">_xll.qlCalendarAdvance(Calendar,X3514,NDays&amp;"D")</f>
        <v>#NAME?</v>
      </c>
      <c r="Z3514" s="1394" t="e">
        <f ca="1"/>
        <v>#N/A</v>
      </c>
      <c r="AA3514" s="1402" t="e">
        <f ca="1"/>
        <v>#N/A</v>
      </c>
    </row>
    <row r="3515" spans="19:27" x14ac:dyDescent="0.2">
      <c r="S3515" s="398"/>
      <c r="T3515" s="1392"/>
      <c r="W3515" s="863" t="str">
        <f t="shared" si="64"/>
        <v>1w</v>
      </c>
      <c r="X3515" s="1396" t="e">
        <f ca="1">_xll.qlCalendarAdvance(Calendar,X3514,W3515,"f",FALSE)</f>
        <v>#NAME?</v>
      </c>
      <c r="Y3515" s="1395" t="e">
        <f ca="1">_xll.qlCalendarAdvance(Calendar,X3515,NDays&amp;"D")</f>
        <v>#NAME?</v>
      </c>
      <c r="Z3515" s="1394" t="e">
        <f ca="1"/>
        <v>#N/A</v>
      </c>
      <c r="AA3515" s="1402" t="e">
        <f ca="1"/>
        <v>#N/A</v>
      </c>
    </row>
    <row r="3516" spans="19:27" x14ac:dyDescent="0.2">
      <c r="S3516" s="398"/>
      <c r="T3516" s="1392"/>
      <c r="W3516" s="863" t="str">
        <f t="shared" si="64"/>
        <v>1w</v>
      </c>
      <c r="X3516" s="1396" t="e">
        <f ca="1">_xll.qlCalendarAdvance(Calendar,X3515,W3516,"f",FALSE)</f>
        <v>#NAME?</v>
      </c>
      <c r="Y3516" s="1395" t="e">
        <f ca="1">_xll.qlCalendarAdvance(Calendar,X3516,NDays&amp;"D")</f>
        <v>#NAME?</v>
      </c>
      <c r="Z3516" s="1394" t="e">
        <f ca="1"/>
        <v>#N/A</v>
      </c>
      <c r="AA3516" s="1402" t="e">
        <f ca="1"/>
        <v>#N/A</v>
      </c>
    </row>
    <row r="3517" spans="19:27" x14ac:dyDescent="0.2">
      <c r="S3517" s="398"/>
      <c r="T3517" s="1392"/>
      <c r="W3517" s="863" t="str">
        <f t="shared" si="64"/>
        <v>1w</v>
      </c>
      <c r="X3517" s="1396" t="e">
        <f ca="1">_xll.qlCalendarAdvance(Calendar,X3516,W3517,"f",FALSE)</f>
        <v>#NAME?</v>
      </c>
      <c r="Y3517" s="1395" t="e">
        <f ca="1">_xll.qlCalendarAdvance(Calendar,X3517,NDays&amp;"D")</f>
        <v>#NAME?</v>
      </c>
      <c r="Z3517" s="1394" t="e">
        <f ca="1"/>
        <v>#N/A</v>
      </c>
      <c r="AA3517" s="1402" t="e">
        <f ca="1"/>
        <v>#N/A</v>
      </c>
    </row>
    <row r="3518" spans="19:27" x14ac:dyDescent="0.2">
      <c r="S3518" s="398"/>
      <c r="T3518" s="1392"/>
      <c r="W3518" s="863" t="str">
        <f t="shared" si="64"/>
        <v>1w</v>
      </c>
      <c r="X3518" s="1396" t="e">
        <f ca="1">_xll.qlCalendarAdvance(Calendar,X3517,W3518,"f",FALSE)</f>
        <v>#NAME?</v>
      </c>
      <c r="Y3518" s="1395" t="e">
        <f ca="1">_xll.qlCalendarAdvance(Calendar,X3518,NDays&amp;"D")</f>
        <v>#NAME?</v>
      </c>
      <c r="Z3518" s="1394" t="e">
        <f ca="1"/>
        <v>#N/A</v>
      </c>
      <c r="AA3518" s="1402" t="e">
        <f ca="1"/>
        <v>#N/A</v>
      </c>
    </row>
    <row r="3519" spans="19:27" x14ac:dyDescent="0.2">
      <c r="S3519" s="398"/>
      <c r="T3519" s="1392"/>
      <c r="W3519" s="863" t="str">
        <f t="shared" si="64"/>
        <v>1w</v>
      </c>
      <c r="X3519" s="1396" t="e">
        <f ca="1">_xll.qlCalendarAdvance(Calendar,X3518,W3519,"f",FALSE)</f>
        <v>#NAME?</v>
      </c>
      <c r="Y3519" s="1395" t="e">
        <f ca="1">_xll.qlCalendarAdvance(Calendar,X3519,NDays&amp;"D")</f>
        <v>#NAME?</v>
      </c>
      <c r="Z3519" s="1394" t="e">
        <f ca="1"/>
        <v>#N/A</v>
      </c>
      <c r="AA3519" s="1402" t="e">
        <f ca="1"/>
        <v>#N/A</v>
      </c>
    </row>
    <row r="3520" spans="19:27" x14ac:dyDescent="0.2">
      <c r="S3520" s="398"/>
      <c r="T3520" s="1392"/>
      <c r="W3520" s="863" t="str">
        <f t="shared" si="64"/>
        <v>1w</v>
      </c>
      <c r="X3520" s="1396" t="e">
        <f ca="1">_xll.qlCalendarAdvance(Calendar,X3519,W3520,"f",FALSE)</f>
        <v>#NAME?</v>
      </c>
      <c r="Y3520" s="1395" t="e">
        <f ca="1">_xll.qlCalendarAdvance(Calendar,X3520,NDays&amp;"D")</f>
        <v>#NAME?</v>
      </c>
      <c r="Z3520" s="1394" t="e">
        <f ca="1"/>
        <v>#N/A</v>
      </c>
      <c r="AA3520" s="1402" t="e">
        <f ca="1"/>
        <v>#N/A</v>
      </c>
    </row>
    <row r="3521" spans="19:27" x14ac:dyDescent="0.2">
      <c r="S3521" s="398"/>
      <c r="T3521" s="1392"/>
      <c r="W3521" s="863" t="str">
        <f t="shared" si="64"/>
        <v>1w</v>
      </c>
      <c r="X3521" s="1396" t="e">
        <f ca="1">_xll.qlCalendarAdvance(Calendar,X3520,W3521,"f",FALSE)</f>
        <v>#NAME?</v>
      </c>
      <c r="Y3521" s="1395" t="e">
        <f ca="1">_xll.qlCalendarAdvance(Calendar,X3521,NDays&amp;"D")</f>
        <v>#NAME?</v>
      </c>
      <c r="Z3521" s="1394" t="e">
        <f ca="1"/>
        <v>#N/A</v>
      </c>
      <c r="AA3521" s="1402" t="e">
        <f ca="1"/>
        <v>#N/A</v>
      </c>
    </row>
    <row r="3522" spans="19:27" x14ac:dyDescent="0.2">
      <c r="S3522" s="398"/>
      <c r="T3522" s="1392"/>
      <c r="W3522" s="863" t="str">
        <f t="shared" si="64"/>
        <v>1w</v>
      </c>
      <c r="X3522" s="1396" t="e">
        <f ca="1">_xll.qlCalendarAdvance(Calendar,X3521,W3522,"f",FALSE)</f>
        <v>#NAME?</v>
      </c>
      <c r="Y3522" s="1395" t="e">
        <f ca="1">_xll.qlCalendarAdvance(Calendar,X3522,NDays&amp;"D")</f>
        <v>#NAME?</v>
      </c>
      <c r="Z3522" s="1394" t="e">
        <f ca="1"/>
        <v>#N/A</v>
      </c>
      <c r="AA3522" s="1402" t="e">
        <f ca="1"/>
        <v>#N/A</v>
      </c>
    </row>
    <row r="3523" spans="19:27" x14ac:dyDescent="0.2">
      <c r="S3523" s="398"/>
      <c r="T3523" s="1392"/>
      <c r="W3523" s="863" t="str">
        <f t="shared" si="64"/>
        <v>1w</v>
      </c>
      <c r="X3523" s="1396" t="e">
        <f ca="1">_xll.qlCalendarAdvance(Calendar,X3522,W3523,"f",FALSE)</f>
        <v>#NAME?</v>
      </c>
      <c r="Y3523" s="1395" t="e">
        <f ca="1">_xll.qlCalendarAdvance(Calendar,X3523,NDays&amp;"D")</f>
        <v>#NAME?</v>
      </c>
      <c r="Z3523" s="1394" t="e">
        <f ca="1"/>
        <v>#N/A</v>
      </c>
      <c r="AA3523" s="1402" t="e">
        <f ca="1"/>
        <v>#N/A</v>
      </c>
    </row>
    <row r="3524" spans="19:27" x14ac:dyDescent="0.2">
      <c r="S3524" s="398"/>
      <c r="T3524" s="1392"/>
      <c r="W3524" s="863" t="str">
        <f t="shared" si="64"/>
        <v>1w</v>
      </c>
      <c r="X3524" s="1396" t="e">
        <f ca="1">_xll.qlCalendarAdvance(Calendar,X3523,W3524,"f",FALSE)</f>
        <v>#NAME?</v>
      </c>
      <c r="Y3524" s="1395" t="e">
        <f ca="1">_xll.qlCalendarAdvance(Calendar,X3524,NDays&amp;"D")</f>
        <v>#NAME?</v>
      </c>
      <c r="Z3524" s="1394" t="e">
        <f ca="1"/>
        <v>#N/A</v>
      </c>
      <c r="AA3524" s="1402" t="e">
        <f ca="1"/>
        <v>#N/A</v>
      </c>
    </row>
    <row r="3525" spans="19:27" x14ac:dyDescent="0.2">
      <c r="S3525" s="398"/>
      <c r="T3525" s="1392"/>
      <c r="W3525" s="863" t="str">
        <f t="shared" si="64"/>
        <v>1w</v>
      </c>
      <c r="X3525" s="1396" t="e">
        <f ca="1">_xll.qlCalendarAdvance(Calendar,X3524,W3525,"f",FALSE)</f>
        <v>#NAME?</v>
      </c>
      <c r="Y3525" s="1395" t="e">
        <f ca="1">_xll.qlCalendarAdvance(Calendar,X3525,NDays&amp;"D")</f>
        <v>#NAME?</v>
      </c>
      <c r="Z3525" s="1394" t="e">
        <f ca="1"/>
        <v>#N/A</v>
      </c>
      <c r="AA3525" s="1402" t="e">
        <f ca="1"/>
        <v>#N/A</v>
      </c>
    </row>
    <row r="3526" spans="19:27" x14ac:dyDescent="0.2">
      <c r="S3526" s="398"/>
      <c r="T3526" s="1392"/>
      <c r="W3526" s="863" t="str">
        <f t="shared" si="64"/>
        <v>1w</v>
      </c>
      <c r="X3526" s="1396" t="e">
        <f ca="1">_xll.qlCalendarAdvance(Calendar,X3525,W3526,"f",FALSE)</f>
        <v>#NAME?</v>
      </c>
      <c r="Y3526" s="1395" t="e">
        <f ca="1">_xll.qlCalendarAdvance(Calendar,X3526,NDays&amp;"D")</f>
        <v>#NAME?</v>
      </c>
      <c r="Z3526" s="1394" t="e">
        <f ca="1"/>
        <v>#N/A</v>
      </c>
      <c r="AA3526" s="1402" t="e">
        <f ca="1"/>
        <v>#N/A</v>
      </c>
    </row>
    <row r="3527" spans="19:27" x14ac:dyDescent="0.2">
      <c r="S3527" s="398"/>
      <c r="T3527" s="1392"/>
      <c r="W3527" s="863" t="str">
        <f t="shared" si="64"/>
        <v>1w</v>
      </c>
      <c r="X3527" s="1396" t="e">
        <f ca="1">_xll.qlCalendarAdvance(Calendar,X3526,W3527,"f",FALSE)</f>
        <v>#NAME?</v>
      </c>
      <c r="Y3527" s="1395" t="e">
        <f ca="1">_xll.qlCalendarAdvance(Calendar,X3527,NDays&amp;"D")</f>
        <v>#NAME?</v>
      </c>
      <c r="Z3527" s="1394" t="e">
        <f ca="1"/>
        <v>#N/A</v>
      </c>
      <c r="AA3527" s="1402" t="e">
        <f ca="1"/>
        <v>#N/A</v>
      </c>
    </row>
    <row r="3528" spans="19:27" x14ac:dyDescent="0.2">
      <c r="S3528" s="398"/>
      <c r="T3528" s="1392"/>
      <c r="W3528" s="863" t="str">
        <f t="shared" si="64"/>
        <v>1w</v>
      </c>
      <c r="X3528" s="1396" t="e">
        <f ca="1">_xll.qlCalendarAdvance(Calendar,X3527,W3528,"f",FALSE)</f>
        <v>#NAME?</v>
      </c>
      <c r="Y3528" s="1395" t="e">
        <f ca="1">_xll.qlCalendarAdvance(Calendar,X3528,NDays&amp;"D")</f>
        <v>#NAME?</v>
      </c>
      <c r="Z3528" s="1394" t="e">
        <f ca="1"/>
        <v>#N/A</v>
      </c>
      <c r="AA3528" s="1402" t="e">
        <f ca="1"/>
        <v>#N/A</v>
      </c>
    </row>
    <row r="3529" spans="19:27" x14ac:dyDescent="0.2">
      <c r="S3529" s="398"/>
      <c r="T3529" s="1392"/>
      <c r="W3529" s="863" t="str">
        <f t="shared" si="64"/>
        <v>1w</v>
      </c>
      <c r="X3529" s="1396" t="e">
        <f ca="1">_xll.qlCalendarAdvance(Calendar,X3528,W3529,"f",FALSE)</f>
        <v>#NAME?</v>
      </c>
      <c r="Y3529" s="1395" t="e">
        <f ca="1">_xll.qlCalendarAdvance(Calendar,X3529,NDays&amp;"D")</f>
        <v>#NAME?</v>
      </c>
      <c r="Z3529" s="1394" t="e">
        <f ca="1"/>
        <v>#N/A</v>
      </c>
      <c r="AA3529" s="1402" t="e">
        <f ca="1"/>
        <v>#N/A</v>
      </c>
    </row>
    <row r="3530" spans="19:27" x14ac:dyDescent="0.2">
      <c r="S3530" s="398"/>
      <c r="T3530" s="1392"/>
      <c r="W3530" s="863" t="str">
        <f t="shared" si="64"/>
        <v>1w</v>
      </c>
      <c r="X3530" s="1396" t="e">
        <f ca="1">_xll.qlCalendarAdvance(Calendar,X3529,W3530,"f",FALSE)</f>
        <v>#NAME?</v>
      </c>
      <c r="Y3530" s="1395" t="e">
        <f ca="1">_xll.qlCalendarAdvance(Calendar,X3530,NDays&amp;"D")</f>
        <v>#NAME?</v>
      </c>
      <c r="Z3530" s="1394" t="e">
        <f ca="1"/>
        <v>#N/A</v>
      </c>
      <c r="AA3530" s="1402" t="e">
        <f ca="1"/>
        <v>#N/A</v>
      </c>
    </row>
    <row r="3531" spans="19:27" x14ac:dyDescent="0.2">
      <c r="S3531" s="398"/>
      <c r="T3531" s="1392"/>
      <c r="W3531" s="863" t="str">
        <f t="shared" si="64"/>
        <v>1w</v>
      </c>
      <c r="X3531" s="1396" t="e">
        <f ca="1">_xll.qlCalendarAdvance(Calendar,X3530,W3531,"f",FALSE)</f>
        <v>#NAME?</v>
      </c>
      <c r="Y3531" s="1395" t="e">
        <f ca="1">_xll.qlCalendarAdvance(Calendar,X3531,NDays&amp;"D")</f>
        <v>#NAME?</v>
      </c>
      <c r="Z3531" s="1394" t="e">
        <f ca="1"/>
        <v>#N/A</v>
      </c>
      <c r="AA3531" s="1402" t="e">
        <f ca="1"/>
        <v>#N/A</v>
      </c>
    </row>
    <row r="3532" spans="19:27" x14ac:dyDescent="0.2">
      <c r="S3532" s="398"/>
      <c r="T3532" s="1392"/>
      <c r="W3532" s="863" t="str">
        <f t="shared" si="64"/>
        <v>1w</v>
      </c>
      <c r="X3532" s="1396" t="e">
        <f ca="1">_xll.qlCalendarAdvance(Calendar,X3531,W3532,"f",FALSE)</f>
        <v>#NAME?</v>
      </c>
      <c r="Y3532" s="1395" t="e">
        <f ca="1">_xll.qlCalendarAdvance(Calendar,X3532,NDays&amp;"D")</f>
        <v>#NAME?</v>
      </c>
      <c r="Z3532" s="1394" t="e">
        <f ca="1"/>
        <v>#N/A</v>
      </c>
      <c r="AA3532" s="1402" t="e">
        <f ca="1"/>
        <v>#N/A</v>
      </c>
    </row>
    <row r="3533" spans="19:27" x14ac:dyDescent="0.2">
      <c r="S3533" s="398"/>
      <c r="T3533" s="1392"/>
      <c r="W3533" s="863" t="str">
        <f t="shared" si="64"/>
        <v>1w</v>
      </c>
      <c r="X3533" s="1396" t="e">
        <f ca="1">_xll.qlCalendarAdvance(Calendar,X3532,W3533,"f",FALSE)</f>
        <v>#NAME?</v>
      </c>
      <c r="Y3533" s="1395" t="e">
        <f ca="1">_xll.qlCalendarAdvance(Calendar,X3533,NDays&amp;"D")</f>
        <v>#NAME?</v>
      </c>
      <c r="Z3533" s="1394" t="e">
        <f ca="1"/>
        <v>#N/A</v>
      </c>
      <c r="AA3533" s="1402" t="e">
        <f ca="1"/>
        <v>#N/A</v>
      </c>
    </row>
    <row r="3534" spans="19:27" x14ac:dyDescent="0.2">
      <c r="S3534" s="398"/>
      <c r="T3534" s="1392"/>
      <c r="W3534" s="863" t="str">
        <f t="shared" si="64"/>
        <v>1w</v>
      </c>
      <c r="X3534" s="1396" t="e">
        <f ca="1">_xll.qlCalendarAdvance(Calendar,X3533,W3534,"f",FALSE)</f>
        <v>#NAME?</v>
      </c>
      <c r="Y3534" s="1395" t="e">
        <f ca="1">_xll.qlCalendarAdvance(Calendar,X3534,NDays&amp;"D")</f>
        <v>#NAME?</v>
      </c>
      <c r="Z3534" s="1394" t="e">
        <f ca="1"/>
        <v>#N/A</v>
      </c>
      <c r="AA3534" s="1402" t="e">
        <f ca="1"/>
        <v>#N/A</v>
      </c>
    </row>
    <row r="3535" spans="19:27" x14ac:dyDescent="0.2">
      <c r="S3535" s="398"/>
      <c r="T3535" s="1392"/>
      <c r="W3535" s="863" t="str">
        <f t="shared" si="64"/>
        <v>1w</v>
      </c>
      <c r="X3535" s="1396" t="e">
        <f ca="1">_xll.qlCalendarAdvance(Calendar,X3534,W3535,"f",FALSE)</f>
        <v>#NAME?</v>
      </c>
      <c r="Y3535" s="1395" t="e">
        <f ca="1">_xll.qlCalendarAdvance(Calendar,X3535,NDays&amp;"D")</f>
        <v>#NAME?</v>
      </c>
      <c r="Z3535" s="1394" t="e">
        <f ca="1"/>
        <v>#N/A</v>
      </c>
      <c r="AA3535" s="1402" t="e">
        <f ca="1"/>
        <v>#N/A</v>
      </c>
    </row>
    <row r="3536" spans="19:27" x14ac:dyDescent="0.2">
      <c r="S3536" s="398"/>
      <c r="T3536" s="1392"/>
      <c r="W3536" s="863" t="str">
        <f t="shared" si="64"/>
        <v>1w</v>
      </c>
      <c r="X3536" s="1396" t="e">
        <f ca="1">_xll.qlCalendarAdvance(Calendar,X3535,W3536,"f",FALSE)</f>
        <v>#NAME?</v>
      </c>
      <c r="Y3536" s="1395" t="e">
        <f ca="1">_xll.qlCalendarAdvance(Calendar,X3536,NDays&amp;"D")</f>
        <v>#NAME?</v>
      </c>
      <c r="Z3536" s="1394" t="e">
        <f ca="1"/>
        <v>#N/A</v>
      </c>
      <c r="AA3536" s="1402" t="e">
        <f ca="1"/>
        <v>#N/A</v>
      </c>
    </row>
    <row r="3537" spans="2:27" x14ac:dyDescent="0.2">
      <c r="S3537" s="398"/>
      <c r="T3537" s="1392"/>
      <c r="W3537" s="863" t="str">
        <f t="shared" si="64"/>
        <v>1w</v>
      </c>
      <c r="X3537" s="1396" t="e">
        <f ca="1">_xll.qlCalendarAdvance(Calendar,X3536,W3537,"f",FALSE)</f>
        <v>#NAME?</v>
      </c>
      <c r="Y3537" s="1395" t="e">
        <f ca="1">_xll.qlCalendarAdvance(Calendar,X3537,NDays&amp;"D")</f>
        <v>#NAME?</v>
      </c>
      <c r="Z3537" s="1394" t="e">
        <f ca="1"/>
        <v>#N/A</v>
      </c>
      <c r="AA3537" s="1402" t="e">
        <f ca="1"/>
        <v>#N/A</v>
      </c>
    </row>
    <row r="3538" spans="2:27" x14ac:dyDescent="0.2">
      <c r="S3538" s="398"/>
      <c r="T3538" s="1392"/>
      <c r="W3538" s="863" t="str">
        <f t="shared" si="64"/>
        <v>1w</v>
      </c>
      <c r="X3538" s="1396" t="e">
        <f ca="1">_xll.qlCalendarAdvance(Calendar,X3537,W3538,"f",FALSE)</f>
        <v>#NAME?</v>
      </c>
      <c r="Y3538" s="1395" t="e">
        <f ca="1">_xll.qlCalendarAdvance(Calendar,X3538,NDays&amp;"D")</f>
        <v>#NAME?</v>
      </c>
      <c r="Z3538" s="1394" t="e">
        <f ca="1"/>
        <v>#N/A</v>
      </c>
      <c r="AA3538" s="1402" t="e">
        <f ca="1"/>
        <v>#N/A</v>
      </c>
    </row>
    <row r="3539" spans="2:27" x14ac:dyDescent="0.2">
      <c r="S3539" s="398"/>
      <c r="T3539" s="1392"/>
      <c r="W3539" s="863" t="str">
        <f t="shared" si="64"/>
        <v>1w</v>
      </c>
      <c r="X3539" s="1396" t="e">
        <f ca="1">_xll.qlCalendarAdvance(Calendar,X3538,W3539,"f",FALSE)</f>
        <v>#NAME?</v>
      </c>
      <c r="Y3539" s="1395" t="e">
        <f ca="1">_xll.qlCalendarAdvance(Calendar,X3539,NDays&amp;"D")</f>
        <v>#NAME?</v>
      </c>
      <c r="Z3539" s="1394" t="e">
        <f ca="1"/>
        <v>#N/A</v>
      </c>
      <c r="AA3539" s="1402" t="e">
        <f ca="1"/>
        <v>#N/A</v>
      </c>
    </row>
    <row r="3540" spans="2:27" x14ac:dyDescent="0.2">
      <c r="S3540" s="398"/>
      <c r="T3540" s="1392"/>
      <c r="W3540" s="863" t="str">
        <f t="shared" si="64"/>
        <v>1w</v>
      </c>
      <c r="X3540" s="1396" t="e">
        <f ca="1">_xll.qlCalendarAdvance(Calendar,X3539,W3540,"f",FALSE)</f>
        <v>#NAME?</v>
      </c>
      <c r="Y3540" s="1395" t="e">
        <f ca="1">_xll.qlCalendarAdvance(Calendar,X3540,NDays&amp;"D")</f>
        <v>#NAME?</v>
      </c>
      <c r="Z3540" s="1394" t="e">
        <f ca="1"/>
        <v>#N/A</v>
      </c>
      <c r="AA3540" s="1402" t="e">
        <f ca="1"/>
        <v>#N/A</v>
      </c>
    </row>
    <row r="3541" spans="2:27" x14ac:dyDescent="0.2">
      <c r="S3541" s="398"/>
      <c r="T3541" s="1392"/>
      <c r="W3541" s="863" t="str">
        <f t="shared" si="64"/>
        <v>1w</v>
      </c>
      <c r="X3541" s="1396" t="e">
        <f ca="1">_xll.qlCalendarAdvance(Calendar,X3540,W3541,"f",FALSE)</f>
        <v>#NAME?</v>
      </c>
      <c r="Y3541" s="1395" t="e">
        <f ca="1">_xll.qlCalendarAdvance(Calendar,X3541,NDays&amp;"D")</f>
        <v>#NAME?</v>
      </c>
      <c r="Z3541" s="1394" t="e">
        <f ca="1"/>
        <v>#N/A</v>
      </c>
      <c r="AA3541" s="1402" t="e">
        <f ca="1"/>
        <v>#N/A</v>
      </c>
    </row>
    <row r="3542" spans="2:27" x14ac:dyDescent="0.2">
      <c r="S3542" s="398"/>
      <c r="T3542" s="1392"/>
      <c r="W3542" s="863" t="str">
        <f t="shared" si="64"/>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4"/>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4"/>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4"/>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5">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5"/>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5"/>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5"/>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5"/>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5"/>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5"/>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5"/>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1</v>
      </c>
      <c r="E5" s="804"/>
      <c r="F5" s="803"/>
      <c r="H5" s="843" t="s">
        <v>48</v>
      </c>
      <c r="I5" s="842" t="s">
        <v>127</v>
      </c>
      <c r="K5" s="46"/>
      <c r="L5" s="845" t="s">
        <v>308</v>
      </c>
      <c r="M5" s="846"/>
      <c r="N5" s="844"/>
    </row>
    <row r="6" spans="2:14" x14ac:dyDescent="0.2">
      <c r="B6" s="806"/>
      <c r="C6" s="838" t="s">
        <v>387</v>
      </c>
      <c r="D6" s="457" t="s">
        <v>92</v>
      </c>
      <c r="E6" s="804"/>
      <c r="F6" s="803"/>
      <c r="H6" s="843" t="s">
        <v>43</v>
      </c>
      <c r="I6" s="842" t="s">
        <v>124</v>
      </c>
      <c r="K6" s="46"/>
      <c r="L6" s="845" t="s">
        <v>307</v>
      </c>
      <c r="M6" s="833" t="b">
        <v>1</v>
      </c>
      <c r="N6" s="844"/>
    </row>
    <row r="7" spans="2:14" ht="12" thickBot="1" x14ac:dyDescent="0.25">
      <c r="B7" s="806"/>
      <c r="C7" s="838" t="s">
        <v>386</v>
      </c>
      <c r="D7" s="457" t="str">
        <f>Months&amp;IF(UPPER(Currency)="EUR","E","L")</f>
        <v>1L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c r="K8" s="1479"/>
      <c r="L8" s="1479"/>
      <c r="M8" s="1479"/>
      <c r="N8" s="1479"/>
    </row>
    <row r="9" spans="2:14" ht="18.75" thickBot="1" x14ac:dyDescent="0.3">
      <c r="B9" s="806"/>
      <c r="C9" s="838" t="s">
        <v>384</v>
      </c>
      <c r="D9" s="457" t="str">
        <f>Currency&amp;"_YC"&amp;IndexTenor&amp;"RH"</f>
        <v>GBP_YC1MRH</v>
      </c>
      <c r="E9" s="804"/>
      <c r="F9" s="803"/>
      <c r="K9" s="1950" t="s">
        <v>383</v>
      </c>
      <c r="L9" s="1951"/>
      <c r="M9" s="1951"/>
      <c r="N9" s="1953"/>
    </row>
    <row r="10" spans="2:14" x14ac:dyDescent="0.2">
      <c r="B10" s="806"/>
      <c r="C10" s="837" t="s">
        <v>315</v>
      </c>
      <c r="D10" s="457" t="b">
        <v>1</v>
      </c>
      <c r="E10" s="804"/>
      <c r="F10" s="803"/>
      <c r="K10" s="1478"/>
      <c r="L10" s="666"/>
      <c r="M10" s="666"/>
      <c r="N10" s="648"/>
    </row>
    <row r="11" spans="2:14" x14ac:dyDescent="0.2">
      <c r="B11" s="806"/>
      <c r="C11" s="837" t="s">
        <v>318</v>
      </c>
      <c r="D11" s="836">
        <f>'General Settings_6M'!Trigger</f>
        <v>42304.735694444447</v>
      </c>
      <c r="E11" s="804"/>
      <c r="F11" s="803"/>
      <c r="K11" s="1478"/>
      <c r="L11" s="968" t="s">
        <v>275</v>
      </c>
      <c r="M11" s="641" t="s">
        <v>227</v>
      </c>
      <c r="N11" s="648"/>
    </row>
    <row r="12" spans="2:14" x14ac:dyDescent="0.2">
      <c r="B12" s="806"/>
      <c r="C12" s="835" t="s">
        <v>313</v>
      </c>
      <c r="D12" s="834" t="b">
        <v>1</v>
      </c>
      <c r="E12" s="804"/>
      <c r="F12" s="803"/>
      <c r="K12" s="1478"/>
      <c r="L12" s="968" t="s">
        <v>298</v>
      </c>
      <c r="M12" s="639" t="s">
        <v>21</v>
      </c>
      <c r="N12" s="648"/>
    </row>
    <row r="13" spans="2:14" x14ac:dyDescent="0.2">
      <c r="B13" s="806"/>
      <c r="C13" s="813"/>
      <c r="D13" s="813"/>
      <c r="E13" s="804"/>
      <c r="F13" s="803"/>
      <c r="K13" s="1478"/>
      <c r="L13" s="968" t="s">
        <v>416</v>
      </c>
      <c r="M13" s="641" t="s">
        <v>381</v>
      </c>
      <c r="N13" s="648"/>
    </row>
    <row r="14" spans="2:14" x14ac:dyDescent="0.2">
      <c r="B14" s="806"/>
      <c r="C14" s="828" t="s">
        <v>380</v>
      </c>
      <c r="D14" s="832" t="e">
        <f ca="1">_xll.qlPiecewiseYieldCurve(,D16,ObjectOverwrite,Permanent,NDays,Calendar,_xll.ohPack(Selected_1M!D2:D126),DayCounter,IF(ISERROR(D22),NA(),D20:E20),IF(ISERROR(D22),NA(),D21:E21),Accuracy,TraitsID,InterpolatorID)</f>
        <v>#NAME?</v>
      </c>
      <c r="E14" s="804"/>
      <c r="F14" s="803"/>
      <c r="K14" s="1478"/>
      <c r="L14" s="968" t="s">
        <v>382</v>
      </c>
      <c r="M14" s="641" t="s">
        <v>381</v>
      </c>
      <c r="N14" s="648"/>
    </row>
    <row r="15" spans="2:14" x14ac:dyDescent="0.2">
      <c r="B15" s="806"/>
      <c r="C15" s="815" t="s">
        <v>238</v>
      </c>
      <c r="D15" s="831" t="e">
        <f ca="1">_xll.ohRangeRetrieveError(YieldCurve)</f>
        <v>#NAME?</v>
      </c>
      <c r="E15" s="804"/>
      <c r="F15" s="803"/>
      <c r="K15" s="1478"/>
      <c r="L15" s="968" t="s">
        <v>305</v>
      </c>
      <c r="M15" s="641" t="str">
        <f>PROPER(Currency)&amp;"ON"</f>
        <v>GbpON</v>
      </c>
      <c r="N15" s="648"/>
    </row>
    <row r="16" spans="2:14" x14ac:dyDescent="0.2">
      <c r="B16" s="806"/>
      <c r="C16" s="828" t="s">
        <v>379</v>
      </c>
      <c r="D16" s="827" t="str">
        <f>"_"&amp;Currency&amp;"YC"&amp;IndexTenor</f>
        <v>_GBPYC1M</v>
      </c>
      <c r="E16" s="804"/>
      <c r="F16" s="803"/>
      <c r="K16" s="1478"/>
      <c r="L16" s="968" t="s">
        <v>304</v>
      </c>
      <c r="M16" s="641" t="str">
        <f>PROPER(Currency)&amp;"STD"</f>
        <v>GbpSTD</v>
      </c>
      <c r="N16" s="648"/>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GBPTOY_SYNTH1M_Quote</v>
      </c>
      <c r="E20" s="823" t="str">
        <f>Currency&amp;"TOY2_SYNTH"&amp;IndexTenor&amp;"_Quote"</f>
        <v>GBPTOY2_SYNTH1M_Quote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4" t="e">
        <f>NA()</f>
        <v>#N/A</v>
      </c>
      <c r="E22" s="818" t="e">
        <f>NA()</f>
        <v>#N/A</v>
      </c>
      <c r="F22" s="803"/>
    </row>
    <row r="23" spans="2:14" x14ac:dyDescent="0.2">
      <c r="B23" s="806"/>
      <c r="C23" s="817" t="s">
        <v>371</v>
      </c>
      <c r="D23" s="818">
        <v>9.9999999999999998E-13</v>
      </c>
      <c r="E23" s="1477"/>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964" t="e">
        <f ca="1">MAX(_xll.ohPack(Selected_1M!J1:J126))</f>
        <v>#NAME?</v>
      </c>
      <c r="E27" s="804"/>
      <c r="F27" s="803"/>
    </row>
    <row r="28" spans="2:14" x14ac:dyDescent="0.2">
      <c r="B28" s="806"/>
      <c r="C28" s="810" t="e">
        <f ca="1">MAX(_xll.ohPack(Selected_1M!I2:I126))</f>
        <v>#NAME?</v>
      </c>
      <c r="D28" s="807" t="e">
        <f ca="1">MIN(_xll.ohPack(Selected_1M!J1:J126))</f>
        <v>#NAME?</v>
      </c>
      <c r="E28" s="804"/>
      <c r="F28" s="803"/>
    </row>
    <row r="29" spans="2:14" x14ac:dyDescent="0.2">
      <c r="B29" s="806"/>
      <c r="C29" s="808" t="s">
        <v>238</v>
      </c>
      <c r="D29" s="809" t="e">
        <f ca="1">_xll.ohRangeRetrieveError(Selected_1M!J1)</f>
        <v>#NAME?</v>
      </c>
      <c r="E29" s="804"/>
      <c r="F29" s="803"/>
    </row>
    <row r="30" spans="2:14" x14ac:dyDescent="0.2">
      <c r="B30" s="806"/>
      <c r="C30" s="808" t="e">
        <f ca="1">Libor_MKT!$D$9</f>
        <v>#NAME?</v>
      </c>
      <c r="D30" s="807" t="e">
        <f ca="1">_xll.qlRelinkableHandleLinkTo(,C30,YieldCurve)</f>
        <v>#NAME?</v>
      </c>
      <c r="E30" s="804"/>
      <c r="F30" s="803"/>
    </row>
    <row r="31" spans="2:14" x14ac:dyDescent="0.2">
      <c r="B31" s="806"/>
      <c r="C31" s="805" t="s">
        <v>366</v>
      </c>
      <c r="D31" s="355" t="b">
        <v>0</v>
      </c>
      <c r="E31" s="804"/>
      <c r="F31" s="803"/>
    </row>
    <row r="32" spans="2:14" ht="14.25" customHeight="1" thickBot="1" x14ac:dyDescent="0.25">
      <c r="B32" s="802"/>
      <c r="C32" s="800"/>
      <c r="D32" s="800"/>
      <c r="E32" s="800"/>
      <c r="F32" s="799"/>
    </row>
    <row r="34" spans="3:4" x14ac:dyDescent="0.2">
      <c r="C34" s="1933"/>
      <c r="D34" s="1931" t="s">
        <v>634</v>
      </c>
    </row>
    <row r="35" spans="3:4" x14ac:dyDescent="0.2">
      <c r="C35" s="1933" t="e">
        <f ca="1">_xll.ohTrigger(D30)</f>
        <v>#NAME?</v>
      </c>
      <c r="D35" s="1931"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399" bestFit="1" customWidth="1"/>
    <col min="2" max="2" width="22.42578125" style="399" bestFit="1" customWidth="1"/>
    <col min="3" max="4" width="8" style="399" bestFit="1" customWidth="1"/>
    <col min="5" max="5" width="8.5703125" style="399" customWidth="1"/>
    <col min="6" max="7" width="10" style="399" customWidth="1"/>
    <col min="8" max="9" width="17.28515625" style="399" bestFit="1" customWidth="1"/>
    <col min="10" max="10" width="3" style="398" bestFit="1" customWidth="1"/>
    <col min="11" max="11" width="19.28515625" style="398" bestFit="1" customWidth="1"/>
    <col min="12" max="16384" width="9.140625" style="398"/>
  </cols>
  <sheetData>
    <row r="1" spans="1:11" ht="33.75" customHeight="1" x14ac:dyDescent="0.2">
      <c r="A1" s="796" t="s">
        <v>365</v>
      </c>
      <c r="B1" s="796" t="s">
        <v>364</v>
      </c>
      <c r="C1" s="796" t="s">
        <v>332</v>
      </c>
      <c r="D1" s="796" t="s">
        <v>413</v>
      </c>
      <c r="E1" s="796" t="s">
        <v>363</v>
      </c>
      <c r="F1" s="796" t="s">
        <v>362</v>
      </c>
      <c r="G1" s="796" t="s">
        <v>361</v>
      </c>
      <c r="H1" s="796" t="s">
        <v>356</v>
      </c>
      <c r="I1" s="796" t="s">
        <v>355</v>
      </c>
    </row>
    <row r="2" spans="1:11" ht="11.25" customHeight="1" x14ac:dyDescent="0.2">
      <c r="A2" s="298" t="e">
        <f ca="1">Deposits_1M!E3</f>
        <v>#NAME?</v>
      </c>
      <c r="B2" s="298" t="e">
        <f ca="1">SUBSTITUTE(_xll.qlRateHelperQuoteName(,A2),"SB6L","SB6LBASIS")</f>
        <v>#NAME?</v>
      </c>
      <c r="C2" s="790" t="e">
        <f ca="1">_xll.qlRateHelperQuoteValue(Trigger,$A2)</f>
        <v>#NAME?</v>
      </c>
      <c r="D2" s="790"/>
      <c r="E2" s="59" t="b">
        <v>0</v>
      </c>
      <c r="F2" s="59">
        <v>10</v>
      </c>
      <c r="G2" s="59">
        <v>1</v>
      </c>
      <c r="H2" s="945" t="e">
        <f ca="1">_xll.qlRateHelperEarliestDate(Trigger,$A2)</f>
        <v>#NAME?</v>
      </c>
      <c r="I2" s="944" t="e">
        <f ca="1">_xll.qlRateHelperLatestDate(Trigger,$A2)</f>
        <v>#NAME?</v>
      </c>
      <c r="J2" s="398">
        <v>10</v>
      </c>
      <c r="K2" s="398" t="s">
        <v>412</v>
      </c>
    </row>
    <row r="3" spans="1:11" x14ac:dyDescent="0.2">
      <c r="A3" s="298" t="e">
        <f ca="1">Deposits_1M!E4</f>
        <v>#NAME?</v>
      </c>
      <c r="B3" s="298" t="e">
        <f ca="1">SUBSTITUTE(_xll.qlRateHelperQuoteName(,A3),"SB6L","SB6LBASIS")</f>
        <v>#NAME?</v>
      </c>
      <c r="C3" s="790" t="e">
        <f ca="1">_xll.qlRateHelperQuoteValue(Trigger,$A3)</f>
        <v>#NAME?</v>
      </c>
      <c r="D3" s="790"/>
      <c r="E3" s="59" t="b">
        <v>0</v>
      </c>
      <c r="F3" s="59">
        <v>10</v>
      </c>
      <c r="G3" s="59">
        <v>1</v>
      </c>
      <c r="H3" s="945" t="e">
        <f ca="1">_xll.qlRateHelperEarliestDate(Trigger,$A3)</f>
        <v>#NAME?</v>
      </c>
      <c r="I3" s="944" t="e">
        <f ca="1">_xll.qlRateHelperLatestDate(Trigger,$A3)</f>
        <v>#NAME?</v>
      </c>
      <c r="J3" s="398">
        <v>20</v>
      </c>
      <c r="K3" s="398" t="s">
        <v>411</v>
      </c>
    </row>
    <row r="4" spans="1:11" x14ac:dyDescent="0.2">
      <c r="A4" s="298" t="e">
        <f ca="1">Deposits_1M!E5</f>
        <v>#NAME?</v>
      </c>
      <c r="B4" s="298" t="e">
        <f ca="1">SUBSTITUTE(_xll.qlRateHelperQuoteName(,A4),"SB6L","SB6LBASIS")</f>
        <v>#NAME?</v>
      </c>
      <c r="C4" s="790" t="e">
        <f ca="1">_xll.qlRateHelperQuoteValue(Trigger,$A4)</f>
        <v>#NAME?</v>
      </c>
      <c r="D4" s="790"/>
      <c r="E4" s="59" t="b">
        <v>0</v>
      </c>
      <c r="F4" s="59">
        <v>10</v>
      </c>
      <c r="G4" s="59">
        <v>1</v>
      </c>
      <c r="H4" s="945" t="e">
        <f ca="1">_xll.qlRateHelperEarliestDate(Trigger,$A4)</f>
        <v>#NAME?</v>
      </c>
      <c r="I4" s="944" t="e">
        <f ca="1">_xll.qlRateHelperLatestDate(Trigger,$A4)</f>
        <v>#NAME?</v>
      </c>
      <c r="J4" s="398">
        <v>30</v>
      </c>
      <c r="K4" s="398" t="s">
        <v>410</v>
      </c>
    </row>
    <row r="5" spans="1:11" x14ac:dyDescent="0.2">
      <c r="A5" s="298" t="e">
        <f ca="1">Deposits_1M!E6</f>
        <v>#NAME?</v>
      </c>
      <c r="B5" s="298" t="e">
        <f ca="1">SUBSTITUTE(_xll.qlRateHelperQuoteName(,A5),"SB6L","SB6LBASIS")</f>
        <v>#NAME?</v>
      </c>
      <c r="C5" s="790" t="e">
        <f ca="1">_xll.qlRateHelperQuoteValue(Trigger,$A5)</f>
        <v>#NAME?</v>
      </c>
      <c r="D5" s="790"/>
      <c r="E5" s="59" t="b">
        <v>0</v>
      </c>
      <c r="F5" s="59">
        <v>10</v>
      </c>
      <c r="G5" s="59">
        <v>1</v>
      </c>
      <c r="H5" s="945" t="e">
        <f ca="1">_xll.qlRateHelperEarliestDate(Trigger,$A5)</f>
        <v>#NAME?</v>
      </c>
      <c r="I5" s="944" t="e">
        <f ca="1">_xll.qlRateHelperLatestDate(Trigger,$A5)</f>
        <v>#NAME?</v>
      </c>
      <c r="J5" s="398">
        <v>40</v>
      </c>
      <c r="K5" s="398" t="s">
        <v>409</v>
      </c>
    </row>
    <row r="6" spans="1:11" x14ac:dyDescent="0.2">
      <c r="A6" s="298" t="e">
        <f ca="1">Deposits_1M!E7</f>
        <v>#NAME?</v>
      </c>
      <c r="B6" s="298" t="e">
        <f ca="1">SUBSTITUTE(_xll.qlRateHelperQuoteName(,A6),"SB6L","SB6LBASIS")</f>
        <v>#NAME?</v>
      </c>
      <c r="C6" s="790" t="e">
        <f ca="1">_xll.qlRateHelperQuoteValue(Trigger,$A6)</f>
        <v>#NAME?</v>
      </c>
      <c r="D6" s="790"/>
      <c r="E6" s="59" t="b">
        <v>1</v>
      </c>
      <c r="F6" s="59">
        <v>10</v>
      </c>
      <c r="G6" s="59">
        <v>1</v>
      </c>
      <c r="H6" s="945" t="e">
        <f ca="1">_xll.qlRateHelperEarliestDate(Trigger,$A6)</f>
        <v>#NAME?</v>
      </c>
      <c r="I6" s="944" t="e">
        <f ca="1">_xll.qlRateHelperLatestDate(Trigger,$A6)</f>
        <v>#NAME?</v>
      </c>
      <c r="J6" s="398">
        <v>50</v>
      </c>
      <c r="K6" s="398" t="s">
        <v>408</v>
      </c>
    </row>
    <row r="7" spans="1:11" x14ac:dyDescent="0.2">
      <c r="A7" s="795" t="e">
        <f ca="1">Swaps_1M!L6</f>
        <v>#NAME?</v>
      </c>
      <c r="B7" s="795" t="e">
        <f ca="1">SUBSTITUTE(_xll.qlRateHelperQuoteName(,A7),"SB6L","SB6LBASIS")</f>
        <v>#NAME?</v>
      </c>
      <c r="C7" s="794" t="e">
        <f ca="1">_xll.qlRateHelperQuoteValue(Trigger,$A7)</f>
        <v>#NAME?</v>
      </c>
      <c r="D7" s="794" t="e">
        <f ca="1">_xll.qlSwapRateHelperSpread($A7,Trigger)</f>
        <v>#NAME?</v>
      </c>
      <c r="E7" s="793" t="b">
        <v>1</v>
      </c>
      <c r="F7" s="793">
        <v>50</v>
      </c>
      <c r="G7" s="793">
        <v>1</v>
      </c>
      <c r="H7" s="958" t="e">
        <f ca="1">_xll.qlRateHelperEarliestDate(Trigger,$A7)</f>
        <v>#NAME?</v>
      </c>
      <c r="I7" s="957" t="e">
        <f ca="1">_xll.qlRateHelperLatestDate(Trigger,$A7)</f>
        <v>#NAME?</v>
      </c>
      <c r="J7" s="398">
        <v>60</v>
      </c>
      <c r="K7" s="398" t="s">
        <v>407</v>
      </c>
    </row>
    <row r="8" spans="1:11" x14ac:dyDescent="0.2">
      <c r="A8" s="298" t="e">
        <f ca="1">Swaps_1M!L7</f>
        <v>#NAME?</v>
      </c>
      <c r="B8" s="298" t="e">
        <f ca="1">SUBSTITUTE(_xll.qlRateHelperQuoteName(,A8),"SB6L","SB6LBASIS")</f>
        <v>#NAME?</v>
      </c>
      <c r="C8" s="790" t="e">
        <f ca="1">_xll.qlRateHelperQuoteValue(Trigger,$A8)</f>
        <v>#NAME?</v>
      </c>
      <c r="D8" s="790" t="e">
        <f ca="1">_xll.qlSwapRateHelperSpread($A8,Trigger)</f>
        <v>#NAME?</v>
      </c>
      <c r="E8" s="59" t="b">
        <v>1</v>
      </c>
      <c r="F8" s="59">
        <v>50</v>
      </c>
      <c r="G8" s="59">
        <v>1</v>
      </c>
      <c r="H8" s="945" t="e">
        <f ca="1">_xll.qlRateHelperEarliestDate(Trigger,$A8)</f>
        <v>#NAME?</v>
      </c>
      <c r="I8" s="944" t="e">
        <f ca="1">_xll.qlRateHelperLatestDate(Trigger,$A8)</f>
        <v>#NAME?</v>
      </c>
      <c r="J8" s="398">
        <v>70</v>
      </c>
      <c r="K8" s="398" t="s">
        <v>406</v>
      </c>
    </row>
    <row r="9" spans="1:11" x14ac:dyDescent="0.2">
      <c r="A9" s="298" t="e">
        <f ca="1">Swaps_1M!L8</f>
        <v>#NAME?</v>
      </c>
      <c r="B9" s="298" t="e">
        <f ca="1">SUBSTITUTE(_xll.qlRateHelperQuoteName(,A9),"SB6L","SB6LBASIS")</f>
        <v>#NAME?</v>
      </c>
      <c r="C9" s="790" t="e">
        <f ca="1">_xll.qlRateHelperQuoteValue(Trigger,$A9)</f>
        <v>#NAME?</v>
      </c>
      <c r="D9" s="790" t="e">
        <f ca="1">_xll.qlSwapRateHelperSpread($A9,Trigger)</f>
        <v>#NAME?</v>
      </c>
      <c r="E9" s="59" t="b">
        <v>1</v>
      </c>
      <c r="F9" s="59">
        <v>50</v>
      </c>
      <c r="G9" s="59">
        <v>1</v>
      </c>
      <c r="H9" s="945" t="e">
        <f ca="1">_xll.qlRateHelperEarliestDate(Trigger,$A9)</f>
        <v>#NAME?</v>
      </c>
      <c r="I9" s="944" t="e">
        <f ca="1">_xll.qlRateHelperLatestDate(Trigger,$A9)</f>
        <v>#NAME?</v>
      </c>
    </row>
    <row r="10" spans="1:11" x14ac:dyDescent="0.2">
      <c r="A10" s="298" t="e">
        <f ca="1">Swaps_1M!L9</f>
        <v>#NAME?</v>
      </c>
      <c r="B10" s="298" t="e">
        <f ca="1">SUBSTITUTE(_xll.qlRateHelperQuoteName(,A10),"SB6L","SB6LBASIS")</f>
        <v>#NAME?</v>
      </c>
      <c r="C10" s="790" t="e">
        <f ca="1">_xll.qlRateHelperQuoteValue(Trigger,$A10)</f>
        <v>#NAME?</v>
      </c>
      <c r="D10" s="790" t="e">
        <f ca="1">_xll.qlSwapRateHelperSpread($A10,Trigger)</f>
        <v>#NAME?</v>
      </c>
      <c r="E10" s="59" t="b">
        <v>1</v>
      </c>
      <c r="F10" s="59">
        <v>50</v>
      </c>
      <c r="G10" s="59">
        <v>1</v>
      </c>
      <c r="H10" s="945" t="e">
        <f ca="1">_xll.qlRateHelperEarliestDate(Trigger,$A10)</f>
        <v>#NAME?</v>
      </c>
      <c r="I10" s="944" t="e">
        <f ca="1">_xll.qlRateHelperLatestDate(Trigger,$A10)</f>
        <v>#NAME?</v>
      </c>
    </row>
    <row r="11" spans="1:11" x14ac:dyDescent="0.2">
      <c r="A11" s="298" t="e">
        <f ca="1">Swaps_1M!L10</f>
        <v>#NAME?</v>
      </c>
      <c r="B11" s="298" t="e">
        <f ca="1">SUBSTITUTE(_xll.qlRateHelperQuoteName(,A11),"SB6L","SB6LBASIS")</f>
        <v>#NAME?</v>
      </c>
      <c r="C11" s="790" t="e">
        <f ca="1">_xll.qlRateHelperQuoteValue(Trigger,$A11)</f>
        <v>#NAME?</v>
      </c>
      <c r="D11" s="790" t="e">
        <f ca="1">_xll.qlSwapRateHelperSpread($A11,Trigger)</f>
        <v>#NAME?</v>
      </c>
      <c r="E11" s="59" t="b">
        <v>1</v>
      </c>
      <c r="F11" s="59">
        <v>50</v>
      </c>
      <c r="G11" s="59">
        <v>1</v>
      </c>
      <c r="H11" s="945" t="e">
        <f ca="1">_xll.qlRateHelperEarliestDate(Trigger,$A11)</f>
        <v>#NAME?</v>
      </c>
      <c r="I11" s="944" t="e">
        <f ca="1">_xll.qlRateHelperLatestDate(Trigger,$A11)</f>
        <v>#NAME?</v>
      </c>
    </row>
    <row r="12" spans="1:11" x14ac:dyDescent="0.2">
      <c r="A12" s="298" t="e">
        <f ca="1">Swaps_1M!L11</f>
        <v>#NAME?</v>
      </c>
      <c r="B12" s="298" t="e">
        <f ca="1">SUBSTITUTE(_xll.qlRateHelperQuoteName(,A12),"SB6L","SB6LBASIS")</f>
        <v>#NAME?</v>
      </c>
      <c r="C12" s="790" t="e">
        <f ca="1">_xll.qlRateHelperQuoteValue(Trigger,$A12)</f>
        <v>#NAME?</v>
      </c>
      <c r="D12" s="790" t="e">
        <f ca="1">_xll.qlSwapRateHelperSpread($A12,Trigger)</f>
        <v>#NAME?</v>
      </c>
      <c r="E12" s="59" t="b">
        <v>1</v>
      </c>
      <c r="F12" s="59">
        <v>50</v>
      </c>
      <c r="G12" s="59">
        <v>1</v>
      </c>
      <c r="H12" s="945" t="e">
        <f ca="1">_xll.qlRateHelperEarliestDate(Trigger,$A12)</f>
        <v>#NAME?</v>
      </c>
      <c r="I12" s="944" t="e">
        <f ca="1">_xll.qlRateHelperLatestDate(Trigger,$A12)</f>
        <v>#NAME?</v>
      </c>
    </row>
    <row r="13" spans="1:11" x14ac:dyDescent="0.2">
      <c r="A13" s="298" t="e">
        <f ca="1">Swaps_1M!L12</f>
        <v>#NAME?</v>
      </c>
      <c r="B13" s="298" t="e">
        <f ca="1">SUBSTITUTE(_xll.qlRateHelperQuoteName(,A13),"SB6L","SB6LBASIS")</f>
        <v>#NAME?</v>
      </c>
      <c r="C13" s="790" t="e">
        <f ca="1">_xll.qlRateHelperQuoteValue(Trigger,$A13)</f>
        <v>#NAME?</v>
      </c>
      <c r="D13" s="790" t="e">
        <f ca="1">_xll.qlSwapRateHelperSpread($A13,Trigger)</f>
        <v>#NAME?</v>
      </c>
      <c r="E13" s="59" t="b">
        <v>1</v>
      </c>
      <c r="F13" s="59">
        <v>50</v>
      </c>
      <c r="G13" s="59">
        <v>1</v>
      </c>
      <c r="H13" s="945" t="e">
        <f ca="1">_xll.qlRateHelperEarliestDate(Trigger,$A13)</f>
        <v>#NAME?</v>
      </c>
      <c r="I13" s="944" t="e">
        <f ca="1">_xll.qlRateHelperLatestDate(Trigger,$A13)</f>
        <v>#NAME?</v>
      </c>
    </row>
    <row r="14" spans="1:11" x14ac:dyDescent="0.2">
      <c r="A14" s="298" t="e">
        <f ca="1">Swaps_1M!L13</f>
        <v>#NAME?</v>
      </c>
      <c r="B14" s="298" t="e">
        <f ca="1">SUBSTITUTE(_xll.qlRateHelperQuoteName(,A14),"SB6L","SB6LBASIS")</f>
        <v>#NAME?</v>
      </c>
      <c r="C14" s="790" t="e">
        <f ca="1">_xll.qlRateHelperQuoteValue(Trigger,$A14)</f>
        <v>#NAME?</v>
      </c>
      <c r="D14" s="790" t="e">
        <f ca="1">_xll.qlSwapRateHelperSpread($A14,Trigger)</f>
        <v>#NAME?</v>
      </c>
      <c r="E14" s="59" t="b">
        <v>1</v>
      </c>
      <c r="F14" s="59">
        <v>50</v>
      </c>
      <c r="G14" s="59">
        <v>1</v>
      </c>
      <c r="H14" s="945" t="e">
        <f ca="1">_xll.qlRateHelperEarliestDate(Trigger,$A14)</f>
        <v>#NAME?</v>
      </c>
      <c r="I14" s="944" t="e">
        <f ca="1">_xll.qlRateHelperLatestDate(Trigger,$A14)</f>
        <v>#NAME?</v>
      </c>
    </row>
    <row r="15" spans="1:11" x14ac:dyDescent="0.2">
      <c r="A15" s="298" t="e">
        <f ca="1">Swaps_1M!L14</f>
        <v>#NAME?</v>
      </c>
      <c r="B15" s="298" t="e">
        <f ca="1">SUBSTITUTE(_xll.qlRateHelperQuoteName(,A15),"SB6L","SB6LBASIS")</f>
        <v>#NAME?</v>
      </c>
      <c r="C15" s="790" t="e">
        <f ca="1">_xll.qlRateHelperQuoteValue(Trigger,$A15)</f>
        <v>#NAME?</v>
      </c>
      <c r="D15" s="790" t="e">
        <f ca="1">_xll.qlSwapRateHelperSpread($A15,Trigger)</f>
        <v>#NAME?</v>
      </c>
      <c r="E15" s="59" t="b">
        <v>1</v>
      </c>
      <c r="F15" s="59">
        <v>50</v>
      </c>
      <c r="G15" s="59">
        <v>1</v>
      </c>
      <c r="H15" s="945" t="e">
        <f ca="1">_xll.qlRateHelperEarliestDate(Trigger,$A15)</f>
        <v>#NAME?</v>
      </c>
      <c r="I15" s="944" t="e">
        <f ca="1">_xll.qlRateHelperLatestDate(Trigger,$A15)</f>
        <v>#NAME?</v>
      </c>
    </row>
    <row r="16" spans="1:11" x14ac:dyDescent="0.2">
      <c r="A16" s="298" t="e">
        <f ca="1">Swaps_1M!L15</f>
        <v>#NAME?</v>
      </c>
      <c r="B16" s="298" t="e">
        <f ca="1">SUBSTITUTE(_xll.qlRateHelperQuoteName(,A16),"SB6L","SB6LBASIS")</f>
        <v>#NAME?</v>
      </c>
      <c r="C16" s="790" t="e">
        <f ca="1">_xll.qlRateHelperQuoteValue(Trigger,$A16)</f>
        <v>#NAME?</v>
      </c>
      <c r="D16" s="790" t="e">
        <f ca="1">_xll.qlSwapRateHelperSpread($A16,Trigger)</f>
        <v>#NAME?</v>
      </c>
      <c r="E16" s="59" t="b">
        <v>1</v>
      </c>
      <c r="F16" s="59">
        <v>50</v>
      </c>
      <c r="G16" s="59">
        <v>1</v>
      </c>
      <c r="H16" s="945" t="e">
        <f ca="1">_xll.qlRateHelperEarliestDate(Trigger,$A16)</f>
        <v>#NAME?</v>
      </c>
      <c r="I16" s="944" t="e">
        <f ca="1">_xll.qlRateHelperLatestDate(Trigger,$A16)</f>
        <v>#NAME?</v>
      </c>
    </row>
    <row r="17" spans="1:9" x14ac:dyDescent="0.2">
      <c r="A17" s="953" t="e">
        <f ca="1">Swaps_1M!L16</f>
        <v>#NAME?</v>
      </c>
      <c r="B17" s="298" t="e">
        <f ca="1">SUBSTITUTE(_xll.qlRateHelperQuoteName(,A17),"SB6L","SB6LBASIS")</f>
        <v>#NAME?</v>
      </c>
      <c r="C17" s="790" t="e">
        <f ca="1">_xll.qlRateHelperQuoteValue(Trigger,$A17)</f>
        <v>#NAME?</v>
      </c>
      <c r="D17" s="790" t="e">
        <f ca="1">_xll.qlSwapRateHelperSpread($A17,Trigger)</f>
        <v>#NAME?</v>
      </c>
      <c r="E17" s="59" t="b">
        <v>1</v>
      </c>
      <c r="F17" s="59">
        <v>50</v>
      </c>
      <c r="G17" s="59">
        <v>1</v>
      </c>
      <c r="H17" s="945" t="e">
        <f ca="1">_xll.qlRateHelperEarliestDate(Trigger,$A17)</f>
        <v>#NAME?</v>
      </c>
      <c r="I17" s="944" t="e">
        <f ca="1">_xll.qlRateHelperLatestDate(Trigger,$A17)</f>
        <v>#NAME?</v>
      </c>
    </row>
    <row r="18" spans="1:9" x14ac:dyDescent="0.2">
      <c r="A18" s="795" t="e">
        <f ca="1">SwapsFromBasis_1M!L6</f>
        <v>#NAME?</v>
      </c>
      <c r="B18" s="795" t="e">
        <f ca="1">SUBSTITUTE(_xll.qlRateHelperQuoteName(,A18),"SB6L","SB6LBASIS")</f>
        <v>#NAME?</v>
      </c>
      <c r="C18" s="794" t="e">
        <f ca="1">_xll.qlRateHelperQuoteValue(Trigger,$A18)</f>
        <v>#NAME?</v>
      </c>
      <c r="D18" s="794" t="e">
        <f ca="1">_xll.qlSwapRateHelperSpread($A18,Trigger)</f>
        <v>#NAME?</v>
      </c>
      <c r="E18" s="793" t="b">
        <v>0</v>
      </c>
      <c r="F18" s="793">
        <v>40</v>
      </c>
      <c r="G18" s="793">
        <v>1</v>
      </c>
      <c r="H18" s="958" t="e">
        <f ca="1">_xll.qlRateHelperEarliestDate(Trigger,$A18)</f>
        <v>#NAME?</v>
      </c>
      <c r="I18" s="957" t="e">
        <f ca="1">_xll.qlRateHelperLatestDate(Trigger,$A18)</f>
        <v>#NAME?</v>
      </c>
    </row>
    <row r="19" spans="1:9" x14ac:dyDescent="0.2">
      <c r="A19" s="298" t="e">
        <f ca="1">SwapsFromBasis_1M!L7</f>
        <v>#NAME?</v>
      </c>
      <c r="B19" s="298" t="e">
        <f ca="1">SUBSTITUTE(_xll.qlRateHelperQuoteName(,A19),"SB6L","SB6LBASIS")</f>
        <v>#NAME?</v>
      </c>
      <c r="C19" s="790" t="e">
        <f ca="1">_xll.qlRateHelperQuoteValue(Trigger,$A19)</f>
        <v>#NAME?</v>
      </c>
      <c r="D19" s="790" t="e">
        <f ca="1">_xll.qlSwapRateHelperSpread($A19,Trigger)</f>
        <v>#NAME?</v>
      </c>
      <c r="E19" s="59" t="b">
        <v>1</v>
      </c>
      <c r="F19" s="59">
        <v>40</v>
      </c>
      <c r="G19" s="59">
        <v>1</v>
      </c>
      <c r="H19" s="945" t="e">
        <f ca="1">_xll.qlRateHelperEarliestDate(Trigger,$A19)</f>
        <v>#NAME?</v>
      </c>
      <c r="I19" s="944" t="e">
        <f ca="1">_xll.qlRateHelperLatestDate(Trigger,$A19)</f>
        <v>#NAME?</v>
      </c>
    </row>
    <row r="20" spans="1:9" x14ac:dyDescent="0.2">
      <c r="A20" s="298" t="e">
        <f ca="1">SwapsFromBasis_1M!L8</f>
        <v>#NAME?</v>
      </c>
      <c r="B20" s="298" t="e">
        <f ca="1">SUBSTITUTE(_xll.qlRateHelperQuoteName(,A20),"SB6L","SB6LBASIS")</f>
        <v>#NAME?</v>
      </c>
      <c r="C20" s="790" t="e">
        <f ca="1">_xll.qlRateHelperQuoteValue(Trigger,$A20)</f>
        <v>#NAME?</v>
      </c>
      <c r="D20" s="790" t="e">
        <f ca="1">_xll.qlSwapRateHelperSpread($A20,Trigger)</f>
        <v>#NAME?</v>
      </c>
      <c r="E20" s="59" t="b">
        <v>1</v>
      </c>
      <c r="F20" s="59">
        <v>40</v>
      </c>
      <c r="G20" s="59">
        <v>1</v>
      </c>
      <c r="H20" s="945" t="e">
        <f ca="1">_xll.qlRateHelperEarliestDate(Trigger,$A20)</f>
        <v>#NAME?</v>
      </c>
      <c r="I20" s="944" t="e">
        <f ca="1">_xll.qlRateHelperLatestDate(Trigger,$A20)</f>
        <v>#NAME?</v>
      </c>
    </row>
    <row r="21" spans="1:9" x14ac:dyDescent="0.2">
      <c r="A21" s="298" t="e">
        <f ca="1">SwapsFromBasis_1M!L9</f>
        <v>#NAME?</v>
      </c>
      <c r="B21" s="298" t="e">
        <f ca="1">SUBSTITUTE(_xll.qlRateHelperQuoteName(,A21),"SB6L","SB6LBASIS")</f>
        <v>#NAME?</v>
      </c>
      <c r="C21" s="790" t="e">
        <f ca="1">_xll.qlRateHelperQuoteValue(Trigger,$A21)</f>
        <v>#NAME?</v>
      </c>
      <c r="D21" s="790" t="e">
        <f ca="1">_xll.qlSwapRateHelperSpread($A21,Trigger)</f>
        <v>#NAME?</v>
      </c>
      <c r="E21" s="59" t="b">
        <v>1</v>
      </c>
      <c r="F21" s="59">
        <v>40</v>
      </c>
      <c r="G21" s="59">
        <v>1</v>
      </c>
      <c r="H21" s="945" t="e">
        <f ca="1">_xll.qlRateHelperEarliestDate(Trigger,$A21)</f>
        <v>#NAME?</v>
      </c>
      <c r="I21" s="944" t="e">
        <f ca="1">_xll.qlRateHelperLatestDate(Trigger,$A21)</f>
        <v>#NAME?</v>
      </c>
    </row>
    <row r="22" spans="1:9" x14ac:dyDescent="0.2">
      <c r="A22" s="298" t="e">
        <f ca="1">SwapsFromBasis_1M!L10</f>
        <v>#NAME?</v>
      </c>
      <c r="B22" s="298" t="e">
        <f ca="1">SUBSTITUTE(_xll.qlRateHelperQuoteName(,A22),"SB6L","SB6LBASIS")</f>
        <v>#NAME?</v>
      </c>
      <c r="C22" s="790" t="e">
        <f ca="1">_xll.qlRateHelperQuoteValue(Trigger,$A22)</f>
        <v>#NAME?</v>
      </c>
      <c r="D22" s="790" t="e">
        <f ca="1">_xll.qlSwapRateHelperSpread($A22,Trigger)</f>
        <v>#NAME?</v>
      </c>
      <c r="E22" s="59" t="b">
        <v>1</v>
      </c>
      <c r="F22" s="59">
        <v>40</v>
      </c>
      <c r="G22" s="59">
        <v>1</v>
      </c>
      <c r="H22" s="945" t="e">
        <f ca="1">_xll.qlRateHelperEarliestDate(Trigger,$A22)</f>
        <v>#NAME?</v>
      </c>
      <c r="I22" s="944" t="e">
        <f ca="1">_xll.qlRateHelperLatestDate(Trigger,$A22)</f>
        <v>#NAME?</v>
      </c>
    </row>
    <row r="23" spans="1:9" x14ac:dyDescent="0.2">
      <c r="A23" s="298" t="e">
        <f ca="1">SwapsFromBasis_1M!L11</f>
        <v>#NAME?</v>
      </c>
      <c r="B23" s="298" t="e">
        <f ca="1">SUBSTITUTE(_xll.qlRateHelperQuoteName(,A23),"SB6L","SB6LBASIS")</f>
        <v>#NAME?</v>
      </c>
      <c r="C23" s="790" t="e">
        <f ca="1">_xll.qlRateHelperQuoteValue(Trigger,$A23)</f>
        <v>#NAME?</v>
      </c>
      <c r="D23" s="790" t="e">
        <f ca="1">_xll.qlSwapRateHelperSpread($A23,Trigger)</f>
        <v>#NAME?</v>
      </c>
      <c r="E23" s="59" t="b">
        <v>1</v>
      </c>
      <c r="F23" s="59">
        <v>40</v>
      </c>
      <c r="G23" s="59">
        <v>1</v>
      </c>
      <c r="H23" s="945" t="e">
        <f ca="1">_xll.qlRateHelperEarliestDate(Trigger,$A23)</f>
        <v>#NAME?</v>
      </c>
      <c r="I23" s="944" t="e">
        <f ca="1">_xll.qlRateHelperLatestDate(Trigger,$A23)</f>
        <v>#NAME?</v>
      </c>
    </row>
    <row r="24" spans="1:9" x14ac:dyDescent="0.2">
      <c r="A24" s="298" t="e">
        <f ca="1">SwapsFromBasis_1M!L12</f>
        <v>#NAME?</v>
      </c>
      <c r="B24" s="298" t="e">
        <f ca="1">SUBSTITUTE(_xll.qlRateHelperQuoteName(,A24),"SB6L","SB6LBASIS")</f>
        <v>#NAME?</v>
      </c>
      <c r="C24" s="790" t="e">
        <f ca="1">_xll.qlRateHelperQuoteValue(Trigger,$A24)</f>
        <v>#NAME?</v>
      </c>
      <c r="D24" s="790" t="e">
        <f ca="1">_xll.qlSwapRateHelperSpread($A24,Trigger)</f>
        <v>#NAME?</v>
      </c>
      <c r="E24" s="59" t="b">
        <v>1</v>
      </c>
      <c r="F24" s="59">
        <v>40</v>
      </c>
      <c r="G24" s="59">
        <v>1</v>
      </c>
      <c r="H24" s="945" t="e">
        <f ca="1">_xll.qlRateHelperEarliestDate(Trigger,$A24)</f>
        <v>#NAME?</v>
      </c>
      <c r="I24" s="944" t="e">
        <f ca="1">_xll.qlRateHelperLatestDate(Trigger,$A24)</f>
        <v>#NAME?</v>
      </c>
    </row>
    <row r="25" spans="1:9" x14ac:dyDescent="0.2">
      <c r="A25" s="298" t="e">
        <f ca="1">SwapsFromBasis_1M!L13</f>
        <v>#NAME?</v>
      </c>
      <c r="B25" s="298" t="e">
        <f ca="1">SUBSTITUTE(_xll.qlRateHelperQuoteName(,A25),"SB6L","SB6LBASIS")</f>
        <v>#NAME?</v>
      </c>
      <c r="C25" s="790" t="e">
        <f ca="1">_xll.qlRateHelperQuoteValue(Trigger,$A25)</f>
        <v>#NAME?</v>
      </c>
      <c r="D25" s="790" t="e">
        <f ca="1">_xll.qlSwapRateHelperSpread($A25,Trigger)</f>
        <v>#NAME?</v>
      </c>
      <c r="E25" s="59" t="b">
        <v>1</v>
      </c>
      <c r="F25" s="59">
        <v>40</v>
      </c>
      <c r="G25" s="59">
        <v>1</v>
      </c>
      <c r="H25" s="945" t="e">
        <f ca="1">_xll.qlRateHelperEarliestDate(Trigger,$A25)</f>
        <v>#NAME?</v>
      </c>
      <c r="I25" s="944" t="e">
        <f ca="1">_xll.qlRateHelperLatestDate(Trigger,$A25)</f>
        <v>#NAME?</v>
      </c>
    </row>
    <row r="26" spans="1:9" x14ac:dyDescent="0.2">
      <c r="A26" s="298" t="e">
        <f ca="1">SwapsFromBasis_1M!L14</f>
        <v>#NAME?</v>
      </c>
      <c r="B26" s="298" t="e">
        <f ca="1">SUBSTITUTE(_xll.qlRateHelperQuoteName(,A26),"SB6L","SB6LBASIS")</f>
        <v>#NAME?</v>
      </c>
      <c r="C26" s="790" t="e">
        <f ca="1">_xll.qlRateHelperQuoteValue(Trigger,$A26)</f>
        <v>#NAME?</v>
      </c>
      <c r="D26" s="790" t="e">
        <f ca="1">_xll.qlSwapRateHelperSpread($A26,Trigger)</f>
        <v>#NAME?</v>
      </c>
      <c r="E26" s="59" t="b">
        <v>1</v>
      </c>
      <c r="F26" s="59">
        <v>40</v>
      </c>
      <c r="G26" s="59">
        <v>1</v>
      </c>
      <c r="H26" s="945" t="e">
        <f ca="1">_xll.qlRateHelperEarliestDate(Trigger,$A26)</f>
        <v>#NAME?</v>
      </c>
      <c r="I26" s="944" t="e">
        <f ca="1">_xll.qlRateHelperLatestDate(Trigger,$A26)</f>
        <v>#NAME?</v>
      </c>
    </row>
    <row r="27" spans="1:9" x14ac:dyDescent="0.2">
      <c r="A27" s="298" t="e">
        <f ca="1">SwapsFromBasis_1M!L15</f>
        <v>#NAME?</v>
      </c>
      <c r="B27" s="298" t="e">
        <f ca="1">SUBSTITUTE(_xll.qlRateHelperQuoteName(,A27),"SB6L","SB6LBASIS")</f>
        <v>#NAME?</v>
      </c>
      <c r="C27" s="790" t="e">
        <f ca="1">_xll.qlRateHelperQuoteValue(Trigger,$A27)</f>
        <v>#NAME?</v>
      </c>
      <c r="D27" s="790" t="e">
        <f ca="1">_xll.qlSwapRateHelperSpread($A27,Trigger)</f>
        <v>#NAME?</v>
      </c>
      <c r="E27" s="59" t="b">
        <v>1</v>
      </c>
      <c r="F27" s="59">
        <v>40</v>
      </c>
      <c r="G27" s="59">
        <v>1</v>
      </c>
      <c r="H27" s="945" t="e">
        <f ca="1">_xll.qlRateHelperEarliestDate(Trigger,$A27)</f>
        <v>#NAME?</v>
      </c>
      <c r="I27" s="944" t="e">
        <f ca="1">_xll.qlRateHelperLatestDate(Trigger,$A27)</f>
        <v>#NAME?</v>
      </c>
    </row>
    <row r="28" spans="1:9" x14ac:dyDescent="0.2">
      <c r="A28" s="298" t="e">
        <f ca="1">SwapsFromBasis_1M!L16</f>
        <v>#NAME?</v>
      </c>
      <c r="B28" s="298" t="e">
        <f ca="1">SUBSTITUTE(_xll.qlRateHelperQuoteName(,A28),"SB6L","SB6LBASIS")</f>
        <v>#NAME?</v>
      </c>
      <c r="C28" s="790" t="e">
        <f ca="1">_xll.qlRateHelperQuoteValue(Trigger,$A28)</f>
        <v>#NAME?</v>
      </c>
      <c r="D28" s="790" t="e">
        <f ca="1">_xll.qlSwapRateHelperSpread($A28,Trigger)</f>
        <v>#NAME?</v>
      </c>
      <c r="E28" s="59" t="b">
        <v>0</v>
      </c>
      <c r="F28" s="59">
        <v>40</v>
      </c>
      <c r="G28" s="59">
        <v>1</v>
      </c>
      <c r="H28" s="945" t="e">
        <f ca="1">_xll.qlRateHelperEarliestDate(Trigger,$A28)</f>
        <v>#NAME?</v>
      </c>
      <c r="I28" s="944" t="e">
        <f ca="1">_xll.qlRateHelperLatestDate(Trigger,$A28)</f>
        <v>#NAME?</v>
      </c>
    </row>
    <row r="29" spans="1:9" x14ac:dyDescent="0.2">
      <c r="A29" s="298" t="e">
        <f ca="1">SwapsFromBasis_1M!L17</f>
        <v>#NAME?</v>
      </c>
      <c r="B29" s="298" t="e">
        <f ca="1">SUBSTITUTE(_xll.qlRateHelperQuoteName(,A29),"SB6L","SB6LBASIS")</f>
        <v>#NAME?</v>
      </c>
      <c r="C29" s="790" t="e">
        <f ca="1">_xll.qlRateHelperQuoteValue(Trigger,$A29)</f>
        <v>#NAME?</v>
      </c>
      <c r="D29" s="790" t="e">
        <f ca="1">_xll.qlSwapRateHelperSpread($A29,Trigger)</f>
        <v>#NAME?</v>
      </c>
      <c r="E29" s="59" t="b">
        <v>1</v>
      </c>
      <c r="F29" s="59">
        <v>40</v>
      </c>
      <c r="G29" s="59">
        <v>1</v>
      </c>
      <c r="H29" s="945" t="e">
        <f ca="1">_xll.qlRateHelperEarliestDate(Trigger,$A29)</f>
        <v>#NAME?</v>
      </c>
      <c r="I29" s="944" t="e">
        <f ca="1">_xll.qlRateHelperLatestDate(Trigger,$A29)</f>
        <v>#NAME?</v>
      </c>
    </row>
    <row r="30" spans="1:9" x14ac:dyDescent="0.2">
      <c r="A30" s="298" t="e">
        <f ca="1">SwapsFromBasis_1M!L18</f>
        <v>#NAME?</v>
      </c>
      <c r="B30" s="298" t="e">
        <f ca="1">SUBSTITUTE(_xll.qlRateHelperQuoteName(,A30),"SB6L","SB6LBASIS")</f>
        <v>#NAME?</v>
      </c>
      <c r="C30" s="790" t="e">
        <f ca="1">_xll.qlRateHelperQuoteValue(Trigger,$A30)</f>
        <v>#NAME?</v>
      </c>
      <c r="D30" s="790" t="e">
        <f ca="1">_xll.qlSwapRateHelperSpread($A30,Trigger)</f>
        <v>#NAME?</v>
      </c>
      <c r="E30" s="59" t="b">
        <v>0</v>
      </c>
      <c r="F30" s="59">
        <v>40</v>
      </c>
      <c r="G30" s="59">
        <v>1</v>
      </c>
      <c r="H30" s="945" t="e">
        <f ca="1">_xll.qlRateHelperEarliestDate(Trigger,$A30)</f>
        <v>#NAME?</v>
      </c>
      <c r="I30" s="944" t="e">
        <f ca="1">_xll.qlRateHelperLatestDate(Trigger,$A30)</f>
        <v>#NAME?</v>
      </c>
    </row>
    <row r="31" spans="1:9" x14ac:dyDescent="0.2">
      <c r="A31" s="298" t="e">
        <f ca="1">SwapsFromBasis_1M!L19</f>
        <v>#NAME?</v>
      </c>
      <c r="B31" s="298" t="e">
        <f ca="1">SUBSTITUTE(_xll.qlRateHelperQuoteName(,A31),"SB6L","SB6LBASIS")</f>
        <v>#NAME?</v>
      </c>
      <c r="C31" s="790" t="e">
        <f ca="1">_xll.qlRateHelperQuoteValue(Trigger,$A31)</f>
        <v>#NAME?</v>
      </c>
      <c r="D31" s="790" t="e">
        <f ca="1">_xll.qlSwapRateHelperSpread($A31,Trigger)</f>
        <v>#NAME?</v>
      </c>
      <c r="E31" s="59" t="b">
        <v>0</v>
      </c>
      <c r="F31" s="59">
        <v>40</v>
      </c>
      <c r="G31" s="59">
        <v>1</v>
      </c>
      <c r="H31" s="945" t="e">
        <f ca="1">_xll.qlRateHelperEarliestDate(Trigger,$A31)</f>
        <v>#NAME?</v>
      </c>
      <c r="I31" s="944" t="e">
        <f ca="1">_xll.qlRateHelperLatestDate(Trigger,$A31)</f>
        <v>#NAME?</v>
      </c>
    </row>
    <row r="32" spans="1:9" x14ac:dyDescent="0.2">
      <c r="A32" s="298" t="e">
        <f ca="1">SwapsFromBasis_1M!L20</f>
        <v>#NAME?</v>
      </c>
      <c r="B32" s="298" t="e">
        <f ca="1">SUBSTITUTE(_xll.qlRateHelperQuoteName(,A32),"SB6L","SB6LBASIS")</f>
        <v>#NAME?</v>
      </c>
      <c r="C32" s="790" t="e">
        <f ca="1">_xll.qlRateHelperQuoteValue(Trigger,$A32)</f>
        <v>#NAME?</v>
      </c>
      <c r="D32" s="790" t="e">
        <f ca="1">_xll.qlSwapRateHelperSpread($A32,Trigger)</f>
        <v>#NAME?</v>
      </c>
      <c r="E32" s="59" t="b">
        <v>1</v>
      </c>
      <c r="F32" s="59">
        <v>40</v>
      </c>
      <c r="G32" s="59">
        <v>1</v>
      </c>
      <c r="H32" s="945" t="e">
        <f ca="1">_xll.qlRateHelperEarliestDate(Trigger,$A32)</f>
        <v>#NAME?</v>
      </c>
      <c r="I32" s="944" t="e">
        <f ca="1">_xll.qlRateHelperLatestDate(Trigger,$A32)</f>
        <v>#NAME?</v>
      </c>
    </row>
    <row r="33" spans="1:9" x14ac:dyDescent="0.2">
      <c r="A33" s="298" t="e">
        <f ca="1">SwapsFromBasis_1M!L21</f>
        <v>#NAME?</v>
      </c>
      <c r="B33" s="298" t="e">
        <f ca="1">SUBSTITUTE(_xll.qlRateHelperQuoteName(,A33),"SB6L","SB6LBASIS")</f>
        <v>#NAME?</v>
      </c>
      <c r="C33" s="790" t="e">
        <f ca="1">_xll.qlRateHelperQuoteValue(Trigger,$A33)</f>
        <v>#NAME?</v>
      </c>
      <c r="D33" s="790" t="e">
        <f ca="1">_xll.qlSwapRateHelperSpread($A33,Trigger)</f>
        <v>#NAME?</v>
      </c>
      <c r="E33" s="59" t="b">
        <v>0</v>
      </c>
      <c r="F33" s="59">
        <v>40</v>
      </c>
      <c r="G33" s="59">
        <v>1</v>
      </c>
      <c r="H33" s="945" t="e">
        <f ca="1">_xll.qlRateHelperEarliestDate(Trigger,$A33)</f>
        <v>#NAME?</v>
      </c>
      <c r="I33" s="944" t="e">
        <f ca="1">_xll.qlRateHelperLatestDate(Trigger,$A33)</f>
        <v>#NAME?</v>
      </c>
    </row>
    <row r="34" spans="1:9" x14ac:dyDescent="0.2">
      <c r="A34" s="298" t="e">
        <f ca="1">SwapsFromBasis_1M!L22</f>
        <v>#NAME?</v>
      </c>
      <c r="B34" s="298" t="e">
        <f ca="1">SUBSTITUTE(_xll.qlRateHelperQuoteName(,A34),"SB6L","SB6LBASIS")</f>
        <v>#NAME?</v>
      </c>
      <c r="C34" s="790" t="e">
        <f ca="1">_xll.qlRateHelperQuoteValue(Trigger,$A34)</f>
        <v>#NAME?</v>
      </c>
      <c r="D34" s="790" t="e">
        <f ca="1">_xll.qlSwapRateHelperSpread($A34,Trigger)</f>
        <v>#NAME?</v>
      </c>
      <c r="E34" s="59" t="b">
        <v>0</v>
      </c>
      <c r="F34" s="59">
        <v>40</v>
      </c>
      <c r="G34" s="59">
        <v>1</v>
      </c>
      <c r="H34" s="945" t="e">
        <f ca="1">_xll.qlRateHelperEarliestDate(Trigger,$A34)</f>
        <v>#NAME?</v>
      </c>
      <c r="I34" s="944" t="e">
        <f ca="1">_xll.qlRateHelperLatestDate(Trigger,$A34)</f>
        <v>#NAME?</v>
      </c>
    </row>
    <row r="35" spans="1:9" x14ac:dyDescent="0.2">
      <c r="A35" s="298" t="e">
        <f ca="1">SwapsFromBasis_1M!L23</f>
        <v>#NAME?</v>
      </c>
      <c r="B35" s="298" t="e">
        <f ca="1">SUBSTITUTE(_xll.qlRateHelperQuoteName(,A35),"SB6L","SB6LBASIS")</f>
        <v>#NAME?</v>
      </c>
      <c r="C35" s="790" t="e">
        <f ca="1">_xll.qlRateHelperQuoteValue(Trigger,$A35)</f>
        <v>#NAME?</v>
      </c>
      <c r="D35" s="790" t="e">
        <f ca="1">_xll.qlSwapRateHelperSpread($A35,Trigger)</f>
        <v>#NAME?</v>
      </c>
      <c r="E35" s="59" t="b">
        <v>0</v>
      </c>
      <c r="F35" s="59">
        <v>40</v>
      </c>
      <c r="G35" s="59">
        <v>1</v>
      </c>
      <c r="H35" s="945" t="e">
        <f ca="1">_xll.qlRateHelperEarliestDate(Trigger,$A35)</f>
        <v>#NAME?</v>
      </c>
      <c r="I35" s="944" t="e">
        <f ca="1">_xll.qlRateHelperLatestDate(Trigger,$A35)</f>
        <v>#NAME?</v>
      </c>
    </row>
    <row r="36" spans="1:9" ht="11.25" customHeight="1" x14ac:dyDescent="0.2">
      <c r="A36" s="298" t="e">
        <f ca="1">SwapsFromBasis_1M!L24</f>
        <v>#NAME?</v>
      </c>
      <c r="B36" s="298" t="e">
        <f ca="1">SUBSTITUTE(_xll.qlRateHelperQuoteName(,A36),"SB6L","SB6LBASIS")</f>
        <v>#NAME?</v>
      </c>
      <c r="C36" s="790" t="e">
        <f ca="1">_xll.qlRateHelperQuoteValue(Trigger,$A36)</f>
        <v>#NAME?</v>
      </c>
      <c r="D36" s="790" t="e">
        <f ca="1">_xll.qlSwapRateHelperSpread($A36,Trigger)</f>
        <v>#NAME?</v>
      </c>
      <c r="E36" s="59" t="b">
        <v>0</v>
      </c>
      <c r="F36" s="59">
        <v>40</v>
      </c>
      <c r="G36" s="59">
        <v>1</v>
      </c>
      <c r="H36" s="945" t="e">
        <f ca="1">_xll.qlRateHelperEarliestDate(Trigger,$A36)</f>
        <v>#NAME?</v>
      </c>
      <c r="I36" s="944" t="e">
        <f ca="1">_xll.qlRateHelperLatestDate(Trigger,$A36)</f>
        <v>#NAME?</v>
      </c>
    </row>
    <row r="37" spans="1:9" x14ac:dyDescent="0.2">
      <c r="A37" s="298" t="e">
        <f ca="1">SwapsFromBasis_1M!L25</f>
        <v>#NAME?</v>
      </c>
      <c r="B37" s="298" t="e">
        <f ca="1">SUBSTITUTE(_xll.qlRateHelperQuoteName(,A37),"SB6L","SB6LBASIS")</f>
        <v>#NAME?</v>
      </c>
      <c r="C37" s="790" t="e">
        <f ca="1">_xll.qlRateHelperQuoteValue(Trigger,$A37)</f>
        <v>#NAME?</v>
      </c>
      <c r="D37" s="790" t="e">
        <f ca="1">_xll.qlSwapRateHelperSpread($A37,Trigger)</f>
        <v>#NAME?</v>
      </c>
      <c r="E37" s="59" t="b">
        <v>1</v>
      </c>
      <c r="F37" s="59">
        <v>40</v>
      </c>
      <c r="G37" s="59">
        <v>1</v>
      </c>
      <c r="H37" s="945" t="e">
        <f ca="1">_xll.qlRateHelperEarliestDate(Trigger,$A37)</f>
        <v>#NAME?</v>
      </c>
      <c r="I37" s="944" t="e">
        <f ca="1">_xll.qlRateHelperLatestDate(Trigger,$A37)</f>
        <v>#NAME?</v>
      </c>
    </row>
    <row r="38" spans="1:9" x14ac:dyDescent="0.2">
      <c r="A38" s="298" t="e">
        <f ca="1">SwapsFromBasis_1M!L26</f>
        <v>#NAME?</v>
      </c>
      <c r="B38" s="298" t="e">
        <f ca="1">SUBSTITUTE(_xll.qlRateHelperQuoteName(,A38),"SB6L","SB6LBASIS")</f>
        <v>#NAME?</v>
      </c>
      <c r="C38" s="790" t="e">
        <f ca="1">_xll.qlRateHelperQuoteValue(Trigger,$A38)</f>
        <v>#NAME?</v>
      </c>
      <c r="D38" s="790" t="e">
        <f ca="1">_xll.qlSwapRateHelperSpread($A38,Trigger)</f>
        <v>#NAME?</v>
      </c>
      <c r="E38" s="59" t="b">
        <v>0</v>
      </c>
      <c r="F38" s="59">
        <v>40</v>
      </c>
      <c r="G38" s="59">
        <v>1</v>
      </c>
      <c r="H38" s="945" t="e">
        <f ca="1">_xll.qlRateHelperEarliestDate(Trigger,$A38)</f>
        <v>#NAME?</v>
      </c>
      <c r="I38" s="944" t="e">
        <f ca="1">_xll.qlRateHelperLatestDate(Trigger,$A38)</f>
        <v>#NAME?</v>
      </c>
    </row>
    <row r="39" spans="1:9" x14ac:dyDescent="0.2">
      <c r="A39" s="298" t="e">
        <f ca="1">SwapsFromBasis_1M!L27</f>
        <v>#NAME?</v>
      </c>
      <c r="B39" s="298" t="e">
        <f ca="1">SUBSTITUTE(_xll.qlRateHelperQuoteName(,A39),"SB6L","SB6LBASIS")</f>
        <v>#NAME?</v>
      </c>
      <c r="C39" s="790" t="e">
        <f ca="1">_xll.qlRateHelperQuoteValue(Trigger,$A39)</f>
        <v>#NAME?</v>
      </c>
      <c r="D39" s="790" t="e">
        <f ca="1">_xll.qlSwapRateHelperSpread($A39,Trigger)</f>
        <v>#NAME?</v>
      </c>
      <c r="E39" s="59" t="b">
        <v>0</v>
      </c>
      <c r="F39" s="59">
        <v>40</v>
      </c>
      <c r="G39" s="59">
        <v>1</v>
      </c>
      <c r="H39" s="945" t="e">
        <f ca="1">_xll.qlRateHelperEarliestDate(Trigger,$A39)</f>
        <v>#NAME?</v>
      </c>
      <c r="I39" s="944" t="e">
        <f ca="1">_xll.qlRateHelperLatestDate(Trigger,$A39)</f>
        <v>#NAME?</v>
      </c>
    </row>
    <row r="40" spans="1:9" x14ac:dyDescent="0.2">
      <c r="A40" s="298" t="e">
        <f ca="1">SwapsFromBasis_1M!L28</f>
        <v>#NAME?</v>
      </c>
      <c r="B40" s="298" t="e">
        <f ca="1">SUBSTITUTE(_xll.qlRateHelperQuoteName(,A40),"SB6L","SB6LBASIS")</f>
        <v>#NAME?</v>
      </c>
      <c r="C40" s="790" t="e">
        <f ca="1">_xll.qlRateHelperQuoteValue(Trigger,$A40)</f>
        <v>#NAME?</v>
      </c>
      <c r="D40" s="790" t="e">
        <f ca="1">_xll.qlSwapRateHelperSpread($A40,Trigger)</f>
        <v>#NAME?</v>
      </c>
      <c r="E40" s="59" t="b">
        <v>0</v>
      </c>
      <c r="F40" s="59">
        <v>40</v>
      </c>
      <c r="G40" s="59">
        <v>1</v>
      </c>
      <c r="H40" s="945" t="e">
        <f ca="1">_xll.qlRateHelperEarliestDate(Trigger,$A40)</f>
        <v>#NAME?</v>
      </c>
      <c r="I40" s="944" t="e">
        <f ca="1">_xll.qlRateHelperLatestDate(Trigger,$A40)</f>
        <v>#NAME?</v>
      </c>
    </row>
    <row r="41" spans="1:9" x14ac:dyDescent="0.2">
      <c r="A41" s="298" t="e">
        <f ca="1">SwapsFromBasis_1M!L29</f>
        <v>#NAME?</v>
      </c>
      <c r="B41" s="298" t="e">
        <f ca="1">SUBSTITUTE(_xll.qlRateHelperQuoteName(,A41),"SB6L","SB6LBASIS")</f>
        <v>#NAME?</v>
      </c>
      <c r="C41" s="790" t="e">
        <f ca="1">_xll.qlRateHelperQuoteValue(Trigger,$A41)</f>
        <v>#NAME?</v>
      </c>
      <c r="D41" s="790" t="e">
        <f ca="1">_xll.qlSwapRateHelperSpread($A41,Trigger)</f>
        <v>#NAME?</v>
      </c>
      <c r="E41" s="59" t="b">
        <v>0</v>
      </c>
      <c r="F41" s="59">
        <v>40</v>
      </c>
      <c r="G41" s="59">
        <v>1</v>
      </c>
      <c r="H41" s="945" t="e">
        <f ca="1">_xll.qlRateHelperEarliestDate(Trigger,$A41)</f>
        <v>#NAME?</v>
      </c>
      <c r="I41" s="944" t="e">
        <f ca="1">_xll.qlRateHelperLatestDate(Trigger,$A41)</f>
        <v>#NAME?</v>
      </c>
    </row>
    <row r="42" spans="1:9" x14ac:dyDescent="0.2">
      <c r="A42" s="298" t="e">
        <f ca="1">SwapsFromBasis_1M!L30</f>
        <v>#NAME?</v>
      </c>
      <c r="B42" s="298" t="e">
        <f ca="1">SUBSTITUTE(_xll.qlRateHelperQuoteName(,A42),"SB6L","SB6LBASIS")</f>
        <v>#NAME?</v>
      </c>
      <c r="C42" s="790" t="e">
        <f ca="1">_xll.qlRateHelperQuoteValue(Trigger,$A42)</f>
        <v>#NAME?</v>
      </c>
      <c r="D42" s="790" t="e">
        <f ca="1">_xll.qlSwapRateHelperSpread($A42,Trigger)</f>
        <v>#NAME?</v>
      </c>
      <c r="E42" s="59" t="b">
        <v>1</v>
      </c>
      <c r="F42" s="59">
        <v>40</v>
      </c>
      <c r="G42" s="59">
        <v>1</v>
      </c>
      <c r="H42" s="945" t="e">
        <f ca="1">_xll.qlRateHelperEarliestDate(Trigger,$A42)</f>
        <v>#NAME?</v>
      </c>
      <c r="I42" s="944" t="e">
        <f ca="1">_xll.qlRateHelperLatestDate(Trigger,$A42)</f>
        <v>#NAME?</v>
      </c>
    </row>
    <row r="43" spans="1:9" x14ac:dyDescent="0.2">
      <c r="A43" s="298" t="e">
        <f ca="1">SwapsFromBasis_1M!L31</f>
        <v>#NAME?</v>
      </c>
      <c r="B43" s="298" t="e">
        <f ca="1">SUBSTITUTE(_xll.qlRateHelperQuoteName(,A43),"SB6L","SB6LBASIS")</f>
        <v>#NAME?</v>
      </c>
      <c r="C43" s="790" t="e">
        <f ca="1">_xll.qlRateHelperQuoteValue(Trigger,$A43)</f>
        <v>#NAME?</v>
      </c>
      <c r="D43" s="790" t="e">
        <f ca="1">_xll.qlSwapRateHelperSpread($A43,Trigger)</f>
        <v>#NAME?</v>
      </c>
      <c r="E43" s="59" t="b">
        <v>0</v>
      </c>
      <c r="F43" s="59">
        <v>40</v>
      </c>
      <c r="G43" s="59">
        <v>1</v>
      </c>
      <c r="H43" s="945" t="e">
        <f ca="1">_xll.qlRateHelperEarliestDate(Trigger,$A43)</f>
        <v>#NAME?</v>
      </c>
      <c r="I43" s="944" t="e">
        <f ca="1">_xll.qlRateHelperLatestDate(Trigger,$A43)</f>
        <v>#NAME?</v>
      </c>
    </row>
    <row r="44" spans="1:9" x14ac:dyDescent="0.2">
      <c r="A44" s="298" t="e">
        <f ca="1">SwapsFromBasis_1M!L32</f>
        <v>#NAME?</v>
      </c>
      <c r="B44" s="298" t="e">
        <f ca="1">SUBSTITUTE(_xll.qlRateHelperQuoteName(,A44),"SB6L","SB6LBASIS")</f>
        <v>#NAME?</v>
      </c>
      <c r="C44" s="790" t="e">
        <f ca="1">_xll.qlRateHelperQuoteValue(Trigger,$A44)</f>
        <v>#NAME?</v>
      </c>
      <c r="D44" s="790" t="e">
        <f ca="1">_xll.qlSwapRateHelperSpread($A44,Trigger)</f>
        <v>#NAME?</v>
      </c>
      <c r="E44" s="59" t="b">
        <v>0</v>
      </c>
      <c r="F44" s="59">
        <v>40</v>
      </c>
      <c r="G44" s="59">
        <v>1</v>
      </c>
      <c r="H44" s="945" t="e">
        <f ca="1">_xll.qlRateHelperEarliestDate(Trigger,$A44)</f>
        <v>#NAME?</v>
      </c>
      <c r="I44" s="944" t="e">
        <f ca="1">_xll.qlRateHelperLatestDate(Trigger,$A44)</f>
        <v>#NAME?</v>
      </c>
    </row>
    <row r="45" spans="1:9" x14ac:dyDescent="0.2">
      <c r="A45" s="298" t="e">
        <f ca="1">SwapsFromBasis_1M!L33</f>
        <v>#NAME?</v>
      </c>
      <c r="B45" s="298" t="e">
        <f ca="1">SUBSTITUTE(_xll.qlRateHelperQuoteName(,A45),"SB6L","SB6LBASIS")</f>
        <v>#NAME?</v>
      </c>
      <c r="C45" s="790" t="e">
        <f ca="1">_xll.qlRateHelperQuoteValue(Trigger,$A45)</f>
        <v>#NAME?</v>
      </c>
      <c r="D45" s="790" t="e">
        <f ca="1">_xll.qlSwapRateHelperSpread($A45,Trigger)</f>
        <v>#NAME?</v>
      </c>
      <c r="E45" s="59" t="b">
        <v>0</v>
      </c>
      <c r="F45" s="59">
        <v>40</v>
      </c>
      <c r="G45" s="59">
        <v>1</v>
      </c>
      <c r="H45" s="945" t="e">
        <f ca="1">_xll.qlRateHelperEarliestDate(Trigger,$A45)</f>
        <v>#NAME?</v>
      </c>
      <c r="I45" s="944" t="e">
        <f ca="1">_xll.qlRateHelperLatestDate(Trigger,$A45)</f>
        <v>#NAME?</v>
      </c>
    </row>
    <row r="46" spans="1:9" x14ac:dyDescent="0.2">
      <c r="A46" s="298" t="e">
        <f ca="1">SwapsFromBasis_1M!L34</f>
        <v>#NAME?</v>
      </c>
      <c r="B46" s="298" t="e">
        <f ca="1">SUBSTITUTE(_xll.qlRateHelperQuoteName(,A46),"SB6L","SB6LBASIS")</f>
        <v>#NAME?</v>
      </c>
      <c r="C46" s="790" t="e">
        <f ca="1">_xll.qlRateHelperQuoteValue(Trigger,$A46)</f>
        <v>#NAME?</v>
      </c>
      <c r="D46" s="790" t="e">
        <f ca="1">_xll.qlSwapRateHelperSpread($A46,Trigger)</f>
        <v>#NAME?</v>
      </c>
      <c r="E46" s="59" t="b">
        <v>0</v>
      </c>
      <c r="F46" s="59">
        <v>40</v>
      </c>
      <c r="G46" s="59">
        <v>1</v>
      </c>
      <c r="H46" s="945" t="e">
        <f ca="1">_xll.qlRateHelperEarliestDate(Trigger,$A46)</f>
        <v>#NAME?</v>
      </c>
      <c r="I46" s="944" t="e">
        <f ca="1">_xll.qlRateHelperLatestDate(Trigger,$A46)</f>
        <v>#NAME?</v>
      </c>
    </row>
    <row r="47" spans="1:9" x14ac:dyDescent="0.2">
      <c r="A47" s="298" t="e">
        <f ca="1">SwapsFromBasis_1M!L35</f>
        <v>#NAME?</v>
      </c>
      <c r="B47" s="298" t="e">
        <f ca="1">SUBSTITUTE(_xll.qlRateHelperQuoteName(,A47),"SB6L","SB6LBASIS")</f>
        <v>#NAME?</v>
      </c>
      <c r="C47" s="790" t="e">
        <f ca="1">_xll.qlRateHelperQuoteValue(Trigger,$A47)</f>
        <v>#NAME?</v>
      </c>
      <c r="D47" s="790" t="e">
        <f ca="1">_xll.qlSwapRateHelperSpread($A47,Trigger)</f>
        <v>#NAME?</v>
      </c>
      <c r="E47" s="59" t="b">
        <v>1</v>
      </c>
      <c r="F47" s="59">
        <v>40</v>
      </c>
      <c r="G47" s="59">
        <v>1</v>
      </c>
      <c r="H47" s="945" t="e">
        <f ca="1">_xll.qlRateHelperEarliestDate(Trigger,$A47)</f>
        <v>#NAME?</v>
      </c>
      <c r="I47" s="944" t="e">
        <f ca="1">_xll.qlRateHelperLatestDate(Trigger,$A47)</f>
        <v>#NAME?</v>
      </c>
    </row>
    <row r="48" spans="1:9" x14ac:dyDescent="0.2">
      <c r="A48" s="298" t="e">
        <f ca="1">SwapsFromBasis_1M!L36</f>
        <v>#NAME?</v>
      </c>
      <c r="B48" s="298" t="e">
        <f ca="1">SUBSTITUTE(_xll.qlRateHelperQuoteName(,A48),"SB6L","SB6LBASIS")</f>
        <v>#NAME?</v>
      </c>
      <c r="C48" s="790" t="e">
        <f ca="1">_xll.qlRateHelperQuoteValue(Trigger,$A48)</f>
        <v>#NAME?</v>
      </c>
      <c r="D48" s="790" t="e">
        <f ca="1">_xll.qlSwapRateHelperSpread($A48,Trigger)</f>
        <v>#NAME?</v>
      </c>
      <c r="E48" s="59" t="b">
        <v>0</v>
      </c>
      <c r="F48" s="59">
        <v>40</v>
      </c>
      <c r="G48" s="59">
        <v>1</v>
      </c>
      <c r="H48" s="945" t="e">
        <f ca="1">_xll.qlRateHelperEarliestDate(Trigger,$A48)</f>
        <v>#NAME?</v>
      </c>
      <c r="I48" s="944" t="e">
        <f ca="1">_xll.qlRateHelperLatestDate(Trigger,$A48)</f>
        <v>#NAME?</v>
      </c>
    </row>
    <row r="49" spans="1:9" x14ac:dyDescent="0.2">
      <c r="A49" s="298" t="e">
        <f ca="1">SwapsFromBasis_1M!L37</f>
        <v>#NAME?</v>
      </c>
      <c r="B49" s="298" t="e">
        <f ca="1">SUBSTITUTE(_xll.qlRateHelperQuoteName(,A49),"SB6L","SB6LBASIS")</f>
        <v>#NAME?</v>
      </c>
      <c r="C49" s="790" t="e">
        <f ca="1">_xll.qlRateHelperQuoteValue(Trigger,$A49)</f>
        <v>#NAME?</v>
      </c>
      <c r="D49" s="790" t="e">
        <f ca="1">_xll.qlSwapRateHelperSpread($A49,Trigger)</f>
        <v>#NAME?</v>
      </c>
      <c r="E49" s="59" t="b">
        <v>1</v>
      </c>
      <c r="F49" s="59">
        <v>40</v>
      </c>
      <c r="G49" s="59">
        <v>1</v>
      </c>
      <c r="H49" s="945" t="e">
        <f ca="1">_xll.qlRateHelperEarliestDate(Trigger,$A49)</f>
        <v>#NAME?</v>
      </c>
      <c r="I49" s="944" t="e">
        <f ca="1">_xll.qlRateHelperLatestDate(Trigger,$A49)</f>
        <v>#NAME?</v>
      </c>
    </row>
    <row r="50" spans="1:9" x14ac:dyDescent="0.2">
      <c r="A50" s="298" t="e">
        <f ca="1">SwapsFromBasis_1M!L38</f>
        <v>#NAME?</v>
      </c>
      <c r="B50" s="298" t="e">
        <f ca="1">SUBSTITUTE(_xll.qlRateHelperQuoteName(,A50),"SB6L","SB6LBASIS")</f>
        <v>#NAME?</v>
      </c>
      <c r="C50" s="790" t="e">
        <f ca="1">_xll.qlRateHelperQuoteValue(Trigger,$A50)</f>
        <v>#NAME?</v>
      </c>
      <c r="D50" s="790" t="e">
        <f ca="1">_xll.qlSwapRateHelperSpread($A50,Trigger)</f>
        <v>#NAME?</v>
      </c>
      <c r="E50" s="59" t="b">
        <v>1</v>
      </c>
      <c r="F50" s="59">
        <v>40</v>
      </c>
      <c r="G50" s="59">
        <v>1</v>
      </c>
      <c r="H50" s="945" t="e">
        <f ca="1">_xll.qlRateHelperEarliestDate(Trigger,$A50)</f>
        <v>#NAME?</v>
      </c>
      <c r="I50" s="944" t="e">
        <f ca="1">_xll.qlRateHelperLatestDate(Trigger,$A50)</f>
        <v>#NAME?</v>
      </c>
    </row>
    <row r="51" spans="1:9" x14ac:dyDescent="0.2">
      <c r="A51" s="298" t="e">
        <f ca="1">SwapsFromBasis_1M!L39</f>
        <v>#NAME?</v>
      </c>
      <c r="B51" s="298" t="e">
        <f ca="1">SUBSTITUTE(_xll.qlRateHelperQuoteName(,A51),"SB6L","SB6LBASIS")</f>
        <v>#NAME?</v>
      </c>
      <c r="C51" s="790" t="e">
        <f ca="1">_xll.qlRateHelperQuoteValue(Trigger,$A51)</f>
        <v>#NAME?</v>
      </c>
      <c r="D51" s="790" t="e">
        <f ca="1">_xll.qlSwapRateHelperSpread($A51,Trigger)</f>
        <v>#NAME?</v>
      </c>
      <c r="E51" s="59" t="b">
        <v>1</v>
      </c>
      <c r="F51" s="59">
        <v>40</v>
      </c>
      <c r="G51" s="59">
        <v>1</v>
      </c>
      <c r="H51" s="945" t="e">
        <f ca="1">_xll.qlRateHelperEarliestDate(Trigger,$A51)</f>
        <v>#NAME?</v>
      </c>
      <c r="I51" s="944" t="e">
        <f ca="1">_xll.qlRateHelperLatestDate(Trigger,$A51)</f>
        <v>#NAME?</v>
      </c>
    </row>
    <row r="52" spans="1:9" x14ac:dyDescent="0.2">
      <c r="A52" s="787"/>
      <c r="B52" s="787"/>
      <c r="C52" s="787"/>
      <c r="D52" s="787"/>
      <c r="E52" s="787"/>
      <c r="F52" s="787"/>
      <c r="G52" s="787"/>
      <c r="H52" s="787"/>
      <c r="I52" s="787"/>
    </row>
    <row r="74" spans="10:10" x14ac:dyDescent="0.2">
      <c r="J74" s="1445"/>
    </row>
    <row r="75" spans="10:10" ht="11.25" customHeight="1" x14ac:dyDescent="0.2">
      <c r="J75" s="933"/>
    </row>
    <row r="76" spans="10:10" x14ac:dyDescent="0.2">
      <c r="J76" s="938"/>
    </row>
    <row r="79" spans="10:10" ht="11.25" customHeight="1" x14ac:dyDescent="0.2"/>
    <row r="82" spans="11:11" ht="11.25" customHeight="1" x14ac:dyDescent="0.2"/>
    <row r="93" spans="11:11" x14ac:dyDescent="0.2">
      <c r="K93" s="933"/>
    </row>
    <row r="94" spans="11:11" x14ac:dyDescent="0.2">
      <c r="K94" s="933"/>
    </row>
    <row r="95" spans="11:11" x14ac:dyDescent="0.2">
      <c r="K95" s="933"/>
    </row>
    <row r="96" spans="11:11" x14ac:dyDescent="0.2">
      <c r="K96" s="933"/>
    </row>
    <row r="97" spans="11:11" x14ac:dyDescent="0.2">
      <c r="K97" s="933"/>
    </row>
    <row r="98" spans="11:11" x14ac:dyDescent="0.2">
      <c r="K98" s="933"/>
    </row>
    <row r="99" spans="11:11" x14ac:dyDescent="0.2">
      <c r="K99" s="933"/>
    </row>
    <row r="100" spans="11:11" x14ac:dyDescent="0.2">
      <c r="K100" s="933"/>
    </row>
    <row r="101" spans="11:11" x14ac:dyDescent="0.2">
      <c r="K101" s="933"/>
    </row>
    <row r="102" spans="11:11" x14ac:dyDescent="0.2">
      <c r="K102" s="933"/>
    </row>
    <row r="103" spans="11:11" x14ac:dyDescent="0.2">
      <c r="K103" s="933"/>
    </row>
    <row r="104" spans="11:11" x14ac:dyDescent="0.2">
      <c r="K104" s="933"/>
    </row>
    <row r="105" spans="11:11" x14ac:dyDescent="0.2">
      <c r="K105" s="933"/>
    </row>
    <row r="106" spans="11:11" x14ac:dyDescent="0.2">
      <c r="K106" s="933"/>
    </row>
    <row r="107" spans="11:11" x14ac:dyDescent="0.2">
      <c r="K107" s="933"/>
    </row>
    <row r="108" spans="11:11" x14ac:dyDescent="0.2">
      <c r="K108" s="933"/>
    </row>
    <row r="109" spans="11:11" x14ac:dyDescent="0.2">
      <c r="K109" s="933"/>
    </row>
    <row r="110" spans="11:11" x14ac:dyDescent="0.2">
      <c r="K110" s="933"/>
    </row>
    <row r="111" spans="11:11" x14ac:dyDescent="0.2">
      <c r="K111" s="933"/>
    </row>
    <row r="112" spans="11:11" x14ac:dyDescent="0.2">
      <c r="K112" s="933"/>
    </row>
    <row r="113" spans="11:11" x14ac:dyDescent="0.2">
      <c r="K113" s="933"/>
    </row>
    <row r="114" spans="11:11" x14ac:dyDescent="0.2">
      <c r="K114" s="933"/>
    </row>
    <row r="115" spans="11:11" x14ac:dyDescent="0.2">
      <c r="K115" s="933"/>
    </row>
    <row r="116" spans="11:11" x14ac:dyDescent="0.2">
      <c r="K116" s="933"/>
    </row>
    <row r="117" spans="11:11" x14ac:dyDescent="0.2">
      <c r="K117" s="933"/>
    </row>
    <row r="118" spans="11:11" x14ac:dyDescent="0.2">
      <c r="K118" s="933"/>
    </row>
    <row r="119" spans="11:11" x14ac:dyDescent="0.2">
      <c r="K119" s="933"/>
    </row>
    <row r="120" spans="11:11" x14ac:dyDescent="0.2">
      <c r="K120" s="933"/>
    </row>
    <row r="121" spans="11:11" x14ac:dyDescent="0.2">
      <c r="K121" s="933"/>
    </row>
    <row r="122" spans="11:11" x14ac:dyDescent="0.2">
      <c r="K122" s="933"/>
    </row>
    <row r="123" spans="11:11" x14ac:dyDescent="0.2">
      <c r="K123" s="933"/>
    </row>
    <row r="124" spans="11:11" x14ac:dyDescent="0.2">
      <c r="K124" s="933"/>
    </row>
    <row r="125" spans="11:11" x14ac:dyDescent="0.2">
      <c r="K125" s="933"/>
    </row>
    <row r="126" spans="11:11" x14ac:dyDescent="0.2">
      <c r="K126" s="933"/>
    </row>
    <row r="127" spans="11:11" x14ac:dyDescent="0.2">
      <c r="K127" s="933"/>
    </row>
    <row r="128" spans="11:11" x14ac:dyDescent="0.2">
      <c r="K128" s="933"/>
    </row>
    <row r="129" spans="11:11" x14ac:dyDescent="0.2">
      <c r="K129" s="933"/>
    </row>
  </sheetData>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K126"/>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5" width="24.42578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1" ht="12" thickBot="1" x14ac:dyDescent="0.25">
      <c r="A1" s="1957" t="s">
        <v>360</v>
      </c>
      <c r="B1" s="1958"/>
      <c r="D1" s="786" t="s">
        <v>359</v>
      </c>
      <c r="E1" s="785" t="s">
        <v>405</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SUBSTITUTE(_xll.qlRateHelperQuoteName(,D2),"SB6L","SB6LBASIS")</f>
        <v>#NAME?</v>
      </c>
      <c r="F2" s="774" t="e">
        <f ca="1">_xll.qlRateHelperRate(,$D2)</f>
        <v>#NAME?</v>
      </c>
      <c r="G2" s="774" t="str">
        <f ca="1">IF(ISERROR(_xll.qlSwapRateHelperSpread($D2)),IF(ISERROR(_xll.qlFuturesRateHelperConvexityAdjustment($D2)),"--",_xll.qlFuturesRateHelperConvexityAdjustment($D2)),_xll.qlSwapRateHelperSpread($D2))</f>
        <v>--</v>
      </c>
      <c r="H2" s="1468" t="e">
        <f ca="1">_xll.qlRateHelperEarliestDate(,$D2)</f>
        <v>#NAME?</v>
      </c>
      <c r="I2" s="1467" t="e">
        <f ca="1">_xll.qlRateHelperLatestDate(,$D2)</f>
        <v>#NAME?</v>
      </c>
      <c r="J2" s="771" t="e">
        <f ca="1"/>
        <v>#NAME?</v>
      </c>
      <c r="K2" s="1445"/>
    </row>
    <row r="3" spans="1:11" x14ac:dyDescent="0.2">
      <c r="A3" s="779" t="s">
        <v>353</v>
      </c>
      <c r="B3" s="780">
        <v>0</v>
      </c>
      <c r="D3" s="775" t="e">
        <f ca="1"/>
        <v>#NAME?</v>
      </c>
      <c r="E3" s="775" t="e">
        <f ca="1">SUBSTITUTE(_xll.qlRateHelperQuoteName(,D3),"SB6L","SB6LBASIS")</f>
        <v>#NAME?</v>
      </c>
      <c r="F3" s="774" t="e">
        <f ca="1">_xll.qlRateHelperRate(,$D3)</f>
        <v>#NAME?</v>
      </c>
      <c r="G3" s="774" t="str">
        <f ca="1">IF(ISERROR(_xll.qlSwapRateHelperSpread($D3)),IF(ISERROR(_xll.qlFuturesRateHelperConvexityAdjustment($D3)),"--",_xll.qlFuturesRateHelperConvexityAdjustment($D3)),_xll.qlSwapRateHelperSpread($D3))</f>
        <v>--</v>
      </c>
      <c r="H3" s="1468" t="e">
        <f ca="1">_xll.qlRateHelperEarliestDate(,$D3)</f>
        <v>#NAME?</v>
      </c>
      <c r="I3" s="1467" t="e">
        <f ca="1">_xll.qlRateHelperLatestDate(,$D3)</f>
        <v>#NAME?</v>
      </c>
      <c r="J3" s="771" t="e">
        <f ca="1"/>
        <v>#NAME?</v>
      </c>
      <c r="K3" s="1445"/>
    </row>
    <row r="4" spans="1:11" x14ac:dyDescent="0.2">
      <c r="A4" s="779" t="s">
        <v>352</v>
      </c>
      <c r="B4" s="780">
        <v>1</v>
      </c>
      <c r="D4" s="775" t="e">
        <f ca="1"/>
        <v>#NAME?</v>
      </c>
      <c r="E4" s="775" t="e">
        <f ca="1">SUBSTITUTE(_xll.qlRateHelperQuoteName(,D4),"SB6L","SB6LBASIS")</f>
        <v>#NAME?</v>
      </c>
      <c r="F4" s="774" t="e">
        <f ca="1">_xll.qlRateHelperRate(,$D4)</f>
        <v>#NAME?</v>
      </c>
      <c r="G4" s="774" t="str">
        <f ca="1">IF(ISERROR(_xll.qlSwapRateHelperSpread($D4)),IF(ISERROR(_xll.qlFuturesRateHelperConvexityAdjustment($D4)),"--",_xll.qlFuturesRateHelperConvexityAdjustment($D4)),_xll.qlSwapRateHelperSpread($D4))</f>
        <v>--</v>
      </c>
      <c r="H4" s="1468" t="e">
        <f ca="1">_xll.qlRateHelperEarliestDate(,$D4)</f>
        <v>#NAME?</v>
      </c>
      <c r="I4" s="1467" t="e">
        <f ca="1">_xll.qlRateHelperLatestDate(,$D4)</f>
        <v>#NAME?</v>
      </c>
      <c r="J4" s="771" t="e">
        <f ca="1"/>
        <v>#NAME?</v>
      </c>
      <c r="K4" s="1445"/>
    </row>
    <row r="5" spans="1:11" x14ac:dyDescent="0.2">
      <c r="A5" s="779" t="s">
        <v>351</v>
      </c>
      <c r="B5" s="778" t="s">
        <v>350</v>
      </c>
      <c r="D5" s="775" t="e">
        <f ca="1"/>
        <v>#NAME?</v>
      </c>
      <c r="E5" s="775" t="e">
        <f ca="1">SUBSTITUTE(_xll.qlRateHelperQuoteName(,D5),"SB6L","SB6LBASIS")</f>
        <v>#NAME?</v>
      </c>
      <c r="F5" s="774" t="e">
        <f ca="1">_xll.qlRateHelperRate(,$D5)</f>
        <v>#NAME?</v>
      </c>
      <c r="G5" s="774" t="str">
        <f ca="1">IF(ISERROR(_xll.qlSwapRateHelperSpread($D5)),IF(ISERROR(_xll.qlFuturesRateHelperConvexityAdjustment($D5)),"--",_xll.qlFuturesRateHelperConvexityAdjustment($D5)),_xll.qlSwapRateHelperSpread($D5))</f>
        <v>--</v>
      </c>
      <c r="H5" s="1468" t="e">
        <f ca="1">_xll.qlRateHelperEarliestDate(,$D5)</f>
        <v>#NAME?</v>
      </c>
      <c r="I5" s="1467" t="e">
        <f ca="1">_xll.qlRateHelperLatestDate(,$D5)</f>
        <v>#NAME?</v>
      </c>
      <c r="J5" s="771" t="e">
        <f ca="1"/>
        <v>#NAME?</v>
      </c>
      <c r="K5" s="1445"/>
    </row>
    <row r="6" spans="1:11" x14ac:dyDescent="0.2">
      <c r="D6" s="775" t="e">
        <f ca="1"/>
        <v>#NAME?</v>
      </c>
      <c r="E6" s="775" t="e">
        <f ca="1">SUBSTITUTE(_xll.qlRateHelperQuoteName(,D6),"SB6L","SB6LBASIS")</f>
        <v>#NAME?</v>
      </c>
      <c r="F6" s="774" t="e">
        <f ca="1">_xll.qlRateHelperRate(,$D6)</f>
        <v>#NAME?</v>
      </c>
      <c r="G6" s="774" t="str">
        <f ca="1">IF(ISERROR(_xll.qlSwapRateHelperSpread($D6)),IF(ISERROR(_xll.qlFuturesRateHelperConvexityAdjustment($D6)),"--",_xll.qlFuturesRateHelperConvexityAdjustment($D6)),_xll.qlSwapRateHelperSpread($D6))</f>
        <v>--</v>
      </c>
      <c r="H6" s="1468" t="e">
        <f ca="1">_xll.qlRateHelperEarliestDate(,$D6)</f>
        <v>#NAME?</v>
      </c>
      <c r="I6" s="1467" t="e">
        <f ca="1">_xll.qlRateHelperLatestDate(,$D6)</f>
        <v>#NAME?</v>
      </c>
      <c r="J6" s="771" t="e">
        <f ca="1"/>
        <v>#NAME?</v>
      </c>
      <c r="K6" s="1445"/>
    </row>
    <row r="7" spans="1:11" x14ac:dyDescent="0.2">
      <c r="D7" s="775" t="e">
        <f ca="1"/>
        <v>#NAME?</v>
      </c>
      <c r="E7" s="775" t="e">
        <f ca="1">SUBSTITUTE(_xll.qlRateHelperQuoteName(,D7),"SB6L","SB6LBASIS")</f>
        <v>#NAME?</v>
      </c>
      <c r="F7" s="774" t="e">
        <f ca="1">_xll.qlRateHelperRate(,$D7)</f>
        <v>#NAME?</v>
      </c>
      <c r="G7" s="774" t="str">
        <f ca="1">IF(ISERROR(_xll.qlSwapRateHelperSpread($D7)),IF(ISERROR(_xll.qlFuturesRateHelperConvexityAdjustment($D7)),"--",_xll.qlFuturesRateHelperConvexityAdjustment($D7)),_xll.qlSwapRateHelperSpread($D7))</f>
        <v>--</v>
      </c>
      <c r="H7" s="1468" t="e">
        <f ca="1">_xll.qlRateHelperEarliestDate(,$D7)</f>
        <v>#NAME?</v>
      </c>
      <c r="I7" s="1467" t="e">
        <f ca="1">_xll.qlRateHelperLatestDate(,$D7)</f>
        <v>#NAME?</v>
      </c>
      <c r="J7" s="771" t="e">
        <f ca="1"/>
        <v>#NAME?</v>
      </c>
      <c r="K7" s="1445"/>
    </row>
    <row r="8" spans="1:11" x14ac:dyDescent="0.2">
      <c r="D8" s="775" t="e">
        <f ca="1"/>
        <v>#NAME?</v>
      </c>
      <c r="E8" s="775" t="e">
        <f ca="1">SUBSTITUTE(_xll.qlRateHelperQuoteName(,D8),"SB6L","SB6LBASIS")</f>
        <v>#NAME?</v>
      </c>
      <c r="F8" s="774" t="e">
        <f ca="1">_xll.qlRateHelperRate(,$D8)</f>
        <v>#NAME?</v>
      </c>
      <c r="G8" s="774" t="str">
        <f ca="1">IF(ISERROR(_xll.qlSwapRateHelperSpread($D8)),IF(ISERROR(_xll.qlFuturesRateHelperConvexityAdjustment($D8)),"--",_xll.qlFuturesRateHelperConvexityAdjustment($D8)),_xll.qlSwapRateHelperSpread($D8))</f>
        <v>--</v>
      </c>
      <c r="H8" s="1468" t="e">
        <f ca="1">_xll.qlRateHelperEarliestDate(,$D8)</f>
        <v>#NAME?</v>
      </c>
      <c r="I8" s="1467" t="e">
        <f ca="1">_xll.qlRateHelperLatestDate(,$D8)</f>
        <v>#NAME?</v>
      </c>
      <c r="J8" s="771" t="e">
        <f ca="1"/>
        <v>#NAME?</v>
      </c>
      <c r="K8" s="1445"/>
    </row>
    <row r="9" spans="1:11" x14ac:dyDescent="0.2">
      <c r="D9" s="775" t="e">
        <f ca="1"/>
        <v>#NAME?</v>
      </c>
      <c r="E9" s="775" t="e">
        <f ca="1">SUBSTITUTE(_xll.qlRateHelperQuoteName(,D9),"SB6L","SB6LBASIS")</f>
        <v>#NAME?</v>
      </c>
      <c r="F9" s="774" t="e">
        <f ca="1">_xll.qlRateHelperRate(,$D9)</f>
        <v>#NAME?</v>
      </c>
      <c r="G9" s="774" t="str">
        <f ca="1">IF(ISERROR(_xll.qlSwapRateHelperSpread($D9)),IF(ISERROR(_xll.qlFuturesRateHelperConvexityAdjustment($D9)),"--",_xll.qlFuturesRateHelperConvexityAdjustment($D9)),_xll.qlSwapRateHelperSpread($D9))</f>
        <v>--</v>
      </c>
      <c r="H9" s="1468" t="e">
        <f ca="1">_xll.qlRateHelperEarliestDate(,$D9)</f>
        <v>#NAME?</v>
      </c>
      <c r="I9" s="1467" t="e">
        <f ca="1">_xll.qlRateHelperLatestDate(,$D9)</f>
        <v>#NAME?</v>
      </c>
      <c r="J9" s="771" t="e">
        <f ca="1"/>
        <v>#NAME?</v>
      </c>
      <c r="K9" s="1445"/>
    </row>
    <row r="10" spans="1:11" x14ac:dyDescent="0.2">
      <c r="D10" s="775" t="e">
        <f ca="1"/>
        <v>#NAME?</v>
      </c>
      <c r="E10" s="775" t="e">
        <f ca="1">SUBSTITUTE(_xll.qlRateHelperQuoteName(,D10),"SB6L","SB6LBASIS")</f>
        <v>#NAME?</v>
      </c>
      <c r="F10" s="774" t="e">
        <f ca="1">_xll.qlRateHelperRate(,$D10)</f>
        <v>#NAME?</v>
      </c>
      <c r="G10" s="774" t="str">
        <f ca="1">IF(ISERROR(_xll.qlSwapRateHelperSpread($D10)),IF(ISERROR(_xll.qlFuturesRateHelperConvexityAdjustment($D10)),"--",_xll.qlFuturesRateHelperConvexityAdjustment($D10)),_xll.qlSwapRateHelperSpread($D10))</f>
        <v>--</v>
      </c>
      <c r="H10" s="1468" t="e">
        <f ca="1">_xll.qlRateHelperEarliestDate(,$D10)</f>
        <v>#NAME?</v>
      </c>
      <c r="I10" s="1467" t="e">
        <f ca="1">_xll.qlRateHelperLatestDate(,$D10)</f>
        <v>#NAME?</v>
      </c>
      <c r="J10" s="771" t="e">
        <f ca="1"/>
        <v>#NAME?</v>
      </c>
      <c r="K10" s="1445"/>
    </row>
    <row r="11" spans="1:11" x14ac:dyDescent="0.2">
      <c r="D11" s="775" t="e">
        <f ca="1"/>
        <v>#NAME?</v>
      </c>
      <c r="E11" s="775" t="e">
        <f ca="1">SUBSTITUTE(_xll.qlRateHelperQuoteName(,D11),"SB6L","SB6LBASIS")</f>
        <v>#NAME?</v>
      </c>
      <c r="F11" s="774" t="e">
        <f ca="1">_xll.qlRateHelperRate(,$D11)</f>
        <v>#NAME?</v>
      </c>
      <c r="G11" s="774" t="str">
        <f ca="1">IF(ISERROR(_xll.qlSwapRateHelperSpread($D11)),IF(ISERROR(_xll.qlFuturesRateHelperConvexityAdjustment($D11)),"--",_xll.qlFuturesRateHelperConvexityAdjustment($D11)),_xll.qlSwapRateHelperSpread($D11))</f>
        <v>--</v>
      </c>
      <c r="H11" s="1468" t="e">
        <f ca="1">_xll.qlRateHelperEarliestDate(,$D11)</f>
        <v>#NAME?</v>
      </c>
      <c r="I11" s="1467" t="e">
        <f ca="1">_xll.qlRateHelperLatestDate(,$D11)</f>
        <v>#NAME?</v>
      </c>
      <c r="J11" s="771" t="e">
        <f ca="1"/>
        <v>#NAME?</v>
      </c>
      <c r="K11" s="1445"/>
    </row>
    <row r="12" spans="1:11" x14ac:dyDescent="0.2">
      <c r="D12" s="775" t="e">
        <f ca="1"/>
        <v>#NAME?</v>
      </c>
      <c r="E12" s="775" t="e">
        <f ca="1">SUBSTITUTE(_xll.qlRateHelperQuoteName(,D12),"SB6L","SB6LBASIS")</f>
        <v>#NAME?</v>
      </c>
      <c r="F12" s="774" t="e">
        <f ca="1">_xll.qlRateHelperRate(,$D12)</f>
        <v>#NAME?</v>
      </c>
      <c r="G12" s="774" t="str">
        <f ca="1">IF(ISERROR(_xll.qlSwapRateHelperSpread($D12)),IF(ISERROR(_xll.qlFuturesRateHelperConvexityAdjustment($D12)),"--",_xll.qlFuturesRateHelperConvexityAdjustment($D12)),_xll.qlSwapRateHelperSpread($D12))</f>
        <v>--</v>
      </c>
      <c r="H12" s="1468" t="e">
        <f ca="1">_xll.qlRateHelperEarliestDate(,$D12)</f>
        <v>#NAME?</v>
      </c>
      <c r="I12" s="1467" t="e">
        <f ca="1">_xll.qlRateHelperLatestDate(,$D12)</f>
        <v>#NAME?</v>
      </c>
      <c r="J12" s="771" t="e">
        <f ca="1"/>
        <v>#NAME?</v>
      </c>
      <c r="K12" s="1445"/>
    </row>
    <row r="13" spans="1:11" x14ac:dyDescent="0.2">
      <c r="D13" s="775" t="e">
        <f ca="1"/>
        <v>#NAME?</v>
      </c>
      <c r="E13" s="775" t="e">
        <f ca="1">SUBSTITUTE(_xll.qlRateHelperQuoteName(,D13),"SB6L","SB6LBASIS")</f>
        <v>#NAME?</v>
      </c>
      <c r="F13" s="774" t="e">
        <f ca="1">_xll.qlRateHelperRate(,$D13)</f>
        <v>#NAME?</v>
      </c>
      <c r="G13" s="774" t="str">
        <f ca="1">IF(ISERROR(_xll.qlSwapRateHelperSpread($D13)),IF(ISERROR(_xll.qlFuturesRateHelperConvexityAdjustment($D13)),"--",_xll.qlFuturesRateHelperConvexityAdjustment($D13)),_xll.qlSwapRateHelperSpread($D13))</f>
        <v>--</v>
      </c>
      <c r="H13" s="1468" t="e">
        <f ca="1">_xll.qlRateHelperEarliestDate(,$D13)</f>
        <v>#NAME?</v>
      </c>
      <c r="I13" s="1467" t="e">
        <f ca="1">_xll.qlRateHelperLatestDate(,$D13)</f>
        <v>#NAME?</v>
      </c>
      <c r="J13" s="771" t="e">
        <f ca="1"/>
        <v>#NAME?</v>
      </c>
      <c r="K13" s="1445"/>
    </row>
    <row r="14" spans="1:11" x14ac:dyDescent="0.2">
      <c r="D14" s="775" t="e">
        <f ca="1"/>
        <v>#NAME?</v>
      </c>
      <c r="E14" s="775" t="e">
        <f ca="1">SUBSTITUTE(_xll.qlRateHelperQuoteName(,D14),"SB6L","SB6LBASIS")</f>
        <v>#NAME?</v>
      </c>
      <c r="F14" s="774" t="e">
        <f ca="1">_xll.qlRateHelperRate(,$D14)</f>
        <v>#NAME?</v>
      </c>
      <c r="G14" s="774" t="str">
        <f ca="1">IF(ISERROR(_xll.qlSwapRateHelperSpread($D14)),IF(ISERROR(_xll.qlFuturesRateHelperConvexityAdjustment($D14)),"--",_xll.qlFuturesRateHelperConvexityAdjustment($D14)),_xll.qlSwapRateHelperSpread($D14))</f>
        <v>--</v>
      </c>
      <c r="H14" s="1468" t="e">
        <f ca="1">_xll.qlRateHelperEarliestDate(,$D14)</f>
        <v>#NAME?</v>
      </c>
      <c r="I14" s="1467" t="e">
        <f ca="1">_xll.qlRateHelperLatestDate(,$D14)</f>
        <v>#NAME?</v>
      </c>
      <c r="J14" s="771" t="e">
        <f ca="1"/>
        <v>#NAME?</v>
      </c>
      <c r="K14" s="1445"/>
    </row>
    <row r="15" spans="1:11" x14ac:dyDescent="0.2">
      <c r="D15" s="775" t="e">
        <f ca="1"/>
        <v>#NAME?</v>
      </c>
      <c r="E15" s="775" t="e">
        <f ca="1">SUBSTITUTE(_xll.qlRateHelperQuoteName(,D15),"SB6L","SB6LBASIS")</f>
        <v>#NAME?</v>
      </c>
      <c r="F15" s="774" t="e">
        <f ca="1">_xll.qlRateHelperRate(,$D15)</f>
        <v>#NAME?</v>
      </c>
      <c r="G15" s="774" t="str">
        <f ca="1">IF(ISERROR(_xll.qlSwapRateHelperSpread($D15)),IF(ISERROR(_xll.qlFuturesRateHelperConvexityAdjustment($D15)),"--",_xll.qlFuturesRateHelperConvexityAdjustment($D15)),_xll.qlSwapRateHelperSpread($D15))</f>
        <v>--</v>
      </c>
      <c r="H15" s="1468" t="e">
        <f ca="1">_xll.qlRateHelperEarliestDate(,$D15)</f>
        <v>#NAME?</v>
      </c>
      <c r="I15" s="1467" t="e">
        <f ca="1">_xll.qlRateHelperLatestDate(,$D15)</f>
        <v>#NAME?</v>
      </c>
      <c r="J15" s="771" t="e">
        <f ca="1"/>
        <v>#NAME?</v>
      </c>
      <c r="K15" s="1445"/>
    </row>
    <row r="16" spans="1:11" x14ac:dyDescent="0.2">
      <c r="D16" s="775" t="e">
        <f ca="1"/>
        <v>#NAME?</v>
      </c>
      <c r="E16" s="775" t="e">
        <f ca="1">SUBSTITUTE(_xll.qlRateHelperQuoteName(,D16),"SB6L","SB6LBASIS")</f>
        <v>#NAME?</v>
      </c>
      <c r="F16" s="774" t="e">
        <f ca="1">_xll.qlRateHelperRate(,$D16)</f>
        <v>#NAME?</v>
      </c>
      <c r="G16" s="774" t="str">
        <f ca="1">IF(ISERROR(_xll.qlSwapRateHelperSpread($D16)),IF(ISERROR(_xll.qlFuturesRateHelperConvexityAdjustment($D16)),"--",_xll.qlFuturesRateHelperConvexityAdjustment($D16)),_xll.qlSwapRateHelperSpread($D16))</f>
        <v>--</v>
      </c>
      <c r="H16" s="1468" t="e">
        <f ca="1">_xll.qlRateHelperEarliestDate(,$D16)</f>
        <v>#NAME?</v>
      </c>
      <c r="I16" s="1467" t="e">
        <f ca="1">_xll.qlRateHelperLatestDate(,$D16)</f>
        <v>#NAME?</v>
      </c>
      <c r="J16" s="771" t="e">
        <f ca="1"/>
        <v>#NAME?</v>
      </c>
      <c r="K16" s="1445"/>
    </row>
    <row r="17" spans="4:11" x14ac:dyDescent="0.2">
      <c r="D17" s="775" t="e">
        <f ca="1"/>
        <v>#NAME?</v>
      </c>
      <c r="E17" s="775" t="e">
        <f ca="1">SUBSTITUTE(_xll.qlRateHelperQuoteName(,D17),"SB6L","SB6LBASIS")</f>
        <v>#NAME?</v>
      </c>
      <c r="F17" s="774" t="e">
        <f ca="1">_xll.qlRateHelperRate(,$D17)</f>
        <v>#NAME?</v>
      </c>
      <c r="G17" s="774" t="str">
        <f ca="1">IF(ISERROR(_xll.qlSwapRateHelperSpread($D17)),IF(ISERROR(_xll.qlFuturesRateHelperConvexityAdjustment($D17)),"--",_xll.qlFuturesRateHelperConvexityAdjustment($D17)),_xll.qlSwapRateHelperSpread($D17))</f>
        <v>--</v>
      </c>
      <c r="H17" s="1468" t="e">
        <f ca="1">_xll.qlRateHelperEarliestDate(,$D17)</f>
        <v>#NAME?</v>
      </c>
      <c r="I17" s="1467" t="e">
        <f ca="1">_xll.qlRateHelperLatestDate(,$D17)</f>
        <v>#NAME?</v>
      </c>
      <c r="J17" s="771" t="e">
        <f ca="1"/>
        <v>#NAME?</v>
      </c>
      <c r="K17" s="1445"/>
    </row>
    <row r="18" spans="4:11" x14ac:dyDescent="0.2">
      <c r="D18" s="775" t="e">
        <f ca="1"/>
        <v>#NAME?</v>
      </c>
      <c r="E18" s="775" t="e">
        <f ca="1">SUBSTITUTE(_xll.qlRateHelperQuoteName(,D18),"SB6L","SB6LBASIS")</f>
        <v>#NAME?</v>
      </c>
      <c r="F18" s="774" t="e">
        <f ca="1">_xll.qlRateHelperRate(,$D18)</f>
        <v>#NAME?</v>
      </c>
      <c r="G18" s="774" t="str">
        <f ca="1">IF(ISERROR(_xll.qlSwapRateHelperSpread($D18)),IF(ISERROR(_xll.qlFuturesRateHelperConvexityAdjustment($D18)),"--",_xll.qlFuturesRateHelperConvexityAdjustment($D18)),_xll.qlSwapRateHelperSpread($D18))</f>
        <v>--</v>
      </c>
      <c r="H18" s="1468" t="e">
        <f ca="1">_xll.qlRateHelperEarliestDate(,$D18)</f>
        <v>#NAME?</v>
      </c>
      <c r="I18" s="1467" t="e">
        <f ca="1">_xll.qlRateHelperLatestDate(,$D18)</f>
        <v>#NAME?</v>
      </c>
      <c r="J18" s="771" t="e">
        <f ca="1"/>
        <v>#NAME?</v>
      </c>
      <c r="K18" s="1445"/>
    </row>
    <row r="19" spans="4:11" x14ac:dyDescent="0.2">
      <c r="D19" s="775" t="e">
        <f ca="1"/>
        <v>#NAME?</v>
      </c>
      <c r="E19" s="775" t="e">
        <f ca="1">SUBSTITUTE(_xll.qlRateHelperQuoteName(,D19),"SB6L","SB6LBASIS")</f>
        <v>#NAME?</v>
      </c>
      <c r="F19" s="774" t="e">
        <f ca="1">_xll.qlRateHelperRate(,$D19)</f>
        <v>#NAME?</v>
      </c>
      <c r="G19" s="774" t="str">
        <f ca="1">IF(ISERROR(_xll.qlSwapRateHelperSpread($D19)),IF(ISERROR(_xll.qlFuturesRateHelperConvexityAdjustment($D19)),"--",_xll.qlFuturesRateHelperConvexityAdjustment($D19)),_xll.qlSwapRateHelperSpread($D19))</f>
        <v>--</v>
      </c>
      <c r="H19" s="1468" t="e">
        <f ca="1">_xll.qlRateHelperEarliestDate(,$D19)</f>
        <v>#NAME?</v>
      </c>
      <c r="I19" s="1467" t="e">
        <f ca="1">_xll.qlRateHelperLatestDate(,$D19)</f>
        <v>#NAME?</v>
      </c>
      <c r="J19" s="771" t="e">
        <f ca="1"/>
        <v>#NAME?</v>
      </c>
      <c r="K19" s="1445"/>
    </row>
    <row r="20" spans="4:11" x14ac:dyDescent="0.2">
      <c r="D20" s="775" t="e">
        <f ca="1"/>
        <v>#NAME?</v>
      </c>
      <c r="E20" s="775" t="e">
        <f ca="1">SUBSTITUTE(_xll.qlRateHelperQuoteName(,D20),"SB6L","SB6LBASIS")</f>
        <v>#NAME?</v>
      </c>
      <c r="F20" s="774" t="e">
        <f ca="1">_xll.qlRateHelperRate(,$D20)</f>
        <v>#NAME?</v>
      </c>
      <c r="G20" s="774" t="str">
        <f ca="1">IF(ISERROR(_xll.qlSwapRateHelperSpread($D20)),IF(ISERROR(_xll.qlFuturesRateHelperConvexityAdjustment($D20)),"--",_xll.qlFuturesRateHelperConvexityAdjustment($D20)),_xll.qlSwapRateHelperSpread($D20))</f>
        <v>--</v>
      </c>
      <c r="H20" s="1468" t="e">
        <f ca="1">_xll.qlRateHelperEarliestDate(,$D20)</f>
        <v>#NAME?</v>
      </c>
      <c r="I20" s="1467" t="e">
        <f ca="1">_xll.qlRateHelperLatestDate(,$D20)</f>
        <v>#NAME?</v>
      </c>
      <c r="J20" s="771" t="e">
        <f ca="1"/>
        <v>#NAME?</v>
      </c>
      <c r="K20" s="1445"/>
    </row>
    <row r="21" spans="4:11" x14ac:dyDescent="0.2">
      <c r="D21" s="775" t="e">
        <f ca="1"/>
        <v>#NAME?</v>
      </c>
      <c r="E21" s="775" t="e">
        <f ca="1">SUBSTITUTE(_xll.qlRateHelperQuoteName(,D21),"SB6L","SB6LBASIS")</f>
        <v>#NAME?</v>
      </c>
      <c r="F21" s="774" t="e">
        <f ca="1">_xll.qlRateHelperRate(,$D21)</f>
        <v>#NAME?</v>
      </c>
      <c r="G21" s="774" t="str">
        <f ca="1">IF(ISERROR(_xll.qlSwapRateHelperSpread($D21)),IF(ISERROR(_xll.qlFuturesRateHelperConvexityAdjustment($D21)),"--",_xll.qlFuturesRateHelperConvexityAdjustment($D21)),_xll.qlSwapRateHelperSpread($D21))</f>
        <v>--</v>
      </c>
      <c r="H21" s="1468" t="e">
        <f ca="1">_xll.qlRateHelperEarliestDate(,$D21)</f>
        <v>#NAME?</v>
      </c>
      <c r="I21" s="1467" t="e">
        <f ca="1">_xll.qlRateHelperLatestDate(,$D21)</f>
        <v>#NAME?</v>
      </c>
      <c r="J21" s="771" t="e">
        <f ca="1"/>
        <v>#NAME?</v>
      </c>
      <c r="K21" s="1445"/>
    </row>
    <row r="22" spans="4:11" x14ac:dyDescent="0.2">
      <c r="D22" s="775" t="e">
        <f ca="1"/>
        <v>#NAME?</v>
      </c>
      <c r="E22" s="775" t="e">
        <f ca="1">SUBSTITUTE(_xll.qlRateHelperQuoteName(,D22),"SB6L","SB6LBASIS")</f>
        <v>#NAME?</v>
      </c>
      <c r="F22" s="774" t="e">
        <f ca="1">_xll.qlRateHelperRate(,$D22)</f>
        <v>#NAME?</v>
      </c>
      <c r="G22" s="774" t="str">
        <f ca="1">IF(ISERROR(_xll.qlSwapRateHelperSpread($D22)),IF(ISERROR(_xll.qlFuturesRateHelperConvexityAdjustment($D22)),"--",_xll.qlFuturesRateHelperConvexityAdjustment($D22)),_xll.qlSwapRateHelperSpread($D22))</f>
        <v>--</v>
      </c>
      <c r="H22" s="1468" t="e">
        <f ca="1">_xll.qlRateHelperEarliestDate(,$D22)</f>
        <v>#NAME?</v>
      </c>
      <c r="I22" s="1467" t="e">
        <f ca="1">_xll.qlRateHelperLatestDate(,$D22)</f>
        <v>#NAME?</v>
      </c>
      <c r="J22" s="771" t="e">
        <f ca="1"/>
        <v>#NAME?</v>
      </c>
      <c r="K22" s="1445"/>
    </row>
    <row r="23" spans="4:11" x14ac:dyDescent="0.2">
      <c r="D23" s="775" t="e">
        <f ca="1"/>
        <v>#NAME?</v>
      </c>
      <c r="E23" s="775" t="e">
        <f ca="1">SUBSTITUTE(_xll.qlRateHelperQuoteName(,D23),"SB6L","SB6LBASIS")</f>
        <v>#NAME?</v>
      </c>
      <c r="F23" s="774" t="e">
        <f ca="1">_xll.qlRateHelperRate(,$D23)</f>
        <v>#NAME?</v>
      </c>
      <c r="G23" s="774" t="str">
        <f ca="1">IF(ISERROR(_xll.qlSwapRateHelperSpread($D23)),IF(ISERROR(_xll.qlFuturesRateHelperConvexityAdjustment($D23)),"--",_xll.qlFuturesRateHelperConvexityAdjustment($D23)),_xll.qlSwapRateHelperSpread($D23))</f>
        <v>--</v>
      </c>
      <c r="H23" s="1468" t="e">
        <f ca="1">_xll.qlRateHelperEarliestDate(,$D23)</f>
        <v>#NAME?</v>
      </c>
      <c r="I23" s="1467" t="e">
        <f ca="1">_xll.qlRateHelperLatestDate(,$D23)</f>
        <v>#NAME?</v>
      </c>
      <c r="J23" s="771" t="e">
        <f ca="1"/>
        <v>#NAME?</v>
      </c>
      <c r="K23" s="1445"/>
    </row>
    <row r="24" spans="4:11" x14ac:dyDescent="0.2">
      <c r="D24" s="775" t="e">
        <f ca="1"/>
        <v>#NAME?</v>
      </c>
      <c r="E24" s="775" t="e">
        <f ca="1">SUBSTITUTE(_xll.qlRateHelperQuoteName(,D24),"SB6L","SB6LBASIS")</f>
        <v>#NAME?</v>
      </c>
      <c r="F24" s="774" t="e">
        <f ca="1">_xll.qlRateHelperRate(,$D24)</f>
        <v>#NAME?</v>
      </c>
      <c r="G24" s="774" t="str">
        <f ca="1">IF(ISERROR(_xll.qlSwapRateHelperSpread($D24)),IF(ISERROR(_xll.qlFuturesRateHelperConvexityAdjustment($D24)),"--",_xll.qlFuturesRateHelperConvexityAdjustment($D24)),_xll.qlSwapRateHelperSpread($D24))</f>
        <v>--</v>
      </c>
      <c r="H24" s="1468" t="e">
        <f ca="1">_xll.qlRateHelperEarliestDate(,$D24)</f>
        <v>#NAME?</v>
      </c>
      <c r="I24" s="1467" t="e">
        <f ca="1">_xll.qlRateHelperLatestDate(,$D24)</f>
        <v>#NAME?</v>
      </c>
      <c r="J24" s="771" t="e">
        <f ca="1"/>
        <v>#NAME?</v>
      </c>
      <c r="K24" s="1445"/>
    </row>
    <row r="25" spans="4:11" x14ac:dyDescent="0.2">
      <c r="D25" s="775" t="e">
        <f ca="1"/>
        <v>#NAME?</v>
      </c>
      <c r="E25" s="775" t="e">
        <f ca="1">SUBSTITUTE(_xll.qlRateHelperQuoteName(,D25),"SB6L","SB6LBASIS")</f>
        <v>#NAME?</v>
      </c>
      <c r="F25" s="774" t="e">
        <f ca="1">_xll.qlRateHelperRate(,$D25)</f>
        <v>#NAME?</v>
      </c>
      <c r="G25" s="774" t="str">
        <f ca="1">IF(ISERROR(_xll.qlSwapRateHelperSpread($D25)),IF(ISERROR(_xll.qlFuturesRateHelperConvexityAdjustment($D25)),"--",_xll.qlFuturesRateHelperConvexityAdjustment($D25)),_xll.qlSwapRateHelperSpread($D25))</f>
        <v>--</v>
      </c>
      <c r="H25" s="1468" t="e">
        <f ca="1">_xll.qlRateHelperEarliestDate(,$D25)</f>
        <v>#NAME?</v>
      </c>
      <c r="I25" s="1467" t="e">
        <f ca="1">_xll.qlRateHelperLatestDate(,$D25)</f>
        <v>#NAME?</v>
      </c>
      <c r="J25" s="771" t="e">
        <f ca="1"/>
        <v>#NAME?</v>
      </c>
      <c r="K25" s="1445"/>
    </row>
    <row r="26" spans="4:11" x14ac:dyDescent="0.2">
      <c r="D26" s="775" t="e">
        <f ca="1"/>
        <v>#NAME?</v>
      </c>
      <c r="E26" s="775" t="e">
        <f ca="1">SUBSTITUTE(_xll.qlRateHelperQuoteName(,D26),"SB6L","SB6LBASIS")</f>
        <v>#NAME?</v>
      </c>
      <c r="F26" s="774" t="e">
        <f ca="1">_xll.qlRateHelperRate(,$D26)</f>
        <v>#NAME?</v>
      </c>
      <c r="G26" s="774" t="str">
        <f ca="1">IF(ISERROR(_xll.qlSwapRateHelperSpread($D26)),IF(ISERROR(_xll.qlFuturesRateHelperConvexityAdjustment($D26)),"--",_xll.qlFuturesRateHelperConvexityAdjustment($D26)),_xll.qlSwapRateHelperSpread($D26))</f>
        <v>--</v>
      </c>
      <c r="H26" s="1468" t="e">
        <f ca="1">_xll.qlRateHelperEarliestDate(,$D26)</f>
        <v>#NAME?</v>
      </c>
      <c r="I26" s="1467" t="e">
        <f ca="1">_xll.qlRateHelperLatestDate(,$D26)</f>
        <v>#NAME?</v>
      </c>
      <c r="J26" s="771" t="e">
        <f ca="1"/>
        <v>#NAME?</v>
      </c>
      <c r="K26" s="1445"/>
    </row>
    <row r="27" spans="4:11" x14ac:dyDescent="0.2">
      <c r="D27" s="775" t="e">
        <f ca="1"/>
        <v>#NAME?</v>
      </c>
      <c r="E27" s="775" t="e">
        <f ca="1">SUBSTITUTE(_xll.qlRateHelperQuoteName(,D27),"SB6L","SB6LBASIS")</f>
        <v>#NAME?</v>
      </c>
      <c r="F27" s="774" t="e">
        <f ca="1">_xll.qlRateHelperRate(,$D27)</f>
        <v>#NAME?</v>
      </c>
      <c r="G27" s="774" t="str">
        <f ca="1">IF(ISERROR(_xll.qlSwapRateHelperSpread($D27)),IF(ISERROR(_xll.qlFuturesRateHelperConvexityAdjustment($D27)),"--",_xll.qlFuturesRateHelperConvexityAdjustment($D27)),_xll.qlSwapRateHelperSpread($D27))</f>
        <v>--</v>
      </c>
      <c r="H27" s="1468" t="e">
        <f ca="1">_xll.qlRateHelperEarliestDate(,$D27)</f>
        <v>#NAME?</v>
      </c>
      <c r="I27" s="1467" t="e">
        <f ca="1">_xll.qlRateHelperLatestDate(,$D27)</f>
        <v>#NAME?</v>
      </c>
      <c r="J27" s="771" t="e">
        <f ca="1"/>
        <v>#NAME?</v>
      </c>
      <c r="K27" s="1445"/>
    </row>
    <row r="28" spans="4:11" x14ac:dyDescent="0.2">
      <c r="D28" s="775" t="e">
        <f ca="1"/>
        <v>#NAME?</v>
      </c>
      <c r="E28" s="775" t="e">
        <f ca="1">SUBSTITUTE(_xll.qlRateHelperQuoteName(,D28),"SB6L","SB6LBASIS")</f>
        <v>#NAME?</v>
      </c>
      <c r="F28" s="774" t="e">
        <f ca="1">_xll.qlRateHelperRate(,$D28)</f>
        <v>#NAME?</v>
      </c>
      <c r="G28" s="774" t="str">
        <f ca="1">IF(ISERROR(_xll.qlSwapRateHelperSpread($D28)),IF(ISERROR(_xll.qlFuturesRateHelperConvexityAdjustment($D28)),"--",_xll.qlFuturesRateHelperConvexityAdjustment($D28)),_xll.qlSwapRateHelperSpread($D28))</f>
        <v>--</v>
      </c>
      <c r="H28" s="1468" t="e">
        <f ca="1">_xll.qlRateHelperEarliestDate(,$D28)</f>
        <v>#NAME?</v>
      </c>
      <c r="I28" s="1467" t="e">
        <f ca="1">_xll.qlRateHelperLatestDate(,$D28)</f>
        <v>#NAME?</v>
      </c>
      <c r="J28" s="771" t="e">
        <f ca="1"/>
        <v>#NAME?</v>
      </c>
      <c r="K28" s="1445"/>
    </row>
    <row r="29" spans="4:11" x14ac:dyDescent="0.2">
      <c r="D29" s="775" t="e">
        <f ca="1"/>
        <v>#NAME?</v>
      </c>
      <c r="E29" s="775" t="e">
        <f ca="1">SUBSTITUTE(_xll.qlRateHelperQuoteName(,D29),"SB6L","SB6LBASIS")</f>
        <v>#NAME?</v>
      </c>
      <c r="F29" s="774" t="e">
        <f ca="1">_xll.qlRateHelperRate(,$D29)</f>
        <v>#NAME?</v>
      </c>
      <c r="G29" s="774" t="str">
        <f ca="1">IF(ISERROR(_xll.qlSwapRateHelperSpread($D29)),IF(ISERROR(_xll.qlFuturesRateHelperConvexityAdjustment($D29)),"--",_xll.qlFuturesRateHelperConvexityAdjustment($D29)),_xll.qlSwapRateHelperSpread($D29))</f>
        <v>--</v>
      </c>
      <c r="H29" s="1468" t="e">
        <f ca="1">_xll.qlRateHelperEarliestDate(,$D29)</f>
        <v>#NAME?</v>
      </c>
      <c r="I29" s="1467" t="e">
        <f ca="1">_xll.qlRateHelperLatestDate(,$D29)</f>
        <v>#NAME?</v>
      </c>
      <c r="J29" s="771" t="e">
        <f ca="1"/>
        <v>#NAME?</v>
      </c>
      <c r="K29" s="1445"/>
    </row>
    <row r="30" spans="4:11" x14ac:dyDescent="0.2">
      <c r="D30" s="775" t="e">
        <f ca="1"/>
        <v>#NAME?</v>
      </c>
      <c r="E30" s="775" t="e">
        <f ca="1">SUBSTITUTE(_xll.qlRateHelperQuoteName(,D30),"SB6L","SB6LBASIS")</f>
        <v>#NAME?</v>
      </c>
      <c r="F30" s="774" t="e">
        <f ca="1">_xll.qlRateHelperRate(,$D30)</f>
        <v>#NAME?</v>
      </c>
      <c r="G30" s="774" t="str">
        <f ca="1">IF(ISERROR(_xll.qlSwapRateHelperSpread($D30)),IF(ISERROR(_xll.qlFuturesRateHelperConvexityAdjustment($D30)),"--",_xll.qlFuturesRateHelperConvexityAdjustment($D30)),_xll.qlSwapRateHelperSpread($D30))</f>
        <v>--</v>
      </c>
      <c r="H30" s="1468" t="e">
        <f ca="1">_xll.qlRateHelperEarliestDate(,$D30)</f>
        <v>#NAME?</v>
      </c>
      <c r="I30" s="1467" t="e">
        <f ca="1">_xll.qlRateHelperLatestDate(,$D30)</f>
        <v>#NAME?</v>
      </c>
      <c r="J30" s="771" t="e">
        <f ca="1"/>
        <v>#NAME?</v>
      </c>
      <c r="K30" s="1445"/>
    </row>
    <row r="31" spans="4:11" x14ac:dyDescent="0.2">
      <c r="D31" s="775" t="e">
        <f ca="1"/>
        <v>#NAME?</v>
      </c>
      <c r="E31" s="775" t="e">
        <f ca="1">SUBSTITUTE(_xll.qlRateHelperQuoteName(,D31),"SB6L","SB6LBASIS")</f>
        <v>#NAME?</v>
      </c>
      <c r="F31" s="774" t="e">
        <f ca="1">_xll.qlRateHelperRate(,$D31)</f>
        <v>#NAME?</v>
      </c>
      <c r="G31" s="774" t="str">
        <f ca="1">IF(ISERROR(_xll.qlSwapRateHelperSpread($D31)),IF(ISERROR(_xll.qlFuturesRateHelperConvexityAdjustment($D31)),"--",_xll.qlFuturesRateHelperConvexityAdjustment($D31)),_xll.qlSwapRateHelperSpread($D31))</f>
        <v>--</v>
      </c>
      <c r="H31" s="1468" t="e">
        <f ca="1">_xll.qlRateHelperEarliestDate(,$D31)</f>
        <v>#NAME?</v>
      </c>
      <c r="I31" s="1467" t="e">
        <f ca="1">_xll.qlRateHelperLatestDate(,$D31)</f>
        <v>#NAME?</v>
      </c>
      <c r="J31" s="771" t="e">
        <f ca="1"/>
        <v>#NAME?</v>
      </c>
    </row>
    <row r="32" spans="4:11" x14ac:dyDescent="0.2">
      <c r="D32" s="775" t="e">
        <f ca="1"/>
        <v>#NAME?</v>
      </c>
      <c r="E32" s="775" t="e">
        <f ca="1">SUBSTITUTE(_xll.qlRateHelperQuoteName(,D32),"SB6L","SB6LBASIS")</f>
        <v>#NAME?</v>
      </c>
      <c r="F32" s="774" t="e">
        <f ca="1">_xll.qlRateHelperRate(,$D32)</f>
        <v>#NAME?</v>
      </c>
      <c r="G32" s="774" t="str">
        <f ca="1">IF(ISERROR(_xll.qlSwapRateHelperSpread($D32)),IF(ISERROR(_xll.qlFuturesRateHelperConvexityAdjustment($D32)),"--",_xll.qlFuturesRateHelperConvexityAdjustment($D32)),_xll.qlSwapRateHelperSpread($D32))</f>
        <v>--</v>
      </c>
      <c r="H32" s="1468" t="e">
        <f ca="1">_xll.qlRateHelperEarliestDate(,$D32)</f>
        <v>#NAME?</v>
      </c>
      <c r="I32" s="1467" t="e">
        <f ca="1">_xll.qlRateHelperLatestDate(,$D32)</f>
        <v>#NAME?</v>
      </c>
      <c r="J32" s="771" t="e">
        <f ca="1"/>
        <v>#NAME?</v>
      </c>
    </row>
    <row r="33" spans="4:10" x14ac:dyDescent="0.2">
      <c r="D33" s="775" t="e">
        <f ca="1"/>
        <v>#NAME?</v>
      </c>
      <c r="E33" s="775" t="e">
        <f ca="1">SUBSTITUTE(_xll.qlRateHelperQuoteName(,D33),"SB6L","SB6LBASIS")</f>
        <v>#NAME?</v>
      </c>
      <c r="F33" s="774" t="e">
        <f ca="1">_xll.qlRateHelperRate(,$D33)</f>
        <v>#NAME?</v>
      </c>
      <c r="G33" s="774" t="str">
        <f ca="1">IF(ISERROR(_xll.qlSwapRateHelperSpread($D33)),IF(ISERROR(_xll.qlFuturesRateHelperConvexityAdjustment($D33)),"--",_xll.qlFuturesRateHelperConvexityAdjustment($D33)),_xll.qlSwapRateHelperSpread($D33))</f>
        <v>--</v>
      </c>
      <c r="H33" s="1468" t="e">
        <f ca="1">_xll.qlRateHelperEarliestDate(,$D33)</f>
        <v>#NAME?</v>
      </c>
      <c r="I33" s="1467" t="e">
        <f ca="1">_xll.qlRateHelperLatestDate(,$D33)</f>
        <v>#NAME?</v>
      </c>
      <c r="J33" s="771" t="e">
        <f ca="1"/>
        <v>#NAME?</v>
      </c>
    </row>
    <row r="34" spans="4:10" x14ac:dyDescent="0.2">
      <c r="D34" s="775" t="e">
        <f ca="1"/>
        <v>#NAME?</v>
      </c>
      <c r="E34" s="775" t="e">
        <f ca="1">SUBSTITUTE(_xll.qlRateHelperQuoteName(,D34),"SB6L","SB6LBASIS")</f>
        <v>#NAME?</v>
      </c>
      <c r="F34" s="774" t="e">
        <f ca="1">_xll.qlRateHelperRate(,$D34)</f>
        <v>#NAME?</v>
      </c>
      <c r="G34" s="774" t="str">
        <f ca="1">IF(ISERROR(_xll.qlSwapRateHelperSpread($D34)),IF(ISERROR(_xll.qlFuturesRateHelperConvexityAdjustment($D34)),"--",_xll.qlFuturesRateHelperConvexityAdjustment($D34)),_xll.qlSwapRateHelperSpread($D34))</f>
        <v>--</v>
      </c>
      <c r="H34" s="1468" t="e">
        <f ca="1">_xll.qlRateHelperEarliestDate(,$D34)</f>
        <v>#NAME?</v>
      </c>
      <c r="I34" s="1467" t="e">
        <f ca="1">_xll.qlRateHelperLatestDate(,$D34)</f>
        <v>#NAME?</v>
      </c>
      <c r="J34" s="771" t="e">
        <f ca="1"/>
        <v>#NAME?</v>
      </c>
    </row>
    <row r="35" spans="4:10" x14ac:dyDescent="0.2">
      <c r="D35" s="775" t="e">
        <f ca="1"/>
        <v>#NAME?</v>
      </c>
      <c r="E35" s="775" t="e">
        <f ca="1">SUBSTITUTE(_xll.qlRateHelperQuoteName(,D35),"SB6L","SB6LBASIS")</f>
        <v>#NAME?</v>
      </c>
      <c r="F35" s="774" t="e">
        <f ca="1">_xll.qlRateHelperRate(,$D35)</f>
        <v>#NAME?</v>
      </c>
      <c r="G35" s="774" t="str">
        <f ca="1">IF(ISERROR(_xll.qlSwapRateHelperSpread($D35)),IF(ISERROR(_xll.qlFuturesRateHelperConvexityAdjustment($D35)),"--",_xll.qlFuturesRateHelperConvexityAdjustment($D35)),_xll.qlSwapRateHelperSpread($D35))</f>
        <v>--</v>
      </c>
      <c r="H35" s="1468" t="e">
        <f ca="1">_xll.qlRateHelperEarliestDate(,$D35)</f>
        <v>#NAME?</v>
      </c>
      <c r="I35" s="1467" t="e">
        <f ca="1">_xll.qlRateHelperLatestDate(,$D35)</f>
        <v>#NAME?</v>
      </c>
      <c r="J35" s="771" t="e">
        <f ca="1"/>
        <v>#NAME?</v>
      </c>
    </row>
    <row r="36" spans="4:10" x14ac:dyDescent="0.2">
      <c r="D36" s="775" t="e">
        <f ca="1"/>
        <v>#NAME?</v>
      </c>
      <c r="E36" s="775" t="e">
        <f ca="1">SUBSTITUTE(_xll.qlRateHelperQuoteName(,D36),"SB6L","SB6LBASIS")</f>
        <v>#NAME?</v>
      </c>
      <c r="F36" s="774" t="e">
        <f ca="1">_xll.qlRateHelperRate(,$D36)</f>
        <v>#NAME?</v>
      </c>
      <c r="G36" s="774" t="str">
        <f ca="1">IF(ISERROR(_xll.qlSwapRateHelperSpread($D36)),IF(ISERROR(_xll.qlFuturesRateHelperConvexityAdjustment($D36)),"--",_xll.qlFuturesRateHelperConvexityAdjustment($D36)),_xll.qlSwapRateHelperSpread($D36))</f>
        <v>--</v>
      </c>
      <c r="H36" s="1468" t="e">
        <f ca="1">_xll.qlRateHelperEarliestDate(,$D36)</f>
        <v>#NAME?</v>
      </c>
      <c r="I36" s="1467" t="e">
        <f ca="1">_xll.qlRateHelperLatestDate(,$D36)</f>
        <v>#NAME?</v>
      </c>
      <c r="J36" s="771" t="e">
        <f ca="1"/>
        <v>#NAME?</v>
      </c>
    </row>
    <row r="37" spans="4:10" x14ac:dyDescent="0.2">
      <c r="D37" s="775" t="e">
        <f ca="1"/>
        <v>#NAME?</v>
      </c>
      <c r="E37" s="775" t="e">
        <f ca="1">SUBSTITUTE(_xll.qlRateHelperQuoteName(,D37),"SB6L","SB6LBASIS")</f>
        <v>#NAME?</v>
      </c>
      <c r="F37" s="774" t="e">
        <f ca="1">_xll.qlRateHelperRate(,$D37)</f>
        <v>#NAME?</v>
      </c>
      <c r="G37" s="774" t="str">
        <f ca="1">IF(ISERROR(_xll.qlSwapRateHelperSpread($D37)),IF(ISERROR(_xll.qlFuturesRateHelperConvexityAdjustment($D37)),"--",_xll.qlFuturesRateHelperConvexityAdjustment($D37)),_xll.qlSwapRateHelperSpread($D37))</f>
        <v>--</v>
      </c>
      <c r="H37" s="1468" t="e">
        <f ca="1">_xll.qlRateHelperEarliestDate(,$D37)</f>
        <v>#NAME?</v>
      </c>
      <c r="I37" s="1467" t="e">
        <f ca="1">_xll.qlRateHelperLatestDate(,$D37)</f>
        <v>#NAME?</v>
      </c>
      <c r="J37" s="771" t="e">
        <f ca="1"/>
        <v>#NAME?</v>
      </c>
    </row>
    <row r="38" spans="4:10" x14ac:dyDescent="0.2">
      <c r="D38" s="775" t="e">
        <f ca="1"/>
        <v>#NAME?</v>
      </c>
      <c r="E38" s="775" t="e">
        <f ca="1">SUBSTITUTE(_xll.qlRateHelperQuoteName(,D38),"SB6L","SB6LBASIS")</f>
        <v>#NAME?</v>
      </c>
      <c r="F38" s="774" t="e">
        <f ca="1">_xll.qlRateHelperRate(,$D38)</f>
        <v>#NAME?</v>
      </c>
      <c r="G38" s="774" t="str">
        <f ca="1">IF(ISERROR(_xll.qlSwapRateHelperSpread($D38)),IF(ISERROR(_xll.qlFuturesRateHelperConvexityAdjustment($D38)),"--",_xll.qlFuturesRateHelperConvexityAdjustment($D38)),_xll.qlSwapRateHelperSpread($D38))</f>
        <v>--</v>
      </c>
      <c r="H38" s="1468" t="e">
        <f ca="1">_xll.qlRateHelperEarliestDate(,$D38)</f>
        <v>#NAME?</v>
      </c>
      <c r="I38" s="1467" t="e">
        <f ca="1">_xll.qlRateHelperLatestDate(,$D38)</f>
        <v>#NAME?</v>
      </c>
      <c r="J38" s="771" t="e">
        <f ca="1"/>
        <v>#NAME?</v>
      </c>
    </row>
    <row r="39" spans="4:10" x14ac:dyDescent="0.2">
      <c r="D39" s="775" t="e">
        <f ca="1"/>
        <v>#NAME?</v>
      </c>
      <c r="E39" s="775" t="e">
        <f ca="1">SUBSTITUTE(_xll.qlRateHelperQuoteName(,D39),"SB6L","SB6LBASIS")</f>
        <v>#NAME?</v>
      </c>
      <c r="F39" s="774" t="e">
        <f ca="1">_xll.qlRateHelperRate(,$D39)</f>
        <v>#NAME?</v>
      </c>
      <c r="G39" s="774" t="str">
        <f ca="1">IF(ISERROR(_xll.qlSwapRateHelperSpread($D39)),IF(ISERROR(_xll.qlFuturesRateHelperConvexityAdjustment($D39)),"--",_xll.qlFuturesRateHelperConvexityAdjustment($D39)),_xll.qlSwapRateHelperSpread($D39))</f>
        <v>--</v>
      </c>
      <c r="H39" s="1468" t="e">
        <f ca="1">_xll.qlRateHelperEarliestDate(,$D39)</f>
        <v>#NAME?</v>
      </c>
      <c r="I39" s="1467" t="e">
        <f ca="1">_xll.qlRateHelperLatestDate(,$D39)</f>
        <v>#NAME?</v>
      </c>
      <c r="J39" s="771" t="e">
        <f ca="1"/>
        <v>#NAME?</v>
      </c>
    </row>
    <row r="40" spans="4:10" x14ac:dyDescent="0.2">
      <c r="D40" s="775" t="e">
        <f ca="1"/>
        <v>#NAME?</v>
      </c>
      <c r="E40" s="775" t="e">
        <f ca="1">SUBSTITUTE(_xll.qlRateHelperQuoteName(,D40),"SB6L","SB6LBASIS")</f>
        <v>#NAME?</v>
      </c>
      <c r="F40" s="774" t="e">
        <f ca="1">_xll.qlRateHelperRate(,$D40)</f>
        <v>#NAME?</v>
      </c>
      <c r="G40" s="774" t="str">
        <f ca="1">IF(ISERROR(_xll.qlSwapRateHelperSpread($D40)),IF(ISERROR(_xll.qlFuturesRateHelperConvexityAdjustment($D40)),"--",_xll.qlFuturesRateHelperConvexityAdjustment($D40)),_xll.qlSwapRateHelperSpread($D40))</f>
        <v>--</v>
      </c>
      <c r="H40" s="1468" t="e">
        <f ca="1">_xll.qlRateHelperEarliestDate(,$D40)</f>
        <v>#NAME?</v>
      </c>
      <c r="I40" s="1467" t="e">
        <f ca="1">_xll.qlRateHelperLatestDate(,$D40)</f>
        <v>#NAME?</v>
      </c>
      <c r="J40" s="771" t="e">
        <f ca="1"/>
        <v>#NAME?</v>
      </c>
    </row>
    <row r="41" spans="4:10" x14ac:dyDescent="0.2">
      <c r="D41" s="775" t="e">
        <f ca="1"/>
        <v>#NAME?</v>
      </c>
      <c r="E41" s="775" t="e">
        <f ca="1">SUBSTITUTE(_xll.qlRateHelperQuoteName(,D41),"SB6L","SB6LBASIS")</f>
        <v>#NAME?</v>
      </c>
      <c r="F41" s="774" t="e">
        <f ca="1">_xll.qlRateHelperRate(,$D41)</f>
        <v>#NAME?</v>
      </c>
      <c r="G41" s="774" t="str">
        <f ca="1">IF(ISERROR(_xll.qlSwapRateHelperSpread($D41)),IF(ISERROR(_xll.qlFuturesRateHelperConvexityAdjustment($D41)),"--",_xll.qlFuturesRateHelperConvexityAdjustment($D41)),_xll.qlSwapRateHelperSpread($D41))</f>
        <v>--</v>
      </c>
      <c r="H41" s="1468" t="e">
        <f ca="1">_xll.qlRateHelperEarliestDate(,$D41)</f>
        <v>#NAME?</v>
      </c>
      <c r="I41" s="1467" t="e">
        <f ca="1">_xll.qlRateHelperLatestDate(,$D41)</f>
        <v>#NAME?</v>
      </c>
      <c r="J41" s="771" t="e">
        <f ca="1"/>
        <v>#NAME?</v>
      </c>
    </row>
    <row r="42" spans="4:10" x14ac:dyDescent="0.2">
      <c r="D42" s="775" t="e">
        <f ca="1"/>
        <v>#NAME?</v>
      </c>
      <c r="E42" s="775" t="e">
        <f ca="1">SUBSTITUTE(_xll.qlRateHelperQuoteName(,D42),"SB6L","SB6LBASIS")</f>
        <v>#NAME?</v>
      </c>
      <c r="F42" s="774" t="e">
        <f ca="1">_xll.qlRateHelperRate(,$D42)</f>
        <v>#NAME?</v>
      </c>
      <c r="G42" s="774" t="str">
        <f ca="1">IF(ISERROR(_xll.qlSwapRateHelperSpread($D42)),IF(ISERROR(_xll.qlFuturesRateHelperConvexityAdjustment($D42)),"--",_xll.qlFuturesRateHelperConvexityAdjustment($D42)),_xll.qlSwapRateHelperSpread($D42))</f>
        <v>--</v>
      </c>
      <c r="H42" s="1468" t="e">
        <f ca="1">_xll.qlRateHelperEarliestDate(,$D42)</f>
        <v>#NAME?</v>
      </c>
      <c r="I42" s="1467" t="e">
        <f ca="1">_xll.qlRateHelperLatestDate(,$D42)</f>
        <v>#NAME?</v>
      </c>
      <c r="J42" s="771" t="e">
        <f ca="1"/>
        <v>#NAME?</v>
      </c>
    </row>
    <row r="43" spans="4:10" x14ac:dyDescent="0.2">
      <c r="D43" s="775" t="e">
        <f ca="1"/>
        <v>#NAME?</v>
      </c>
      <c r="E43" s="775" t="e">
        <f ca="1">SUBSTITUTE(_xll.qlRateHelperQuoteName(,D43),"SB6L","SB6LBASIS")</f>
        <v>#NAME?</v>
      </c>
      <c r="F43" s="774" t="e">
        <f ca="1">_xll.qlRateHelperRate(,$D43)</f>
        <v>#NAME?</v>
      </c>
      <c r="G43" s="774" t="str">
        <f ca="1">IF(ISERROR(_xll.qlSwapRateHelperSpread($D43)),IF(ISERROR(_xll.qlFuturesRateHelperConvexityAdjustment($D43)),"--",_xll.qlFuturesRateHelperConvexityAdjustment($D43)),_xll.qlSwapRateHelperSpread($D43))</f>
        <v>--</v>
      </c>
      <c r="H43" s="1468" t="e">
        <f ca="1">_xll.qlRateHelperEarliestDate(,$D43)</f>
        <v>#NAME?</v>
      </c>
      <c r="I43" s="1467" t="e">
        <f ca="1">_xll.qlRateHelperLatestDate(,$D43)</f>
        <v>#NAME?</v>
      </c>
      <c r="J43" s="771" t="e">
        <f ca="1"/>
        <v>#NAME?</v>
      </c>
    </row>
    <row r="44" spans="4:10" x14ac:dyDescent="0.2">
      <c r="D44" s="775" t="e">
        <f ca="1"/>
        <v>#NAME?</v>
      </c>
      <c r="E44" s="775" t="e">
        <f ca="1">SUBSTITUTE(_xll.qlRateHelperQuoteName(,D44),"SB6L","SB6LBASIS")</f>
        <v>#NAME?</v>
      </c>
      <c r="F44" s="774" t="e">
        <f ca="1">_xll.qlRateHelperRate(,$D44)</f>
        <v>#NAME?</v>
      </c>
      <c r="G44" s="774" t="str">
        <f ca="1">IF(ISERROR(_xll.qlSwapRateHelperSpread($D44)),IF(ISERROR(_xll.qlFuturesRateHelperConvexityAdjustment($D44)),"--",_xll.qlFuturesRateHelperConvexityAdjustment($D44)),_xll.qlSwapRateHelperSpread($D44))</f>
        <v>--</v>
      </c>
      <c r="H44" s="1468" t="e">
        <f ca="1">_xll.qlRateHelperEarliestDate(,$D44)</f>
        <v>#NAME?</v>
      </c>
      <c r="I44" s="1467" t="e">
        <f ca="1">_xll.qlRateHelperLatestDate(,$D44)</f>
        <v>#NAME?</v>
      </c>
      <c r="J44" s="771" t="e">
        <f ca="1"/>
        <v>#NAME?</v>
      </c>
    </row>
    <row r="45" spans="4:10" x14ac:dyDescent="0.2">
      <c r="D45" s="775" t="e">
        <f ca="1"/>
        <v>#NAME?</v>
      </c>
      <c r="E45" s="775" t="e">
        <f ca="1">SUBSTITUTE(_xll.qlRateHelperQuoteName(,D45),"SB6L","SB6LBASIS")</f>
        <v>#NAME?</v>
      </c>
      <c r="F45" s="774" t="e">
        <f ca="1">_xll.qlRateHelperRate(,$D45)</f>
        <v>#NAME?</v>
      </c>
      <c r="G45" s="774" t="str">
        <f ca="1">IF(ISERROR(_xll.qlSwapRateHelperSpread($D45)),IF(ISERROR(_xll.qlFuturesRateHelperConvexityAdjustment($D45)),"--",_xll.qlFuturesRateHelperConvexityAdjustment($D45)),_xll.qlSwapRateHelperSpread($D45))</f>
        <v>--</v>
      </c>
      <c r="H45" s="1468" t="e">
        <f ca="1">_xll.qlRateHelperEarliestDate(,$D45)</f>
        <v>#NAME?</v>
      </c>
      <c r="I45" s="1467" t="e">
        <f ca="1">_xll.qlRateHelperLatestDate(,$D45)</f>
        <v>#NAME?</v>
      </c>
      <c r="J45" s="771" t="e">
        <f ca="1"/>
        <v>#NAME?</v>
      </c>
    </row>
    <row r="46" spans="4:10" x14ac:dyDescent="0.2">
      <c r="D46" s="775" t="e">
        <f ca="1"/>
        <v>#NAME?</v>
      </c>
      <c r="E46" s="775" t="e">
        <f ca="1">SUBSTITUTE(_xll.qlRateHelperQuoteName(,D46),"SB6L","SB6LBASIS")</f>
        <v>#NAME?</v>
      </c>
      <c r="F46" s="774" t="e">
        <f ca="1">_xll.qlRateHelperRate(,$D46)</f>
        <v>#NAME?</v>
      </c>
      <c r="G46" s="774" t="str">
        <f ca="1">IF(ISERROR(_xll.qlSwapRateHelperSpread($D46)),IF(ISERROR(_xll.qlFuturesRateHelperConvexityAdjustment($D46)),"--",_xll.qlFuturesRateHelperConvexityAdjustment($D46)),_xll.qlSwapRateHelperSpread($D46))</f>
        <v>--</v>
      </c>
      <c r="H46" s="1468" t="e">
        <f ca="1">_xll.qlRateHelperEarliestDate(,$D46)</f>
        <v>#NAME?</v>
      </c>
      <c r="I46" s="1467" t="e">
        <f ca="1">_xll.qlRateHelperLatestDate(,$D46)</f>
        <v>#NAME?</v>
      </c>
      <c r="J46" s="771" t="e">
        <f ca="1"/>
        <v>#NAME?</v>
      </c>
    </row>
    <row r="47" spans="4:10" x14ac:dyDescent="0.2">
      <c r="D47" s="775" t="e">
        <f ca="1"/>
        <v>#NAME?</v>
      </c>
      <c r="E47" s="775" t="e">
        <f ca="1">SUBSTITUTE(_xll.qlRateHelperQuoteName(,D47),"SB6L","SB6LBASIS")</f>
        <v>#NAME?</v>
      </c>
      <c r="F47" s="774" t="e">
        <f ca="1">_xll.qlRateHelperRate(,$D47)</f>
        <v>#NAME?</v>
      </c>
      <c r="G47" s="774" t="str">
        <f ca="1">IF(ISERROR(_xll.qlSwapRateHelperSpread($D47)),IF(ISERROR(_xll.qlFuturesRateHelperConvexityAdjustment($D47)),"--",_xll.qlFuturesRateHelperConvexityAdjustment($D47)),_xll.qlSwapRateHelperSpread($D47))</f>
        <v>--</v>
      </c>
      <c r="H47" s="1468" t="e">
        <f ca="1">_xll.qlRateHelperEarliestDate(,$D47)</f>
        <v>#NAME?</v>
      </c>
      <c r="I47" s="1467" t="e">
        <f ca="1">_xll.qlRateHelperLatestDate(,$D47)</f>
        <v>#NAME?</v>
      </c>
      <c r="J47" s="771" t="e">
        <f ca="1"/>
        <v>#NAME?</v>
      </c>
    </row>
    <row r="48" spans="4:10" x14ac:dyDescent="0.2">
      <c r="D48" s="775" t="e">
        <f ca="1"/>
        <v>#NAME?</v>
      </c>
      <c r="E48" s="775" t="e">
        <f ca="1">SUBSTITUTE(_xll.qlRateHelperQuoteName(,D48),"SB6L","SB6LBASIS")</f>
        <v>#NAME?</v>
      </c>
      <c r="F48" s="774" t="e">
        <f ca="1">_xll.qlRateHelperRate(,$D48)</f>
        <v>#NAME?</v>
      </c>
      <c r="G48" s="774" t="str">
        <f ca="1">IF(ISERROR(_xll.qlSwapRateHelperSpread($D48)),IF(ISERROR(_xll.qlFuturesRateHelperConvexityAdjustment($D48)),"--",_xll.qlFuturesRateHelperConvexityAdjustment($D48)),_xll.qlSwapRateHelperSpread($D48))</f>
        <v>--</v>
      </c>
      <c r="H48" s="1468" t="e">
        <f ca="1">_xll.qlRateHelperEarliestDate(,$D48)</f>
        <v>#NAME?</v>
      </c>
      <c r="I48" s="1467" t="e">
        <f ca="1">_xll.qlRateHelperLatestDate(,$D48)</f>
        <v>#NAME?</v>
      </c>
      <c r="J48" s="771" t="e">
        <f ca="1"/>
        <v>#NAME?</v>
      </c>
    </row>
    <row r="49" spans="4:10" x14ac:dyDescent="0.2">
      <c r="D49" s="775" t="e">
        <f ca="1"/>
        <v>#NAME?</v>
      </c>
      <c r="E49" s="775" t="e">
        <f ca="1">SUBSTITUTE(_xll.qlRateHelperQuoteName(,D49),"SB6L","SB6LBASIS")</f>
        <v>#NAME?</v>
      </c>
      <c r="F49" s="774" t="e">
        <f ca="1">_xll.qlRateHelperRate(,$D49)</f>
        <v>#NAME?</v>
      </c>
      <c r="G49" s="774" t="str">
        <f ca="1">IF(ISERROR(_xll.qlSwapRateHelperSpread($D49)),IF(ISERROR(_xll.qlFuturesRateHelperConvexityAdjustment($D49)),"--",_xll.qlFuturesRateHelperConvexityAdjustment($D49)),_xll.qlSwapRateHelperSpread($D49))</f>
        <v>--</v>
      </c>
      <c r="H49" s="1468" t="e">
        <f ca="1">_xll.qlRateHelperEarliestDate(,$D49)</f>
        <v>#NAME?</v>
      </c>
      <c r="I49" s="1467" t="e">
        <f ca="1">_xll.qlRateHelperLatestDate(,$D49)</f>
        <v>#NAME?</v>
      </c>
      <c r="J49" s="771" t="e">
        <f ca="1"/>
        <v>#NAME?</v>
      </c>
    </row>
    <row r="50" spans="4:10" x14ac:dyDescent="0.2">
      <c r="D50" s="775" t="e">
        <f ca="1"/>
        <v>#NAME?</v>
      </c>
      <c r="E50" s="775" t="e">
        <f ca="1">SUBSTITUTE(_xll.qlRateHelperQuoteName(,D50),"SB6L","SB6LBASIS")</f>
        <v>#NAME?</v>
      </c>
      <c r="F50" s="774" t="e">
        <f ca="1">_xll.qlRateHelperRate(,$D50)</f>
        <v>#NAME?</v>
      </c>
      <c r="G50" s="774" t="str">
        <f ca="1">IF(ISERROR(_xll.qlSwapRateHelperSpread($D50)),IF(ISERROR(_xll.qlFuturesRateHelperConvexityAdjustment($D50)),"--",_xll.qlFuturesRateHelperConvexityAdjustment($D50)),_xll.qlSwapRateHelperSpread($D50))</f>
        <v>--</v>
      </c>
      <c r="H50" s="1468" t="e">
        <f ca="1">_xll.qlRateHelperEarliestDate(,$D50)</f>
        <v>#NAME?</v>
      </c>
      <c r="I50" s="1467" t="e">
        <f ca="1">_xll.qlRateHelperLatestDate(,$D50)</f>
        <v>#NAME?</v>
      </c>
      <c r="J50" s="771" t="e">
        <f ca="1"/>
        <v>#NAME?</v>
      </c>
    </row>
    <row r="51" spans="4:10" x14ac:dyDescent="0.2">
      <c r="D51" s="775" t="e">
        <f ca="1"/>
        <v>#NAME?</v>
      </c>
      <c r="E51" s="775" t="e">
        <f ca="1">SUBSTITUTE(_xll.qlRateHelperQuoteName(,D51),"SB6L","SB6LBASIS")</f>
        <v>#NAME?</v>
      </c>
      <c r="F51" s="774" t="e">
        <f ca="1">_xll.qlRateHelperRate(,$D51)</f>
        <v>#NAME?</v>
      </c>
      <c r="G51" s="774" t="str">
        <f ca="1">IF(ISERROR(_xll.qlSwapRateHelperSpread($D51)),IF(ISERROR(_xll.qlFuturesRateHelperConvexityAdjustment($D51)),"--",_xll.qlFuturesRateHelperConvexityAdjustment($D51)),_xll.qlSwapRateHelperSpread($D51))</f>
        <v>--</v>
      </c>
      <c r="H51" s="1468" t="e">
        <f ca="1">_xll.qlRateHelperEarliestDate(,$D51)</f>
        <v>#NAME?</v>
      </c>
      <c r="I51" s="1467" t="e">
        <f ca="1">_xll.qlRateHelperLatestDate(,$D51)</f>
        <v>#NAME?</v>
      </c>
      <c r="J51" s="771" t="e">
        <f ca="1"/>
        <v>#NAME?</v>
      </c>
    </row>
    <row r="52" spans="4:10" x14ac:dyDescent="0.2">
      <c r="D52" s="775" t="e">
        <f ca="1"/>
        <v>#NAME?</v>
      </c>
      <c r="E52" s="775" t="e">
        <f ca="1">SUBSTITUTE(_xll.qlRateHelperQuoteName(,D52),"SB6L","SB6LBASIS")</f>
        <v>#NAME?</v>
      </c>
      <c r="F52" s="774" t="e">
        <f ca="1">_xll.qlRateHelperRate(,$D52)</f>
        <v>#NAME?</v>
      </c>
      <c r="G52" s="774" t="str">
        <f ca="1">IF(ISERROR(_xll.qlSwapRateHelperSpread($D52)),IF(ISERROR(_xll.qlFuturesRateHelperConvexityAdjustment($D52)),"--",_xll.qlFuturesRateHelperConvexityAdjustment($D52)),_xll.qlSwapRateHelperSpread($D52))</f>
        <v>--</v>
      </c>
      <c r="H52" s="1468" t="e">
        <f ca="1">_xll.qlRateHelperEarliestDate(,$D52)</f>
        <v>#NAME?</v>
      </c>
      <c r="I52" s="1467" t="e">
        <f ca="1">_xll.qlRateHelperLatestDate(,$D52)</f>
        <v>#NAME?</v>
      </c>
      <c r="J52" s="771" t="e">
        <f ca="1"/>
        <v>#NAME?</v>
      </c>
    </row>
    <row r="53" spans="4:10" x14ac:dyDescent="0.2">
      <c r="D53" s="775" t="e">
        <f ca="1"/>
        <v>#NAME?</v>
      </c>
      <c r="E53" s="775" t="e">
        <f ca="1">SUBSTITUTE(_xll.qlRateHelperQuoteName(,D53),"SB6L","SB6LBASIS")</f>
        <v>#NAME?</v>
      </c>
      <c r="F53" s="774" t="e">
        <f ca="1">_xll.qlRateHelperRate(,$D53)</f>
        <v>#NAME?</v>
      </c>
      <c r="G53" s="774" t="str">
        <f ca="1">IF(ISERROR(_xll.qlSwapRateHelperSpread($D53)),IF(ISERROR(_xll.qlFuturesRateHelperConvexityAdjustment($D53)),"--",_xll.qlFuturesRateHelperConvexityAdjustment($D53)),_xll.qlSwapRateHelperSpread($D53))</f>
        <v>--</v>
      </c>
      <c r="H53" s="1468" t="e">
        <f ca="1">_xll.qlRateHelperEarliestDate(,$D53)</f>
        <v>#NAME?</v>
      </c>
      <c r="I53" s="1467" t="e">
        <f ca="1">_xll.qlRateHelperLatestDate(,$D53)</f>
        <v>#NAME?</v>
      </c>
      <c r="J53" s="771" t="e">
        <f ca="1"/>
        <v>#NAME?</v>
      </c>
    </row>
    <row r="54" spans="4:10" x14ac:dyDescent="0.2">
      <c r="D54" s="775" t="e">
        <f ca="1"/>
        <v>#NAME?</v>
      </c>
      <c r="E54" s="775" t="e">
        <f ca="1">SUBSTITUTE(_xll.qlRateHelperQuoteName(,D54),"SB6L","SB6LBASIS")</f>
        <v>#NAME?</v>
      </c>
      <c r="F54" s="774" t="e">
        <f ca="1">_xll.qlRateHelperRate(,$D54)</f>
        <v>#NAME?</v>
      </c>
      <c r="G54" s="774" t="str">
        <f ca="1">IF(ISERROR(_xll.qlSwapRateHelperSpread($D54)),IF(ISERROR(_xll.qlFuturesRateHelperConvexityAdjustment($D54)),"--",_xll.qlFuturesRateHelperConvexityAdjustment($D54)),_xll.qlSwapRateHelperSpread($D54))</f>
        <v>--</v>
      </c>
      <c r="H54" s="1468" t="e">
        <f ca="1">_xll.qlRateHelperEarliestDate(,$D54)</f>
        <v>#NAME?</v>
      </c>
      <c r="I54" s="1467" t="e">
        <f ca="1">_xll.qlRateHelperLatestDate(,$D54)</f>
        <v>#NAME?</v>
      </c>
      <c r="J54" s="771" t="e">
        <f ca="1"/>
        <v>#NAME?</v>
      </c>
    </row>
    <row r="55" spans="4:10" x14ac:dyDescent="0.2">
      <c r="D55" s="775" t="e">
        <f ca="1"/>
        <v>#NAME?</v>
      </c>
      <c r="E55" s="775" t="e">
        <f ca="1">SUBSTITUTE(_xll.qlRateHelperQuoteName(,D55),"SB6L","SB6LBASIS")</f>
        <v>#NAME?</v>
      </c>
      <c r="F55" s="774" t="e">
        <f ca="1">_xll.qlRateHelperRate(,$D55)</f>
        <v>#NAME?</v>
      </c>
      <c r="G55" s="774" t="str">
        <f ca="1">IF(ISERROR(_xll.qlSwapRateHelperSpread($D55)),IF(ISERROR(_xll.qlFuturesRateHelperConvexityAdjustment($D55)),"--",_xll.qlFuturesRateHelperConvexityAdjustment($D55)),_xll.qlSwapRateHelperSpread($D55))</f>
        <v>--</v>
      </c>
      <c r="H55" s="1468" t="e">
        <f ca="1">_xll.qlRateHelperEarliestDate(,$D55)</f>
        <v>#NAME?</v>
      </c>
      <c r="I55" s="1467" t="e">
        <f ca="1">_xll.qlRateHelperLatestDate(,$D55)</f>
        <v>#NAME?</v>
      </c>
      <c r="J55" s="771" t="e">
        <f ca="1"/>
        <v>#NAME?</v>
      </c>
    </row>
    <row r="56" spans="4:10" x14ac:dyDescent="0.2">
      <c r="D56" s="775" t="e">
        <f ca="1"/>
        <v>#NAME?</v>
      </c>
      <c r="E56" s="775" t="e">
        <f ca="1">SUBSTITUTE(_xll.qlRateHelperQuoteName(,D56),"SB6L","SB6LBASIS")</f>
        <v>#NAME?</v>
      </c>
      <c r="F56" s="774" t="e">
        <f ca="1">_xll.qlRateHelperRate(,$D56)</f>
        <v>#NAME?</v>
      </c>
      <c r="G56" s="774" t="str">
        <f ca="1">IF(ISERROR(_xll.qlSwapRateHelperSpread($D56)),IF(ISERROR(_xll.qlFuturesRateHelperConvexityAdjustment($D56)),"--",_xll.qlFuturesRateHelperConvexityAdjustment($D56)),_xll.qlSwapRateHelperSpread($D56))</f>
        <v>--</v>
      </c>
      <c r="H56" s="1468" t="e">
        <f ca="1">_xll.qlRateHelperEarliestDate(,$D56)</f>
        <v>#NAME?</v>
      </c>
      <c r="I56" s="1467" t="e">
        <f ca="1">_xll.qlRateHelperLatestDate(,$D56)</f>
        <v>#NAME?</v>
      </c>
      <c r="J56" s="771" t="e">
        <f ca="1"/>
        <v>#NAME?</v>
      </c>
    </row>
    <row r="57" spans="4:10" x14ac:dyDescent="0.2">
      <c r="D57" s="775" t="e">
        <f ca="1"/>
        <v>#NAME?</v>
      </c>
      <c r="E57" s="775" t="e">
        <f ca="1">SUBSTITUTE(_xll.qlRateHelperQuoteName(,D57),"SB6L","SB6LBASIS")</f>
        <v>#NAME?</v>
      </c>
      <c r="F57" s="774" t="e">
        <f ca="1">_xll.qlRateHelperRate(,$D57)</f>
        <v>#NAME?</v>
      </c>
      <c r="G57" s="774" t="str">
        <f ca="1">IF(ISERROR(_xll.qlSwapRateHelperSpread($D57)),IF(ISERROR(_xll.qlFuturesRateHelperConvexityAdjustment($D57)),"--",_xll.qlFuturesRateHelperConvexityAdjustment($D57)),_xll.qlSwapRateHelperSpread($D57))</f>
        <v>--</v>
      </c>
      <c r="H57" s="1468" t="e">
        <f ca="1">_xll.qlRateHelperEarliestDate(,$D57)</f>
        <v>#NAME?</v>
      </c>
      <c r="I57" s="1467" t="e">
        <f ca="1">_xll.qlRateHelperLatestDate(,$D57)</f>
        <v>#NAME?</v>
      </c>
      <c r="J57" s="771" t="e">
        <f ca="1"/>
        <v>#NAME?</v>
      </c>
    </row>
    <row r="58" spans="4:10" x14ac:dyDescent="0.2">
      <c r="D58" s="775" t="e">
        <f ca="1"/>
        <v>#NAME?</v>
      </c>
      <c r="E58" s="775" t="e">
        <f ca="1">SUBSTITUTE(_xll.qlRateHelperQuoteName(,D58),"SB6L","SB6LBASIS")</f>
        <v>#NAME?</v>
      </c>
      <c r="F58" s="774" t="e">
        <f ca="1">_xll.qlRateHelperRate(,$D58)</f>
        <v>#NAME?</v>
      </c>
      <c r="G58" s="774" t="str">
        <f ca="1">IF(ISERROR(_xll.qlSwapRateHelperSpread($D58)),IF(ISERROR(_xll.qlFuturesRateHelperConvexityAdjustment($D58)),"--",_xll.qlFuturesRateHelperConvexityAdjustment($D58)),_xll.qlSwapRateHelperSpread($D58))</f>
        <v>--</v>
      </c>
      <c r="H58" s="1468" t="e">
        <f ca="1">_xll.qlRateHelperEarliestDate(,$D58)</f>
        <v>#NAME?</v>
      </c>
      <c r="I58" s="1467" t="e">
        <f ca="1">_xll.qlRateHelperLatestDate(,$D58)</f>
        <v>#NAME?</v>
      </c>
      <c r="J58" s="771" t="e">
        <f ca="1"/>
        <v>#NAME?</v>
      </c>
    </row>
    <row r="59" spans="4:10" x14ac:dyDescent="0.2">
      <c r="D59" s="775" t="e">
        <f ca="1"/>
        <v>#NAME?</v>
      </c>
      <c r="E59" s="775" t="e">
        <f ca="1">SUBSTITUTE(_xll.qlRateHelperQuoteName(,D59),"SB6L","SB6LBASIS")</f>
        <v>#NAME?</v>
      </c>
      <c r="F59" s="774" t="e">
        <f ca="1">_xll.qlRateHelperRate(,$D59)</f>
        <v>#NAME?</v>
      </c>
      <c r="G59" s="774" t="str">
        <f ca="1">IF(ISERROR(_xll.qlSwapRateHelperSpread($D59)),IF(ISERROR(_xll.qlFuturesRateHelperConvexityAdjustment($D59)),"--",_xll.qlFuturesRateHelperConvexityAdjustment($D59)),_xll.qlSwapRateHelperSpread($D59))</f>
        <v>--</v>
      </c>
      <c r="H59" s="1468" t="e">
        <f ca="1">_xll.qlRateHelperEarliestDate(,$D59)</f>
        <v>#NAME?</v>
      </c>
      <c r="I59" s="1467" t="e">
        <f ca="1">_xll.qlRateHelperLatestDate(,$D59)</f>
        <v>#NAME?</v>
      </c>
      <c r="J59" s="771" t="e">
        <f ca="1"/>
        <v>#NAME?</v>
      </c>
    </row>
    <row r="60" spans="4:10" x14ac:dyDescent="0.2">
      <c r="D60" s="775" t="e">
        <f ca="1"/>
        <v>#NAME?</v>
      </c>
      <c r="E60" s="775" t="e">
        <f ca="1">SUBSTITUTE(_xll.qlRateHelperQuoteName(,D60),"SB6L","SB6LBASIS")</f>
        <v>#NAME?</v>
      </c>
      <c r="F60" s="774" t="e">
        <f ca="1">_xll.qlRateHelperRate(,$D60)</f>
        <v>#NAME?</v>
      </c>
      <c r="G60" s="774" t="str">
        <f ca="1">IF(ISERROR(_xll.qlSwapRateHelperSpread($D60)),IF(ISERROR(_xll.qlFuturesRateHelperConvexityAdjustment($D60)),"--",_xll.qlFuturesRateHelperConvexityAdjustment($D60)),_xll.qlSwapRateHelperSpread($D60))</f>
        <v>--</v>
      </c>
      <c r="H60" s="1468" t="e">
        <f ca="1">_xll.qlRateHelperEarliestDate(,$D60)</f>
        <v>#NAME?</v>
      </c>
      <c r="I60" s="1467" t="e">
        <f ca="1">_xll.qlRateHelperLatestDate(,$D60)</f>
        <v>#NAME?</v>
      </c>
      <c r="J60" s="771" t="e">
        <f ca="1"/>
        <v>#NAME?</v>
      </c>
    </row>
    <row r="61" spans="4:10" x14ac:dyDescent="0.2">
      <c r="D61" s="775" t="e">
        <f ca="1"/>
        <v>#NAME?</v>
      </c>
      <c r="E61" s="775" t="e">
        <f ca="1">SUBSTITUTE(_xll.qlRateHelperQuoteName(,D61),"SB6L","SB6LBASIS")</f>
        <v>#NAME?</v>
      </c>
      <c r="F61" s="774" t="e">
        <f ca="1">_xll.qlRateHelperRate(,$D61)</f>
        <v>#NAME?</v>
      </c>
      <c r="G61" s="774" t="str">
        <f ca="1">IF(ISERROR(_xll.qlSwapRateHelperSpread($D61)),IF(ISERROR(_xll.qlFuturesRateHelperConvexityAdjustment($D61)),"--",_xll.qlFuturesRateHelperConvexityAdjustment($D61)),_xll.qlSwapRateHelperSpread($D61))</f>
        <v>--</v>
      </c>
      <c r="H61" s="1468" t="e">
        <f ca="1">_xll.qlRateHelperEarliestDate(,$D61)</f>
        <v>#NAME?</v>
      </c>
      <c r="I61" s="1467" t="e">
        <f ca="1">_xll.qlRateHelperLatestDate(,$D61)</f>
        <v>#NAME?</v>
      </c>
      <c r="J61" s="771" t="e">
        <f ca="1"/>
        <v>#NAME?</v>
      </c>
    </row>
    <row r="62" spans="4:10" x14ac:dyDescent="0.2">
      <c r="D62" s="775" t="e">
        <f ca="1"/>
        <v>#NAME?</v>
      </c>
      <c r="E62" s="775" t="e">
        <f ca="1">SUBSTITUTE(_xll.qlRateHelperQuoteName(,D62),"SB6L","SB6LBASIS")</f>
        <v>#NAME?</v>
      </c>
      <c r="F62" s="774" t="e">
        <f ca="1">_xll.qlRateHelperRate(,$D62)</f>
        <v>#NAME?</v>
      </c>
      <c r="G62" s="774" t="str">
        <f ca="1">IF(ISERROR(_xll.qlSwapRateHelperSpread($D62)),IF(ISERROR(_xll.qlFuturesRateHelperConvexityAdjustment($D62)),"--",_xll.qlFuturesRateHelperConvexityAdjustment($D62)),_xll.qlSwapRateHelperSpread($D62))</f>
        <v>--</v>
      </c>
      <c r="H62" s="1468" t="e">
        <f ca="1">_xll.qlRateHelperEarliestDate(,$D62)</f>
        <v>#NAME?</v>
      </c>
      <c r="I62" s="1467" t="e">
        <f ca="1">_xll.qlRateHelperLatestDate(,$D62)</f>
        <v>#NAME?</v>
      </c>
      <c r="J62" s="771" t="e">
        <f ca="1"/>
        <v>#NAME?</v>
      </c>
    </row>
    <row r="63" spans="4:10" x14ac:dyDescent="0.2">
      <c r="D63" s="775" t="e">
        <f ca="1"/>
        <v>#NAME?</v>
      </c>
      <c r="E63" s="775" t="e">
        <f ca="1">SUBSTITUTE(_xll.qlRateHelperQuoteName(,D63),"SB6L","SB6LBASIS")</f>
        <v>#NAME?</v>
      </c>
      <c r="F63" s="774" t="e">
        <f ca="1">_xll.qlRateHelperRate(,$D63)</f>
        <v>#NAME?</v>
      </c>
      <c r="G63" s="774" t="str">
        <f ca="1">IF(ISERROR(_xll.qlSwapRateHelperSpread($D63)),IF(ISERROR(_xll.qlFuturesRateHelperConvexityAdjustment($D63)),"--",_xll.qlFuturesRateHelperConvexityAdjustment($D63)),_xll.qlSwapRateHelperSpread($D63))</f>
        <v>--</v>
      </c>
      <c r="H63" s="1468" t="e">
        <f ca="1">_xll.qlRateHelperEarliestDate(,$D63)</f>
        <v>#NAME?</v>
      </c>
      <c r="I63" s="1467" t="e">
        <f ca="1">_xll.qlRateHelperLatestDate(,$D63)</f>
        <v>#NAME?</v>
      </c>
      <c r="J63" s="771" t="e">
        <f ca="1"/>
        <v>#NAME?</v>
      </c>
    </row>
    <row r="64" spans="4:10" x14ac:dyDescent="0.2">
      <c r="D64" s="775" t="e">
        <f ca="1"/>
        <v>#NAME?</v>
      </c>
      <c r="E64" s="775" t="e">
        <f ca="1">SUBSTITUTE(_xll.qlRateHelperQuoteName(,D64),"SB6L","SB6LBASIS")</f>
        <v>#NAME?</v>
      </c>
      <c r="F64" s="774" t="e">
        <f ca="1">_xll.qlRateHelperRate(,$D64)</f>
        <v>#NAME?</v>
      </c>
      <c r="G64" s="774" t="str">
        <f ca="1">IF(ISERROR(_xll.qlSwapRateHelperSpread($D64)),IF(ISERROR(_xll.qlFuturesRateHelperConvexityAdjustment($D64)),"--",_xll.qlFuturesRateHelperConvexityAdjustment($D64)),_xll.qlSwapRateHelperSpread($D64))</f>
        <v>--</v>
      </c>
      <c r="H64" s="1468" t="e">
        <f ca="1">_xll.qlRateHelperEarliestDate(,$D64)</f>
        <v>#NAME?</v>
      </c>
      <c r="I64" s="1467" t="e">
        <f ca="1">_xll.qlRateHelperLatestDate(,$D64)</f>
        <v>#NAME?</v>
      </c>
      <c r="J64" s="771" t="e">
        <f ca="1"/>
        <v>#NAME?</v>
      </c>
    </row>
    <row r="65" spans="4:10" x14ac:dyDescent="0.2">
      <c r="D65" s="775" t="e">
        <f ca="1"/>
        <v>#NAME?</v>
      </c>
      <c r="E65" s="775" t="e">
        <f ca="1">SUBSTITUTE(_xll.qlRateHelperQuoteName(,D65),"SB6L","SB6LBASIS")</f>
        <v>#NAME?</v>
      </c>
      <c r="F65" s="774" t="e">
        <f ca="1">_xll.qlRateHelperRate(,$D65)</f>
        <v>#NAME?</v>
      </c>
      <c r="G65" s="774" t="str">
        <f ca="1">IF(ISERROR(_xll.qlSwapRateHelperSpread($D65)),IF(ISERROR(_xll.qlFuturesRateHelperConvexityAdjustment($D65)),"--",_xll.qlFuturesRateHelperConvexityAdjustment($D65)),_xll.qlSwapRateHelperSpread($D65))</f>
        <v>--</v>
      </c>
      <c r="H65" s="1468" t="e">
        <f ca="1">_xll.qlRateHelperEarliestDate(,$D65)</f>
        <v>#NAME?</v>
      </c>
      <c r="I65" s="1467" t="e">
        <f ca="1">_xll.qlRateHelperLatestDate(,$D65)</f>
        <v>#NAME?</v>
      </c>
      <c r="J65" s="771" t="e">
        <f ca="1"/>
        <v>#NAME?</v>
      </c>
    </row>
    <row r="66" spans="4:10" x14ac:dyDescent="0.2">
      <c r="D66" s="775" t="e">
        <f ca="1"/>
        <v>#NAME?</v>
      </c>
      <c r="E66" s="775" t="e">
        <f ca="1">SUBSTITUTE(_xll.qlRateHelperQuoteName(,D66),"SB6L","SB6LBASIS")</f>
        <v>#NAME?</v>
      </c>
      <c r="F66" s="774" t="e">
        <f ca="1">_xll.qlRateHelperRate(,$D66)</f>
        <v>#NAME?</v>
      </c>
      <c r="G66" s="774" t="str">
        <f ca="1">IF(ISERROR(_xll.qlSwapRateHelperSpread($D66)),IF(ISERROR(_xll.qlFuturesRateHelperConvexityAdjustment($D66)),"--",_xll.qlFuturesRateHelperConvexityAdjustment($D66)),_xll.qlSwapRateHelperSpread($D66))</f>
        <v>--</v>
      </c>
      <c r="H66" s="1468" t="e">
        <f ca="1">_xll.qlRateHelperEarliestDate(,$D66)</f>
        <v>#NAME?</v>
      </c>
      <c r="I66" s="1467" t="e">
        <f ca="1">_xll.qlRateHelperLatestDate(,$D66)</f>
        <v>#NAME?</v>
      </c>
      <c r="J66" s="771" t="e">
        <f ca="1"/>
        <v>#NAME?</v>
      </c>
    </row>
    <row r="67" spans="4:10" x14ac:dyDescent="0.2">
      <c r="D67" s="775" t="e">
        <f ca="1"/>
        <v>#NAME?</v>
      </c>
      <c r="E67" s="775" t="e">
        <f ca="1">SUBSTITUTE(_xll.qlRateHelperQuoteName(,D67),"SB6L","SB6LBASIS")</f>
        <v>#NAME?</v>
      </c>
      <c r="F67" s="774" t="e">
        <f ca="1">_xll.qlRateHelperRate(,$D67)</f>
        <v>#NAME?</v>
      </c>
      <c r="G67" s="774" t="str">
        <f ca="1">IF(ISERROR(_xll.qlSwapRateHelperSpread($D67)),IF(ISERROR(_xll.qlFuturesRateHelperConvexityAdjustment($D67)),"--",_xll.qlFuturesRateHelperConvexityAdjustment($D67)),_xll.qlSwapRateHelperSpread($D67))</f>
        <v>--</v>
      </c>
      <c r="H67" s="1468" t="e">
        <f ca="1">_xll.qlRateHelperEarliestDate(,$D67)</f>
        <v>#NAME?</v>
      </c>
      <c r="I67" s="1467" t="e">
        <f ca="1">_xll.qlRateHelperLatestDate(,$D67)</f>
        <v>#NAME?</v>
      </c>
      <c r="J67" s="771" t="e">
        <f ca="1"/>
        <v>#NAME?</v>
      </c>
    </row>
    <row r="68" spans="4:10" x14ac:dyDescent="0.2">
      <c r="D68" s="775" t="e">
        <f ca="1"/>
        <v>#NAME?</v>
      </c>
      <c r="E68" s="775" t="e">
        <f ca="1">SUBSTITUTE(_xll.qlRateHelperQuoteName(,D68),"SB6L","SB6LBASIS")</f>
        <v>#NAME?</v>
      </c>
      <c r="F68" s="774" t="e">
        <f ca="1">_xll.qlRateHelperRate(,$D68)</f>
        <v>#NAME?</v>
      </c>
      <c r="G68" s="774" t="str">
        <f ca="1">IF(ISERROR(_xll.qlSwapRateHelperSpread($D68)),IF(ISERROR(_xll.qlFuturesRateHelperConvexityAdjustment($D68)),"--",_xll.qlFuturesRateHelperConvexityAdjustment($D68)),_xll.qlSwapRateHelperSpread($D68))</f>
        <v>--</v>
      </c>
      <c r="H68" s="1468" t="e">
        <f ca="1">_xll.qlRateHelperEarliestDate(,$D68)</f>
        <v>#NAME?</v>
      </c>
      <c r="I68" s="1467" t="e">
        <f ca="1">_xll.qlRateHelperLatestDate(,$D68)</f>
        <v>#NAME?</v>
      </c>
      <c r="J68" s="771" t="e">
        <f ca="1"/>
        <v>#NAME?</v>
      </c>
    </row>
    <row r="69" spans="4:10" x14ac:dyDescent="0.2">
      <c r="D69" s="775" t="e">
        <f ca="1"/>
        <v>#NAME?</v>
      </c>
      <c r="E69" s="775" t="e">
        <f ca="1">SUBSTITUTE(_xll.qlRateHelperQuoteName(,D69),"SB6L","SB6LBASIS")</f>
        <v>#NAME?</v>
      </c>
      <c r="F69" s="774" t="e">
        <f ca="1">_xll.qlRateHelperRate(,$D69)</f>
        <v>#NAME?</v>
      </c>
      <c r="G69" s="774" t="str">
        <f ca="1">IF(ISERROR(_xll.qlSwapRateHelperSpread($D69)),IF(ISERROR(_xll.qlFuturesRateHelperConvexityAdjustment($D69)),"--",_xll.qlFuturesRateHelperConvexityAdjustment($D69)),_xll.qlSwapRateHelperSpread($D69))</f>
        <v>--</v>
      </c>
      <c r="H69" s="1468" t="e">
        <f ca="1">_xll.qlRateHelperEarliestDate(,$D69)</f>
        <v>#NAME?</v>
      </c>
      <c r="I69" s="1467" t="e">
        <f ca="1">_xll.qlRateHelperLatestDate(,$D69)</f>
        <v>#NAME?</v>
      </c>
      <c r="J69" s="771" t="e">
        <f ca="1"/>
        <v>#NAME?</v>
      </c>
    </row>
    <row r="70" spans="4:10" x14ac:dyDescent="0.2">
      <c r="D70" s="775" t="e">
        <f ca="1"/>
        <v>#NAME?</v>
      </c>
      <c r="E70" s="775" t="e">
        <f ca="1">SUBSTITUTE(_xll.qlRateHelperQuoteName(,D70),"SB6L","SB6LBASIS")</f>
        <v>#NAME?</v>
      </c>
      <c r="F70" s="774" t="e">
        <f ca="1">_xll.qlRateHelperRate(,$D70)</f>
        <v>#NAME?</v>
      </c>
      <c r="G70" s="774" t="str">
        <f ca="1">IF(ISERROR(_xll.qlSwapRateHelperSpread($D70)),IF(ISERROR(_xll.qlFuturesRateHelperConvexityAdjustment($D70)),"--",_xll.qlFuturesRateHelperConvexityAdjustment($D70)),_xll.qlSwapRateHelperSpread($D70))</f>
        <v>--</v>
      </c>
      <c r="H70" s="1468" t="e">
        <f ca="1">_xll.qlRateHelperEarliestDate(,$D70)</f>
        <v>#NAME?</v>
      </c>
      <c r="I70" s="1467" t="e">
        <f ca="1">_xll.qlRateHelperLatestDate(,$D70)</f>
        <v>#NAME?</v>
      </c>
      <c r="J70" s="771" t="e">
        <f ca="1"/>
        <v>#NAME?</v>
      </c>
    </row>
    <row r="71" spans="4:10" x14ac:dyDescent="0.2">
      <c r="D71" s="775" t="e">
        <f ca="1"/>
        <v>#NAME?</v>
      </c>
      <c r="E71" s="775" t="e">
        <f ca="1">SUBSTITUTE(_xll.qlRateHelperQuoteName(,D71),"SB6L","SB6LBASIS")</f>
        <v>#NAME?</v>
      </c>
      <c r="F71" s="774" t="e">
        <f ca="1">_xll.qlRateHelperRate(,$D71)</f>
        <v>#NAME?</v>
      </c>
      <c r="G71" s="774" t="str">
        <f ca="1">IF(ISERROR(_xll.qlSwapRateHelperSpread($D71)),IF(ISERROR(_xll.qlFuturesRateHelperConvexityAdjustment($D71)),"--",_xll.qlFuturesRateHelperConvexityAdjustment($D71)),_xll.qlSwapRateHelperSpread($D71))</f>
        <v>--</v>
      </c>
      <c r="H71" s="1468" t="e">
        <f ca="1">_xll.qlRateHelperEarliestDate(,$D71)</f>
        <v>#NAME?</v>
      </c>
      <c r="I71" s="1467" t="e">
        <f ca="1">_xll.qlRateHelperLatestDate(,$D71)</f>
        <v>#NAME?</v>
      </c>
      <c r="J71" s="771" t="e">
        <f ca="1"/>
        <v>#NAME?</v>
      </c>
    </row>
    <row r="72" spans="4:10" x14ac:dyDescent="0.2">
      <c r="D72" s="775" t="e">
        <f ca="1"/>
        <v>#NAME?</v>
      </c>
      <c r="E72" s="775" t="e">
        <f ca="1">SUBSTITUTE(_xll.qlRateHelperQuoteName(,D72),"SB6L","SB6LBASIS")</f>
        <v>#NAME?</v>
      </c>
      <c r="F72" s="774" t="e">
        <f ca="1">_xll.qlRateHelperRate(,$D72)</f>
        <v>#NAME?</v>
      </c>
      <c r="G72" s="774" t="str">
        <f ca="1">IF(ISERROR(_xll.qlSwapRateHelperSpread($D72)),IF(ISERROR(_xll.qlFuturesRateHelperConvexityAdjustment($D72)),"--",_xll.qlFuturesRateHelperConvexityAdjustment($D72)),_xll.qlSwapRateHelperSpread($D72))</f>
        <v>--</v>
      </c>
      <c r="H72" s="1468" t="e">
        <f ca="1">_xll.qlRateHelperEarliestDate(,$D72)</f>
        <v>#NAME?</v>
      </c>
      <c r="I72" s="1467" t="e">
        <f ca="1">_xll.qlRateHelperLatestDate(,$D72)</f>
        <v>#NAME?</v>
      </c>
      <c r="J72" s="771" t="e">
        <f ca="1"/>
        <v>#NAME?</v>
      </c>
    </row>
    <row r="73" spans="4:10" x14ac:dyDescent="0.2">
      <c r="D73" s="775" t="e">
        <f ca="1"/>
        <v>#NAME?</v>
      </c>
      <c r="E73" s="775" t="e">
        <f ca="1">SUBSTITUTE(_xll.qlRateHelperQuoteName(,D73),"SB6L","SB6LBASIS")</f>
        <v>#NAME?</v>
      </c>
      <c r="F73" s="774" t="e">
        <f ca="1">_xll.qlRateHelperRate(,$D73)</f>
        <v>#NAME?</v>
      </c>
      <c r="G73" s="774" t="str">
        <f ca="1">IF(ISERROR(_xll.qlSwapRateHelperSpread($D73)),IF(ISERROR(_xll.qlFuturesRateHelperConvexityAdjustment($D73)),"--",_xll.qlFuturesRateHelperConvexityAdjustment($D73)),_xll.qlSwapRateHelperSpread($D73))</f>
        <v>--</v>
      </c>
      <c r="H73" s="1468" t="e">
        <f ca="1">_xll.qlRateHelperEarliestDate(,$D73)</f>
        <v>#NAME?</v>
      </c>
      <c r="I73" s="1467" t="e">
        <f ca="1">_xll.qlRateHelperLatestDate(,$D73)</f>
        <v>#NAME?</v>
      </c>
      <c r="J73" s="771" t="e">
        <f ca="1"/>
        <v>#NAME?</v>
      </c>
    </row>
    <row r="74" spans="4:10" x14ac:dyDescent="0.2">
      <c r="D74" s="775" t="e">
        <f ca="1"/>
        <v>#NAME?</v>
      </c>
      <c r="E74" s="775" t="e">
        <f ca="1">SUBSTITUTE(_xll.qlRateHelperQuoteName(,D74),"SB6L","SB6LBASIS")</f>
        <v>#NAME?</v>
      </c>
      <c r="F74" s="774" t="e">
        <f ca="1">_xll.qlRateHelperRate(,$D74)</f>
        <v>#NAME?</v>
      </c>
      <c r="G74" s="774" t="str">
        <f ca="1">IF(ISERROR(_xll.qlSwapRateHelperSpread($D74)),IF(ISERROR(_xll.qlFuturesRateHelperConvexityAdjustment($D74)),"--",_xll.qlFuturesRateHelperConvexityAdjustment($D74)),_xll.qlSwapRateHelperSpread($D74))</f>
        <v>--</v>
      </c>
      <c r="H74" s="1468" t="e">
        <f ca="1">_xll.qlRateHelperEarliestDate(,$D74)</f>
        <v>#NAME?</v>
      </c>
      <c r="I74" s="1467" t="e">
        <f ca="1">_xll.qlRateHelperLatestDate(,$D74)</f>
        <v>#NAME?</v>
      </c>
      <c r="J74" s="771" t="e">
        <f ca="1"/>
        <v>#NAME?</v>
      </c>
    </row>
    <row r="75" spans="4:10" x14ac:dyDescent="0.2">
      <c r="D75" s="775" t="e">
        <f ca="1"/>
        <v>#NAME?</v>
      </c>
      <c r="E75" s="775" t="e">
        <f ca="1">SUBSTITUTE(_xll.qlRateHelperQuoteName(,D75),"SB6L","SB6LBASIS")</f>
        <v>#NAME?</v>
      </c>
      <c r="F75" s="774" t="e">
        <f ca="1">_xll.qlRateHelperRate(,$D75)</f>
        <v>#NAME?</v>
      </c>
      <c r="G75" s="774" t="str">
        <f ca="1">IF(ISERROR(_xll.qlSwapRateHelperSpread($D75)),IF(ISERROR(_xll.qlFuturesRateHelperConvexityAdjustment($D75)),"--",_xll.qlFuturesRateHelperConvexityAdjustment($D75)),_xll.qlSwapRateHelperSpread($D75))</f>
        <v>--</v>
      </c>
      <c r="H75" s="1468" t="e">
        <f ca="1">_xll.qlRateHelperEarliestDate(,$D75)</f>
        <v>#NAME?</v>
      </c>
      <c r="I75" s="1467" t="e">
        <f ca="1">_xll.qlRateHelperLatestDate(,$D75)</f>
        <v>#NAME?</v>
      </c>
      <c r="J75" s="771" t="e">
        <f ca="1"/>
        <v>#NAME?</v>
      </c>
    </row>
    <row r="76" spans="4:10" x14ac:dyDescent="0.2">
      <c r="D76" s="775" t="e">
        <f ca="1"/>
        <v>#NAME?</v>
      </c>
      <c r="E76" s="775" t="e">
        <f ca="1">SUBSTITUTE(_xll.qlRateHelperQuoteName(,D76),"SB6L","SB6LBASIS")</f>
        <v>#NAME?</v>
      </c>
      <c r="F76" s="774" t="e">
        <f ca="1">_xll.qlRateHelperRate(,$D76)</f>
        <v>#NAME?</v>
      </c>
      <c r="G76" s="774" t="str">
        <f ca="1">IF(ISERROR(_xll.qlSwapRateHelperSpread($D76)),IF(ISERROR(_xll.qlFuturesRateHelperConvexityAdjustment($D76)),"--",_xll.qlFuturesRateHelperConvexityAdjustment($D76)),_xll.qlSwapRateHelperSpread($D76))</f>
        <v>--</v>
      </c>
      <c r="H76" s="1468" t="e">
        <f ca="1">_xll.qlRateHelperEarliestDate(,$D76)</f>
        <v>#NAME?</v>
      </c>
      <c r="I76" s="1467" t="e">
        <f ca="1">_xll.qlRateHelperLatestDate(,$D76)</f>
        <v>#NAME?</v>
      </c>
      <c r="J76" s="771" t="e">
        <f ca="1"/>
        <v>#NAME?</v>
      </c>
    </row>
    <row r="77" spans="4:10" x14ac:dyDescent="0.2">
      <c r="D77" s="775" t="e">
        <f ca="1"/>
        <v>#NAME?</v>
      </c>
      <c r="E77" s="775" t="e">
        <f ca="1">SUBSTITUTE(_xll.qlRateHelperQuoteName(,D77),"SB6L","SB6LBASIS")</f>
        <v>#NAME?</v>
      </c>
      <c r="F77" s="774" t="e">
        <f ca="1">_xll.qlRateHelperRate(,$D77)</f>
        <v>#NAME?</v>
      </c>
      <c r="G77" s="774" t="str">
        <f ca="1">IF(ISERROR(_xll.qlSwapRateHelperSpread($D77)),IF(ISERROR(_xll.qlFuturesRateHelperConvexityAdjustment($D77)),"--",_xll.qlFuturesRateHelperConvexityAdjustment($D77)),_xll.qlSwapRateHelperSpread($D77))</f>
        <v>--</v>
      </c>
      <c r="H77" s="1468" t="e">
        <f ca="1">_xll.qlRateHelperEarliestDate(,$D77)</f>
        <v>#NAME?</v>
      </c>
      <c r="I77" s="1467" t="e">
        <f ca="1">_xll.qlRateHelperLatestDate(,$D77)</f>
        <v>#NAME?</v>
      </c>
      <c r="J77" s="771" t="e">
        <f ca="1"/>
        <v>#NAME?</v>
      </c>
    </row>
    <row r="78" spans="4:10" x14ac:dyDescent="0.2">
      <c r="D78" s="775" t="e">
        <f ca="1"/>
        <v>#NAME?</v>
      </c>
      <c r="E78" s="775" t="e">
        <f ca="1">SUBSTITUTE(_xll.qlRateHelperQuoteName(,D78),"SB6L","SB6LBASIS")</f>
        <v>#NAME?</v>
      </c>
      <c r="F78" s="774" t="e">
        <f ca="1">_xll.qlRateHelperRate(,$D78)</f>
        <v>#NAME?</v>
      </c>
      <c r="G78" s="774" t="str">
        <f ca="1">IF(ISERROR(_xll.qlSwapRateHelperSpread($D78)),IF(ISERROR(_xll.qlFuturesRateHelperConvexityAdjustment($D78)),"--",_xll.qlFuturesRateHelperConvexityAdjustment($D78)),_xll.qlSwapRateHelperSpread($D78))</f>
        <v>--</v>
      </c>
      <c r="H78" s="1468" t="e">
        <f ca="1">_xll.qlRateHelperEarliestDate(,$D78)</f>
        <v>#NAME?</v>
      </c>
      <c r="I78" s="1467" t="e">
        <f ca="1">_xll.qlRateHelperLatestDate(,$D78)</f>
        <v>#NAME?</v>
      </c>
      <c r="J78" s="771" t="e">
        <f ca="1"/>
        <v>#NAME?</v>
      </c>
    </row>
    <row r="79" spans="4:10" x14ac:dyDescent="0.2">
      <c r="D79" s="775" t="e">
        <f ca="1"/>
        <v>#NAME?</v>
      </c>
      <c r="E79" s="775" t="e">
        <f ca="1">SUBSTITUTE(_xll.qlRateHelperQuoteName(,D79),"SB6L","SB6LBASIS")</f>
        <v>#NAME?</v>
      </c>
      <c r="F79" s="774" t="e">
        <f ca="1">_xll.qlRateHelperRate(,$D79)</f>
        <v>#NAME?</v>
      </c>
      <c r="G79" s="774" t="str">
        <f ca="1">IF(ISERROR(_xll.qlSwapRateHelperSpread($D79)),IF(ISERROR(_xll.qlFuturesRateHelperConvexityAdjustment($D79)),"--",_xll.qlFuturesRateHelperConvexityAdjustment($D79)),_xll.qlSwapRateHelperSpread($D79))</f>
        <v>--</v>
      </c>
      <c r="H79" s="1468" t="e">
        <f ca="1">_xll.qlRateHelperEarliestDate(,$D79)</f>
        <v>#NAME?</v>
      </c>
      <c r="I79" s="1467" t="e">
        <f ca="1">_xll.qlRateHelperLatestDate(,$D79)</f>
        <v>#NAME?</v>
      </c>
      <c r="J79" s="771" t="e">
        <f ca="1"/>
        <v>#NAME?</v>
      </c>
    </row>
    <row r="80" spans="4:10" x14ac:dyDescent="0.2">
      <c r="D80" s="775" t="e">
        <f ca="1"/>
        <v>#NAME?</v>
      </c>
      <c r="E80" s="775" t="e">
        <f ca="1">SUBSTITUTE(_xll.qlRateHelperQuoteName(,D80),"SB6L","SB6LBASIS")</f>
        <v>#NAME?</v>
      </c>
      <c r="F80" s="774" t="e">
        <f ca="1">_xll.qlRateHelperRate(,$D80)</f>
        <v>#NAME?</v>
      </c>
      <c r="G80" s="774" t="str">
        <f ca="1">IF(ISERROR(_xll.qlSwapRateHelperSpread($D80)),IF(ISERROR(_xll.qlFuturesRateHelperConvexityAdjustment($D80)),"--",_xll.qlFuturesRateHelperConvexityAdjustment($D80)),_xll.qlSwapRateHelperSpread($D80))</f>
        <v>--</v>
      </c>
      <c r="H80" s="1468" t="e">
        <f ca="1">_xll.qlRateHelperEarliestDate(,$D80)</f>
        <v>#NAME?</v>
      </c>
      <c r="I80" s="1467" t="e">
        <f ca="1">_xll.qlRateHelperLatestDate(,$D80)</f>
        <v>#NAME?</v>
      </c>
      <c r="J80" s="771" t="e">
        <f ca="1"/>
        <v>#NAME?</v>
      </c>
    </row>
    <row r="81" spans="4:10" x14ac:dyDescent="0.2">
      <c r="D81" s="775" t="e">
        <f ca="1"/>
        <v>#NAME?</v>
      </c>
      <c r="E81" s="775" t="e">
        <f ca="1">SUBSTITUTE(_xll.qlRateHelperQuoteName(,D81),"SB6L","SB6LBASIS")</f>
        <v>#NAME?</v>
      </c>
      <c r="F81" s="774" t="e">
        <f ca="1">_xll.qlRateHelperRate(,$D81)</f>
        <v>#NAME?</v>
      </c>
      <c r="G81" s="774" t="str">
        <f ca="1">IF(ISERROR(_xll.qlSwapRateHelperSpread($D81)),IF(ISERROR(_xll.qlFuturesRateHelperConvexityAdjustment($D81)),"--",_xll.qlFuturesRateHelperConvexityAdjustment($D81)),_xll.qlSwapRateHelperSpread($D81))</f>
        <v>--</v>
      </c>
      <c r="H81" s="1468" t="e">
        <f ca="1">_xll.qlRateHelperEarliestDate(,$D81)</f>
        <v>#NAME?</v>
      </c>
      <c r="I81" s="1467" t="e">
        <f ca="1">_xll.qlRateHelperLatestDate(,$D81)</f>
        <v>#NAME?</v>
      </c>
      <c r="J81" s="771" t="e">
        <f ca="1"/>
        <v>#NAME?</v>
      </c>
    </row>
    <row r="82" spans="4:10" x14ac:dyDescent="0.2">
      <c r="D82" s="775" t="e">
        <f ca="1"/>
        <v>#NAME?</v>
      </c>
      <c r="E82" s="775" t="e">
        <f ca="1">SUBSTITUTE(_xll.qlRateHelperQuoteName(,D82),"SB6L","SB6LBASIS")</f>
        <v>#NAME?</v>
      </c>
      <c r="F82" s="774" t="e">
        <f ca="1">_xll.qlRateHelperRate(,$D82)</f>
        <v>#NAME?</v>
      </c>
      <c r="G82" s="774" t="str">
        <f ca="1">IF(ISERROR(_xll.qlSwapRateHelperSpread($D82)),IF(ISERROR(_xll.qlFuturesRateHelperConvexityAdjustment($D82)),"--",_xll.qlFuturesRateHelperConvexityAdjustment($D82)),_xll.qlSwapRateHelperSpread($D82))</f>
        <v>--</v>
      </c>
      <c r="H82" s="1468" t="e">
        <f ca="1">_xll.qlRateHelperEarliestDate(,$D82)</f>
        <v>#NAME?</v>
      </c>
      <c r="I82" s="1467" t="e">
        <f ca="1">_xll.qlRateHelperLatestDate(,$D82)</f>
        <v>#NAME?</v>
      </c>
      <c r="J82" s="771" t="e">
        <f ca="1"/>
        <v>#NAME?</v>
      </c>
    </row>
    <row r="83" spans="4:10" x14ac:dyDescent="0.2">
      <c r="D83" s="775" t="e">
        <f ca="1"/>
        <v>#NAME?</v>
      </c>
      <c r="E83" s="775" t="e">
        <f ca="1">SUBSTITUTE(_xll.qlRateHelperQuoteName(,D83),"SB6L","SB6LBASIS")</f>
        <v>#NAME?</v>
      </c>
      <c r="F83" s="774" t="e">
        <f ca="1">_xll.qlRateHelperRate(,$D83)</f>
        <v>#NAME?</v>
      </c>
      <c r="G83" s="774" t="str">
        <f ca="1">IF(ISERROR(_xll.qlSwapRateHelperSpread($D83)),IF(ISERROR(_xll.qlFuturesRateHelperConvexityAdjustment($D83)),"--",_xll.qlFuturesRateHelperConvexityAdjustment($D83)),_xll.qlSwapRateHelperSpread($D83))</f>
        <v>--</v>
      </c>
      <c r="H83" s="1468" t="e">
        <f ca="1">_xll.qlRateHelperEarliestDate(,$D83)</f>
        <v>#NAME?</v>
      </c>
      <c r="I83" s="1467" t="e">
        <f ca="1">_xll.qlRateHelperLatestDate(,$D83)</f>
        <v>#NAME?</v>
      </c>
      <c r="J83" s="771" t="e">
        <f ca="1"/>
        <v>#NAME?</v>
      </c>
    </row>
    <row r="84" spans="4:10" x14ac:dyDescent="0.2">
      <c r="D84" s="775" t="e">
        <f ca="1"/>
        <v>#NAME?</v>
      </c>
      <c r="E84" s="775" t="e">
        <f ca="1">SUBSTITUTE(_xll.qlRateHelperQuoteName(,D84),"SB6L","SB6LBASIS")</f>
        <v>#NAME?</v>
      </c>
      <c r="F84" s="774" t="e">
        <f ca="1">_xll.qlRateHelperRate(,$D84)</f>
        <v>#NAME?</v>
      </c>
      <c r="G84" s="774" t="str">
        <f ca="1">IF(ISERROR(_xll.qlSwapRateHelperSpread($D84)),IF(ISERROR(_xll.qlFuturesRateHelperConvexityAdjustment($D84)),"--",_xll.qlFuturesRateHelperConvexityAdjustment($D84)),_xll.qlSwapRateHelperSpread($D84))</f>
        <v>--</v>
      </c>
      <c r="H84" s="1468" t="e">
        <f ca="1">_xll.qlRateHelperEarliestDate(,$D84)</f>
        <v>#NAME?</v>
      </c>
      <c r="I84" s="1467" t="e">
        <f ca="1">_xll.qlRateHelperLatestDate(,$D84)</f>
        <v>#NAME?</v>
      </c>
      <c r="J84" s="771" t="e">
        <f ca="1"/>
        <v>#NAME?</v>
      </c>
    </row>
    <row r="85" spans="4:10" x14ac:dyDescent="0.2">
      <c r="D85" s="775" t="e">
        <f ca="1"/>
        <v>#NAME?</v>
      </c>
      <c r="E85" s="775" t="e">
        <f ca="1">SUBSTITUTE(_xll.qlRateHelperQuoteName(,D85),"SB6L","SB6LBASIS")</f>
        <v>#NAME?</v>
      </c>
      <c r="F85" s="774" t="e">
        <f ca="1">_xll.qlRateHelperRate(,$D85)</f>
        <v>#NAME?</v>
      </c>
      <c r="G85" s="774" t="str">
        <f ca="1">IF(ISERROR(_xll.qlSwapRateHelperSpread($D85)),IF(ISERROR(_xll.qlFuturesRateHelperConvexityAdjustment($D85)),"--",_xll.qlFuturesRateHelperConvexityAdjustment($D85)),_xll.qlSwapRateHelperSpread($D85))</f>
        <v>--</v>
      </c>
      <c r="H85" s="1468" t="e">
        <f ca="1">_xll.qlRateHelperEarliestDate(,$D85)</f>
        <v>#NAME?</v>
      </c>
      <c r="I85" s="1467" t="e">
        <f ca="1">_xll.qlRateHelperLatestDate(,$D85)</f>
        <v>#NAME?</v>
      </c>
      <c r="J85" s="771" t="e">
        <f ca="1"/>
        <v>#NAME?</v>
      </c>
    </row>
    <row r="86" spans="4:10" x14ac:dyDescent="0.2">
      <c r="D86" s="775" t="e">
        <f ca="1"/>
        <v>#NAME?</v>
      </c>
      <c r="E86" s="775" t="e">
        <f ca="1">SUBSTITUTE(_xll.qlRateHelperQuoteName(,D86),"SB6L","SB6LBASIS")</f>
        <v>#NAME?</v>
      </c>
      <c r="F86" s="774" t="e">
        <f ca="1">_xll.qlRateHelperRate(,$D86)</f>
        <v>#NAME?</v>
      </c>
      <c r="G86" s="774" t="str">
        <f ca="1">IF(ISERROR(_xll.qlSwapRateHelperSpread($D86)),IF(ISERROR(_xll.qlFuturesRateHelperConvexityAdjustment($D86)),"--",_xll.qlFuturesRateHelperConvexityAdjustment($D86)),_xll.qlSwapRateHelperSpread($D86))</f>
        <v>--</v>
      </c>
      <c r="H86" s="1468" t="e">
        <f ca="1">_xll.qlRateHelperEarliestDate(,$D86)</f>
        <v>#NAME?</v>
      </c>
      <c r="I86" s="1467" t="e">
        <f ca="1">_xll.qlRateHelperLatestDate(,$D86)</f>
        <v>#NAME?</v>
      </c>
      <c r="J86" s="771" t="e">
        <f ca="1"/>
        <v>#NAME?</v>
      </c>
    </row>
    <row r="87" spans="4:10" x14ac:dyDescent="0.2">
      <c r="D87" s="775" t="e">
        <f ca="1"/>
        <v>#NAME?</v>
      </c>
      <c r="E87" s="775" t="e">
        <f ca="1">SUBSTITUTE(_xll.qlRateHelperQuoteName(,D87),"SB6L","SB6LBASIS")</f>
        <v>#NAME?</v>
      </c>
      <c r="F87" s="774" t="e">
        <f ca="1">_xll.qlRateHelperRate(,$D87)</f>
        <v>#NAME?</v>
      </c>
      <c r="G87" s="774" t="str">
        <f ca="1">IF(ISERROR(_xll.qlSwapRateHelperSpread($D87)),IF(ISERROR(_xll.qlFuturesRateHelperConvexityAdjustment($D87)),"--",_xll.qlFuturesRateHelperConvexityAdjustment($D87)),_xll.qlSwapRateHelperSpread($D87))</f>
        <v>--</v>
      </c>
      <c r="H87" s="1468" t="e">
        <f ca="1">_xll.qlRateHelperEarliestDate(,$D87)</f>
        <v>#NAME?</v>
      </c>
      <c r="I87" s="1467" t="e">
        <f ca="1">_xll.qlRateHelperLatestDate(,$D87)</f>
        <v>#NAME?</v>
      </c>
      <c r="J87" s="771" t="e">
        <f ca="1"/>
        <v>#NAME?</v>
      </c>
    </row>
    <row r="88" spans="4:10" x14ac:dyDescent="0.2">
      <c r="D88" s="775" t="e">
        <f ca="1"/>
        <v>#NAME?</v>
      </c>
      <c r="E88" s="775" t="e">
        <f ca="1">SUBSTITUTE(_xll.qlRateHelperQuoteName(,D88),"SB6L","SB6LBASIS")</f>
        <v>#NAME?</v>
      </c>
      <c r="F88" s="774" t="e">
        <f ca="1">_xll.qlRateHelperRate(,$D88)</f>
        <v>#NAME?</v>
      </c>
      <c r="G88" s="774" t="str">
        <f ca="1">IF(ISERROR(_xll.qlSwapRateHelperSpread($D88)),IF(ISERROR(_xll.qlFuturesRateHelperConvexityAdjustment($D88)),"--",_xll.qlFuturesRateHelperConvexityAdjustment($D88)),_xll.qlSwapRateHelperSpread($D88))</f>
        <v>--</v>
      </c>
      <c r="H88" s="1468" t="e">
        <f ca="1">_xll.qlRateHelperEarliestDate(,$D88)</f>
        <v>#NAME?</v>
      </c>
      <c r="I88" s="1467" t="e">
        <f ca="1">_xll.qlRateHelperLatestDate(,$D88)</f>
        <v>#NAME?</v>
      </c>
      <c r="J88" s="771" t="e">
        <f ca="1"/>
        <v>#NAME?</v>
      </c>
    </row>
    <row r="89" spans="4:10" x14ac:dyDescent="0.2">
      <c r="D89" s="775" t="e">
        <f ca="1"/>
        <v>#NAME?</v>
      </c>
      <c r="E89" s="775" t="e">
        <f ca="1">SUBSTITUTE(_xll.qlRateHelperQuoteName(,D89),"SB6L","SB6LBASIS")</f>
        <v>#NAME?</v>
      </c>
      <c r="F89" s="774" t="e">
        <f ca="1">_xll.qlRateHelperRate(,$D89)</f>
        <v>#NAME?</v>
      </c>
      <c r="G89" s="774" t="str">
        <f ca="1">IF(ISERROR(_xll.qlSwapRateHelperSpread($D89)),IF(ISERROR(_xll.qlFuturesRateHelperConvexityAdjustment($D89)),"--",_xll.qlFuturesRateHelperConvexityAdjustment($D89)),_xll.qlSwapRateHelperSpread($D89))</f>
        <v>--</v>
      </c>
      <c r="H89" s="1468" t="e">
        <f ca="1">_xll.qlRateHelperEarliestDate(,$D89)</f>
        <v>#NAME?</v>
      </c>
      <c r="I89" s="1467" t="e">
        <f ca="1">_xll.qlRateHelperLatestDate(,$D89)</f>
        <v>#NAME?</v>
      </c>
      <c r="J89" s="771" t="e">
        <f ca="1"/>
        <v>#NAME?</v>
      </c>
    </row>
    <row r="90" spans="4:10" x14ac:dyDescent="0.2">
      <c r="D90" s="775" t="e">
        <f ca="1"/>
        <v>#NAME?</v>
      </c>
      <c r="E90" s="775" t="e">
        <f ca="1">SUBSTITUTE(_xll.qlRateHelperQuoteName(,D90),"SB6L","SB6LBASIS")</f>
        <v>#NAME?</v>
      </c>
      <c r="F90" s="774" t="e">
        <f ca="1">_xll.qlRateHelperRate(,$D90)</f>
        <v>#NAME?</v>
      </c>
      <c r="G90" s="774" t="str">
        <f ca="1">IF(ISERROR(_xll.qlSwapRateHelperSpread($D90)),IF(ISERROR(_xll.qlFuturesRateHelperConvexityAdjustment($D90)),"--",_xll.qlFuturesRateHelperConvexityAdjustment($D90)),_xll.qlSwapRateHelperSpread($D90))</f>
        <v>--</v>
      </c>
      <c r="H90" s="1468" t="e">
        <f ca="1">_xll.qlRateHelperEarliestDate(,$D90)</f>
        <v>#NAME?</v>
      </c>
      <c r="I90" s="1467" t="e">
        <f ca="1">_xll.qlRateHelperLatestDate(,$D90)</f>
        <v>#NAME?</v>
      </c>
      <c r="J90" s="771" t="e">
        <f ca="1"/>
        <v>#NAME?</v>
      </c>
    </row>
    <row r="91" spans="4:10" x14ac:dyDescent="0.2">
      <c r="D91" s="775" t="e">
        <f ca="1"/>
        <v>#NAME?</v>
      </c>
      <c r="E91" s="775" t="e">
        <f ca="1">SUBSTITUTE(_xll.qlRateHelperQuoteName(,D91),"SB6L","SB6LBASIS")</f>
        <v>#NAME?</v>
      </c>
      <c r="F91" s="774" t="e">
        <f ca="1">_xll.qlRateHelperRate(,$D91)</f>
        <v>#NAME?</v>
      </c>
      <c r="G91" s="774" t="str">
        <f ca="1">IF(ISERROR(_xll.qlSwapRateHelperSpread($D91)),IF(ISERROR(_xll.qlFuturesRateHelperConvexityAdjustment($D91)),"--",_xll.qlFuturesRateHelperConvexityAdjustment($D91)),_xll.qlSwapRateHelperSpread($D91))</f>
        <v>--</v>
      </c>
      <c r="H91" s="1468" t="e">
        <f ca="1">_xll.qlRateHelperEarliestDate(,$D91)</f>
        <v>#NAME?</v>
      </c>
      <c r="I91" s="1467" t="e">
        <f ca="1">_xll.qlRateHelperLatestDate(,$D91)</f>
        <v>#NAME?</v>
      </c>
      <c r="J91" s="771" t="e">
        <f ca="1"/>
        <v>#NAME?</v>
      </c>
    </row>
    <row r="92" spans="4:10" x14ac:dyDescent="0.2">
      <c r="D92" s="775" t="e">
        <f ca="1"/>
        <v>#NAME?</v>
      </c>
      <c r="E92" s="775" t="e">
        <f ca="1">SUBSTITUTE(_xll.qlRateHelperQuoteName(,D92),"SB6L","SB6LBASIS")</f>
        <v>#NAME?</v>
      </c>
      <c r="F92" s="774" t="e">
        <f ca="1">_xll.qlRateHelperRate(,$D92)</f>
        <v>#NAME?</v>
      </c>
      <c r="G92" s="774" t="str">
        <f ca="1">IF(ISERROR(_xll.qlSwapRateHelperSpread($D92)),IF(ISERROR(_xll.qlFuturesRateHelperConvexityAdjustment($D92)),"--",_xll.qlFuturesRateHelperConvexityAdjustment($D92)),_xll.qlSwapRateHelperSpread($D92))</f>
        <v>--</v>
      </c>
      <c r="H92" s="1468" t="e">
        <f ca="1">_xll.qlRateHelperEarliestDate(,$D92)</f>
        <v>#NAME?</v>
      </c>
      <c r="I92" s="1467" t="e">
        <f ca="1">_xll.qlRateHelperLatestDate(,$D92)</f>
        <v>#NAME?</v>
      </c>
      <c r="J92" s="771" t="e">
        <f ca="1"/>
        <v>#NAME?</v>
      </c>
    </row>
    <row r="93" spans="4:10" x14ac:dyDescent="0.2">
      <c r="D93" s="775" t="e">
        <f ca="1"/>
        <v>#NAME?</v>
      </c>
      <c r="E93" s="775" t="e">
        <f ca="1">SUBSTITUTE(_xll.qlRateHelperQuoteName(,D93),"SB6L","SB6LBASIS")</f>
        <v>#NAME?</v>
      </c>
      <c r="F93" s="774" t="e">
        <f ca="1">_xll.qlRateHelperRate(,$D93)</f>
        <v>#NAME?</v>
      </c>
      <c r="G93" s="774" t="str">
        <f ca="1">IF(ISERROR(_xll.qlSwapRateHelperSpread($D93)),IF(ISERROR(_xll.qlFuturesRateHelperConvexityAdjustment($D93)),"--",_xll.qlFuturesRateHelperConvexityAdjustment($D93)),_xll.qlSwapRateHelperSpread($D93))</f>
        <v>--</v>
      </c>
      <c r="H93" s="1468" t="e">
        <f ca="1">_xll.qlRateHelperEarliestDate(,$D93)</f>
        <v>#NAME?</v>
      </c>
      <c r="I93" s="1467" t="e">
        <f ca="1">_xll.qlRateHelperLatestDate(,$D93)</f>
        <v>#NAME?</v>
      </c>
      <c r="J93" s="771" t="e">
        <f ca="1"/>
        <v>#NAME?</v>
      </c>
    </row>
    <row r="94" spans="4:10" x14ac:dyDescent="0.2">
      <c r="D94" s="775" t="e">
        <f ca="1"/>
        <v>#NAME?</v>
      </c>
      <c r="E94" s="775" t="e">
        <f ca="1">SUBSTITUTE(_xll.qlRateHelperQuoteName(,D94),"SB6L","SB6LBASIS")</f>
        <v>#NAME?</v>
      </c>
      <c r="F94" s="774" t="e">
        <f ca="1">_xll.qlRateHelperRate(,$D94)</f>
        <v>#NAME?</v>
      </c>
      <c r="G94" s="774" t="str">
        <f ca="1">IF(ISERROR(_xll.qlSwapRateHelperSpread($D94)),IF(ISERROR(_xll.qlFuturesRateHelperConvexityAdjustment($D94)),"--",_xll.qlFuturesRateHelperConvexityAdjustment($D94)),_xll.qlSwapRateHelperSpread($D94))</f>
        <v>--</v>
      </c>
      <c r="H94" s="1468" t="e">
        <f ca="1">_xll.qlRateHelperEarliestDate(,$D94)</f>
        <v>#NAME?</v>
      </c>
      <c r="I94" s="1467" t="e">
        <f ca="1">_xll.qlRateHelperLatestDate(,$D94)</f>
        <v>#NAME?</v>
      </c>
      <c r="J94" s="771" t="e">
        <f ca="1"/>
        <v>#NAME?</v>
      </c>
    </row>
    <row r="95" spans="4:10" x14ac:dyDescent="0.2">
      <c r="D95" s="775" t="e">
        <f ca="1"/>
        <v>#NAME?</v>
      </c>
      <c r="E95" s="775" t="e">
        <f ca="1">SUBSTITUTE(_xll.qlRateHelperQuoteName(,D95),"SB6L","SB6LBASIS")</f>
        <v>#NAME?</v>
      </c>
      <c r="F95" s="774" t="e">
        <f ca="1">_xll.qlRateHelperRate(,$D95)</f>
        <v>#NAME?</v>
      </c>
      <c r="G95" s="774" t="str">
        <f ca="1">IF(ISERROR(_xll.qlSwapRateHelperSpread($D95)),IF(ISERROR(_xll.qlFuturesRateHelperConvexityAdjustment($D95)),"--",_xll.qlFuturesRateHelperConvexityAdjustment($D95)),_xll.qlSwapRateHelperSpread($D95))</f>
        <v>--</v>
      </c>
      <c r="H95" s="1468" t="e">
        <f ca="1">_xll.qlRateHelperEarliestDate(,$D95)</f>
        <v>#NAME?</v>
      </c>
      <c r="I95" s="1467" t="e">
        <f ca="1">_xll.qlRateHelperLatestDate(,$D95)</f>
        <v>#NAME?</v>
      </c>
      <c r="J95" s="771" t="e">
        <f ca="1"/>
        <v>#NAME?</v>
      </c>
    </row>
    <row r="96" spans="4:10" x14ac:dyDescent="0.2">
      <c r="D96" s="775" t="e">
        <f ca="1"/>
        <v>#NAME?</v>
      </c>
      <c r="E96" s="775" t="e">
        <f ca="1">SUBSTITUTE(_xll.qlRateHelperQuoteName(,D96),"SB6L","SB6LBASIS")</f>
        <v>#NAME?</v>
      </c>
      <c r="F96" s="774" t="e">
        <f ca="1">_xll.qlRateHelperRate(,$D96)</f>
        <v>#NAME?</v>
      </c>
      <c r="G96" s="774" t="str">
        <f ca="1">IF(ISERROR(_xll.qlSwapRateHelperSpread($D96)),IF(ISERROR(_xll.qlFuturesRateHelperConvexityAdjustment($D96)),"--",_xll.qlFuturesRateHelperConvexityAdjustment($D96)),_xll.qlSwapRateHelperSpread($D96))</f>
        <v>--</v>
      </c>
      <c r="H96" s="1468" t="e">
        <f ca="1">_xll.qlRateHelperEarliestDate(,$D96)</f>
        <v>#NAME?</v>
      </c>
      <c r="I96" s="1467" t="e">
        <f ca="1">_xll.qlRateHelperLatestDate(,$D96)</f>
        <v>#NAME?</v>
      </c>
      <c r="J96" s="771" t="e">
        <f ca="1"/>
        <v>#NAME?</v>
      </c>
    </row>
    <row r="97" spans="4:10" x14ac:dyDescent="0.2">
      <c r="D97" s="775" t="e">
        <f ca="1"/>
        <v>#NAME?</v>
      </c>
      <c r="E97" s="775" t="e">
        <f ca="1">SUBSTITUTE(_xll.qlRateHelperQuoteName(,D97),"SB6L","SB6LBASIS")</f>
        <v>#NAME?</v>
      </c>
      <c r="F97" s="774" t="e">
        <f ca="1">_xll.qlRateHelperRate(,$D97)</f>
        <v>#NAME?</v>
      </c>
      <c r="G97" s="774" t="str">
        <f ca="1">IF(ISERROR(_xll.qlSwapRateHelperSpread($D97)),IF(ISERROR(_xll.qlFuturesRateHelperConvexityAdjustment($D97)),"--",_xll.qlFuturesRateHelperConvexityAdjustment($D97)),_xll.qlSwapRateHelperSpread($D97))</f>
        <v>--</v>
      </c>
      <c r="H97" s="1468" t="e">
        <f ca="1">_xll.qlRateHelperEarliestDate(,$D97)</f>
        <v>#NAME?</v>
      </c>
      <c r="I97" s="1467" t="e">
        <f ca="1">_xll.qlRateHelperLatestDate(,$D97)</f>
        <v>#NAME?</v>
      </c>
      <c r="J97" s="771" t="e">
        <f ca="1"/>
        <v>#NAME?</v>
      </c>
    </row>
    <row r="98" spans="4:10" x14ac:dyDescent="0.2">
      <c r="D98" s="775" t="e">
        <f ca="1"/>
        <v>#NAME?</v>
      </c>
      <c r="E98" s="775" t="e">
        <f ca="1">SUBSTITUTE(_xll.qlRateHelperQuoteName(,D98),"SB6L","SB6LBASIS")</f>
        <v>#NAME?</v>
      </c>
      <c r="F98" s="774" t="e">
        <f ca="1">_xll.qlRateHelperRate(,$D98)</f>
        <v>#NAME?</v>
      </c>
      <c r="G98" s="774" t="str">
        <f ca="1">IF(ISERROR(_xll.qlSwapRateHelperSpread($D98)),IF(ISERROR(_xll.qlFuturesRateHelperConvexityAdjustment($D98)),"--",_xll.qlFuturesRateHelperConvexityAdjustment($D98)),_xll.qlSwapRateHelperSpread($D98))</f>
        <v>--</v>
      </c>
      <c r="H98" s="1468" t="e">
        <f ca="1">_xll.qlRateHelperEarliestDate(,$D98)</f>
        <v>#NAME?</v>
      </c>
      <c r="I98" s="1467" t="e">
        <f ca="1">_xll.qlRateHelperLatestDate(,$D98)</f>
        <v>#NAME?</v>
      </c>
      <c r="J98" s="771" t="e">
        <f ca="1"/>
        <v>#NAME?</v>
      </c>
    </row>
    <row r="99" spans="4:10" x14ac:dyDescent="0.2">
      <c r="D99" s="775" t="e">
        <f ca="1"/>
        <v>#NAME?</v>
      </c>
      <c r="E99" s="775" t="e">
        <f ca="1">SUBSTITUTE(_xll.qlRateHelperQuoteName(,D99),"SB6L","SB6LBASIS")</f>
        <v>#NAME?</v>
      </c>
      <c r="F99" s="774" t="e">
        <f ca="1">_xll.qlRateHelperRate(,$D99)</f>
        <v>#NAME?</v>
      </c>
      <c r="G99" s="774" t="str">
        <f ca="1">IF(ISERROR(_xll.qlSwapRateHelperSpread($D99)),IF(ISERROR(_xll.qlFuturesRateHelperConvexityAdjustment($D99)),"--",_xll.qlFuturesRateHelperConvexityAdjustment($D99)),_xll.qlSwapRateHelperSpread($D99))</f>
        <v>--</v>
      </c>
      <c r="H99" s="1468" t="e">
        <f ca="1">_xll.qlRateHelperEarliestDate(,$D99)</f>
        <v>#NAME?</v>
      </c>
      <c r="I99" s="1467" t="e">
        <f ca="1">_xll.qlRateHelperLatestDate(,$D99)</f>
        <v>#NAME?</v>
      </c>
      <c r="J99" s="771" t="e">
        <f ca="1"/>
        <v>#NAME?</v>
      </c>
    </row>
    <row r="100" spans="4:10" x14ac:dyDescent="0.2">
      <c r="D100" s="775" t="e">
        <f ca="1"/>
        <v>#NAME?</v>
      </c>
      <c r="E100" s="775" t="e">
        <f ca="1">SUBSTITUTE(_xll.qlRateHelperQuoteName(,D100),"SB6L","SB6LBASIS")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1468" t="e">
        <f ca="1">_xll.qlRateHelperEarliestDate(,$D100)</f>
        <v>#NAME?</v>
      </c>
      <c r="I100" s="1467" t="e">
        <f ca="1">_xll.qlRateHelperLatestDate(,$D100)</f>
        <v>#NAME?</v>
      </c>
      <c r="J100" s="771" t="e">
        <f ca="1"/>
        <v>#NAME?</v>
      </c>
    </row>
    <row r="101" spans="4:10" x14ac:dyDescent="0.2">
      <c r="D101" s="775" t="e">
        <f ca="1"/>
        <v>#NAME?</v>
      </c>
      <c r="E101" s="775" t="e">
        <f ca="1">SUBSTITUTE(_xll.qlRateHelperQuoteName(,D101),"SB6L","SB6LBASIS")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1468" t="e">
        <f ca="1">_xll.qlRateHelperEarliestDate(,$D101)</f>
        <v>#NAME?</v>
      </c>
      <c r="I101" s="1467" t="e">
        <f ca="1">_xll.qlRateHelperLatestDate(,$D101)</f>
        <v>#NAME?</v>
      </c>
      <c r="J101" s="771" t="e">
        <f ca="1"/>
        <v>#NAME?</v>
      </c>
    </row>
    <row r="102" spans="4:10" x14ac:dyDescent="0.2">
      <c r="D102" s="775" t="e">
        <f ca="1"/>
        <v>#NAME?</v>
      </c>
      <c r="E102" s="775" t="e">
        <f ca="1">SUBSTITUTE(_xll.qlRateHelperQuoteName(,D102),"SB6L","SB6LBASIS")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1468" t="e">
        <f ca="1">_xll.qlRateHelperEarliestDate(,$D102)</f>
        <v>#NAME?</v>
      </c>
      <c r="I102" s="1467" t="e">
        <f ca="1">_xll.qlRateHelperLatestDate(,$D102)</f>
        <v>#NAME?</v>
      </c>
      <c r="J102" s="771" t="e">
        <f ca="1"/>
        <v>#NAME?</v>
      </c>
    </row>
    <row r="103" spans="4:10" x14ac:dyDescent="0.2">
      <c r="D103" s="775" t="e">
        <f ca="1"/>
        <v>#NAME?</v>
      </c>
      <c r="E103" s="775" t="e">
        <f ca="1">SUBSTITUTE(_xll.qlRateHelperQuoteName(,D103),"SB6L","SB6LBASIS")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1468" t="e">
        <f ca="1">_xll.qlRateHelperEarliestDate(,$D103)</f>
        <v>#NAME?</v>
      </c>
      <c r="I103" s="1467" t="e">
        <f ca="1">_xll.qlRateHelperLatestDate(,$D103)</f>
        <v>#NAME?</v>
      </c>
      <c r="J103" s="771" t="e">
        <f ca="1"/>
        <v>#NAME?</v>
      </c>
    </row>
    <row r="104" spans="4:10" x14ac:dyDescent="0.2">
      <c r="D104" s="775" t="e">
        <f ca="1"/>
        <v>#NAME?</v>
      </c>
      <c r="E104" s="775" t="e">
        <f ca="1">SUBSTITUTE(_xll.qlRateHelperQuoteName(,D104),"SB6L","SB6LBASIS")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1468" t="e">
        <f ca="1">_xll.qlRateHelperEarliestDate(,$D104)</f>
        <v>#NAME?</v>
      </c>
      <c r="I104" s="1467" t="e">
        <f ca="1">_xll.qlRateHelperLatestDate(,$D104)</f>
        <v>#NAME?</v>
      </c>
      <c r="J104" s="771" t="e">
        <f ca="1"/>
        <v>#NAME?</v>
      </c>
    </row>
    <row r="105" spans="4:10" x14ac:dyDescent="0.2">
      <c r="D105" s="775" t="e">
        <f ca="1"/>
        <v>#NAME?</v>
      </c>
      <c r="E105" s="775" t="e">
        <f ca="1">SUBSTITUTE(_xll.qlRateHelperQuoteName(,D105),"SB6L","SB6LBASIS")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1468" t="e">
        <f ca="1">_xll.qlRateHelperEarliestDate(,$D105)</f>
        <v>#NAME?</v>
      </c>
      <c r="I105" s="1467" t="e">
        <f ca="1">_xll.qlRateHelperLatestDate(,$D105)</f>
        <v>#NAME?</v>
      </c>
      <c r="J105" s="771" t="e">
        <f ca="1"/>
        <v>#NAME?</v>
      </c>
    </row>
    <row r="106" spans="4:10" x14ac:dyDescent="0.2">
      <c r="D106" s="775" t="e">
        <f ca="1"/>
        <v>#NAME?</v>
      </c>
      <c r="E106" s="775" t="e">
        <f ca="1">SUBSTITUTE(_xll.qlRateHelperQuoteName(,D106),"SB6L","SB6LBASIS")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1468" t="e">
        <f ca="1">_xll.qlRateHelperEarliestDate(,$D106)</f>
        <v>#NAME?</v>
      </c>
      <c r="I106" s="1467" t="e">
        <f ca="1">_xll.qlRateHelperLatestDate(,$D106)</f>
        <v>#NAME?</v>
      </c>
      <c r="J106" s="771" t="e">
        <f ca="1"/>
        <v>#NAME?</v>
      </c>
    </row>
    <row r="107" spans="4:10" x14ac:dyDescent="0.2">
      <c r="D107" s="775" t="e">
        <f ca="1"/>
        <v>#NAME?</v>
      </c>
      <c r="E107" s="775" t="e">
        <f ca="1">SUBSTITUTE(_xll.qlRateHelperQuoteName(,D107),"SB6L","SB6LBASIS")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1468" t="e">
        <f ca="1">_xll.qlRateHelperEarliestDate(,$D107)</f>
        <v>#NAME?</v>
      </c>
      <c r="I107" s="1467" t="e">
        <f ca="1">_xll.qlRateHelperLatestDate(,$D107)</f>
        <v>#NAME?</v>
      </c>
      <c r="J107" s="771" t="e">
        <f ca="1"/>
        <v>#NAME?</v>
      </c>
    </row>
    <row r="108" spans="4:10" x14ac:dyDescent="0.2">
      <c r="D108" s="775" t="e">
        <f ca="1"/>
        <v>#NAME?</v>
      </c>
      <c r="E108" s="775" t="e">
        <f ca="1">SUBSTITUTE(_xll.qlRateHelperQuoteName(,D108),"SB6L","SB6LBASIS")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1468" t="e">
        <f ca="1">_xll.qlRateHelperEarliestDate(,$D108)</f>
        <v>#NAME?</v>
      </c>
      <c r="I108" s="1467" t="e">
        <f ca="1">_xll.qlRateHelperLatestDate(,$D108)</f>
        <v>#NAME?</v>
      </c>
      <c r="J108" s="771" t="e">
        <f ca="1"/>
        <v>#NAME?</v>
      </c>
    </row>
    <row r="109" spans="4:10" x14ac:dyDescent="0.2">
      <c r="D109" s="775" t="e">
        <f ca="1"/>
        <v>#NAME?</v>
      </c>
      <c r="E109" s="775" t="e">
        <f ca="1">SUBSTITUTE(_xll.qlRateHelperQuoteName(,D109),"SB6L","SB6LBASIS")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1468" t="e">
        <f ca="1">_xll.qlRateHelperEarliestDate(,$D109)</f>
        <v>#NAME?</v>
      </c>
      <c r="I109" s="1467" t="e">
        <f ca="1">_xll.qlRateHelperLatestDate(,$D109)</f>
        <v>#NAME?</v>
      </c>
      <c r="J109" s="771" t="e">
        <f ca="1"/>
        <v>#NAME?</v>
      </c>
    </row>
    <row r="110" spans="4:10" x14ac:dyDescent="0.2">
      <c r="D110" s="775" t="e">
        <f ca="1"/>
        <v>#NAME?</v>
      </c>
      <c r="E110" s="775" t="e">
        <f ca="1">SUBSTITUTE(_xll.qlRateHelperQuoteName(,D110),"SB6L","SB6LBASIS")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1468" t="e">
        <f ca="1">_xll.qlRateHelperEarliestDate(,$D110)</f>
        <v>#NAME?</v>
      </c>
      <c r="I110" s="1467" t="e">
        <f ca="1">_xll.qlRateHelperLatestDate(,$D110)</f>
        <v>#NAME?</v>
      </c>
      <c r="J110" s="771" t="e">
        <f ca="1"/>
        <v>#NAME?</v>
      </c>
    </row>
    <row r="111" spans="4:10" x14ac:dyDescent="0.2">
      <c r="D111" s="775" t="e">
        <f ca="1"/>
        <v>#NAME?</v>
      </c>
      <c r="E111" s="775" t="e">
        <f ca="1">SUBSTITUTE(_xll.qlRateHelperQuoteName(,D111),"SB6L","SB6LBASIS")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1468" t="e">
        <f ca="1">_xll.qlRateHelperEarliestDate(,$D111)</f>
        <v>#NAME?</v>
      </c>
      <c r="I111" s="1467" t="e">
        <f ca="1">_xll.qlRateHelperLatestDate(,$D111)</f>
        <v>#NAME?</v>
      </c>
      <c r="J111" s="771" t="e">
        <f ca="1"/>
        <v>#NAME?</v>
      </c>
    </row>
    <row r="112" spans="4:10" x14ac:dyDescent="0.2">
      <c r="D112" s="775" t="e">
        <f ca="1"/>
        <v>#NAME?</v>
      </c>
      <c r="E112" s="775" t="e">
        <f ca="1">SUBSTITUTE(_xll.qlRateHelperQuoteName(,D112),"SB6L","SB6LBASIS")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1468" t="e">
        <f ca="1">_xll.qlRateHelperEarliestDate(,$D112)</f>
        <v>#NAME?</v>
      </c>
      <c r="I112" s="1467" t="e">
        <f ca="1">_xll.qlRateHelperLatestDate(,$D112)</f>
        <v>#NAME?</v>
      </c>
      <c r="J112" s="771" t="e">
        <f ca="1"/>
        <v>#NAME?</v>
      </c>
    </row>
    <row r="113" spans="4:10" x14ac:dyDescent="0.2">
      <c r="D113" s="775" t="e">
        <f ca="1"/>
        <v>#NAME?</v>
      </c>
      <c r="E113" s="775" t="e">
        <f ca="1">SUBSTITUTE(_xll.qlRateHelperQuoteName(,D113),"SB6L","SB6LBASIS")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1468" t="e">
        <f ca="1">_xll.qlRateHelperEarliestDate(,$D113)</f>
        <v>#NAME?</v>
      </c>
      <c r="I113" s="1467" t="e">
        <f ca="1">_xll.qlRateHelperLatestDate(,$D113)</f>
        <v>#NAME?</v>
      </c>
      <c r="J113" s="771" t="e">
        <f ca="1"/>
        <v>#NAME?</v>
      </c>
    </row>
    <row r="114" spans="4:10" x14ac:dyDescent="0.2">
      <c r="D114" s="775" t="e">
        <f ca="1"/>
        <v>#NAME?</v>
      </c>
      <c r="E114" s="775" t="e">
        <f ca="1">SUBSTITUTE(_xll.qlRateHelperQuoteName(,D114),"SB6L","SB6LBASIS")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1468" t="e">
        <f ca="1">_xll.qlRateHelperEarliestDate(,$D114)</f>
        <v>#NAME?</v>
      </c>
      <c r="I114" s="1467" t="e">
        <f ca="1">_xll.qlRateHelperLatestDate(,$D114)</f>
        <v>#NAME?</v>
      </c>
      <c r="J114" s="771" t="e">
        <f ca="1"/>
        <v>#NAME?</v>
      </c>
    </row>
    <row r="115" spans="4:10" x14ac:dyDescent="0.2">
      <c r="D115" s="775" t="e">
        <f ca="1"/>
        <v>#NAME?</v>
      </c>
      <c r="E115" s="775" t="e">
        <f ca="1">SUBSTITUTE(_xll.qlRateHelperQuoteName(,D115),"SB6L","SB6LBASIS")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1468" t="e">
        <f ca="1">_xll.qlRateHelperEarliestDate(,$D115)</f>
        <v>#NAME?</v>
      </c>
      <c r="I115" s="1467" t="e">
        <f ca="1">_xll.qlRateHelperLatestDate(,$D115)</f>
        <v>#NAME?</v>
      </c>
      <c r="J115" s="771" t="e">
        <f ca="1"/>
        <v>#NAME?</v>
      </c>
    </row>
    <row r="116" spans="4:10" x14ac:dyDescent="0.2">
      <c r="D116" s="775" t="e">
        <f ca="1"/>
        <v>#NAME?</v>
      </c>
      <c r="E116" s="775" t="e">
        <f ca="1">SUBSTITUTE(_xll.qlRateHelperQuoteName(,D116),"SB6L","SB6LBASIS")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1468" t="e">
        <f ca="1">_xll.qlRateHelperEarliestDate(,$D116)</f>
        <v>#NAME?</v>
      </c>
      <c r="I116" s="1467" t="e">
        <f ca="1">_xll.qlRateHelperLatestDate(,$D116)</f>
        <v>#NAME?</v>
      </c>
      <c r="J116" s="771" t="e">
        <f ca="1"/>
        <v>#NAME?</v>
      </c>
    </row>
    <row r="117" spans="4:10" x14ac:dyDescent="0.2">
      <c r="D117" s="775" t="e">
        <f ca="1"/>
        <v>#NAME?</v>
      </c>
      <c r="E117" s="775" t="e">
        <f ca="1">SUBSTITUTE(_xll.qlRateHelperQuoteName(,D117),"SB6L","SB6LBASIS")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1468" t="e">
        <f ca="1">_xll.qlRateHelperEarliestDate(,$D117)</f>
        <v>#NAME?</v>
      </c>
      <c r="I117" s="1467" t="e">
        <f ca="1">_xll.qlRateHelperLatestDate(,$D117)</f>
        <v>#NAME?</v>
      </c>
      <c r="J117" s="771" t="e">
        <f ca="1"/>
        <v>#NAME?</v>
      </c>
    </row>
    <row r="118" spans="4:10" x14ac:dyDescent="0.2">
      <c r="D118" s="775" t="e">
        <f ca="1"/>
        <v>#NAME?</v>
      </c>
      <c r="E118" s="775" t="e">
        <f ca="1">SUBSTITUTE(_xll.qlRateHelperQuoteName(,D118),"SB6L","SB6LBASIS")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1468" t="e">
        <f ca="1">_xll.qlRateHelperEarliestDate(,$D118)</f>
        <v>#NAME?</v>
      </c>
      <c r="I118" s="1467" t="e">
        <f ca="1">_xll.qlRateHelperLatestDate(,$D118)</f>
        <v>#NAME?</v>
      </c>
      <c r="J118" s="771" t="e">
        <f ca="1"/>
        <v>#NAME?</v>
      </c>
    </row>
    <row r="119" spans="4:10" x14ac:dyDescent="0.2">
      <c r="D119" s="775" t="e">
        <f ca="1"/>
        <v>#NAME?</v>
      </c>
      <c r="E119" s="775" t="e">
        <f ca="1">SUBSTITUTE(_xll.qlRateHelperQuoteName(,D119),"SB6L","SB6LBASIS")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1468" t="e">
        <f ca="1">_xll.qlRateHelperEarliestDate(,$D119)</f>
        <v>#NAME?</v>
      </c>
      <c r="I119" s="1467" t="e">
        <f ca="1">_xll.qlRateHelperLatestDate(,$D119)</f>
        <v>#NAME?</v>
      </c>
      <c r="J119" s="771" t="e">
        <f ca="1"/>
        <v>#NAME?</v>
      </c>
    </row>
    <row r="120" spans="4:10" x14ac:dyDescent="0.2">
      <c r="D120" s="775" t="e">
        <f ca="1"/>
        <v>#NAME?</v>
      </c>
      <c r="E120" s="775" t="e">
        <f ca="1">SUBSTITUTE(_xll.qlRateHelperQuoteName(,D120),"SB6L","SB6LBASIS")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1468" t="e">
        <f ca="1">_xll.qlRateHelperEarliestDate(,$D120)</f>
        <v>#NAME?</v>
      </c>
      <c r="I120" s="1467" t="e">
        <f ca="1">_xll.qlRateHelperLatestDate(,$D120)</f>
        <v>#NAME?</v>
      </c>
      <c r="J120" s="771" t="e">
        <f ca="1"/>
        <v>#NAME?</v>
      </c>
    </row>
    <row r="121" spans="4:10" x14ac:dyDescent="0.2">
      <c r="D121" s="775" t="e">
        <f ca="1"/>
        <v>#NAME?</v>
      </c>
      <c r="E121" s="775" t="e">
        <f ca="1">SUBSTITUTE(_xll.qlRateHelperQuoteName(,D121),"SB6L","SB6LBASIS")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1468" t="e">
        <f ca="1">_xll.qlRateHelperEarliestDate(,$D121)</f>
        <v>#NAME?</v>
      </c>
      <c r="I121" s="1467" t="e">
        <f ca="1">_xll.qlRateHelperLatestDate(,$D121)</f>
        <v>#NAME?</v>
      </c>
      <c r="J121" s="771" t="e">
        <f ca="1"/>
        <v>#NAME?</v>
      </c>
    </row>
    <row r="122" spans="4:10" x14ac:dyDescent="0.2">
      <c r="D122" s="775" t="e">
        <f ca="1"/>
        <v>#NAME?</v>
      </c>
      <c r="E122" s="775" t="e">
        <f ca="1">SUBSTITUTE(_xll.qlRateHelperQuoteName(,D122),"SB6L","SB6LBASIS")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1468" t="e">
        <f ca="1">_xll.qlRateHelperEarliestDate(,$D122)</f>
        <v>#NAME?</v>
      </c>
      <c r="I122" s="1467" t="e">
        <f ca="1">_xll.qlRateHelperLatestDate(,$D122)</f>
        <v>#NAME?</v>
      </c>
      <c r="J122" s="771" t="e">
        <f ca="1"/>
        <v>#NAME?</v>
      </c>
    </row>
    <row r="123" spans="4:10" x14ac:dyDescent="0.2">
      <c r="D123" s="775" t="e">
        <f ca="1"/>
        <v>#NAME?</v>
      </c>
      <c r="E123" s="775" t="e">
        <f ca="1">SUBSTITUTE(_xll.qlRateHelperQuoteName(,D123),"SB6L","SB6LBASIS")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1468" t="e">
        <f ca="1">_xll.qlRateHelperEarliestDate(,$D123)</f>
        <v>#NAME?</v>
      </c>
      <c r="I123" s="1467" t="e">
        <f ca="1">_xll.qlRateHelperLatestDate(,$D123)</f>
        <v>#NAME?</v>
      </c>
      <c r="J123" s="771" t="e">
        <f ca="1"/>
        <v>#NAME?</v>
      </c>
    </row>
    <row r="124" spans="4:10" x14ac:dyDescent="0.2">
      <c r="D124" s="775" t="e">
        <f ca="1"/>
        <v>#NAME?</v>
      </c>
      <c r="E124" s="775" t="e">
        <f ca="1">SUBSTITUTE(_xll.qlRateHelperQuoteName(,D124),"SB6L","SB6LBASIS")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1468" t="e">
        <f ca="1">_xll.qlRateHelperEarliestDate(,$D124)</f>
        <v>#NAME?</v>
      </c>
      <c r="I124" s="1467" t="e">
        <f ca="1">_xll.qlRateHelperLatestDate(,$D124)</f>
        <v>#NAME?</v>
      </c>
      <c r="J124" s="771" t="e">
        <f ca="1"/>
        <v>#NAME?</v>
      </c>
    </row>
    <row r="125" spans="4:10" x14ac:dyDescent="0.2">
      <c r="D125" s="775" t="e">
        <f ca="1"/>
        <v>#NAME?</v>
      </c>
      <c r="E125" s="775" t="e">
        <f ca="1">SUBSTITUTE(_xll.qlRateHelperQuoteName(,D125),"SB6L","SB6LBASIS")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1468" t="e">
        <f ca="1">_xll.qlRateHelperEarliestDate(,$D125)</f>
        <v>#NAME?</v>
      </c>
      <c r="I125" s="1467" t="e">
        <f ca="1">_xll.qlRateHelperLatestDate(,$D125)</f>
        <v>#NAME?</v>
      </c>
      <c r="J125" s="771" t="e">
        <f ca="1"/>
        <v>#NAME?</v>
      </c>
    </row>
    <row r="126" spans="4:10" ht="12" thickBot="1" x14ac:dyDescent="0.25">
      <c r="D126" s="937" t="e">
        <f ca="1"/>
        <v>#NAME?</v>
      </c>
      <c r="E126" s="775" t="e">
        <f ca="1">SUBSTITUTE(_xll.qlRateHelperQuoteName(,D126),"SB6L","SB6LBASIS")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1466" t="e">
        <f ca="1">_xll.qlRateHelperEarliestDate(,$D126)</f>
        <v>#NAME?</v>
      </c>
      <c r="I126" s="1465" t="e">
        <f ca="1">_xll.qlRateHelperLatestDate(,$D126)</f>
        <v>#NAME?</v>
      </c>
      <c r="J126" s="771" t="e">
        <f ca="1"/>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39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5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1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7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3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19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5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1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7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3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899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5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1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7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3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J8"/>
  <sheetViews>
    <sheetView workbookViewId="0"/>
  </sheetViews>
  <sheetFormatPr defaultRowHeight="11.25" x14ac:dyDescent="0.2"/>
  <cols>
    <col min="1" max="1" width="2.7109375" style="398" customWidth="1"/>
    <col min="2" max="2" width="3.7109375" style="398" customWidth="1"/>
    <col min="3" max="3" width="15.140625" style="398" bestFit="1" customWidth="1"/>
    <col min="4" max="4" width="21.42578125" style="398" bestFit="1" customWidth="1"/>
    <col min="5" max="5" width="29.7109375" style="398" bestFit="1" customWidth="1"/>
    <col min="6" max="6" width="20.7109375" style="398" customWidth="1"/>
    <col min="7" max="7" width="2.7109375" style="398" customWidth="1"/>
    <col min="8" max="9" width="9.140625" style="398"/>
    <col min="10" max="10" width="9.140625" style="398" customWidth="1"/>
    <col min="11" max="16384" width="9.140625" style="398"/>
  </cols>
  <sheetData>
    <row r="1" spans="1:10" ht="11.25" customHeight="1" x14ac:dyDescent="0.2">
      <c r="A1" s="89"/>
      <c r="B1" s="85"/>
      <c r="C1" s="59" t="s">
        <v>92</v>
      </c>
      <c r="D1" s="770" t="str">
        <f>Currency&amp;"_YC"&amp;$C$1&amp;"RH"</f>
        <v>GBP_YC1MRH</v>
      </c>
      <c r="E1" s="619" t="str">
        <f>$D$1&amp;"_Deposits.xml"</f>
        <v>GBP_YC1MRH_Deposits.xml</v>
      </c>
      <c r="G1" s="86"/>
    </row>
    <row r="2" spans="1:10" ht="22.5" customHeight="1" x14ac:dyDescent="0.2">
      <c r="A2" s="66"/>
      <c r="B2" s="296"/>
      <c r="C2" s="296" t="s">
        <v>294</v>
      </c>
      <c r="D2" s="296" t="s">
        <v>347</v>
      </c>
      <c r="E2" s="294" t="str">
        <f>IF(Serialize,_xll.ohObjectSave(E4:E7,SerializationPath&amp;E1,FileOverwrite,Serialize),"---")</f>
        <v>---</v>
      </c>
      <c r="F2" s="760" t="e">
        <f ca="1">_xll.ohRangeRetrieveError(E2)</f>
        <v>#NAME?</v>
      </c>
      <c r="G2" s="86"/>
    </row>
    <row r="3" spans="1:10" ht="11.25" customHeight="1" x14ac:dyDescent="0.2">
      <c r="A3" s="66"/>
      <c r="B3" s="450" t="s">
        <v>96</v>
      </c>
      <c r="C3" s="1476" t="e">
        <f ca="1">_xll.qlLibor(Trigger,,ObjectOverwrite,,Currency,B3)</f>
        <v>#NAME?</v>
      </c>
      <c r="D3" s="1463" t="str">
        <f>Currency&amp;B3&amp;"D_SYNTH"&amp;$C$1&amp;QuoteSuffix</f>
        <v>GBPSND_SYNTH1M_Quote</v>
      </c>
      <c r="E3" s="876" t="e">
        <f ca="1">_xll.qlDepositRateHelper(Trigger,D3&amp;"_rh",ObjectOverwrite,Permanent,D3,C3)</f>
        <v>#NAME?</v>
      </c>
      <c r="F3" s="1475"/>
      <c r="G3" s="86"/>
      <c r="I3" s="1933" t="e">
        <f ca="1">_xll.ohTrigger('General Settings_1M'!Trigger,Contribution_SYNTH!Trigger2)</f>
        <v>#NAME?</v>
      </c>
      <c r="J3" s="1931" t="s">
        <v>634</v>
      </c>
    </row>
    <row r="4" spans="1:10" ht="11.25" customHeight="1" x14ac:dyDescent="0.2">
      <c r="A4" s="66"/>
      <c r="B4" s="900" t="s">
        <v>95</v>
      </c>
      <c r="C4" s="1474" t="e">
        <f ca="1">_xll.qlLibor(Trigger,,ObjectOverwrite,,Currency,B4)</f>
        <v>#NAME?</v>
      </c>
      <c r="D4" s="1461" t="str">
        <f>Currency&amp;B4&amp;"D_SYNTH"&amp;$C$1&amp;QuoteSuffix</f>
        <v>GBPSWD_SYNTH1M_Quote</v>
      </c>
      <c r="E4" s="873" t="e">
        <f ca="1">_xll.qlDepositRateHelper(Trigger,D4&amp;"_rh",ObjectOverwrite,Permanent,D4,C4)</f>
        <v>#NAME?</v>
      </c>
      <c r="F4" s="894" t="e">
        <f ca="1">_xll.ohRangeRetrieveError(E4)</f>
        <v>#NAME?</v>
      </c>
      <c r="G4" s="86"/>
      <c r="I4" s="1933"/>
      <c r="J4" s="1931" t="s">
        <v>635</v>
      </c>
    </row>
    <row r="5" spans="1:10" ht="11.25" customHeight="1" x14ac:dyDescent="0.2">
      <c r="A5" s="66"/>
      <c r="B5" s="900" t="s">
        <v>94</v>
      </c>
      <c r="C5" s="1474" t="e">
        <f ca="1">_xll.qlLibor(Trigger,,ObjectOverwrite,,Currency,B5)</f>
        <v>#NAME?</v>
      </c>
      <c r="D5" s="1461" t="str">
        <f>Currency&amp;B5&amp;"D_SYNTH"&amp;$C$1&amp;QuoteSuffix</f>
        <v>GBP2WD_SYNTH1M_Quote</v>
      </c>
      <c r="E5" s="873" t="e">
        <f ca="1">_xll.qlDepositRateHelper(Trigger,D5&amp;"_rh",ObjectOverwrite,Permanent,D5,C5)</f>
        <v>#NAME?</v>
      </c>
      <c r="F5" s="894"/>
      <c r="G5" s="86"/>
    </row>
    <row r="6" spans="1:10" ht="11.25" customHeight="1" x14ac:dyDescent="0.2">
      <c r="A6" s="66"/>
      <c r="B6" s="900" t="s">
        <v>93</v>
      </c>
      <c r="C6" s="1474" t="e">
        <f ca="1">_xll.qlLibor(Trigger,,ObjectOverwrite,,Currency,B6)</f>
        <v>#NAME?</v>
      </c>
      <c r="D6" s="1461" t="str">
        <f>Currency&amp;B6&amp;"D_SYNTH"&amp;$C$1&amp;QuoteSuffix</f>
        <v>GBP3WD_SYNTH1M_Quote</v>
      </c>
      <c r="E6" s="873" t="e">
        <f ca="1">_xll.qlDepositRateHelper(Trigger,D6&amp;"_rh",ObjectOverwrite,Permanent,D6,C6)</f>
        <v>#NAME?</v>
      </c>
      <c r="F6" s="894"/>
      <c r="G6" s="86"/>
    </row>
    <row r="7" spans="1:10" ht="11.25" customHeight="1" x14ac:dyDescent="0.2">
      <c r="A7" s="66"/>
      <c r="B7" s="892" t="s">
        <v>92</v>
      </c>
      <c r="C7" s="1473" t="e">
        <f ca="1">_xll.qlLibor(Trigger,,ObjectOverwrite,,Currency,B7)</f>
        <v>#NAME?</v>
      </c>
      <c r="D7" s="1459" t="str">
        <f>Currency&amp;B7&amp;"D_SYNTH"&amp;$C$1&amp;QuoteSuffix</f>
        <v>GBP1MD_SYNTH1M_Quote</v>
      </c>
      <c r="E7" s="766" t="e">
        <f ca="1">_xll.qlDepositRateHelper(Trigger,D7&amp;"_rh",ObjectOverwrite,Permanent,D7,C7)</f>
        <v>#NAME?</v>
      </c>
      <c r="F7" s="886" t="e">
        <f ca="1">_xll.ohRangeRetrieveError(E7)</f>
        <v>#NAME?</v>
      </c>
      <c r="G7" s="86"/>
    </row>
    <row r="8" spans="1:10" ht="11.25" customHeight="1" thickBot="1" x14ac:dyDescent="0.25">
      <c r="A8" s="54"/>
      <c r="B8" s="53"/>
      <c r="C8" s="53"/>
      <c r="D8" s="53"/>
      <c r="E8" s="53"/>
      <c r="F8" s="53"/>
      <c r="G8" s="403"/>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Q18"/>
  <sheetViews>
    <sheetView workbookViewId="0"/>
  </sheetViews>
  <sheetFormatPr defaultRowHeight="11.25" x14ac:dyDescent="0.2"/>
  <cols>
    <col min="1" max="1" width="2.7109375" style="398" customWidth="1"/>
    <col min="2" max="2" width="6" style="398" bestFit="1" customWidth="1"/>
    <col min="3" max="3" width="6.7109375" style="398" customWidth="1"/>
    <col min="4" max="4" width="7" style="398" bestFit="1" customWidth="1"/>
    <col min="5" max="5" width="3" style="398" bestFit="1" customWidth="1"/>
    <col min="6" max="6" width="4" style="398" bestFit="1" customWidth="1"/>
    <col min="7" max="7" width="7" style="398" bestFit="1" customWidth="1"/>
    <col min="8" max="9" width="19.28515625" style="398" bestFit="1" customWidth="1"/>
    <col min="10" max="10" width="8" style="398" bestFit="1" customWidth="1"/>
    <col min="11" max="11" width="15.140625" style="398" bestFit="1" customWidth="1"/>
    <col min="12" max="12" width="23.42578125" style="399" bestFit="1" customWidth="1"/>
    <col min="13" max="13" width="20.7109375" style="398" customWidth="1"/>
    <col min="14" max="14" width="2.7109375" style="398" customWidth="1"/>
    <col min="15" max="16" width="9.140625" style="398"/>
    <col min="17" max="17" width="9.140625" style="398" customWidth="1"/>
    <col min="18" max="16384" width="9.140625" style="398"/>
  </cols>
  <sheetData>
    <row r="1" spans="1:17" ht="11.25" customHeight="1" x14ac:dyDescent="0.2">
      <c r="A1" s="258"/>
      <c r="B1" s="299"/>
      <c r="C1" s="91"/>
      <c r="D1" s="91"/>
      <c r="E1" s="91"/>
      <c r="F1" s="91"/>
      <c r="G1" s="91"/>
      <c r="H1" s="91"/>
      <c r="I1" s="91"/>
      <c r="J1" s="91"/>
      <c r="K1" s="91"/>
      <c r="L1" s="91"/>
      <c r="M1" s="91"/>
      <c r="N1" s="763"/>
    </row>
    <row r="2" spans="1:17" ht="11.25" customHeight="1" x14ac:dyDescent="0.2">
      <c r="A2" s="66"/>
      <c r="B2" s="59"/>
      <c r="C2" s="85"/>
      <c r="D2" s="85"/>
      <c r="E2" s="85"/>
      <c r="F2" s="85"/>
      <c r="G2" s="85"/>
      <c r="H2" s="85"/>
      <c r="I2" s="85"/>
      <c r="J2" s="59" t="s">
        <v>92</v>
      </c>
      <c r="K2" s="59" t="str">
        <f>Currency&amp;"_YC"&amp;$J$2&amp;"RH"</f>
        <v>GBP_YC1MRH</v>
      </c>
      <c r="L2" s="762" t="str">
        <f>K2&amp;"_Swaps.xml"</f>
        <v>GBP_YC1MRH_Swaps.xml</v>
      </c>
      <c r="M2" s="85"/>
      <c r="N2" s="745"/>
    </row>
    <row r="3" spans="1:17" ht="22.5" x14ac:dyDescent="0.2">
      <c r="A3" s="66"/>
      <c r="B3" s="296" t="s">
        <v>348</v>
      </c>
      <c r="C3" s="296" t="s">
        <v>130</v>
      </c>
      <c r="D3" s="296" t="s">
        <v>140</v>
      </c>
      <c r="E3" s="296"/>
      <c r="F3" s="296"/>
      <c r="G3" s="296" t="s">
        <v>392</v>
      </c>
      <c r="H3" s="296" t="s">
        <v>391</v>
      </c>
      <c r="I3" s="296" t="s">
        <v>390</v>
      </c>
      <c r="J3" s="296" t="s">
        <v>129</v>
      </c>
      <c r="K3" s="296" t="s">
        <v>347</v>
      </c>
      <c r="L3" s="761" t="str">
        <f>IF(Serialize,_xll.ohObjectSave(L4:L16,SerializationPath&amp;L2,FileOverwrite,Serialize),"---")</f>
        <v>---</v>
      </c>
      <c r="M3" s="760" t="e">
        <f ca="1">_xll.ohRangeRetrieveError(L3)</f>
        <v>#NAME?</v>
      </c>
      <c r="N3" s="745"/>
    </row>
    <row r="4" spans="1:17" ht="11.25" customHeight="1" x14ac:dyDescent="0.2">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c r="P4" s="1933" t="e">
        <f ca="1">_xll.ohTrigger('General Settings_1M'!Trigger,Swaps1M_MKT!Trigger2)</f>
        <v>#NAME?</v>
      </c>
      <c r="Q4" s="1931" t="s">
        <v>634</v>
      </c>
    </row>
    <row r="5" spans="1:17" ht="11.25" customHeight="1" x14ac:dyDescent="0.2">
      <c r="A5" s="89"/>
      <c r="B5" s="85"/>
      <c r="C5" s="85"/>
      <c r="D5" s="85"/>
      <c r="E5" s="85"/>
      <c r="F5" s="85"/>
      <c r="G5" s="85"/>
      <c r="H5" s="85"/>
      <c r="I5" s="85"/>
      <c r="J5" s="85"/>
      <c r="K5" s="85"/>
      <c r="L5" s="85"/>
      <c r="M5" s="85"/>
      <c r="N5" s="745"/>
      <c r="P5" s="1933"/>
      <c r="Q5" s="1931" t="s">
        <v>635</v>
      </c>
    </row>
    <row r="6" spans="1:17" ht="11.25" customHeight="1" x14ac:dyDescent="0.2">
      <c r="A6" s="66"/>
      <c r="B6" s="757">
        <v>0</v>
      </c>
      <c r="C6" s="757" t="s">
        <v>389</v>
      </c>
      <c r="D6" s="757" t="s">
        <v>91</v>
      </c>
      <c r="E6" s="757">
        <v>2</v>
      </c>
      <c r="F6" s="757" t="s">
        <v>145</v>
      </c>
      <c r="G6" s="869" t="s">
        <v>434</v>
      </c>
      <c r="H6" s="869" t="s">
        <v>388</v>
      </c>
      <c r="I6" s="869" t="str">
        <f t="shared" ref="I6:I16" si="0">MoneyMarketDayCounter</f>
        <v>Actual/365 (Fixed)</v>
      </c>
      <c r="J6" s="868" t="e">
        <f ca="1">_xll.qlSimpleQuote(Trigger,,,,0)</f>
        <v>#NAME?</v>
      </c>
      <c r="K6" s="755" t="str">
        <f t="shared" ref="K6:K16" si="1">Currency&amp;$E6&amp;$F6&amp;QuoteSuffix</f>
        <v>GBP2X1S_Quote</v>
      </c>
      <c r="L6" s="434" t="e">
        <f ca="1">_xll.qlSwapRateHelper(Trigger,K6&amp;"_rh",ObjectOverwrite,Permanent,$K6,$B6,$D6,Calendar,$G6,$H6,$I6,$L$4,$J6,C6,Discounting)</f>
        <v>#NAME?</v>
      </c>
      <c r="M6" s="754" t="e">
        <f ca="1">_xll.ohRangeRetrieveError(L6)</f>
        <v>#NAME?</v>
      </c>
      <c r="N6" s="745"/>
    </row>
    <row r="7" spans="1:17" ht="11.25" customHeight="1" x14ac:dyDescent="0.2">
      <c r="A7" s="66"/>
      <c r="B7" s="753">
        <v>0</v>
      </c>
      <c r="C7" s="753" t="s">
        <v>389</v>
      </c>
      <c r="D7" s="753" t="s">
        <v>90</v>
      </c>
      <c r="E7" s="753">
        <v>3</v>
      </c>
      <c r="F7" s="753" t="s">
        <v>145</v>
      </c>
      <c r="G7" s="857" t="s">
        <v>434</v>
      </c>
      <c r="H7" s="857" t="s">
        <v>388</v>
      </c>
      <c r="I7" s="857" t="str">
        <f t="shared" si="0"/>
        <v>Actual/365 (Fixed)</v>
      </c>
      <c r="J7" s="856" t="e">
        <f ca="1">_xll.qlSimpleQuote(Trigger,,,,0)</f>
        <v>#NAME?</v>
      </c>
      <c r="K7" s="751" t="str">
        <f t="shared" si="1"/>
        <v>GBP3X1S_Quote</v>
      </c>
      <c r="L7" s="425" t="e">
        <f ca="1">_xll.qlSwapRateHelper(Trigger,K7&amp;"_rh",ObjectOverwrite,Permanent,$K7,$B7,$D7,Calendar,$G7,$H7,$I7,$L$4,$J7,C7,Discounting)</f>
        <v>#NAME?</v>
      </c>
      <c r="M7" s="750" t="e">
        <f ca="1">_xll.ohRangeRetrieveError(L7)</f>
        <v>#NAME?</v>
      </c>
      <c r="N7" s="745"/>
    </row>
    <row r="8" spans="1:17" ht="11.25" customHeight="1" x14ac:dyDescent="0.2">
      <c r="A8" s="66"/>
      <c r="B8" s="753">
        <v>0</v>
      </c>
      <c r="C8" s="753" t="s">
        <v>389</v>
      </c>
      <c r="D8" s="753" t="s">
        <v>89</v>
      </c>
      <c r="E8" s="753">
        <v>4</v>
      </c>
      <c r="F8" s="753" t="s">
        <v>145</v>
      </c>
      <c r="G8" s="857" t="s">
        <v>434</v>
      </c>
      <c r="H8" s="857" t="s">
        <v>388</v>
      </c>
      <c r="I8" s="857" t="str">
        <f t="shared" si="0"/>
        <v>Actual/365 (Fixed)</v>
      </c>
      <c r="J8" s="856" t="e">
        <f ca="1">_xll.qlSimpleQuote(Trigger,,,,0)</f>
        <v>#NAME?</v>
      </c>
      <c r="K8" s="751" t="str">
        <f t="shared" si="1"/>
        <v>GBP4X1S_Quote</v>
      </c>
      <c r="L8" s="425" t="e">
        <f ca="1">_xll.qlSwapRateHelper(Trigger,K8&amp;"_rh",ObjectOverwrite,Permanent,$K8,$B8,$D8,Calendar,$G8,$H8,$I8,$L$4,$J8,C8,Discounting)</f>
        <v>#NAME?</v>
      </c>
      <c r="M8" s="750" t="e">
        <f ca="1">_xll.ohRangeRetrieveError(L8)</f>
        <v>#NAME?</v>
      </c>
      <c r="N8" s="745"/>
    </row>
    <row r="9" spans="1:17" ht="11.25" customHeight="1" x14ac:dyDescent="0.2">
      <c r="A9" s="66"/>
      <c r="B9" s="753">
        <v>0</v>
      </c>
      <c r="C9" s="753" t="s">
        <v>389</v>
      </c>
      <c r="D9" s="753" t="s">
        <v>88</v>
      </c>
      <c r="E9" s="753">
        <v>5</v>
      </c>
      <c r="F9" s="753" t="s">
        <v>145</v>
      </c>
      <c r="G9" s="857" t="s">
        <v>434</v>
      </c>
      <c r="H9" s="857" t="s">
        <v>388</v>
      </c>
      <c r="I9" s="857" t="str">
        <f t="shared" si="0"/>
        <v>Actual/365 (Fixed)</v>
      </c>
      <c r="J9" s="856" t="e">
        <f ca="1">_xll.qlSimpleQuote(Trigger,,,,0)</f>
        <v>#NAME?</v>
      </c>
      <c r="K9" s="751" t="str">
        <f t="shared" si="1"/>
        <v>GBP5X1S_Quote</v>
      </c>
      <c r="L9" s="425" t="e">
        <f ca="1">_xll.qlSwapRateHelper(Trigger,K9&amp;"_rh",ObjectOverwrite,Permanent,$K9,$B9,$D9,Calendar,$G9,$H9,$I9,$L$4,$J9,C9,Discounting)</f>
        <v>#NAME?</v>
      </c>
      <c r="M9" s="750" t="e">
        <f ca="1">_xll.ohRangeRetrieveError(L9)</f>
        <v>#NAME?</v>
      </c>
      <c r="N9" s="745"/>
    </row>
    <row r="10" spans="1:17" ht="11.25" customHeight="1" x14ac:dyDescent="0.2">
      <c r="A10" s="66"/>
      <c r="B10" s="753">
        <v>0</v>
      </c>
      <c r="C10" s="753" t="s">
        <v>389</v>
      </c>
      <c r="D10" s="753" t="s">
        <v>87</v>
      </c>
      <c r="E10" s="753">
        <v>6</v>
      </c>
      <c r="F10" s="753" t="s">
        <v>145</v>
      </c>
      <c r="G10" s="857" t="s">
        <v>434</v>
      </c>
      <c r="H10" s="857" t="s">
        <v>388</v>
      </c>
      <c r="I10" s="857" t="str">
        <f t="shared" si="0"/>
        <v>Actual/365 (Fixed)</v>
      </c>
      <c r="J10" s="856" t="e">
        <f ca="1">_xll.qlSimpleQuote(Trigger,,,,0)</f>
        <v>#NAME?</v>
      </c>
      <c r="K10" s="751" t="str">
        <f t="shared" si="1"/>
        <v>GBP6X1S_Quote</v>
      </c>
      <c r="L10" s="425" t="e">
        <f ca="1">_xll.qlSwapRateHelper(Trigger,K10&amp;"_rh",ObjectOverwrite,Permanent,$K10,$B10,$D10,Calendar,$G10,$H10,$I10,$L$4,$J10,C10,Discounting)</f>
        <v>#NAME?</v>
      </c>
      <c r="M10" s="750" t="e">
        <f ca="1">_xll.ohRangeRetrieveError(L10)</f>
        <v>#NAME?</v>
      </c>
      <c r="N10" s="745"/>
    </row>
    <row r="11" spans="1:17" ht="11.25" customHeight="1" x14ac:dyDescent="0.2">
      <c r="A11" s="66"/>
      <c r="B11" s="753">
        <v>0</v>
      </c>
      <c r="C11" s="753" t="s">
        <v>389</v>
      </c>
      <c r="D11" s="753" t="s">
        <v>86</v>
      </c>
      <c r="E11" s="753">
        <v>7</v>
      </c>
      <c r="F11" s="753" t="s">
        <v>145</v>
      </c>
      <c r="G11" s="857" t="s">
        <v>434</v>
      </c>
      <c r="H11" s="857" t="s">
        <v>388</v>
      </c>
      <c r="I11" s="857" t="str">
        <f t="shared" si="0"/>
        <v>Actual/365 (Fixed)</v>
      </c>
      <c r="J11" s="856" t="e">
        <f ca="1">_xll.qlSimpleQuote(Trigger,,,,0)</f>
        <v>#NAME?</v>
      </c>
      <c r="K11" s="751" t="str">
        <f t="shared" si="1"/>
        <v>GBP7X1S_Quote</v>
      </c>
      <c r="L11" s="425" t="e">
        <f ca="1">_xll.qlSwapRateHelper(Trigger,K11&amp;"_rh",ObjectOverwrite,Permanent,$K11,$B11,$D11,Calendar,$G11,$H11,$I11,$L$4,$J11,C11,Discounting)</f>
        <v>#NAME?</v>
      </c>
      <c r="M11" s="750" t="e">
        <f ca="1">_xll.ohRangeRetrieveError(L11)</f>
        <v>#NAME?</v>
      </c>
      <c r="N11" s="745"/>
    </row>
    <row r="12" spans="1:17" ht="11.25" customHeight="1" x14ac:dyDescent="0.2">
      <c r="A12" s="66"/>
      <c r="B12" s="753">
        <v>0</v>
      </c>
      <c r="C12" s="753" t="s">
        <v>389</v>
      </c>
      <c r="D12" s="753" t="s">
        <v>85</v>
      </c>
      <c r="E12" s="753">
        <v>8</v>
      </c>
      <c r="F12" s="753" t="s">
        <v>145</v>
      </c>
      <c r="G12" s="857" t="s">
        <v>434</v>
      </c>
      <c r="H12" s="857" t="s">
        <v>388</v>
      </c>
      <c r="I12" s="857" t="str">
        <f t="shared" si="0"/>
        <v>Actual/365 (Fixed)</v>
      </c>
      <c r="J12" s="856" t="e">
        <f ca="1">_xll.qlSimpleQuote(Trigger,,,,0)</f>
        <v>#NAME?</v>
      </c>
      <c r="K12" s="751" t="str">
        <f t="shared" si="1"/>
        <v>GBP8X1S_Quote</v>
      </c>
      <c r="L12" s="425" t="e">
        <f ca="1">_xll.qlSwapRateHelper(Trigger,K12&amp;"_rh",ObjectOverwrite,Permanent,$K12,$B12,$D12,Calendar,$G12,$H12,$I12,$L$4,$J12,C12,Discounting)</f>
        <v>#NAME?</v>
      </c>
      <c r="M12" s="750" t="e">
        <f ca="1">_xll.ohRangeRetrieveError(L12)</f>
        <v>#NAME?</v>
      </c>
      <c r="N12" s="745"/>
    </row>
    <row r="13" spans="1:17" ht="11.25" customHeight="1" x14ac:dyDescent="0.2">
      <c r="A13" s="66"/>
      <c r="B13" s="753">
        <v>0</v>
      </c>
      <c r="C13" s="753" t="s">
        <v>389</v>
      </c>
      <c r="D13" s="753" t="s">
        <v>84</v>
      </c>
      <c r="E13" s="753">
        <v>9</v>
      </c>
      <c r="F13" s="753" t="s">
        <v>145</v>
      </c>
      <c r="G13" s="857" t="s">
        <v>434</v>
      </c>
      <c r="H13" s="857" t="s">
        <v>388</v>
      </c>
      <c r="I13" s="857" t="str">
        <f t="shared" si="0"/>
        <v>Actual/365 (Fixed)</v>
      </c>
      <c r="J13" s="856" t="e">
        <f ca="1">_xll.qlSimpleQuote(Trigger,,,,0)</f>
        <v>#NAME?</v>
      </c>
      <c r="K13" s="751" t="str">
        <f t="shared" si="1"/>
        <v>GBP9X1S_Quote</v>
      </c>
      <c r="L13" s="425" t="e">
        <f ca="1">_xll.qlSwapRateHelper(Trigger,K13&amp;"_rh",ObjectOverwrite,Permanent,$K13,$B13,$D13,Calendar,$G13,$H13,$I13,$L$4,$J13,C13,Discounting)</f>
        <v>#NAME?</v>
      </c>
      <c r="M13" s="750" t="e">
        <f ca="1">_xll.ohRangeRetrieveError(L13)</f>
        <v>#NAME?</v>
      </c>
      <c r="N13" s="745"/>
    </row>
    <row r="14" spans="1:17" ht="11.25" customHeight="1" x14ac:dyDescent="0.2">
      <c r="A14" s="66"/>
      <c r="B14" s="753">
        <v>0</v>
      </c>
      <c r="C14" s="753" t="s">
        <v>389</v>
      </c>
      <c r="D14" s="753" t="s">
        <v>83</v>
      </c>
      <c r="E14" s="753">
        <v>10</v>
      </c>
      <c r="F14" s="753" t="s">
        <v>145</v>
      </c>
      <c r="G14" s="857" t="s">
        <v>434</v>
      </c>
      <c r="H14" s="857" t="s">
        <v>388</v>
      </c>
      <c r="I14" s="857" t="str">
        <f t="shared" si="0"/>
        <v>Actual/365 (Fixed)</v>
      </c>
      <c r="J14" s="856" t="e">
        <f ca="1">_xll.qlSimpleQuote(Trigger,,,,0)</f>
        <v>#NAME?</v>
      </c>
      <c r="K14" s="751" t="str">
        <f t="shared" si="1"/>
        <v>GBP10X1S_Quote</v>
      </c>
      <c r="L14" s="425" t="e">
        <f ca="1">_xll.qlSwapRateHelper(Trigger,K14&amp;"_rh",ObjectOverwrite,Permanent,$K14,$B14,$D14,Calendar,$G14,$H14,$I14,$L$4,$J14,C14,Discounting)</f>
        <v>#NAME?</v>
      </c>
      <c r="M14" s="750" t="e">
        <f ca="1">_xll.ohRangeRetrieveError(L14)</f>
        <v>#NAME?</v>
      </c>
      <c r="N14" s="745"/>
    </row>
    <row r="15" spans="1:17" ht="11.25" customHeight="1" x14ac:dyDescent="0.2">
      <c r="A15" s="66"/>
      <c r="B15" s="753">
        <v>0</v>
      </c>
      <c r="C15" s="753" t="s">
        <v>389</v>
      </c>
      <c r="D15" s="753" t="s">
        <v>82</v>
      </c>
      <c r="E15" s="753">
        <v>11</v>
      </c>
      <c r="F15" s="753" t="s">
        <v>145</v>
      </c>
      <c r="G15" s="857" t="s">
        <v>434</v>
      </c>
      <c r="H15" s="857" t="s">
        <v>388</v>
      </c>
      <c r="I15" s="857" t="str">
        <f t="shared" si="0"/>
        <v>Actual/365 (Fixed)</v>
      </c>
      <c r="J15" s="856" t="e">
        <f ca="1">_xll.qlSimpleQuote(Trigger,,,,0)</f>
        <v>#NAME?</v>
      </c>
      <c r="K15" s="751" t="str">
        <f t="shared" si="1"/>
        <v>GBP11X1S_Quote</v>
      </c>
      <c r="L15" s="425" t="e">
        <f ca="1">_xll.qlSwapRateHelper(Trigger,K15&amp;"_rh",ObjectOverwrite,Permanent,$K15,$B15,$D15,Calendar,$G15,$H15,$I15,$L$4,$J15,C15,Discounting)</f>
        <v>#NAME?</v>
      </c>
      <c r="M15" s="750" t="e">
        <f ca="1">_xll.ohRangeRetrieveError(L15)</f>
        <v>#NAME?</v>
      </c>
      <c r="N15" s="745"/>
    </row>
    <row r="16" spans="1:17" ht="11.25" customHeight="1" x14ac:dyDescent="0.2">
      <c r="A16" s="66"/>
      <c r="B16" s="285">
        <v>0</v>
      </c>
      <c r="C16" s="285" t="s">
        <v>389</v>
      </c>
      <c r="D16" s="285" t="s">
        <v>429</v>
      </c>
      <c r="E16" s="285">
        <v>12</v>
      </c>
      <c r="F16" s="285" t="s">
        <v>145</v>
      </c>
      <c r="G16" s="854" t="s">
        <v>434</v>
      </c>
      <c r="H16" s="854" t="s">
        <v>388</v>
      </c>
      <c r="I16" s="854" t="str">
        <f t="shared" si="0"/>
        <v>Actual/365 (Fixed)</v>
      </c>
      <c r="J16" s="853" t="e">
        <f ca="1">_xll.qlSimpleQuote(Trigger,,,,0)</f>
        <v>#NAME?</v>
      </c>
      <c r="K16" s="748" t="str">
        <f t="shared" si="1"/>
        <v>GBP12X1S_Quote</v>
      </c>
      <c r="L16" s="415" t="e">
        <f ca="1">_xll.qlSwapRateHelper(Trigger,K16&amp;"_rh",ObjectOverwrite,Permanent,$K16,$B16,$D16,Calendar,$G16,$H16,$I16,$L$4,$J16,C16,Discounting)</f>
        <v>#NAME?</v>
      </c>
      <c r="M16" s="747" t="e">
        <f ca="1">_xll.ohRangeRetrieveError(L16)</f>
        <v>#NAME?</v>
      </c>
      <c r="N16" s="745"/>
    </row>
    <row r="17" spans="1:14" ht="11.25" customHeight="1" thickBot="1" x14ac:dyDescent="0.25">
      <c r="A17" s="66"/>
      <c r="B17" s="59"/>
      <c r="C17" s="279"/>
      <c r="D17" s="279"/>
      <c r="E17" s="279"/>
      <c r="F17" s="279"/>
      <c r="G17" s="59"/>
      <c r="H17" s="59"/>
      <c r="I17" s="59"/>
      <c r="J17" s="774"/>
      <c r="K17" s="746"/>
      <c r="L17" s="746"/>
      <c r="M17" s="746"/>
      <c r="N17" s="745"/>
    </row>
    <row r="18" spans="1:14" x14ac:dyDescent="0.2">
      <c r="A18" s="743"/>
      <c r="B18" s="743"/>
      <c r="C18" s="743"/>
      <c r="D18" s="743"/>
      <c r="E18" s="743"/>
      <c r="F18" s="743"/>
      <c r="G18" s="743"/>
      <c r="H18" s="743"/>
      <c r="I18" s="743"/>
      <c r="J18" s="743"/>
      <c r="K18" s="743"/>
      <c r="L18" s="744"/>
      <c r="M18" s="743"/>
      <c r="N18" s="743"/>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0"/>
  <sheetViews>
    <sheetView workbookViewId="0"/>
  </sheetViews>
  <sheetFormatPr defaultRowHeight="11.25" x14ac:dyDescent="0.2"/>
  <cols>
    <col min="1" max="1" width="2.7109375" style="398" customWidth="1"/>
    <col min="2" max="2" width="6" style="398" customWidth="1"/>
    <col min="3" max="3" width="5.7109375" style="398" customWidth="1"/>
    <col min="4" max="4" width="4" style="398" bestFit="1" customWidth="1"/>
    <col min="5" max="6" width="3" style="398" bestFit="1" customWidth="1"/>
    <col min="7" max="7" width="11" style="398" bestFit="1" customWidth="1"/>
    <col min="8" max="9" width="19.28515625" style="398" bestFit="1" customWidth="1"/>
    <col min="10" max="11" width="17.28515625" style="398" bestFit="1" customWidth="1"/>
    <col min="12" max="12" width="26.42578125" style="399"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20" width="9.140625" style="398"/>
    <col min="21" max="21" width="9.140625" style="398" customWidth="1"/>
    <col min="22" max="16384" width="9.140625" style="398"/>
  </cols>
  <sheetData>
    <row r="1" spans="1:21" ht="11.25" customHeight="1" x14ac:dyDescent="0.2">
      <c r="A1" s="258"/>
      <c r="B1" s="299"/>
      <c r="C1" s="91"/>
      <c r="D1" s="91"/>
      <c r="E1" s="91"/>
      <c r="F1" s="91"/>
      <c r="G1" s="91"/>
      <c r="H1" s="91"/>
      <c r="I1" s="91"/>
      <c r="J1" s="91"/>
      <c r="K1" s="91"/>
      <c r="L1" s="91"/>
      <c r="M1" s="91"/>
      <c r="N1" s="763"/>
    </row>
    <row r="2" spans="1:21" ht="11.25" customHeight="1" x14ac:dyDescent="0.2">
      <c r="A2" s="66"/>
      <c r="B2" s="59"/>
      <c r="C2" s="85"/>
      <c r="D2" s="85"/>
      <c r="E2" s="85"/>
      <c r="F2" s="85"/>
      <c r="G2" s="85"/>
      <c r="H2" s="85"/>
      <c r="I2" s="59" t="s">
        <v>121</v>
      </c>
      <c r="J2" s="59" t="s">
        <v>92</v>
      </c>
      <c r="K2" s="59" t="str">
        <f>Currency&amp;"_YC"&amp;$J$2&amp;"RH"</f>
        <v>GBP_YC1MRH</v>
      </c>
      <c r="L2" s="762" t="str">
        <f>K2&amp;"_SwapsFromBasis.xml"</f>
        <v>GBP_YC1MRH_SwapsFromBasis.xml</v>
      </c>
      <c r="M2" s="85"/>
      <c r="N2" s="745"/>
    </row>
    <row r="3" spans="1:21" ht="22.5" customHeight="1" x14ac:dyDescent="0.2">
      <c r="A3" s="66"/>
      <c r="B3" s="296" t="s">
        <v>348</v>
      </c>
      <c r="C3" s="296" t="s">
        <v>130</v>
      </c>
      <c r="D3" s="296"/>
      <c r="E3" s="296"/>
      <c r="F3" s="296"/>
      <c r="G3" s="296" t="s">
        <v>392</v>
      </c>
      <c r="H3" s="296" t="s">
        <v>391</v>
      </c>
      <c r="I3" s="296" t="s">
        <v>390</v>
      </c>
      <c r="J3" s="296" t="s">
        <v>129</v>
      </c>
      <c r="K3" s="296" t="s">
        <v>347</v>
      </c>
      <c r="L3" s="761" t="str">
        <f>IF(Serialize,_xll.ohObjectSave(L4:L39,SerializationPath&amp;L2,FileOverwrite,Serialize),"---")</f>
        <v>---</v>
      </c>
      <c r="M3" s="870" t="e">
        <f ca="1">_xll.ohRangeRetrieveError(L3)</f>
        <v>#NAME?</v>
      </c>
      <c r="N3" s="745"/>
    </row>
    <row r="4" spans="1:21" ht="11.25" customHeight="1" x14ac:dyDescent="0.2">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c r="T4" s="1933" t="e">
        <f ca="1">_xll.ohTrigger('General Settings_1M'!Trigger,BasisSwap1MxM_MKT!Trigger2,Swap6M_MKT!Trigger2)</f>
        <v>#NAME?</v>
      </c>
      <c r="U4" s="1931" t="s">
        <v>634</v>
      </c>
    </row>
    <row r="5" spans="1:21" ht="11.25" customHeight="1" x14ac:dyDescent="0.2">
      <c r="A5" s="89"/>
      <c r="B5" s="85"/>
      <c r="C5" s="85"/>
      <c r="D5" s="85"/>
      <c r="E5" s="85"/>
      <c r="F5" s="85"/>
      <c r="G5" s="85"/>
      <c r="H5" s="85"/>
      <c r="I5" s="85"/>
      <c r="J5" s="85"/>
      <c r="K5" s="85"/>
      <c r="L5" s="85"/>
      <c r="M5" s="85"/>
      <c r="N5" s="745"/>
      <c r="T5" s="1933"/>
      <c r="U5" s="1931" t="s">
        <v>635</v>
      </c>
    </row>
    <row r="6" spans="1:21" ht="11.25" customHeight="1" thickBot="1" x14ac:dyDescent="0.25">
      <c r="A6" s="66"/>
      <c r="B6" s="1472">
        <v>0</v>
      </c>
      <c r="C6" s="1472" t="s">
        <v>485</v>
      </c>
      <c r="D6" s="1472" t="s">
        <v>64</v>
      </c>
      <c r="E6" s="1472" t="str">
        <f>VLOOKUP(Currency,Swap1MConventions,2)</f>
        <v>SB</v>
      </c>
      <c r="F6" s="1472" t="str">
        <f>VLOOKUP(Currency,Swap1MConventions,3)</f>
        <v>1L</v>
      </c>
      <c r="G6" s="869" t="str">
        <f t="shared" ref="G6:G39" si="0">IF(UPPER(LEFT($E6))="A","Annual",IF(UPPER(LEFT($E6))="S","Semiannual","--"))</f>
        <v>Semiannual</v>
      </c>
      <c r="H6" s="869" t="s">
        <v>388</v>
      </c>
      <c r="I6" s="869" t="str">
        <f t="shared" ref="I6:I39" si="1">IF(UPPER(RIGHT($E6))="B",BondBasisDayCounter,IF(UPPER(RIGHT($E6))="M",MoneyMarketDayCounter,"--"))</f>
        <v>Actual/365 (Fixed)</v>
      </c>
      <c r="J6" s="868" t="str">
        <f t="shared" ref="J6:J39" si="2">Currency&amp;$F6&amp;$I$2&amp;$D6&amp;QuoteSuffix</f>
        <v>GBP1L6L1Y_Quote</v>
      </c>
      <c r="K6" s="755" t="str">
        <f t="shared" ref="K6:K39" si="3">Currency&amp;$E6&amp;$I$2&amp;$D6&amp;"_Quote"</f>
        <v>GBPSB6L1Y_Quote</v>
      </c>
      <c r="L6" s="434" t="e">
        <f ca="1">_xll.qlSwapRateHelper(Trigger,K6&amp;"_rh",ObjectOverwrite,Permanent,$K6,$B6,$D6,Calendar,$G6,$H6,$I6,$L$4,$J6,C6,Discounting)</f>
        <v>#NAME?</v>
      </c>
      <c r="M6" s="867" t="e">
        <f ca="1">_xll.ohRangeRetrieveError(L6)</f>
        <v>#NAME?</v>
      </c>
      <c r="N6" s="745"/>
    </row>
    <row r="7" spans="1:21" ht="11.25" customHeight="1" x14ac:dyDescent="0.2">
      <c r="A7" s="66"/>
      <c r="B7" s="753">
        <v>0</v>
      </c>
      <c r="C7" s="753" t="str">
        <f t="shared" ref="C7:C39" si="4">C6</f>
        <v>0d</v>
      </c>
      <c r="D7" s="753" t="s">
        <v>63</v>
      </c>
      <c r="E7" s="753" t="str">
        <f t="shared" ref="E7:E39" si="5">E6</f>
        <v>SB</v>
      </c>
      <c r="F7" s="753" t="str">
        <f t="shared" ref="F7:F39" si="6">F6</f>
        <v>1L</v>
      </c>
      <c r="G7" s="857" t="str">
        <f t="shared" si="0"/>
        <v>Semiannual</v>
      </c>
      <c r="H7" s="857" t="s">
        <v>388</v>
      </c>
      <c r="I7" s="857" t="str">
        <f t="shared" si="1"/>
        <v>Actual/365 (Fixed)</v>
      </c>
      <c r="J7" s="856" t="str">
        <f t="shared" si="2"/>
        <v>GBP1L6L2Y_Quote</v>
      </c>
      <c r="K7" s="751" t="str">
        <f t="shared" si="3"/>
        <v>GBPSB6L2Y_Quote</v>
      </c>
      <c r="L7" s="425" t="e">
        <f ca="1">_xll.qlSwapRateHelper(Trigger,K7&amp;"_rh",ObjectOverwrite,Permanent,$K7,$B7,$D7,Calendar,$G7,$H7,$I7,$L$4,$J7,C7,Discounting)</f>
        <v>#NAME?</v>
      </c>
      <c r="M7" s="855" t="e">
        <f ca="1">_xll.ohRangeRetrieveError(L7)</f>
        <v>#NAME?</v>
      </c>
      <c r="N7" s="745"/>
      <c r="P7" s="866" t="s">
        <v>49</v>
      </c>
      <c r="Q7" s="743" t="s">
        <v>127</v>
      </c>
      <c r="R7" s="1471" t="s">
        <v>239</v>
      </c>
    </row>
    <row r="8" spans="1:21" ht="11.25" customHeight="1" x14ac:dyDescent="0.2">
      <c r="A8" s="66"/>
      <c r="B8" s="753">
        <v>0</v>
      </c>
      <c r="C8" s="753" t="str">
        <f t="shared" si="4"/>
        <v>0d</v>
      </c>
      <c r="D8" s="753" t="s">
        <v>62</v>
      </c>
      <c r="E8" s="753" t="str">
        <f t="shared" si="5"/>
        <v>SB</v>
      </c>
      <c r="F8" s="753" t="str">
        <f t="shared" si="6"/>
        <v>1L</v>
      </c>
      <c r="G8" s="857" t="str">
        <f t="shared" si="0"/>
        <v>Semiannual</v>
      </c>
      <c r="H8" s="857" t="s">
        <v>388</v>
      </c>
      <c r="I8" s="857" t="str">
        <f t="shared" si="1"/>
        <v>Actual/365 (Fixed)</v>
      </c>
      <c r="J8" s="856" t="str">
        <f t="shared" si="2"/>
        <v>GBP1L6L3Y_Quote</v>
      </c>
      <c r="K8" s="751" t="str">
        <f t="shared" si="3"/>
        <v>GBPSB6L3Y_Quote</v>
      </c>
      <c r="L8" s="425" t="e">
        <f ca="1">_xll.qlSwapRateHelper(Trigger,K8&amp;"_rh",ObjectOverwrite,Permanent,$K8,$B8,$D8,Calendar,$G8,$H8,$I8,$L$4,$J8,C8,Discounting)</f>
        <v>#NAME?</v>
      </c>
      <c r="M8" s="855" t="e">
        <f ca="1">_xll.ohRangeRetrieveError(L8)</f>
        <v>#NAME?</v>
      </c>
      <c r="N8" s="745"/>
      <c r="P8" s="863" t="s">
        <v>48</v>
      </c>
      <c r="Q8" s="1406" t="s">
        <v>127</v>
      </c>
      <c r="R8" s="1470" t="s">
        <v>240</v>
      </c>
    </row>
    <row r="9" spans="1:21" ht="11.25" customHeight="1" x14ac:dyDescent="0.2">
      <c r="A9" s="66"/>
      <c r="B9" s="753">
        <v>0</v>
      </c>
      <c r="C9" s="753" t="str">
        <f t="shared" si="4"/>
        <v>0d</v>
      </c>
      <c r="D9" s="753" t="s">
        <v>61</v>
      </c>
      <c r="E9" s="753" t="str">
        <f t="shared" si="5"/>
        <v>SB</v>
      </c>
      <c r="F9" s="753" t="str">
        <f t="shared" si="6"/>
        <v>1L</v>
      </c>
      <c r="G9" s="857" t="str">
        <f t="shared" si="0"/>
        <v>Semiannual</v>
      </c>
      <c r="H9" s="857" t="s">
        <v>388</v>
      </c>
      <c r="I9" s="857" t="str">
        <f t="shared" si="1"/>
        <v>Actual/365 (Fixed)</v>
      </c>
      <c r="J9" s="856" t="str">
        <f t="shared" si="2"/>
        <v>GBP1L6L4Y_Quote</v>
      </c>
      <c r="K9" s="751" t="str">
        <f t="shared" si="3"/>
        <v>GBPSB6L4Y_Quote</v>
      </c>
      <c r="L9" s="425" t="e">
        <f ca="1">_xll.qlSwapRateHelper(Trigger,K9&amp;"_rh",ObjectOverwrite,Permanent,$K9,$B9,$D9,Calendar,$G9,$H9,$I9,$L$4,$J9,C9,Discounting)</f>
        <v>#NAME?</v>
      </c>
      <c r="M9" s="855" t="e">
        <f ca="1">_xll.ohRangeRetrieveError(L9)</f>
        <v>#NAME?</v>
      </c>
      <c r="N9" s="745"/>
      <c r="P9" s="863" t="s">
        <v>43</v>
      </c>
      <c r="Q9" s="1406" t="s">
        <v>124</v>
      </c>
      <c r="R9" s="1470" t="s">
        <v>239</v>
      </c>
    </row>
    <row r="10" spans="1:21" ht="11.25" customHeight="1" x14ac:dyDescent="0.2">
      <c r="A10" s="66"/>
      <c r="B10" s="753">
        <v>0</v>
      </c>
      <c r="C10" s="753" t="str">
        <f t="shared" si="4"/>
        <v>0d</v>
      </c>
      <c r="D10" s="753" t="s">
        <v>60</v>
      </c>
      <c r="E10" s="753" t="str">
        <f t="shared" si="5"/>
        <v>SB</v>
      </c>
      <c r="F10" s="753" t="str">
        <f t="shared" si="6"/>
        <v>1L</v>
      </c>
      <c r="G10" s="857" t="str">
        <f t="shared" si="0"/>
        <v>Semiannual</v>
      </c>
      <c r="H10" s="857" t="s">
        <v>388</v>
      </c>
      <c r="I10" s="857" t="str">
        <f t="shared" si="1"/>
        <v>Actual/365 (Fixed)</v>
      </c>
      <c r="J10" s="856" t="str">
        <f t="shared" si="2"/>
        <v>GBP1L6L5Y_Quote</v>
      </c>
      <c r="K10" s="751" t="str">
        <f t="shared" si="3"/>
        <v>GBPSB6L5Y_Quote</v>
      </c>
      <c r="L10" s="425" t="e">
        <f ca="1">_xll.qlSwapRateHelper(Trigger,K10&amp;"_rh",ObjectOverwrite,Permanent,$K10,$B10,$D10,Calendar,$G10,$H10,$I10,$L$4,$J10,C10,Discounting)</f>
        <v>#NAME?</v>
      </c>
      <c r="M10" s="855" t="e">
        <f ca="1">_xll.ohRangeRetrieveError(L10)</f>
        <v>#NAME?</v>
      </c>
      <c r="N10" s="745"/>
      <c r="P10" s="863" t="s">
        <v>42</v>
      </c>
      <c r="Q10" s="1406" t="s">
        <v>124</v>
      </c>
      <c r="R10" s="1470" t="s">
        <v>239</v>
      </c>
    </row>
    <row r="11" spans="1:21" ht="11.25" customHeight="1" thickBot="1" x14ac:dyDescent="0.25">
      <c r="A11" s="66"/>
      <c r="B11" s="753">
        <v>0</v>
      </c>
      <c r="C11" s="753" t="str">
        <f t="shared" si="4"/>
        <v>0d</v>
      </c>
      <c r="D11" s="753" t="s">
        <v>59</v>
      </c>
      <c r="E11" s="753" t="str">
        <f t="shared" si="5"/>
        <v>SB</v>
      </c>
      <c r="F11" s="753" t="str">
        <f t="shared" si="6"/>
        <v>1L</v>
      </c>
      <c r="G11" s="857" t="str">
        <f t="shared" si="0"/>
        <v>Semiannual</v>
      </c>
      <c r="H11" s="857" t="s">
        <v>388</v>
      </c>
      <c r="I11" s="857" t="str">
        <f t="shared" si="1"/>
        <v>Actual/365 (Fixed)</v>
      </c>
      <c r="J11" s="856" t="str">
        <f t="shared" si="2"/>
        <v>GBP1L6L6Y_Quote</v>
      </c>
      <c r="K11" s="751" t="str">
        <f t="shared" si="3"/>
        <v>GBPSB6L6Y_Quote</v>
      </c>
      <c r="L11" s="425" t="e">
        <f ca="1">_xll.qlSwapRateHelper(Trigger,K11&amp;"_rh",ObjectOverwrite,Permanent,$K11,$B11,$D11,Calendar,$G11,$H11,$I11,$L$4,$J11,C11,Discounting)</f>
        <v>#NAME?</v>
      </c>
      <c r="M11" s="855" t="e">
        <f ca="1">_xll.ohRangeRetrieveError(L11)</f>
        <v>#NAME?</v>
      </c>
      <c r="N11" s="745"/>
      <c r="P11" s="860" t="s">
        <v>41</v>
      </c>
      <c r="Q11" s="914" t="s">
        <v>123</v>
      </c>
      <c r="R11" s="1469" t="s">
        <v>239</v>
      </c>
    </row>
    <row r="12" spans="1:21" ht="11.25" customHeight="1" x14ac:dyDescent="0.2">
      <c r="A12" s="66"/>
      <c r="B12" s="753">
        <v>0</v>
      </c>
      <c r="C12" s="753" t="str">
        <f t="shared" si="4"/>
        <v>0d</v>
      </c>
      <c r="D12" s="753" t="s">
        <v>58</v>
      </c>
      <c r="E12" s="753" t="str">
        <f t="shared" si="5"/>
        <v>SB</v>
      </c>
      <c r="F12" s="753" t="str">
        <f t="shared" si="6"/>
        <v>1L</v>
      </c>
      <c r="G12" s="857" t="str">
        <f t="shared" si="0"/>
        <v>Semiannual</v>
      </c>
      <c r="H12" s="857" t="s">
        <v>388</v>
      </c>
      <c r="I12" s="857" t="str">
        <f t="shared" si="1"/>
        <v>Actual/365 (Fixed)</v>
      </c>
      <c r="J12" s="856" t="str">
        <f t="shared" si="2"/>
        <v>GBP1L6L7Y_Quote</v>
      </c>
      <c r="K12" s="751" t="str">
        <f t="shared" si="3"/>
        <v>GBPSB6L7Y_Quote</v>
      </c>
      <c r="L12" s="425" t="e">
        <f ca="1">_xll.qlSwapRateHelper(Trigger,K12&amp;"_rh",ObjectOverwrite,Permanent,$K12,$B12,$D12,Calendar,$G12,$H12,$I12,$L$4,$J12,C12,Discounting)</f>
        <v>#NAME?</v>
      </c>
      <c r="M12" s="855" t="e">
        <f ca="1">_xll.ohRangeRetrieveError(L12)</f>
        <v>#NAME?</v>
      </c>
      <c r="N12" s="745"/>
      <c r="P12" s="1406"/>
      <c r="Q12" s="1406"/>
      <c r="R12" s="1406"/>
    </row>
    <row r="13" spans="1:21" ht="11.25" customHeight="1" x14ac:dyDescent="0.2">
      <c r="A13" s="66"/>
      <c r="B13" s="753">
        <v>0</v>
      </c>
      <c r="C13" s="753" t="str">
        <f t="shared" si="4"/>
        <v>0d</v>
      </c>
      <c r="D13" s="753" t="s">
        <v>57</v>
      </c>
      <c r="E13" s="753" t="str">
        <f t="shared" si="5"/>
        <v>SB</v>
      </c>
      <c r="F13" s="753" t="str">
        <f t="shared" si="6"/>
        <v>1L</v>
      </c>
      <c r="G13" s="857" t="str">
        <f t="shared" si="0"/>
        <v>Semiannual</v>
      </c>
      <c r="H13" s="857" t="s">
        <v>388</v>
      </c>
      <c r="I13" s="857" t="str">
        <f t="shared" si="1"/>
        <v>Actual/365 (Fixed)</v>
      </c>
      <c r="J13" s="856" t="str">
        <f t="shared" si="2"/>
        <v>GBP1L6L8Y_Quote</v>
      </c>
      <c r="K13" s="751" t="str">
        <f t="shared" si="3"/>
        <v>GBPSB6L8Y_Quote</v>
      </c>
      <c r="L13" s="425" t="e">
        <f ca="1">_xll.qlSwapRateHelper(Trigger,K13&amp;"_rh",ObjectOverwrite,Permanent,$K13,$B13,$D13,Calendar,$G13,$H13,$I13,$L$4,$J13,C13,Discounting)</f>
        <v>#NAME?</v>
      </c>
      <c r="M13" s="855" t="e">
        <f ca="1">_xll.ohRangeRetrieveError(L13)</f>
        <v>#NAME?</v>
      </c>
      <c r="N13" s="745"/>
    </row>
    <row r="14" spans="1:21" ht="11.25" customHeight="1" x14ac:dyDescent="0.2">
      <c r="A14" s="66"/>
      <c r="B14" s="753">
        <v>0</v>
      </c>
      <c r="C14" s="753" t="str">
        <f t="shared" si="4"/>
        <v>0d</v>
      </c>
      <c r="D14" s="753" t="s">
        <v>56</v>
      </c>
      <c r="E14" s="753" t="str">
        <f t="shared" si="5"/>
        <v>SB</v>
      </c>
      <c r="F14" s="753" t="str">
        <f t="shared" si="6"/>
        <v>1L</v>
      </c>
      <c r="G14" s="857" t="str">
        <f t="shared" si="0"/>
        <v>Semiannual</v>
      </c>
      <c r="H14" s="857" t="s">
        <v>388</v>
      </c>
      <c r="I14" s="857" t="str">
        <f t="shared" si="1"/>
        <v>Actual/365 (Fixed)</v>
      </c>
      <c r="J14" s="856" t="str">
        <f t="shared" si="2"/>
        <v>GBP1L6L9Y_Quote</v>
      </c>
      <c r="K14" s="751" t="str">
        <f t="shared" si="3"/>
        <v>GBPSB6L9Y_Quote</v>
      </c>
      <c r="L14" s="425" t="e">
        <f ca="1">_xll.qlSwapRateHelper(Trigger,K14&amp;"_rh",ObjectOverwrite,Permanent,$K14,$B14,$D14,Calendar,$G14,$H14,$I14,$L$4,$J14,C14,Discounting)</f>
        <v>#NAME?</v>
      </c>
      <c r="M14" s="855" t="e">
        <f ca="1">_xll.ohRangeRetrieveError(L14)</f>
        <v>#NAME?</v>
      </c>
      <c r="N14" s="745"/>
    </row>
    <row r="15" spans="1:21" ht="11.25" customHeight="1" x14ac:dyDescent="0.2">
      <c r="A15" s="66"/>
      <c r="B15" s="753">
        <v>0</v>
      </c>
      <c r="C15" s="753" t="str">
        <f t="shared" si="4"/>
        <v>0d</v>
      </c>
      <c r="D15" s="753" t="s">
        <v>55</v>
      </c>
      <c r="E15" s="753" t="str">
        <f t="shared" si="5"/>
        <v>SB</v>
      </c>
      <c r="F15" s="753" t="str">
        <f t="shared" si="6"/>
        <v>1L</v>
      </c>
      <c r="G15" s="857" t="str">
        <f t="shared" si="0"/>
        <v>Semiannual</v>
      </c>
      <c r="H15" s="857" t="s">
        <v>388</v>
      </c>
      <c r="I15" s="857" t="str">
        <f t="shared" si="1"/>
        <v>Actual/365 (Fixed)</v>
      </c>
      <c r="J15" s="856" t="str">
        <f t="shared" si="2"/>
        <v>GBP1L6L10Y_Quote</v>
      </c>
      <c r="K15" s="751" t="str">
        <f t="shared" si="3"/>
        <v>GBPSB6L10Y_Quote</v>
      </c>
      <c r="L15" s="425" t="e">
        <f ca="1">_xll.qlSwapRateHelper(Trigger,K15&amp;"_rh",ObjectOverwrite,Permanent,$K15,$B15,$D15,Calendar,$G15,$H15,$I15,$L$4,$J15,C15,Discounting)</f>
        <v>#NAME?</v>
      </c>
      <c r="M15" s="855" t="e">
        <f ca="1">_xll.ohRangeRetrieveError(L15)</f>
        <v>#NAME?</v>
      </c>
      <c r="N15" s="745"/>
    </row>
    <row r="16" spans="1:21" ht="11.25" customHeight="1" x14ac:dyDescent="0.2">
      <c r="A16" s="66"/>
      <c r="B16" s="753">
        <v>0</v>
      </c>
      <c r="C16" s="753" t="str">
        <f t="shared" si="4"/>
        <v>0d</v>
      </c>
      <c r="D16" s="753" t="s">
        <v>119</v>
      </c>
      <c r="E16" s="753" t="str">
        <f t="shared" si="5"/>
        <v>SB</v>
      </c>
      <c r="F16" s="753" t="str">
        <f t="shared" si="6"/>
        <v>1L</v>
      </c>
      <c r="G16" s="857" t="str">
        <f t="shared" si="0"/>
        <v>Semiannual</v>
      </c>
      <c r="H16" s="857" t="s">
        <v>388</v>
      </c>
      <c r="I16" s="857" t="str">
        <f t="shared" si="1"/>
        <v>Actual/365 (Fixed)</v>
      </c>
      <c r="J16" s="856" t="str">
        <f t="shared" si="2"/>
        <v>GBP1L6L11Y_Quote</v>
      </c>
      <c r="K16" s="751" t="str">
        <f t="shared" si="3"/>
        <v>GBPSB6L11Y_Quote</v>
      </c>
      <c r="L16" s="425" t="e">
        <f ca="1">_xll.qlSwapRateHelper(Trigger,K16&amp;"_rh",ObjectOverwrite,Permanent,$K16,$B16,$D16,Calendar,$G16,$H16,$I16,$L$4,$J16,C16,Discounting)</f>
        <v>#NAME?</v>
      </c>
      <c r="M16" s="855" t="e">
        <f ca="1">_xll.ohRangeRetrieveError(L16)</f>
        <v>#NAME?</v>
      </c>
      <c r="N16" s="745"/>
    </row>
    <row r="17" spans="1:14" ht="11.25" customHeight="1" x14ac:dyDescent="0.2">
      <c r="A17" s="66"/>
      <c r="B17" s="753">
        <v>0</v>
      </c>
      <c r="C17" s="753" t="str">
        <f t="shared" si="4"/>
        <v>0d</v>
      </c>
      <c r="D17" s="753" t="s">
        <v>54</v>
      </c>
      <c r="E17" s="753" t="str">
        <f t="shared" si="5"/>
        <v>SB</v>
      </c>
      <c r="F17" s="753" t="str">
        <f t="shared" si="6"/>
        <v>1L</v>
      </c>
      <c r="G17" s="857" t="str">
        <f t="shared" si="0"/>
        <v>Semiannual</v>
      </c>
      <c r="H17" s="857" t="s">
        <v>388</v>
      </c>
      <c r="I17" s="857" t="str">
        <f t="shared" si="1"/>
        <v>Actual/365 (Fixed)</v>
      </c>
      <c r="J17" s="856" t="str">
        <f t="shared" si="2"/>
        <v>GBP1L6L12Y_Quote</v>
      </c>
      <c r="K17" s="751" t="str">
        <f t="shared" si="3"/>
        <v>GBPSB6L12Y_Quote</v>
      </c>
      <c r="L17" s="425" t="e">
        <f ca="1">_xll.qlSwapRateHelper(Trigger,K17&amp;"_rh",ObjectOverwrite,Permanent,$K17,$B17,$D17,Calendar,$G17,$H17,$I17,$L$4,$J17,C17,Discounting)</f>
        <v>#NAME?</v>
      </c>
      <c r="M17" s="855" t="e">
        <f ca="1">_xll.ohRangeRetrieveError(L17)</f>
        <v>#NAME?</v>
      </c>
      <c r="N17" s="745"/>
    </row>
    <row r="18" spans="1:14" ht="11.25" customHeight="1" x14ac:dyDescent="0.2">
      <c r="A18" s="66"/>
      <c r="B18" s="753">
        <v>0</v>
      </c>
      <c r="C18" s="753" t="str">
        <f t="shared" si="4"/>
        <v>0d</v>
      </c>
      <c r="D18" s="753" t="s">
        <v>118</v>
      </c>
      <c r="E18" s="753" t="str">
        <f t="shared" si="5"/>
        <v>SB</v>
      </c>
      <c r="F18" s="753" t="str">
        <f t="shared" si="6"/>
        <v>1L</v>
      </c>
      <c r="G18" s="857" t="str">
        <f t="shared" si="0"/>
        <v>Semiannual</v>
      </c>
      <c r="H18" s="857" t="s">
        <v>388</v>
      </c>
      <c r="I18" s="857" t="str">
        <f t="shared" si="1"/>
        <v>Actual/365 (Fixed)</v>
      </c>
      <c r="J18" s="856" t="str">
        <f t="shared" si="2"/>
        <v>GBP1L6L13Y_Quote</v>
      </c>
      <c r="K18" s="751" t="str">
        <f t="shared" si="3"/>
        <v>GBPSB6L13Y_Quote</v>
      </c>
      <c r="L18" s="425" t="e">
        <f ca="1">_xll.qlSwapRateHelper(Trigger,K18&amp;"_rh",ObjectOverwrite,Permanent,$K18,$B18,$D18,Calendar,$G18,$H18,$I18,$L$4,$J18,C18,Discounting)</f>
        <v>#NAME?</v>
      </c>
      <c r="M18" s="855" t="e">
        <f ca="1">_xll.ohRangeRetrieveError(L18)</f>
        <v>#NAME?</v>
      </c>
      <c r="N18" s="745"/>
    </row>
    <row r="19" spans="1:14" ht="11.25" customHeight="1" x14ac:dyDescent="0.2">
      <c r="A19" s="66"/>
      <c r="B19" s="753">
        <v>0</v>
      </c>
      <c r="C19" s="753" t="str">
        <f t="shared" si="4"/>
        <v>0d</v>
      </c>
      <c r="D19" s="753" t="s">
        <v>117</v>
      </c>
      <c r="E19" s="753" t="str">
        <f t="shared" si="5"/>
        <v>SB</v>
      </c>
      <c r="F19" s="753" t="str">
        <f t="shared" si="6"/>
        <v>1L</v>
      </c>
      <c r="G19" s="857" t="str">
        <f t="shared" si="0"/>
        <v>Semiannual</v>
      </c>
      <c r="H19" s="857" t="s">
        <v>388</v>
      </c>
      <c r="I19" s="857" t="str">
        <f t="shared" si="1"/>
        <v>Actual/365 (Fixed)</v>
      </c>
      <c r="J19" s="856" t="str">
        <f t="shared" si="2"/>
        <v>GBP1L6L14Y_Quote</v>
      </c>
      <c r="K19" s="751" t="str">
        <f t="shared" si="3"/>
        <v>GBPSB6L14Y_Quote</v>
      </c>
      <c r="L19" s="425" t="e">
        <f ca="1">_xll.qlSwapRateHelper(Trigger,K19&amp;"_rh",ObjectOverwrite,Permanent,$K19,$B19,$D19,Calendar,$G19,$H19,$I19,$L$4,$J19,C19,Discounting)</f>
        <v>#NAME?</v>
      </c>
      <c r="M19" s="855" t="e">
        <f ca="1">_xll.ohRangeRetrieveError(L19)</f>
        <v>#NAME?</v>
      </c>
      <c r="N19" s="745"/>
    </row>
    <row r="20" spans="1:14" ht="11.25" customHeight="1" x14ac:dyDescent="0.2">
      <c r="A20" s="66"/>
      <c r="B20" s="753">
        <v>0</v>
      </c>
      <c r="C20" s="753" t="str">
        <f t="shared" si="4"/>
        <v>0d</v>
      </c>
      <c r="D20" s="753" t="s">
        <v>53</v>
      </c>
      <c r="E20" s="753" t="str">
        <f t="shared" si="5"/>
        <v>SB</v>
      </c>
      <c r="F20" s="753" t="str">
        <f t="shared" si="6"/>
        <v>1L</v>
      </c>
      <c r="G20" s="857" t="str">
        <f t="shared" si="0"/>
        <v>Semiannual</v>
      </c>
      <c r="H20" s="857" t="s">
        <v>388</v>
      </c>
      <c r="I20" s="857" t="str">
        <f t="shared" si="1"/>
        <v>Actual/365 (Fixed)</v>
      </c>
      <c r="J20" s="856" t="str">
        <f t="shared" si="2"/>
        <v>GBP1L6L15Y_Quote</v>
      </c>
      <c r="K20" s="751" t="str">
        <f t="shared" si="3"/>
        <v>GBPSB6L15Y_Quote</v>
      </c>
      <c r="L20" s="425" t="e">
        <f ca="1">_xll.qlSwapRateHelper(Trigger,K20&amp;"_rh",ObjectOverwrite,Permanent,$K20,$B20,$D20,Calendar,$G20,$H20,$I20,$L$4,$J20,C20,Discounting)</f>
        <v>#NAME?</v>
      </c>
      <c r="M20" s="855" t="e">
        <f ca="1">_xll.ohRangeRetrieveError(L20)</f>
        <v>#NAME?</v>
      </c>
      <c r="N20" s="745"/>
    </row>
    <row r="21" spans="1:14" ht="11.25" customHeight="1" x14ac:dyDescent="0.2">
      <c r="A21" s="66"/>
      <c r="B21" s="753">
        <v>0</v>
      </c>
      <c r="C21" s="753" t="str">
        <f t="shared" si="4"/>
        <v>0d</v>
      </c>
      <c r="D21" s="753" t="s">
        <v>116</v>
      </c>
      <c r="E21" s="753" t="str">
        <f t="shared" si="5"/>
        <v>SB</v>
      </c>
      <c r="F21" s="753" t="str">
        <f t="shared" si="6"/>
        <v>1L</v>
      </c>
      <c r="G21" s="857" t="str">
        <f t="shared" si="0"/>
        <v>Semiannual</v>
      </c>
      <c r="H21" s="857" t="s">
        <v>388</v>
      </c>
      <c r="I21" s="857" t="str">
        <f t="shared" si="1"/>
        <v>Actual/365 (Fixed)</v>
      </c>
      <c r="J21" s="856" t="str">
        <f t="shared" si="2"/>
        <v>GBP1L6L16Y_Quote</v>
      </c>
      <c r="K21" s="751" t="str">
        <f t="shared" si="3"/>
        <v>GBPSB6L16Y_Quote</v>
      </c>
      <c r="L21" s="425" t="e">
        <f ca="1">_xll.qlSwapRateHelper(Trigger,K21&amp;"_rh",ObjectOverwrite,Permanent,$K21,$B21,$D21,Calendar,$G21,$H21,$I21,$L$4,$J21,C21,Discounting)</f>
        <v>#NAME?</v>
      </c>
      <c r="M21" s="855" t="e">
        <f ca="1">_xll.ohRangeRetrieveError(L21)</f>
        <v>#NAME?</v>
      </c>
      <c r="N21" s="745"/>
    </row>
    <row r="22" spans="1:14" ht="11.25" customHeight="1" x14ac:dyDescent="0.2">
      <c r="A22" s="66"/>
      <c r="B22" s="753">
        <v>0</v>
      </c>
      <c r="C22" s="753" t="str">
        <f t="shared" si="4"/>
        <v>0d</v>
      </c>
      <c r="D22" s="753" t="s">
        <v>115</v>
      </c>
      <c r="E22" s="753" t="str">
        <f t="shared" si="5"/>
        <v>SB</v>
      </c>
      <c r="F22" s="753" t="str">
        <f t="shared" si="6"/>
        <v>1L</v>
      </c>
      <c r="G22" s="857" t="str">
        <f t="shared" si="0"/>
        <v>Semiannual</v>
      </c>
      <c r="H22" s="857" t="s">
        <v>388</v>
      </c>
      <c r="I22" s="857" t="str">
        <f t="shared" si="1"/>
        <v>Actual/365 (Fixed)</v>
      </c>
      <c r="J22" s="856" t="str">
        <f t="shared" si="2"/>
        <v>GBP1L6L17Y_Quote</v>
      </c>
      <c r="K22" s="751" t="str">
        <f t="shared" si="3"/>
        <v>GBPSB6L17Y_Quote</v>
      </c>
      <c r="L22" s="425" t="e">
        <f ca="1">_xll.qlSwapRateHelper(Trigger,K22&amp;"_rh",ObjectOverwrite,Permanent,$K22,$B22,$D22,Calendar,$G22,$H22,$I22,$L$4,$J22,C22,Discounting)</f>
        <v>#NAME?</v>
      </c>
      <c r="M22" s="855" t="e">
        <f ca="1">_xll.ohRangeRetrieveError(L22)</f>
        <v>#NAME?</v>
      </c>
      <c r="N22" s="745"/>
    </row>
    <row r="23" spans="1:14" ht="11.25" customHeight="1" x14ac:dyDescent="0.2">
      <c r="A23" s="66"/>
      <c r="B23" s="753">
        <v>0</v>
      </c>
      <c r="C23" s="753" t="str">
        <f t="shared" si="4"/>
        <v>0d</v>
      </c>
      <c r="D23" s="753" t="s">
        <v>114</v>
      </c>
      <c r="E23" s="753" t="str">
        <f t="shared" si="5"/>
        <v>SB</v>
      </c>
      <c r="F23" s="753" t="str">
        <f t="shared" si="6"/>
        <v>1L</v>
      </c>
      <c r="G23" s="857" t="str">
        <f t="shared" si="0"/>
        <v>Semiannual</v>
      </c>
      <c r="H23" s="857" t="s">
        <v>388</v>
      </c>
      <c r="I23" s="857" t="str">
        <f t="shared" si="1"/>
        <v>Actual/365 (Fixed)</v>
      </c>
      <c r="J23" s="856" t="str">
        <f t="shared" si="2"/>
        <v>GBP1L6L18Y_Quote</v>
      </c>
      <c r="K23" s="751" t="str">
        <f t="shared" si="3"/>
        <v>GBPSB6L18Y_Quote</v>
      </c>
      <c r="L23" s="425" t="e">
        <f ca="1">_xll.qlSwapRateHelper(Trigger,K23&amp;"_rh",ObjectOverwrite,Permanent,$K23,$B23,$D23,Calendar,$G23,$H23,$I23,$L$4,$J23,C23,Discounting)</f>
        <v>#NAME?</v>
      </c>
      <c r="M23" s="855" t="e">
        <f ca="1">_xll.ohRangeRetrieveError(L23)</f>
        <v>#NAME?</v>
      </c>
      <c r="N23" s="745"/>
    </row>
    <row r="24" spans="1:14" ht="11.25" customHeight="1" x14ac:dyDescent="0.2">
      <c r="A24" s="66"/>
      <c r="B24" s="753">
        <v>0</v>
      </c>
      <c r="C24" s="753" t="str">
        <f t="shared" si="4"/>
        <v>0d</v>
      </c>
      <c r="D24" s="753" t="s">
        <v>113</v>
      </c>
      <c r="E24" s="753" t="str">
        <f t="shared" si="5"/>
        <v>SB</v>
      </c>
      <c r="F24" s="753" t="str">
        <f t="shared" si="6"/>
        <v>1L</v>
      </c>
      <c r="G24" s="857" t="str">
        <f t="shared" si="0"/>
        <v>Semiannual</v>
      </c>
      <c r="H24" s="857" t="s">
        <v>388</v>
      </c>
      <c r="I24" s="857" t="str">
        <f t="shared" si="1"/>
        <v>Actual/365 (Fixed)</v>
      </c>
      <c r="J24" s="856" t="str">
        <f t="shared" si="2"/>
        <v>GBP1L6L19Y_Quote</v>
      </c>
      <c r="K24" s="751" t="str">
        <f t="shared" si="3"/>
        <v>GBPSB6L19Y_Quote</v>
      </c>
      <c r="L24" s="425" t="e">
        <f ca="1">_xll.qlSwapRateHelper(Trigger,K24&amp;"_rh",ObjectOverwrite,Permanent,$K24,$B24,$D24,Calendar,$G24,$H24,$I24,$L$4,$J24,C24,Discounting)</f>
        <v>#NAME?</v>
      </c>
      <c r="M24" s="855" t="e">
        <f ca="1">_xll.ohRangeRetrieveError(L24)</f>
        <v>#NAME?</v>
      </c>
      <c r="N24" s="745"/>
    </row>
    <row r="25" spans="1:14" ht="11.25" customHeight="1" x14ac:dyDescent="0.2">
      <c r="A25" s="66"/>
      <c r="B25" s="753">
        <v>0</v>
      </c>
      <c r="C25" s="753" t="str">
        <f t="shared" si="4"/>
        <v>0d</v>
      </c>
      <c r="D25" s="753" t="s">
        <v>52</v>
      </c>
      <c r="E25" s="753" t="str">
        <f t="shared" si="5"/>
        <v>SB</v>
      </c>
      <c r="F25" s="753" t="str">
        <f t="shared" si="6"/>
        <v>1L</v>
      </c>
      <c r="G25" s="857" t="str">
        <f t="shared" si="0"/>
        <v>Semiannual</v>
      </c>
      <c r="H25" s="857" t="s">
        <v>388</v>
      </c>
      <c r="I25" s="857" t="str">
        <f t="shared" si="1"/>
        <v>Actual/365 (Fixed)</v>
      </c>
      <c r="J25" s="856" t="str">
        <f t="shared" si="2"/>
        <v>GBP1L6L20Y_Quote</v>
      </c>
      <c r="K25" s="751" t="str">
        <f t="shared" si="3"/>
        <v>GBPSB6L20Y_Quote</v>
      </c>
      <c r="L25" s="425" t="e">
        <f ca="1">_xll.qlSwapRateHelper(Trigger,K25&amp;"_rh",ObjectOverwrite,Permanent,$K25,$B25,$D25,Calendar,$G25,$H25,$I25,$L$4,$J25,C25,Discounting)</f>
        <v>#NAME?</v>
      </c>
      <c r="M25" s="855" t="e">
        <f ca="1">_xll.ohRangeRetrieveError(L25)</f>
        <v>#NAME?</v>
      </c>
      <c r="N25" s="745"/>
    </row>
    <row r="26" spans="1:14" ht="11.25" customHeight="1" x14ac:dyDescent="0.2">
      <c r="A26" s="66"/>
      <c r="B26" s="753">
        <v>0</v>
      </c>
      <c r="C26" s="753" t="str">
        <f t="shared" si="4"/>
        <v>0d</v>
      </c>
      <c r="D26" s="753" t="s">
        <v>112</v>
      </c>
      <c r="E26" s="753" t="str">
        <f t="shared" si="5"/>
        <v>SB</v>
      </c>
      <c r="F26" s="753" t="str">
        <f t="shared" si="6"/>
        <v>1L</v>
      </c>
      <c r="G26" s="857" t="str">
        <f t="shared" si="0"/>
        <v>Semiannual</v>
      </c>
      <c r="H26" s="857" t="s">
        <v>388</v>
      </c>
      <c r="I26" s="857" t="str">
        <f t="shared" si="1"/>
        <v>Actual/365 (Fixed)</v>
      </c>
      <c r="J26" s="856" t="str">
        <f t="shared" si="2"/>
        <v>GBP1L6L21Y_Quote</v>
      </c>
      <c r="K26" s="751" t="str">
        <f t="shared" si="3"/>
        <v>GBPSB6L21Y_Quote</v>
      </c>
      <c r="L26" s="425" t="e">
        <f ca="1">_xll.qlSwapRateHelper(Trigger,K26&amp;"_rh",ObjectOverwrite,Permanent,$K26,$B26,$D26,Calendar,$G26,$H26,$I26,$L$4,$J26,C26,Discounting)</f>
        <v>#NAME?</v>
      </c>
      <c r="M26" s="855" t="e">
        <f ca="1">_xll.ohRangeRetrieveError(L26)</f>
        <v>#NAME?</v>
      </c>
      <c r="N26" s="745"/>
    </row>
    <row r="27" spans="1:14" ht="11.25" customHeight="1" x14ac:dyDescent="0.2">
      <c r="A27" s="66"/>
      <c r="B27" s="753">
        <v>0</v>
      </c>
      <c r="C27" s="753" t="str">
        <f t="shared" si="4"/>
        <v>0d</v>
      </c>
      <c r="D27" s="753" t="s">
        <v>111</v>
      </c>
      <c r="E27" s="753" t="str">
        <f t="shared" si="5"/>
        <v>SB</v>
      </c>
      <c r="F27" s="753" t="str">
        <f t="shared" si="6"/>
        <v>1L</v>
      </c>
      <c r="G27" s="857" t="str">
        <f t="shared" si="0"/>
        <v>Semiannual</v>
      </c>
      <c r="H27" s="857" t="s">
        <v>388</v>
      </c>
      <c r="I27" s="857" t="str">
        <f t="shared" si="1"/>
        <v>Actual/365 (Fixed)</v>
      </c>
      <c r="J27" s="856" t="str">
        <f t="shared" si="2"/>
        <v>GBP1L6L22Y_Quote</v>
      </c>
      <c r="K27" s="751" t="str">
        <f t="shared" si="3"/>
        <v>GBPSB6L22Y_Quote</v>
      </c>
      <c r="L27" s="425" t="e">
        <f ca="1">_xll.qlSwapRateHelper(Trigger,K27&amp;"_rh",ObjectOverwrite,Permanent,$K27,$B27,$D27,Calendar,$G27,$H27,$I27,$L$4,$J27,C27,Discounting)</f>
        <v>#NAME?</v>
      </c>
      <c r="M27" s="855" t="e">
        <f ca="1">_xll.ohRangeRetrieveError(L27)</f>
        <v>#NAME?</v>
      </c>
      <c r="N27" s="745"/>
    </row>
    <row r="28" spans="1:14" ht="11.25" customHeight="1" x14ac:dyDescent="0.2">
      <c r="A28" s="66"/>
      <c r="B28" s="753">
        <v>0</v>
      </c>
      <c r="C28" s="753" t="str">
        <f t="shared" si="4"/>
        <v>0d</v>
      </c>
      <c r="D28" s="753" t="s">
        <v>110</v>
      </c>
      <c r="E28" s="753" t="str">
        <f t="shared" si="5"/>
        <v>SB</v>
      </c>
      <c r="F28" s="753" t="str">
        <f t="shared" si="6"/>
        <v>1L</v>
      </c>
      <c r="G28" s="857" t="str">
        <f t="shared" si="0"/>
        <v>Semiannual</v>
      </c>
      <c r="H28" s="857" t="s">
        <v>388</v>
      </c>
      <c r="I28" s="857" t="str">
        <f t="shared" si="1"/>
        <v>Actual/365 (Fixed)</v>
      </c>
      <c r="J28" s="856" t="str">
        <f t="shared" si="2"/>
        <v>GBP1L6L23Y_Quote</v>
      </c>
      <c r="K28" s="751" t="str">
        <f t="shared" si="3"/>
        <v>GBPSB6L23Y_Quote</v>
      </c>
      <c r="L28" s="425" t="e">
        <f ca="1">_xll.qlSwapRateHelper(Trigger,K28&amp;"_rh",ObjectOverwrite,Permanent,$K28,$B28,$D28,Calendar,$G28,$H28,$I28,$L$4,$J28,C28,Discounting)</f>
        <v>#NAME?</v>
      </c>
      <c r="M28" s="855" t="e">
        <f ca="1">_xll.ohRangeRetrieveError(L28)</f>
        <v>#NAME?</v>
      </c>
      <c r="N28" s="745"/>
    </row>
    <row r="29" spans="1:14" ht="11.25" customHeight="1" x14ac:dyDescent="0.2">
      <c r="A29" s="66"/>
      <c r="B29" s="753">
        <v>0</v>
      </c>
      <c r="C29" s="753" t="str">
        <f t="shared" si="4"/>
        <v>0d</v>
      </c>
      <c r="D29" s="753" t="s">
        <v>109</v>
      </c>
      <c r="E29" s="753" t="str">
        <f t="shared" si="5"/>
        <v>SB</v>
      </c>
      <c r="F29" s="753" t="str">
        <f t="shared" si="6"/>
        <v>1L</v>
      </c>
      <c r="G29" s="857" t="str">
        <f t="shared" si="0"/>
        <v>Semiannual</v>
      </c>
      <c r="H29" s="857" t="s">
        <v>388</v>
      </c>
      <c r="I29" s="857" t="str">
        <f t="shared" si="1"/>
        <v>Actual/365 (Fixed)</v>
      </c>
      <c r="J29" s="856" t="str">
        <f t="shared" si="2"/>
        <v>GBP1L6L24Y_Quote</v>
      </c>
      <c r="K29" s="751" t="str">
        <f t="shared" si="3"/>
        <v>GBPSB6L24Y_Quote</v>
      </c>
      <c r="L29" s="425" t="e">
        <f ca="1">_xll.qlSwapRateHelper(Trigger,K29&amp;"_rh",ObjectOverwrite,Permanent,$K29,$B29,$D29,Calendar,$G29,$H29,$I29,$L$4,$J29,C29,Discounting)</f>
        <v>#NAME?</v>
      </c>
      <c r="M29" s="855" t="e">
        <f ca="1">_xll.ohRangeRetrieveError(L29)</f>
        <v>#NAME?</v>
      </c>
      <c r="N29" s="745"/>
    </row>
    <row r="30" spans="1:14" ht="11.25" customHeight="1" x14ac:dyDescent="0.2">
      <c r="A30" s="66"/>
      <c r="B30" s="753">
        <v>0</v>
      </c>
      <c r="C30" s="753" t="str">
        <f t="shared" si="4"/>
        <v>0d</v>
      </c>
      <c r="D30" s="753" t="s">
        <v>51</v>
      </c>
      <c r="E30" s="753" t="str">
        <f t="shared" si="5"/>
        <v>SB</v>
      </c>
      <c r="F30" s="753" t="str">
        <f t="shared" si="6"/>
        <v>1L</v>
      </c>
      <c r="G30" s="857" t="str">
        <f t="shared" si="0"/>
        <v>Semiannual</v>
      </c>
      <c r="H30" s="857" t="s">
        <v>388</v>
      </c>
      <c r="I30" s="857" t="str">
        <f t="shared" si="1"/>
        <v>Actual/365 (Fixed)</v>
      </c>
      <c r="J30" s="856" t="str">
        <f t="shared" si="2"/>
        <v>GBP1L6L25Y_Quote</v>
      </c>
      <c r="K30" s="751" t="str">
        <f t="shared" si="3"/>
        <v>GBPSB6L25Y_Quote</v>
      </c>
      <c r="L30" s="425" t="e">
        <f ca="1">_xll.qlSwapRateHelper(Trigger,K30&amp;"_rh",ObjectOverwrite,Permanent,$K30,$B30,$D30,Calendar,$G30,$H30,$I30,$L$4,$J30,C30,Discounting)</f>
        <v>#NAME?</v>
      </c>
      <c r="M30" s="855" t="e">
        <f ca="1">_xll.ohRangeRetrieveError(L30)</f>
        <v>#NAME?</v>
      </c>
      <c r="N30" s="745"/>
    </row>
    <row r="31" spans="1:14" ht="11.25" customHeight="1" x14ac:dyDescent="0.2">
      <c r="A31" s="66"/>
      <c r="B31" s="753">
        <v>0</v>
      </c>
      <c r="C31" s="753" t="str">
        <f t="shared" si="4"/>
        <v>0d</v>
      </c>
      <c r="D31" s="753" t="s">
        <v>108</v>
      </c>
      <c r="E31" s="753" t="str">
        <f t="shared" si="5"/>
        <v>SB</v>
      </c>
      <c r="F31" s="753" t="str">
        <f t="shared" si="6"/>
        <v>1L</v>
      </c>
      <c r="G31" s="857" t="str">
        <f t="shared" si="0"/>
        <v>Semiannual</v>
      </c>
      <c r="H31" s="857" t="s">
        <v>388</v>
      </c>
      <c r="I31" s="857" t="str">
        <f t="shared" si="1"/>
        <v>Actual/365 (Fixed)</v>
      </c>
      <c r="J31" s="856" t="str">
        <f t="shared" si="2"/>
        <v>GBP1L6L26Y_Quote</v>
      </c>
      <c r="K31" s="751" t="str">
        <f t="shared" si="3"/>
        <v>GBPSB6L26Y_Quote</v>
      </c>
      <c r="L31" s="425" t="e">
        <f ca="1">_xll.qlSwapRateHelper(Trigger,K31&amp;"_rh",ObjectOverwrite,Permanent,$K31,$B31,$D31,Calendar,$G31,$H31,$I31,$L$4,$J31,C31,Discounting)</f>
        <v>#NAME?</v>
      </c>
      <c r="M31" s="855" t="e">
        <f ca="1">_xll.ohRangeRetrieveError(L31)</f>
        <v>#NAME?</v>
      </c>
      <c r="N31" s="745"/>
    </row>
    <row r="32" spans="1:14" ht="11.25" customHeight="1" x14ac:dyDescent="0.2">
      <c r="A32" s="66"/>
      <c r="B32" s="753">
        <v>0</v>
      </c>
      <c r="C32" s="753" t="str">
        <f t="shared" si="4"/>
        <v>0d</v>
      </c>
      <c r="D32" s="753" t="s">
        <v>107</v>
      </c>
      <c r="E32" s="753" t="str">
        <f t="shared" si="5"/>
        <v>SB</v>
      </c>
      <c r="F32" s="753" t="str">
        <f t="shared" si="6"/>
        <v>1L</v>
      </c>
      <c r="G32" s="857" t="str">
        <f t="shared" si="0"/>
        <v>Semiannual</v>
      </c>
      <c r="H32" s="857" t="s">
        <v>388</v>
      </c>
      <c r="I32" s="857" t="str">
        <f t="shared" si="1"/>
        <v>Actual/365 (Fixed)</v>
      </c>
      <c r="J32" s="856" t="str">
        <f t="shared" si="2"/>
        <v>GBP1L6L27Y_Quote</v>
      </c>
      <c r="K32" s="751" t="str">
        <f t="shared" si="3"/>
        <v>GBPSB6L27Y_Quote</v>
      </c>
      <c r="L32" s="425" t="e">
        <f ca="1">_xll.qlSwapRateHelper(Trigger,K32&amp;"_rh",ObjectOverwrite,Permanent,$K32,$B32,$D32,Calendar,$G32,$H32,$I32,$L$4,$J32,C32,Discounting)</f>
        <v>#NAME?</v>
      </c>
      <c r="M32" s="855" t="e">
        <f ca="1">_xll.ohRangeRetrieveError(L32)</f>
        <v>#NAME?</v>
      </c>
      <c r="N32" s="745"/>
    </row>
    <row r="33" spans="1:14" ht="11.25" customHeight="1" x14ac:dyDescent="0.2">
      <c r="A33" s="66"/>
      <c r="B33" s="753">
        <v>0</v>
      </c>
      <c r="C33" s="753" t="str">
        <f t="shared" si="4"/>
        <v>0d</v>
      </c>
      <c r="D33" s="753" t="s">
        <v>106</v>
      </c>
      <c r="E33" s="753" t="str">
        <f t="shared" si="5"/>
        <v>SB</v>
      </c>
      <c r="F33" s="753" t="str">
        <f t="shared" si="6"/>
        <v>1L</v>
      </c>
      <c r="G33" s="857" t="str">
        <f t="shared" si="0"/>
        <v>Semiannual</v>
      </c>
      <c r="H33" s="857" t="s">
        <v>388</v>
      </c>
      <c r="I33" s="857" t="str">
        <f t="shared" si="1"/>
        <v>Actual/365 (Fixed)</v>
      </c>
      <c r="J33" s="856" t="str">
        <f t="shared" si="2"/>
        <v>GBP1L6L28Y_Quote</v>
      </c>
      <c r="K33" s="751" t="str">
        <f t="shared" si="3"/>
        <v>GBPSB6L28Y_Quote</v>
      </c>
      <c r="L33" s="425" t="e">
        <f ca="1">_xll.qlSwapRateHelper(Trigger,K33&amp;"_rh",ObjectOverwrite,Permanent,$K33,$B33,$D33,Calendar,$G33,$H33,$I33,$L$4,$J33,C33,Discounting)</f>
        <v>#NAME?</v>
      </c>
      <c r="M33" s="855" t="e">
        <f ca="1">_xll.ohRangeRetrieveError(L33)</f>
        <v>#NAME?</v>
      </c>
      <c r="N33" s="745"/>
    </row>
    <row r="34" spans="1:14" ht="11.25" customHeight="1" x14ac:dyDescent="0.2">
      <c r="A34" s="66"/>
      <c r="B34" s="753">
        <v>0</v>
      </c>
      <c r="C34" s="753" t="str">
        <f t="shared" si="4"/>
        <v>0d</v>
      </c>
      <c r="D34" s="753" t="s">
        <v>105</v>
      </c>
      <c r="E34" s="753" t="str">
        <f t="shared" si="5"/>
        <v>SB</v>
      </c>
      <c r="F34" s="753" t="str">
        <f t="shared" si="6"/>
        <v>1L</v>
      </c>
      <c r="G34" s="857" t="str">
        <f t="shared" si="0"/>
        <v>Semiannual</v>
      </c>
      <c r="H34" s="857" t="s">
        <v>388</v>
      </c>
      <c r="I34" s="857" t="str">
        <f t="shared" si="1"/>
        <v>Actual/365 (Fixed)</v>
      </c>
      <c r="J34" s="856" t="str">
        <f t="shared" si="2"/>
        <v>GBP1L6L29Y_Quote</v>
      </c>
      <c r="K34" s="751" t="str">
        <f t="shared" si="3"/>
        <v>GBPSB6L29Y_Quote</v>
      </c>
      <c r="L34" s="425" t="e">
        <f ca="1">_xll.qlSwapRateHelper(Trigger,K34&amp;"_rh",ObjectOverwrite,Permanent,$K34,$B34,$D34,Calendar,$G34,$H34,$I34,$L$4,$J34,C34,Discounting)</f>
        <v>#NAME?</v>
      </c>
      <c r="M34" s="855" t="e">
        <f ca="1">_xll.ohRangeRetrieveError(L34)</f>
        <v>#NAME?</v>
      </c>
      <c r="N34" s="745"/>
    </row>
    <row r="35" spans="1:14" ht="11.25" customHeight="1" x14ac:dyDescent="0.2">
      <c r="A35" s="66"/>
      <c r="B35" s="753">
        <v>0</v>
      </c>
      <c r="C35" s="753" t="str">
        <f t="shared" si="4"/>
        <v>0d</v>
      </c>
      <c r="D35" s="753" t="s">
        <v>50</v>
      </c>
      <c r="E35" s="753" t="str">
        <f t="shared" si="5"/>
        <v>SB</v>
      </c>
      <c r="F35" s="753" t="str">
        <f t="shared" si="6"/>
        <v>1L</v>
      </c>
      <c r="G35" s="857" t="str">
        <f t="shared" si="0"/>
        <v>Semiannual</v>
      </c>
      <c r="H35" s="857" t="s">
        <v>388</v>
      </c>
      <c r="I35" s="857" t="str">
        <f t="shared" si="1"/>
        <v>Actual/365 (Fixed)</v>
      </c>
      <c r="J35" s="856" t="str">
        <f t="shared" si="2"/>
        <v>GBP1L6L30Y_Quote</v>
      </c>
      <c r="K35" s="751" t="str">
        <f t="shared" si="3"/>
        <v>GBPSB6L30Y_Quote</v>
      </c>
      <c r="L35" s="425" t="e">
        <f ca="1">_xll.qlSwapRateHelper(Trigger,K35&amp;"_rh",ObjectOverwrite,Permanent,$K35,$B35,$D35,Calendar,$G35,$H35,$I35,$L$4,$J35,C35,Discounting)</f>
        <v>#NAME?</v>
      </c>
      <c r="M35" s="855" t="e">
        <f ca="1">_xll.ohRangeRetrieveError(L35)</f>
        <v>#NAME?</v>
      </c>
      <c r="N35" s="745"/>
    </row>
    <row r="36" spans="1:14" ht="11.25" customHeight="1" x14ac:dyDescent="0.2">
      <c r="A36" s="66"/>
      <c r="B36" s="753">
        <v>0</v>
      </c>
      <c r="C36" s="753" t="str">
        <f t="shared" si="4"/>
        <v>0d</v>
      </c>
      <c r="D36" s="753" t="s">
        <v>104</v>
      </c>
      <c r="E36" s="753" t="str">
        <f t="shared" si="5"/>
        <v>SB</v>
      </c>
      <c r="F36" s="753" t="str">
        <f t="shared" si="6"/>
        <v>1L</v>
      </c>
      <c r="G36" s="857" t="str">
        <f t="shared" si="0"/>
        <v>Semiannual</v>
      </c>
      <c r="H36" s="857" t="s">
        <v>388</v>
      </c>
      <c r="I36" s="857" t="str">
        <f t="shared" si="1"/>
        <v>Actual/365 (Fixed)</v>
      </c>
      <c r="J36" s="856" t="str">
        <f t="shared" si="2"/>
        <v>GBP1L6L35Y_Quote</v>
      </c>
      <c r="K36" s="751" t="str">
        <f t="shared" si="3"/>
        <v>GBPSB6L35Y_Quote</v>
      </c>
      <c r="L36" s="425" t="e">
        <f ca="1">_xll.qlSwapRateHelper(Trigger,K36&amp;"_rh",ObjectOverwrite,Permanent,$K36,$B36,$D36,Calendar,$G36,$H36,$I36,$L$4,$J36,C36,Discounting)</f>
        <v>#NAME?</v>
      </c>
      <c r="M36" s="855" t="e">
        <f ca="1">_xll.ohRangeRetrieveError(L36)</f>
        <v>#NAME?</v>
      </c>
      <c r="N36" s="745"/>
    </row>
    <row r="37" spans="1:14" ht="11.25" customHeight="1" x14ac:dyDescent="0.2">
      <c r="A37" s="66"/>
      <c r="B37" s="753">
        <v>0</v>
      </c>
      <c r="C37" s="753" t="str">
        <f t="shared" si="4"/>
        <v>0d</v>
      </c>
      <c r="D37" s="753" t="s">
        <v>103</v>
      </c>
      <c r="E37" s="753" t="str">
        <f t="shared" si="5"/>
        <v>SB</v>
      </c>
      <c r="F37" s="753" t="str">
        <f t="shared" si="6"/>
        <v>1L</v>
      </c>
      <c r="G37" s="857" t="str">
        <f t="shared" si="0"/>
        <v>Semiannual</v>
      </c>
      <c r="H37" s="857" t="s">
        <v>388</v>
      </c>
      <c r="I37" s="857" t="str">
        <f t="shared" si="1"/>
        <v>Actual/365 (Fixed)</v>
      </c>
      <c r="J37" s="856" t="str">
        <f t="shared" si="2"/>
        <v>GBP1L6L40Y_Quote</v>
      </c>
      <c r="K37" s="751" t="str">
        <f t="shared" si="3"/>
        <v>GBPSB6L40Y_Quote</v>
      </c>
      <c r="L37" s="425" t="e">
        <f ca="1">_xll.qlSwapRateHelper(Trigger,K37&amp;"_rh",ObjectOverwrite,Permanent,$K37,$B37,$D37,Calendar,$G37,$H37,$I37,$L$4,$J37,C37,Discounting)</f>
        <v>#NAME?</v>
      </c>
      <c r="M37" s="855" t="e">
        <f ca="1">_xll.ohRangeRetrieveError(L37)</f>
        <v>#NAME?</v>
      </c>
      <c r="N37" s="745"/>
    </row>
    <row r="38" spans="1:14" ht="11.25" customHeight="1" x14ac:dyDescent="0.2">
      <c r="A38" s="66"/>
      <c r="B38" s="753">
        <v>0</v>
      </c>
      <c r="C38" s="753" t="str">
        <f t="shared" si="4"/>
        <v>0d</v>
      </c>
      <c r="D38" s="753" t="s">
        <v>102</v>
      </c>
      <c r="E38" s="753" t="str">
        <f t="shared" si="5"/>
        <v>SB</v>
      </c>
      <c r="F38" s="753" t="str">
        <f t="shared" si="6"/>
        <v>1L</v>
      </c>
      <c r="G38" s="857" t="str">
        <f t="shared" si="0"/>
        <v>Semiannual</v>
      </c>
      <c r="H38" s="857" t="s">
        <v>388</v>
      </c>
      <c r="I38" s="857" t="str">
        <f t="shared" si="1"/>
        <v>Actual/365 (Fixed)</v>
      </c>
      <c r="J38" s="856" t="str">
        <f t="shared" si="2"/>
        <v>GBP1L6L50Y_Quote</v>
      </c>
      <c r="K38" s="751" t="str">
        <f t="shared" si="3"/>
        <v>GBPSB6L50Y_Quote</v>
      </c>
      <c r="L38" s="425" t="e">
        <f ca="1">_xll.qlSwapRateHelper(Trigger,K38&amp;"_rh",ObjectOverwrite,Permanent,$K38,$B38,$D38,Calendar,$G38,$H38,$I38,$L$4,$J38,C38,Discounting)</f>
        <v>#NAME?</v>
      </c>
      <c r="M38" s="855" t="e">
        <f ca="1">_xll.ohRangeRetrieveError(L38)</f>
        <v>#NAME?</v>
      </c>
      <c r="N38" s="745"/>
    </row>
    <row r="39" spans="1:14" ht="11.25" customHeight="1" x14ac:dyDescent="0.2">
      <c r="A39" s="66"/>
      <c r="B39" s="285">
        <v>0</v>
      </c>
      <c r="C39" s="285" t="str">
        <f t="shared" si="4"/>
        <v>0d</v>
      </c>
      <c r="D39" s="285" t="s">
        <v>101</v>
      </c>
      <c r="E39" s="285" t="str">
        <f t="shared" si="5"/>
        <v>SB</v>
      </c>
      <c r="F39" s="285" t="str">
        <f t="shared" si="6"/>
        <v>1L</v>
      </c>
      <c r="G39" s="854" t="str">
        <f t="shared" si="0"/>
        <v>Semiannual</v>
      </c>
      <c r="H39" s="854" t="s">
        <v>388</v>
      </c>
      <c r="I39" s="854" t="str">
        <f t="shared" si="1"/>
        <v>Actual/365 (Fixed)</v>
      </c>
      <c r="J39" s="853" t="str">
        <f t="shared" si="2"/>
        <v>GBP1L6L60Y_Quote</v>
      </c>
      <c r="K39" s="748" t="str">
        <f t="shared" si="3"/>
        <v>GBPSB6L60Y_Quote</v>
      </c>
      <c r="L39" s="415" t="e">
        <f ca="1">_xll.qlSwapRateHelper(Trigger,K39&amp;"_rh",ObjectOverwrite,Permanent,$K39,$B39,$D39,Calendar,$G39,$H39,$I39,$L$4,$J39,C39,Discounting)</f>
        <v>#NAME?</v>
      </c>
      <c r="M39" s="852" t="e">
        <f ca="1">_xll.ohRangeRetrieveError(L39)</f>
        <v>#NAME?</v>
      </c>
      <c r="N39" s="745"/>
    </row>
    <row r="40" spans="1:14" ht="11.25" customHeight="1" thickBot="1" x14ac:dyDescent="0.25">
      <c r="A40" s="54"/>
      <c r="B40" s="53"/>
      <c r="C40" s="53"/>
      <c r="D40" s="53"/>
      <c r="E40" s="53"/>
      <c r="F40" s="53"/>
      <c r="G40" s="53"/>
      <c r="H40" s="53"/>
      <c r="I40" s="53"/>
      <c r="J40" s="53"/>
      <c r="K40" s="53"/>
      <c r="L40" s="269"/>
      <c r="M40" s="269"/>
      <c r="N40" s="851"/>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col min="14" max="14" width="24.42578125" style="398" bestFit="1" customWidth="1"/>
    <col min="15" max="15" width="17.28515625" style="398" bestFit="1" customWidth="1"/>
    <col min="16" max="16" width="12" style="398" bestFit="1" customWidth="1"/>
    <col min="17"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3.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27" t="s">
        <v>193</v>
      </c>
      <c r="AA16" s="1427" t="s">
        <v>481</v>
      </c>
    </row>
    <row r="17" spans="1:27" ht="12" collapsed="1" thickBot="1" x14ac:dyDescent="0.25">
      <c r="A17" s="743"/>
      <c r="B17" s="1426"/>
      <c r="C17" s="1426"/>
      <c r="D17" s="743"/>
      <c r="E17" s="743"/>
      <c r="F17" s="1426"/>
      <c r="G17" s="1426"/>
      <c r="H17" s="1426"/>
      <c r="I17" s="1426"/>
      <c r="J17" s="1426"/>
      <c r="K17" s="743"/>
      <c r="L17" s="1406"/>
      <c r="M17" s="1406"/>
      <c r="Z17" s="1425" t="e">
        <f ca="1">_xll.qlLibor(,Currency,IndexTenor,YieldCurve)</f>
        <v>#NAME?</v>
      </c>
      <c r="AA17" s="1425" t="e">
        <f ca="1">_xll.qlSonia(,YieldCurve,,)</f>
        <v>#NAME?</v>
      </c>
    </row>
    <row r="18" spans="1:27" ht="12" thickBot="1" x14ac:dyDescent="0.25">
      <c r="M18" s="1415" t="s">
        <v>365</v>
      </c>
      <c r="N18" s="1415" t="s">
        <v>333</v>
      </c>
      <c r="O18" s="1413" t="s">
        <v>355</v>
      </c>
      <c r="P18" s="1413" t="s">
        <v>332</v>
      </c>
      <c r="Q18" s="1414" t="s">
        <v>74</v>
      </c>
      <c r="R18" s="1413" t="s">
        <v>331</v>
      </c>
      <c r="S18" s="1413" t="s">
        <v>477</v>
      </c>
      <c r="T18" s="1412" t="s">
        <v>329</v>
      </c>
      <c r="U18" s="1411" t="s">
        <v>328</v>
      </c>
      <c r="V18" s="1393"/>
      <c r="W18" s="1423" t="s">
        <v>327</v>
      </c>
      <c r="X18" s="1422" t="s">
        <v>326</v>
      </c>
      <c r="Y18" s="1422" t="s">
        <v>325</v>
      </c>
      <c r="Z18" s="1421" t="s">
        <v>478</v>
      </c>
      <c r="AA18" s="1420" t="s">
        <v>324</v>
      </c>
    </row>
    <row r="19" spans="1:27" ht="12" thickBot="1" x14ac:dyDescent="0.25">
      <c r="J19" s="1419" t="s">
        <v>323</v>
      </c>
      <c r="M19" s="863" t="e">
        <f t="array" ref="M19:M29" ca="1">_xll.ohFilter(RateHelpers_1M!A7:A17,IF(ISERROR(RateHelpers_1M!C7:C17),FALSE,TRUE))</f>
        <v>#NAME?</v>
      </c>
      <c r="N19" s="863" t="e">
        <f ca="1">_xll.qlRateHelperQuoteName(M19)</f>
        <v>#NAME?</v>
      </c>
      <c r="O19" s="1396" t="e">
        <f ca="1">_xll.qlRateHelperLatestDate(M19,trigger)</f>
        <v>#NAME?</v>
      </c>
      <c r="P19" s="1408" t="e">
        <f ca="1">_xll.qlRateHelperQuoteValue(M19,_xll.ohTrigger(RecalcTrigger,YieldCurve))</f>
        <v>#NAME?</v>
      </c>
      <c r="Q19" s="1407" t="e">
        <f t="shared" ref="Q19:Q29" ca="1" si="6">SUBSTITUTE(SUBSTITUTE(N19,"X1S_Quote","M"),"GBP","")</f>
        <v>#NAME?</v>
      </c>
      <c r="R19" s="1406" t="e">
        <f ca="1">_xll.qlSwapIndex(,FamilyName,Q19,NDays,Currency,Calendar,"1Y","mf","actual/365 (fixed)",IborIndex,Discounting,,_xll.ohTrigger(trigger,RecalcTrigger))</f>
        <v>#NAME?</v>
      </c>
      <c r="S19" s="1405" t="e">
        <f ca="1">_xll.qlIndexFixing(R19,$X$19,TRUE,trigger)</f>
        <v>#NAME?</v>
      </c>
      <c r="T19" s="1404" t="e">
        <f t="shared" ref="T19:T29" ca="1" si="7">S19-P19</f>
        <v>#NAME?</v>
      </c>
      <c r="U19" s="1410" t="e">
        <f t="array" aca="1" ref="U19" ca="1">MAX(ABS(_xll.ohFilter(T19:T29,IF(ISERROR(T19:T29),FALSE,TRUE))))</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_xll.qlRateHelperLatestDate(M20,trigger)</f>
        <v>#NAME?</v>
      </c>
      <c r="P20" s="1408" t="e">
        <f ca="1">_xll.qlRateHelperQuoteValue(M20,_xll.ohTrigger(RecalcTrigger,YieldCurve))</f>
        <v>#NAME?</v>
      </c>
      <c r="Q20" s="1407" t="e">
        <f t="shared" ca="1" si="6"/>
        <v>#NAME?</v>
      </c>
      <c r="R20" s="1406" t="e">
        <f ca="1">_xll.qlSwapIndex(,FamilyName,Q20,NDays,Currency,Calendar,"1Y","mf","actual/365 (fixed)",IborIndex,Discounting,,_xll.ohTrigger(trigger,RecalcTrigger))</f>
        <v>#NAME?</v>
      </c>
      <c r="S20" s="1405" t="e">
        <f ca="1">_xll.qlIndexFixing(R20,$X$19,TRUE,trigger)</f>
        <v>#NAME?</v>
      </c>
      <c r="T20" s="1404" t="e">
        <f t="shared" ca="1" si="7"/>
        <v>#NAME?</v>
      </c>
      <c r="U20" s="1397"/>
      <c r="W20" s="863" t="str">
        <f t="shared" ref="W20:W83" si="8">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_xll.qlRateHelperLatestDate(M21,trigger)</f>
        <v>#NAME?</v>
      </c>
      <c r="P21" s="1408" t="e">
        <f ca="1">_xll.qlRateHelperQuoteValue(M21,_xll.ohTrigger(RecalcTrigger,YieldCurve))</f>
        <v>#NAME?</v>
      </c>
      <c r="Q21" s="1407" t="e">
        <f t="shared" ca="1" si="6"/>
        <v>#NAME?</v>
      </c>
      <c r="R21" s="1406" t="e">
        <f ca="1">_xll.qlSwapIndex(,FamilyName,Q21,NDays,Currency,Calendar,"1Y","mf","actual/365 (fixed)",IborIndex,Discounting,,_xll.ohTrigger(trigger,RecalcTrigger))</f>
        <v>#NAME?</v>
      </c>
      <c r="S21" s="1405" t="e">
        <f ca="1">_xll.qlIndexFixing(R21,$X$19,TRUE,trigger)</f>
        <v>#NAME?</v>
      </c>
      <c r="T21" s="1404" t="e">
        <f t="shared" ca="1" si="7"/>
        <v>#NAME?</v>
      </c>
      <c r="W21" s="863" t="str">
        <f t="shared" si="8"/>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_xll.qlRateHelperLatestDate(M22,trigger)</f>
        <v>#NAME?</v>
      </c>
      <c r="P22" s="1408" t="e">
        <f ca="1">_xll.qlRateHelperQuoteValue(M22,_xll.ohTrigger(RecalcTrigger,YieldCurve))</f>
        <v>#NAME?</v>
      </c>
      <c r="Q22" s="1407" t="e">
        <f t="shared" ca="1" si="6"/>
        <v>#NAME?</v>
      </c>
      <c r="R22" s="1406" t="e">
        <f ca="1">_xll.qlSwapIndex(,FamilyName,Q22,NDays,Currency,Calendar,"1Y","mf","actual/365 (fixed)",IborIndex,Discounting,,_xll.ohTrigger(trigger,RecalcTrigger))</f>
        <v>#NAME?</v>
      </c>
      <c r="S22" s="1405" t="e">
        <f ca="1">_xll.qlIndexFixing(R22,$X$19,TRUE,trigger)</f>
        <v>#NAME?</v>
      </c>
      <c r="T22" s="1404" t="e">
        <f t="shared" ca="1" si="7"/>
        <v>#NAME?</v>
      </c>
      <c r="W22" s="863" t="str">
        <f t="shared" si="8"/>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_xll.qlRateHelperLatestDate(M23,trigger)</f>
        <v>#NAME?</v>
      </c>
      <c r="P23" s="1408" t="e">
        <f ca="1">_xll.qlRateHelperQuoteValue(M23,_xll.ohTrigger(RecalcTrigger,YieldCurve))</f>
        <v>#NAME?</v>
      </c>
      <c r="Q23" s="1407" t="e">
        <f t="shared" ca="1" si="6"/>
        <v>#NAME?</v>
      </c>
      <c r="R23" s="1406" t="e">
        <f ca="1">_xll.qlSwapIndex(,FamilyName,Q23,NDays,Currency,Calendar,"1Y","mf","actual/365 (fixed)",IborIndex,Discounting,,_xll.ohTrigger(trigger,RecalcTrigger))</f>
        <v>#NAME?</v>
      </c>
      <c r="S23" s="1405" t="e">
        <f ca="1">_xll.qlIndexFixing(R23,$X$19,TRUE,trigger)</f>
        <v>#NAME?</v>
      </c>
      <c r="T23" s="1404" t="e">
        <f t="shared" ca="1" si="7"/>
        <v>#NAME?</v>
      </c>
      <c r="W23" s="863" t="str">
        <f t="shared" si="8"/>
        <v>1D</v>
      </c>
      <c r="X23" s="1396" t="e">
        <f ca="1">_xll.qlCalendarAdvance(Calendar,X22,W23,"f",FALSE)</f>
        <v>#NAME?</v>
      </c>
      <c r="Y23" s="1395" t="e">
        <f ca="1">_xll.qlCalendarAdvance(Calendar,X23,NDays&amp;"D")</f>
        <v>#NAME?</v>
      </c>
      <c r="Z23" s="1394" t="e">
        <f ca="1"/>
        <v>#N/A</v>
      </c>
      <c r="AA23" s="1402" t="e">
        <f ca="1"/>
        <v>#N/A</v>
      </c>
    </row>
    <row r="24" spans="1:27" x14ac:dyDescent="0.2">
      <c r="M24" s="863" t="e">
        <f ca="1"/>
        <v>#NAME?</v>
      </c>
      <c r="N24" s="863" t="e">
        <f ca="1">_xll.qlRateHelperQuoteName(M24)</f>
        <v>#NAME?</v>
      </c>
      <c r="O24" s="1396" t="e">
        <f ca="1">_xll.qlRateHelperLatestDate(M24,trigger)</f>
        <v>#NAME?</v>
      </c>
      <c r="P24" s="1408" t="e">
        <f ca="1">_xll.qlRateHelperQuoteValue(M24,_xll.ohTrigger(RecalcTrigger,YieldCurve))</f>
        <v>#NAME?</v>
      </c>
      <c r="Q24" s="1407" t="e">
        <f t="shared" ca="1" si="6"/>
        <v>#NAME?</v>
      </c>
      <c r="R24" s="1406" t="e">
        <f ca="1">_xll.qlSwapIndex(,FamilyName,Q24,NDays,Currency,Calendar,"1Y","mf","actual/365 (fixed)",IborIndex,Discounting,,_xll.ohTrigger(trigger,RecalcTrigger))</f>
        <v>#NAME?</v>
      </c>
      <c r="S24" s="1405" t="e">
        <f ca="1">_xll.qlIndexFixing(R24,$X$19,TRUE,trigger)</f>
        <v>#NAME?</v>
      </c>
      <c r="T24" s="1404" t="e">
        <f t="shared" ca="1" si="7"/>
        <v>#NAME?</v>
      </c>
      <c r="W24" s="863" t="str">
        <f t="shared" si="8"/>
        <v>1D</v>
      </c>
      <c r="X24" s="1396" t="e">
        <f ca="1">_xll.qlCalendarAdvance(Calendar,X23,W24,"f",FALSE)</f>
        <v>#NAME?</v>
      </c>
      <c r="Y24" s="1395" t="e">
        <f ca="1">_xll.qlCalendarAdvance(Calendar,X24,NDays&amp;"D")</f>
        <v>#NAME?</v>
      </c>
      <c r="Z24" s="1394" t="e">
        <f ca="1"/>
        <v>#N/A</v>
      </c>
      <c r="AA24" s="1402" t="e">
        <f ca="1"/>
        <v>#N/A</v>
      </c>
    </row>
    <row r="25" spans="1:27" x14ac:dyDescent="0.2">
      <c r="M25" s="863" t="e">
        <f ca="1"/>
        <v>#NAME?</v>
      </c>
      <c r="N25" s="863" t="e">
        <f ca="1">_xll.qlRateHelperQuoteName(M25)</f>
        <v>#NAME?</v>
      </c>
      <c r="O25" s="1396" t="e">
        <f ca="1">_xll.qlRateHelperLatestDate(M25,trigger)</f>
        <v>#NAME?</v>
      </c>
      <c r="P25" s="1408" t="e">
        <f ca="1">_xll.qlRateHelperQuoteValue(M25,_xll.ohTrigger(RecalcTrigger,YieldCurve))</f>
        <v>#NAME?</v>
      </c>
      <c r="Q25" s="1407" t="e">
        <f t="shared" ca="1" si="6"/>
        <v>#NAME?</v>
      </c>
      <c r="R25" s="1406" t="e">
        <f ca="1">_xll.qlSwapIndex(,FamilyName,Q25,NDays,Currency,Calendar,"1Y","mf","actual/365 (fixed)",IborIndex,Discounting,,_xll.ohTrigger(trigger,RecalcTrigger))</f>
        <v>#NAME?</v>
      </c>
      <c r="S25" s="1405" t="e">
        <f ca="1">_xll.qlIndexFixing(R25,$X$19,TRUE,trigger)</f>
        <v>#NAME?</v>
      </c>
      <c r="T25" s="1404" t="e">
        <f t="shared" ca="1" si="7"/>
        <v>#NAME?</v>
      </c>
      <c r="W25" s="863" t="str">
        <f t="shared" si="8"/>
        <v>1D</v>
      </c>
      <c r="X25" s="1396" t="e">
        <f ca="1">_xll.qlCalendarAdvance(Calendar,X24,W25,"f",FALSE)</f>
        <v>#NAME?</v>
      </c>
      <c r="Y25" s="1395" t="e">
        <f ca="1">_xll.qlCalendarAdvance(Calendar,X25,NDays&amp;"D")</f>
        <v>#NAME?</v>
      </c>
      <c r="Z25" s="1394" t="e">
        <f ca="1"/>
        <v>#N/A</v>
      </c>
      <c r="AA25" s="1402" t="e">
        <f ca="1"/>
        <v>#N/A</v>
      </c>
    </row>
    <row r="26" spans="1:27" x14ac:dyDescent="0.2">
      <c r="M26" s="863" t="e">
        <f ca="1"/>
        <v>#NAME?</v>
      </c>
      <c r="N26" s="863" t="e">
        <f ca="1">_xll.qlRateHelperQuoteName(M26)</f>
        <v>#NAME?</v>
      </c>
      <c r="O26" s="1396" t="e">
        <f ca="1">_xll.qlRateHelperLatestDate(M26,trigger)</f>
        <v>#NAME?</v>
      </c>
      <c r="P26" s="1408" t="e">
        <f ca="1">_xll.qlRateHelperQuoteValue(M26,_xll.ohTrigger(RecalcTrigger,YieldCurve))</f>
        <v>#NAME?</v>
      </c>
      <c r="Q26" s="1407" t="e">
        <f t="shared" ca="1" si="6"/>
        <v>#NAME?</v>
      </c>
      <c r="R26" s="1406" t="e">
        <f ca="1">_xll.qlSwapIndex(,FamilyName,Q26,NDays,Currency,Calendar,"1Y","mf","actual/365 (fixed)",IborIndex,Discounting,,_xll.ohTrigger(trigger,RecalcTrigger))</f>
        <v>#NAME?</v>
      </c>
      <c r="S26" s="1405" t="e">
        <f ca="1">_xll.qlIndexFixing(R26,$X$19,TRUE,trigger)</f>
        <v>#NAME?</v>
      </c>
      <c r="T26" s="1404" t="e">
        <f t="shared" ca="1" si="7"/>
        <v>#NAME?</v>
      </c>
      <c r="W26" s="863" t="str">
        <f t="shared" si="8"/>
        <v>1D</v>
      </c>
      <c r="X26" s="1396" t="e">
        <f ca="1">_xll.qlCalendarAdvance(Calendar,X25,W26,"f",FALSE)</f>
        <v>#NAME?</v>
      </c>
      <c r="Y26" s="1395" t="e">
        <f ca="1">_xll.qlCalendarAdvance(Calendar,X26,NDays&amp;"D")</f>
        <v>#NAME?</v>
      </c>
      <c r="Z26" s="1394" t="e">
        <f ca="1"/>
        <v>#N/A</v>
      </c>
      <c r="AA26" s="1402" t="e">
        <f ca="1"/>
        <v>#N/A</v>
      </c>
    </row>
    <row r="27" spans="1:27" x14ac:dyDescent="0.2">
      <c r="M27" s="863" t="e">
        <f ca="1"/>
        <v>#NAME?</v>
      </c>
      <c r="N27" s="863" t="e">
        <f ca="1">_xll.qlRateHelperQuoteName(M27)</f>
        <v>#NAME?</v>
      </c>
      <c r="O27" s="1396" t="e">
        <f ca="1">_xll.qlRateHelperLatestDate(M27,trigger)</f>
        <v>#NAME?</v>
      </c>
      <c r="P27" s="1408" t="e">
        <f ca="1">_xll.qlRateHelperQuoteValue(M27,_xll.ohTrigger(RecalcTrigger,YieldCurve))</f>
        <v>#NAME?</v>
      </c>
      <c r="Q27" s="1407" t="e">
        <f t="shared" ca="1" si="6"/>
        <v>#NAME?</v>
      </c>
      <c r="R27" s="1406" t="e">
        <f ca="1">_xll.qlSwapIndex(,FamilyName,Q27,NDays,Currency,Calendar,"1Y","mf","actual/365 (fixed)",IborIndex,Discounting,,_xll.ohTrigger(trigger,RecalcTrigger))</f>
        <v>#NAME?</v>
      </c>
      <c r="S27" s="1405" t="e">
        <f ca="1">_xll.qlIndexFixing(R27,$X$19,TRUE,trigger)</f>
        <v>#NAME?</v>
      </c>
      <c r="T27" s="1404" t="e">
        <f t="shared" ca="1" si="7"/>
        <v>#NAME?</v>
      </c>
      <c r="W27" s="863" t="str">
        <f t="shared" si="8"/>
        <v>1D</v>
      </c>
      <c r="X27" s="1396" t="e">
        <f ca="1">_xll.qlCalendarAdvance(Calendar,X26,W27,"f",FALSE)</f>
        <v>#NAME?</v>
      </c>
      <c r="Y27" s="1395" t="e">
        <f ca="1">_xll.qlCalendarAdvance(Calendar,X27,NDays&amp;"D")</f>
        <v>#NAME?</v>
      </c>
      <c r="Z27" s="1394" t="e">
        <f ca="1"/>
        <v>#N/A</v>
      </c>
      <c r="AA27" s="1402" t="e">
        <f ca="1"/>
        <v>#N/A</v>
      </c>
    </row>
    <row r="28" spans="1:27" x14ac:dyDescent="0.2">
      <c r="M28" s="863" t="e">
        <f ca="1"/>
        <v>#NAME?</v>
      </c>
      <c r="N28" s="863" t="e">
        <f ca="1">_xll.qlRateHelperQuoteName(M28)</f>
        <v>#NAME?</v>
      </c>
      <c r="O28" s="1396" t="e">
        <f ca="1">_xll.qlRateHelperLatestDate(M28,trigger)</f>
        <v>#NAME?</v>
      </c>
      <c r="P28" s="1408" t="e">
        <f ca="1">_xll.qlRateHelperQuoteValue(M28,_xll.ohTrigger(RecalcTrigger,YieldCurve))</f>
        <v>#NAME?</v>
      </c>
      <c r="Q28" s="1407" t="e">
        <f t="shared" ca="1" si="6"/>
        <v>#NAME?</v>
      </c>
      <c r="R28" s="1406" t="e">
        <f ca="1">_xll.qlSwapIndex(,FamilyName,Q28,NDays,Currency,Calendar,"1Y","mf","actual/365 (fixed)",IborIndex,Discounting,,_xll.ohTrigger(trigger,RecalcTrigger))</f>
        <v>#NAME?</v>
      </c>
      <c r="S28" s="1405" t="e">
        <f ca="1">_xll.qlIndexFixing(R28,$X$19,TRUE,trigger)</f>
        <v>#NAME?</v>
      </c>
      <c r="T28" s="1404" t="e">
        <f t="shared" ca="1" si="7"/>
        <v>#NAME?</v>
      </c>
      <c r="W28" s="863" t="str">
        <f t="shared" si="8"/>
        <v>1D</v>
      </c>
      <c r="X28" s="1396" t="e">
        <f ca="1">_xll.qlCalendarAdvance(Calendar,X27,W28,"f",FALSE)</f>
        <v>#NAME?</v>
      </c>
      <c r="Y28" s="1395" t="e">
        <f ca="1">_xll.qlCalendarAdvance(Calendar,X28,NDays&amp;"D")</f>
        <v>#NAME?</v>
      </c>
      <c r="Z28" s="1394" t="e">
        <f ca="1"/>
        <v>#N/A</v>
      </c>
      <c r="AA28" s="1402" t="e">
        <f ca="1"/>
        <v>#N/A</v>
      </c>
    </row>
    <row r="29" spans="1:27" ht="12" thickBot="1" x14ac:dyDescent="0.25">
      <c r="M29" s="863" t="e">
        <f ca="1"/>
        <v>#NAME?</v>
      </c>
      <c r="N29" s="863" t="e">
        <f ca="1">_xll.qlRateHelperQuoteName(M29)</f>
        <v>#NAME?</v>
      </c>
      <c r="O29" s="1396" t="e">
        <f ca="1">_xll.qlRateHelperLatestDate(M29,trigger)</f>
        <v>#NAME?</v>
      </c>
      <c r="P29" s="1408" t="e">
        <f ca="1">_xll.qlRateHelperQuoteValue(M29,_xll.ohTrigger(RecalcTrigger,YieldCurve))</f>
        <v>#NAME?</v>
      </c>
      <c r="Q29" s="1407" t="e">
        <f t="shared" ca="1" si="6"/>
        <v>#NAME?</v>
      </c>
      <c r="R29" s="1406" t="e">
        <f ca="1">_xll.qlSwapIndex(,FamilyName,Q29,NDays,Currency,Calendar,"1Y","mf","actual/365 (fixed)",IborIndex,Discounting,,_xll.ohTrigger(trigger,RecalcTrigger))</f>
        <v>#NAME?</v>
      </c>
      <c r="S29" s="1405" t="e">
        <f ca="1">_xll.qlIndexFixing(R29,$X$19,TRUE,trigger)</f>
        <v>#NAME?</v>
      </c>
      <c r="T29" s="1404" t="e">
        <f t="shared" ca="1" si="7"/>
        <v>#NAME?</v>
      </c>
      <c r="W29" s="863" t="str">
        <f t="shared" si="8"/>
        <v>1D</v>
      </c>
      <c r="X29" s="1396" t="e">
        <f ca="1">_xll.qlCalendarAdvance(Calendar,X28,W29,"f",FALSE)</f>
        <v>#NAME?</v>
      </c>
      <c r="Y29" s="1395" t="e">
        <f ca="1">_xll.qlCalendarAdvance(Calendar,X29,NDays&amp;"D")</f>
        <v>#NAME?</v>
      </c>
      <c r="Z29" s="1394" t="e">
        <f ca="1"/>
        <v>#N/A</v>
      </c>
      <c r="AA29" s="1402" t="e">
        <f ca="1"/>
        <v>#N/A</v>
      </c>
    </row>
    <row r="30" spans="1:27" x14ac:dyDescent="0.2">
      <c r="M30" s="743"/>
      <c r="N30" s="743"/>
      <c r="O30" s="743"/>
      <c r="P30" s="743"/>
      <c r="Q30" s="743"/>
      <c r="R30" s="743"/>
      <c r="S30" s="743"/>
      <c r="T30" s="1403"/>
      <c r="W30" s="863" t="str">
        <f t="shared" si="8"/>
        <v>1D</v>
      </c>
      <c r="X30" s="1396" t="e">
        <f ca="1">_xll.qlCalendarAdvance(Calendar,X29,W30,"f",FALSE)</f>
        <v>#NAME?</v>
      </c>
      <c r="Y30" s="1395" t="e">
        <f ca="1">_xll.qlCalendarAdvance(Calendar,X30,NDays&amp;"D")</f>
        <v>#NAME?</v>
      </c>
      <c r="Z30" s="1394" t="e">
        <f ca="1"/>
        <v>#N/A</v>
      </c>
      <c r="AA30" s="1402" t="e">
        <f ca="1"/>
        <v>#N/A</v>
      </c>
    </row>
    <row r="31" spans="1:27" x14ac:dyDescent="0.2">
      <c r="S31" s="398"/>
      <c r="T31" s="1392"/>
      <c r="W31" s="863" t="str">
        <f t="shared" si="8"/>
        <v>1D</v>
      </c>
      <c r="X31" s="1396" t="e">
        <f ca="1">_xll.qlCalendarAdvance(Calendar,X30,W31,"f",FALSE)</f>
        <v>#NAME?</v>
      </c>
      <c r="Y31" s="1395" t="e">
        <f ca="1">_xll.qlCalendarAdvance(Calendar,X31,NDays&amp;"D")</f>
        <v>#NAME?</v>
      </c>
      <c r="Z31" s="1394" t="e">
        <f ca="1"/>
        <v>#N/A</v>
      </c>
      <c r="AA31" s="1402" t="e">
        <f ca="1"/>
        <v>#N/A</v>
      </c>
    </row>
    <row r="32" spans="1:27" x14ac:dyDescent="0.2">
      <c r="S32" s="398"/>
      <c r="T32" s="1392"/>
      <c r="W32" s="863" t="str">
        <f t="shared" si="8"/>
        <v>1D</v>
      </c>
      <c r="X32" s="1396" t="e">
        <f ca="1">_xll.qlCalendarAdvance(Calendar,X31,W32,"f",FALSE)</f>
        <v>#NAME?</v>
      </c>
      <c r="Y32" s="1395" t="e">
        <f ca="1">_xll.qlCalendarAdvance(Calendar,X32,NDays&amp;"D")</f>
        <v>#NAME?</v>
      </c>
      <c r="Z32" s="1394" t="e">
        <f ca="1"/>
        <v>#N/A</v>
      </c>
      <c r="AA32" s="1402" t="e">
        <f ca="1"/>
        <v>#N/A</v>
      </c>
    </row>
    <row r="33" spans="10:27" x14ac:dyDescent="0.2">
      <c r="S33" s="398"/>
      <c r="T33" s="1392"/>
      <c r="W33" s="863" t="str">
        <f t="shared" si="8"/>
        <v>1D</v>
      </c>
      <c r="X33" s="1396" t="e">
        <f ca="1">_xll.qlCalendarAdvance(Calendar,X32,W33,"f",FALSE)</f>
        <v>#NAME?</v>
      </c>
      <c r="Y33" s="1395" t="e">
        <f ca="1">_xll.qlCalendarAdvance(Calendar,X33,NDays&amp;"D")</f>
        <v>#NAME?</v>
      </c>
      <c r="Z33" s="1394" t="e">
        <f ca="1"/>
        <v>#N/A</v>
      </c>
      <c r="AA33" s="1402" t="e">
        <f ca="1"/>
        <v>#N/A</v>
      </c>
    </row>
    <row r="34" spans="10:27" x14ac:dyDescent="0.2">
      <c r="S34" s="398"/>
      <c r="T34" s="1392"/>
      <c r="W34" s="863" t="str">
        <f t="shared" si="8"/>
        <v>1D</v>
      </c>
      <c r="X34" s="1396" t="e">
        <f ca="1">_xll.qlCalendarAdvance(Calendar,X33,W34,"f",FALSE)</f>
        <v>#NAME?</v>
      </c>
      <c r="Y34" s="1395" t="e">
        <f ca="1">_xll.qlCalendarAdvance(Calendar,X34,NDays&amp;"D")</f>
        <v>#NAME?</v>
      </c>
      <c r="Z34" s="1394" t="e">
        <f ca="1"/>
        <v>#N/A</v>
      </c>
      <c r="AA34" s="1402" t="e">
        <f ca="1"/>
        <v>#N/A</v>
      </c>
    </row>
    <row r="35" spans="10:27" x14ac:dyDescent="0.2">
      <c r="S35" s="398"/>
      <c r="T35" s="1392"/>
      <c r="W35" s="863" t="str">
        <f t="shared" si="8"/>
        <v>1D</v>
      </c>
      <c r="X35" s="1396" t="e">
        <f ca="1">_xll.qlCalendarAdvance(Calendar,X34,W35,"f",FALSE)</f>
        <v>#NAME?</v>
      </c>
      <c r="Y35" s="1395" t="e">
        <f ca="1">_xll.qlCalendarAdvance(Calendar,X35,NDays&amp;"D")</f>
        <v>#NAME?</v>
      </c>
      <c r="Z35" s="1394" t="e">
        <f ca="1"/>
        <v>#N/A</v>
      </c>
      <c r="AA35" s="1402" t="e">
        <f ca="1"/>
        <v>#N/A</v>
      </c>
    </row>
    <row r="36" spans="10:27" x14ac:dyDescent="0.2">
      <c r="S36" s="398"/>
      <c r="T36" s="1392"/>
      <c r="W36" s="863" t="str">
        <f t="shared" si="8"/>
        <v>1D</v>
      </c>
      <c r="X36" s="1396" t="e">
        <f ca="1">_xll.qlCalendarAdvance(Calendar,X35,W36,"f",FALSE)</f>
        <v>#NAME?</v>
      </c>
      <c r="Y36" s="1395" t="e">
        <f ca="1">_xll.qlCalendarAdvance(Calendar,X36,NDays&amp;"D")</f>
        <v>#NAME?</v>
      </c>
      <c r="Z36" s="1394" t="e">
        <f ca="1"/>
        <v>#N/A</v>
      </c>
      <c r="AA36" s="1402" t="e">
        <f ca="1"/>
        <v>#N/A</v>
      </c>
    </row>
    <row r="37" spans="10:27" x14ac:dyDescent="0.2">
      <c r="S37" s="398"/>
      <c r="T37" s="1392"/>
      <c r="W37" s="863" t="str">
        <f t="shared" si="8"/>
        <v>1D</v>
      </c>
      <c r="X37" s="1396" t="e">
        <f ca="1">_xll.qlCalendarAdvance(Calendar,X36,W37,"f",FALSE)</f>
        <v>#NAME?</v>
      </c>
      <c r="Y37" s="1395" t="e">
        <f ca="1">_xll.qlCalendarAdvance(Calendar,X37,NDays&amp;"D")</f>
        <v>#NAME?</v>
      </c>
      <c r="Z37" s="1394" t="e">
        <f ca="1"/>
        <v>#N/A</v>
      </c>
      <c r="AA37" s="1402" t="e">
        <f ca="1"/>
        <v>#N/A</v>
      </c>
    </row>
    <row r="38" spans="10:27" x14ac:dyDescent="0.2">
      <c r="S38" s="398"/>
      <c r="T38" s="1392"/>
      <c r="W38" s="863" t="str">
        <f t="shared" si="8"/>
        <v>1D</v>
      </c>
      <c r="X38" s="1396" t="e">
        <f ca="1">_xll.qlCalendarAdvance(Calendar,X37,W38,"f",FALSE)</f>
        <v>#NAME?</v>
      </c>
      <c r="Y38" s="1395" t="e">
        <f ca="1">_xll.qlCalendarAdvance(Calendar,X38,NDays&amp;"D")</f>
        <v>#NAME?</v>
      </c>
      <c r="Z38" s="1394" t="e">
        <f ca="1"/>
        <v>#N/A</v>
      </c>
      <c r="AA38" s="1402" t="e">
        <f ca="1"/>
        <v>#N/A</v>
      </c>
    </row>
    <row r="39" spans="10:27" x14ac:dyDescent="0.2">
      <c r="S39" s="398"/>
      <c r="T39" s="1392"/>
      <c r="W39" s="863" t="str">
        <f t="shared" si="8"/>
        <v>1D</v>
      </c>
      <c r="X39" s="1396" t="e">
        <f ca="1">_xll.qlCalendarAdvance(Calendar,X38,W39,"f",FALSE)</f>
        <v>#NAME?</v>
      </c>
      <c r="Y39" s="1395" t="e">
        <f ca="1">_xll.qlCalendarAdvance(Calendar,X39,NDays&amp;"D")</f>
        <v>#NAME?</v>
      </c>
      <c r="Z39" s="1394" t="e">
        <f ca="1"/>
        <v>#N/A</v>
      </c>
      <c r="AA39" s="1402" t="e">
        <f ca="1"/>
        <v>#N/A</v>
      </c>
    </row>
    <row r="40" spans="10:27" x14ac:dyDescent="0.2">
      <c r="S40" s="398"/>
      <c r="T40" s="1392"/>
      <c r="W40" s="863" t="str">
        <f t="shared" si="8"/>
        <v>1D</v>
      </c>
      <c r="X40" s="1396" t="e">
        <f ca="1">_xll.qlCalendarAdvance(Calendar,X39,W40,"f",FALSE)</f>
        <v>#NAME?</v>
      </c>
      <c r="Y40" s="1395" t="e">
        <f ca="1">_xll.qlCalendarAdvance(Calendar,X40,NDays&amp;"D")</f>
        <v>#NAME?</v>
      </c>
      <c r="Z40" s="1394" t="e">
        <f ca="1"/>
        <v>#N/A</v>
      </c>
      <c r="AA40" s="1402" t="e">
        <f ca="1"/>
        <v>#N/A</v>
      </c>
    </row>
    <row r="41" spans="10:27" x14ac:dyDescent="0.2">
      <c r="S41" s="398"/>
      <c r="T41" s="1392"/>
      <c r="W41" s="863" t="str">
        <f t="shared" si="8"/>
        <v>1D</v>
      </c>
      <c r="X41" s="1396" t="e">
        <f ca="1">_xll.qlCalendarAdvance(Calendar,X40,W41,"f",FALSE)</f>
        <v>#NAME?</v>
      </c>
      <c r="Y41" s="1395" t="e">
        <f ca="1">_xll.qlCalendarAdvance(Calendar,X41,NDays&amp;"D")</f>
        <v>#NAME?</v>
      </c>
      <c r="Z41" s="1394" t="e">
        <f ca="1"/>
        <v>#N/A</v>
      </c>
      <c r="AA41" s="1402" t="e">
        <f ca="1"/>
        <v>#N/A</v>
      </c>
    </row>
    <row r="42" spans="10:27" x14ac:dyDescent="0.2">
      <c r="S42" s="398"/>
      <c r="T42" s="1392"/>
      <c r="W42" s="863" t="str">
        <f t="shared" si="8"/>
        <v>1D</v>
      </c>
      <c r="X42" s="1396" t="e">
        <f ca="1">_xll.qlCalendarAdvance(Calendar,X41,W42,"f",FALSE)</f>
        <v>#NAME?</v>
      </c>
      <c r="Y42" s="1395" t="e">
        <f ca="1">_xll.qlCalendarAdvance(Calendar,X42,NDays&amp;"D")</f>
        <v>#NAME?</v>
      </c>
      <c r="Z42" s="1394" t="e">
        <f ca="1"/>
        <v>#N/A</v>
      </c>
      <c r="AA42" s="1402" t="e">
        <f ca="1"/>
        <v>#N/A</v>
      </c>
    </row>
    <row r="43" spans="10:27" x14ac:dyDescent="0.2">
      <c r="S43" s="398"/>
      <c r="T43" s="1392"/>
      <c r="W43" s="863" t="str">
        <f t="shared" si="8"/>
        <v>1D</v>
      </c>
      <c r="X43" s="1396" t="e">
        <f ca="1">_xll.qlCalendarAdvance(Calendar,X42,W43,"f",FALSE)</f>
        <v>#NAME?</v>
      </c>
      <c r="Y43" s="1395" t="e">
        <f ca="1">_xll.qlCalendarAdvance(Calendar,X43,NDays&amp;"D")</f>
        <v>#NAME?</v>
      </c>
      <c r="Z43" s="1394" t="e">
        <f ca="1"/>
        <v>#N/A</v>
      </c>
      <c r="AA43" s="1402" t="e">
        <f ca="1"/>
        <v>#N/A</v>
      </c>
    </row>
    <row r="44" spans="10:27" x14ac:dyDescent="0.2">
      <c r="S44" s="398"/>
      <c r="T44" s="1392"/>
      <c r="W44" s="863" t="str">
        <f t="shared" si="8"/>
        <v>1D</v>
      </c>
      <c r="X44" s="1396" t="e">
        <f ca="1">_xll.qlCalendarAdvance(Calendar,X43,W44,"f",FALSE)</f>
        <v>#NAME?</v>
      </c>
      <c r="Y44" s="1395" t="e">
        <f ca="1">_xll.qlCalendarAdvance(Calendar,X44,NDays&amp;"D")</f>
        <v>#NAME?</v>
      </c>
      <c r="Z44" s="1394" t="e">
        <f ca="1"/>
        <v>#N/A</v>
      </c>
      <c r="AA44" s="1402" t="e">
        <f ca="1"/>
        <v>#N/A</v>
      </c>
    </row>
    <row r="45" spans="10:27" x14ac:dyDescent="0.2">
      <c r="S45" s="398"/>
      <c r="T45" s="1392"/>
      <c r="W45" s="863" t="str">
        <f t="shared" si="8"/>
        <v>1D</v>
      </c>
      <c r="X45" s="1396" t="e">
        <f ca="1">_xll.qlCalendarAdvance(Calendar,X44,W45,"f",FALSE)</f>
        <v>#NAME?</v>
      </c>
      <c r="Y45" s="1395" t="e">
        <f ca="1">_xll.qlCalendarAdvance(Calendar,X45,NDays&amp;"D")</f>
        <v>#NAME?</v>
      </c>
      <c r="Z45" s="1394" t="e">
        <f ca="1"/>
        <v>#N/A</v>
      </c>
      <c r="AA45" s="1402" t="e">
        <f ca="1"/>
        <v>#N/A</v>
      </c>
    </row>
    <row r="46" spans="10:27" x14ac:dyDescent="0.2">
      <c r="S46" s="398"/>
      <c r="T46" s="1392"/>
      <c r="W46" s="863" t="str">
        <f t="shared" si="8"/>
        <v>1D</v>
      </c>
      <c r="X46" s="1396" t="e">
        <f ca="1">_xll.qlCalendarAdvance(Calendar,X45,W46,"f",FALSE)</f>
        <v>#NAME?</v>
      </c>
      <c r="Y46" s="1395" t="e">
        <f ca="1">_xll.qlCalendarAdvance(Calendar,X46,NDays&amp;"D")</f>
        <v>#NAME?</v>
      </c>
      <c r="Z46" s="1394" t="e">
        <f ca="1"/>
        <v>#N/A</v>
      </c>
      <c r="AA46" s="1402" t="e">
        <f ca="1"/>
        <v>#N/A</v>
      </c>
    </row>
    <row r="47" spans="10:27" x14ac:dyDescent="0.2">
      <c r="S47" s="398"/>
      <c r="T47" s="1392"/>
      <c r="W47" s="863" t="str">
        <f t="shared" si="8"/>
        <v>1D</v>
      </c>
      <c r="X47" s="1396" t="e">
        <f ca="1">_xll.qlCalendarAdvance(Calendar,X46,W47,"f",FALSE)</f>
        <v>#NAME?</v>
      </c>
      <c r="Y47" s="1395" t="e">
        <f ca="1">_xll.qlCalendarAdvance(Calendar,X47,NDays&amp;"D")</f>
        <v>#NAME?</v>
      </c>
      <c r="Z47" s="1394" t="e">
        <f ca="1"/>
        <v>#N/A</v>
      </c>
      <c r="AA47" s="1402" t="e">
        <f ca="1"/>
        <v>#N/A</v>
      </c>
    </row>
    <row r="48" spans="10:27" ht="15" x14ac:dyDescent="0.25">
      <c r="J48"/>
      <c r="S48" s="398"/>
      <c r="T48" s="1392"/>
      <c r="W48" s="863" t="str">
        <f t="shared" si="8"/>
        <v>1D</v>
      </c>
      <c r="X48" s="1396" t="e">
        <f ca="1">_xll.qlCalendarAdvance(Calendar,X47,W48,"f",FALSE)</f>
        <v>#NAME?</v>
      </c>
      <c r="Y48" s="1395" t="e">
        <f ca="1">_xll.qlCalendarAdvance(Calendar,X48,NDays&amp;"D")</f>
        <v>#NAME?</v>
      </c>
      <c r="Z48" s="1394" t="e">
        <f ca="1"/>
        <v>#N/A</v>
      </c>
      <c r="AA48" s="1402" t="e">
        <f ca="1"/>
        <v>#N/A</v>
      </c>
    </row>
    <row r="49" spans="10:27" x14ac:dyDescent="0.2">
      <c r="S49" s="398"/>
      <c r="T49" s="1392"/>
      <c r="W49" s="863" t="str">
        <f t="shared" si="8"/>
        <v>1D</v>
      </c>
      <c r="X49" s="1396" t="e">
        <f ca="1">_xll.qlCalendarAdvance(Calendar,X48,W49,"f",FALSE)</f>
        <v>#NAME?</v>
      </c>
      <c r="Y49" s="1395" t="e">
        <f ca="1">_xll.qlCalendarAdvance(Calendar,X49,NDays&amp;"D")</f>
        <v>#NAME?</v>
      </c>
      <c r="Z49" s="1394" t="e">
        <f ca="1"/>
        <v>#N/A</v>
      </c>
      <c r="AA49" s="1402" t="e">
        <f ca="1"/>
        <v>#N/A</v>
      </c>
    </row>
    <row r="50" spans="10:27" x14ac:dyDescent="0.2">
      <c r="S50" s="398"/>
      <c r="T50" s="1392"/>
      <c r="W50" s="863" t="str">
        <f t="shared" si="8"/>
        <v>1D</v>
      </c>
      <c r="X50" s="1396" t="e">
        <f ca="1">_xll.qlCalendarAdvance(Calendar,X49,W50,"f",FALSE)</f>
        <v>#NAME?</v>
      </c>
      <c r="Y50" s="1395" t="e">
        <f ca="1">_xll.qlCalendarAdvance(Calendar,X50,NDays&amp;"D")</f>
        <v>#NAME?</v>
      </c>
      <c r="Z50" s="1394" t="e">
        <f ca="1"/>
        <v>#N/A</v>
      </c>
      <c r="AA50" s="1402" t="e">
        <f ca="1"/>
        <v>#N/A</v>
      </c>
    </row>
    <row r="51" spans="10:27" x14ac:dyDescent="0.2">
      <c r="S51" s="398"/>
      <c r="T51" s="1392"/>
      <c r="W51" s="863" t="str">
        <f t="shared" si="8"/>
        <v>1D</v>
      </c>
      <c r="X51" s="1396" t="e">
        <f ca="1">_xll.qlCalendarAdvance(Calendar,X50,W51,"f",FALSE)</f>
        <v>#NAME?</v>
      </c>
      <c r="Y51" s="1395" t="e">
        <f ca="1">_xll.qlCalendarAdvance(Calendar,X51,NDays&amp;"D")</f>
        <v>#NAME?</v>
      </c>
      <c r="Z51" s="1394" t="e">
        <f ca="1"/>
        <v>#N/A</v>
      </c>
      <c r="AA51" s="1402" t="e">
        <f ca="1"/>
        <v>#N/A</v>
      </c>
    </row>
    <row r="52" spans="10:27" ht="15" x14ac:dyDescent="0.25">
      <c r="J52"/>
      <c r="S52" s="398"/>
      <c r="T52" s="1392"/>
      <c r="W52" s="863" t="str">
        <f t="shared" si="8"/>
        <v>1D</v>
      </c>
      <c r="X52" s="1396" t="e">
        <f ca="1">_xll.qlCalendarAdvance(Calendar,X51,W52,"f",FALSE)</f>
        <v>#NAME?</v>
      </c>
      <c r="Y52" s="1395" t="e">
        <f ca="1">_xll.qlCalendarAdvance(Calendar,X52,NDays&amp;"D")</f>
        <v>#NAME?</v>
      </c>
      <c r="Z52" s="1394" t="e">
        <f ca="1"/>
        <v>#N/A</v>
      </c>
      <c r="AA52" s="1402" t="e">
        <f ca="1"/>
        <v>#N/A</v>
      </c>
    </row>
    <row r="53" spans="10:27" x14ac:dyDescent="0.2">
      <c r="S53" s="398"/>
      <c r="T53" s="1392"/>
      <c r="W53" s="863" t="str">
        <f t="shared" si="8"/>
        <v>1D</v>
      </c>
      <c r="X53" s="1396" t="e">
        <f ca="1">_xll.qlCalendarAdvance(Calendar,X52,W53,"f",FALSE)</f>
        <v>#NAME?</v>
      </c>
      <c r="Y53" s="1395" t="e">
        <f ca="1">_xll.qlCalendarAdvance(Calendar,X53,NDays&amp;"D")</f>
        <v>#NAME?</v>
      </c>
      <c r="Z53" s="1394" t="e">
        <f ca="1"/>
        <v>#N/A</v>
      </c>
      <c r="AA53" s="1402" t="e">
        <f ca="1"/>
        <v>#N/A</v>
      </c>
    </row>
    <row r="54" spans="10:27" x14ac:dyDescent="0.2">
      <c r="S54" s="398"/>
      <c r="T54" s="1392"/>
      <c r="W54" s="863" t="str">
        <f t="shared" si="8"/>
        <v>1D</v>
      </c>
      <c r="X54" s="1396" t="e">
        <f ca="1">_xll.qlCalendarAdvance(Calendar,X53,W54,"f",FALSE)</f>
        <v>#NAME?</v>
      </c>
      <c r="Y54" s="1395" t="e">
        <f ca="1">_xll.qlCalendarAdvance(Calendar,X54,NDays&amp;"D")</f>
        <v>#NAME?</v>
      </c>
      <c r="Z54" s="1394" t="e">
        <f ca="1"/>
        <v>#N/A</v>
      </c>
      <c r="AA54" s="1402" t="e">
        <f ca="1"/>
        <v>#N/A</v>
      </c>
    </row>
    <row r="55" spans="10:27" ht="15" x14ac:dyDescent="0.25">
      <c r="J55"/>
      <c r="S55" s="398"/>
      <c r="T55" s="1392"/>
      <c r="W55" s="863" t="str">
        <f t="shared" si="8"/>
        <v>1D</v>
      </c>
      <c r="X55" s="1396" t="e">
        <f ca="1">_xll.qlCalendarAdvance(Calendar,X54,W55,"f",FALSE)</f>
        <v>#NAME?</v>
      </c>
      <c r="Y55" s="1395" t="e">
        <f ca="1">_xll.qlCalendarAdvance(Calendar,X55,NDays&amp;"D")</f>
        <v>#NAME?</v>
      </c>
      <c r="Z55" s="1394" t="e">
        <f ca="1"/>
        <v>#N/A</v>
      </c>
      <c r="AA55" s="1402" t="e">
        <f ca="1"/>
        <v>#N/A</v>
      </c>
    </row>
    <row r="56" spans="10:27" x14ac:dyDescent="0.2">
      <c r="S56" s="398"/>
      <c r="T56" s="1392"/>
      <c r="W56" s="863" t="str">
        <f t="shared" si="8"/>
        <v>1D</v>
      </c>
      <c r="X56" s="1396" t="e">
        <f ca="1">_xll.qlCalendarAdvance(Calendar,X55,W56,"f",FALSE)</f>
        <v>#NAME?</v>
      </c>
      <c r="Y56" s="1395" t="e">
        <f ca="1">_xll.qlCalendarAdvance(Calendar,X56,NDays&amp;"D")</f>
        <v>#NAME?</v>
      </c>
      <c r="Z56" s="1394" t="e">
        <f ca="1"/>
        <v>#N/A</v>
      </c>
      <c r="AA56" s="1402" t="e">
        <f ca="1"/>
        <v>#N/A</v>
      </c>
    </row>
    <row r="57" spans="10:27" x14ac:dyDescent="0.2">
      <c r="S57" s="398"/>
      <c r="T57" s="1392"/>
      <c r="W57" s="863" t="str">
        <f t="shared" si="8"/>
        <v>1D</v>
      </c>
      <c r="X57" s="1396" t="e">
        <f ca="1">_xll.qlCalendarAdvance(Calendar,X56,W57,"f",FALSE)</f>
        <v>#NAME?</v>
      </c>
      <c r="Y57" s="1395" t="e">
        <f ca="1">_xll.qlCalendarAdvance(Calendar,X57,NDays&amp;"D")</f>
        <v>#NAME?</v>
      </c>
      <c r="Z57" s="1394" t="e">
        <f ca="1"/>
        <v>#N/A</v>
      </c>
      <c r="AA57" s="1402" t="e">
        <f ca="1"/>
        <v>#N/A</v>
      </c>
    </row>
    <row r="58" spans="10:27" x14ac:dyDescent="0.2">
      <c r="S58" s="398"/>
      <c r="T58" s="1392"/>
      <c r="W58" s="863" t="str">
        <f t="shared" si="8"/>
        <v>1D</v>
      </c>
      <c r="X58" s="1396" t="e">
        <f ca="1">_xll.qlCalendarAdvance(Calendar,X57,W58,"f",FALSE)</f>
        <v>#NAME?</v>
      </c>
      <c r="Y58" s="1395" t="e">
        <f ca="1">_xll.qlCalendarAdvance(Calendar,X58,NDays&amp;"D")</f>
        <v>#NAME?</v>
      </c>
      <c r="Z58" s="1394" t="e">
        <f ca="1"/>
        <v>#N/A</v>
      </c>
      <c r="AA58" s="1402" t="e">
        <f ca="1"/>
        <v>#N/A</v>
      </c>
    </row>
    <row r="59" spans="10:27" x14ac:dyDescent="0.2">
      <c r="S59" s="398"/>
      <c r="T59" s="1392"/>
      <c r="W59" s="863" t="str">
        <f t="shared" si="8"/>
        <v>1D</v>
      </c>
      <c r="X59" s="1396" t="e">
        <f ca="1">_xll.qlCalendarAdvance(Calendar,X58,W59,"f",FALSE)</f>
        <v>#NAME?</v>
      </c>
      <c r="Y59" s="1395" t="e">
        <f ca="1">_xll.qlCalendarAdvance(Calendar,X59,NDays&amp;"D")</f>
        <v>#NAME?</v>
      </c>
      <c r="Z59" s="1394" t="e">
        <f ca="1"/>
        <v>#N/A</v>
      </c>
      <c r="AA59" s="1402" t="e">
        <f ca="1"/>
        <v>#N/A</v>
      </c>
    </row>
    <row r="60" spans="10:27" x14ac:dyDescent="0.2">
      <c r="S60" s="398"/>
      <c r="T60" s="1392"/>
      <c r="W60" s="863" t="str">
        <f t="shared" si="8"/>
        <v>1D</v>
      </c>
      <c r="X60" s="1396" t="e">
        <f ca="1">_xll.qlCalendarAdvance(Calendar,X59,W60,"f",FALSE)</f>
        <v>#NAME?</v>
      </c>
      <c r="Y60" s="1395" t="e">
        <f ca="1">_xll.qlCalendarAdvance(Calendar,X60,NDays&amp;"D")</f>
        <v>#NAME?</v>
      </c>
      <c r="Z60" s="1394" t="e">
        <f ca="1"/>
        <v>#N/A</v>
      </c>
      <c r="AA60" s="1402" t="e">
        <f ca="1"/>
        <v>#N/A</v>
      </c>
    </row>
    <row r="61" spans="10:27" x14ac:dyDescent="0.2">
      <c r="S61" s="398"/>
      <c r="T61" s="1392"/>
      <c r="W61" s="863" t="str">
        <f t="shared" si="8"/>
        <v>1D</v>
      </c>
      <c r="X61" s="1396" t="e">
        <f ca="1">_xll.qlCalendarAdvance(Calendar,X60,W61,"f",FALSE)</f>
        <v>#NAME?</v>
      </c>
      <c r="Y61" s="1395" t="e">
        <f ca="1">_xll.qlCalendarAdvance(Calendar,X61,NDays&amp;"D")</f>
        <v>#NAME?</v>
      </c>
      <c r="Z61" s="1394" t="e">
        <f ca="1"/>
        <v>#N/A</v>
      </c>
      <c r="AA61" s="1402" t="e">
        <f ca="1"/>
        <v>#N/A</v>
      </c>
    </row>
    <row r="62" spans="10:27" x14ac:dyDescent="0.2">
      <c r="S62" s="398"/>
      <c r="T62" s="1392"/>
      <c r="W62" s="863" t="str">
        <f t="shared" si="8"/>
        <v>1D</v>
      </c>
      <c r="X62" s="1396" t="e">
        <f ca="1">_xll.qlCalendarAdvance(Calendar,X61,W62,"f",FALSE)</f>
        <v>#NAME?</v>
      </c>
      <c r="Y62" s="1395" t="e">
        <f ca="1">_xll.qlCalendarAdvance(Calendar,X62,NDays&amp;"D")</f>
        <v>#NAME?</v>
      </c>
      <c r="Z62" s="1394" t="e">
        <f ca="1"/>
        <v>#N/A</v>
      </c>
      <c r="AA62" s="1402" t="e">
        <f ca="1"/>
        <v>#N/A</v>
      </c>
    </row>
    <row r="63" spans="10:27" x14ac:dyDescent="0.2">
      <c r="S63" s="398"/>
      <c r="T63" s="1392"/>
      <c r="W63" s="863" t="str">
        <f t="shared" si="8"/>
        <v>1D</v>
      </c>
      <c r="X63" s="1396" t="e">
        <f ca="1">_xll.qlCalendarAdvance(Calendar,X62,W63,"f",FALSE)</f>
        <v>#NAME?</v>
      </c>
      <c r="Y63" s="1395" t="e">
        <f ca="1">_xll.qlCalendarAdvance(Calendar,X63,NDays&amp;"D")</f>
        <v>#NAME?</v>
      </c>
      <c r="Z63" s="1394" t="e">
        <f ca="1"/>
        <v>#N/A</v>
      </c>
      <c r="AA63" s="1402" t="e">
        <f ca="1"/>
        <v>#N/A</v>
      </c>
    </row>
    <row r="64" spans="10:27" x14ac:dyDescent="0.2">
      <c r="S64" s="398"/>
      <c r="T64" s="1392"/>
      <c r="W64" s="863" t="str">
        <f t="shared" si="8"/>
        <v>1D</v>
      </c>
      <c r="X64" s="1396" t="e">
        <f ca="1">_xll.qlCalendarAdvance(Calendar,X63,W64,"f",FALSE)</f>
        <v>#NAME?</v>
      </c>
      <c r="Y64" s="1395" t="e">
        <f ca="1">_xll.qlCalendarAdvance(Calendar,X64,NDays&amp;"D")</f>
        <v>#NAME?</v>
      </c>
      <c r="Z64" s="1394" t="e">
        <f ca="1"/>
        <v>#N/A</v>
      </c>
      <c r="AA64" s="1402" t="e">
        <f ca="1"/>
        <v>#N/A</v>
      </c>
    </row>
    <row r="65" spans="10:27" x14ac:dyDescent="0.2">
      <c r="S65" s="398"/>
      <c r="T65" s="1392"/>
      <c r="W65" s="863" t="str">
        <f t="shared" si="8"/>
        <v>1D</v>
      </c>
      <c r="X65" s="1396" t="e">
        <f ca="1">_xll.qlCalendarAdvance(Calendar,X64,W65,"f",FALSE)</f>
        <v>#NAME?</v>
      </c>
      <c r="Y65" s="1395" t="e">
        <f ca="1">_xll.qlCalendarAdvance(Calendar,X65,NDays&amp;"D")</f>
        <v>#NAME?</v>
      </c>
      <c r="Z65" s="1394" t="e">
        <f ca="1"/>
        <v>#N/A</v>
      </c>
      <c r="AA65" s="1402" t="e">
        <f ca="1"/>
        <v>#N/A</v>
      </c>
    </row>
    <row r="66" spans="10:27" x14ac:dyDescent="0.2">
      <c r="S66" s="398"/>
      <c r="T66" s="1392"/>
      <c r="W66" s="863" t="str">
        <f t="shared" si="8"/>
        <v>1D</v>
      </c>
      <c r="X66" s="1396" t="e">
        <f ca="1">_xll.qlCalendarAdvance(Calendar,X65,W66,"f",FALSE)</f>
        <v>#NAME?</v>
      </c>
      <c r="Y66" s="1395" t="e">
        <f ca="1">_xll.qlCalendarAdvance(Calendar,X66,NDays&amp;"D")</f>
        <v>#NAME?</v>
      </c>
      <c r="Z66" s="1394" t="e">
        <f ca="1"/>
        <v>#N/A</v>
      </c>
      <c r="AA66" s="1402" t="e">
        <f ca="1"/>
        <v>#N/A</v>
      </c>
    </row>
    <row r="67" spans="10:27" x14ac:dyDescent="0.2">
      <c r="S67" s="398"/>
      <c r="T67" s="1392"/>
      <c r="W67" s="863" t="str">
        <f t="shared" si="8"/>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8"/>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8"/>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8"/>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8"/>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8"/>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8"/>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8"/>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8"/>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8"/>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8"/>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8"/>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8"/>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8"/>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8"/>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8"/>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8"/>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9">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9"/>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9"/>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9"/>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9"/>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9"/>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9"/>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9"/>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9"/>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9"/>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9"/>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9"/>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9"/>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9"/>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9"/>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9"/>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9"/>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9"/>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9"/>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9"/>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9"/>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9"/>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9"/>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9"/>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9"/>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9"/>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9"/>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9"/>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9"/>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9"/>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9"/>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9"/>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9"/>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9"/>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9"/>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9"/>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9"/>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9"/>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9"/>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9"/>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9"/>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9"/>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9"/>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9"/>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9"/>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9"/>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9"/>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9"/>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9"/>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9"/>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9"/>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9"/>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9"/>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9"/>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9"/>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9"/>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9"/>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9"/>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9"/>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9"/>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9"/>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9"/>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9"/>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9"/>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0">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0"/>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0"/>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0"/>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0"/>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0"/>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0"/>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0"/>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0"/>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0"/>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0"/>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0"/>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0"/>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0"/>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0"/>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0"/>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0"/>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0"/>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0"/>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0"/>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0"/>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0"/>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0"/>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0"/>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0"/>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0"/>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0"/>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0"/>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0"/>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0"/>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0"/>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0"/>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0"/>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0"/>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0"/>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0"/>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0"/>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0"/>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0"/>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0"/>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0"/>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0"/>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0"/>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0"/>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0"/>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0"/>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0"/>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0"/>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0"/>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0"/>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0"/>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0"/>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0"/>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0"/>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0"/>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0"/>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0"/>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0"/>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0"/>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0"/>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0"/>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0"/>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0"/>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0"/>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1">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1"/>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1"/>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1"/>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1"/>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1"/>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1"/>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1"/>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1"/>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1"/>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1"/>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1"/>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1"/>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1"/>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1"/>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1"/>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1"/>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1"/>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1"/>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1"/>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1"/>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1"/>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1"/>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1"/>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1"/>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1"/>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1"/>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1"/>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1"/>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1"/>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1"/>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1"/>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1"/>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1"/>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1"/>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1"/>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1"/>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1"/>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1"/>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1"/>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1"/>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1"/>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1"/>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1"/>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1"/>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1"/>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1"/>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1"/>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1"/>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1"/>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1"/>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1"/>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1"/>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1"/>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1"/>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1"/>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1"/>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1"/>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1"/>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1"/>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1"/>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1"/>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1"/>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1"/>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2">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2"/>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2"/>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2"/>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2"/>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2"/>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2"/>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2"/>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2"/>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2"/>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2"/>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2"/>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2"/>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2"/>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2"/>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2"/>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2"/>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2"/>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2"/>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2"/>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2"/>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2"/>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2"/>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2"/>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2"/>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2"/>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2"/>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2"/>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2"/>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2"/>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2"/>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2"/>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2"/>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2"/>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2"/>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2"/>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2"/>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2"/>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2"/>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2"/>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2"/>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2"/>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2"/>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2"/>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2"/>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2"/>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2"/>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2"/>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2"/>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2"/>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2"/>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2"/>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2"/>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2"/>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2"/>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2"/>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2"/>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2"/>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2"/>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2"/>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2"/>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2"/>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2"/>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2"/>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3">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3"/>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3"/>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3"/>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3"/>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3"/>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3"/>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3"/>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3"/>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3"/>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3"/>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3"/>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3"/>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3"/>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3"/>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3"/>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3"/>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3"/>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3"/>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3"/>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3"/>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3"/>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3"/>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3"/>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3"/>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3"/>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3"/>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3"/>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3"/>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3"/>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3"/>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3"/>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3"/>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3"/>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3"/>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3"/>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3"/>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3"/>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3"/>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3"/>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3"/>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3"/>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3"/>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3"/>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3"/>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3"/>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3"/>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3"/>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3"/>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3"/>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3"/>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3"/>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3"/>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3"/>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3"/>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3"/>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3"/>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3"/>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3"/>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3"/>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3"/>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3"/>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3"/>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3"/>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4">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4"/>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4"/>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4"/>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4"/>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4"/>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4"/>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4"/>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4"/>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4"/>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4"/>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4"/>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4"/>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4"/>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4"/>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4"/>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4"/>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4"/>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4"/>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4"/>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4"/>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4"/>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4"/>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4"/>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4"/>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4"/>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4"/>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4"/>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4"/>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4"/>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4"/>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4"/>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4"/>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4"/>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4"/>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4"/>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4"/>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4"/>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4"/>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4"/>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4"/>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4"/>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4"/>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4"/>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4"/>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4"/>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4"/>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4"/>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4"/>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4"/>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4"/>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4"/>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4"/>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4"/>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4"/>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4"/>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4"/>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4"/>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4"/>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4"/>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4"/>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4"/>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4"/>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4"/>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5">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5"/>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5"/>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5"/>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5"/>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5"/>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5"/>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5"/>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5"/>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5"/>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5"/>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5"/>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5"/>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5"/>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5"/>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5"/>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5"/>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5"/>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5"/>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5"/>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5"/>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5"/>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5"/>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5"/>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5"/>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5"/>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5"/>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5"/>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5"/>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5"/>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5"/>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5"/>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5"/>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5"/>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5"/>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5"/>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5"/>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5"/>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5"/>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5"/>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5"/>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5"/>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5"/>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5"/>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5"/>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5"/>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5"/>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5"/>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5"/>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5"/>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5"/>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5"/>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5"/>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5"/>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5"/>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5"/>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5"/>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5"/>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5"/>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5"/>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5"/>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5"/>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5"/>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5"/>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5"/>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5"/>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5"/>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5"/>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5"/>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6">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6"/>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6"/>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6"/>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6"/>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6"/>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6"/>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6"/>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6"/>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6"/>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6"/>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6"/>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6"/>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6"/>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6"/>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6"/>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6"/>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6"/>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6"/>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6"/>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6"/>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6"/>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6"/>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6"/>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6"/>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6"/>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6"/>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6"/>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6"/>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6"/>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6"/>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6"/>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6"/>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6"/>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6"/>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6"/>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6"/>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6"/>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6"/>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6"/>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6"/>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6"/>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6"/>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6"/>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6"/>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6"/>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6"/>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6"/>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6"/>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6"/>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6"/>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6"/>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6"/>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6"/>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6"/>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6"/>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6"/>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6"/>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6"/>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6"/>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6"/>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6"/>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6"/>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6"/>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7">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7"/>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7"/>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7"/>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7"/>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7"/>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7"/>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7"/>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7"/>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7"/>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7"/>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7"/>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7"/>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7"/>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7"/>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7"/>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7"/>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7"/>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7"/>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7"/>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7"/>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7"/>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7"/>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7"/>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7"/>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7"/>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7"/>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7"/>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7"/>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7"/>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7"/>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7"/>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7"/>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7"/>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7"/>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7"/>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7"/>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7"/>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7"/>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7"/>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7"/>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7"/>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7"/>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7"/>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7"/>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7"/>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7"/>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7"/>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7"/>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7"/>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7"/>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7"/>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7"/>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7"/>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7"/>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7"/>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7"/>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7"/>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7"/>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7"/>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7"/>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7"/>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7"/>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7"/>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8">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8"/>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8"/>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8"/>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8"/>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8"/>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8"/>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8"/>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8"/>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8"/>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8"/>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8"/>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8"/>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8"/>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8"/>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8"/>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8"/>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8"/>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8"/>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8"/>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8"/>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8"/>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8"/>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8"/>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8"/>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8"/>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8"/>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8"/>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8"/>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8"/>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8"/>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8"/>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8"/>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8"/>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8"/>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8"/>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8"/>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8"/>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8"/>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8"/>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8"/>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8"/>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8"/>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8"/>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8"/>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8"/>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8"/>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8"/>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8"/>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8"/>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8"/>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8"/>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8"/>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8"/>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8"/>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8"/>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8"/>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8"/>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8"/>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8"/>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8"/>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8"/>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8"/>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8"/>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19">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19"/>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19"/>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19"/>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19"/>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19"/>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19"/>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19"/>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19"/>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19"/>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19"/>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19"/>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19"/>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19"/>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19"/>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19"/>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19"/>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19"/>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19"/>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19"/>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19"/>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19"/>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19"/>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19"/>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19"/>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19"/>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19"/>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19"/>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19"/>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19"/>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19"/>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19"/>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19"/>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19"/>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19"/>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19"/>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19"/>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19"/>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19"/>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19"/>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19"/>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19"/>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19"/>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19"/>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19"/>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19"/>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19"/>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19"/>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19"/>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19"/>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19"/>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19"/>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19"/>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19"/>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19"/>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19"/>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19"/>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19"/>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19"/>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19"/>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19"/>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19"/>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19"/>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19"/>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0">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0"/>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0"/>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0"/>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0"/>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0"/>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0"/>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0"/>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0"/>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0"/>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0"/>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0"/>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0"/>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0"/>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0"/>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0"/>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0"/>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0"/>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0"/>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0"/>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0"/>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0"/>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0"/>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0"/>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0"/>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0"/>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0"/>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0"/>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0"/>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0"/>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0"/>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0"/>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0"/>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0"/>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0"/>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0"/>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0"/>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0"/>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0"/>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0"/>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0"/>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0"/>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0"/>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0"/>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0"/>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0"/>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0"/>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0"/>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0"/>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0"/>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0"/>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0"/>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0"/>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0"/>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0"/>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0"/>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0"/>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0"/>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0"/>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0"/>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0"/>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0"/>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0"/>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0"/>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1">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1"/>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1"/>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1"/>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1"/>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1"/>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1"/>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1"/>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1"/>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1"/>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1"/>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1"/>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1"/>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1"/>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1"/>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1"/>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1"/>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1"/>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1"/>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1"/>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1"/>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1"/>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1"/>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1"/>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1"/>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1"/>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1"/>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1"/>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1"/>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1"/>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1"/>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1"/>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1"/>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1"/>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1"/>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1"/>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1"/>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1"/>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1"/>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1"/>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1"/>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1"/>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1"/>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1"/>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1"/>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1"/>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1"/>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1"/>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1"/>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1"/>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1"/>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1"/>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1"/>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1"/>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1"/>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1"/>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1"/>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1"/>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1"/>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1"/>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1"/>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1"/>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1"/>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1"/>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2">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2"/>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2"/>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2"/>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2"/>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2"/>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2"/>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2"/>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2"/>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2"/>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2"/>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2"/>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2"/>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2"/>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2"/>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2"/>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2"/>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2"/>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2"/>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2"/>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2"/>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2"/>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2"/>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2"/>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2"/>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2"/>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2"/>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2"/>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2"/>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2"/>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2"/>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2"/>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2"/>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2"/>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2"/>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2"/>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2"/>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2"/>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2"/>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2"/>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2"/>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2"/>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2"/>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2"/>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2"/>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2"/>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2"/>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2"/>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2"/>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2"/>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2"/>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2"/>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2"/>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2"/>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2"/>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2"/>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2"/>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2"/>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2"/>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2"/>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2"/>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2"/>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2"/>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2"/>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3">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3"/>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3"/>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3"/>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3"/>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3"/>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3"/>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3"/>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3"/>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3"/>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3"/>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3"/>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3"/>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3"/>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3"/>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3"/>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3"/>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3"/>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3"/>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3"/>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3"/>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3"/>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3"/>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3"/>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3"/>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3"/>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3"/>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3"/>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3"/>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3"/>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3"/>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3"/>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3"/>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3"/>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3"/>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3"/>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3"/>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3"/>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3"/>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3"/>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3"/>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3"/>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3"/>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3"/>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3"/>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3"/>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3"/>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3"/>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3"/>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3"/>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3"/>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3"/>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3"/>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3"/>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3"/>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3"/>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3"/>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3"/>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3"/>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3"/>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3"/>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3"/>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3"/>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3"/>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4">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4"/>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4"/>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4"/>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4"/>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4"/>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4"/>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4"/>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4"/>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4"/>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4"/>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4"/>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4"/>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4"/>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4"/>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4"/>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4"/>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4"/>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4"/>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4"/>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4"/>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4"/>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4"/>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4"/>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4"/>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4"/>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4"/>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4"/>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4"/>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4"/>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4"/>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4"/>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4"/>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4"/>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4"/>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4"/>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4"/>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4"/>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4"/>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4"/>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4"/>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4"/>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4"/>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4"/>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4"/>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4"/>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4"/>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4"/>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4"/>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4"/>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4"/>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4"/>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4"/>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4"/>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4"/>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4"/>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4"/>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4"/>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4"/>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4"/>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4"/>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4"/>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4"/>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4"/>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5">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5"/>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5"/>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5"/>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5"/>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5"/>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5"/>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5"/>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5"/>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5"/>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5"/>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5"/>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5"/>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5"/>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5"/>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5"/>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5"/>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5"/>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5"/>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5"/>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5"/>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5"/>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5"/>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5"/>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5"/>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5"/>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5"/>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5"/>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5"/>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5"/>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5"/>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5"/>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5"/>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5"/>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5"/>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5"/>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5"/>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5"/>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5"/>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5"/>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5"/>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5"/>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5"/>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5"/>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5"/>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5"/>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5"/>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5"/>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5"/>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5"/>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5"/>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5"/>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5"/>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5"/>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5"/>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5"/>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5"/>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5"/>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5"/>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5"/>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5"/>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5"/>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5"/>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5"/>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6">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6"/>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6"/>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6"/>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6"/>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6"/>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6"/>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6"/>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6"/>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6"/>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6"/>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6"/>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6"/>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6"/>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6"/>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6"/>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6"/>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6"/>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6"/>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6"/>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6"/>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6"/>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6"/>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6"/>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6"/>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6"/>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6"/>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6"/>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6"/>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6"/>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6"/>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6"/>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6"/>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6"/>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6"/>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6"/>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6"/>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6"/>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6"/>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6"/>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6"/>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6"/>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6"/>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6"/>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6"/>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6"/>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6"/>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6"/>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6"/>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6"/>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6"/>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6"/>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6"/>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6"/>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6"/>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6"/>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6"/>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6"/>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6"/>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6"/>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6"/>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6"/>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6"/>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6"/>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7">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7"/>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7"/>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7"/>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7"/>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7"/>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7"/>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7"/>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7"/>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7"/>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7"/>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7"/>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7"/>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7"/>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7"/>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7"/>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7"/>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7"/>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7"/>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7"/>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7"/>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7"/>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7"/>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7"/>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7"/>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7"/>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7"/>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7"/>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7"/>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7"/>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7"/>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7"/>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7"/>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7"/>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7"/>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7"/>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7"/>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7"/>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7"/>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7"/>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7"/>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7"/>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7"/>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7"/>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7"/>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7"/>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7"/>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7"/>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7"/>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7"/>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7"/>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7"/>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7"/>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7"/>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7"/>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7"/>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7"/>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7"/>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7"/>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7"/>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7"/>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7"/>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7"/>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7"/>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8">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8"/>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8"/>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8"/>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8"/>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8"/>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8"/>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8"/>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8"/>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8"/>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8"/>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8"/>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8"/>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8"/>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8"/>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8"/>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8"/>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8"/>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8"/>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8"/>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8"/>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8"/>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8"/>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8"/>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8"/>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8"/>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8"/>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8"/>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8"/>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8"/>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8"/>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8"/>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8"/>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8"/>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8"/>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8"/>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8"/>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8"/>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8"/>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8"/>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8"/>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8"/>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8"/>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8"/>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8"/>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8"/>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8"/>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8"/>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8"/>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8"/>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8"/>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8"/>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8"/>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8"/>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8"/>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8"/>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8"/>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8"/>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8"/>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8"/>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8"/>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8"/>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8"/>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8"/>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29">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29"/>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29"/>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29"/>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29"/>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29"/>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29"/>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29"/>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29"/>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29"/>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29"/>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29"/>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29"/>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29"/>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29"/>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29"/>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29"/>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29"/>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29"/>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29"/>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29"/>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29"/>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29"/>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29"/>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29"/>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29"/>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29"/>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29"/>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29"/>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29"/>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29"/>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29"/>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29"/>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29"/>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29"/>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29"/>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29"/>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29"/>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29"/>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29"/>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29"/>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29"/>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29"/>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29"/>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29"/>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29"/>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29"/>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29"/>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29"/>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29"/>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29"/>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29"/>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29"/>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29"/>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29"/>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29"/>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29"/>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29"/>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29"/>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29"/>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29"/>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29"/>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29"/>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29"/>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0">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0"/>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0"/>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0"/>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0"/>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0"/>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0"/>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0"/>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0"/>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0"/>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0"/>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0"/>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0"/>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0"/>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0"/>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0"/>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0"/>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0"/>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0"/>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0"/>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0"/>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0"/>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0"/>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0"/>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0"/>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0"/>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0"/>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0"/>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0"/>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0"/>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0"/>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0"/>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0"/>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0"/>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0"/>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0"/>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0"/>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0"/>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0"/>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0"/>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0"/>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0"/>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0"/>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0"/>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0"/>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0"/>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0"/>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0"/>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0"/>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0"/>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0"/>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0"/>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0"/>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0"/>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0"/>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0"/>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0"/>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0"/>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0"/>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0"/>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0"/>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0"/>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0"/>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0"/>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1">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1"/>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1"/>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1"/>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1"/>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1"/>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1"/>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1"/>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1"/>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1"/>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1"/>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1"/>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1"/>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1"/>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1"/>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1"/>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1"/>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1"/>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1"/>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1"/>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1"/>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1"/>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1"/>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1"/>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1"/>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1"/>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1"/>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1"/>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1"/>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1"/>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1"/>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1"/>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1"/>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1"/>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1"/>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1"/>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1"/>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1"/>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1"/>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1"/>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1"/>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1"/>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1"/>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1"/>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1"/>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1"/>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1"/>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1"/>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1"/>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1"/>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1"/>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1"/>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1"/>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1"/>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1"/>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1"/>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1"/>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1"/>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1"/>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1"/>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1"/>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1"/>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1"/>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1"/>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2">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2"/>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2"/>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2"/>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2"/>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2"/>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2"/>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2"/>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2"/>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2"/>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2"/>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2"/>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2"/>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2"/>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2"/>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2"/>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2"/>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2"/>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2"/>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2"/>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2"/>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2"/>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2"/>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2"/>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2"/>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2"/>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2"/>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2"/>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2"/>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2"/>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2"/>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2"/>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2"/>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2"/>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2"/>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2"/>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2"/>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2"/>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2"/>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2"/>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2"/>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2"/>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2"/>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2"/>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2"/>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2"/>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2"/>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2"/>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2"/>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2"/>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2"/>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2"/>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2"/>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2"/>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2"/>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2"/>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2"/>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2"/>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2"/>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2"/>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2"/>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2"/>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2"/>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2"/>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3">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3"/>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3"/>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3"/>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3"/>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3"/>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3"/>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3"/>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3"/>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3"/>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3"/>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3"/>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3"/>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3"/>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3"/>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3"/>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3"/>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3"/>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3"/>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3"/>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3"/>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3"/>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3"/>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3"/>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3"/>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3"/>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3"/>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3"/>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3"/>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3"/>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3"/>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3"/>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3"/>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3"/>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3"/>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3"/>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3"/>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3"/>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3"/>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3"/>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3"/>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3"/>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3"/>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3"/>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3"/>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3"/>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3"/>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3"/>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3"/>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3"/>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3"/>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3"/>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3"/>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3"/>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3"/>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3"/>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3"/>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3"/>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3"/>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3"/>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3"/>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3"/>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3"/>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3"/>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4">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4"/>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4"/>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4"/>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4"/>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4"/>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4"/>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4"/>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4"/>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4"/>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4"/>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4"/>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4"/>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4"/>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4"/>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4"/>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4"/>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4"/>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4"/>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4"/>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4"/>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4"/>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4"/>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4"/>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4"/>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4"/>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4"/>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4"/>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4"/>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4"/>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4"/>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4"/>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4"/>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4"/>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4"/>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4"/>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4"/>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4"/>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4"/>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4"/>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4"/>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4"/>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4"/>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4"/>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4"/>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4"/>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4"/>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4"/>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4"/>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4"/>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4"/>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4"/>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4"/>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4"/>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4"/>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4"/>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4"/>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4"/>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4"/>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4"/>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4"/>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4"/>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4"/>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4"/>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5">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5"/>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5"/>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5"/>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5"/>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5"/>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5"/>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5"/>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5"/>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5"/>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5"/>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5"/>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5"/>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5"/>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5"/>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5"/>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5"/>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5"/>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5"/>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5"/>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5"/>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5"/>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5"/>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5"/>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5"/>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5"/>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5"/>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5"/>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5"/>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5"/>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5"/>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5"/>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5"/>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5"/>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5"/>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5"/>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5"/>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5"/>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5"/>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5"/>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5"/>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5"/>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5"/>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5"/>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5"/>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5"/>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5"/>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5"/>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5"/>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5"/>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5"/>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5"/>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5"/>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5"/>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5"/>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5"/>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5"/>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5"/>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5"/>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5"/>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5"/>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5"/>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5"/>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5"/>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6">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6"/>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6"/>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6"/>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6"/>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6"/>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6"/>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6"/>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6"/>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6"/>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6"/>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6"/>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6"/>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6"/>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6"/>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6"/>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6"/>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6"/>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6"/>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6"/>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6"/>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6"/>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6"/>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6"/>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6"/>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6"/>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6"/>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6"/>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6"/>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6"/>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6"/>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6"/>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6"/>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6"/>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6"/>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6"/>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6"/>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6"/>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6"/>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6"/>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6"/>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6"/>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6"/>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6"/>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6"/>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6"/>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6"/>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6"/>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6"/>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6"/>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6"/>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6"/>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6"/>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6"/>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6"/>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6"/>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6"/>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6"/>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6"/>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6"/>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6"/>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6"/>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6"/>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6"/>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7">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7"/>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7"/>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7"/>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7"/>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7"/>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7"/>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7"/>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7"/>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7"/>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7"/>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7"/>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7"/>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7"/>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7"/>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7"/>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7"/>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7"/>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7"/>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7"/>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7"/>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7"/>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7"/>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7"/>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7"/>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7"/>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7"/>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7"/>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7"/>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7"/>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7"/>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7"/>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7"/>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7"/>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7"/>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7"/>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7"/>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7"/>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7"/>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7"/>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7"/>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7"/>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7"/>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7"/>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7"/>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7"/>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7"/>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7"/>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7"/>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7"/>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7"/>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7"/>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7"/>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7"/>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7"/>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7"/>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7"/>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7"/>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7"/>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7"/>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7"/>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7"/>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7"/>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7"/>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8">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8"/>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8"/>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8"/>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8"/>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8"/>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8"/>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8"/>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8"/>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8"/>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8"/>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8"/>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8"/>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8"/>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8"/>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8"/>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8"/>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8"/>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8"/>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8"/>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8"/>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8"/>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8"/>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8"/>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8"/>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8"/>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8"/>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8"/>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8"/>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8"/>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8"/>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8"/>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8"/>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8"/>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8"/>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8"/>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8"/>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8"/>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8"/>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8"/>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8"/>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8"/>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8"/>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8"/>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8"/>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8"/>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8"/>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8"/>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8"/>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8"/>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8"/>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8"/>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8"/>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8"/>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8"/>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8"/>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8"/>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8"/>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8"/>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8"/>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8"/>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8"/>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8"/>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8"/>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39">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39"/>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39"/>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39"/>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39"/>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39"/>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39"/>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39"/>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39"/>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39"/>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39"/>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39"/>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39"/>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39"/>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39"/>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39"/>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39"/>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39"/>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39"/>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39"/>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39"/>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39"/>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39"/>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39"/>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39"/>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39"/>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39"/>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39"/>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39"/>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39"/>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39"/>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39"/>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39"/>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39"/>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39"/>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39"/>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39"/>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39"/>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39"/>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39"/>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39"/>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39"/>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39"/>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39"/>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39"/>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39"/>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39"/>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39"/>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39"/>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39"/>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39"/>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39"/>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39"/>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39"/>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39"/>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39"/>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39"/>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39"/>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39"/>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39"/>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39"/>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39"/>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39"/>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39"/>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0">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0"/>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0"/>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0"/>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0"/>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0"/>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0"/>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0"/>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0"/>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0"/>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0"/>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0"/>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0"/>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0"/>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0"/>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0"/>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0"/>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0"/>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0"/>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0"/>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0"/>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0"/>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0"/>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0"/>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0"/>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0"/>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0"/>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0"/>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0"/>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0"/>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0"/>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0"/>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0"/>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0"/>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0"/>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0"/>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0"/>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0"/>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0"/>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0"/>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0"/>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0"/>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0"/>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0"/>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0"/>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0"/>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0"/>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0"/>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0"/>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0"/>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0"/>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0"/>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0"/>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0"/>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0"/>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0"/>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0"/>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0"/>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0"/>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0"/>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0"/>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0"/>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0"/>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0"/>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1">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1"/>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1"/>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1"/>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1"/>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1"/>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1"/>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1"/>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1"/>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1"/>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1"/>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1"/>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1"/>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1"/>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1"/>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1"/>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1"/>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1"/>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1"/>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1"/>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1"/>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1"/>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1"/>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1"/>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1"/>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1"/>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1"/>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1"/>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1"/>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1"/>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1"/>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1"/>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1"/>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1"/>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1"/>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1"/>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1"/>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1"/>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1"/>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1"/>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1"/>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1"/>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1"/>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1"/>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1"/>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1"/>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1"/>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1"/>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1"/>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1"/>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1"/>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1"/>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1"/>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1"/>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1"/>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1"/>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1"/>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1"/>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1"/>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1"/>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1"/>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1"/>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1"/>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1"/>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2">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2"/>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2"/>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2"/>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2"/>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2"/>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2"/>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2"/>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2"/>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2"/>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2"/>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2"/>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2"/>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2"/>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2"/>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2"/>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2"/>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2"/>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2"/>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2"/>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2"/>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2"/>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2"/>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2"/>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2"/>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2"/>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2"/>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2"/>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2"/>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2"/>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2"/>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2"/>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2"/>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2"/>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2"/>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2"/>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2"/>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2"/>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2"/>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2"/>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2"/>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2"/>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2"/>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2"/>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2"/>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2"/>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2"/>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2"/>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2"/>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2"/>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2"/>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2"/>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2"/>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2"/>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2"/>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2"/>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2"/>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2"/>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2"/>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2"/>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2"/>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2"/>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2"/>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2"/>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3">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3"/>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3"/>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3"/>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3"/>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3"/>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3"/>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3"/>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3"/>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3"/>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3"/>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3"/>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3"/>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3"/>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3"/>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3"/>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3"/>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3"/>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3"/>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3"/>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3"/>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3"/>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3"/>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3"/>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3"/>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3"/>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3"/>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3"/>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3"/>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3"/>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3"/>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3"/>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3"/>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3"/>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3"/>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3"/>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3"/>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3"/>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3"/>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3"/>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3"/>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3"/>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3"/>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3"/>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3"/>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3"/>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3"/>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3"/>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3"/>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3"/>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3"/>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3"/>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3"/>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3"/>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3"/>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3"/>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3"/>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3"/>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3"/>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3"/>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3"/>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3"/>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3"/>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3"/>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4">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4"/>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4"/>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4"/>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4"/>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4"/>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4"/>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4"/>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4"/>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4"/>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4"/>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4"/>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4"/>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4"/>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4"/>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4"/>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4"/>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4"/>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4"/>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4"/>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4"/>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4"/>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4"/>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4"/>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4"/>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4"/>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4"/>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4"/>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4"/>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4"/>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4"/>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4"/>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4"/>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4"/>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4"/>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4"/>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4"/>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4"/>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4"/>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4"/>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4"/>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4"/>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4"/>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4"/>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4"/>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4"/>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4"/>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4"/>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4"/>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4"/>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4"/>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4"/>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4"/>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4"/>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4"/>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4"/>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4"/>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4"/>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4"/>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4"/>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4"/>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4"/>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4"/>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4"/>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5">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5"/>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5"/>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5"/>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5"/>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5"/>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5"/>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5"/>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5"/>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5"/>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5"/>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5"/>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5"/>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5"/>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5"/>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5"/>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5"/>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5"/>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5"/>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5"/>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5"/>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5"/>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5"/>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5"/>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5"/>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5"/>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5"/>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5"/>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5"/>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5"/>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5"/>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5"/>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5"/>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5"/>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5"/>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5"/>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5"/>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5"/>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5"/>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5"/>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5"/>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5"/>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5"/>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5"/>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5"/>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5"/>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5"/>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5"/>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5"/>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5"/>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5"/>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5"/>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5"/>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5"/>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5"/>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5"/>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5"/>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5"/>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5"/>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5"/>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5"/>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5"/>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5"/>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5"/>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6">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6"/>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6"/>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6"/>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6"/>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6"/>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6"/>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6"/>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6"/>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6"/>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6"/>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6"/>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6"/>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6"/>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6"/>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6"/>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6"/>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6"/>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6"/>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6"/>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6"/>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6"/>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6"/>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6"/>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6"/>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6"/>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6"/>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6"/>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6"/>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6"/>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6"/>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6"/>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6"/>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6"/>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6"/>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6"/>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6"/>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6"/>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6"/>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6"/>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6"/>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6"/>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6"/>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6"/>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6"/>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6"/>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6"/>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6"/>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6"/>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6"/>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6"/>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6"/>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6"/>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6"/>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6"/>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6"/>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6"/>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6"/>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6"/>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6"/>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6"/>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6"/>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6"/>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6"/>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7">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7"/>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7"/>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7"/>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7"/>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7"/>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7"/>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7"/>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7"/>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7"/>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7"/>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7"/>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7"/>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7"/>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7"/>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7"/>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7"/>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7"/>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7"/>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7"/>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7"/>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7"/>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7"/>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7"/>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7"/>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7"/>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7"/>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7"/>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7"/>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7"/>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7"/>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7"/>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7"/>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7"/>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7"/>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7"/>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7"/>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7"/>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7"/>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7"/>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7"/>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7"/>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7"/>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7"/>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7"/>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7"/>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7"/>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7"/>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7"/>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7"/>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7"/>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7"/>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7"/>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7"/>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7"/>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7"/>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7"/>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7"/>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7"/>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7"/>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7"/>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7"/>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7"/>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7"/>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8">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8"/>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8"/>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8"/>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8"/>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8"/>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8"/>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8"/>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8"/>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8"/>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8"/>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8"/>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8"/>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8"/>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8"/>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8"/>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8"/>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8"/>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8"/>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8"/>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8"/>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8"/>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8"/>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8"/>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8"/>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8"/>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8"/>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8"/>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8"/>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8"/>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8"/>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8"/>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8"/>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8"/>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8"/>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8"/>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8"/>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8"/>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8"/>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8"/>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8"/>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8"/>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8"/>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8"/>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8"/>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8"/>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8"/>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8"/>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8"/>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8"/>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8"/>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8"/>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8"/>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8"/>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8"/>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8"/>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8"/>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8"/>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8"/>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8"/>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8"/>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8"/>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8"/>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8"/>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49">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49"/>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49"/>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49"/>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49"/>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49"/>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49"/>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49"/>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49"/>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49"/>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49"/>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49"/>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49"/>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49"/>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49"/>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49"/>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49"/>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49"/>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49"/>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49"/>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49"/>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49"/>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49"/>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49"/>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49"/>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49"/>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49"/>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49"/>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49"/>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49"/>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49"/>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49"/>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49"/>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49"/>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49"/>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49"/>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49"/>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49"/>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49"/>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49"/>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49"/>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49"/>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49"/>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49"/>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49"/>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49"/>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49"/>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49"/>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49"/>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49"/>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49"/>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49"/>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49"/>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49"/>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49"/>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49"/>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49"/>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49"/>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49"/>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49"/>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49"/>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49"/>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49"/>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49"/>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0">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0"/>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0"/>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0"/>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0"/>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0"/>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0"/>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0"/>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0"/>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0"/>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0"/>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0"/>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0"/>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0"/>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0"/>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0"/>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0"/>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0"/>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0"/>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0"/>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0"/>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0"/>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0"/>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0"/>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0"/>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0"/>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0"/>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0"/>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0"/>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0"/>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0"/>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0"/>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0"/>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0"/>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0"/>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0"/>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0"/>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0"/>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0"/>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0"/>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0"/>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0"/>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0"/>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0"/>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0"/>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0"/>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0"/>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0"/>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0"/>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0"/>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0"/>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0"/>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0"/>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0"/>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0"/>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0"/>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0"/>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0"/>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0"/>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0"/>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0"/>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0"/>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0"/>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0"/>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1">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1"/>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1"/>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1"/>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1"/>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1"/>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1"/>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1"/>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1"/>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1"/>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1"/>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1"/>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1"/>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1"/>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1"/>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1"/>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1"/>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1"/>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1"/>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1"/>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1"/>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1"/>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1"/>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1"/>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1"/>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1"/>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1"/>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1"/>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1"/>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1"/>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1"/>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1"/>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1"/>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1"/>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1"/>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1"/>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1"/>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1"/>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1"/>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1"/>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1"/>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1"/>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1"/>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1"/>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1"/>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1"/>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1"/>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1"/>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1"/>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1"/>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1"/>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1"/>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1"/>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1"/>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1"/>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1"/>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1"/>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1"/>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1"/>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1"/>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1"/>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1"/>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1"/>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1"/>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2">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2"/>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2"/>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2"/>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2"/>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2"/>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2"/>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2"/>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2"/>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2"/>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2"/>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2"/>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2"/>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2"/>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2"/>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2"/>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2"/>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2"/>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2"/>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2"/>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2"/>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2"/>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2"/>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2"/>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2"/>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2"/>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2"/>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2"/>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2"/>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2"/>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2"/>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2"/>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2"/>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2"/>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2"/>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2"/>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2"/>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2"/>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2"/>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2"/>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2"/>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2"/>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2"/>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2"/>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2"/>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2"/>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2"/>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2"/>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2"/>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2"/>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2"/>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2"/>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2"/>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2"/>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2"/>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2"/>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2"/>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2"/>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2"/>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2"/>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2"/>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2"/>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2"/>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2"/>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3">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3"/>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3"/>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3"/>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3"/>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3"/>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3"/>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3"/>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3"/>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3"/>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3"/>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3"/>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3"/>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3"/>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3"/>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3"/>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3"/>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3"/>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3"/>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3"/>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3"/>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3"/>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3"/>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3"/>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3"/>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3"/>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3"/>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3"/>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3"/>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3"/>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3"/>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3"/>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3"/>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3"/>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3"/>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3"/>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3"/>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3"/>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3"/>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3"/>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3"/>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3"/>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3"/>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3"/>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3"/>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3"/>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3"/>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3"/>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3"/>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3"/>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3"/>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3"/>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3"/>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3"/>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3"/>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3"/>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3"/>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3"/>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3"/>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3"/>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3"/>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3"/>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3"/>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3"/>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4">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4"/>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4"/>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4"/>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4"/>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4"/>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4"/>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4"/>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4"/>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4"/>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4"/>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4"/>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4"/>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4"/>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4"/>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4"/>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4"/>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4"/>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4"/>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4"/>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4"/>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4"/>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4"/>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4"/>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4"/>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4"/>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4"/>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4"/>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4"/>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4"/>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4"/>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4"/>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4"/>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4"/>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4"/>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4"/>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4"/>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4"/>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4"/>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4"/>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4"/>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4"/>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4"/>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4"/>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4"/>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4"/>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4"/>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4"/>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4"/>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4"/>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4"/>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4"/>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4"/>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4"/>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4"/>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4"/>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4"/>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4"/>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4"/>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4"/>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4"/>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4"/>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4"/>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4"/>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5">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5"/>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5"/>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5"/>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5"/>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5"/>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5"/>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5"/>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5"/>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5"/>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5"/>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5"/>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5"/>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5"/>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5"/>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5"/>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5"/>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5"/>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5"/>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5"/>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5"/>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5"/>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5"/>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5"/>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5"/>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5"/>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5"/>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5"/>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5"/>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5"/>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5"/>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5"/>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5"/>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5"/>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5"/>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5"/>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5"/>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5"/>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5"/>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5"/>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5"/>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5"/>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5"/>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5"/>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5"/>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5"/>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5"/>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5"/>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5"/>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5"/>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5"/>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5"/>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5"/>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5"/>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5"/>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5"/>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5"/>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5"/>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5"/>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5"/>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5"/>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5"/>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5"/>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5"/>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6">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6"/>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6"/>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6"/>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6"/>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6"/>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6"/>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6"/>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6"/>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6"/>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6"/>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6"/>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6"/>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6"/>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6"/>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6"/>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6"/>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6"/>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6"/>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6"/>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6"/>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6"/>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6"/>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6"/>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6"/>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6"/>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6"/>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6"/>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6"/>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6"/>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6"/>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6"/>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6"/>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6"/>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6"/>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6"/>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6"/>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6"/>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6"/>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6"/>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6"/>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6"/>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6"/>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6"/>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6"/>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6"/>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6"/>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6"/>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6"/>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6"/>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6"/>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6"/>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6"/>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6"/>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6"/>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6"/>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6"/>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6"/>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6"/>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6"/>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6"/>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6"/>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6"/>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6"/>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7">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7"/>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7"/>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7"/>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7"/>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7"/>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7"/>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7"/>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7"/>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7"/>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7"/>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7"/>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7"/>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7"/>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7"/>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7"/>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7"/>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7"/>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7"/>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7"/>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7"/>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7"/>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7"/>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7"/>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7"/>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7"/>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7"/>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7"/>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7"/>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7"/>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7"/>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7"/>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7"/>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7"/>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7"/>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7"/>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7"/>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7"/>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7"/>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7"/>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7"/>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7"/>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7"/>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7"/>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7"/>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7"/>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7"/>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7"/>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7"/>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7"/>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7"/>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7"/>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7"/>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7"/>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7"/>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7"/>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7"/>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7"/>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7"/>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7"/>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7"/>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7"/>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7"/>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7"/>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8">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8"/>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8"/>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8"/>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8"/>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8"/>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8"/>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8"/>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8"/>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8"/>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8"/>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8"/>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8"/>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8"/>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8"/>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8"/>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8"/>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8"/>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8"/>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8"/>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8"/>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8"/>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8"/>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8"/>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8"/>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8"/>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8"/>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8"/>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8"/>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8"/>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8"/>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8"/>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8"/>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8"/>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8"/>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8"/>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8"/>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8"/>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8"/>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8"/>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8"/>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8"/>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8"/>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8"/>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8"/>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8"/>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8"/>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8"/>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8"/>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8"/>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8"/>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8"/>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8"/>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8"/>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8"/>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8"/>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8"/>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8"/>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8"/>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8"/>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8"/>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8"/>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8"/>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8"/>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59">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59"/>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59"/>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59"/>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59"/>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59"/>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59"/>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59"/>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59"/>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59"/>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59"/>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59"/>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59"/>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59"/>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59"/>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59"/>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59"/>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59"/>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59"/>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59"/>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59"/>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59"/>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59"/>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59"/>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59"/>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59"/>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59"/>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59"/>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59"/>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59"/>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59"/>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59"/>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59"/>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59"/>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59"/>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59"/>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59"/>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59"/>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59"/>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59"/>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59"/>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59"/>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59"/>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59"/>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59"/>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59"/>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59"/>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59"/>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59"/>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59"/>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59"/>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59"/>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59"/>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59"/>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59"/>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59"/>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59"/>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59"/>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59"/>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59"/>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59"/>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59"/>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59"/>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59"/>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0">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0"/>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0"/>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0"/>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0"/>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0"/>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0"/>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0"/>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0"/>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0"/>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0"/>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0"/>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0"/>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0"/>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0"/>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0"/>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0"/>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0"/>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0"/>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0"/>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0"/>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0"/>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0"/>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0"/>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0"/>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0"/>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0"/>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0"/>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0"/>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0"/>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0"/>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0"/>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0"/>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0"/>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0"/>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0"/>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0"/>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0"/>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0"/>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0"/>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0"/>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0"/>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0"/>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0"/>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0"/>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0"/>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0"/>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0"/>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0"/>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0"/>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0"/>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0"/>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0"/>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0"/>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0"/>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0"/>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0"/>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0"/>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0"/>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0"/>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0"/>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0"/>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0"/>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0"/>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1">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1"/>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1"/>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1"/>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1"/>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1"/>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1"/>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1"/>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1"/>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1"/>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1"/>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1"/>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1"/>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1"/>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1"/>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1"/>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1"/>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1"/>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1"/>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1"/>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1"/>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1"/>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1"/>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1"/>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1"/>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1"/>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1"/>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1"/>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1"/>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1"/>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1"/>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1"/>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1"/>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1"/>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1"/>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1"/>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1"/>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1"/>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1"/>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1"/>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1"/>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1"/>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1"/>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1"/>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1"/>
        <v>1w</v>
      </c>
      <c r="X3462" s="1396" t="e">
        <f ca="1">_xll.qlCalendarAdvance(Calendar,X3461,W3462,"f",FALSE)</f>
        <v>#NAME?</v>
      </c>
      <c r="Y3462" s="1395" t="e">
        <f ca="1">_xll.qlCalendarAdvance(Calendar,X3462,NDays&amp;"D")</f>
        <v>#NAME?</v>
      </c>
      <c r="Z3462" s="1394" t="e">
        <f ca="1"/>
        <v>#N/A</v>
      </c>
      <c r="AA3462" s="1402" t="e">
        <f ca="1"/>
        <v>#N/A</v>
      </c>
    </row>
    <row r="3463" spans="19:27" x14ac:dyDescent="0.2">
      <c r="W3463" s="863" t="str">
        <f t="shared" si="61"/>
        <v>1w</v>
      </c>
      <c r="X3463" s="1396" t="e">
        <f ca="1">_xll.qlCalendarAdvance(Calendar,X3462,W3463,"f",FALSE)</f>
        <v>#NAME?</v>
      </c>
      <c r="Y3463" s="1395" t="e">
        <f ca="1">_xll.qlCalendarAdvance(Calendar,X3463,NDays&amp;"D")</f>
        <v>#NAME?</v>
      </c>
      <c r="Z3463" s="1394" t="e">
        <f ca="1"/>
        <v>#N/A</v>
      </c>
      <c r="AA3463" s="1402" t="e">
        <f ca="1"/>
        <v>#N/A</v>
      </c>
    </row>
    <row r="3464" spans="19:27" x14ac:dyDescent="0.2">
      <c r="W3464" s="863" t="str">
        <f t="shared" si="61"/>
        <v>1w</v>
      </c>
      <c r="X3464" s="1396" t="e">
        <f ca="1">_xll.qlCalendarAdvance(Calendar,X3463,W3464,"f",FALSE)</f>
        <v>#NAME?</v>
      </c>
      <c r="Y3464" s="1395" t="e">
        <f ca="1">_xll.qlCalendarAdvance(Calendar,X3464,NDays&amp;"D")</f>
        <v>#NAME?</v>
      </c>
      <c r="Z3464" s="1394" t="e">
        <f ca="1"/>
        <v>#N/A</v>
      </c>
      <c r="AA3464" s="1402" t="e">
        <f ca="1"/>
        <v>#N/A</v>
      </c>
    </row>
    <row r="3465" spans="19:27" x14ac:dyDescent="0.2">
      <c r="W3465" s="863" t="str">
        <f t="shared" si="61"/>
        <v>1w</v>
      </c>
      <c r="X3465" s="1396" t="e">
        <f ca="1">_xll.qlCalendarAdvance(Calendar,X3464,W3465,"f",FALSE)</f>
        <v>#NAME?</v>
      </c>
      <c r="Y3465" s="1395" t="e">
        <f ca="1">_xll.qlCalendarAdvance(Calendar,X3465,NDays&amp;"D")</f>
        <v>#NAME?</v>
      </c>
      <c r="Z3465" s="1394" t="e">
        <f ca="1"/>
        <v>#N/A</v>
      </c>
      <c r="AA3465" s="1402" t="e">
        <f ca="1"/>
        <v>#N/A</v>
      </c>
    </row>
    <row r="3466" spans="19:27" x14ac:dyDescent="0.2">
      <c r="W3466" s="863" t="str">
        <f t="shared" si="61"/>
        <v>1w</v>
      </c>
      <c r="X3466" s="1396" t="e">
        <f ca="1">_xll.qlCalendarAdvance(Calendar,X3465,W3466,"f",FALSE)</f>
        <v>#NAME?</v>
      </c>
      <c r="Y3466" s="1395" t="e">
        <f ca="1">_xll.qlCalendarAdvance(Calendar,X3466,NDays&amp;"D")</f>
        <v>#NAME?</v>
      </c>
      <c r="Z3466" s="1394" t="e">
        <f ca="1"/>
        <v>#N/A</v>
      </c>
      <c r="AA3466" s="1402" t="e">
        <f ca="1"/>
        <v>#N/A</v>
      </c>
    </row>
    <row r="3467" spans="19:27" x14ac:dyDescent="0.2">
      <c r="W3467" s="863" t="str">
        <f t="shared" si="61"/>
        <v>1w</v>
      </c>
      <c r="X3467" s="1396" t="e">
        <f ca="1">_xll.qlCalendarAdvance(Calendar,X3466,W3467,"f",FALSE)</f>
        <v>#NAME?</v>
      </c>
      <c r="Y3467" s="1395" t="e">
        <f ca="1">_xll.qlCalendarAdvance(Calendar,X3467,NDays&amp;"D")</f>
        <v>#NAME?</v>
      </c>
      <c r="Z3467" s="1394" t="e">
        <f ca="1"/>
        <v>#N/A</v>
      </c>
      <c r="AA3467" s="1402" t="e">
        <f ca="1"/>
        <v>#N/A</v>
      </c>
    </row>
    <row r="3468" spans="19:27" x14ac:dyDescent="0.2">
      <c r="W3468" s="863" t="str">
        <f t="shared" si="61"/>
        <v>1w</v>
      </c>
      <c r="X3468" s="1396" t="e">
        <f ca="1">_xll.qlCalendarAdvance(Calendar,X3467,W3468,"f",FALSE)</f>
        <v>#NAME?</v>
      </c>
      <c r="Y3468" s="1395" t="e">
        <f ca="1">_xll.qlCalendarAdvance(Calendar,X3468,NDays&amp;"D")</f>
        <v>#NAME?</v>
      </c>
      <c r="Z3468" s="1394" t="e">
        <f ca="1"/>
        <v>#N/A</v>
      </c>
      <c r="AA3468" s="1402" t="e">
        <f ca="1"/>
        <v>#N/A</v>
      </c>
    </row>
    <row r="3469" spans="19:27" x14ac:dyDescent="0.2">
      <c r="W3469" s="863" t="str">
        <f t="shared" si="61"/>
        <v>1w</v>
      </c>
      <c r="X3469" s="1396" t="e">
        <f ca="1">_xll.qlCalendarAdvance(Calendar,X3468,W3469,"f",FALSE)</f>
        <v>#NAME?</v>
      </c>
      <c r="Y3469" s="1395" t="e">
        <f ca="1">_xll.qlCalendarAdvance(Calendar,X3469,NDays&amp;"D")</f>
        <v>#NAME?</v>
      </c>
      <c r="Z3469" s="1394" t="e">
        <f ca="1"/>
        <v>#N/A</v>
      </c>
      <c r="AA3469" s="1402" t="e">
        <f ca="1"/>
        <v>#N/A</v>
      </c>
    </row>
    <row r="3470" spans="19:27" x14ac:dyDescent="0.2">
      <c r="W3470" s="863" t="str">
        <f t="shared" si="61"/>
        <v>1w</v>
      </c>
      <c r="X3470" s="1396" t="e">
        <f ca="1">_xll.qlCalendarAdvance(Calendar,X3469,W3470,"f",FALSE)</f>
        <v>#NAME?</v>
      </c>
      <c r="Y3470" s="1395" t="e">
        <f ca="1">_xll.qlCalendarAdvance(Calendar,X3470,NDays&amp;"D")</f>
        <v>#NAME?</v>
      </c>
      <c r="Z3470" s="1394" t="e">
        <f ca="1"/>
        <v>#N/A</v>
      </c>
      <c r="AA3470" s="1402" t="e">
        <f ca="1"/>
        <v>#N/A</v>
      </c>
    </row>
    <row r="3471" spans="19:27" x14ac:dyDescent="0.2">
      <c r="W3471" s="863" t="str">
        <f t="shared" si="61"/>
        <v>1w</v>
      </c>
      <c r="X3471" s="1396" t="e">
        <f ca="1">_xll.qlCalendarAdvance(Calendar,X3470,W3471,"f",FALSE)</f>
        <v>#NAME?</v>
      </c>
      <c r="Y3471" s="1395" t="e">
        <f ca="1">_xll.qlCalendarAdvance(Calendar,X3471,NDays&amp;"D")</f>
        <v>#NAME?</v>
      </c>
      <c r="Z3471" s="1394" t="e">
        <f ca="1"/>
        <v>#N/A</v>
      </c>
      <c r="AA3471" s="1402" t="e">
        <f ca="1"/>
        <v>#N/A</v>
      </c>
    </row>
    <row r="3472" spans="19:27" x14ac:dyDescent="0.2">
      <c r="W3472" s="863" t="str">
        <f t="shared" si="61"/>
        <v>1w</v>
      </c>
      <c r="X3472" s="1396" t="e">
        <f ca="1">_xll.qlCalendarAdvance(Calendar,X3471,W3472,"f",FALSE)</f>
        <v>#NAME?</v>
      </c>
      <c r="Y3472" s="1395" t="e">
        <f ca="1">_xll.qlCalendarAdvance(Calendar,X3472,NDays&amp;"D")</f>
        <v>#NAME?</v>
      </c>
      <c r="Z3472" s="1394" t="e">
        <f ca="1"/>
        <v>#N/A</v>
      </c>
      <c r="AA3472" s="1402" t="e">
        <f ca="1"/>
        <v>#N/A</v>
      </c>
    </row>
    <row r="3473" spans="23:27" x14ac:dyDescent="0.2">
      <c r="W3473" s="863" t="str">
        <f t="shared" si="61"/>
        <v>1w</v>
      </c>
      <c r="X3473" s="1396" t="e">
        <f ca="1">_xll.qlCalendarAdvance(Calendar,X3472,W3473,"f",FALSE)</f>
        <v>#NAME?</v>
      </c>
      <c r="Y3473" s="1395" t="e">
        <f ca="1">_xll.qlCalendarAdvance(Calendar,X3473,NDays&amp;"D")</f>
        <v>#NAME?</v>
      </c>
      <c r="Z3473" s="1394" t="e">
        <f ca="1"/>
        <v>#N/A</v>
      </c>
      <c r="AA3473" s="1402" t="e">
        <f ca="1"/>
        <v>#N/A</v>
      </c>
    </row>
    <row r="3474" spans="23:27" x14ac:dyDescent="0.2">
      <c r="W3474" s="863" t="str">
        <f t="shared" si="61"/>
        <v>1w</v>
      </c>
      <c r="X3474" s="1396" t="e">
        <f ca="1">_xll.qlCalendarAdvance(Calendar,X3473,W3474,"f",FALSE)</f>
        <v>#NAME?</v>
      </c>
      <c r="Y3474" s="1395" t="e">
        <f ca="1">_xll.qlCalendarAdvance(Calendar,X3474,NDays&amp;"D")</f>
        <v>#NAME?</v>
      </c>
      <c r="Z3474" s="1394" t="e">
        <f ca="1"/>
        <v>#N/A</v>
      </c>
      <c r="AA3474" s="1402" t="e">
        <f ca="1"/>
        <v>#N/A</v>
      </c>
    </row>
    <row r="3475" spans="23:27" x14ac:dyDescent="0.2">
      <c r="W3475" s="863" t="str">
        <f t="shared" si="61"/>
        <v>1w</v>
      </c>
      <c r="X3475" s="1396" t="e">
        <f ca="1">_xll.qlCalendarAdvance(Calendar,X3474,W3475,"f",FALSE)</f>
        <v>#NAME?</v>
      </c>
      <c r="Y3475" s="1395" t="e">
        <f ca="1">_xll.qlCalendarAdvance(Calendar,X3475,NDays&amp;"D")</f>
        <v>#NAME?</v>
      </c>
      <c r="Z3475" s="1394" t="e">
        <f ca="1"/>
        <v>#N/A</v>
      </c>
      <c r="AA3475" s="1402" t="e">
        <f ca="1"/>
        <v>#N/A</v>
      </c>
    </row>
    <row r="3476" spans="23:27" x14ac:dyDescent="0.2">
      <c r="W3476" s="863" t="str">
        <f t="shared" si="61"/>
        <v>1w</v>
      </c>
      <c r="X3476" s="1396" t="e">
        <f ca="1">_xll.qlCalendarAdvance(Calendar,X3475,W3476,"f",FALSE)</f>
        <v>#NAME?</v>
      </c>
      <c r="Y3476" s="1395" t="e">
        <f ca="1">_xll.qlCalendarAdvance(Calendar,X3476,NDays&amp;"D")</f>
        <v>#NAME?</v>
      </c>
      <c r="Z3476" s="1394" t="e">
        <f ca="1"/>
        <v>#N/A</v>
      </c>
      <c r="AA3476" s="1402" t="e">
        <f ca="1"/>
        <v>#N/A</v>
      </c>
    </row>
    <row r="3477" spans="23:27" x14ac:dyDescent="0.2">
      <c r="W3477" s="863" t="str">
        <f t="shared" si="61"/>
        <v>1w</v>
      </c>
      <c r="X3477" s="1396" t="e">
        <f ca="1">_xll.qlCalendarAdvance(Calendar,X3476,W3477,"f",FALSE)</f>
        <v>#NAME?</v>
      </c>
      <c r="Y3477" s="1395" t="e">
        <f ca="1">_xll.qlCalendarAdvance(Calendar,X3477,NDays&amp;"D")</f>
        <v>#NAME?</v>
      </c>
      <c r="Z3477" s="1394" t="e">
        <f ca="1"/>
        <v>#N/A</v>
      </c>
      <c r="AA3477" s="1402" t="e">
        <f ca="1"/>
        <v>#N/A</v>
      </c>
    </row>
    <row r="3478" spans="23:27" x14ac:dyDescent="0.2">
      <c r="W3478" s="863" t="str">
        <f t="shared" si="61"/>
        <v>1w</v>
      </c>
      <c r="X3478" s="1396" t="e">
        <f ca="1">_xll.qlCalendarAdvance(Calendar,X3477,W3478,"f",FALSE)</f>
        <v>#NAME?</v>
      </c>
      <c r="Y3478" s="1395" t="e">
        <f ca="1">_xll.qlCalendarAdvance(Calendar,X3478,NDays&amp;"D")</f>
        <v>#NAME?</v>
      </c>
      <c r="Z3478" s="1394" t="e">
        <f ca="1"/>
        <v>#N/A</v>
      </c>
      <c r="AA3478" s="1402" t="e">
        <f ca="1"/>
        <v>#N/A</v>
      </c>
    </row>
    <row r="3479" spans="23:27" x14ac:dyDescent="0.2">
      <c r="W3479" s="863" t="str">
        <f t="shared" si="61"/>
        <v>1w</v>
      </c>
      <c r="X3479" s="1396" t="e">
        <f ca="1">_xll.qlCalendarAdvance(Calendar,X3478,W3479,"f",FALSE)</f>
        <v>#NAME?</v>
      </c>
      <c r="Y3479" s="1395" t="e">
        <f ca="1">_xll.qlCalendarAdvance(Calendar,X3479,NDays&amp;"D")</f>
        <v>#NAME?</v>
      </c>
      <c r="Z3479" s="1394" t="e">
        <f ca="1"/>
        <v>#N/A</v>
      </c>
      <c r="AA3479" s="1402" t="e">
        <f ca="1"/>
        <v>#N/A</v>
      </c>
    </row>
    <row r="3480" spans="23:27" x14ac:dyDescent="0.2">
      <c r="W3480" s="863" t="str">
        <f t="shared" si="61"/>
        <v>1w</v>
      </c>
      <c r="X3480" s="1396" t="e">
        <f ca="1">_xll.qlCalendarAdvance(Calendar,X3479,W3480,"f",FALSE)</f>
        <v>#NAME?</v>
      </c>
      <c r="Y3480" s="1395" t="e">
        <f ca="1">_xll.qlCalendarAdvance(Calendar,X3480,NDays&amp;"D")</f>
        <v>#NAME?</v>
      </c>
      <c r="Z3480" s="1394" t="e">
        <f ca="1"/>
        <v>#N/A</v>
      </c>
      <c r="AA3480" s="1402" t="e">
        <f ca="1"/>
        <v>#N/A</v>
      </c>
    </row>
    <row r="3481" spans="23:27" x14ac:dyDescent="0.2">
      <c r="W3481" s="863" t="str">
        <f t="shared" si="61"/>
        <v>1w</v>
      </c>
      <c r="X3481" s="1396" t="e">
        <f ca="1">_xll.qlCalendarAdvance(Calendar,X3480,W3481,"f",FALSE)</f>
        <v>#NAME?</v>
      </c>
      <c r="Y3481" s="1395" t="e">
        <f ca="1">_xll.qlCalendarAdvance(Calendar,X3481,NDays&amp;"D")</f>
        <v>#NAME?</v>
      </c>
      <c r="Z3481" s="1394" t="e">
        <f ca="1"/>
        <v>#N/A</v>
      </c>
      <c r="AA3481" s="1402" t="e">
        <f ca="1"/>
        <v>#N/A</v>
      </c>
    </row>
    <row r="3482" spans="23:27" x14ac:dyDescent="0.2">
      <c r="W3482" s="863" t="str">
        <f t="shared" ref="W3482:W3545" si="62">W3481</f>
        <v>1w</v>
      </c>
      <c r="X3482" s="1396" t="e">
        <f ca="1">_xll.qlCalendarAdvance(Calendar,X3481,W3482,"f",FALSE)</f>
        <v>#NAME?</v>
      </c>
      <c r="Y3482" s="1395" t="e">
        <f ca="1">_xll.qlCalendarAdvance(Calendar,X3482,NDays&amp;"D")</f>
        <v>#NAME?</v>
      </c>
      <c r="Z3482" s="1394" t="e">
        <f ca="1"/>
        <v>#N/A</v>
      </c>
      <c r="AA3482" s="1402" t="e">
        <f ca="1"/>
        <v>#N/A</v>
      </c>
    </row>
    <row r="3483" spans="23:27" x14ac:dyDescent="0.2">
      <c r="W3483" s="863" t="str">
        <f t="shared" si="62"/>
        <v>1w</v>
      </c>
      <c r="X3483" s="1396" t="e">
        <f ca="1">_xll.qlCalendarAdvance(Calendar,X3482,W3483,"f",FALSE)</f>
        <v>#NAME?</v>
      </c>
      <c r="Y3483" s="1395" t="e">
        <f ca="1">_xll.qlCalendarAdvance(Calendar,X3483,NDays&amp;"D")</f>
        <v>#NAME?</v>
      </c>
      <c r="Z3483" s="1394" t="e">
        <f ca="1"/>
        <v>#N/A</v>
      </c>
      <c r="AA3483" s="1402" t="e">
        <f ca="1"/>
        <v>#N/A</v>
      </c>
    </row>
    <row r="3484" spans="23:27" x14ac:dyDescent="0.2">
      <c r="W3484" s="863" t="str">
        <f t="shared" si="62"/>
        <v>1w</v>
      </c>
      <c r="X3484" s="1396" t="e">
        <f ca="1">_xll.qlCalendarAdvance(Calendar,X3483,W3484,"f",FALSE)</f>
        <v>#NAME?</v>
      </c>
      <c r="Y3484" s="1395" t="e">
        <f ca="1">_xll.qlCalendarAdvance(Calendar,X3484,NDays&amp;"D")</f>
        <v>#NAME?</v>
      </c>
      <c r="Z3484" s="1394" t="e">
        <f ca="1"/>
        <v>#N/A</v>
      </c>
      <c r="AA3484" s="1402" t="e">
        <f ca="1"/>
        <v>#N/A</v>
      </c>
    </row>
    <row r="3485" spans="23:27" x14ac:dyDescent="0.2">
      <c r="W3485" s="863" t="str">
        <f t="shared" si="62"/>
        <v>1w</v>
      </c>
      <c r="X3485" s="1396" t="e">
        <f ca="1">_xll.qlCalendarAdvance(Calendar,X3484,W3485,"f",FALSE)</f>
        <v>#NAME?</v>
      </c>
      <c r="Y3485" s="1395" t="e">
        <f ca="1">_xll.qlCalendarAdvance(Calendar,X3485,NDays&amp;"D")</f>
        <v>#NAME?</v>
      </c>
      <c r="Z3485" s="1394" t="e">
        <f ca="1"/>
        <v>#N/A</v>
      </c>
      <c r="AA3485" s="1402" t="e">
        <f ca="1"/>
        <v>#N/A</v>
      </c>
    </row>
    <row r="3486" spans="23:27" x14ac:dyDescent="0.2">
      <c r="W3486" s="863" t="str">
        <f t="shared" si="62"/>
        <v>1w</v>
      </c>
      <c r="X3486" s="1396" t="e">
        <f ca="1">_xll.qlCalendarAdvance(Calendar,X3485,W3486,"f",FALSE)</f>
        <v>#NAME?</v>
      </c>
      <c r="Y3486" s="1395" t="e">
        <f ca="1">_xll.qlCalendarAdvance(Calendar,X3486,NDays&amp;"D")</f>
        <v>#NAME?</v>
      </c>
      <c r="Z3486" s="1394" t="e">
        <f ca="1"/>
        <v>#N/A</v>
      </c>
      <c r="AA3486" s="1402" t="e">
        <f ca="1"/>
        <v>#N/A</v>
      </c>
    </row>
    <row r="3487" spans="23:27" x14ac:dyDescent="0.2">
      <c r="W3487" s="863" t="str">
        <f t="shared" si="62"/>
        <v>1w</v>
      </c>
      <c r="X3487" s="1396" t="e">
        <f ca="1">_xll.qlCalendarAdvance(Calendar,X3486,W3487,"f",FALSE)</f>
        <v>#NAME?</v>
      </c>
      <c r="Y3487" s="1395" t="e">
        <f ca="1">_xll.qlCalendarAdvance(Calendar,X3487,NDays&amp;"D")</f>
        <v>#NAME?</v>
      </c>
      <c r="Z3487" s="1394" t="e">
        <f ca="1"/>
        <v>#N/A</v>
      </c>
      <c r="AA3487" s="1402" t="e">
        <f ca="1"/>
        <v>#N/A</v>
      </c>
    </row>
    <row r="3488" spans="23:27" x14ac:dyDescent="0.2">
      <c r="W3488" s="863" t="str">
        <f t="shared" si="62"/>
        <v>1w</v>
      </c>
      <c r="X3488" s="1396" t="e">
        <f ca="1">_xll.qlCalendarAdvance(Calendar,X3487,W3488,"f",FALSE)</f>
        <v>#NAME?</v>
      </c>
      <c r="Y3488" s="1395" t="e">
        <f ca="1">_xll.qlCalendarAdvance(Calendar,X3488,NDays&amp;"D")</f>
        <v>#NAME?</v>
      </c>
      <c r="Z3488" s="1394" t="e">
        <f ca="1"/>
        <v>#N/A</v>
      </c>
      <c r="AA3488" s="1402" t="e">
        <f ca="1"/>
        <v>#N/A</v>
      </c>
    </row>
    <row r="3489" spans="23:27" x14ac:dyDescent="0.2">
      <c r="W3489" s="863" t="str">
        <f t="shared" si="62"/>
        <v>1w</v>
      </c>
      <c r="X3489" s="1396" t="e">
        <f ca="1">_xll.qlCalendarAdvance(Calendar,X3488,W3489,"f",FALSE)</f>
        <v>#NAME?</v>
      </c>
      <c r="Y3489" s="1395" t="e">
        <f ca="1">_xll.qlCalendarAdvance(Calendar,X3489,NDays&amp;"D")</f>
        <v>#NAME?</v>
      </c>
      <c r="Z3489" s="1394" t="e">
        <f ca="1"/>
        <v>#N/A</v>
      </c>
      <c r="AA3489" s="1402" t="e">
        <f ca="1"/>
        <v>#N/A</v>
      </c>
    </row>
    <row r="3490" spans="23:27" x14ac:dyDescent="0.2">
      <c r="W3490" s="863" t="str">
        <f t="shared" si="62"/>
        <v>1w</v>
      </c>
      <c r="X3490" s="1396" t="e">
        <f ca="1">_xll.qlCalendarAdvance(Calendar,X3489,W3490,"f",FALSE)</f>
        <v>#NAME?</v>
      </c>
      <c r="Y3490" s="1395" t="e">
        <f ca="1">_xll.qlCalendarAdvance(Calendar,X3490,NDays&amp;"D")</f>
        <v>#NAME?</v>
      </c>
      <c r="Z3490" s="1394" t="e">
        <f ca="1"/>
        <v>#N/A</v>
      </c>
      <c r="AA3490" s="1402" t="e">
        <f ca="1"/>
        <v>#N/A</v>
      </c>
    </row>
    <row r="3491" spans="23:27" x14ac:dyDescent="0.2">
      <c r="W3491" s="863" t="str">
        <f t="shared" si="62"/>
        <v>1w</v>
      </c>
      <c r="X3491" s="1396" t="e">
        <f ca="1">_xll.qlCalendarAdvance(Calendar,X3490,W3491,"f",FALSE)</f>
        <v>#NAME?</v>
      </c>
      <c r="Y3491" s="1395" t="e">
        <f ca="1">_xll.qlCalendarAdvance(Calendar,X3491,NDays&amp;"D")</f>
        <v>#NAME?</v>
      </c>
      <c r="Z3491" s="1394" t="e">
        <f ca="1"/>
        <v>#N/A</v>
      </c>
      <c r="AA3491" s="1402" t="e">
        <f ca="1"/>
        <v>#N/A</v>
      </c>
    </row>
    <row r="3492" spans="23:27" x14ac:dyDescent="0.2">
      <c r="W3492" s="863" t="str">
        <f t="shared" si="62"/>
        <v>1w</v>
      </c>
      <c r="X3492" s="1396" t="e">
        <f ca="1">_xll.qlCalendarAdvance(Calendar,X3491,W3492,"f",FALSE)</f>
        <v>#NAME?</v>
      </c>
      <c r="Y3492" s="1395" t="e">
        <f ca="1">_xll.qlCalendarAdvance(Calendar,X3492,NDays&amp;"D")</f>
        <v>#NAME?</v>
      </c>
      <c r="Z3492" s="1394" t="e">
        <f ca="1"/>
        <v>#N/A</v>
      </c>
      <c r="AA3492" s="1402" t="e">
        <f ca="1"/>
        <v>#N/A</v>
      </c>
    </row>
    <row r="3493" spans="23:27" x14ac:dyDescent="0.2">
      <c r="W3493" s="863" t="str">
        <f t="shared" si="62"/>
        <v>1w</v>
      </c>
      <c r="X3493" s="1396" t="e">
        <f ca="1">_xll.qlCalendarAdvance(Calendar,X3492,W3493,"f",FALSE)</f>
        <v>#NAME?</v>
      </c>
      <c r="Y3493" s="1395" t="e">
        <f ca="1">_xll.qlCalendarAdvance(Calendar,X3493,NDays&amp;"D")</f>
        <v>#NAME?</v>
      </c>
      <c r="Z3493" s="1394" t="e">
        <f ca="1"/>
        <v>#N/A</v>
      </c>
      <c r="AA3493" s="1402" t="e">
        <f ca="1"/>
        <v>#N/A</v>
      </c>
    </row>
    <row r="3494" spans="23:27" x14ac:dyDescent="0.2">
      <c r="W3494" s="863" t="str">
        <f t="shared" si="62"/>
        <v>1w</v>
      </c>
      <c r="X3494" s="1396" t="e">
        <f ca="1">_xll.qlCalendarAdvance(Calendar,X3493,W3494,"f",FALSE)</f>
        <v>#NAME?</v>
      </c>
      <c r="Y3494" s="1395" t="e">
        <f ca="1">_xll.qlCalendarAdvance(Calendar,X3494,NDays&amp;"D")</f>
        <v>#NAME?</v>
      </c>
      <c r="Z3494" s="1394" t="e">
        <f ca="1"/>
        <v>#N/A</v>
      </c>
      <c r="AA3494" s="1402" t="e">
        <f ca="1"/>
        <v>#N/A</v>
      </c>
    </row>
    <row r="3495" spans="23:27" x14ac:dyDescent="0.2">
      <c r="W3495" s="863" t="str">
        <f t="shared" si="62"/>
        <v>1w</v>
      </c>
      <c r="X3495" s="1396" t="e">
        <f ca="1">_xll.qlCalendarAdvance(Calendar,X3494,W3495,"f",FALSE)</f>
        <v>#NAME?</v>
      </c>
      <c r="Y3495" s="1395" t="e">
        <f ca="1">_xll.qlCalendarAdvance(Calendar,X3495,NDays&amp;"D")</f>
        <v>#NAME?</v>
      </c>
      <c r="Z3495" s="1394" t="e">
        <f ca="1"/>
        <v>#N/A</v>
      </c>
      <c r="AA3495" s="1402" t="e">
        <f ca="1"/>
        <v>#N/A</v>
      </c>
    </row>
    <row r="3496" spans="23:27" x14ac:dyDescent="0.2">
      <c r="W3496" s="863" t="str">
        <f t="shared" si="62"/>
        <v>1w</v>
      </c>
      <c r="X3496" s="1396" t="e">
        <f ca="1">_xll.qlCalendarAdvance(Calendar,X3495,W3496,"f",FALSE)</f>
        <v>#NAME?</v>
      </c>
      <c r="Y3496" s="1395" t="e">
        <f ca="1">_xll.qlCalendarAdvance(Calendar,X3496,NDays&amp;"D")</f>
        <v>#NAME?</v>
      </c>
      <c r="Z3496" s="1394" t="e">
        <f ca="1"/>
        <v>#N/A</v>
      </c>
      <c r="AA3496" s="1402" t="e">
        <f ca="1"/>
        <v>#N/A</v>
      </c>
    </row>
    <row r="3497" spans="23:27" x14ac:dyDescent="0.2">
      <c r="W3497" s="863" t="str">
        <f t="shared" si="62"/>
        <v>1w</v>
      </c>
      <c r="X3497" s="1396" t="e">
        <f ca="1">_xll.qlCalendarAdvance(Calendar,X3496,W3497,"f",FALSE)</f>
        <v>#NAME?</v>
      </c>
      <c r="Y3497" s="1395" t="e">
        <f ca="1">_xll.qlCalendarAdvance(Calendar,X3497,NDays&amp;"D")</f>
        <v>#NAME?</v>
      </c>
      <c r="Z3497" s="1394" t="e">
        <f ca="1"/>
        <v>#N/A</v>
      </c>
      <c r="AA3497" s="1402" t="e">
        <f ca="1"/>
        <v>#N/A</v>
      </c>
    </row>
    <row r="3498" spans="23:27" x14ac:dyDescent="0.2">
      <c r="W3498" s="863" t="str">
        <f t="shared" si="62"/>
        <v>1w</v>
      </c>
      <c r="X3498" s="1396" t="e">
        <f ca="1">_xll.qlCalendarAdvance(Calendar,X3497,W3498,"f",FALSE)</f>
        <v>#NAME?</v>
      </c>
      <c r="Y3498" s="1395" t="e">
        <f ca="1">_xll.qlCalendarAdvance(Calendar,X3498,NDays&amp;"D")</f>
        <v>#NAME?</v>
      </c>
      <c r="Z3498" s="1394" t="e">
        <f ca="1"/>
        <v>#N/A</v>
      </c>
      <c r="AA3498" s="1402" t="e">
        <f ca="1"/>
        <v>#N/A</v>
      </c>
    </row>
    <row r="3499" spans="23:27" x14ac:dyDescent="0.2">
      <c r="W3499" s="863" t="str">
        <f t="shared" si="62"/>
        <v>1w</v>
      </c>
      <c r="X3499" s="1396" t="e">
        <f ca="1">_xll.qlCalendarAdvance(Calendar,X3498,W3499,"f",FALSE)</f>
        <v>#NAME?</v>
      </c>
      <c r="Y3499" s="1395" t="e">
        <f ca="1">_xll.qlCalendarAdvance(Calendar,X3499,NDays&amp;"D")</f>
        <v>#NAME?</v>
      </c>
      <c r="Z3499" s="1394" t="e">
        <f ca="1"/>
        <v>#N/A</v>
      </c>
      <c r="AA3499" s="1402" t="e">
        <f ca="1"/>
        <v>#N/A</v>
      </c>
    </row>
    <row r="3500" spans="23:27" x14ac:dyDescent="0.2">
      <c r="W3500" s="863" t="str">
        <f t="shared" si="62"/>
        <v>1w</v>
      </c>
      <c r="X3500" s="1396" t="e">
        <f ca="1">_xll.qlCalendarAdvance(Calendar,X3499,W3500,"f",FALSE)</f>
        <v>#NAME?</v>
      </c>
      <c r="Y3500" s="1395" t="e">
        <f ca="1">_xll.qlCalendarAdvance(Calendar,X3500,NDays&amp;"D")</f>
        <v>#NAME?</v>
      </c>
      <c r="Z3500" s="1394" t="e">
        <f ca="1"/>
        <v>#N/A</v>
      </c>
      <c r="AA3500" s="1402" t="e">
        <f ca="1"/>
        <v>#N/A</v>
      </c>
    </row>
    <row r="3501" spans="23:27" x14ac:dyDescent="0.2">
      <c r="W3501" s="863" t="str">
        <f t="shared" si="62"/>
        <v>1w</v>
      </c>
      <c r="X3501" s="1396" t="e">
        <f ca="1">_xll.qlCalendarAdvance(Calendar,X3500,W3501,"f",FALSE)</f>
        <v>#NAME?</v>
      </c>
      <c r="Y3501" s="1395" t="e">
        <f ca="1">_xll.qlCalendarAdvance(Calendar,X3501,NDays&amp;"D")</f>
        <v>#NAME?</v>
      </c>
      <c r="Z3501" s="1394" t="e">
        <f ca="1"/>
        <v>#N/A</v>
      </c>
      <c r="AA3501" s="1402" t="e">
        <f ca="1"/>
        <v>#N/A</v>
      </c>
    </row>
    <row r="3502" spans="23:27" x14ac:dyDescent="0.2">
      <c r="W3502" s="863" t="str">
        <f t="shared" si="62"/>
        <v>1w</v>
      </c>
      <c r="X3502" s="1396" t="e">
        <f ca="1">_xll.qlCalendarAdvance(Calendar,X3501,W3502,"f",FALSE)</f>
        <v>#NAME?</v>
      </c>
      <c r="Y3502" s="1395" t="e">
        <f ca="1">_xll.qlCalendarAdvance(Calendar,X3502,NDays&amp;"D")</f>
        <v>#NAME?</v>
      </c>
      <c r="Z3502" s="1394" t="e">
        <f ca="1"/>
        <v>#N/A</v>
      </c>
      <c r="AA3502" s="1402" t="e">
        <f ca="1"/>
        <v>#N/A</v>
      </c>
    </row>
    <row r="3503" spans="23:27" x14ac:dyDescent="0.2">
      <c r="W3503" s="863" t="str">
        <f t="shared" si="62"/>
        <v>1w</v>
      </c>
      <c r="X3503" s="1396" t="e">
        <f ca="1">_xll.qlCalendarAdvance(Calendar,X3502,W3503,"f",FALSE)</f>
        <v>#NAME?</v>
      </c>
      <c r="Y3503" s="1395" t="e">
        <f ca="1">_xll.qlCalendarAdvance(Calendar,X3503,NDays&amp;"D")</f>
        <v>#NAME?</v>
      </c>
      <c r="Z3503" s="1394" t="e">
        <f ca="1"/>
        <v>#N/A</v>
      </c>
      <c r="AA3503" s="1402" t="e">
        <f ca="1"/>
        <v>#N/A</v>
      </c>
    </row>
    <row r="3504" spans="23:27" x14ac:dyDescent="0.2">
      <c r="W3504" s="863" t="str">
        <f t="shared" si="62"/>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2"/>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2"/>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2"/>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2"/>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2"/>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2"/>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2"/>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2"/>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2"/>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2"/>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2"/>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2"/>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2"/>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2"/>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2"/>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2"/>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2"/>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2"/>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2"/>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2"/>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2"/>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2"/>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2"/>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2"/>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2"/>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2"/>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2"/>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2"/>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2"/>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2"/>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2"/>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2"/>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2"/>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2"/>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2"/>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2"/>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2"/>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2"/>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2"/>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2"/>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2"/>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3">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3"/>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3"/>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3"/>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3"/>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3"/>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3"/>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5"/>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6</v>
      </c>
      <c r="E5" s="804"/>
      <c r="F5" s="803"/>
      <c r="H5" s="843" t="s">
        <v>48</v>
      </c>
      <c r="I5" s="842" t="s">
        <v>127</v>
      </c>
      <c r="K5" s="46"/>
      <c r="L5" s="845" t="s">
        <v>308</v>
      </c>
      <c r="M5" s="846"/>
      <c r="N5" s="844"/>
    </row>
    <row r="6" spans="2:14" x14ac:dyDescent="0.2">
      <c r="B6" s="806"/>
      <c r="C6" s="838" t="s">
        <v>387</v>
      </c>
      <c r="D6" s="457" t="s">
        <v>87</v>
      </c>
      <c r="E6" s="804"/>
      <c r="F6" s="803"/>
      <c r="H6" s="843" t="s">
        <v>43</v>
      </c>
      <c r="I6" s="842" t="s">
        <v>124</v>
      </c>
      <c r="K6" s="46"/>
      <c r="L6" s="845" t="s">
        <v>307</v>
      </c>
      <c r="M6" s="833" t="b">
        <v>1</v>
      </c>
      <c r="N6" s="844"/>
    </row>
    <row r="7" spans="2:14" ht="12" thickBot="1" x14ac:dyDescent="0.25">
      <c r="B7" s="806"/>
      <c r="C7" s="838" t="s">
        <v>386</v>
      </c>
      <c r="D7" s="457" t="str">
        <f>Months&amp;IF(UPPER(Currency)="EUR","E","L")</f>
        <v>6L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row>
    <row r="9" spans="2:14" ht="18.75" thickBot="1" x14ac:dyDescent="0.3">
      <c r="B9" s="806"/>
      <c r="C9" s="838" t="s">
        <v>384</v>
      </c>
      <c r="D9" s="457" t="str">
        <f>Currency&amp;"_YC"&amp;IndexTenor&amp;"RH"</f>
        <v>GBP_YC6MRH</v>
      </c>
      <c r="E9" s="804"/>
      <c r="F9" s="803"/>
      <c r="K9" s="1950" t="s">
        <v>383</v>
      </c>
      <c r="L9" s="1951"/>
      <c r="M9" s="1951"/>
      <c r="N9" s="1953"/>
    </row>
    <row r="10" spans="2:14" x14ac:dyDescent="0.2">
      <c r="B10" s="806"/>
      <c r="C10" s="837" t="s">
        <v>315</v>
      </c>
      <c r="D10" s="457" t="b">
        <v>1</v>
      </c>
      <c r="E10" s="804"/>
      <c r="F10" s="803"/>
      <c r="K10" s="46"/>
      <c r="L10" s="42"/>
      <c r="M10" s="42"/>
      <c r="N10" s="43"/>
    </row>
    <row r="11" spans="2:14" x14ac:dyDescent="0.2">
      <c r="B11" s="806"/>
      <c r="C11" s="837" t="s">
        <v>318</v>
      </c>
      <c r="D11" s="836">
        <f>'General Settings_SYNTH'!Trigger</f>
        <v>42304.735694444447</v>
      </c>
      <c r="E11" s="804"/>
      <c r="F11" s="803"/>
      <c r="K11" s="46"/>
      <c r="L11" s="830" t="s">
        <v>275</v>
      </c>
      <c r="M11" s="829" t="s">
        <v>227</v>
      </c>
      <c r="N11" s="43"/>
    </row>
    <row r="12" spans="2:14" x14ac:dyDescent="0.2">
      <c r="B12" s="806"/>
      <c r="C12" s="835" t="s">
        <v>313</v>
      </c>
      <c r="D12" s="834" t="b">
        <v>1</v>
      </c>
      <c r="E12" s="804"/>
      <c r="F12" s="803"/>
      <c r="K12" s="46"/>
      <c r="L12" s="830" t="s">
        <v>298</v>
      </c>
      <c r="M12" s="833" t="s">
        <v>21</v>
      </c>
      <c r="N12" s="43"/>
    </row>
    <row r="13" spans="2:14" x14ac:dyDescent="0.2">
      <c r="B13" s="806"/>
      <c r="C13" s="813"/>
      <c r="D13" s="813"/>
      <c r="E13" s="804"/>
      <c r="F13" s="803"/>
      <c r="K13" s="46"/>
      <c r="L13" s="830" t="s">
        <v>416</v>
      </c>
      <c r="M13" s="829" t="s">
        <v>381</v>
      </c>
      <c r="N13" s="43"/>
    </row>
    <row r="14" spans="2:14" x14ac:dyDescent="0.2">
      <c r="B14" s="806"/>
      <c r="C14" s="828" t="s">
        <v>380</v>
      </c>
      <c r="D14" s="832" t="e">
        <f ca="1">_xll.qlPiecewiseYieldCurve(,D16,ObjectOverwrite,Permanent,NDays,Calendar,_xll.ohPack(Selected_6M!D2:D126),DayCounter,IF(ISERROR(D22),NA(),D20:E20),IF(ISERROR(D22),NA(),D21:E21),Accuracy,TraitsID,InterpolatorID)</f>
        <v>#NAME?</v>
      </c>
      <c r="E14" s="804"/>
      <c r="F14" s="803"/>
      <c r="K14" s="46"/>
      <c r="L14" s="830" t="s">
        <v>382</v>
      </c>
      <c r="M14" s="829" t="s">
        <v>381</v>
      </c>
      <c r="N14" s="43"/>
    </row>
    <row r="15" spans="2:14" x14ac:dyDescent="0.2">
      <c r="B15" s="806"/>
      <c r="C15" s="815" t="s">
        <v>238</v>
      </c>
      <c r="D15" s="831" t="e">
        <f ca="1">_xll.ohRangeRetrieveError(YieldCurve)</f>
        <v>#NAME?</v>
      </c>
      <c r="E15" s="804"/>
      <c r="F15" s="803"/>
      <c r="K15" s="46"/>
      <c r="L15" s="830" t="s">
        <v>305</v>
      </c>
      <c r="M15" s="829" t="str">
        <f>PROPER(Currency)&amp;"ON"</f>
        <v>GbpON</v>
      </c>
      <c r="N15" s="43"/>
    </row>
    <row r="16" spans="2:14" x14ac:dyDescent="0.2">
      <c r="B16" s="806"/>
      <c r="C16" s="828" t="s">
        <v>379</v>
      </c>
      <c r="D16" s="827" t="str">
        <f>"_"&amp;Currency&amp;"YC"&amp;IndexTenor</f>
        <v>_GBPYC6M</v>
      </c>
      <c r="E16" s="804"/>
      <c r="F16" s="803"/>
      <c r="K16" s="46"/>
      <c r="L16" s="830" t="s">
        <v>304</v>
      </c>
      <c r="M16" s="829" t="str">
        <f>PROPER(Currency)&amp;"STD"</f>
        <v>GbpSTD</v>
      </c>
      <c r="N16" s="43"/>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GBPTOY_SYNTH6M_Quote</v>
      </c>
      <c r="E20" s="823" t="str">
        <f>Currency&amp;"TOY2_SYNTH"&amp;IndexTenor&amp;"_Quote"</f>
        <v>GBPTOY2_SYNTH6M_Quote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0" t="e">
        <f ca="1">_xll.qlQuoteValue(D20,Trigger)</f>
        <v>#NAME?</v>
      </c>
      <c r="E22" s="819" t="e">
        <f ca="1">_xll.qlQuoteValue(E20,Trigger)</f>
        <v>#NAME?</v>
      </c>
      <c r="F22" s="803"/>
    </row>
    <row r="23" spans="2:14" x14ac:dyDescent="0.2">
      <c r="B23" s="806"/>
      <c r="C23" s="817" t="s">
        <v>371</v>
      </c>
      <c r="D23" s="818">
        <v>9.9999999999999998E-13</v>
      </c>
      <c r="E23" s="804"/>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964" t="e">
        <f ca="1">MAX(_xll.ohPack(Selected_6M!J1:J126))</f>
        <v>#NAME?</v>
      </c>
      <c r="E27" s="804"/>
      <c r="F27" s="803"/>
    </row>
    <row r="28" spans="2:14" x14ac:dyDescent="0.2">
      <c r="B28" s="806"/>
      <c r="C28" s="810" t="e">
        <f ca="1">MAX(_xll.ohPack(Selected_6M!I2:I126))</f>
        <v>#NAME?</v>
      </c>
      <c r="D28" s="807" t="e">
        <f ca="1">MIN(_xll.ohPack(Selected_6M!J1:J126))</f>
        <v>#NAME?</v>
      </c>
      <c r="E28" s="804"/>
      <c r="F28" s="803"/>
    </row>
    <row r="29" spans="2:14" x14ac:dyDescent="0.2">
      <c r="B29" s="806"/>
      <c r="C29" s="808" t="s">
        <v>238</v>
      </c>
      <c r="D29" s="809" t="e">
        <f ca="1">_xll.ohRangeRetrieveError(Selected_6M!J1)</f>
        <v>#NAME?</v>
      </c>
      <c r="E29" s="804"/>
      <c r="F29" s="803"/>
    </row>
    <row r="30" spans="2:14" x14ac:dyDescent="0.2">
      <c r="B30" s="806"/>
      <c r="C30" s="808" t="e">
        <f ca="1">Libor_MKT!$D$12</f>
        <v>#NAME?</v>
      </c>
      <c r="D30" s="807" t="e">
        <f ca="1">_xll.qlRelinkableHandleLinkTo(,C30,YieldCurve)</f>
        <v>#NAME?</v>
      </c>
      <c r="E30" s="804"/>
      <c r="F30" s="803"/>
    </row>
    <row r="31" spans="2:14" x14ac:dyDescent="0.2">
      <c r="B31" s="806"/>
      <c r="C31" s="805" t="s">
        <v>366</v>
      </c>
      <c r="D31" s="355" t="b">
        <v>0</v>
      </c>
      <c r="E31" s="804"/>
      <c r="F31" s="803"/>
    </row>
    <row r="32" spans="2:14" ht="14.25" customHeight="1" thickBot="1" x14ac:dyDescent="0.25">
      <c r="B32" s="802"/>
      <c r="C32" s="800"/>
      <c r="D32" s="800"/>
      <c r="E32" s="800"/>
      <c r="F32" s="799"/>
    </row>
    <row r="34" spans="3:4" x14ac:dyDescent="0.2">
      <c r="C34" s="1933"/>
      <c r="D34" s="1931" t="s">
        <v>634</v>
      </c>
    </row>
    <row r="35" spans="3:4" x14ac:dyDescent="0.2">
      <c r="C35" s="1933" t="e">
        <f ca="1">_xll.ohTrigger(D30)</f>
        <v>#NAME?</v>
      </c>
      <c r="D35" s="1931"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399" bestFit="1" customWidth="1"/>
    <col min="2" max="2" width="21.42578125" style="399" bestFit="1" customWidth="1"/>
    <col min="3" max="5" width="8" style="399" bestFit="1" customWidth="1"/>
    <col min="6" max="6" width="9" style="399" bestFit="1" customWidth="1"/>
    <col min="7" max="7" width="8.7109375" style="399" customWidth="1"/>
    <col min="8" max="9" width="17.28515625" style="399" bestFit="1" customWidth="1"/>
    <col min="10" max="10" width="3" style="398" bestFit="1" customWidth="1"/>
    <col min="11" max="11" width="19.28515625" style="398" bestFit="1" customWidth="1"/>
    <col min="12" max="16384" width="8.140625" style="398"/>
  </cols>
  <sheetData>
    <row r="1" spans="1:11" ht="33.75" customHeight="1" x14ac:dyDescent="0.2">
      <c r="A1" s="796" t="s">
        <v>365</v>
      </c>
      <c r="B1" s="796" t="s">
        <v>364</v>
      </c>
      <c r="C1" s="796" t="s">
        <v>332</v>
      </c>
      <c r="D1" s="796" t="s">
        <v>413</v>
      </c>
      <c r="E1" s="796" t="s">
        <v>363</v>
      </c>
      <c r="F1" s="796" t="s">
        <v>362</v>
      </c>
      <c r="G1" s="796" t="s">
        <v>361</v>
      </c>
      <c r="H1" s="796" t="s">
        <v>356</v>
      </c>
      <c r="I1" s="796" t="s">
        <v>355</v>
      </c>
    </row>
    <row r="2" spans="1:11" x14ac:dyDescent="0.2">
      <c r="A2" s="947" t="e">
        <f ca="1">Deposits_6M!E3</f>
        <v>#NAME?</v>
      </c>
      <c r="B2" s="298" t="e">
        <f ca="1">_xll.qlRateHelperQuoteName(,A2)</f>
        <v>#NAME?</v>
      </c>
      <c r="C2" s="790" t="e">
        <f ca="1">_xll.qlRateHelperQuoteValue(Trigger,$A2)</f>
        <v>#NAME?</v>
      </c>
      <c r="D2" s="790"/>
      <c r="E2" s="59" t="b">
        <v>0</v>
      </c>
      <c r="F2" s="59">
        <v>10</v>
      </c>
      <c r="G2" s="59">
        <v>1</v>
      </c>
      <c r="H2" s="945" t="e">
        <f ca="1">_xll.qlRateHelperEarliestDate(Trigger,$A2)</f>
        <v>#NAME?</v>
      </c>
      <c r="I2" s="944" t="e">
        <f ca="1">_xll.qlRateHelperLatestDate(Trigger,$A2)</f>
        <v>#NAME?</v>
      </c>
      <c r="J2" s="398">
        <v>10</v>
      </c>
      <c r="K2" s="398" t="s">
        <v>412</v>
      </c>
    </row>
    <row r="3" spans="1:11" x14ac:dyDescent="0.2">
      <c r="A3" s="947" t="e">
        <f ca="1">Deposits_6M!E4</f>
        <v>#NAME?</v>
      </c>
      <c r="B3" s="298" t="e">
        <f ca="1">_xll.qlRateHelperQuoteName(,A3)</f>
        <v>#NAME?</v>
      </c>
      <c r="C3" s="790" t="e">
        <f ca="1">_xll.qlRateHelperQuoteValue(Trigger,$A3)</f>
        <v>#NAME?</v>
      </c>
      <c r="D3" s="790"/>
      <c r="E3" s="59" t="b">
        <v>0</v>
      </c>
      <c r="F3" s="59">
        <v>10</v>
      </c>
      <c r="G3" s="59">
        <v>1</v>
      </c>
      <c r="H3" s="945" t="e">
        <f ca="1">_xll.qlRateHelperEarliestDate(Trigger,$A3)</f>
        <v>#NAME?</v>
      </c>
      <c r="I3" s="944" t="e">
        <f ca="1">_xll.qlRateHelperLatestDate(Trigger,$A3)</f>
        <v>#NAME?</v>
      </c>
      <c r="J3" s="398">
        <v>20</v>
      </c>
      <c r="K3" s="398" t="s">
        <v>411</v>
      </c>
    </row>
    <row r="4" spans="1:11" x14ac:dyDescent="0.2">
      <c r="A4" s="947" t="e">
        <f ca="1">Deposits_6M!E5</f>
        <v>#NAME?</v>
      </c>
      <c r="B4" s="298" t="e">
        <f ca="1">_xll.qlRateHelperQuoteName(,A4)</f>
        <v>#NAME?</v>
      </c>
      <c r="C4" s="790" t="e">
        <f ca="1">_xll.qlRateHelperQuoteValue(Trigger,$A4)</f>
        <v>#NAME?</v>
      </c>
      <c r="D4" s="790"/>
      <c r="E4" s="59" t="b">
        <v>0</v>
      </c>
      <c r="F4" s="59">
        <v>10</v>
      </c>
      <c r="G4" s="59">
        <v>1</v>
      </c>
      <c r="H4" s="945" t="e">
        <f ca="1">_xll.qlRateHelperEarliestDate(Trigger,$A4)</f>
        <v>#NAME?</v>
      </c>
      <c r="I4" s="944" t="e">
        <f ca="1">_xll.qlRateHelperLatestDate(Trigger,$A4)</f>
        <v>#NAME?</v>
      </c>
      <c r="J4" s="398">
        <v>30</v>
      </c>
      <c r="K4" s="398" t="s">
        <v>410</v>
      </c>
    </row>
    <row r="5" spans="1:11" x14ac:dyDescent="0.2">
      <c r="A5" s="947" t="e">
        <f ca="1">Deposits_6M!E6</f>
        <v>#NAME?</v>
      </c>
      <c r="B5" s="298" t="e">
        <f ca="1">_xll.qlRateHelperQuoteName(,A5)</f>
        <v>#NAME?</v>
      </c>
      <c r="C5" s="790" t="e">
        <f ca="1">_xll.qlRateHelperQuoteValue(Trigger,$A5)</f>
        <v>#NAME?</v>
      </c>
      <c r="D5" s="790"/>
      <c r="E5" s="59" t="b">
        <v>1</v>
      </c>
      <c r="F5" s="59">
        <v>10</v>
      </c>
      <c r="G5" s="59">
        <v>1</v>
      </c>
      <c r="H5" s="945" t="e">
        <f ca="1">_xll.qlRateHelperEarliestDate(Trigger,$A5)</f>
        <v>#NAME?</v>
      </c>
      <c r="I5" s="944" t="e">
        <f ca="1">_xll.qlRateHelperLatestDate(Trigger,$A5)</f>
        <v>#NAME?</v>
      </c>
      <c r="J5" s="398">
        <v>40</v>
      </c>
      <c r="K5" s="398" t="s">
        <v>409</v>
      </c>
    </row>
    <row r="6" spans="1:11" x14ac:dyDescent="0.2">
      <c r="A6" s="947" t="e">
        <f ca="1">Deposits_6M!E7</f>
        <v>#NAME?</v>
      </c>
      <c r="B6" s="298" t="e">
        <f ca="1">_xll.qlRateHelperQuoteName(,A6)</f>
        <v>#NAME?</v>
      </c>
      <c r="C6" s="790" t="e">
        <f ca="1">_xll.qlRateHelperQuoteValue(Trigger,$A6)</f>
        <v>#NAME?</v>
      </c>
      <c r="D6" s="790"/>
      <c r="E6" s="59" t="b">
        <v>1</v>
      </c>
      <c r="F6" s="59">
        <v>10</v>
      </c>
      <c r="G6" s="59">
        <v>1</v>
      </c>
      <c r="H6" s="945" t="e">
        <f ca="1">_xll.qlRateHelperEarliestDate(Trigger,$A6)</f>
        <v>#NAME?</v>
      </c>
      <c r="I6" s="944" t="e">
        <f ca="1">_xll.qlRateHelperLatestDate(Trigger,$A6)</f>
        <v>#NAME?</v>
      </c>
      <c r="J6" s="398">
        <v>50</v>
      </c>
      <c r="K6" s="398" t="s">
        <v>408</v>
      </c>
    </row>
    <row r="7" spans="1:11" x14ac:dyDescent="0.2">
      <c r="A7" s="947" t="e">
        <f ca="1">Deposits_6M!E8</f>
        <v>#NAME?</v>
      </c>
      <c r="B7" s="298" t="e">
        <f ca="1">_xll.qlRateHelperQuoteName(,A7)</f>
        <v>#NAME?</v>
      </c>
      <c r="C7" s="790" t="e">
        <f ca="1">_xll.qlRateHelperQuoteValue(Trigger,$A7)</f>
        <v>#NAME?</v>
      </c>
      <c r="D7" s="790"/>
      <c r="E7" s="59" t="b">
        <v>1</v>
      </c>
      <c r="F7" s="59">
        <v>10</v>
      </c>
      <c r="G7" s="59">
        <v>1</v>
      </c>
      <c r="H7" s="945" t="e">
        <f ca="1">_xll.qlRateHelperEarliestDate(Trigger,$A7)</f>
        <v>#NAME?</v>
      </c>
      <c r="I7" s="944" t="e">
        <f ca="1">_xll.qlRateHelperLatestDate(Trigger,$A7)</f>
        <v>#NAME?</v>
      </c>
      <c r="J7" s="398">
        <v>60</v>
      </c>
      <c r="K7" s="398" t="s">
        <v>407</v>
      </c>
    </row>
    <row r="8" spans="1:11" x14ac:dyDescent="0.2">
      <c r="A8" s="947" t="e">
        <f ca="1">Deposits_6M!E9</f>
        <v>#NAME?</v>
      </c>
      <c r="B8" s="298" t="e">
        <f ca="1">_xll.qlRateHelperQuoteName(,A8)</f>
        <v>#NAME?</v>
      </c>
      <c r="C8" s="790" t="e">
        <f ca="1">_xll.qlRateHelperQuoteValue(Trigger,$A8)</f>
        <v>#NAME?</v>
      </c>
      <c r="D8" s="790"/>
      <c r="E8" s="59" t="b">
        <v>1</v>
      </c>
      <c r="F8" s="59">
        <v>10</v>
      </c>
      <c r="G8" s="59">
        <v>1</v>
      </c>
      <c r="H8" s="945" t="e">
        <f ca="1">_xll.qlRateHelperEarliestDate(Trigger,$A8)</f>
        <v>#NAME?</v>
      </c>
      <c r="I8" s="944" t="e">
        <f ca="1">_xll.qlRateHelperLatestDate(Trigger,$A8)</f>
        <v>#NAME?</v>
      </c>
      <c r="J8" s="398">
        <v>70</v>
      </c>
      <c r="K8" s="398" t="s">
        <v>406</v>
      </c>
    </row>
    <row r="9" spans="1:11" x14ac:dyDescent="0.2">
      <c r="A9" s="947" t="e">
        <f ca="1">Deposits_6M!E10</f>
        <v>#NAME?</v>
      </c>
      <c r="B9" s="298" t="e">
        <f ca="1">_xll.qlRateHelperQuoteName(,A9)</f>
        <v>#NAME?</v>
      </c>
      <c r="C9" s="790" t="e">
        <f ca="1">_xll.qlRateHelperQuoteValue(Trigger,$A9)</f>
        <v>#NAME?</v>
      </c>
      <c r="D9" s="790"/>
      <c r="E9" s="59" t="b">
        <v>1</v>
      </c>
      <c r="F9" s="59">
        <v>10</v>
      </c>
      <c r="G9" s="59">
        <v>1</v>
      </c>
      <c r="H9" s="945" t="e">
        <f ca="1">_xll.qlRateHelperEarliestDate(Trigger,$A9)</f>
        <v>#NAME?</v>
      </c>
      <c r="I9" s="944" t="e">
        <f ca="1">_xll.qlRateHelperLatestDate(Trigger,$A9)</f>
        <v>#NAME?</v>
      </c>
    </row>
    <row r="10" spans="1:11" x14ac:dyDescent="0.2">
      <c r="A10" s="947" t="e">
        <f ca="1">Deposits_6M!E11</f>
        <v>#NAME?</v>
      </c>
      <c r="B10" s="298" t="e">
        <f ca="1">_xll.qlRateHelperQuoteName(,A10)</f>
        <v>#NAME?</v>
      </c>
      <c r="C10" s="790" t="e">
        <f ca="1">_xll.qlRateHelperQuoteValue(Trigger,$A10)</f>
        <v>#NAME?</v>
      </c>
      <c r="D10" s="790"/>
      <c r="E10" s="59" t="b">
        <v>1</v>
      </c>
      <c r="F10" s="59">
        <v>70</v>
      </c>
      <c r="G10" s="59">
        <v>1</v>
      </c>
      <c r="H10" s="945" t="e">
        <f ca="1">_xll.qlRateHelperEarliestDate(Trigger,$A10)</f>
        <v>#NAME?</v>
      </c>
      <c r="I10" s="944" t="e">
        <f ca="1">_xll.qlRateHelperLatestDate(Trigger,$A10)</f>
        <v>#NAME?</v>
      </c>
    </row>
    <row r="11" spans="1:11" x14ac:dyDescent="0.2">
      <c r="A11" s="960" t="e">
        <f ca="1">FRAs_6M!H3</f>
        <v>#NAME?</v>
      </c>
      <c r="B11" s="795" t="e">
        <f ca="1">_xll.qlRateHelperQuoteName(,A11)</f>
        <v>#NAME?</v>
      </c>
      <c r="C11" s="794" t="e">
        <f ca="1">_xll.qlRateHelperQuoteValue(Trigger,$A11)</f>
        <v>#NAME?</v>
      </c>
      <c r="D11" s="794"/>
      <c r="E11" s="793" t="b">
        <v>1</v>
      </c>
      <c r="F11" s="793">
        <v>20</v>
      </c>
      <c r="G11" s="793">
        <v>1</v>
      </c>
      <c r="H11" s="958" t="e">
        <f ca="1">_xll.qlRateHelperEarliestDate(Trigger,$A11)</f>
        <v>#NAME?</v>
      </c>
      <c r="I11" s="957" t="e">
        <f ca="1">_xll.qlRateHelperLatestDate(Trigger,$A11)</f>
        <v>#NAME?</v>
      </c>
    </row>
    <row r="12" spans="1:11" x14ac:dyDescent="0.2">
      <c r="A12" s="947" t="e">
        <f ca="1">FRAs_6M!H4</f>
        <v>#NAME?</v>
      </c>
      <c r="B12" s="298" t="e">
        <f ca="1">_xll.qlRateHelperQuoteName(,A12)</f>
        <v>#NAME?</v>
      </c>
      <c r="C12" s="790" t="e">
        <f ca="1">_xll.qlRateHelperQuoteValue(Trigger,$A12)</f>
        <v>#NAME?</v>
      </c>
      <c r="D12" s="790"/>
      <c r="E12" s="59" t="b">
        <v>1</v>
      </c>
      <c r="F12" s="59">
        <v>20</v>
      </c>
      <c r="G12" s="59">
        <v>1</v>
      </c>
      <c r="H12" s="945" t="e">
        <f ca="1">_xll.qlRateHelperEarliestDate(Trigger,$A12)</f>
        <v>#NAME?</v>
      </c>
      <c r="I12" s="944" t="e">
        <f ca="1">_xll.qlRateHelperLatestDate(Trigger,$A12)</f>
        <v>#NAME?</v>
      </c>
    </row>
    <row r="13" spans="1:11" x14ac:dyDescent="0.2">
      <c r="A13" s="947" t="e">
        <f ca="1">FRAs_6M!H5</f>
        <v>#NAME?</v>
      </c>
      <c r="B13" s="298" t="e">
        <f ca="1">_xll.qlRateHelperQuoteName(,A13)</f>
        <v>#NAME?</v>
      </c>
      <c r="C13" s="790" t="e">
        <f ca="1">_xll.qlRateHelperQuoteValue(Trigger,$A13)</f>
        <v>#NAME?</v>
      </c>
      <c r="D13" s="790"/>
      <c r="E13" s="59" t="b">
        <v>1</v>
      </c>
      <c r="F13" s="59">
        <v>20</v>
      </c>
      <c r="G13" s="59">
        <v>1</v>
      </c>
      <c r="H13" s="945" t="e">
        <f ca="1">_xll.qlRateHelperEarliestDate(Trigger,$A13)</f>
        <v>#NAME?</v>
      </c>
      <c r="I13" s="944" t="e">
        <f ca="1">_xll.qlRateHelperLatestDate(Trigger,$A13)</f>
        <v>#NAME?</v>
      </c>
    </row>
    <row r="14" spans="1:11" x14ac:dyDescent="0.2">
      <c r="A14" s="947" t="e">
        <f ca="1">FRAs_6M!H6</f>
        <v>#NAME?</v>
      </c>
      <c r="B14" s="298" t="e">
        <f ca="1">_xll.qlRateHelperQuoteName(,A14)</f>
        <v>#NAME?</v>
      </c>
      <c r="C14" s="790" t="e">
        <f ca="1">_xll.qlRateHelperQuoteValue(Trigger,$A14)</f>
        <v>#NAME?</v>
      </c>
      <c r="D14" s="790"/>
      <c r="E14" s="59" t="b">
        <v>1</v>
      </c>
      <c r="F14" s="59">
        <v>20</v>
      </c>
      <c r="G14" s="59">
        <v>1</v>
      </c>
      <c r="H14" s="945" t="e">
        <f ca="1">_xll.qlRateHelperEarliestDate(Trigger,$A14)</f>
        <v>#NAME?</v>
      </c>
      <c r="I14" s="944" t="e">
        <f ca="1">_xll.qlRateHelperLatestDate(Trigger,$A14)</f>
        <v>#NAME?</v>
      </c>
    </row>
    <row r="15" spans="1:11" x14ac:dyDescent="0.2">
      <c r="A15" s="947" t="e">
        <f ca="1">FRAs_6M!H7</f>
        <v>#NAME?</v>
      </c>
      <c r="B15" s="298" t="e">
        <f ca="1">_xll.qlRateHelperQuoteName(,A15)</f>
        <v>#NAME?</v>
      </c>
      <c r="C15" s="790" t="e">
        <f ca="1">_xll.qlRateHelperQuoteValue(Trigger,$A15)</f>
        <v>#NAME?</v>
      </c>
      <c r="D15" s="790"/>
      <c r="E15" s="59" t="b">
        <v>1</v>
      </c>
      <c r="F15" s="59">
        <v>20</v>
      </c>
      <c r="G15" s="59">
        <v>1</v>
      </c>
      <c r="H15" s="945" t="e">
        <f ca="1">_xll.qlRateHelperEarliestDate(Trigger,$A15)</f>
        <v>#NAME?</v>
      </c>
      <c r="I15" s="944" t="e">
        <f ca="1">_xll.qlRateHelperLatestDate(Trigger,$A15)</f>
        <v>#NAME?</v>
      </c>
    </row>
    <row r="16" spans="1:11" x14ac:dyDescent="0.2">
      <c r="A16" s="947" t="e">
        <f ca="1">FRAs_6M!H8</f>
        <v>#NAME?</v>
      </c>
      <c r="B16" s="298" t="e">
        <f ca="1">_xll.qlRateHelperQuoteName(,A16)</f>
        <v>#NAME?</v>
      </c>
      <c r="C16" s="790" t="e">
        <f ca="1">_xll.qlRateHelperQuoteValue(Trigger,$A16)</f>
        <v>#NAME?</v>
      </c>
      <c r="D16" s="790"/>
      <c r="E16" s="59" t="b">
        <v>1</v>
      </c>
      <c r="F16" s="59">
        <v>20</v>
      </c>
      <c r="G16" s="59">
        <v>1</v>
      </c>
      <c r="H16" s="945" t="e">
        <f ca="1">_xll.qlRateHelperEarliestDate(Trigger,$A16)</f>
        <v>#NAME?</v>
      </c>
      <c r="I16" s="944" t="e">
        <f ca="1">_xll.qlRateHelperLatestDate(Trigger,$A16)</f>
        <v>#NAME?</v>
      </c>
    </row>
    <row r="17" spans="1:11" x14ac:dyDescent="0.2">
      <c r="A17" s="947" t="e">
        <f ca="1">FRAs_6M!H9</f>
        <v>#NAME?</v>
      </c>
      <c r="B17" s="298" t="e">
        <f ca="1">_xll.qlRateHelperQuoteName(,A17)</f>
        <v>#NAME?</v>
      </c>
      <c r="C17" s="790" t="e">
        <f ca="1">_xll.qlRateHelperQuoteValue(Trigger,$A17)</f>
        <v>#NAME?</v>
      </c>
      <c r="D17" s="790"/>
      <c r="E17" s="59" t="b">
        <v>0</v>
      </c>
      <c r="F17" s="59">
        <v>20</v>
      </c>
      <c r="G17" s="59">
        <v>1</v>
      </c>
      <c r="H17" s="945" t="e">
        <f ca="1">_xll.qlRateHelperEarliestDate(Trigger,$A17)</f>
        <v>#NAME?</v>
      </c>
      <c r="I17" s="944" t="e">
        <f ca="1">_xll.qlRateHelperLatestDate(Trigger,$A17)</f>
        <v>#NAME?</v>
      </c>
    </row>
    <row r="18" spans="1:11" x14ac:dyDescent="0.2">
      <c r="A18" s="947" t="e">
        <f ca="1">FRAs_6M!H10</f>
        <v>#NAME?</v>
      </c>
      <c r="B18" s="298" t="e">
        <f ca="1">_xll.qlRateHelperQuoteName(,A18)</f>
        <v>#NAME?</v>
      </c>
      <c r="C18" s="790" t="e">
        <f ca="1">_xll.qlRateHelperQuoteValue(Trigger,$A18)</f>
        <v>#NAME?</v>
      </c>
      <c r="D18" s="790"/>
      <c r="E18" s="59" t="b">
        <v>0</v>
      </c>
      <c r="F18" s="59">
        <v>20</v>
      </c>
      <c r="G18" s="59">
        <v>1</v>
      </c>
      <c r="H18" s="945" t="e">
        <f ca="1">_xll.qlRateHelperEarliestDate(Trigger,$A18)</f>
        <v>#NAME?</v>
      </c>
      <c r="I18" s="944" t="e">
        <f ca="1">_xll.qlRateHelperLatestDate(Trigger,$A18)</f>
        <v>#NAME?</v>
      </c>
    </row>
    <row r="19" spans="1:11" x14ac:dyDescent="0.2">
      <c r="A19" s="947" t="e">
        <f ca="1">FRAs_6M!H11</f>
        <v>#NAME?</v>
      </c>
      <c r="B19" s="298" t="e">
        <f ca="1">_xll.qlRateHelperQuoteName(,A19)</f>
        <v>#NAME?</v>
      </c>
      <c r="C19" s="790" t="e">
        <f ca="1">_xll.qlRateHelperQuoteValue(Trigger,$A19)</f>
        <v>#NAME?</v>
      </c>
      <c r="D19" s="790"/>
      <c r="E19" s="59" t="b">
        <v>1</v>
      </c>
      <c r="F19" s="59">
        <v>20</v>
      </c>
      <c r="G19" s="59">
        <v>1</v>
      </c>
      <c r="H19" s="945" t="e">
        <f ca="1">_xll.qlRateHelperEarliestDate(Trigger,$A19)</f>
        <v>#NAME?</v>
      </c>
      <c r="I19" s="944" t="e">
        <f ca="1">_xll.qlRateHelperLatestDate(Trigger,$A19)</f>
        <v>#NAME?</v>
      </c>
    </row>
    <row r="20" spans="1:11" x14ac:dyDescent="0.2">
      <c r="A20" s="947" t="e">
        <f ca="1">FRAs_6M!H12</f>
        <v>#NAME?</v>
      </c>
      <c r="B20" s="298" t="e">
        <f ca="1">_xll.qlRateHelperQuoteName(,A20)</f>
        <v>#NAME?</v>
      </c>
      <c r="C20" s="790" t="e">
        <f ca="1">_xll.qlRateHelperQuoteValue(Trigger,$A20)</f>
        <v>#NAME?</v>
      </c>
      <c r="D20" s="790"/>
      <c r="E20" s="59" t="b">
        <v>0</v>
      </c>
      <c r="F20" s="59">
        <v>20</v>
      </c>
      <c r="G20" s="59">
        <v>1</v>
      </c>
      <c r="H20" s="945" t="e">
        <f ca="1">_xll.qlRateHelperEarliestDate(Trigger,$A20)</f>
        <v>#NAME?</v>
      </c>
      <c r="I20" s="944" t="e">
        <f ca="1">_xll.qlRateHelperLatestDate(Trigger,$A20)</f>
        <v>#NAME?</v>
      </c>
    </row>
    <row r="21" spans="1:11" x14ac:dyDescent="0.2">
      <c r="A21" s="947" t="e">
        <f ca="1">FRAs_6M!H13</f>
        <v>#NAME?</v>
      </c>
      <c r="B21" s="298" t="e">
        <f ca="1">_xll.qlRateHelperQuoteName(,A21)</f>
        <v>#NAME?</v>
      </c>
      <c r="C21" s="790" t="e">
        <f ca="1">_xll.qlRateHelperQuoteValue(Trigger,$A21)</f>
        <v>#NAME?</v>
      </c>
      <c r="D21" s="790"/>
      <c r="E21" s="59" t="b">
        <v>0</v>
      </c>
      <c r="F21" s="59">
        <v>20</v>
      </c>
      <c r="G21" s="59">
        <v>1</v>
      </c>
      <c r="H21" s="945" t="e">
        <f ca="1">_xll.qlRateHelperEarliestDate(Trigger,$A21)</f>
        <v>#NAME?</v>
      </c>
      <c r="I21" s="944" t="e">
        <f ca="1">_xll.qlRateHelperLatestDate(Trigger,$A21)</f>
        <v>#NAME?</v>
      </c>
    </row>
    <row r="22" spans="1:11" x14ac:dyDescent="0.2">
      <c r="A22" s="947" t="e">
        <f ca="1">FRAs_6M!H14</f>
        <v>#NAME?</v>
      </c>
      <c r="B22" s="298" t="e">
        <f ca="1">_xll.qlRateHelperQuoteName(,A22)</f>
        <v>#NAME?</v>
      </c>
      <c r="C22" s="790" t="e">
        <f ca="1">_xll.qlRateHelperQuoteValue(Trigger,$A22)</f>
        <v>#NAME?</v>
      </c>
      <c r="D22" s="790"/>
      <c r="E22" s="59" t="b">
        <v>1</v>
      </c>
      <c r="F22" s="59">
        <v>20</v>
      </c>
      <c r="G22" s="59">
        <v>1</v>
      </c>
      <c r="H22" s="945" t="e">
        <f ca="1">_xll.qlRateHelperEarliestDate(Trigger,$A22)</f>
        <v>#NAME?</v>
      </c>
      <c r="I22" s="944" t="e">
        <f ca="1">_xll.qlRateHelperLatestDate(Trigger,$A22)</f>
        <v>#NAME?</v>
      </c>
    </row>
    <row r="23" spans="1:11" x14ac:dyDescent="0.2">
      <c r="A23" s="947" t="e">
        <f ca="1">FRAs_6M!H15</f>
        <v>#NAME?</v>
      </c>
      <c r="B23" s="298" t="e">
        <f ca="1">_xll.qlRateHelperQuoteName(,A23)</f>
        <v>#NAME?</v>
      </c>
      <c r="C23" s="790" t="e">
        <f ca="1">_xll.qlRateHelperQuoteValue(Trigger,$A23)</f>
        <v>#NAME?</v>
      </c>
      <c r="D23" s="790"/>
      <c r="E23" s="59" t="b">
        <v>0</v>
      </c>
      <c r="F23" s="59">
        <v>20</v>
      </c>
      <c r="G23" s="59">
        <v>1</v>
      </c>
      <c r="H23" s="945" t="e">
        <f ca="1">_xll.qlRateHelperEarliestDate(Trigger,$A23)</f>
        <v>#NAME?</v>
      </c>
      <c r="I23" s="944" t="e">
        <f ca="1">_xll.qlRateHelperLatestDate(Trigger,$A23)</f>
        <v>#NAME?</v>
      </c>
    </row>
    <row r="24" spans="1:11" x14ac:dyDescent="0.2">
      <c r="A24" s="947" t="e">
        <f ca="1">FRAs_6M!H16</f>
        <v>#NAME?</v>
      </c>
      <c r="B24" s="298" t="e">
        <f ca="1">_xll.qlRateHelperQuoteName(,A24)</f>
        <v>#NAME?</v>
      </c>
      <c r="C24" s="790" t="e">
        <f ca="1">_xll.qlRateHelperQuoteValue(Trigger,$A24)</f>
        <v>#NAME?</v>
      </c>
      <c r="D24" s="790"/>
      <c r="E24" s="59" t="b">
        <v>0</v>
      </c>
      <c r="F24" s="59">
        <v>20</v>
      </c>
      <c r="G24" s="59">
        <v>1</v>
      </c>
      <c r="H24" s="945" t="e">
        <f ca="1">_xll.qlRateHelperEarliestDate(Trigger,$A24)</f>
        <v>#NAME?</v>
      </c>
      <c r="I24" s="944" t="e">
        <f ca="1">_xll.qlRateHelperLatestDate(Trigger,$A24)</f>
        <v>#NAME?</v>
      </c>
    </row>
    <row r="25" spans="1:11" x14ac:dyDescent="0.2">
      <c r="A25" s="947" t="e">
        <f ca="1">FRAs_6M!H17</f>
        <v>#NAME?</v>
      </c>
      <c r="B25" s="298" t="e">
        <f ca="1">_xll.qlRateHelperQuoteName(,A25)</f>
        <v>#NAME?</v>
      </c>
      <c r="C25" s="790" t="e">
        <f ca="1">_xll.qlRateHelperQuoteValue(Trigger,$A25)</f>
        <v>#NAME?</v>
      </c>
      <c r="D25" s="790"/>
      <c r="E25" s="59" t="b">
        <v>0</v>
      </c>
      <c r="F25" s="59">
        <v>20</v>
      </c>
      <c r="G25" s="59">
        <v>1</v>
      </c>
      <c r="H25" s="945" t="e">
        <f ca="1">_xll.qlRateHelperEarliestDate(Trigger,$A25)</f>
        <v>#NAME?</v>
      </c>
      <c r="I25" s="944" t="e">
        <f ca="1">_xll.qlRateHelperLatestDate(Trigger,$A25)</f>
        <v>#NAME?</v>
      </c>
    </row>
    <row r="26" spans="1:11" x14ac:dyDescent="0.2">
      <c r="A26" s="947" t="e">
        <f ca="1">FRAs_6M!H18</f>
        <v>#NAME?</v>
      </c>
      <c r="B26" s="298" t="e">
        <f ca="1">_xll.qlRateHelperQuoteName(,A26)</f>
        <v>#NAME?</v>
      </c>
      <c r="C26" s="790" t="e">
        <f ca="1">_xll.qlRateHelperQuoteValue(Trigger,$A26)</f>
        <v>#NAME?</v>
      </c>
      <c r="D26" s="790"/>
      <c r="E26" s="59" t="b">
        <v>0</v>
      </c>
      <c r="F26" s="59">
        <v>20</v>
      </c>
      <c r="G26" s="59">
        <v>1</v>
      </c>
      <c r="H26" s="945" t="e">
        <f ca="1">_xll.qlRateHelperEarliestDate(Trigger,$A26)</f>
        <v>#NAME?</v>
      </c>
      <c r="I26" s="944" t="e">
        <f ca="1">_xll.qlRateHelperLatestDate(Trigger,$A26)</f>
        <v>#NAME?</v>
      </c>
    </row>
    <row r="27" spans="1:11" x14ac:dyDescent="0.2">
      <c r="A27" s="947" t="e">
        <f ca="1">FRAs_6M!H19</f>
        <v>#NAME?</v>
      </c>
      <c r="B27" s="298" t="e">
        <f ca="1">_xll.qlRateHelperQuoteName(,A27)</f>
        <v>#NAME?</v>
      </c>
      <c r="C27" s="790" t="e">
        <f ca="1">_xll.qlRateHelperQuoteValue(Trigger,$A27)</f>
        <v>#NAME?</v>
      </c>
      <c r="D27" s="790"/>
      <c r="E27" s="59" t="b">
        <v>0</v>
      </c>
      <c r="F27" s="59">
        <v>20</v>
      </c>
      <c r="G27" s="59">
        <v>1</v>
      </c>
      <c r="H27" s="945" t="e">
        <f ca="1">_xll.qlRateHelperEarliestDate(Trigger,$A27)</f>
        <v>#NAME?</v>
      </c>
      <c r="I27" s="944" t="e">
        <f ca="1">_xll.qlRateHelperLatestDate(Trigger,$A27)</f>
        <v>#NAME?</v>
      </c>
    </row>
    <row r="28" spans="1:11" x14ac:dyDescent="0.2">
      <c r="A28" s="947" t="e">
        <f ca="1">FRAs_6M!H20</f>
        <v>#NAME?</v>
      </c>
      <c r="B28" s="298" t="e">
        <f ca="1">_xll.qlRateHelperQuoteName(,A28)</f>
        <v>#NAME?</v>
      </c>
      <c r="C28" s="790" t="e">
        <f ca="1">_xll.qlRateHelperQuoteValue(Trigger,$A28)</f>
        <v>#NAME?</v>
      </c>
      <c r="D28" s="790"/>
      <c r="E28" s="59" t="b">
        <v>0</v>
      </c>
      <c r="F28" s="59">
        <v>20</v>
      </c>
      <c r="G28" s="59">
        <v>1</v>
      </c>
      <c r="H28" s="945" t="e">
        <f ca="1">_xll.qlRateHelperEarliestDate(Trigger,$A28)</f>
        <v>#NAME?</v>
      </c>
      <c r="I28" s="944" t="e">
        <f ca="1">_xll.qlRateHelperLatestDate(Trigger,$A28)</f>
        <v>#NAME?</v>
      </c>
    </row>
    <row r="29" spans="1:11" x14ac:dyDescent="0.2">
      <c r="A29" s="960" t="e">
        <f ca="1">Swaps_6M!L6</f>
        <v>#NAME?</v>
      </c>
      <c r="B29" s="795" t="e">
        <f ca="1">_xll.qlRateHelperQuoteName(,A29)</f>
        <v>#NAME?</v>
      </c>
      <c r="C29" s="794" t="e">
        <f ca="1">_xll.qlRateHelperQuoteValue(Trigger,$A29)</f>
        <v>#NAME?</v>
      </c>
      <c r="D29" s="794" t="e">
        <f ca="1">_xll.qlSwapRateHelperSpread($A29,Trigger)</f>
        <v>#NAME?</v>
      </c>
      <c r="E29" s="793" t="b">
        <v>0</v>
      </c>
      <c r="F29" s="793">
        <v>50</v>
      </c>
      <c r="G29" s="793">
        <v>1</v>
      </c>
      <c r="H29" s="958" t="e">
        <f ca="1">_xll.qlRateHelperEarliestDate(Trigger,$A29)</f>
        <v>#NAME?</v>
      </c>
      <c r="I29" s="957" t="e">
        <f ca="1">_xll.qlRateHelperLatestDate(Trigger,$A29)</f>
        <v>#NAME?</v>
      </c>
      <c r="K29" s="933"/>
    </row>
    <row r="30" spans="1:11" x14ac:dyDescent="0.2">
      <c r="A30" s="947" t="e">
        <f ca="1">Swaps_6M!L7</f>
        <v>#NAME?</v>
      </c>
      <c r="B30" s="298" t="e">
        <f ca="1">_xll.qlRateHelperQuoteName(,A30)</f>
        <v>#NAME?</v>
      </c>
      <c r="C30" s="790" t="e">
        <f ca="1">_xll.qlRateHelperQuoteValue(Trigger,$A30)</f>
        <v>#NAME?</v>
      </c>
      <c r="D30" s="790" t="e">
        <f ca="1">_xll.qlSwapRateHelperSpread($A30,Trigger)</f>
        <v>#NAME?</v>
      </c>
      <c r="E30" s="59" t="b">
        <v>0</v>
      </c>
      <c r="F30" s="59">
        <v>50</v>
      </c>
      <c r="G30" s="59">
        <v>1</v>
      </c>
      <c r="H30" s="945" t="e">
        <f ca="1">_xll.qlRateHelperEarliestDate(Trigger,$A30)</f>
        <v>#NAME?</v>
      </c>
      <c r="I30" s="944" t="e">
        <f ca="1">_xll.qlRateHelperLatestDate(Trigger,$A30)</f>
        <v>#NAME?</v>
      </c>
      <c r="K30" s="933"/>
    </row>
    <row r="31" spans="1:11" x14ac:dyDescent="0.2">
      <c r="A31" s="947" t="e">
        <f ca="1">Swaps_6M!L8</f>
        <v>#NAME?</v>
      </c>
      <c r="B31" s="298" t="e">
        <f ca="1">_xll.qlRateHelperQuoteName(,A31)</f>
        <v>#NAME?</v>
      </c>
      <c r="C31" s="790" t="e">
        <f ca="1">_xll.qlRateHelperQuoteValue(Trigger,$A31)</f>
        <v>#NAME?</v>
      </c>
      <c r="D31" s="790" t="e">
        <f ca="1">_xll.qlSwapRateHelperSpread($A31,Trigger)</f>
        <v>#NAME?</v>
      </c>
      <c r="E31" s="59" t="b">
        <v>0</v>
      </c>
      <c r="F31" s="59">
        <v>50</v>
      </c>
      <c r="G31" s="59">
        <v>1</v>
      </c>
      <c r="H31" s="945" t="e">
        <f ca="1">_xll.qlRateHelperEarliestDate(Trigger,$A31)</f>
        <v>#NAME?</v>
      </c>
      <c r="I31" s="944" t="e">
        <f ca="1">_xll.qlRateHelperLatestDate(Trigger,$A31)</f>
        <v>#NAME?</v>
      </c>
      <c r="K31" s="933"/>
    </row>
    <row r="32" spans="1:11" x14ac:dyDescent="0.2">
      <c r="A32" s="947" t="e">
        <f ca="1">Swaps_6M!L9</f>
        <v>#NAME?</v>
      </c>
      <c r="B32" s="298" t="e">
        <f ca="1">_xll.qlRateHelperQuoteName(,A32)</f>
        <v>#NAME?</v>
      </c>
      <c r="C32" s="790" t="e">
        <f ca="1">_xll.qlRateHelperQuoteValue(Trigger,$A32)</f>
        <v>#NAME?</v>
      </c>
      <c r="D32" s="790" t="e">
        <f ca="1">_xll.qlSwapRateHelperSpread($A32,Trigger)</f>
        <v>#NAME?</v>
      </c>
      <c r="E32" s="59" t="b">
        <v>0</v>
      </c>
      <c r="F32" s="59">
        <v>50</v>
      </c>
      <c r="G32" s="59">
        <v>1</v>
      </c>
      <c r="H32" s="945" t="e">
        <f ca="1">_xll.qlRateHelperEarliestDate(Trigger,$A32)</f>
        <v>#NAME?</v>
      </c>
      <c r="I32" s="944" t="e">
        <f ca="1">_xll.qlRateHelperLatestDate(Trigger,$A32)</f>
        <v>#NAME?</v>
      </c>
      <c r="K32" s="933"/>
    </row>
    <row r="33" spans="1:11" x14ac:dyDescent="0.2">
      <c r="A33" s="947" t="e">
        <f ca="1">Swaps_6M!L10</f>
        <v>#NAME?</v>
      </c>
      <c r="B33" s="298" t="e">
        <f ca="1">_xll.qlRateHelperQuoteName(,A33)</f>
        <v>#NAME?</v>
      </c>
      <c r="C33" s="790" t="e">
        <f ca="1">_xll.qlRateHelperQuoteValue(Trigger,$A33)</f>
        <v>#NAME?</v>
      </c>
      <c r="D33" s="790" t="e">
        <f ca="1">_xll.qlSwapRateHelperSpread($A33,Trigger)</f>
        <v>#NAME?</v>
      </c>
      <c r="E33" s="59" t="b">
        <v>1</v>
      </c>
      <c r="F33" s="59">
        <v>50</v>
      </c>
      <c r="G33" s="59">
        <v>1</v>
      </c>
      <c r="H33" s="945" t="e">
        <f ca="1">_xll.qlRateHelperEarliestDate(Trigger,$A33)</f>
        <v>#NAME?</v>
      </c>
      <c r="I33" s="944" t="e">
        <f ca="1">_xll.qlRateHelperLatestDate(Trigger,$A33)</f>
        <v>#NAME?</v>
      </c>
      <c r="K33" s="933"/>
    </row>
    <row r="34" spans="1:11" x14ac:dyDescent="0.2">
      <c r="A34" s="947" t="e">
        <f ca="1">Swaps_6M!L11</f>
        <v>#NAME?</v>
      </c>
      <c r="B34" s="298" t="e">
        <f ca="1">_xll.qlRateHelperQuoteName(,A34)</f>
        <v>#NAME?</v>
      </c>
      <c r="C34" s="790" t="e">
        <f ca="1">_xll.qlRateHelperQuoteValue(Trigger,$A34)</f>
        <v>#NAME?</v>
      </c>
      <c r="D34" s="790" t="e">
        <f ca="1">_xll.qlSwapRateHelperSpread($A34,Trigger)</f>
        <v>#NAME?</v>
      </c>
      <c r="E34" s="59" t="b">
        <v>1</v>
      </c>
      <c r="F34" s="59">
        <v>50</v>
      </c>
      <c r="G34" s="59">
        <v>1</v>
      </c>
      <c r="H34" s="945" t="e">
        <f ca="1">_xll.qlRateHelperEarliestDate(Trigger,$A34)</f>
        <v>#NAME?</v>
      </c>
      <c r="I34" s="944" t="e">
        <f ca="1">_xll.qlRateHelperLatestDate(Trigger,$A34)</f>
        <v>#NAME?</v>
      </c>
      <c r="K34" s="933"/>
    </row>
    <row r="35" spans="1:11" x14ac:dyDescent="0.2">
      <c r="A35" s="947" t="e">
        <f ca="1">Swaps_6M!L12</f>
        <v>#NAME?</v>
      </c>
      <c r="B35" s="298" t="e">
        <f ca="1">_xll.qlRateHelperQuoteName(,A35)</f>
        <v>#NAME?</v>
      </c>
      <c r="C35" s="790" t="e">
        <f ca="1">_xll.qlRateHelperQuoteValue(Trigger,$A35)</f>
        <v>#NAME?</v>
      </c>
      <c r="D35" s="790" t="e">
        <f ca="1">_xll.qlSwapRateHelperSpread($A35,Trigger)</f>
        <v>#NAME?</v>
      </c>
      <c r="E35" s="59" t="b">
        <v>1</v>
      </c>
      <c r="F35" s="59">
        <v>50</v>
      </c>
      <c r="G35" s="59">
        <v>1</v>
      </c>
      <c r="H35" s="945" t="e">
        <f ca="1">_xll.qlRateHelperEarliestDate(Trigger,$A35)</f>
        <v>#NAME?</v>
      </c>
      <c r="I35" s="944" t="e">
        <f ca="1">_xll.qlRateHelperLatestDate(Trigger,$A35)</f>
        <v>#NAME?</v>
      </c>
      <c r="K35" s="933"/>
    </row>
    <row r="36" spans="1:11" x14ac:dyDescent="0.2">
      <c r="A36" s="947" t="e">
        <f ca="1">Swaps_6M!L13</f>
        <v>#NAME?</v>
      </c>
      <c r="B36" s="298" t="e">
        <f ca="1">_xll.qlRateHelperQuoteName(,A36)</f>
        <v>#NAME?</v>
      </c>
      <c r="C36" s="790" t="e">
        <f ca="1">_xll.qlRateHelperQuoteValue(Trigger,$A36)</f>
        <v>#NAME?</v>
      </c>
      <c r="D36" s="790" t="e">
        <f ca="1">_xll.qlSwapRateHelperSpread($A36,Trigger)</f>
        <v>#NAME?</v>
      </c>
      <c r="E36" s="59" t="b">
        <v>1</v>
      </c>
      <c r="F36" s="59">
        <v>50</v>
      </c>
      <c r="G36" s="59">
        <v>1</v>
      </c>
      <c r="H36" s="945" t="e">
        <f ca="1">_xll.qlRateHelperEarliestDate(Trigger,$A36)</f>
        <v>#NAME?</v>
      </c>
      <c r="I36" s="944" t="e">
        <f ca="1">_xll.qlRateHelperLatestDate(Trigger,$A36)</f>
        <v>#NAME?</v>
      </c>
      <c r="K36" s="933"/>
    </row>
    <row r="37" spans="1:11" x14ac:dyDescent="0.2">
      <c r="A37" s="947" t="e">
        <f ca="1">Swaps_6M!L14</f>
        <v>#NAME?</v>
      </c>
      <c r="B37" s="298" t="e">
        <f ca="1">_xll.qlRateHelperQuoteName(,A37)</f>
        <v>#NAME?</v>
      </c>
      <c r="C37" s="790" t="e">
        <f ca="1">_xll.qlRateHelperQuoteValue(Trigger,$A37)</f>
        <v>#NAME?</v>
      </c>
      <c r="D37" s="790" t="e">
        <f ca="1">_xll.qlSwapRateHelperSpread($A37,Trigger)</f>
        <v>#NAME?</v>
      </c>
      <c r="E37" s="59" t="b">
        <v>1</v>
      </c>
      <c r="F37" s="59">
        <v>50</v>
      </c>
      <c r="G37" s="59">
        <v>1</v>
      </c>
      <c r="H37" s="945" t="e">
        <f ca="1">_xll.qlRateHelperEarliestDate(Trigger,$A37)</f>
        <v>#NAME?</v>
      </c>
      <c r="I37" s="944" t="e">
        <f ca="1">_xll.qlRateHelperLatestDate(Trigger,$A37)</f>
        <v>#NAME?</v>
      </c>
      <c r="K37" s="933"/>
    </row>
    <row r="38" spans="1:11" x14ac:dyDescent="0.2">
      <c r="A38" s="947" t="e">
        <f ca="1">Swaps_6M!L15</f>
        <v>#NAME?</v>
      </c>
      <c r="B38" s="298" t="e">
        <f ca="1">_xll.qlRateHelperQuoteName(,A38)</f>
        <v>#NAME?</v>
      </c>
      <c r="C38" s="790" t="e">
        <f ca="1">_xll.qlRateHelperQuoteValue(Trigger,$A38)</f>
        <v>#NAME?</v>
      </c>
      <c r="D38" s="790" t="e">
        <f ca="1">_xll.qlSwapRateHelperSpread($A38,Trigger)</f>
        <v>#NAME?</v>
      </c>
      <c r="E38" s="59" t="b">
        <v>1</v>
      </c>
      <c r="F38" s="59">
        <v>50</v>
      </c>
      <c r="G38" s="59">
        <v>1</v>
      </c>
      <c r="H38" s="945" t="e">
        <f ca="1">_xll.qlRateHelperEarliestDate(Trigger,$A38)</f>
        <v>#NAME?</v>
      </c>
      <c r="I38" s="944" t="e">
        <f ca="1">_xll.qlRateHelperLatestDate(Trigger,$A38)</f>
        <v>#NAME?</v>
      </c>
      <c r="K38" s="933"/>
    </row>
    <row r="39" spans="1:11" x14ac:dyDescent="0.2">
      <c r="A39" s="947" t="e">
        <f ca="1">Swaps_6M!L16</f>
        <v>#NAME?</v>
      </c>
      <c r="B39" s="298" t="e">
        <f ca="1">_xll.qlRateHelperQuoteName(,A39)</f>
        <v>#NAME?</v>
      </c>
      <c r="C39" s="790" t="e">
        <f ca="1">_xll.qlRateHelperQuoteValue(Trigger,$A39)</f>
        <v>#NAME?</v>
      </c>
      <c r="D39" s="790" t="e">
        <f ca="1">_xll.qlSwapRateHelperSpread($A39,Trigger)</f>
        <v>#NAME?</v>
      </c>
      <c r="E39" s="59" t="b">
        <v>1</v>
      </c>
      <c r="F39" s="59">
        <v>50</v>
      </c>
      <c r="G39" s="59">
        <v>1</v>
      </c>
      <c r="H39" s="945" t="e">
        <f ca="1">_xll.qlRateHelperEarliestDate(Trigger,$A39)</f>
        <v>#NAME?</v>
      </c>
      <c r="I39" s="944" t="e">
        <f ca="1">_xll.qlRateHelperLatestDate(Trigger,$A39)</f>
        <v>#NAME?</v>
      </c>
      <c r="K39" s="933"/>
    </row>
    <row r="40" spans="1:11" x14ac:dyDescent="0.2">
      <c r="A40" s="947" t="e">
        <f ca="1">Swaps_6M!L17</f>
        <v>#NAME?</v>
      </c>
      <c r="B40" s="298" t="e">
        <f ca="1">_xll.qlRateHelperQuoteName(,A40)</f>
        <v>#NAME?</v>
      </c>
      <c r="C40" s="790" t="e">
        <f ca="1">_xll.qlRateHelperQuoteValue(Trigger,$A40)</f>
        <v>#NAME?</v>
      </c>
      <c r="D40" s="790" t="e">
        <f ca="1">_xll.qlSwapRateHelperSpread($A40,Trigger)</f>
        <v>#NAME?</v>
      </c>
      <c r="E40" s="59" t="b">
        <v>1</v>
      </c>
      <c r="F40" s="59">
        <v>50</v>
      </c>
      <c r="G40" s="59">
        <v>1</v>
      </c>
      <c r="H40" s="945" t="e">
        <f ca="1">_xll.qlRateHelperEarliestDate(Trigger,$A40)</f>
        <v>#NAME?</v>
      </c>
      <c r="I40" s="944" t="e">
        <f ca="1">_xll.qlRateHelperLatestDate(Trigger,$A40)</f>
        <v>#NAME?</v>
      </c>
      <c r="K40" s="933"/>
    </row>
    <row r="41" spans="1:11" x14ac:dyDescent="0.2">
      <c r="A41" s="947" t="e">
        <f ca="1">Swaps_6M!L18</f>
        <v>#NAME?</v>
      </c>
      <c r="B41" s="298" t="e">
        <f ca="1">_xll.qlRateHelperQuoteName(,A41)</f>
        <v>#NAME?</v>
      </c>
      <c r="C41" s="790" t="e">
        <f ca="1">_xll.qlRateHelperQuoteValue(Trigger,$A41)</f>
        <v>#NAME?</v>
      </c>
      <c r="D41" s="790" t="e">
        <f ca="1">_xll.qlSwapRateHelperSpread($A41,Trigger)</f>
        <v>#NAME?</v>
      </c>
      <c r="E41" s="59" t="b">
        <v>1</v>
      </c>
      <c r="F41" s="59">
        <v>50</v>
      </c>
      <c r="G41" s="59">
        <v>1</v>
      </c>
      <c r="H41" s="945" t="e">
        <f ca="1">_xll.qlRateHelperEarliestDate(Trigger,$A41)</f>
        <v>#NAME?</v>
      </c>
      <c r="I41" s="944" t="e">
        <f ca="1">_xll.qlRateHelperLatestDate(Trigger,$A41)</f>
        <v>#NAME?</v>
      </c>
      <c r="K41" s="933"/>
    </row>
    <row r="42" spans="1:11" x14ac:dyDescent="0.2">
      <c r="A42" s="947" t="e">
        <f ca="1">Swaps_6M!L19</f>
        <v>#NAME?</v>
      </c>
      <c r="B42" s="298" t="e">
        <f ca="1">_xll.qlRateHelperQuoteName(,A42)</f>
        <v>#NAME?</v>
      </c>
      <c r="C42" s="790" t="e">
        <f ca="1">_xll.qlRateHelperQuoteValue(Trigger,$A42)</f>
        <v>#NAME?</v>
      </c>
      <c r="D42" s="790" t="e">
        <f ca="1">_xll.qlSwapRateHelperSpread($A42,Trigger)</f>
        <v>#NAME?</v>
      </c>
      <c r="E42" s="59" t="b">
        <v>1</v>
      </c>
      <c r="F42" s="59">
        <v>50</v>
      </c>
      <c r="G42" s="59">
        <v>1</v>
      </c>
      <c r="H42" s="945" t="e">
        <f ca="1">_xll.qlRateHelperEarliestDate(Trigger,$A42)</f>
        <v>#NAME?</v>
      </c>
      <c r="I42" s="944" t="e">
        <f ca="1">_xll.qlRateHelperLatestDate(Trigger,$A42)</f>
        <v>#NAME?</v>
      </c>
      <c r="K42" s="933"/>
    </row>
    <row r="43" spans="1:11" x14ac:dyDescent="0.2">
      <c r="A43" s="947" t="e">
        <f ca="1">Swaps_6M!L20</f>
        <v>#NAME?</v>
      </c>
      <c r="B43" s="298" t="e">
        <f ca="1">_xll.qlRateHelperQuoteName(,A43)</f>
        <v>#NAME?</v>
      </c>
      <c r="C43" s="790" t="e">
        <f ca="1">_xll.qlRateHelperQuoteValue(Trigger,$A43)</f>
        <v>#NAME?</v>
      </c>
      <c r="D43" s="790" t="e">
        <f ca="1">_xll.qlSwapRateHelperSpread($A43,Trigger)</f>
        <v>#NAME?</v>
      </c>
      <c r="E43" s="59" t="b">
        <v>1</v>
      </c>
      <c r="F43" s="59">
        <v>50</v>
      </c>
      <c r="G43" s="59">
        <v>1</v>
      </c>
      <c r="H43" s="945" t="e">
        <f ca="1">_xll.qlRateHelperEarliestDate(Trigger,$A43)</f>
        <v>#NAME?</v>
      </c>
      <c r="I43" s="944" t="e">
        <f ca="1">_xll.qlRateHelperLatestDate(Trigger,$A43)</f>
        <v>#NAME?</v>
      </c>
      <c r="K43" s="933"/>
    </row>
    <row r="44" spans="1:11" x14ac:dyDescent="0.2">
      <c r="A44" s="947" t="e">
        <f ca="1">Swaps_6M!L21</f>
        <v>#NAME?</v>
      </c>
      <c r="B44" s="298" t="e">
        <f ca="1">_xll.qlRateHelperQuoteName(,A44)</f>
        <v>#NAME?</v>
      </c>
      <c r="C44" s="790" t="e">
        <f ca="1">_xll.qlRateHelperQuoteValue(Trigger,$A44)</f>
        <v>#NAME?</v>
      </c>
      <c r="D44" s="790" t="e">
        <f ca="1">_xll.qlSwapRateHelperSpread($A44,Trigger)</f>
        <v>#NAME?</v>
      </c>
      <c r="E44" s="59" t="b">
        <v>0</v>
      </c>
      <c r="F44" s="59">
        <v>50</v>
      </c>
      <c r="G44" s="59">
        <v>1</v>
      </c>
      <c r="H44" s="945" t="e">
        <f ca="1">_xll.qlRateHelperEarliestDate(Trigger,$A44)</f>
        <v>#NAME?</v>
      </c>
      <c r="I44" s="944" t="e">
        <f ca="1">_xll.qlRateHelperLatestDate(Trigger,$A44)</f>
        <v>#NAME?</v>
      </c>
      <c r="K44" s="933"/>
    </row>
    <row r="45" spans="1:11" x14ac:dyDescent="0.2">
      <c r="A45" s="947" t="e">
        <f ca="1">Swaps_6M!L22</f>
        <v>#NAME?</v>
      </c>
      <c r="B45" s="298" t="e">
        <f ca="1">_xll.qlRateHelperQuoteName(,A45)</f>
        <v>#NAME?</v>
      </c>
      <c r="C45" s="790" t="e">
        <f ca="1">_xll.qlRateHelperQuoteValue(Trigger,$A45)</f>
        <v>#NAME?</v>
      </c>
      <c r="D45" s="790" t="e">
        <f ca="1">_xll.qlSwapRateHelperSpread($A45,Trigger)</f>
        <v>#NAME?</v>
      </c>
      <c r="E45" s="59" t="b">
        <v>0</v>
      </c>
      <c r="F45" s="59">
        <v>50</v>
      </c>
      <c r="G45" s="59">
        <v>1</v>
      </c>
      <c r="H45" s="945" t="e">
        <f ca="1">_xll.qlRateHelperEarliestDate(Trigger,$A45)</f>
        <v>#NAME?</v>
      </c>
      <c r="I45" s="944" t="e">
        <f ca="1">_xll.qlRateHelperLatestDate(Trigger,$A45)</f>
        <v>#NAME?</v>
      </c>
      <c r="K45" s="933"/>
    </row>
    <row r="46" spans="1:11" x14ac:dyDescent="0.2">
      <c r="A46" s="947" t="e">
        <f ca="1">Swaps_6M!L23</f>
        <v>#NAME?</v>
      </c>
      <c r="B46" s="298" t="e">
        <f ca="1">_xll.qlRateHelperQuoteName(,A46)</f>
        <v>#NAME?</v>
      </c>
      <c r="C46" s="790" t="e">
        <f ca="1">_xll.qlRateHelperQuoteValue(Trigger,$A46)</f>
        <v>#NAME?</v>
      </c>
      <c r="D46" s="790" t="e">
        <f ca="1">_xll.qlSwapRateHelperSpread($A46,Trigger)</f>
        <v>#NAME?</v>
      </c>
      <c r="E46" s="59" t="b">
        <v>1</v>
      </c>
      <c r="F46" s="59">
        <v>50</v>
      </c>
      <c r="G46" s="59">
        <v>1</v>
      </c>
      <c r="H46" s="945" t="e">
        <f ca="1">_xll.qlRateHelperEarliestDate(Trigger,$A46)</f>
        <v>#NAME?</v>
      </c>
      <c r="I46" s="944" t="e">
        <f ca="1">_xll.qlRateHelperLatestDate(Trigger,$A46)</f>
        <v>#NAME?</v>
      </c>
      <c r="K46" s="933"/>
    </row>
    <row r="47" spans="1:11" x14ac:dyDescent="0.2">
      <c r="A47" s="947" t="e">
        <f ca="1">Swaps_6M!L24</f>
        <v>#NAME?</v>
      </c>
      <c r="B47" s="298" t="e">
        <f ca="1">_xll.qlRateHelperQuoteName(,A47)</f>
        <v>#NAME?</v>
      </c>
      <c r="C47" s="790" t="e">
        <f ca="1">_xll.qlRateHelperQuoteValue(Trigger,$A47)</f>
        <v>#NAME?</v>
      </c>
      <c r="D47" s="790" t="e">
        <f ca="1">_xll.qlSwapRateHelperSpread($A47,Trigger)</f>
        <v>#NAME?</v>
      </c>
      <c r="E47" s="59" t="b">
        <v>0</v>
      </c>
      <c r="F47" s="59">
        <v>50</v>
      </c>
      <c r="G47" s="59">
        <v>1</v>
      </c>
      <c r="H47" s="945" t="e">
        <f ca="1">_xll.qlRateHelperEarliestDate(Trigger,$A47)</f>
        <v>#NAME?</v>
      </c>
      <c r="I47" s="944" t="e">
        <f ca="1">_xll.qlRateHelperLatestDate(Trigger,$A47)</f>
        <v>#NAME?</v>
      </c>
      <c r="K47" s="933"/>
    </row>
    <row r="48" spans="1:11" x14ac:dyDescent="0.2">
      <c r="A48" s="947" t="e">
        <f ca="1">Swaps_6M!L25</f>
        <v>#NAME?</v>
      </c>
      <c r="B48" s="298" t="e">
        <f ca="1">_xll.qlRateHelperQuoteName(,A48)</f>
        <v>#NAME?</v>
      </c>
      <c r="C48" s="790" t="e">
        <f ca="1">_xll.qlRateHelperQuoteValue(Trigger,$A48)</f>
        <v>#NAME?</v>
      </c>
      <c r="D48" s="790" t="e">
        <f ca="1">_xll.qlSwapRateHelperSpread($A48,Trigger)</f>
        <v>#NAME?</v>
      </c>
      <c r="E48" s="59" t="b">
        <v>0</v>
      </c>
      <c r="F48" s="59">
        <v>50</v>
      </c>
      <c r="G48" s="59">
        <v>1</v>
      </c>
      <c r="H48" s="945" t="e">
        <f ca="1">_xll.qlRateHelperEarliestDate(Trigger,$A48)</f>
        <v>#NAME?</v>
      </c>
      <c r="I48" s="944" t="e">
        <f ca="1">_xll.qlRateHelperLatestDate(Trigger,$A48)</f>
        <v>#NAME?</v>
      </c>
      <c r="K48" s="933"/>
    </row>
    <row r="49" spans="1:11" x14ac:dyDescent="0.2">
      <c r="A49" s="947" t="e">
        <f ca="1">Swaps_6M!L26</f>
        <v>#NAME?</v>
      </c>
      <c r="B49" s="298" t="e">
        <f ca="1">_xll.qlRateHelperQuoteName(,A49)</f>
        <v>#NAME?</v>
      </c>
      <c r="C49" s="790" t="e">
        <f ca="1">_xll.qlRateHelperQuoteValue(Trigger,$A49)</f>
        <v>#NAME?</v>
      </c>
      <c r="D49" s="790" t="e">
        <f ca="1">_xll.qlSwapRateHelperSpread($A49,Trigger)</f>
        <v>#NAME?</v>
      </c>
      <c r="E49" s="59" t="b">
        <v>0</v>
      </c>
      <c r="F49" s="59">
        <v>50</v>
      </c>
      <c r="G49" s="59">
        <v>1</v>
      </c>
      <c r="H49" s="945" t="e">
        <f ca="1">_xll.qlRateHelperEarliestDate(Trigger,$A49)</f>
        <v>#NAME?</v>
      </c>
      <c r="I49" s="944" t="e">
        <f ca="1">_xll.qlRateHelperLatestDate(Trigger,$A49)</f>
        <v>#NAME?</v>
      </c>
      <c r="K49" s="933"/>
    </row>
    <row r="50" spans="1:11" x14ac:dyDescent="0.2">
      <c r="A50" s="947" t="e">
        <f ca="1">Swaps_6M!L27</f>
        <v>#NAME?</v>
      </c>
      <c r="B50" s="298" t="e">
        <f ca="1">_xll.qlRateHelperQuoteName(,A50)</f>
        <v>#NAME?</v>
      </c>
      <c r="C50" s="790" t="e">
        <f ca="1">_xll.qlRateHelperQuoteValue(Trigger,$A50)</f>
        <v>#NAME?</v>
      </c>
      <c r="D50" s="790" t="e">
        <f ca="1">_xll.qlSwapRateHelperSpread($A50,Trigger)</f>
        <v>#NAME?</v>
      </c>
      <c r="E50" s="59" t="b">
        <v>0</v>
      </c>
      <c r="F50" s="59">
        <v>50</v>
      </c>
      <c r="G50" s="59">
        <v>1</v>
      </c>
      <c r="H50" s="945" t="e">
        <f ca="1">_xll.qlRateHelperEarliestDate(Trigger,$A50)</f>
        <v>#NAME?</v>
      </c>
      <c r="I50" s="944" t="e">
        <f ca="1">_xll.qlRateHelperLatestDate(Trigger,$A50)</f>
        <v>#NAME?</v>
      </c>
      <c r="K50" s="933"/>
    </row>
    <row r="51" spans="1:11" x14ac:dyDescent="0.2">
      <c r="A51" s="947" t="e">
        <f ca="1">Swaps_6M!L28</f>
        <v>#NAME?</v>
      </c>
      <c r="B51" s="298" t="e">
        <f ca="1">_xll.qlRateHelperQuoteName(,A51)</f>
        <v>#NAME?</v>
      </c>
      <c r="C51" s="790" t="e">
        <f ca="1">_xll.qlRateHelperQuoteValue(Trigger,$A51)</f>
        <v>#NAME?</v>
      </c>
      <c r="D51" s="790" t="e">
        <f ca="1">_xll.qlSwapRateHelperSpread($A51,Trigger)</f>
        <v>#NAME?</v>
      </c>
      <c r="E51" s="59" t="b">
        <v>1</v>
      </c>
      <c r="F51" s="59">
        <v>50</v>
      </c>
      <c r="G51" s="59">
        <v>1</v>
      </c>
      <c r="H51" s="945" t="e">
        <f ca="1">_xll.qlRateHelperEarliestDate(Trigger,$A51)</f>
        <v>#NAME?</v>
      </c>
      <c r="I51" s="944" t="e">
        <f ca="1">_xll.qlRateHelperLatestDate(Trigger,$A51)</f>
        <v>#NAME?</v>
      </c>
      <c r="K51" s="933"/>
    </row>
    <row r="52" spans="1:11" x14ac:dyDescent="0.2">
      <c r="A52" s="947" t="e">
        <f ca="1">Swaps_6M!L29</f>
        <v>#NAME?</v>
      </c>
      <c r="B52" s="298" t="e">
        <f ca="1">_xll.qlRateHelperQuoteName(,A52)</f>
        <v>#NAME?</v>
      </c>
      <c r="C52" s="790" t="e">
        <f ca="1">_xll.qlRateHelperQuoteValue(Trigger,$A52)</f>
        <v>#NAME?</v>
      </c>
      <c r="D52" s="790" t="e">
        <f ca="1">_xll.qlSwapRateHelperSpread($A52,Trigger)</f>
        <v>#NAME?</v>
      </c>
      <c r="E52" s="59" t="b">
        <v>0</v>
      </c>
      <c r="F52" s="59">
        <v>50</v>
      </c>
      <c r="G52" s="59">
        <v>1</v>
      </c>
      <c r="H52" s="945" t="e">
        <f ca="1">_xll.qlRateHelperEarliestDate(Trigger,$A52)</f>
        <v>#NAME?</v>
      </c>
      <c r="I52" s="944" t="e">
        <f ca="1">_xll.qlRateHelperLatestDate(Trigger,$A52)</f>
        <v>#NAME?</v>
      </c>
      <c r="K52" s="933"/>
    </row>
    <row r="53" spans="1:11" x14ac:dyDescent="0.2">
      <c r="A53" s="947" t="e">
        <f ca="1">Swaps_6M!L30</f>
        <v>#NAME?</v>
      </c>
      <c r="B53" s="298" t="e">
        <f ca="1">_xll.qlRateHelperQuoteName(,A53)</f>
        <v>#NAME?</v>
      </c>
      <c r="C53" s="790" t="e">
        <f ca="1">_xll.qlRateHelperQuoteValue(Trigger,$A53)</f>
        <v>#NAME?</v>
      </c>
      <c r="D53" s="790" t="e">
        <f ca="1">_xll.qlSwapRateHelperSpread($A53,Trigger)</f>
        <v>#NAME?</v>
      </c>
      <c r="E53" s="59" t="b">
        <v>0</v>
      </c>
      <c r="F53" s="59">
        <v>50</v>
      </c>
      <c r="G53" s="59">
        <v>1</v>
      </c>
      <c r="H53" s="945" t="e">
        <f ca="1">_xll.qlRateHelperEarliestDate(Trigger,$A53)</f>
        <v>#NAME?</v>
      </c>
      <c r="I53" s="944" t="e">
        <f ca="1">_xll.qlRateHelperLatestDate(Trigger,$A53)</f>
        <v>#NAME?</v>
      </c>
      <c r="K53" s="933"/>
    </row>
    <row r="54" spans="1:11" x14ac:dyDescent="0.2">
      <c r="A54" s="947" t="e">
        <f ca="1">Swaps_6M!L31</f>
        <v>#NAME?</v>
      </c>
      <c r="B54" s="298" t="e">
        <f ca="1">_xll.qlRateHelperQuoteName(,A54)</f>
        <v>#NAME?</v>
      </c>
      <c r="C54" s="790" t="e">
        <f ca="1">_xll.qlRateHelperQuoteValue(Trigger,$A54)</f>
        <v>#NAME?</v>
      </c>
      <c r="D54" s="790" t="e">
        <f ca="1">_xll.qlSwapRateHelperSpread($A54,Trigger)</f>
        <v>#NAME?</v>
      </c>
      <c r="E54" s="59" t="b">
        <v>0</v>
      </c>
      <c r="F54" s="59">
        <v>50</v>
      </c>
      <c r="G54" s="59">
        <v>1</v>
      </c>
      <c r="H54" s="945" t="e">
        <f ca="1">_xll.qlRateHelperEarliestDate(Trigger,$A54)</f>
        <v>#NAME?</v>
      </c>
      <c r="I54" s="944" t="e">
        <f ca="1">_xll.qlRateHelperLatestDate(Trigger,$A54)</f>
        <v>#NAME?</v>
      </c>
      <c r="K54" s="933"/>
    </row>
    <row r="55" spans="1:11" x14ac:dyDescent="0.2">
      <c r="A55" s="947" t="e">
        <f ca="1">Swaps_6M!L32</f>
        <v>#NAME?</v>
      </c>
      <c r="B55" s="298" t="e">
        <f ca="1">_xll.qlRateHelperQuoteName(,A55)</f>
        <v>#NAME?</v>
      </c>
      <c r="C55" s="790" t="e">
        <f ca="1">_xll.qlRateHelperQuoteValue(Trigger,$A55)</f>
        <v>#NAME?</v>
      </c>
      <c r="D55" s="790" t="e">
        <f ca="1">_xll.qlSwapRateHelperSpread($A55,Trigger)</f>
        <v>#NAME?</v>
      </c>
      <c r="E55" s="59" t="b">
        <v>0</v>
      </c>
      <c r="F55" s="59">
        <v>50</v>
      </c>
      <c r="G55" s="59">
        <v>1</v>
      </c>
      <c r="H55" s="945" t="e">
        <f ca="1">_xll.qlRateHelperEarliestDate(Trigger,$A55)</f>
        <v>#NAME?</v>
      </c>
      <c r="I55" s="944" t="e">
        <f ca="1">_xll.qlRateHelperLatestDate(Trigger,$A55)</f>
        <v>#NAME?</v>
      </c>
      <c r="K55" s="933"/>
    </row>
    <row r="56" spans="1:11" x14ac:dyDescent="0.2">
      <c r="A56" s="947" t="e">
        <f ca="1">Swaps_6M!L33</f>
        <v>#NAME?</v>
      </c>
      <c r="B56" s="298" t="e">
        <f ca="1">_xll.qlRateHelperQuoteName(,A56)</f>
        <v>#NAME?</v>
      </c>
      <c r="C56" s="790" t="e">
        <f ca="1">_xll.qlRateHelperQuoteValue(Trigger,$A56)</f>
        <v>#NAME?</v>
      </c>
      <c r="D56" s="790" t="e">
        <f ca="1">_xll.qlSwapRateHelperSpread($A56,Trigger)</f>
        <v>#NAME?</v>
      </c>
      <c r="E56" s="59" t="b">
        <v>1</v>
      </c>
      <c r="F56" s="59">
        <v>50</v>
      </c>
      <c r="G56" s="59">
        <v>1</v>
      </c>
      <c r="H56" s="945" t="e">
        <f ca="1">_xll.qlRateHelperEarliestDate(Trigger,$A56)</f>
        <v>#NAME?</v>
      </c>
      <c r="I56" s="944" t="e">
        <f ca="1">_xll.qlRateHelperLatestDate(Trigger,$A56)</f>
        <v>#NAME?</v>
      </c>
      <c r="K56" s="933"/>
    </row>
    <row r="57" spans="1:11" x14ac:dyDescent="0.2">
      <c r="A57" s="947" t="e">
        <f ca="1">Swaps_6M!L34</f>
        <v>#NAME?</v>
      </c>
      <c r="B57" s="298" t="e">
        <f ca="1">_xll.qlRateHelperQuoteName(,A57)</f>
        <v>#NAME?</v>
      </c>
      <c r="C57" s="790" t="e">
        <f ca="1">_xll.qlRateHelperQuoteValue(Trigger,$A57)</f>
        <v>#NAME?</v>
      </c>
      <c r="D57" s="790" t="e">
        <f ca="1">_xll.qlSwapRateHelperSpread($A57,Trigger)</f>
        <v>#NAME?</v>
      </c>
      <c r="E57" s="59" t="b">
        <v>0</v>
      </c>
      <c r="F57" s="59">
        <v>50</v>
      </c>
      <c r="G57" s="59">
        <v>1</v>
      </c>
      <c r="H57" s="945" t="e">
        <f ca="1">_xll.qlRateHelperEarliestDate(Trigger,$A57)</f>
        <v>#NAME?</v>
      </c>
      <c r="I57" s="944" t="e">
        <f ca="1">_xll.qlRateHelperLatestDate(Trigger,$A57)</f>
        <v>#NAME?</v>
      </c>
      <c r="K57" s="933"/>
    </row>
    <row r="58" spans="1:11" x14ac:dyDescent="0.2">
      <c r="A58" s="947" t="e">
        <f ca="1">Swaps_6M!L35</f>
        <v>#NAME?</v>
      </c>
      <c r="B58" s="298" t="e">
        <f ca="1">_xll.qlRateHelperQuoteName(,A58)</f>
        <v>#NAME?</v>
      </c>
      <c r="C58" s="790" t="e">
        <f ca="1">_xll.qlRateHelperQuoteValue(Trigger,$A58)</f>
        <v>#NAME?</v>
      </c>
      <c r="D58" s="790" t="e">
        <f ca="1">_xll.qlSwapRateHelperSpread($A58,Trigger)</f>
        <v>#NAME?</v>
      </c>
      <c r="E58" s="59" t="b">
        <v>0</v>
      </c>
      <c r="F58" s="59">
        <v>50</v>
      </c>
      <c r="G58" s="59">
        <v>1</v>
      </c>
      <c r="H58" s="945" t="e">
        <f ca="1">_xll.qlRateHelperEarliestDate(Trigger,$A58)</f>
        <v>#NAME?</v>
      </c>
      <c r="I58" s="944" t="e">
        <f ca="1">_xll.qlRateHelperLatestDate(Trigger,$A58)</f>
        <v>#NAME?</v>
      </c>
      <c r="K58" s="933"/>
    </row>
    <row r="59" spans="1:11" x14ac:dyDescent="0.2">
      <c r="A59" s="947" t="e">
        <f ca="1">Swaps_6M!L36</f>
        <v>#NAME?</v>
      </c>
      <c r="B59" s="298" t="e">
        <f ca="1">_xll.qlRateHelperQuoteName(,A59)</f>
        <v>#NAME?</v>
      </c>
      <c r="C59" s="790" t="e">
        <f ca="1">_xll.qlRateHelperQuoteValue(Trigger,$A59)</f>
        <v>#NAME?</v>
      </c>
      <c r="D59" s="790" t="e">
        <f ca="1">_xll.qlSwapRateHelperSpread($A59,Trigger)</f>
        <v>#NAME?</v>
      </c>
      <c r="E59" s="59" t="b">
        <v>0</v>
      </c>
      <c r="F59" s="59">
        <v>50</v>
      </c>
      <c r="G59" s="59">
        <v>1</v>
      </c>
      <c r="H59" s="945" t="e">
        <f ca="1">_xll.qlRateHelperEarliestDate(Trigger,$A59)</f>
        <v>#NAME?</v>
      </c>
      <c r="I59" s="944" t="e">
        <f ca="1">_xll.qlRateHelperLatestDate(Trigger,$A59)</f>
        <v>#NAME?</v>
      </c>
      <c r="K59" s="933"/>
    </row>
    <row r="60" spans="1:11" x14ac:dyDescent="0.2">
      <c r="A60" s="947" t="e">
        <f ca="1">Swaps_6M!L37</f>
        <v>#NAME?</v>
      </c>
      <c r="B60" s="298" t="e">
        <f ca="1">_xll.qlRateHelperQuoteName(,A60)</f>
        <v>#NAME?</v>
      </c>
      <c r="C60" s="790" t="e">
        <f ca="1">_xll.qlRateHelperQuoteValue(Trigger,$A60)</f>
        <v>#NAME?</v>
      </c>
      <c r="D60" s="790" t="e">
        <f ca="1">_xll.qlSwapRateHelperSpread($A60,Trigger)</f>
        <v>#NAME?</v>
      </c>
      <c r="E60" s="59" t="b">
        <v>0</v>
      </c>
      <c r="F60" s="59">
        <v>50</v>
      </c>
      <c r="G60" s="59">
        <v>1</v>
      </c>
      <c r="H60" s="945" t="e">
        <f ca="1">_xll.qlRateHelperEarliestDate(Trigger,$A60)</f>
        <v>#NAME?</v>
      </c>
      <c r="I60" s="944" t="e">
        <f ca="1">_xll.qlRateHelperLatestDate(Trigger,$A60)</f>
        <v>#NAME?</v>
      </c>
      <c r="K60" s="933"/>
    </row>
    <row r="61" spans="1:11" x14ac:dyDescent="0.2">
      <c r="A61" s="947" t="e">
        <f ca="1">Swaps_6M!L38</f>
        <v>#NAME?</v>
      </c>
      <c r="B61" s="298" t="e">
        <f ca="1">_xll.qlRateHelperQuoteName(,A61)</f>
        <v>#NAME?</v>
      </c>
      <c r="C61" s="790" t="e">
        <f ca="1">_xll.qlRateHelperQuoteValue(Trigger,$A61)</f>
        <v>#NAME?</v>
      </c>
      <c r="D61" s="790" t="e">
        <f ca="1">_xll.qlSwapRateHelperSpread($A61,Trigger)</f>
        <v>#NAME?</v>
      </c>
      <c r="E61" s="59" t="b">
        <v>1</v>
      </c>
      <c r="F61" s="59">
        <v>50</v>
      </c>
      <c r="G61" s="59">
        <v>1</v>
      </c>
      <c r="H61" s="945" t="e">
        <f ca="1">_xll.qlRateHelperEarliestDate(Trigger,$A61)</f>
        <v>#NAME?</v>
      </c>
      <c r="I61" s="944" t="e">
        <f ca="1">_xll.qlRateHelperLatestDate(Trigger,$A61)</f>
        <v>#NAME?</v>
      </c>
      <c r="K61" s="933"/>
    </row>
    <row r="62" spans="1:11" x14ac:dyDescent="0.2">
      <c r="A62" s="947" t="e">
        <f ca="1">Swaps_6M!L39</f>
        <v>#NAME?</v>
      </c>
      <c r="B62" s="298" t="e">
        <f ca="1">_xll.qlRateHelperQuoteName(,A62)</f>
        <v>#NAME?</v>
      </c>
      <c r="C62" s="790" t="e">
        <f ca="1">_xll.qlRateHelperQuoteValue(Trigger,$A62)</f>
        <v>#NAME?</v>
      </c>
      <c r="D62" s="790" t="e">
        <f ca="1">_xll.qlSwapRateHelperSpread($A62,Trigger)</f>
        <v>#NAME?</v>
      </c>
      <c r="E62" s="59" t="b">
        <v>0</v>
      </c>
      <c r="F62" s="59">
        <v>50</v>
      </c>
      <c r="G62" s="59">
        <v>1</v>
      </c>
      <c r="H62" s="945" t="e">
        <f ca="1">_xll.qlRateHelperEarliestDate(Trigger,$A62)</f>
        <v>#NAME?</v>
      </c>
      <c r="I62" s="944" t="e">
        <f ca="1">_xll.qlRateHelperLatestDate(Trigger,$A62)</f>
        <v>#NAME?</v>
      </c>
      <c r="K62" s="933"/>
    </row>
    <row r="63" spans="1:11" x14ac:dyDescent="0.2">
      <c r="A63" s="947" t="e">
        <f ca="1">Swaps_6M!L40</f>
        <v>#NAME?</v>
      </c>
      <c r="B63" s="298" t="e">
        <f ca="1">_xll.qlRateHelperQuoteName(,A63)</f>
        <v>#NAME?</v>
      </c>
      <c r="C63" s="790" t="e">
        <f ca="1">_xll.qlRateHelperQuoteValue(Trigger,$A63)</f>
        <v>#NAME?</v>
      </c>
      <c r="D63" s="790" t="e">
        <f ca="1">_xll.qlSwapRateHelperSpread($A63,Trigger)</f>
        <v>#NAME?</v>
      </c>
      <c r="E63" s="59" t="b">
        <v>1</v>
      </c>
      <c r="F63" s="59">
        <v>50</v>
      </c>
      <c r="G63" s="59">
        <v>1</v>
      </c>
      <c r="H63" s="945" t="e">
        <f ca="1">_xll.qlRateHelperEarliestDate(Trigger,$A63)</f>
        <v>#NAME?</v>
      </c>
      <c r="I63" s="944" t="e">
        <f ca="1">_xll.qlRateHelperLatestDate(Trigger,$A63)</f>
        <v>#NAME?</v>
      </c>
      <c r="K63" s="933"/>
    </row>
    <row r="64" spans="1:11" x14ac:dyDescent="0.2">
      <c r="A64" s="947" t="e">
        <f ca="1">Swaps_6M!L41</f>
        <v>#NAME?</v>
      </c>
      <c r="B64" s="298" t="e">
        <f ca="1">_xll.qlRateHelperQuoteName(,A64)</f>
        <v>#NAME?</v>
      </c>
      <c r="C64" s="790" t="e">
        <f ca="1">_xll.qlRateHelperQuoteValue(Trigger,$A64)</f>
        <v>#NAME?</v>
      </c>
      <c r="D64" s="790" t="e">
        <f ca="1">_xll.qlSwapRateHelperSpread($A64,Trigger)</f>
        <v>#NAME?</v>
      </c>
      <c r="E64" s="59" t="b">
        <v>1</v>
      </c>
      <c r="F64" s="59">
        <v>50</v>
      </c>
      <c r="G64" s="59">
        <v>1</v>
      </c>
      <c r="H64" s="945" t="e">
        <f ca="1">_xll.qlRateHelperEarliestDate(Trigger,$A64)</f>
        <v>#NAME?</v>
      </c>
      <c r="I64" s="944" t="e">
        <f ca="1">_xll.qlRateHelperLatestDate(Trigger,$A64)</f>
        <v>#NAME?</v>
      </c>
      <c r="K64" s="933"/>
    </row>
    <row r="65" spans="1:11" x14ac:dyDescent="0.2">
      <c r="A65" s="947" t="e">
        <f ca="1">Swaps_6M!L42</f>
        <v>#NAME?</v>
      </c>
      <c r="B65" s="298" t="e">
        <f ca="1">_xll.qlRateHelperQuoteName(,A65)</f>
        <v>#NAME?</v>
      </c>
      <c r="C65" s="790" t="e">
        <f ca="1">_xll.qlRateHelperQuoteValue(Trigger,$A65)</f>
        <v>#NAME?</v>
      </c>
      <c r="D65" s="790" t="e">
        <f ca="1">_xll.qlSwapRateHelperSpread($A65,Trigger)</f>
        <v>#NAME?</v>
      </c>
      <c r="E65" s="59" t="b">
        <v>1</v>
      </c>
      <c r="F65" s="59">
        <v>50</v>
      </c>
      <c r="G65" s="59">
        <v>1</v>
      </c>
      <c r="H65" s="945" t="e">
        <f ca="1">_xll.qlRateHelperEarliestDate(Trigger,$A65)</f>
        <v>#NAME?</v>
      </c>
      <c r="I65" s="944" t="e">
        <f ca="1">_xll.qlRateHelperLatestDate(Trigger,$A65)</f>
        <v>#NAME?</v>
      </c>
      <c r="K65" s="933"/>
    </row>
    <row r="66" spans="1:11" x14ac:dyDescent="0.2">
      <c r="A66" s="787"/>
      <c r="B66" s="787"/>
      <c r="C66" s="787"/>
      <c r="D66" s="787"/>
      <c r="E66" s="787"/>
      <c r="F66" s="787"/>
      <c r="G66" s="787"/>
      <c r="H66" s="787"/>
      <c r="I66" s="787"/>
    </row>
  </sheetData>
  <pageMargins left="0.75" right="0.75" top="1" bottom="1" header="0.5" footer="0.5"/>
  <pageSetup orientation="portrait" horizontalDpi="300" verticalDpi="300"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K129"/>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4" width="24.42578125" style="399" bestFit="1" customWidth="1"/>
    <col min="5" max="5" width="22.42578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1" ht="12" thickBot="1" x14ac:dyDescent="0.25">
      <c r="A1" s="1957" t="s">
        <v>360</v>
      </c>
      <c r="B1" s="1958"/>
      <c r="D1" s="786" t="s">
        <v>359</v>
      </c>
      <c r="E1" s="785" t="s">
        <v>405</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_xll.qlRateHelperRate(,$D2)</f>
        <v>#NAME?</v>
      </c>
      <c r="G2" s="774" t="str">
        <f ca="1">IF(ISERROR(_xll.qlSwapRateHelperSpread($D2)),IF(ISERROR(_xll.qlFuturesRateHelperConvexityAdjustment($D2)),"--",_xll.qlFuturesRateHelperConvexityAdjustment($D2)),_xll.qlSwapRateHelperSpread($D2))</f>
        <v>--</v>
      </c>
      <c r="H2" s="1468" t="e">
        <f ca="1">_xll.qlRateHelperEarliestDate(,$D2)</f>
        <v>#NAME?</v>
      </c>
      <c r="I2" s="1467" t="e">
        <f ca="1">_xll.qlRateHelperLatestDate(,$D2)</f>
        <v>#NAME?</v>
      </c>
      <c r="J2" s="771" t="e">
        <f ca="1"/>
        <v>#NAME?</v>
      </c>
      <c r="K2" s="1445"/>
    </row>
    <row r="3" spans="1:11" x14ac:dyDescent="0.2">
      <c r="A3" s="779" t="s">
        <v>353</v>
      </c>
      <c r="B3" s="780">
        <v>0</v>
      </c>
      <c r="D3" s="775" t="e">
        <f ca="1"/>
        <v>#NAME?</v>
      </c>
      <c r="E3" s="775" t="e">
        <f ca="1">_xll.qlRateHelperQuoteName(,D3)</f>
        <v>#NAME?</v>
      </c>
      <c r="F3" s="774" t="e">
        <f ca="1">_xll.qlRateHelperRate(,$D3)</f>
        <v>#NAME?</v>
      </c>
      <c r="G3" s="774" t="str">
        <f ca="1">IF(ISERROR(_xll.qlSwapRateHelperSpread($D3)),IF(ISERROR(_xll.qlFuturesRateHelperConvexityAdjustment($D3)),"--",_xll.qlFuturesRateHelperConvexityAdjustment($D3)),_xll.qlSwapRateHelperSpread($D3))</f>
        <v>--</v>
      </c>
      <c r="H3" s="1468" t="e">
        <f ca="1">_xll.qlRateHelperEarliestDate(,$D3)</f>
        <v>#NAME?</v>
      </c>
      <c r="I3" s="1467" t="e">
        <f ca="1">_xll.qlRateHelperLatestDate(,$D3)</f>
        <v>#NAME?</v>
      </c>
      <c r="J3" s="771" t="e">
        <f ca="1"/>
        <v>#NAME?</v>
      </c>
      <c r="K3" s="1445"/>
    </row>
    <row r="4" spans="1:11" x14ac:dyDescent="0.2">
      <c r="A4" s="779" t="s">
        <v>352</v>
      </c>
      <c r="B4" s="780">
        <v>1</v>
      </c>
      <c r="D4" s="775" t="e">
        <f ca="1"/>
        <v>#NAME?</v>
      </c>
      <c r="E4" s="775" t="e">
        <f ca="1">_xll.qlRateHelperQuoteName(,D4)</f>
        <v>#NAME?</v>
      </c>
      <c r="F4" s="774" t="e">
        <f ca="1">_xll.qlRateHelperRate(,$D4)</f>
        <v>#NAME?</v>
      </c>
      <c r="G4" s="774" t="str">
        <f ca="1">IF(ISERROR(_xll.qlSwapRateHelperSpread($D4)),IF(ISERROR(_xll.qlFuturesRateHelperConvexityAdjustment($D4)),"--",_xll.qlFuturesRateHelperConvexityAdjustment($D4)),_xll.qlSwapRateHelperSpread($D4))</f>
        <v>--</v>
      </c>
      <c r="H4" s="1468" t="e">
        <f ca="1">_xll.qlRateHelperEarliestDate(,$D4)</f>
        <v>#NAME?</v>
      </c>
      <c r="I4" s="1467" t="e">
        <f ca="1">_xll.qlRateHelperLatestDate(,$D4)</f>
        <v>#NAME?</v>
      </c>
      <c r="J4" s="771" t="e">
        <f ca="1"/>
        <v>#NAME?</v>
      </c>
      <c r="K4" s="1445"/>
    </row>
    <row r="5" spans="1:11" x14ac:dyDescent="0.2">
      <c r="A5" s="779" t="s">
        <v>351</v>
      </c>
      <c r="B5" s="778" t="s">
        <v>350</v>
      </c>
      <c r="D5" s="775" t="e">
        <f ca="1"/>
        <v>#NAME?</v>
      </c>
      <c r="E5" s="775" t="e">
        <f ca="1">_xll.qlRateHelperQuoteName(,D5)</f>
        <v>#NAME?</v>
      </c>
      <c r="F5" s="774" t="e">
        <f ca="1">_xll.qlRateHelperRate(,$D5)</f>
        <v>#NAME?</v>
      </c>
      <c r="G5" s="774" t="str">
        <f ca="1">IF(ISERROR(_xll.qlSwapRateHelperSpread($D5)),IF(ISERROR(_xll.qlFuturesRateHelperConvexityAdjustment($D5)),"--",_xll.qlFuturesRateHelperConvexityAdjustment($D5)),_xll.qlSwapRateHelperSpread($D5))</f>
        <v>--</v>
      </c>
      <c r="H5" s="1468" t="e">
        <f ca="1">_xll.qlRateHelperEarliestDate(,$D5)</f>
        <v>#NAME?</v>
      </c>
      <c r="I5" s="1467" t="e">
        <f ca="1">_xll.qlRateHelperLatestDate(,$D5)</f>
        <v>#NAME?</v>
      </c>
      <c r="J5" s="771" t="e">
        <f ca="1"/>
        <v>#NAME?</v>
      </c>
      <c r="K5" s="1445"/>
    </row>
    <row r="6" spans="1:11" x14ac:dyDescent="0.2">
      <c r="D6" s="775" t="e">
        <f ca="1"/>
        <v>#NAME?</v>
      </c>
      <c r="E6" s="775" t="e">
        <f ca="1">_xll.qlRateHelperQuoteName(,D6)</f>
        <v>#NAME?</v>
      </c>
      <c r="F6" s="774" t="e">
        <f ca="1">_xll.qlRateHelperRate(,$D6)</f>
        <v>#NAME?</v>
      </c>
      <c r="G6" s="774" t="str">
        <f ca="1">IF(ISERROR(_xll.qlSwapRateHelperSpread($D6)),IF(ISERROR(_xll.qlFuturesRateHelperConvexityAdjustment($D6)),"--",_xll.qlFuturesRateHelperConvexityAdjustment($D6)),_xll.qlSwapRateHelperSpread($D6))</f>
        <v>--</v>
      </c>
      <c r="H6" s="1468" t="e">
        <f ca="1">_xll.qlRateHelperEarliestDate(,$D6)</f>
        <v>#NAME?</v>
      </c>
      <c r="I6" s="1467" t="e">
        <f ca="1">_xll.qlRateHelperLatestDate(,$D6)</f>
        <v>#NAME?</v>
      </c>
      <c r="J6" s="771" t="e">
        <f ca="1"/>
        <v>#NAME?</v>
      </c>
      <c r="K6" s="1445"/>
    </row>
    <row r="7" spans="1:11" x14ac:dyDescent="0.2">
      <c r="D7" s="775" t="e">
        <f ca="1"/>
        <v>#NAME?</v>
      </c>
      <c r="E7" s="775" t="e">
        <f ca="1">_xll.qlRateHelperQuoteName(,D7)</f>
        <v>#NAME?</v>
      </c>
      <c r="F7" s="774" t="e">
        <f ca="1">_xll.qlRateHelperRate(,$D7)</f>
        <v>#NAME?</v>
      </c>
      <c r="G7" s="774" t="str">
        <f ca="1">IF(ISERROR(_xll.qlSwapRateHelperSpread($D7)),IF(ISERROR(_xll.qlFuturesRateHelperConvexityAdjustment($D7)),"--",_xll.qlFuturesRateHelperConvexityAdjustment($D7)),_xll.qlSwapRateHelperSpread($D7))</f>
        <v>--</v>
      </c>
      <c r="H7" s="1468" t="e">
        <f ca="1">_xll.qlRateHelperEarliestDate(,$D7)</f>
        <v>#NAME?</v>
      </c>
      <c r="I7" s="1467" t="e">
        <f ca="1">_xll.qlRateHelperLatestDate(,$D7)</f>
        <v>#NAME?</v>
      </c>
      <c r="J7" s="771" t="e">
        <f ca="1"/>
        <v>#NAME?</v>
      </c>
      <c r="K7" s="1445"/>
    </row>
    <row r="8" spans="1:11" x14ac:dyDescent="0.2">
      <c r="D8" s="775" t="e">
        <f ca="1"/>
        <v>#NAME?</v>
      </c>
      <c r="E8" s="775" t="e">
        <f ca="1">_xll.qlRateHelperQuoteName(,D8)</f>
        <v>#NAME?</v>
      </c>
      <c r="F8" s="774" t="e">
        <f ca="1">_xll.qlRateHelperRate(,$D8)</f>
        <v>#NAME?</v>
      </c>
      <c r="G8" s="774" t="str">
        <f ca="1">IF(ISERROR(_xll.qlSwapRateHelperSpread($D8)),IF(ISERROR(_xll.qlFuturesRateHelperConvexityAdjustment($D8)),"--",_xll.qlFuturesRateHelperConvexityAdjustment($D8)),_xll.qlSwapRateHelperSpread($D8))</f>
        <v>--</v>
      </c>
      <c r="H8" s="1468" t="e">
        <f ca="1">_xll.qlRateHelperEarliestDate(,$D8)</f>
        <v>#NAME?</v>
      </c>
      <c r="I8" s="1467" t="e">
        <f ca="1">_xll.qlRateHelperLatestDate(,$D8)</f>
        <v>#NAME?</v>
      </c>
      <c r="J8" s="771" t="e">
        <f ca="1"/>
        <v>#NAME?</v>
      </c>
      <c r="K8" s="1445"/>
    </row>
    <row r="9" spans="1:11" x14ac:dyDescent="0.2">
      <c r="D9" s="775" t="e">
        <f ca="1"/>
        <v>#NAME?</v>
      </c>
      <c r="E9" s="775" t="e">
        <f ca="1">_xll.qlRateHelperQuoteName(,D9)</f>
        <v>#NAME?</v>
      </c>
      <c r="F9" s="774" t="e">
        <f ca="1">_xll.qlRateHelperRate(,$D9)</f>
        <v>#NAME?</v>
      </c>
      <c r="G9" s="774" t="str">
        <f ca="1">IF(ISERROR(_xll.qlSwapRateHelperSpread($D9)),IF(ISERROR(_xll.qlFuturesRateHelperConvexityAdjustment($D9)),"--",_xll.qlFuturesRateHelperConvexityAdjustment($D9)),_xll.qlSwapRateHelperSpread($D9))</f>
        <v>--</v>
      </c>
      <c r="H9" s="1468" t="e">
        <f ca="1">_xll.qlRateHelperEarliestDate(,$D9)</f>
        <v>#NAME?</v>
      </c>
      <c r="I9" s="1467" t="e">
        <f ca="1">_xll.qlRateHelperLatestDate(,$D9)</f>
        <v>#NAME?</v>
      </c>
      <c r="J9" s="771" t="e">
        <f ca="1"/>
        <v>#NAME?</v>
      </c>
      <c r="K9" s="1445"/>
    </row>
    <row r="10" spans="1:11" x14ac:dyDescent="0.2">
      <c r="D10" s="775" t="e">
        <f ca="1"/>
        <v>#NAME?</v>
      </c>
      <c r="E10" s="775" t="e">
        <f ca="1">_xll.qlRateHelperQuoteName(,D10)</f>
        <v>#NAME?</v>
      </c>
      <c r="F10" s="774" t="e">
        <f ca="1">_xll.qlRateHelperRate(,$D10)</f>
        <v>#NAME?</v>
      </c>
      <c r="G10" s="774" t="str">
        <f ca="1">IF(ISERROR(_xll.qlSwapRateHelperSpread($D10)),IF(ISERROR(_xll.qlFuturesRateHelperConvexityAdjustment($D10)),"--",_xll.qlFuturesRateHelperConvexityAdjustment($D10)),_xll.qlSwapRateHelperSpread($D10))</f>
        <v>--</v>
      </c>
      <c r="H10" s="1468" t="e">
        <f ca="1">_xll.qlRateHelperEarliestDate(,$D10)</f>
        <v>#NAME?</v>
      </c>
      <c r="I10" s="1467" t="e">
        <f ca="1">_xll.qlRateHelperLatestDate(,$D10)</f>
        <v>#NAME?</v>
      </c>
      <c r="J10" s="771" t="e">
        <f ca="1"/>
        <v>#NAME?</v>
      </c>
      <c r="K10" s="1445"/>
    </row>
    <row r="11" spans="1:11" x14ac:dyDescent="0.2">
      <c r="D11" s="775" t="e">
        <f ca="1"/>
        <v>#NAME?</v>
      </c>
      <c r="E11" s="775" t="e">
        <f ca="1">_xll.qlRateHelperQuoteName(,D11)</f>
        <v>#NAME?</v>
      </c>
      <c r="F11" s="774" t="e">
        <f ca="1">_xll.qlRateHelperRate(,$D11)</f>
        <v>#NAME?</v>
      </c>
      <c r="G11" s="774" t="str">
        <f ca="1">IF(ISERROR(_xll.qlSwapRateHelperSpread($D11)),IF(ISERROR(_xll.qlFuturesRateHelperConvexityAdjustment($D11)),"--",_xll.qlFuturesRateHelperConvexityAdjustment($D11)),_xll.qlSwapRateHelperSpread($D11))</f>
        <v>--</v>
      </c>
      <c r="H11" s="1468" t="e">
        <f ca="1">_xll.qlRateHelperEarliestDate(,$D11)</f>
        <v>#NAME?</v>
      </c>
      <c r="I11" s="1467" t="e">
        <f ca="1">_xll.qlRateHelperLatestDate(,$D11)</f>
        <v>#NAME?</v>
      </c>
      <c r="J11" s="771" t="e">
        <f ca="1"/>
        <v>#NAME?</v>
      </c>
      <c r="K11" s="1445"/>
    </row>
    <row r="12" spans="1:11" x14ac:dyDescent="0.2">
      <c r="D12" s="775" t="e">
        <f ca="1"/>
        <v>#NAME?</v>
      </c>
      <c r="E12" s="775" t="e">
        <f ca="1">_xll.qlRateHelperQuoteName(,D12)</f>
        <v>#NAME?</v>
      </c>
      <c r="F12" s="774" t="e">
        <f ca="1">_xll.qlRateHelperRate(,$D12)</f>
        <v>#NAME?</v>
      </c>
      <c r="G12" s="774" t="str">
        <f ca="1">IF(ISERROR(_xll.qlSwapRateHelperSpread($D12)),IF(ISERROR(_xll.qlFuturesRateHelperConvexityAdjustment($D12)),"--",_xll.qlFuturesRateHelperConvexityAdjustment($D12)),_xll.qlSwapRateHelperSpread($D12))</f>
        <v>--</v>
      </c>
      <c r="H12" s="1468" t="e">
        <f ca="1">_xll.qlRateHelperEarliestDate(,$D12)</f>
        <v>#NAME?</v>
      </c>
      <c r="I12" s="1467" t="e">
        <f ca="1">_xll.qlRateHelperLatestDate(,$D12)</f>
        <v>#NAME?</v>
      </c>
      <c r="J12" s="771" t="e">
        <f ca="1"/>
        <v>#NAME?</v>
      </c>
      <c r="K12" s="1445"/>
    </row>
    <row r="13" spans="1:11" x14ac:dyDescent="0.2">
      <c r="D13" s="775" t="e">
        <f ca="1"/>
        <v>#NAME?</v>
      </c>
      <c r="E13" s="775" t="e">
        <f ca="1">_xll.qlRateHelperQuoteName(,D13)</f>
        <v>#NAME?</v>
      </c>
      <c r="F13" s="774" t="e">
        <f ca="1">_xll.qlRateHelperRate(,$D13)</f>
        <v>#NAME?</v>
      </c>
      <c r="G13" s="774" t="str">
        <f ca="1">IF(ISERROR(_xll.qlSwapRateHelperSpread($D13)),IF(ISERROR(_xll.qlFuturesRateHelperConvexityAdjustment($D13)),"--",_xll.qlFuturesRateHelperConvexityAdjustment($D13)),_xll.qlSwapRateHelperSpread($D13))</f>
        <v>--</v>
      </c>
      <c r="H13" s="1468" t="e">
        <f ca="1">_xll.qlRateHelperEarliestDate(,$D13)</f>
        <v>#NAME?</v>
      </c>
      <c r="I13" s="1467" t="e">
        <f ca="1">_xll.qlRateHelperLatestDate(,$D13)</f>
        <v>#NAME?</v>
      </c>
      <c r="J13" s="771" t="e">
        <f ca="1"/>
        <v>#NAME?</v>
      </c>
      <c r="K13" s="1445"/>
    </row>
    <row r="14" spans="1:11" x14ac:dyDescent="0.2">
      <c r="D14" s="775" t="e">
        <f ca="1"/>
        <v>#NAME?</v>
      </c>
      <c r="E14" s="775" t="e">
        <f ca="1">_xll.qlRateHelperQuoteName(,D14)</f>
        <v>#NAME?</v>
      </c>
      <c r="F14" s="774" t="e">
        <f ca="1">_xll.qlRateHelperRate(,$D14)</f>
        <v>#NAME?</v>
      </c>
      <c r="G14" s="774" t="str">
        <f ca="1">IF(ISERROR(_xll.qlSwapRateHelperSpread($D14)),IF(ISERROR(_xll.qlFuturesRateHelperConvexityAdjustment($D14)),"--",_xll.qlFuturesRateHelperConvexityAdjustment($D14)),_xll.qlSwapRateHelperSpread($D14))</f>
        <v>--</v>
      </c>
      <c r="H14" s="1468" t="e">
        <f ca="1">_xll.qlRateHelperEarliestDate(,$D14)</f>
        <v>#NAME?</v>
      </c>
      <c r="I14" s="1467" t="e">
        <f ca="1">_xll.qlRateHelperLatestDate(,$D14)</f>
        <v>#NAME?</v>
      </c>
      <c r="J14" s="771" t="e">
        <f ca="1"/>
        <v>#NAME?</v>
      </c>
      <c r="K14" s="1445"/>
    </row>
    <row r="15" spans="1:11" x14ac:dyDescent="0.2">
      <c r="D15" s="775" t="e">
        <f ca="1"/>
        <v>#NAME?</v>
      </c>
      <c r="E15" s="775" t="e">
        <f ca="1">_xll.qlRateHelperQuoteName(,D15)</f>
        <v>#NAME?</v>
      </c>
      <c r="F15" s="774" t="e">
        <f ca="1">_xll.qlRateHelperRate(,$D15)</f>
        <v>#NAME?</v>
      </c>
      <c r="G15" s="774" t="str">
        <f ca="1">IF(ISERROR(_xll.qlSwapRateHelperSpread($D15)),IF(ISERROR(_xll.qlFuturesRateHelperConvexityAdjustment($D15)),"--",_xll.qlFuturesRateHelperConvexityAdjustment($D15)),_xll.qlSwapRateHelperSpread($D15))</f>
        <v>--</v>
      </c>
      <c r="H15" s="1468" t="e">
        <f ca="1">_xll.qlRateHelperEarliestDate(,$D15)</f>
        <v>#NAME?</v>
      </c>
      <c r="I15" s="1467" t="e">
        <f ca="1">_xll.qlRateHelperLatestDate(,$D15)</f>
        <v>#NAME?</v>
      </c>
      <c r="J15" s="771" t="e">
        <f ca="1"/>
        <v>#NAME?</v>
      </c>
      <c r="K15" s="1445"/>
    </row>
    <row r="16" spans="1:11" x14ac:dyDescent="0.2">
      <c r="D16" s="775" t="e">
        <f ca="1"/>
        <v>#NAME?</v>
      </c>
      <c r="E16" s="775" t="e">
        <f ca="1">_xll.qlRateHelperQuoteName(,D16)</f>
        <v>#NAME?</v>
      </c>
      <c r="F16" s="774" t="e">
        <f ca="1">_xll.qlRateHelperRate(,$D16)</f>
        <v>#NAME?</v>
      </c>
      <c r="G16" s="774" t="str">
        <f ca="1">IF(ISERROR(_xll.qlSwapRateHelperSpread($D16)),IF(ISERROR(_xll.qlFuturesRateHelperConvexityAdjustment($D16)),"--",_xll.qlFuturesRateHelperConvexityAdjustment($D16)),_xll.qlSwapRateHelperSpread($D16))</f>
        <v>--</v>
      </c>
      <c r="H16" s="1468" t="e">
        <f ca="1">_xll.qlRateHelperEarliestDate(,$D16)</f>
        <v>#NAME?</v>
      </c>
      <c r="I16" s="1467" t="e">
        <f ca="1">_xll.qlRateHelperLatestDate(,$D16)</f>
        <v>#NAME?</v>
      </c>
      <c r="J16" s="771" t="e">
        <f ca="1"/>
        <v>#NAME?</v>
      </c>
      <c r="K16" s="1445"/>
    </row>
    <row r="17" spans="4:11" x14ac:dyDescent="0.2">
      <c r="D17" s="775" t="e">
        <f ca="1"/>
        <v>#NAME?</v>
      </c>
      <c r="E17" s="775" t="e">
        <f ca="1">_xll.qlRateHelperQuoteName(,D17)</f>
        <v>#NAME?</v>
      </c>
      <c r="F17" s="774" t="e">
        <f ca="1">_xll.qlRateHelperRate(,$D17)</f>
        <v>#NAME?</v>
      </c>
      <c r="G17" s="774" t="str">
        <f ca="1">IF(ISERROR(_xll.qlSwapRateHelperSpread($D17)),IF(ISERROR(_xll.qlFuturesRateHelperConvexityAdjustment($D17)),"--",_xll.qlFuturesRateHelperConvexityAdjustment($D17)),_xll.qlSwapRateHelperSpread($D17))</f>
        <v>--</v>
      </c>
      <c r="H17" s="1468" t="e">
        <f ca="1">_xll.qlRateHelperEarliestDate(,$D17)</f>
        <v>#NAME?</v>
      </c>
      <c r="I17" s="1467" t="e">
        <f ca="1">_xll.qlRateHelperLatestDate(,$D17)</f>
        <v>#NAME?</v>
      </c>
      <c r="J17" s="771" t="e">
        <f ca="1"/>
        <v>#NAME?</v>
      </c>
      <c r="K17" s="1445"/>
    </row>
    <row r="18" spans="4:11" x14ac:dyDescent="0.2">
      <c r="D18" s="775" t="e">
        <f ca="1"/>
        <v>#NAME?</v>
      </c>
      <c r="E18" s="775" t="e">
        <f ca="1">_xll.qlRateHelperQuoteName(,D18)</f>
        <v>#NAME?</v>
      </c>
      <c r="F18" s="774" t="e">
        <f ca="1">_xll.qlRateHelperRate(,$D18)</f>
        <v>#NAME?</v>
      </c>
      <c r="G18" s="774" t="str">
        <f ca="1">IF(ISERROR(_xll.qlSwapRateHelperSpread($D18)),IF(ISERROR(_xll.qlFuturesRateHelperConvexityAdjustment($D18)),"--",_xll.qlFuturesRateHelperConvexityAdjustment($D18)),_xll.qlSwapRateHelperSpread($D18))</f>
        <v>--</v>
      </c>
      <c r="H18" s="1468" t="e">
        <f ca="1">_xll.qlRateHelperEarliestDate(,$D18)</f>
        <v>#NAME?</v>
      </c>
      <c r="I18" s="1467" t="e">
        <f ca="1">_xll.qlRateHelperLatestDate(,$D18)</f>
        <v>#NAME?</v>
      </c>
      <c r="J18" s="771" t="e">
        <f ca="1"/>
        <v>#NAME?</v>
      </c>
      <c r="K18" s="1445"/>
    </row>
    <row r="19" spans="4:11" x14ac:dyDescent="0.2">
      <c r="D19" s="775" t="e">
        <f ca="1"/>
        <v>#NAME?</v>
      </c>
      <c r="E19" s="775" t="e">
        <f ca="1">_xll.qlRateHelperQuoteName(,D19)</f>
        <v>#NAME?</v>
      </c>
      <c r="F19" s="774" t="e">
        <f ca="1">_xll.qlRateHelperRate(,$D19)</f>
        <v>#NAME?</v>
      </c>
      <c r="G19" s="774" t="str">
        <f ca="1">IF(ISERROR(_xll.qlSwapRateHelperSpread($D19)),IF(ISERROR(_xll.qlFuturesRateHelperConvexityAdjustment($D19)),"--",_xll.qlFuturesRateHelperConvexityAdjustment($D19)),_xll.qlSwapRateHelperSpread($D19))</f>
        <v>--</v>
      </c>
      <c r="H19" s="1468" t="e">
        <f ca="1">_xll.qlRateHelperEarliestDate(,$D19)</f>
        <v>#NAME?</v>
      </c>
      <c r="I19" s="1467" t="e">
        <f ca="1">_xll.qlRateHelperLatestDate(,$D19)</f>
        <v>#NAME?</v>
      </c>
      <c r="J19" s="771" t="e">
        <f ca="1"/>
        <v>#NAME?</v>
      </c>
      <c r="K19" s="1445"/>
    </row>
    <row r="20" spans="4:11" x14ac:dyDescent="0.2">
      <c r="D20" s="775" t="e">
        <f ca="1"/>
        <v>#NAME?</v>
      </c>
      <c r="E20" s="775" t="e">
        <f ca="1">_xll.qlRateHelperQuoteName(,D20)</f>
        <v>#NAME?</v>
      </c>
      <c r="F20" s="774" t="e">
        <f ca="1">_xll.qlRateHelperRate(,$D20)</f>
        <v>#NAME?</v>
      </c>
      <c r="G20" s="774" t="str">
        <f ca="1">IF(ISERROR(_xll.qlSwapRateHelperSpread($D20)),IF(ISERROR(_xll.qlFuturesRateHelperConvexityAdjustment($D20)),"--",_xll.qlFuturesRateHelperConvexityAdjustment($D20)),_xll.qlSwapRateHelperSpread($D20))</f>
        <v>--</v>
      </c>
      <c r="H20" s="1468" t="e">
        <f ca="1">_xll.qlRateHelperEarliestDate(,$D20)</f>
        <v>#NAME?</v>
      </c>
      <c r="I20" s="1467" t="e">
        <f ca="1">_xll.qlRateHelperLatestDate(,$D20)</f>
        <v>#NAME?</v>
      </c>
      <c r="J20" s="771" t="e">
        <f ca="1"/>
        <v>#NAME?</v>
      </c>
      <c r="K20" s="1445"/>
    </row>
    <row r="21" spans="4:11" x14ac:dyDescent="0.2">
      <c r="D21" s="775" t="e">
        <f ca="1"/>
        <v>#NAME?</v>
      </c>
      <c r="E21" s="775" t="e">
        <f ca="1">_xll.qlRateHelperQuoteName(,D21)</f>
        <v>#NAME?</v>
      </c>
      <c r="F21" s="774" t="e">
        <f ca="1">_xll.qlRateHelperRate(,$D21)</f>
        <v>#NAME?</v>
      </c>
      <c r="G21" s="774" t="str">
        <f ca="1">IF(ISERROR(_xll.qlSwapRateHelperSpread($D21)),IF(ISERROR(_xll.qlFuturesRateHelperConvexityAdjustment($D21)),"--",_xll.qlFuturesRateHelperConvexityAdjustment($D21)),_xll.qlSwapRateHelperSpread($D21))</f>
        <v>--</v>
      </c>
      <c r="H21" s="1468" t="e">
        <f ca="1">_xll.qlRateHelperEarliestDate(,$D21)</f>
        <v>#NAME?</v>
      </c>
      <c r="I21" s="1467" t="e">
        <f ca="1">_xll.qlRateHelperLatestDate(,$D21)</f>
        <v>#NAME?</v>
      </c>
      <c r="J21" s="771" t="e">
        <f ca="1"/>
        <v>#NAME?</v>
      </c>
      <c r="K21" s="1445"/>
    </row>
    <row r="22" spans="4:11" x14ac:dyDescent="0.2">
      <c r="D22" s="775" t="e">
        <f ca="1"/>
        <v>#NAME?</v>
      </c>
      <c r="E22" s="775" t="e">
        <f ca="1">_xll.qlRateHelperQuoteName(,D22)</f>
        <v>#NAME?</v>
      </c>
      <c r="F22" s="774" t="e">
        <f ca="1">_xll.qlRateHelperRate(,$D22)</f>
        <v>#NAME?</v>
      </c>
      <c r="G22" s="774" t="str">
        <f ca="1">IF(ISERROR(_xll.qlSwapRateHelperSpread($D22)),IF(ISERROR(_xll.qlFuturesRateHelperConvexityAdjustment($D22)),"--",_xll.qlFuturesRateHelperConvexityAdjustment($D22)),_xll.qlSwapRateHelperSpread($D22))</f>
        <v>--</v>
      </c>
      <c r="H22" s="1468" t="e">
        <f ca="1">_xll.qlRateHelperEarliestDate(,$D22)</f>
        <v>#NAME?</v>
      </c>
      <c r="I22" s="1467" t="e">
        <f ca="1">_xll.qlRateHelperLatestDate(,$D22)</f>
        <v>#NAME?</v>
      </c>
      <c r="J22" s="771" t="e">
        <f ca="1"/>
        <v>#NAME?</v>
      </c>
      <c r="K22" s="1445"/>
    </row>
    <row r="23" spans="4:11" x14ac:dyDescent="0.2">
      <c r="D23" s="775" t="e">
        <f ca="1"/>
        <v>#NAME?</v>
      </c>
      <c r="E23" s="775" t="e">
        <f ca="1">_xll.qlRateHelperQuoteName(,D23)</f>
        <v>#NAME?</v>
      </c>
      <c r="F23" s="774" t="e">
        <f ca="1">_xll.qlRateHelperRate(,$D23)</f>
        <v>#NAME?</v>
      </c>
      <c r="G23" s="774" t="str">
        <f ca="1">IF(ISERROR(_xll.qlSwapRateHelperSpread($D23)),IF(ISERROR(_xll.qlFuturesRateHelperConvexityAdjustment($D23)),"--",_xll.qlFuturesRateHelperConvexityAdjustment($D23)),_xll.qlSwapRateHelperSpread($D23))</f>
        <v>--</v>
      </c>
      <c r="H23" s="1468" t="e">
        <f ca="1">_xll.qlRateHelperEarliestDate(,$D23)</f>
        <v>#NAME?</v>
      </c>
      <c r="I23" s="1467" t="e">
        <f ca="1">_xll.qlRateHelperLatestDate(,$D23)</f>
        <v>#NAME?</v>
      </c>
      <c r="J23" s="771" t="e">
        <f ca="1"/>
        <v>#NAME?</v>
      </c>
      <c r="K23" s="1445"/>
    </row>
    <row r="24" spans="4:11" x14ac:dyDescent="0.2">
      <c r="D24" s="775" t="e">
        <f ca="1"/>
        <v>#NAME?</v>
      </c>
      <c r="E24" s="775" t="e">
        <f ca="1">_xll.qlRateHelperQuoteName(,D24)</f>
        <v>#NAME?</v>
      </c>
      <c r="F24" s="774" t="e">
        <f ca="1">_xll.qlRateHelperRate(,$D24)</f>
        <v>#NAME?</v>
      </c>
      <c r="G24" s="774" t="str">
        <f ca="1">IF(ISERROR(_xll.qlSwapRateHelperSpread($D24)),IF(ISERROR(_xll.qlFuturesRateHelperConvexityAdjustment($D24)),"--",_xll.qlFuturesRateHelperConvexityAdjustment($D24)),_xll.qlSwapRateHelperSpread($D24))</f>
        <v>--</v>
      </c>
      <c r="H24" s="1468" t="e">
        <f ca="1">_xll.qlRateHelperEarliestDate(,$D24)</f>
        <v>#NAME?</v>
      </c>
      <c r="I24" s="1467" t="e">
        <f ca="1">_xll.qlRateHelperLatestDate(,$D24)</f>
        <v>#NAME?</v>
      </c>
      <c r="J24" s="771" t="e">
        <f ca="1"/>
        <v>#NAME?</v>
      </c>
      <c r="K24" s="1445"/>
    </row>
    <row r="25" spans="4:11" x14ac:dyDescent="0.2">
      <c r="D25" s="775" t="e">
        <f ca="1"/>
        <v>#NAME?</v>
      </c>
      <c r="E25" s="775" t="e">
        <f ca="1">_xll.qlRateHelperQuoteName(,D25)</f>
        <v>#NAME?</v>
      </c>
      <c r="F25" s="774" t="e">
        <f ca="1">_xll.qlRateHelperRate(,$D25)</f>
        <v>#NAME?</v>
      </c>
      <c r="G25" s="774" t="str">
        <f ca="1">IF(ISERROR(_xll.qlSwapRateHelperSpread($D25)),IF(ISERROR(_xll.qlFuturesRateHelperConvexityAdjustment($D25)),"--",_xll.qlFuturesRateHelperConvexityAdjustment($D25)),_xll.qlSwapRateHelperSpread($D25))</f>
        <v>--</v>
      </c>
      <c r="H25" s="1468" t="e">
        <f ca="1">_xll.qlRateHelperEarliestDate(,$D25)</f>
        <v>#NAME?</v>
      </c>
      <c r="I25" s="1467" t="e">
        <f ca="1">_xll.qlRateHelperLatestDate(,$D25)</f>
        <v>#NAME?</v>
      </c>
      <c r="J25" s="771" t="e">
        <f ca="1"/>
        <v>#NAME?</v>
      </c>
      <c r="K25" s="1445"/>
    </row>
    <row r="26" spans="4:11" x14ac:dyDescent="0.2">
      <c r="D26" s="775" t="e">
        <f ca="1"/>
        <v>#NAME?</v>
      </c>
      <c r="E26" s="775" t="e">
        <f ca="1">_xll.qlRateHelperQuoteName(,D26)</f>
        <v>#NAME?</v>
      </c>
      <c r="F26" s="774" t="e">
        <f ca="1">_xll.qlRateHelperRate(,$D26)</f>
        <v>#NAME?</v>
      </c>
      <c r="G26" s="774" t="str">
        <f ca="1">IF(ISERROR(_xll.qlSwapRateHelperSpread($D26)),IF(ISERROR(_xll.qlFuturesRateHelperConvexityAdjustment($D26)),"--",_xll.qlFuturesRateHelperConvexityAdjustment($D26)),_xll.qlSwapRateHelperSpread($D26))</f>
        <v>--</v>
      </c>
      <c r="H26" s="1468" t="e">
        <f ca="1">_xll.qlRateHelperEarliestDate(,$D26)</f>
        <v>#NAME?</v>
      </c>
      <c r="I26" s="1467" t="e">
        <f ca="1">_xll.qlRateHelperLatestDate(,$D26)</f>
        <v>#NAME?</v>
      </c>
      <c r="J26" s="771" t="e">
        <f ca="1"/>
        <v>#NAME?</v>
      </c>
      <c r="K26" s="1445"/>
    </row>
    <row r="27" spans="4:11" x14ac:dyDescent="0.2">
      <c r="D27" s="775" t="e">
        <f ca="1"/>
        <v>#NAME?</v>
      </c>
      <c r="E27" s="775" t="e">
        <f ca="1">_xll.qlRateHelperQuoteName(,D27)</f>
        <v>#NAME?</v>
      </c>
      <c r="F27" s="774" t="e">
        <f ca="1">_xll.qlRateHelperRate(,$D27)</f>
        <v>#NAME?</v>
      </c>
      <c r="G27" s="774" t="str">
        <f ca="1">IF(ISERROR(_xll.qlSwapRateHelperSpread($D27)),IF(ISERROR(_xll.qlFuturesRateHelperConvexityAdjustment($D27)),"--",_xll.qlFuturesRateHelperConvexityAdjustment($D27)),_xll.qlSwapRateHelperSpread($D27))</f>
        <v>--</v>
      </c>
      <c r="H27" s="1468" t="e">
        <f ca="1">_xll.qlRateHelperEarliestDate(,$D27)</f>
        <v>#NAME?</v>
      </c>
      <c r="I27" s="1467" t="e">
        <f ca="1">_xll.qlRateHelperLatestDate(,$D27)</f>
        <v>#NAME?</v>
      </c>
      <c r="J27" s="771" t="e">
        <f ca="1"/>
        <v>#NAME?</v>
      </c>
      <c r="K27" s="1445"/>
    </row>
    <row r="28" spans="4:11" x14ac:dyDescent="0.2">
      <c r="D28" s="775" t="e">
        <f ca="1"/>
        <v>#NAME?</v>
      </c>
      <c r="E28" s="775" t="e">
        <f ca="1">_xll.qlRateHelperQuoteName(,D28)</f>
        <v>#NAME?</v>
      </c>
      <c r="F28" s="774" t="e">
        <f ca="1">_xll.qlRateHelperRate(,$D28)</f>
        <v>#NAME?</v>
      </c>
      <c r="G28" s="774" t="str">
        <f ca="1">IF(ISERROR(_xll.qlSwapRateHelperSpread($D28)),IF(ISERROR(_xll.qlFuturesRateHelperConvexityAdjustment($D28)),"--",_xll.qlFuturesRateHelperConvexityAdjustment($D28)),_xll.qlSwapRateHelperSpread($D28))</f>
        <v>--</v>
      </c>
      <c r="H28" s="1468" t="e">
        <f ca="1">_xll.qlRateHelperEarliestDate(,$D28)</f>
        <v>#NAME?</v>
      </c>
      <c r="I28" s="1467" t="e">
        <f ca="1">_xll.qlRateHelperLatestDate(,$D28)</f>
        <v>#NAME?</v>
      </c>
      <c r="J28" s="771" t="e">
        <f ca="1"/>
        <v>#NAME?</v>
      </c>
      <c r="K28" s="1445"/>
    </row>
    <row r="29" spans="4:11" x14ac:dyDescent="0.2">
      <c r="D29" s="775" t="e">
        <f ca="1"/>
        <v>#NAME?</v>
      </c>
      <c r="E29" s="775" t="e">
        <f ca="1">_xll.qlRateHelperQuoteName(,D29)</f>
        <v>#NAME?</v>
      </c>
      <c r="F29" s="774" t="e">
        <f ca="1">_xll.qlRateHelperRate(,$D29)</f>
        <v>#NAME?</v>
      </c>
      <c r="G29" s="774" t="str">
        <f ca="1">IF(ISERROR(_xll.qlSwapRateHelperSpread($D29)),IF(ISERROR(_xll.qlFuturesRateHelperConvexityAdjustment($D29)),"--",_xll.qlFuturesRateHelperConvexityAdjustment($D29)),_xll.qlSwapRateHelperSpread($D29))</f>
        <v>--</v>
      </c>
      <c r="H29" s="1468" t="e">
        <f ca="1">_xll.qlRateHelperEarliestDate(,$D29)</f>
        <v>#NAME?</v>
      </c>
      <c r="I29" s="1467" t="e">
        <f ca="1">_xll.qlRateHelperLatestDate(,$D29)</f>
        <v>#NAME?</v>
      </c>
      <c r="J29" s="771" t="e">
        <f ca="1"/>
        <v>#NAME?</v>
      </c>
      <c r="K29" s="1445"/>
    </row>
    <row r="30" spans="4:11" x14ac:dyDescent="0.2">
      <c r="D30" s="775" t="e">
        <f ca="1"/>
        <v>#NAME?</v>
      </c>
      <c r="E30" s="775" t="e">
        <f ca="1">_xll.qlRateHelperQuoteName(,D30)</f>
        <v>#NAME?</v>
      </c>
      <c r="F30" s="774" t="e">
        <f ca="1">_xll.qlRateHelperRate(,$D30)</f>
        <v>#NAME?</v>
      </c>
      <c r="G30" s="774" t="str">
        <f ca="1">IF(ISERROR(_xll.qlSwapRateHelperSpread($D30)),IF(ISERROR(_xll.qlFuturesRateHelperConvexityAdjustment($D30)),"--",_xll.qlFuturesRateHelperConvexityAdjustment($D30)),_xll.qlSwapRateHelperSpread($D30))</f>
        <v>--</v>
      </c>
      <c r="H30" s="1468" t="e">
        <f ca="1">_xll.qlRateHelperEarliestDate(,$D30)</f>
        <v>#NAME?</v>
      </c>
      <c r="I30" s="1467" t="e">
        <f ca="1">_xll.qlRateHelperLatestDate(,$D30)</f>
        <v>#NAME?</v>
      </c>
      <c r="J30" s="771" t="e">
        <f ca="1"/>
        <v>#NAME?</v>
      </c>
      <c r="K30" s="1445"/>
    </row>
    <row r="31" spans="4:11" x14ac:dyDescent="0.2">
      <c r="D31" s="775" t="e">
        <f ca="1"/>
        <v>#NAME?</v>
      </c>
      <c r="E31" s="775" t="e">
        <f ca="1">_xll.qlRateHelperQuoteName(,D31)</f>
        <v>#NAME?</v>
      </c>
      <c r="F31" s="774" t="e">
        <f ca="1">_xll.qlRateHelperRate(,$D31)</f>
        <v>#NAME?</v>
      </c>
      <c r="G31" s="774" t="str">
        <f ca="1">IF(ISERROR(_xll.qlSwapRateHelperSpread($D31)),IF(ISERROR(_xll.qlFuturesRateHelperConvexityAdjustment($D31)),"--",_xll.qlFuturesRateHelperConvexityAdjustment($D31)),_xll.qlSwapRateHelperSpread($D31))</f>
        <v>--</v>
      </c>
      <c r="H31" s="1468" t="e">
        <f ca="1">_xll.qlRateHelperEarliestDate(,$D31)</f>
        <v>#NAME?</v>
      </c>
      <c r="I31" s="1467" t="e">
        <f ca="1">_xll.qlRateHelperLatestDate(,$D31)</f>
        <v>#NAME?</v>
      </c>
      <c r="J31" s="771" t="e">
        <f ca="1"/>
        <v>#NAME?</v>
      </c>
      <c r="K31" s="1445"/>
    </row>
    <row r="32" spans="4:11" x14ac:dyDescent="0.2">
      <c r="D32" s="775" t="e">
        <f ca="1"/>
        <v>#NAME?</v>
      </c>
      <c r="E32" s="775" t="e">
        <f ca="1">_xll.qlRateHelperQuoteName(,D32)</f>
        <v>#NAME?</v>
      </c>
      <c r="F32" s="774" t="e">
        <f ca="1">_xll.qlRateHelperRate(,$D32)</f>
        <v>#NAME?</v>
      </c>
      <c r="G32" s="774" t="str">
        <f ca="1">IF(ISERROR(_xll.qlSwapRateHelperSpread($D32)),IF(ISERROR(_xll.qlFuturesRateHelperConvexityAdjustment($D32)),"--",_xll.qlFuturesRateHelperConvexityAdjustment($D32)),_xll.qlSwapRateHelperSpread($D32))</f>
        <v>--</v>
      </c>
      <c r="H32" s="1468" t="e">
        <f ca="1">_xll.qlRateHelperEarliestDate(,$D32)</f>
        <v>#NAME?</v>
      </c>
      <c r="I32" s="1467" t="e">
        <f ca="1">_xll.qlRateHelperLatestDate(,$D32)</f>
        <v>#NAME?</v>
      </c>
      <c r="J32" s="771" t="e">
        <f ca="1"/>
        <v>#NAME?</v>
      </c>
      <c r="K32" s="1445"/>
    </row>
    <row r="33" spans="4:10" x14ac:dyDescent="0.2">
      <c r="D33" s="775" t="e">
        <f ca="1"/>
        <v>#NAME?</v>
      </c>
      <c r="E33" s="775" t="e">
        <f ca="1">_xll.qlRateHelperQuoteName(,D33)</f>
        <v>#NAME?</v>
      </c>
      <c r="F33" s="774" t="e">
        <f ca="1">_xll.qlRateHelperRate(,$D33)</f>
        <v>#NAME?</v>
      </c>
      <c r="G33" s="774" t="str">
        <f ca="1">IF(ISERROR(_xll.qlSwapRateHelperSpread($D33)),IF(ISERROR(_xll.qlFuturesRateHelperConvexityAdjustment($D33)),"--",_xll.qlFuturesRateHelperConvexityAdjustment($D33)),_xll.qlSwapRateHelperSpread($D33))</f>
        <v>--</v>
      </c>
      <c r="H33" s="1468" t="e">
        <f ca="1">_xll.qlRateHelperEarliestDate(,$D33)</f>
        <v>#NAME?</v>
      </c>
      <c r="I33" s="1467" t="e">
        <f ca="1">_xll.qlRateHelperLatestDate(,$D33)</f>
        <v>#NAME?</v>
      </c>
      <c r="J33" s="771" t="e">
        <f ca="1"/>
        <v>#NAME?</v>
      </c>
    </row>
    <row r="34" spans="4:10" x14ac:dyDescent="0.2">
      <c r="D34" s="775" t="e">
        <f ca="1"/>
        <v>#NAME?</v>
      </c>
      <c r="E34" s="775" t="e">
        <f ca="1">_xll.qlRateHelperQuoteName(,D34)</f>
        <v>#NAME?</v>
      </c>
      <c r="F34" s="774" t="e">
        <f ca="1">_xll.qlRateHelperRate(,$D34)</f>
        <v>#NAME?</v>
      </c>
      <c r="G34" s="774" t="str">
        <f ca="1">IF(ISERROR(_xll.qlSwapRateHelperSpread($D34)),IF(ISERROR(_xll.qlFuturesRateHelperConvexityAdjustment($D34)),"--",_xll.qlFuturesRateHelperConvexityAdjustment($D34)),_xll.qlSwapRateHelperSpread($D34))</f>
        <v>--</v>
      </c>
      <c r="H34" s="1468" t="e">
        <f ca="1">_xll.qlRateHelperEarliestDate(,$D34)</f>
        <v>#NAME?</v>
      </c>
      <c r="I34" s="1467" t="e">
        <f ca="1">_xll.qlRateHelperLatestDate(,$D34)</f>
        <v>#NAME?</v>
      </c>
      <c r="J34" s="771" t="e">
        <f ca="1"/>
        <v>#NAME?</v>
      </c>
    </row>
    <row r="35" spans="4:10" x14ac:dyDescent="0.2">
      <c r="D35" s="775" t="e">
        <f ca="1"/>
        <v>#NAME?</v>
      </c>
      <c r="E35" s="775" t="e">
        <f ca="1">_xll.qlRateHelperQuoteName(,D35)</f>
        <v>#NAME?</v>
      </c>
      <c r="F35" s="774" t="e">
        <f ca="1">_xll.qlRateHelperRate(,$D35)</f>
        <v>#NAME?</v>
      </c>
      <c r="G35" s="774" t="str">
        <f ca="1">IF(ISERROR(_xll.qlSwapRateHelperSpread($D35)),IF(ISERROR(_xll.qlFuturesRateHelperConvexityAdjustment($D35)),"--",_xll.qlFuturesRateHelperConvexityAdjustment($D35)),_xll.qlSwapRateHelperSpread($D35))</f>
        <v>--</v>
      </c>
      <c r="H35" s="1468" t="e">
        <f ca="1">_xll.qlRateHelperEarliestDate(,$D35)</f>
        <v>#NAME?</v>
      </c>
      <c r="I35" s="1467" t="e">
        <f ca="1">_xll.qlRateHelperLatestDate(,$D35)</f>
        <v>#NAME?</v>
      </c>
      <c r="J35" s="771" t="e">
        <f ca="1"/>
        <v>#NAME?</v>
      </c>
    </row>
    <row r="36" spans="4:10" x14ac:dyDescent="0.2">
      <c r="D36" s="775" t="e">
        <f ca="1"/>
        <v>#NAME?</v>
      </c>
      <c r="E36" s="775" t="e">
        <f ca="1">_xll.qlRateHelperQuoteName(,D36)</f>
        <v>#NAME?</v>
      </c>
      <c r="F36" s="774" t="e">
        <f ca="1">_xll.qlRateHelperRate(,$D36)</f>
        <v>#NAME?</v>
      </c>
      <c r="G36" s="774" t="str">
        <f ca="1">IF(ISERROR(_xll.qlSwapRateHelperSpread($D36)),IF(ISERROR(_xll.qlFuturesRateHelperConvexityAdjustment($D36)),"--",_xll.qlFuturesRateHelperConvexityAdjustment($D36)),_xll.qlSwapRateHelperSpread($D36))</f>
        <v>--</v>
      </c>
      <c r="H36" s="1468" t="e">
        <f ca="1">_xll.qlRateHelperEarliestDate(,$D36)</f>
        <v>#NAME?</v>
      </c>
      <c r="I36" s="1467" t="e">
        <f ca="1">_xll.qlRateHelperLatestDate(,$D36)</f>
        <v>#NAME?</v>
      </c>
      <c r="J36" s="771" t="e">
        <f ca="1"/>
        <v>#NAME?</v>
      </c>
    </row>
    <row r="37" spans="4:10" x14ac:dyDescent="0.2">
      <c r="D37" s="775" t="e">
        <f ca="1"/>
        <v>#NAME?</v>
      </c>
      <c r="E37" s="775" t="e">
        <f ca="1">_xll.qlRateHelperQuoteName(,D37)</f>
        <v>#NAME?</v>
      </c>
      <c r="F37" s="774" t="e">
        <f ca="1">_xll.qlRateHelperRate(,$D37)</f>
        <v>#NAME?</v>
      </c>
      <c r="G37" s="774" t="str">
        <f ca="1">IF(ISERROR(_xll.qlSwapRateHelperSpread($D37)),IF(ISERROR(_xll.qlFuturesRateHelperConvexityAdjustment($D37)),"--",_xll.qlFuturesRateHelperConvexityAdjustment($D37)),_xll.qlSwapRateHelperSpread($D37))</f>
        <v>--</v>
      </c>
      <c r="H37" s="1468" t="e">
        <f ca="1">_xll.qlRateHelperEarliestDate(,$D37)</f>
        <v>#NAME?</v>
      </c>
      <c r="I37" s="1467" t="e">
        <f ca="1">_xll.qlRateHelperLatestDate(,$D37)</f>
        <v>#NAME?</v>
      </c>
      <c r="J37" s="771" t="e">
        <f ca="1"/>
        <v>#NAME?</v>
      </c>
    </row>
    <row r="38" spans="4:10" x14ac:dyDescent="0.2">
      <c r="D38" s="775" t="e">
        <f ca="1"/>
        <v>#NAME?</v>
      </c>
      <c r="E38" s="775" t="e">
        <f ca="1">_xll.qlRateHelperQuoteName(,D38)</f>
        <v>#NAME?</v>
      </c>
      <c r="F38" s="774" t="e">
        <f ca="1">_xll.qlRateHelperRate(,$D38)</f>
        <v>#NAME?</v>
      </c>
      <c r="G38" s="774" t="str">
        <f ca="1">IF(ISERROR(_xll.qlSwapRateHelperSpread($D38)),IF(ISERROR(_xll.qlFuturesRateHelperConvexityAdjustment($D38)),"--",_xll.qlFuturesRateHelperConvexityAdjustment($D38)),_xll.qlSwapRateHelperSpread($D38))</f>
        <v>--</v>
      </c>
      <c r="H38" s="1468" t="e">
        <f ca="1">_xll.qlRateHelperEarliestDate(,$D38)</f>
        <v>#NAME?</v>
      </c>
      <c r="I38" s="1467" t="e">
        <f ca="1">_xll.qlRateHelperLatestDate(,$D38)</f>
        <v>#NAME?</v>
      </c>
      <c r="J38" s="771" t="e">
        <f ca="1"/>
        <v>#NAME?</v>
      </c>
    </row>
    <row r="39" spans="4:10" x14ac:dyDescent="0.2">
      <c r="D39" s="775" t="e">
        <f ca="1"/>
        <v>#NAME?</v>
      </c>
      <c r="E39" s="775" t="e">
        <f ca="1">_xll.qlRateHelperQuoteName(,D39)</f>
        <v>#NAME?</v>
      </c>
      <c r="F39" s="774" t="e">
        <f ca="1">_xll.qlRateHelperRate(,$D39)</f>
        <v>#NAME?</v>
      </c>
      <c r="G39" s="774" t="str">
        <f ca="1">IF(ISERROR(_xll.qlSwapRateHelperSpread($D39)),IF(ISERROR(_xll.qlFuturesRateHelperConvexityAdjustment($D39)),"--",_xll.qlFuturesRateHelperConvexityAdjustment($D39)),_xll.qlSwapRateHelperSpread($D39))</f>
        <v>--</v>
      </c>
      <c r="H39" s="1468" t="e">
        <f ca="1">_xll.qlRateHelperEarliestDate(,$D39)</f>
        <v>#NAME?</v>
      </c>
      <c r="I39" s="1467" t="e">
        <f ca="1">_xll.qlRateHelperLatestDate(,$D39)</f>
        <v>#NAME?</v>
      </c>
      <c r="J39" s="771" t="e">
        <f ca="1"/>
        <v>#NAME?</v>
      </c>
    </row>
    <row r="40" spans="4:10" x14ac:dyDescent="0.2">
      <c r="D40" s="775" t="e">
        <f ca="1"/>
        <v>#NAME?</v>
      </c>
      <c r="E40" s="775" t="e">
        <f ca="1">_xll.qlRateHelperQuoteName(,D40)</f>
        <v>#NAME?</v>
      </c>
      <c r="F40" s="774" t="e">
        <f ca="1">_xll.qlRateHelperRate(,$D40)</f>
        <v>#NAME?</v>
      </c>
      <c r="G40" s="774" t="str">
        <f ca="1">IF(ISERROR(_xll.qlSwapRateHelperSpread($D40)),IF(ISERROR(_xll.qlFuturesRateHelperConvexityAdjustment($D40)),"--",_xll.qlFuturesRateHelperConvexityAdjustment($D40)),_xll.qlSwapRateHelperSpread($D40))</f>
        <v>--</v>
      </c>
      <c r="H40" s="1468" t="e">
        <f ca="1">_xll.qlRateHelperEarliestDate(,$D40)</f>
        <v>#NAME?</v>
      </c>
      <c r="I40" s="1467" t="e">
        <f ca="1">_xll.qlRateHelperLatestDate(,$D40)</f>
        <v>#NAME?</v>
      </c>
      <c r="J40" s="771" t="e">
        <f ca="1"/>
        <v>#NAME?</v>
      </c>
    </row>
    <row r="41" spans="4:10" x14ac:dyDescent="0.2">
      <c r="D41" s="775" t="e">
        <f ca="1"/>
        <v>#NAME?</v>
      </c>
      <c r="E41" s="775" t="e">
        <f ca="1">_xll.qlRateHelperQuoteName(,D41)</f>
        <v>#NAME?</v>
      </c>
      <c r="F41" s="774" t="e">
        <f ca="1">_xll.qlRateHelperRate(,$D41)</f>
        <v>#NAME?</v>
      </c>
      <c r="G41" s="774" t="str">
        <f ca="1">IF(ISERROR(_xll.qlSwapRateHelperSpread($D41)),IF(ISERROR(_xll.qlFuturesRateHelperConvexityAdjustment($D41)),"--",_xll.qlFuturesRateHelperConvexityAdjustment($D41)),_xll.qlSwapRateHelperSpread($D41))</f>
        <v>--</v>
      </c>
      <c r="H41" s="1468" t="e">
        <f ca="1">_xll.qlRateHelperEarliestDate(,$D41)</f>
        <v>#NAME?</v>
      </c>
      <c r="I41" s="1467" t="e">
        <f ca="1">_xll.qlRateHelperLatestDate(,$D41)</f>
        <v>#NAME?</v>
      </c>
      <c r="J41" s="771" t="e">
        <f ca="1"/>
        <v>#NAME?</v>
      </c>
    </row>
    <row r="42" spans="4:10" x14ac:dyDescent="0.2">
      <c r="D42" s="775" t="e">
        <f ca="1"/>
        <v>#NAME?</v>
      </c>
      <c r="E42" s="775" t="e">
        <f ca="1">_xll.qlRateHelperQuoteName(,D42)</f>
        <v>#NAME?</v>
      </c>
      <c r="F42" s="774" t="e">
        <f ca="1">_xll.qlRateHelperRate(,$D42)</f>
        <v>#NAME?</v>
      </c>
      <c r="G42" s="774" t="str">
        <f ca="1">IF(ISERROR(_xll.qlSwapRateHelperSpread($D42)),IF(ISERROR(_xll.qlFuturesRateHelperConvexityAdjustment($D42)),"--",_xll.qlFuturesRateHelperConvexityAdjustment($D42)),_xll.qlSwapRateHelperSpread($D42))</f>
        <v>--</v>
      </c>
      <c r="H42" s="1468" t="e">
        <f ca="1">_xll.qlRateHelperEarliestDate(,$D42)</f>
        <v>#NAME?</v>
      </c>
      <c r="I42" s="1467" t="e">
        <f ca="1">_xll.qlRateHelperLatestDate(,$D42)</f>
        <v>#NAME?</v>
      </c>
      <c r="J42" s="771" t="e">
        <f ca="1"/>
        <v>#NAME?</v>
      </c>
    </row>
    <row r="43" spans="4:10" x14ac:dyDescent="0.2">
      <c r="D43" s="775" t="e">
        <f ca="1"/>
        <v>#NAME?</v>
      </c>
      <c r="E43" s="775" t="e">
        <f ca="1">_xll.qlRateHelperQuoteName(,D43)</f>
        <v>#NAME?</v>
      </c>
      <c r="F43" s="774" t="e">
        <f ca="1">_xll.qlRateHelperRate(,$D43)</f>
        <v>#NAME?</v>
      </c>
      <c r="G43" s="774" t="str">
        <f ca="1">IF(ISERROR(_xll.qlSwapRateHelperSpread($D43)),IF(ISERROR(_xll.qlFuturesRateHelperConvexityAdjustment($D43)),"--",_xll.qlFuturesRateHelperConvexityAdjustment($D43)),_xll.qlSwapRateHelperSpread($D43))</f>
        <v>--</v>
      </c>
      <c r="H43" s="1468" t="e">
        <f ca="1">_xll.qlRateHelperEarliestDate(,$D43)</f>
        <v>#NAME?</v>
      </c>
      <c r="I43" s="1467" t="e">
        <f ca="1">_xll.qlRateHelperLatestDate(,$D43)</f>
        <v>#NAME?</v>
      </c>
      <c r="J43" s="771" t="e">
        <f ca="1"/>
        <v>#NAME?</v>
      </c>
    </row>
    <row r="44" spans="4:10" x14ac:dyDescent="0.2">
      <c r="D44" s="775" t="e">
        <f ca="1"/>
        <v>#NAME?</v>
      </c>
      <c r="E44" s="775" t="e">
        <f ca="1">_xll.qlRateHelperQuoteName(,D44)</f>
        <v>#NAME?</v>
      </c>
      <c r="F44" s="774" t="e">
        <f ca="1">_xll.qlRateHelperRate(,$D44)</f>
        <v>#NAME?</v>
      </c>
      <c r="G44" s="774" t="str">
        <f ca="1">IF(ISERROR(_xll.qlSwapRateHelperSpread($D44)),IF(ISERROR(_xll.qlFuturesRateHelperConvexityAdjustment($D44)),"--",_xll.qlFuturesRateHelperConvexityAdjustment($D44)),_xll.qlSwapRateHelperSpread($D44))</f>
        <v>--</v>
      </c>
      <c r="H44" s="1468" t="e">
        <f ca="1">_xll.qlRateHelperEarliestDate(,$D44)</f>
        <v>#NAME?</v>
      </c>
      <c r="I44" s="1467" t="e">
        <f ca="1">_xll.qlRateHelperLatestDate(,$D44)</f>
        <v>#NAME?</v>
      </c>
      <c r="J44" s="771" t="e">
        <f ca="1"/>
        <v>#NAME?</v>
      </c>
    </row>
    <row r="45" spans="4:10" x14ac:dyDescent="0.2">
      <c r="D45" s="775" t="e">
        <f ca="1"/>
        <v>#NAME?</v>
      </c>
      <c r="E45" s="775" t="e">
        <f ca="1">_xll.qlRateHelperQuoteName(,D45)</f>
        <v>#NAME?</v>
      </c>
      <c r="F45" s="774" t="e">
        <f ca="1">_xll.qlRateHelperRate(,$D45)</f>
        <v>#NAME?</v>
      </c>
      <c r="G45" s="774" t="str">
        <f ca="1">IF(ISERROR(_xll.qlSwapRateHelperSpread($D45)),IF(ISERROR(_xll.qlFuturesRateHelperConvexityAdjustment($D45)),"--",_xll.qlFuturesRateHelperConvexityAdjustment($D45)),_xll.qlSwapRateHelperSpread($D45))</f>
        <v>--</v>
      </c>
      <c r="H45" s="1468" t="e">
        <f ca="1">_xll.qlRateHelperEarliestDate(,$D45)</f>
        <v>#NAME?</v>
      </c>
      <c r="I45" s="1467" t="e">
        <f ca="1">_xll.qlRateHelperLatestDate(,$D45)</f>
        <v>#NAME?</v>
      </c>
      <c r="J45" s="771" t="e">
        <f ca="1"/>
        <v>#NAME?</v>
      </c>
    </row>
    <row r="46" spans="4:10" x14ac:dyDescent="0.2">
      <c r="D46" s="775" t="e">
        <f ca="1"/>
        <v>#NAME?</v>
      </c>
      <c r="E46" s="775" t="e">
        <f ca="1">_xll.qlRateHelperQuoteName(,D46)</f>
        <v>#NAME?</v>
      </c>
      <c r="F46" s="774" t="e">
        <f ca="1">_xll.qlRateHelperRate(,$D46)</f>
        <v>#NAME?</v>
      </c>
      <c r="G46" s="774" t="str">
        <f ca="1">IF(ISERROR(_xll.qlSwapRateHelperSpread($D46)),IF(ISERROR(_xll.qlFuturesRateHelperConvexityAdjustment($D46)),"--",_xll.qlFuturesRateHelperConvexityAdjustment($D46)),_xll.qlSwapRateHelperSpread($D46))</f>
        <v>--</v>
      </c>
      <c r="H46" s="1468" t="e">
        <f ca="1">_xll.qlRateHelperEarliestDate(,$D46)</f>
        <v>#NAME?</v>
      </c>
      <c r="I46" s="1467" t="e">
        <f ca="1">_xll.qlRateHelperLatestDate(,$D46)</f>
        <v>#NAME?</v>
      </c>
      <c r="J46" s="771" t="e">
        <f ca="1"/>
        <v>#NAME?</v>
      </c>
    </row>
    <row r="47" spans="4:10" x14ac:dyDescent="0.2">
      <c r="D47" s="775" t="e">
        <f ca="1"/>
        <v>#NAME?</v>
      </c>
      <c r="E47" s="775" t="e">
        <f ca="1">_xll.qlRateHelperQuoteName(,D47)</f>
        <v>#NAME?</v>
      </c>
      <c r="F47" s="774" t="e">
        <f ca="1">_xll.qlRateHelperRate(,$D47)</f>
        <v>#NAME?</v>
      </c>
      <c r="G47" s="774" t="str">
        <f ca="1">IF(ISERROR(_xll.qlSwapRateHelperSpread($D47)),IF(ISERROR(_xll.qlFuturesRateHelperConvexityAdjustment($D47)),"--",_xll.qlFuturesRateHelperConvexityAdjustment($D47)),_xll.qlSwapRateHelperSpread($D47))</f>
        <v>--</v>
      </c>
      <c r="H47" s="1468" t="e">
        <f ca="1">_xll.qlRateHelperEarliestDate(,$D47)</f>
        <v>#NAME?</v>
      </c>
      <c r="I47" s="1467" t="e">
        <f ca="1">_xll.qlRateHelperLatestDate(,$D47)</f>
        <v>#NAME?</v>
      </c>
      <c r="J47" s="771" t="e">
        <f ca="1"/>
        <v>#NAME?</v>
      </c>
    </row>
    <row r="48" spans="4:10" x14ac:dyDescent="0.2">
      <c r="D48" s="775" t="e">
        <f ca="1"/>
        <v>#NAME?</v>
      </c>
      <c r="E48" s="775" t="e">
        <f ca="1">_xll.qlRateHelperQuoteName(,D48)</f>
        <v>#NAME?</v>
      </c>
      <c r="F48" s="774" t="e">
        <f ca="1">_xll.qlRateHelperRate(,$D48)</f>
        <v>#NAME?</v>
      </c>
      <c r="G48" s="774" t="str">
        <f ca="1">IF(ISERROR(_xll.qlSwapRateHelperSpread($D48)),IF(ISERROR(_xll.qlFuturesRateHelperConvexityAdjustment($D48)),"--",_xll.qlFuturesRateHelperConvexityAdjustment($D48)),_xll.qlSwapRateHelperSpread($D48))</f>
        <v>--</v>
      </c>
      <c r="H48" s="1468" t="e">
        <f ca="1">_xll.qlRateHelperEarliestDate(,$D48)</f>
        <v>#NAME?</v>
      </c>
      <c r="I48" s="1467" t="e">
        <f ca="1">_xll.qlRateHelperLatestDate(,$D48)</f>
        <v>#NAME?</v>
      </c>
      <c r="J48" s="771" t="e">
        <f ca="1"/>
        <v>#NAME?</v>
      </c>
    </row>
    <row r="49" spans="4:10" x14ac:dyDescent="0.2">
      <c r="D49" s="775" t="e">
        <f ca="1"/>
        <v>#NAME?</v>
      </c>
      <c r="E49" s="775" t="e">
        <f ca="1">_xll.qlRateHelperQuoteName(,D49)</f>
        <v>#NAME?</v>
      </c>
      <c r="F49" s="774" t="e">
        <f ca="1">_xll.qlRateHelperRate(,$D49)</f>
        <v>#NAME?</v>
      </c>
      <c r="G49" s="774" t="str">
        <f ca="1">IF(ISERROR(_xll.qlSwapRateHelperSpread($D49)),IF(ISERROR(_xll.qlFuturesRateHelperConvexityAdjustment($D49)),"--",_xll.qlFuturesRateHelperConvexityAdjustment($D49)),_xll.qlSwapRateHelperSpread($D49))</f>
        <v>--</v>
      </c>
      <c r="H49" s="1468" t="e">
        <f ca="1">_xll.qlRateHelperEarliestDate(,$D49)</f>
        <v>#NAME?</v>
      </c>
      <c r="I49" s="1467" t="e">
        <f ca="1">_xll.qlRateHelperLatestDate(,$D49)</f>
        <v>#NAME?</v>
      </c>
      <c r="J49" s="771" t="e">
        <f ca="1"/>
        <v>#NAME?</v>
      </c>
    </row>
    <row r="50" spans="4:10" x14ac:dyDescent="0.2">
      <c r="D50" s="775" t="e">
        <f ca="1"/>
        <v>#NAME?</v>
      </c>
      <c r="E50" s="775" t="e">
        <f ca="1">_xll.qlRateHelperQuoteName(,D50)</f>
        <v>#NAME?</v>
      </c>
      <c r="F50" s="774" t="e">
        <f ca="1">_xll.qlRateHelperRate(,$D50)</f>
        <v>#NAME?</v>
      </c>
      <c r="G50" s="774" t="str">
        <f ca="1">IF(ISERROR(_xll.qlSwapRateHelperSpread($D50)),IF(ISERROR(_xll.qlFuturesRateHelperConvexityAdjustment($D50)),"--",_xll.qlFuturesRateHelperConvexityAdjustment($D50)),_xll.qlSwapRateHelperSpread($D50))</f>
        <v>--</v>
      </c>
      <c r="H50" s="1468" t="e">
        <f ca="1">_xll.qlRateHelperEarliestDate(,$D50)</f>
        <v>#NAME?</v>
      </c>
      <c r="I50" s="1467" t="e">
        <f ca="1">_xll.qlRateHelperLatestDate(,$D50)</f>
        <v>#NAME?</v>
      </c>
      <c r="J50" s="771" t="e">
        <f ca="1"/>
        <v>#NAME?</v>
      </c>
    </row>
    <row r="51" spans="4:10" x14ac:dyDescent="0.2">
      <c r="D51" s="775" t="e">
        <f ca="1"/>
        <v>#NAME?</v>
      </c>
      <c r="E51" s="775" t="e">
        <f ca="1">_xll.qlRateHelperQuoteName(,D51)</f>
        <v>#NAME?</v>
      </c>
      <c r="F51" s="774" t="e">
        <f ca="1">_xll.qlRateHelperRate(,$D51)</f>
        <v>#NAME?</v>
      </c>
      <c r="G51" s="774" t="str">
        <f ca="1">IF(ISERROR(_xll.qlSwapRateHelperSpread($D51)),IF(ISERROR(_xll.qlFuturesRateHelperConvexityAdjustment($D51)),"--",_xll.qlFuturesRateHelperConvexityAdjustment($D51)),_xll.qlSwapRateHelperSpread($D51))</f>
        <v>--</v>
      </c>
      <c r="H51" s="1468" t="e">
        <f ca="1">_xll.qlRateHelperEarliestDate(,$D51)</f>
        <v>#NAME?</v>
      </c>
      <c r="I51" s="1467" t="e">
        <f ca="1">_xll.qlRateHelperLatestDate(,$D51)</f>
        <v>#NAME?</v>
      </c>
      <c r="J51" s="771" t="e">
        <f ca="1"/>
        <v>#NAME?</v>
      </c>
    </row>
    <row r="52" spans="4:10" x14ac:dyDescent="0.2">
      <c r="D52" s="775" t="e">
        <f ca="1"/>
        <v>#NAME?</v>
      </c>
      <c r="E52" s="775" t="e">
        <f ca="1">_xll.qlRateHelperQuoteName(,D52)</f>
        <v>#NAME?</v>
      </c>
      <c r="F52" s="774" t="e">
        <f ca="1">_xll.qlRateHelperRate(,$D52)</f>
        <v>#NAME?</v>
      </c>
      <c r="G52" s="774" t="str">
        <f ca="1">IF(ISERROR(_xll.qlSwapRateHelperSpread($D52)),IF(ISERROR(_xll.qlFuturesRateHelperConvexityAdjustment($D52)),"--",_xll.qlFuturesRateHelperConvexityAdjustment($D52)),_xll.qlSwapRateHelperSpread($D52))</f>
        <v>--</v>
      </c>
      <c r="H52" s="1468" t="e">
        <f ca="1">_xll.qlRateHelperEarliestDate(,$D52)</f>
        <v>#NAME?</v>
      </c>
      <c r="I52" s="1467" t="e">
        <f ca="1">_xll.qlRateHelperLatestDate(,$D52)</f>
        <v>#NAME?</v>
      </c>
      <c r="J52" s="771" t="e">
        <f ca="1"/>
        <v>#NAME?</v>
      </c>
    </row>
    <row r="53" spans="4:10" x14ac:dyDescent="0.2">
      <c r="D53" s="775" t="e">
        <f ca="1"/>
        <v>#NAME?</v>
      </c>
      <c r="E53" s="775" t="e">
        <f ca="1">_xll.qlRateHelperQuoteName(,D53)</f>
        <v>#NAME?</v>
      </c>
      <c r="F53" s="774" t="e">
        <f ca="1">_xll.qlRateHelperRate(,$D53)</f>
        <v>#NAME?</v>
      </c>
      <c r="G53" s="774" t="str">
        <f ca="1">IF(ISERROR(_xll.qlSwapRateHelperSpread($D53)),IF(ISERROR(_xll.qlFuturesRateHelperConvexityAdjustment($D53)),"--",_xll.qlFuturesRateHelperConvexityAdjustment($D53)),_xll.qlSwapRateHelperSpread($D53))</f>
        <v>--</v>
      </c>
      <c r="H53" s="1468" t="e">
        <f ca="1">_xll.qlRateHelperEarliestDate(,$D53)</f>
        <v>#NAME?</v>
      </c>
      <c r="I53" s="1467" t="e">
        <f ca="1">_xll.qlRateHelperLatestDate(,$D53)</f>
        <v>#NAME?</v>
      </c>
      <c r="J53" s="771" t="e">
        <f ca="1"/>
        <v>#NAME?</v>
      </c>
    </row>
    <row r="54" spans="4:10" x14ac:dyDescent="0.2">
      <c r="D54" s="775" t="e">
        <f ca="1"/>
        <v>#NAME?</v>
      </c>
      <c r="E54" s="775" t="e">
        <f ca="1">_xll.qlRateHelperQuoteName(,D54)</f>
        <v>#NAME?</v>
      </c>
      <c r="F54" s="774" t="e">
        <f ca="1">_xll.qlRateHelperRate(,$D54)</f>
        <v>#NAME?</v>
      </c>
      <c r="G54" s="774" t="str">
        <f ca="1">IF(ISERROR(_xll.qlSwapRateHelperSpread($D54)),IF(ISERROR(_xll.qlFuturesRateHelperConvexityAdjustment($D54)),"--",_xll.qlFuturesRateHelperConvexityAdjustment($D54)),_xll.qlSwapRateHelperSpread($D54))</f>
        <v>--</v>
      </c>
      <c r="H54" s="1468" t="e">
        <f ca="1">_xll.qlRateHelperEarliestDate(,$D54)</f>
        <v>#NAME?</v>
      </c>
      <c r="I54" s="1467" t="e">
        <f ca="1">_xll.qlRateHelperLatestDate(,$D54)</f>
        <v>#NAME?</v>
      </c>
      <c r="J54" s="771" t="e">
        <f ca="1"/>
        <v>#NAME?</v>
      </c>
    </row>
    <row r="55" spans="4:10" x14ac:dyDescent="0.2">
      <c r="D55" s="775" t="e">
        <f ca="1"/>
        <v>#NAME?</v>
      </c>
      <c r="E55" s="775" t="e">
        <f ca="1">_xll.qlRateHelperQuoteName(,D55)</f>
        <v>#NAME?</v>
      </c>
      <c r="F55" s="774" t="e">
        <f ca="1">_xll.qlRateHelperRate(,$D55)</f>
        <v>#NAME?</v>
      </c>
      <c r="G55" s="774" t="str">
        <f ca="1">IF(ISERROR(_xll.qlSwapRateHelperSpread($D55)),IF(ISERROR(_xll.qlFuturesRateHelperConvexityAdjustment($D55)),"--",_xll.qlFuturesRateHelperConvexityAdjustment($D55)),_xll.qlSwapRateHelperSpread($D55))</f>
        <v>--</v>
      </c>
      <c r="H55" s="1468" t="e">
        <f ca="1">_xll.qlRateHelperEarliestDate(,$D55)</f>
        <v>#NAME?</v>
      </c>
      <c r="I55" s="1467" t="e">
        <f ca="1">_xll.qlRateHelperLatestDate(,$D55)</f>
        <v>#NAME?</v>
      </c>
      <c r="J55" s="771" t="e">
        <f ca="1"/>
        <v>#NAME?</v>
      </c>
    </row>
    <row r="56" spans="4:10" x14ac:dyDescent="0.2">
      <c r="D56" s="775" t="e">
        <f ca="1"/>
        <v>#NAME?</v>
      </c>
      <c r="E56" s="775" t="e">
        <f ca="1">_xll.qlRateHelperQuoteName(,D56)</f>
        <v>#NAME?</v>
      </c>
      <c r="F56" s="774" t="e">
        <f ca="1">_xll.qlRateHelperRate(,$D56)</f>
        <v>#NAME?</v>
      </c>
      <c r="G56" s="774" t="str">
        <f ca="1">IF(ISERROR(_xll.qlSwapRateHelperSpread($D56)),IF(ISERROR(_xll.qlFuturesRateHelperConvexityAdjustment($D56)),"--",_xll.qlFuturesRateHelperConvexityAdjustment($D56)),_xll.qlSwapRateHelperSpread($D56))</f>
        <v>--</v>
      </c>
      <c r="H56" s="1468" t="e">
        <f ca="1">_xll.qlRateHelperEarliestDate(,$D56)</f>
        <v>#NAME?</v>
      </c>
      <c r="I56" s="1467" t="e">
        <f ca="1">_xll.qlRateHelperLatestDate(,$D56)</f>
        <v>#NAME?</v>
      </c>
      <c r="J56" s="771" t="e">
        <f ca="1"/>
        <v>#NAME?</v>
      </c>
    </row>
    <row r="57" spans="4:10" x14ac:dyDescent="0.2">
      <c r="D57" s="775" t="e">
        <f ca="1"/>
        <v>#NAME?</v>
      </c>
      <c r="E57" s="775" t="e">
        <f ca="1">_xll.qlRateHelperQuoteName(,D57)</f>
        <v>#NAME?</v>
      </c>
      <c r="F57" s="774" t="e">
        <f ca="1">_xll.qlRateHelperRate(,$D57)</f>
        <v>#NAME?</v>
      </c>
      <c r="G57" s="774" t="str">
        <f ca="1">IF(ISERROR(_xll.qlSwapRateHelperSpread($D57)),IF(ISERROR(_xll.qlFuturesRateHelperConvexityAdjustment($D57)),"--",_xll.qlFuturesRateHelperConvexityAdjustment($D57)),_xll.qlSwapRateHelperSpread($D57))</f>
        <v>--</v>
      </c>
      <c r="H57" s="1468" t="e">
        <f ca="1">_xll.qlRateHelperEarliestDate(,$D57)</f>
        <v>#NAME?</v>
      </c>
      <c r="I57" s="1467" t="e">
        <f ca="1">_xll.qlRateHelperLatestDate(,$D57)</f>
        <v>#NAME?</v>
      </c>
      <c r="J57" s="771" t="e">
        <f ca="1"/>
        <v>#NAME?</v>
      </c>
    </row>
    <row r="58" spans="4:10" x14ac:dyDescent="0.2">
      <c r="D58" s="775" t="e">
        <f ca="1"/>
        <v>#NAME?</v>
      </c>
      <c r="E58" s="775" t="e">
        <f ca="1">_xll.qlRateHelperQuoteName(,D58)</f>
        <v>#NAME?</v>
      </c>
      <c r="F58" s="774" t="e">
        <f ca="1">_xll.qlRateHelperRate(,$D58)</f>
        <v>#NAME?</v>
      </c>
      <c r="G58" s="774" t="str">
        <f ca="1">IF(ISERROR(_xll.qlSwapRateHelperSpread($D58)),IF(ISERROR(_xll.qlFuturesRateHelperConvexityAdjustment($D58)),"--",_xll.qlFuturesRateHelperConvexityAdjustment($D58)),_xll.qlSwapRateHelperSpread($D58))</f>
        <v>--</v>
      </c>
      <c r="H58" s="1468" t="e">
        <f ca="1">_xll.qlRateHelperEarliestDate(,$D58)</f>
        <v>#NAME?</v>
      </c>
      <c r="I58" s="1467" t="e">
        <f ca="1">_xll.qlRateHelperLatestDate(,$D58)</f>
        <v>#NAME?</v>
      </c>
      <c r="J58" s="771" t="e">
        <f ca="1"/>
        <v>#NAME?</v>
      </c>
    </row>
    <row r="59" spans="4:10" x14ac:dyDescent="0.2">
      <c r="D59" s="775" t="e">
        <f ca="1"/>
        <v>#NAME?</v>
      </c>
      <c r="E59" s="775" t="e">
        <f ca="1">_xll.qlRateHelperQuoteName(,D59)</f>
        <v>#NAME?</v>
      </c>
      <c r="F59" s="774" t="e">
        <f ca="1">_xll.qlRateHelperRate(,$D59)</f>
        <v>#NAME?</v>
      </c>
      <c r="G59" s="774" t="str">
        <f ca="1">IF(ISERROR(_xll.qlSwapRateHelperSpread($D59)),IF(ISERROR(_xll.qlFuturesRateHelperConvexityAdjustment($D59)),"--",_xll.qlFuturesRateHelperConvexityAdjustment($D59)),_xll.qlSwapRateHelperSpread($D59))</f>
        <v>--</v>
      </c>
      <c r="H59" s="1468" t="e">
        <f ca="1">_xll.qlRateHelperEarliestDate(,$D59)</f>
        <v>#NAME?</v>
      </c>
      <c r="I59" s="1467" t="e">
        <f ca="1">_xll.qlRateHelperLatestDate(,$D59)</f>
        <v>#NAME?</v>
      </c>
      <c r="J59" s="771" t="e">
        <f ca="1"/>
        <v>#NAME?</v>
      </c>
    </row>
    <row r="60" spans="4:10" x14ac:dyDescent="0.2">
      <c r="D60" s="775" t="e">
        <f ca="1"/>
        <v>#NAME?</v>
      </c>
      <c r="E60" s="775" t="e">
        <f ca="1">_xll.qlRateHelperQuoteName(,D60)</f>
        <v>#NAME?</v>
      </c>
      <c r="F60" s="774" t="e">
        <f ca="1">_xll.qlRateHelperRate(,$D60)</f>
        <v>#NAME?</v>
      </c>
      <c r="G60" s="774" t="str">
        <f ca="1">IF(ISERROR(_xll.qlSwapRateHelperSpread($D60)),IF(ISERROR(_xll.qlFuturesRateHelperConvexityAdjustment($D60)),"--",_xll.qlFuturesRateHelperConvexityAdjustment($D60)),_xll.qlSwapRateHelperSpread($D60))</f>
        <v>--</v>
      </c>
      <c r="H60" s="1468" t="e">
        <f ca="1">_xll.qlRateHelperEarliestDate(,$D60)</f>
        <v>#NAME?</v>
      </c>
      <c r="I60" s="1467" t="e">
        <f ca="1">_xll.qlRateHelperLatestDate(,$D60)</f>
        <v>#NAME?</v>
      </c>
      <c r="J60" s="771" t="e">
        <f ca="1"/>
        <v>#NAME?</v>
      </c>
    </row>
    <row r="61" spans="4:10" x14ac:dyDescent="0.2">
      <c r="D61" s="775" t="e">
        <f ca="1"/>
        <v>#NAME?</v>
      </c>
      <c r="E61" s="775" t="e">
        <f ca="1">_xll.qlRateHelperQuoteName(,D61)</f>
        <v>#NAME?</v>
      </c>
      <c r="F61" s="774" t="e">
        <f ca="1">_xll.qlRateHelperRate(,$D61)</f>
        <v>#NAME?</v>
      </c>
      <c r="G61" s="774" t="str">
        <f ca="1">IF(ISERROR(_xll.qlSwapRateHelperSpread($D61)),IF(ISERROR(_xll.qlFuturesRateHelperConvexityAdjustment($D61)),"--",_xll.qlFuturesRateHelperConvexityAdjustment($D61)),_xll.qlSwapRateHelperSpread($D61))</f>
        <v>--</v>
      </c>
      <c r="H61" s="1468" t="e">
        <f ca="1">_xll.qlRateHelperEarliestDate(,$D61)</f>
        <v>#NAME?</v>
      </c>
      <c r="I61" s="1467" t="e">
        <f ca="1">_xll.qlRateHelperLatestDate(,$D61)</f>
        <v>#NAME?</v>
      </c>
      <c r="J61" s="771" t="e">
        <f ca="1"/>
        <v>#NAME?</v>
      </c>
    </row>
    <row r="62" spans="4:10" x14ac:dyDescent="0.2">
      <c r="D62" s="775" t="e">
        <f ca="1"/>
        <v>#NAME?</v>
      </c>
      <c r="E62" s="775" t="e">
        <f ca="1">_xll.qlRateHelperQuoteName(,D62)</f>
        <v>#NAME?</v>
      </c>
      <c r="F62" s="774" t="e">
        <f ca="1">_xll.qlRateHelperRate(,$D62)</f>
        <v>#NAME?</v>
      </c>
      <c r="G62" s="774" t="str">
        <f ca="1">IF(ISERROR(_xll.qlSwapRateHelperSpread($D62)),IF(ISERROR(_xll.qlFuturesRateHelperConvexityAdjustment($D62)),"--",_xll.qlFuturesRateHelperConvexityAdjustment($D62)),_xll.qlSwapRateHelperSpread($D62))</f>
        <v>--</v>
      </c>
      <c r="H62" s="1468" t="e">
        <f ca="1">_xll.qlRateHelperEarliestDate(,$D62)</f>
        <v>#NAME?</v>
      </c>
      <c r="I62" s="1467" t="e">
        <f ca="1">_xll.qlRateHelperLatestDate(,$D62)</f>
        <v>#NAME?</v>
      </c>
      <c r="J62" s="771" t="e">
        <f ca="1"/>
        <v>#NAME?</v>
      </c>
    </row>
    <row r="63" spans="4:10" x14ac:dyDescent="0.2">
      <c r="D63" s="775" t="e">
        <f ca="1"/>
        <v>#NAME?</v>
      </c>
      <c r="E63" s="775" t="e">
        <f ca="1">_xll.qlRateHelperQuoteName(,D63)</f>
        <v>#NAME?</v>
      </c>
      <c r="F63" s="774" t="e">
        <f ca="1">_xll.qlRateHelperRate(,$D63)</f>
        <v>#NAME?</v>
      </c>
      <c r="G63" s="774" t="str">
        <f ca="1">IF(ISERROR(_xll.qlSwapRateHelperSpread($D63)),IF(ISERROR(_xll.qlFuturesRateHelperConvexityAdjustment($D63)),"--",_xll.qlFuturesRateHelperConvexityAdjustment($D63)),_xll.qlSwapRateHelperSpread($D63))</f>
        <v>--</v>
      </c>
      <c r="H63" s="1468" t="e">
        <f ca="1">_xll.qlRateHelperEarliestDate(,$D63)</f>
        <v>#NAME?</v>
      </c>
      <c r="I63" s="1467" t="e">
        <f ca="1">_xll.qlRateHelperLatestDate(,$D63)</f>
        <v>#NAME?</v>
      </c>
      <c r="J63" s="771" t="e">
        <f ca="1"/>
        <v>#NAME?</v>
      </c>
    </row>
    <row r="64" spans="4:10" x14ac:dyDescent="0.2">
      <c r="D64" s="775" t="e">
        <f ca="1"/>
        <v>#NAME?</v>
      </c>
      <c r="E64" s="775" t="e">
        <f ca="1">_xll.qlRateHelperQuoteName(,D64)</f>
        <v>#NAME?</v>
      </c>
      <c r="F64" s="774" t="e">
        <f ca="1">_xll.qlRateHelperRate(,$D64)</f>
        <v>#NAME?</v>
      </c>
      <c r="G64" s="774" t="str">
        <f ca="1">IF(ISERROR(_xll.qlSwapRateHelperSpread($D64)),IF(ISERROR(_xll.qlFuturesRateHelperConvexityAdjustment($D64)),"--",_xll.qlFuturesRateHelperConvexityAdjustment($D64)),_xll.qlSwapRateHelperSpread($D64))</f>
        <v>--</v>
      </c>
      <c r="H64" s="1468" t="e">
        <f ca="1">_xll.qlRateHelperEarliestDate(,$D64)</f>
        <v>#NAME?</v>
      </c>
      <c r="I64" s="1467" t="e">
        <f ca="1">_xll.qlRateHelperLatestDate(,$D64)</f>
        <v>#NAME?</v>
      </c>
      <c r="J64" s="771" t="e">
        <f ca="1"/>
        <v>#NAME?</v>
      </c>
    </row>
    <row r="65" spans="4:10" x14ac:dyDescent="0.2">
      <c r="D65" s="775" t="e">
        <f ca="1"/>
        <v>#NAME?</v>
      </c>
      <c r="E65" s="775" t="e">
        <f ca="1">_xll.qlRateHelperQuoteName(,D65)</f>
        <v>#NAME?</v>
      </c>
      <c r="F65" s="774" t="e">
        <f ca="1">_xll.qlRateHelperRate(,$D65)</f>
        <v>#NAME?</v>
      </c>
      <c r="G65" s="774" t="str">
        <f ca="1">IF(ISERROR(_xll.qlSwapRateHelperSpread($D65)),IF(ISERROR(_xll.qlFuturesRateHelperConvexityAdjustment($D65)),"--",_xll.qlFuturesRateHelperConvexityAdjustment($D65)),_xll.qlSwapRateHelperSpread($D65))</f>
        <v>--</v>
      </c>
      <c r="H65" s="1468" t="e">
        <f ca="1">_xll.qlRateHelperEarliestDate(,$D65)</f>
        <v>#NAME?</v>
      </c>
      <c r="I65" s="1467" t="e">
        <f ca="1">_xll.qlRateHelperLatestDate(,$D65)</f>
        <v>#NAME?</v>
      </c>
      <c r="J65" s="771" t="e">
        <f ca="1"/>
        <v>#NAME?</v>
      </c>
    </row>
    <row r="66" spans="4:10" x14ac:dyDescent="0.2">
      <c r="D66" s="775" t="e">
        <f ca="1"/>
        <v>#NAME?</v>
      </c>
      <c r="E66" s="775" t="e">
        <f ca="1">_xll.qlRateHelperQuoteName(,D66)</f>
        <v>#NAME?</v>
      </c>
      <c r="F66" s="774" t="e">
        <f ca="1">_xll.qlRateHelperRate(,$D66)</f>
        <v>#NAME?</v>
      </c>
      <c r="G66" s="774" t="str">
        <f ca="1">IF(ISERROR(_xll.qlSwapRateHelperSpread($D66)),IF(ISERROR(_xll.qlFuturesRateHelperConvexityAdjustment($D66)),"--",_xll.qlFuturesRateHelperConvexityAdjustment($D66)),_xll.qlSwapRateHelperSpread($D66))</f>
        <v>--</v>
      </c>
      <c r="H66" s="1468" t="e">
        <f ca="1">_xll.qlRateHelperEarliestDate(,$D66)</f>
        <v>#NAME?</v>
      </c>
      <c r="I66" s="1467" t="e">
        <f ca="1">_xll.qlRateHelperLatestDate(,$D66)</f>
        <v>#NAME?</v>
      </c>
      <c r="J66" s="771" t="e">
        <f ca="1"/>
        <v>#NAME?</v>
      </c>
    </row>
    <row r="67" spans="4:10" x14ac:dyDescent="0.2">
      <c r="D67" s="775" t="e">
        <f ca="1"/>
        <v>#NAME?</v>
      </c>
      <c r="E67" s="775" t="e">
        <f ca="1">_xll.qlRateHelperQuoteName(,D67)</f>
        <v>#NAME?</v>
      </c>
      <c r="F67" s="774" t="e">
        <f ca="1">_xll.qlRateHelperRate(,$D67)</f>
        <v>#NAME?</v>
      </c>
      <c r="G67" s="774" t="str">
        <f ca="1">IF(ISERROR(_xll.qlSwapRateHelperSpread($D67)),IF(ISERROR(_xll.qlFuturesRateHelperConvexityAdjustment($D67)),"--",_xll.qlFuturesRateHelperConvexityAdjustment($D67)),_xll.qlSwapRateHelperSpread($D67))</f>
        <v>--</v>
      </c>
      <c r="H67" s="1468" t="e">
        <f ca="1">_xll.qlRateHelperEarliestDate(,$D67)</f>
        <v>#NAME?</v>
      </c>
      <c r="I67" s="1467" t="e">
        <f ca="1">_xll.qlRateHelperLatestDate(,$D67)</f>
        <v>#NAME?</v>
      </c>
      <c r="J67" s="771" t="e">
        <f ca="1"/>
        <v>#NAME?</v>
      </c>
    </row>
    <row r="68" spans="4:10" x14ac:dyDescent="0.2">
      <c r="D68" s="775" t="e">
        <f ca="1"/>
        <v>#NAME?</v>
      </c>
      <c r="E68" s="775" t="e">
        <f ca="1">_xll.qlRateHelperQuoteName(,D68)</f>
        <v>#NAME?</v>
      </c>
      <c r="F68" s="774" t="e">
        <f ca="1">_xll.qlRateHelperRate(,$D68)</f>
        <v>#NAME?</v>
      </c>
      <c r="G68" s="774" t="str">
        <f ca="1">IF(ISERROR(_xll.qlSwapRateHelperSpread($D68)),IF(ISERROR(_xll.qlFuturesRateHelperConvexityAdjustment($D68)),"--",_xll.qlFuturesRateHelperConvexityAdjustment($D68)),_xll.qlSwapRateHelperSpread($D68))</f>
        <v>--</v>
      </c>
      <c r="H68" s="1468" t="e">
        <f ca="1">_xll.qlRateHelperEarliestDate(,$D68)</f>
        <v>#NAME?</v>
      </c>
      <c r="I68" s="1467" t="e">
        <f ca="1">_xll.qlRateHelperLatestDate(,$D68)</f>
        <v>#NAME?</v>
      </c>
      <c r="J68" s="771" t="e">
        <f ca="1"/>
        <v>#NAME?</v>
      </c>
    </row>
    <row r="69" spans="4:10" x14ac:dyDescent="0.2">
      <c r="D69" s="775" t="e">
        <f ca="1"/>
        <v>#NAME?</v>
      </c>
      <c r="E69" s="775" t="e">
        <f ca="1">_xll.qlRateHelperQuoteName(,D69)</f>
        <v>#NAME?</v>
      </c>
      <c r="F69" s="774" t="e">
        <f ca="1">_xll.qlRateHelperRate(,$D69)</f>
        <v>#NAME?</v>
      </c>
      <c r="G69" s="774" t="str">
        <f ca="1">IF(ISERROR(_xll.qlSwapRateHelperSpread($D69)),IF(ISERROR(_xll.qlFuturesRateHelperConvexityAdjustment($D69)),"--",_xll.qlFuturesRateHelperConvexityAdjustment($D69)),_xll.qlSwapRateHelperSpread($D69))</f>
        <v>--</v>
      </c>
      <c r="H69" s="1468" t="e">
        <f ca="1">_xll.qlRateHelperEarliestDate(,$D69)</f>
        <v>#NAME?</v>
      </c>
      <c r="I69" s="1467" t="e">
        <f ca="1">_xll.qlRateHelperLatestDate(,$D69)</f>
        <v>#NAME?</v>
      </c>
      <c r="J69" s="771" t="e">
        <f ca="1"/>
        <v>#NAME?</v>
      </c>
    </row>
    <row r="70" spans="4:10" x14ac:dyDescent="0.2">
      <c r="D70" s="775" t="e">
        <f ca="1"/>
        <v>#NAME?</v>
      </c>
      <c r="E70" s="775" t="e">
        <f ca="1">_xll.qlRateHelperQuoteName(,D70)</f>
        <v>#NAME?</v>
      </c>
      <c r="F70" s="774" t="e">
        <f ca="1">_xll.qlRateHelperRate(,$D70)</f>
        <v>#NAME?</v>
      </c>
      <c r="G70" s="774" t="str">
        <f ca="1">IF(ISERROR(_xll.qlSwapRateHelperSpread($D70)),IF(ISERROR(_xll.qlFuturesRateHelperConvexityAdjustment($D70)),"--",_xll.qlFuturesRateHelperConvexityAdjustment($D70)),_xll.qlSwapRateHelperSpread($D70))</f>
        <v>--</v>
      </c>
      <c r="H70" s="1468" t="e">
        <f ca="1">_xll.qlRateHelperEarliestDate(,$D70)</f>
        <v>#NAME?</v>
      </c>
      <c r="I70" s="1467" t="e">
        <f ca="1">_xll.qlRateHelperLatestDate(,$D70)</f>
        <v>#NAME?</v>
      </c>
      <c r="J70" s="771" t="e">
        <f ca="1"/>
        <v>#NAME?</v>
      </c>
    </row>
    <row r="71" spans="4:10" x14ac:dyDescent="0.2">
      <c r="D71" s="775" t="e">
        <f ca="1"/>
        <v>#NAME?</v>
      </c>
      <c r="E71" s="775" t="e">
        <f ca="1">_xll.qlRateHelperQuoteName(,D71)</f>
        <v>#NAME?</v>
      </c>
      <c r="F71" s="774" t="e">
        <f ca="1">_xll.qlRateHelperRate(,$D71)</f>
        <v>#NAME?</v>
      </c>
      <c r="G71" s="774" t="str">
        <f ca="1">IF(ISERROR(_xll.qlSwapRateHelperSpread($D71)),IF(ISERROR(_xll.qlFuturesRateHelperConvexityAdjustment($D71)),"--",_xll.qlFuturesRateHelperConvexityAdjustment($D71)),_xll.qlSwapRateHelperSpread($D71))</f>
        <v>--</v>
      </c>
      <c r="H71" s="1468" t="e">
        <f ca="1">_xll.qlRateHelperEarliestDate(,$D71)</f>
        <v>#NAME?</v>
      </c>
      <c r="I71" s="1467" t="e">
        <f ca="1">_xll.qlRateHelperLatestDate(,$D71)</f>
        <v>#NAME?</v>
      </c>
      <c r="J71" s="771" t="e">
        <f ca="1"/>
        <v>#NAME?</v>
      </c>
    </row>
    <row r="72" spans="4:10" x14ac:dyDescent="0.2">
      <c r="D72" s="775" t="e">
        <f ca="1"/>
        <v>#NAME?</v>
      </c>
      <c r="E72" s="775" t="e">
        <f ca="1">_xll.qlRateHelperQuoteName(,D72)</f>
        <v>#NAME?</v>
      </c>
      <c r="F72" s="774" t="e">
        <f ca="1">_xll.qlRateHelperRate(,$D72)</f>
        <v>#NAME?</v>
      </c>
      <c r="G72" s="774" t="str">
        <f ca="1">IF(ISERROR(_xll.qlSwapRateHelperSpread($D72)),IF(ISERROR(_xll.qlFuturesRateHelperConvexityAdjustment($D72)),"--",_xll.qlFuturesRateHelperConvexityAdjustment($D72)),_xll.qlSwapRateHelperSpread($D72))</f>
        <v>--</v>
      </c>
      <c r="H72" s="1468" t="e">
        <f ca="1">_xll.qlRateHelperEarliestDate(,$D72)</f>
        <v>#NAME?</v>
      </c>
      <c r="I72" s="1467" t="e">
        <f ca="1">_xll.qlRateHelperLatestDate(,$D72)</f>
        <v>#NAME?</v>
      </c>
      <c r="J72" s="771" t="e">
        <f ca="1"/>
        <v>#NAME?</v>
      </c>
    </row>
    <row r="73" spans="4:10" x14ac:dyDescent="0.2">
      <c r="D73" s="775" t="e">
        <f ca="1"/>
        <v>#NAME?</v>
      </c>
      <c r="E73" s="775" t="e">
        <f ca="1">_xll.qlRateHelperQuoteName(,D73)</f>
        <v>#NAME?</v>
      </c>
      <c r="F73" s="774" t="e">
        <f ca="1">_xll.qlRateHelperRate(,$D73)</f>
        <v>#NAME?</v>
      </c>
      <c r="G73" s="774" t="str">
        <f ca="1">IF(ISERROR(_xll.qlSwapRateHelperSpread($D73)),IF(ISERROR(_xll.qlFuturesRateHelperConvexityAdjustment($D73)),"--",_xll.qlFuturesRateHelperConvexityAdjustment($D73)),_xll.qlSwapRateHelperSpread($D73))</f>
        <v>--</v>
      </c>
      <c r="H73" s="1468" t="e">
        <f ca="1">_xll.qlRateHelperEarliestDate(,$D73)</f>
        <v>#NAME?</v>
      </c>
      <c r="I73" s="1467" t="e">
        <f ca="1">_xll.qlRateHelperLatestDate(,$D73)</f>
        <v>#NAME?</v>
      </c>
      <c r="J73" s="771" t="e">
        <f ca="1"/>
        <v>#NAME?</v>
      </c>
    </row>
    <row r="74" spans="4:10" x14ac:dyDescent="0.2">
      <c r="D74" s="775" t="e">
        <f ca="1"/>
        <v>#NAME?</v>
      </c>
      <c r="E74" s="775" t="e">
        <f ca="1">_xll.qlRateHelperQuoteName(,D74)</f>
        <v>#NAME?</v>
      </c>
      <c r="F74" s="774" t="e">
        <f ca="1">_xll.qlRateHelperRate(,$D74)</f>
        <v>#NAME?</v>
      </c>
      <c r="G74" s="774" t="str">
        <f ca="1">IF(ISERROR(_xll.qlSwapRateHelperSpread($D74)),IF(ISERROR(_xll.qlFuturesRateHelperConvexityAdjustment($D74)),"--",_xll.qlFuturesRateHelperConvexityAdjustment($D74)),_xll.qlSwapRateHelperSpread($D74))</f>
        <v>--</v>
      </c>
      <c r="H74" s="1468" t="e">
        <f ca="1">_xll.qlRateHelperEarliestDate(,$D74)</f>
        <v>#NAME?</v>
      </c>
      <c r="I74" s="1467" t="e">
        <f ca="1">_xll.qlRateHelperLatestDate(,$D74)</f>
        <v>#NAME?</v>
      </c>
      <c r="J74" s="771" t="e">
        <f ca="1"/>
        <v>#NAME?</v>
      </c>
    </row>
    <row r="75" spans="4:10" x14ac:dyDescent="0.2">
      <c r="D75" s="775" t="e">
        <f ca="1"/>
        <v>#NAME?</v>
      </c>
      <c r="E75" s="775" t="e">
        <f ca="1">_xll.qlRateHelperQuoteName(,D75)</f>
        <v>#NAME?</v>
      </c>
      <c r="F75" s="774" t="e">
        <f ca="1">_xll.qlRateHelperRate(,$D75)</f>
        <v>#NAME?</v>
      </c>
      <c r="G75" s="774" t="str">
        <f ca="1">IF(ISERROR(_xll.qlSwapRateHelperSpread($D75)),IF(ISERROR(_xll.qlFuturesRateHelperConvexityAdjustment($D75)),"--",_xll.qlFuturesRateHelperConvexityAdjustment($D75)),_xll.qlSwapRateHelperSpread($D75))</f>
        <v>--</v>
      </c>
      <c r="H75" s="1468" t="e">
        <f ca="1">_xll.qlRateHelperEarliestDate(,$D75)</f>
        <v>#NAME?</v>
      </c>
      <c r="I75" s="1467" t="e">
        <f ca="1">_xll.qlRateHelperLatestDate(,$D75)</f>
        <v>#NAME?</v>
      </c>
      <c r="J75" s="771" t="e">
        <f ca="1"/>
        <v>#NAME?</v>
      </c>
    </row>
    <row r="76" spans="4:10" x14ac:dyDescent="0.2">
      <c r="D76" s="775" t="e">
        <f ca="1"/>
        <v>#NAME?</v>
      </c>
      <c r="E76" s="775" t="e">
        <f ca="1">_xll.qlRateHelperQuoteName(,D76)</f>
        <v>#NAME?</v>
      </c>
      <c r="F76" s="774" t="e">
        <f ca="1">_xll.qlRateHelperRate(,$D76)</f>
        <v>#NAME?</v>
      </c>
      <c r="G76" s="774" t="str">
        <f ca="1">IF(ISERROR(_xll.qlSwapRateHelperSpread($D76)),IF(ISERROR(_xll.qlFuturesRateHelperConvexityAdjustment($D76)),"--",_xll.qlFuturesRateHelperConvexityAdjustment($D76)),_xll.qlSwapRateHelperSpread($D76))</f>
        <v>--</v>
      </c>
      <c r="H76" s="1468" t="e">
        <f ca="1">_xll.qlRateHelperEarliestDate(,$D76)</f>
        <v>#NAME?</v>
      </c>
      <c r="I76" s="1467" t="e">
        <f ca="1">_xll.qlRateHelperLatestDate(,$D76)</f>
        <v>#NAME?</v>
      </c>
      <c r="J76" s="771" t="e">
        <f ca="1"/>
        <v>#NAME?</v>
      </c>
    </row>
    <row r="77" spans="4:10" x14ac:dyDescent="0.2">
      <c r="D77" s="775" t="e">
        <f ca="1"/>
        <v>#NAME?</v>
      </c>
      <c r="E77" s="775" t="e">
        <f ca="1">_xll.qlRateHelperQuoteName(,D77)</f>
        <v>#NAME?</v>
      </c>
      <c r="F77" s="774" t="e">
        <f ca="1">_xll.qlRateHelperRate(,$D77)</f>
        <v>#NAME?</v>
      </c>
      <c r="G77" s="774" t="str">
        <f ca="1">IF(ISERROR(_xll.qlSwapRateHelperSpread($D77)),IF(ISERROR(_xll.qlFuturesRateHelperConvexityAdjustment($D77)),"--",_xll.qlFuturesRateHelperConvexityAdjustment($D77)),_xll.qlSwapRateHelperSpread($D77))</f>
        <v>--</v>
      </c>
      <c r="H77" s="1468" t="e">
        <f ca="1">_xll.qlRateHelperEarliestDate(,$D77)</f>
        <v>#NAME?</v>
      </c>
      <c r="I77" s="1467" t="e">
        <f ca="1">_xll.qlRateHelperLatestDate(,$D77)</f>
        <v>#NAME?</v>
      </c>
      <c r="J77" s="771" t="e">
        <f ca="1"/>
        <v>#NAME?</v>
      </c>
    </row>
    <row r="78" spans="4:10" x14ac:dyDescent="0.2">
      <c r="D78" s="775" t="e">
        <f ca="1"/>
        <v>#NAME?</v>
      </c>
      <c r="E78" s="775" t="e">
        <f ca="1">_xll.qlRateHelperQuoteName(,D78)</f>
        <v>#NAME?</v>
      </c>
      <c r="F78" s="774" t="e">
        <f ca="1">_xll.qlRateHelperRate(,$D78)</f>
        <v>#NAME?</v>
      </c>
      <c r="G78" s="774" t="str">
        <f ca="1">IF(ISERROR(_xll.qlSwapRateHelperSpread($D78)),IF(ISERROR(_xll.qlFuturesRateHelperConvexityAdjustment($D78)),"--",_xll.qlFuturesRateHelperConvexityAdjustment($D78)),_xll.qlSwapRateHelperSpread($D78))</f>
        <v>--</v>
      </c>
      <c r="H78" s="1468" t="e">
        <f ca="1">_xll.qlRateHelperEarliestDate(,$D78)</f>
        <v>#NAME?</v>
      </c>
      <c r="I78" s="1467" t="e">
        <f ca="1">_xll.qlRateHelperLatestDate(,$D78)</f>
        <v>#NAME?</v>
      </c>
      <c r="J78" s="771" t="e">
        <f ca="1"/>
        <v>#NAME?</v>
      </c>
    </row>
    <row r="79" spans="4:10" x14ac:dyDescent="0.2">
      <c r="D79" s="775" t="e">
        <f ca="1"/>
        <v>#NAME?</v>
      </c>
      <c r="E79" s="775" t="e">
        <f ca="1">_xll.qlRateHelperQuoteName(,D79)</f>
        <v>#NAME?</v>
      </c>
      <c r="F79" s="774" t="e">
        <f ca="1">_xll.qlRateHelperRate(,$D79)</f>
        <v>#NAME?</v>
      </c>
      <c r="G79" s="774" t="str">
        <f ca="1">IF(ISERROR(_xll.qlSwapRateHelperSpread($D79)),IF(ISERROR(_xll.qlFuturesRateHelperConvexityAdjustment($D79)),"--",_xll.qlFuturesRateHelperConvexityAdjustment($D79)),_xll.qlSwapRateHelperSpread($D79))</f>
        <v>--</v>
      </c>
      <c r="H79" s="1468" t="e">
        <f ca="1">_xll.qlRateHelperEarliestDate(,$D79)</f>
        <v>#NAME?</v>
      </c>
      <c r="I79" s="1467" t="e">
        <f ca="1">_xll.qlRateHelperLatestDate(,$D79)</f>
        <v>#NAME?</v>
      </c>
      <c r="J79" s="771" t="e">
        <f ca="1"/>
        <v>#NAME?</v>
      </c>
    </row>
    <row r="80" spans="4:10" x14ac:dyDescent="0.2">
      <c r="D80" s="775" t="e">
        <f ca="1"/>
        <v>#NAME?</v>
      </c>
      <c r="E80" s="775" t="e">
        <f ca="1">_xll.qlRateHelperQuoteName(,D80)</f>
        <v>#NAME?</v>
      </c>
      <c r="F80" s="774" t="e">
        <f ca="1">_xll.qlRateHelperRate(,$D80)</f>
        <v>#NAME?</v>
      </c>
      <c r="G80" s="774" t="str">
        <f ca="1">IF(ISERROR(_xll.qlSwapRateHelperSpread($D80)),IF(ISERROR(_xll.qlFuturesRateHelperConvexityAdjustment($D80)),"--",_xll.qlFuturesRateHelperConvexityAdjustment($D80)),_xll.qlSwapRateHelperSpread($D80))</f>
        <v>--</v>
      </c>
      <c r="H80" s="1468" t="e">
        <f ca="1">_xll.qlRateHelperEarliestDate(,$D80)</f>
        <v>#NAME?</v>
      </c>
      <c r="I80" s="1467" t="e">
        <f ca="1">_xll.qlRateHelperLatestDate(,$D80)</f>
        <v>#NAME?</v>
      </c>
      <c r="J80" s="771" t="e">
        <f ca="1"/>
        <v>#NAME?</v>
      </c>
    </row>
    <row r="81" spans="4:10" x14ac:dyDescent="0.2">
      <c r="D81" s="775" t="e">
        <f ca="1"/>
        <v>#NAME?</v>
      </c>
      <c r="E81" s="775" t="e">
        <f ca="1">_xll.qlRateHelperQuoteName(,D81)</f>
        <v>#NAME?</v>
      </c>
      <c r="F81" s="774" t="e">
        <f ca="1">_xll.qlRateHelperRate(,$D81)</f>
        <v>#NAME?</v>
      </c>
      <c r="G81" s="774" t="str">
        <f ca="1">IF(ISERROR(_xll.qlSwapRateHelperSpread($D81)),IF(ISERROR(_xll.qlFuturesRateHelperConvexityAdjustment($D81)),"--",_xll.qlFuturesRateHelperConvexityAdjustment($D81)),_xll.qlSwapRateHelperSpread($D81))</f>
        <v>--</v>
      </c>
      <c r="H81" s="1468" t="e">
        <f ca="1">_xll.qlRateHelperEarliestDate(,$D81)</f>
        <v>#NAME?</v>
      </c>
      <c r="I81" s="1467" t="e">
        <f ca="1">_xll.qlRateHelperLatestDate(,$D81)</f>
        <v>#NAME?</v>
      </c>
      <c r="J81" s="771" t="e">
        <f ca="1"/>
        <v>#NAME?</v>
      </c>
    </row>
    <row r="82" spans="4:10" x14ac:dyDescent="0.2">
      <c r="D82" s="775" t="e">
        <f ca="1"/>
        <v>#NAME?</v>
      </c>
      <c r="E82" s="775" t="e">
        <f ca="1">_xll.qlRateHelperQuoteName(,D82)</f>
        <v>#NAME?</v>
      </c>
      <c r="F82" s="774" t="e">
        <f ca="1">_xll.qlRateHelperRate(,$D82)</f>
        <v>#NAME?</v>
      </c>
      <c r="G82" s="774" t="str">
        <f ca="1">IF(ISERROR(_xll.qlSwapRateHelperSpread($D82)),IF(ISERROR(_xll.qlFuturesRateHelperConvexityAdjustment($D82)),"--",_xll.qlFuturesRateHelperConvexityAdjustment($D82)),_xll.qlSwapRateHelperSpread($D82))</f>
        <v>--</v>
      </c>
      <c r="H82" s="1468" t="e">
        <f ca="1">_xll.qlRateHelperEarliestDate(,$D82)</f>
        <v>#NAME?</v>
      </c>
      <c r="I82" s="1467" t="e">
        <f ca="1">_xll.qlRateHelperLatestDate(,$D82)</f>
        <v>#NAME?</v>
      </c>
      <c r="J82" s="771" t="e">
        <f ca="1"/>
        <v>#NAME?</v>
      </c>
    </row>
    <row r="83" spans="4:10" x14ac:dyDescent="0.2">
      <c r="D83" s="775" t="e">
        <f ca="1"/>
        <v>#NAME?</v>
      </c>
      <c r="E83" s="775" t="e">
        <f ca="1">_xll.qlRateHelperQuoteName(,D83)</f>
        <v>#NAME?</v>
      </c>
      <c r="F83" s="774" t="e">
        <f ca="1">_xll.qlRateHelperRate(,$D83)</f>
        <v>#NAME?</v>
      </c>
      <c r="G83" s="774" t="str">
        <f ca="1">IF(ISERROR(_xll.qlSwapRateHelperSpread($D83)),IF(ISERROR(_xll.qlFuturesRateHelperConvexityAdjustment($D83)),"--",_xll.qlFuturesRateHelperConvexityAdjustment($D83)),_xll.qlSwapRateHelperSpread($D83))</f>
        <v>--</v>
      </c>
      <c r="H83" s="1468" t="e">
        <f ca="1">_xll.qlRateHelperEarliestDate(,$D83)</f>
        <v>#NAME?</v>
      </c>
      <c r="I83" s="1467" t="e">
        <f ca="1">_xll.qlRateHelperLatestDate(,$D83)</f>
        <v>#NAME?</v>
      </c>
      <c r="J83" s="771" t="e">
        <f ca="1"/>
        <v>#NAME?</v>
      </c>
    </row>
    <row r="84" spans="4:10" x14ac:dyDescent="0.2">
      <c r="D84" s="775" t="e">
        <f ca="1"/>
        <v>#NAME?</v>
      </c>
      <c r="E84" s="775" t="e">
        <f ca="1">_xll.qlRateHelperQuoteName(,D84)</f>
        <v>#NAME?</v>
      </c>
      <c r="F84" s="774" t="e">
        <f ca="1">_xll.qlRateHelperRate(,$D84)</f>
        <v>#NAME?</v>
      </c>
      <c r="G84" s="774" t="str">
        <f ca="1">IF(ISERROR(_xll.qlSwapRateHelperSpread($D84)),IF(ISERROR(_xll.qlFuturesRateHelperConvexityAdjustment($D84)),"--",_xll.qlFuturesRateHelperConvexityAdjustment($D84)),_xll.qlSwapRateHelperSpread($D84))</f>
        <v>--</v>
      </c>
      <c r="H84" s="1468" t="e">
        <f ca="1">_xll.qlRateHelperEarliestDate(,$D84)</f>
        <v>#NAME?</v>
      </c>
      <c r="I84" s="1467" t="e">
        <f ca="1">_xll.qlRateHelperLatestDate(,$D84)</f>
        <v>#NAME?</v>
      </c>
      <c r="J84" s="771" t="e">
        <f ca="1"/>
        <v>#NAME?</v>
      </c>
    </row>
    <row r="85" spans="4:10" x14ac:dyDescent="0.2">
      <c r="D85" s="775" t="e">
        <f ca="1"/>
        <v>#NAME?</v>
      </c>
      <c r="E85" s="775" t="e">
        <f ca="1">_xll.qlRateHelperQuoteName(,D85)</f>
        <v>#NAME?</v>
      </c>
      <c r="F85" s="774" t="e">
        <f ca="1">_xll.qlRateHelperRate(,$D85)</f>
        <v>#NAME?</v>
      </c>
      <c r="G85" s="774" t="str">
        <f ca="1">IF(ISERROR(_xll.qlSwapRateHelperSpread($D85)),IF(ISERROR(_xll.qlFuturesRateHelperConvexityAdjustment($D85)),"--",_xll.qlFuturesRateHelperConvexityAdjustment($D85)),_xll.qlSwapRateHelperSpread($D85))</f>
        <v>--</v>
      </c>
      <c r="H85" s="1468" t="e">
        <f ca="1">_xll.qlRateHelperEarliestDate(,$D85)</f>
        <v>#NAME?</v>
      </c>
      <c r="I85" s="1467" t="e">
        <f ca="1">_xll.qlRateHelperLatestDate(,$D85)</f>
        <v>#NAME?</v>
      </c>
      <c r="J85" s="771" t="e">
        <f ca="1"/>
        <v>#NAME?</v>
      </c>
    </row>
    <row r="86" spans="4:10" x14ac:dyDescent="0.2">
      <c r="D86" s="775" t="e">
        <f ca="1"/>
        <v>#NAME?</v>
      </c>
      <c r="E86" s="775" t="e">
        <f ca="1">_xll.qlRateHelperQuoteName(,D86)</f>
        <v>#NAME?</v>
      </c>
      <c r="F86" s="774" t="e">
        <f ca="1">_xll.qlRateHelperRate(,$D86)</f>
        <v>#NAME?</v>
      </c>
      <c r="G86" s="774" t="str">
        <f ca="1">IF(ISERROR(_xll.qlSwapRateHelperSpread($D86)),IF(ISERROR(_xll.qlFuturesRateHelperConvexityAdjustment($D86)),"--",_xll.qlFuturesRateHelperConvexityAdjustment($D86)),_xll.qlSwapRateHelperSpread($D86))</f>
        <v>--</v>
      </c>
      <c r="H86" s="1468" t="e">
        <f ca="1">_xll.qlRateHelperEarliestDate(,$D86)</f>
        <v>#NAME?</v>
      </c>
      <c r="I86" s="1467" t="e">
        <f ca="1">_xll.qlRateHelperLatestDate(,$D86)</f>
        <v>#NAME?</v>
      </c>
      <c r="J86" s="771" t="e">
        <f ca="1"/>
        <v>#NAME?</v>
      </c>
    </row>
    <row r="87" spans="4:10" x14ac:dyDescent="0.2">
      <c r="D87" s="775" t="e">
        <f ca="1"/>
        <v>#NAME?</v>
      </c>
      <c r="E87" s="775" t="e">
        <f ca="1">_xll.qlRateHelperQuoteName(,D87)</f>
        <v>#NAME?</v>
      </c>
      <c r="F87" s="774" t="e">
        <f ca="1">_xll.qlRateHelperRate(,$D87)</f>
        <v>#NAME?</v>
      </c>
      <c r="G87" s="774" t="str">
        <f ca="1">IF(ISERROR(_xll.qlSwapRateHelperSpread($D87)),IF(ISERROR(_xll.qlFuturesRateHelperConvexityAdjustment($D87)),"--",_xll.qlFuturesRateHelperConvexityAdjustment($D87)),_xll.qlSwapRateHelperSpread($D87))</f>
        <v>--</v>
      </c>
      <c r="H87" s="1468" t="e">
        <f ca="1">_xll.qlRateHelperEarliestDate(,$D87)</f>
        <v>#NAME?</v>
      </c>
      <c r="I87" s="1467" t="e">
        <f ca="1">_xll.qlRateHelperLatestDate(,$D87)</f>
        <v>#NAME?</v>
      </c>
      <c r="J87" s="771" t="e">
        <f ca="1"/>
        <v>#NAME?</v>
      </c>
    </row>
    <row r="88" spans="4:10" x14ac:dyDescent="0.2">
      <c r="D88" s="775" t="e">
        <f ca="1"/>
        <v>#NAME?</v>
      </c>
      <c r="E88" s="775" t="e">
        <f ca="1">_xll.qlRateHelperQuoteName(,D88)</f>
        <v>#NAME?</v>
      </c>
      <c r="F88" s="774" t="e">
        <f ca="1">_xll.qlRateHelperRate(,$D88)</f>
        <v>#NAME?</v>
      </c>
      <c r="G88" s="774" t="str">
        <f ca="1">IF(ISERROR(_xll.qlSwapRateHelperSpread($D88)),IF(ISERROR(_xll.qlFuturesRateHelperConvexityAdjustment($D88)),"--",_xll.qlFuturesRateHelperConvexityAdjustment($D88)),_xll.qlSwapRateHelperSpread($D88))</f>
        <v>--</v>
      </c>
      <c r="H88" s="1468" t="e">
        <f ca="1">_xll.qlRateHelperEarliestDate(,$D88)</f>
        <v>#NAME?</v>
      </c>
      <c r="I88" s="1467" t="e">
        <f ca="1">_xll.qlRateHelperLatestDate(,$D88)</f>
        <v>#NAME?</v>
      </c>
      <c r="J88" s="771" t="e">
        <f ca="1"/>
        <v>#NAME?</v>
      </c>
    </row>
    <row r="89" spans="4:10" x14ac:dyDescent="0.2">
      <c r="D89" s="775" t="e">
        <f ca="1"/>
        <v>#NAME?</v>
      </c>
      <c r="E89" s="775" t="e">
        <f ca="1">_xll.qlRateHelperQuoteName(,D89)</f>
        <v>#NAME?</v>
      </c>
      <c r="F89" s="774" t="e">
        <f ca="1">_xll.qlRateHelperRate(,$D89)</f>
        <v>#NAME?</v>
      </c>
      <c r="G89" s="774" t="str">
        <f ca="1">IF(ISERROR(_xll.qlSwapRateHelperSpread($D89)),IF(ISERROR(_xll.qlFuturesRateHelperConvexityAdjustment($D89)),"--",_xll.qlFuturesRateHelperConvexityAdjustment($D89)),_xll.qlSwapRateHelperSpread($D89))</f>
        <v>--</v>
      </c>
      <c r="H89" s="1468" t="e">
        <f ca="1">_xll.qlRateHelperEarliestDate(,$D89)</f>
        <v>#NAME?</v>
      </c>
      <c r="I89" s="1467" t="e">
        <f ca="1">_xll.qlRateHelperLatestDate(,$D89)</f>
        <v>#NAME?</v>
      </c>
      <c r="J89" s="771" t="e">
        <f ca="1"/>
        <v>#NAME?</v>
      </c>
    </row>
    <row r="90" spans="4:10" x14ac:dyDescent="0.2">
      <c r="D90" s="775" t="e">
        <f ca="1"/>
        <v>#NAME?</v>
      </c>
      <c r="E90" s="775" t="e">
        <f ca="1">_xll.qlRateHelperQuoteName(,D90)</f>
        <v>#NAME?</v>
      </c>
      <c r="F90" s="774" t="e">
        <f ca="1">_xll.qlRateHelperRate(,$D90)</f>
        <v>#NAME?</v>
      </c>
      <c r="G90" s="774" t="str">
        <f ca="1">IF(ISERROR(_xll.qlSwapRateHelperSpread($D90)),IF(ISERROR(_xll.qlFuturesRateHelperConvexityAdjustment($D90)),"--",_xll.qlFuturesRateHelperConvexityAdjustment($D90)),_xll.qlSwapRateHelperSpread($D90))</f>
        <v>--</v>
      </c>
      <c r="H90" s="1468" t="e">
        <f ca="1">_xll.qlRateHelperEarliestDate(,$D90)</f>
        <v>#NAME?</v>
      </c>
      <c r="I90" s="1467" t="e">
        <f ca="1">_xll.qlRateHelperLatestDate(,$D90)</f>
        <v>#NAME?</v>
      </c>
      <c r="J90" s="771" t="e">
        <f ca="1"/>
        <v>#NAME?</v>
      </c>
    </row>
    <row r="91" spans="4:10" x14ac:dyDescent="0.2">
      <c r="D91" s="775" t="e">
        <f ca="1"/>
        <v>#NAME?</v>
      </c>
      <c r="E91" s="775" t="e">
        <f ca="1">_xll.qlRateHelperQuoteName(,D91)</f>
        <v>#NAME?</v>
      </c>
      <c r="F91" s="774" t="e">
        <f ca="1">_xll.qlRateHelperRate(,$D91)</f>
        <v>#NAME?</v>
      </c>
      <c r="G91" s="774" t="str">
        <f ca="1">IF(ISERROR(_xll.qlSwapRateHelperSpread($D91)),IF(ISERROR(_xll.qlFuturesRateHelperConvexityAdjustment($D91)),"--",_xll.qlFuturesRateHelperConvexityAdjustment($D91)),_xll.qlSwapRateHelperSpread($D91))</f>
        <v>--</v>
      </c>
      <c r="H91" s="1468" t="e">
        <f ca="1">_xll.qlRateHelperEarliestDate(,$D91)</f>
        <v>#NAME?</v>
      </c>
      <c r="I91" s="1467" t="e">
        <f ca="1">_xll.qlRateHelperLatestDate(,$D91)</f>
        <v>#NAME?</v>
      </c>
      <c r="J91" s="771" t="e">
        <f ca="1"/>
        <v>#NAME?</v>
      </c>
    </row>
    <row r="92" spans="4:10" x14ac:dyDescent="0.2">
      <c r="D92" s="775" t="e">
        <f ca="1"/>
        <v>#NAME?</v>
      </c>
      <c r="E92" s="775" t="e">
        <f ca="1">_xll.qlRateHelperQuoteName(,D92)</f>
        <v>#NAME?</v>
      </c>
      <c r="F92" s="774" t="e">
        <f ca="1">_xll.qlRateHelperRate(,$D92)</f>
        <v>#NAME?</v>
      </c>
      <c r="G92" s="774" t="str">
        <f ca="1">IF(ISERROR(_xll.qlSwapRateHelperSpread($D92)),IF(ISERROR(_xll.qlFuturesRateHelperConvexityAdjustment($D92)),"--",_xll.qlFuturesRateHelperConvexityAdjustment($D92)),_xll.qlSwapRateHelperSpread($D92))</f>
        <v>--</v>
      </c>
      <c r="H92" s="1468" t="e">
        <f ca="1">_xll.qlRateHelperEarliestDate(,$D92)</f>
        <v>#NAME?</v>
      </c>
      <c r="I92" s="1467" t="e">
        <f ca="1">_xll.qlRateHelperLatestDate(,$D92)</f>
        <v>#NAME?</v>
      </c>
      <c r="J92" s="771" t="e">
        <f ca="1"/>
        <v>#NAME?</v>
      </c>
    </row>
    <row r="93" spans="4:10" x14ac:dyDescent="0.2">
      <c r="D93" s="775" t="e">
        <f ca="1"/>
        <v>#NAME?</v>
      </c>
      <c r="E93" s="775" t="e">
        <f ca="1">_xll.qlRateHelperQuoteName(,D93)</f>
        <v>#NAME?</v>
      </c>
      <c r="F93" s="774" t="e">
        <f ca="1">_xll.qlRateHelperRate(,$D93)</f>
        <v>#NAME?</v>
      </c>
      <c r="G93" s="774" t="str">
        <f ca="1">IF(ISERROR(_xll.qlSwapRateHelperSpread($D93)),IF(ISERROR(_xll.qlFuturesRateHelperConvexityAdjustment($D93)),"--",_xll.qlFuturesRateHelperConvexityAdjustment($D93)),_xll.qlSwapRateHelperSpread($D93))</f>
        <v>--</v>
      </c>
      <c r="H93" s="1468" t="e">
        <f ca="1">_xll.qlRateHelperEarliestDate(,$D93)</f>
        <v>#NAME?</v>
      </c>
      <c r="I93" s="1467" t="e">
        <f ca="1">_xll.qlRateHelperLatestDate(,$D93)</f>
        <v>#NAME?</v>
      </c>
      <c r="J93" s="771" t="e">
        <f ca="1"/>
        <v>#NAME?</v>
      </c>
    </row>
    <row r="94" spans="4:10" x14ac:dyDescent="0.2">
      <c r="D94" s="775" t="e">
        <f ca="1"/>
        <v>#NAME?</v>
      </c>
      <c r="E94" s="775" t="e">
        <f ca="1">_xll.qlRateHelperQuoteName(,D94)</f>
        <v>#NAME?</v>
      </c>
      <c r="F94" s="774" t="e">
        <f ca="1">_xll.qlRateHelperRate(,$D94)</f>
        <v>#NAME?</v>
      </c>
      <c r="G94" s="774" t="str">
        <f ca="1">IF(ISERROR(_xll.qlSwapRateHelperSpread($D94)),IF(ISERROR(_xll.qlFuturesRateHelperConvexityAdjustment($D94)),"--",_xll.qlFuturesRateHelperConvexityAdjustment($D94)),_xll.qlSwapRateHelperSpread($D94))</f>
        <v>--</v>
      </c>
      <c r="H94" s="1468" t="e">
        <f ca="1">_xll.qlRateHelperEarliestDate(,$D94)</f>
        <v>#NAME?</v>
      </c>
      <c r="I94" s="1467" t="e">
        <f ca="1">_xll.qlRateHelperLatestDate(,$D94)</f>
        <v>#NAME?</v>
      </c>
      <c r="J94" s="771" t="e">
        <f ca="1"/>
        <v>#NAME?</v>
      </c>
    </row>
    <row r="95" spans="4:10" x14ac:dyDescent="0.2">
      <c r="D95" s="775" t="e">
        <f ca="1"/>
        <v>#NAME?</v>
      </c>
      <c r="E95" s="775" t="e">
        <f ca="1">_xll.qlRateHelperQuoteName(,D95)</f>
        <v>#NAME?</v>
      </c>
      <c r="F95" s="774" t="e">
        <f ca="1">_xll.qlRateHelperRate(,$D95)</f>
        <v>#NAME?</v>
      </c>
      <c r="G95" s="774" t="str">
        <f ca="1">IF(ISERROR(_xll.qlSwapRateHelperSpread($D95)),IF(ISERROR(_xll.qlFuturesRateHelperConvexityAdjustment($D95)),"--",_xll.qlFuturesRateHelperConvexityAdjustment($D95)),_xll.qlSwapRateHelperSpread($D95))</f>
        <v>--</v>
      </c>
      <c r="H95" s="1468" t="e">
        <f ca="1">_xll.qlRateHelperEarliestDate(,$D95)</f>
        <v>#NAME?</v>
      </c>
      <c r="I95" s="1467" t="e">
        <f ca="1">_xll.qlRateHelperLatestDate(,$D95)</f>
        <v>#NAME?</v>
      </c>
      <c r="J95" s="771" t="e">
        <f ca="1"/>
        <v>#NAME?</v>
      </c>
    </row>
    <row r="96" spans="4:10" x14ac:dyDescent="0.2">
      <c r="D96" s="775" t="e">
        <f ca="1"/>
        <v>#NAME?</v>
      </c>
      <c r="E96" s="775" t="e">
        <f ca="1">_xll.qlRateHelperQuoteName(,D96)</f>
        <v>#NAME?</v>
      </c>
      <c r="F96" s="774" t="e">
        <f ca="1">_xll.qlRateHelperRate(,$D96)</f>
        <v>#NAME?</v>
      </c>
      <c r="G96" s="774" t="str">
        <f ca="1">IF(ISERROR(_xll.qlSwapRateHelperSpread($D96)),IF(ISERROR(_xll.qlFuturesRateHelperConvexityAdjustment($D96)),"--",_xll.qlFuturesRateHelperConvexityAdjustment($D96)),_xll.qlSwapRateHelperSpread($D96))</f>
        <v>--</v>
      </c>
      <c r="H96" s="1468" t="e">
        <f ca="1">_xll.qlRateHelperEarliestDate(,$D96)</f>
        <v>#NAME?</v>
      </c>
      <c r="I96" s="1467" t="e">
        <f ca="1">_xll.qlRateHelperLatestDate(,$D96)</f>
        <v>#NAME?</v>
      </c>
      <c r="J96" s="771" t="e">
        <f ca="1"/>
        <v>#NAME?</v>
      </c>
    </row>
    <row r="97" spans="4:10" x14ac:dyDescent="0.2">
      <c r="D97" s="775" t="e">
        <f ca="1"/>
        <v>#NAME?</v>
      </c>
      <c r="E97" s="775" t="e">
        <f ca="1">_xll.qlRateHelperQuoteName(,D97)</f>
        <v>#NAME?</v>
      </c>
      <c r="F97" s="774" t="e">
        <f ca="1">_xll.qlRateHelperRate(,$D97)</f>
        <v>#NAME?</v>
      </c>
      <c r="G97" s="774" t="str">
        <f ca="1">IF(ISERROR(_xll.qlSwapRateHelperSpread($D97)),IF(ISERROR(_xll.qlFuturesRateHelperConvexityAdjustment($D97)),"--",_xll.qlFuturesRateHelperConvexityAdjustment($D97)),_xll.qlSwapRateHelperSpread($D97))</f>
        <v>--</v>
      </c>
      <c r="H97" s="1468" t="e">
        <f ca="1">_xll.qlRateHelperEarliestDate(,$D97)</f>
        <v>#NAME?</v>
      </c>
      <c r="I97" s="1467" t="e">
        <f ca="1">_xll.qlRateHelperLatestDate(,$D97)</f>
        <v>#NAME?</v>
      </c>
      <c r="J97" s="771" t="e">
        <f ca="1"/>
        <v>#NAME?</v>
      </c>
    </row>
    <row r="98" spans="4:10" x14ac:dyDescent="0.2">
      <c r="D98" s="775" t="e">
        <f ca="1"/>
        <v>#NAME?</v>
      </c>
      <c r="E98" s="775" t="e">
        <f ca="1">_xll.qlRateHelperQuoteName(,D98)</f>
        <v>#NAME?</v>
      </c>
      <c r="F98" s="774" t="e">
        <f ca="1">_xll.qlRateHelperRate(,$D98)</f>
        <v>#NAME?</v>
      </c>
      <c r="G98" s="774" t="str">
        <f ca="1">IF(ISERROR(_xll.qlSwapRateHelperSpread($D98)),IF(ISERROR(_xll.qlFuturesRateHelperConvexityAdjustment($D98)),"--",_xll.qlFuturesRateHelperConvexityAdjustment($D98)),_xll.qlSwapRateHelperSpread($D98))</f>
        <v>--</v>
      </c>
      <c r="H98" s="1468" t="e">
        <f ca="1">_xll.qlRateHelperEarliestDate(,$D98)</f>
        <v>#NAME?</v>
      </c>
      <c r="I98" s="1467" t="e">
        <f ca="1">_xll.qlRateHelperLatestDate(,$D98)</f>
        <v>#NAME?</v>
      </c>
      <c r="J98" s="771" t="e">
        <f ca="1"/>
        <v>#NAME?</v>
      </c>
    </row>
    <row r="99" spans="4:10" x14ac:dyDescent="0.2">
      <c r="D99" s="775" t="e">
        <f ca="1"/>
        <v>#NAME?</v>
      </c>
      <c r="E99" s="775" t="e">
        <f ca="1">_xll.qlRateHelperQuoteName(,D99)</f>
        <v>#NAME?</v>
      </c>
      <c r="F99" s="774" t="e">
        <f ca="1">_xll.qlRateHelperRate(,$D99)</f>
        <v>#NAME?</v>
      </c>
      <c r="G99" s="774" t="str">
        <f ca="1">IF(ISERROR(_xll.qlSwapRateHelperSpread($D99)),IF(ISERROR(_xll.qlFuturesRateHelperConvexityAdjustment($D99)),"--",_xll.qlFuturesRateHelperConvexityAdjustment($D99)),_xll.qlSwapRateHelperSpread($D99))</f>
        <v>--</v>
      </c>
      <c r="H99" s="1468" t="e">
        <f ca="1">_xll.qlRateHelperEarliestDate(,$D99)</f>
        <v>#NAME?</v>
      </c>
      <c r="I99" s="1467" t="e">
        <f ca="1">_xll.qlRateHelperLatestDate(,$D99)</f>
        <v>#NAME?</v>
      </c>
      <c r="J99" s="771" t="e">
        <f ca="1"/>
        <v>#NAME?</v>
      </c>
    </row>
    <row r="100" spans="4:10" x14ac:dyDescent="0.2">
      <c r="D100" s="775" t="e">
        <f ca="1"/>
        <v>#NAME?</v>
      </c>
      <c r="E100" s="775" t="e">
        <f ca="1">_xll.qlRateHelperQuoteName(,D100)</f>
        <v>#NAME?</v>
      </c>
      <c r="F100" s="774" t="e">
        <f ca="1">_xll.qlRateHelperRate(,$D100)</f>
        <v>#NAME?</v>
      </c>
      <c r="G100" s="774" t="str">
        <f ca="1">IF(ISERROR(_xll.qlSwapRateHelperSpread($D100)),IF(ISERROR(_xll.qlFuturesRateHelperConvexityAdjustment($D100)),"--",_xll.qlFuturesRateHelperConvexityAdjustment($D100)),_xll.qlSwapRateHelperSpread($D100))</f>
        <v>--</v>
      </c>
      <c r="H100" s="1468" t="e">
        <f ca="1">_xll.qlRateHelperEarliestDate(,$D100)</f>
        <v>#NAME?</v>
      </c>
      <c r="I100" s="1467" t="e">
        <f ca="1">_xll.qlRateHelperLatestDate(,$D100)</f>
        <v>#NAME?</v>
      </c>
      <c r="J100" s="771" t="e">
        <f ca="1"/>
        <v>#NAME?</v>
      </c>
    </row>
    <row r="101" spans="4:10" x14ac:dyDescent="0.2">
      <c r="D101" s="775" t="e">
        <f ca="1"/>
        <v>#NAME?</v>
      </c>
      <c r="E101" s="775" t="e">
        <f ca="1">_xll.qlRateHelperQuoteName(,D101)</f>
        <v>#NAME?</v>
      </c>
      <c r="F101" s="774" t="e">
        <f ca="1">_xll.qlRateHelperRate(,$D101)</f>
        <v>#NAME?</v>
      </c>
      <c r="G101" s="774" t="str">
        <f ca="1">IF(ISERROR(_xll.qlSwapRateHelperSpread($D101)),IF(ISERROR(_xll.qlFuturesRateHelperConvexityAdjustment($D101)),"--",_xll.qlFuturesRateHelperConvexityAdjustment($D101)),_xll.qlSwapRateHelperSpread($D101))</f>
        <v>--</v>
      </c>
      <c r="H101" s="1468" t="e">
        <f ca="1">_xll.qlRateHelperEarliestDate(,$D101)</f>
        <v>#NAME?</v>
      </c>
      <c r="I101" s="1467" t="e">
        <f ca="1">_xll.qlRateHelperLatestDate(,$D101)</f>
        <v>#NAME?</v>
      </c>
      <c r="J101" s="771" t="e">
        <f ca="1"/>
        <v>#NAME?</v>
      </c>
    </row>
    <row r="102" spans="4:10" x14ac:dyDescent="0.2">
      <c r="D102" s="775" t="e">
        <f ca="1"/>
        <v>#NAME?</v>
      </c>
      <c r="E102" s="775" t="e">
        <f ca="1">_xll.qlRateHelperQuoteName(,D102)</f>
        <v>#NAME?</v>
      </c>
      <c r="F102" s="774" t="e">
        <f ca="1">_xll.qlRateHelperRate(,$D102)</f>
        <v>#NAME?</v>
      </c>
      <c r="G102" s="774" t="str">
        <f ca="1">IF(ISERROR(_xll.qlSwapRateHelperSpread($D102)),IF(ISERROR(_xll.qlFuturesRateHelperConvexityAdjustment($D102)),"--",_xll.qlFuturesRateHelperConvexityAdjustment($D102)),_xll.qlSwapRateHelperSpread($D102))</f>
        <v>--</v>
      </c>
      <c r="H102" s="1468" t="e">
        <f ca="1">_xll.qlRateHelperEarliestDate(,$D102)</f>
        <v>#NAME?</v>
      </c>
      <c r="I102" s="1467" t="e">
        <f ca="1">_xll.qlRateHelperLatestDate(,$D102)</f>
        <v>#NAME?</v>
      </c>
      <c r="J102" s="771" t="e">
        <f ca="1"/>
        <v>#NAME?</v>
      </c>
    </row>
    <row r="103" spans="4:10" x14ac:dyDescent="0.2">
      <c r="D103" s="775" t="e">
        <f ca="1"/>
        <v>#NAME?</v>
      </c>
      <c r="E103" s="775" t="e">
        <f ca="1">_xll.qlRateHelperQuoteName(,D103)</f>
        <v>#NAME?</v>
      </c>
      <c r="F103" s="774" t="e">
        <f ca="1">_xll.qlRateHelperRate(,$D103)</f>
        <v>#NAME?</v>
      </c>
      <c r="G103" s="774" t="str">
        <f ca="1">IF(ISERROR(_xll.qlSwapRateHelperSpread($D103)),IF(ISERROR(_xll.qlFuturesRateHelperConvexityAdjustment($D103)),"--",_xll.qlFuturesRateHelperConvexityAdjustment($D103)),_xll.qlSwapRateHelperSpread($D103))</f>
        <v>--</v>
      </c>
      <c r="H103" s="1468" t="e">
        <f ca="1">_xll.qlRateHelperEarliestDate(,$D103)</f>
        <v>#NAME?</v>
      </c>
      <c r="I103" s="1467" t="e">
        <f ca="1">_xll.qlRateHelperLatestDate(,$D103)</f>
        <v>#NAME?</v>
      </c>
      <c r="J103" s="771" t="e">
        <f ca="1"/>
        <v>#NAME?</v>
      </c>
    </row>
    <row r="104" spans="4:10" x14ac:dyDescent="0.2">
      <c r="D104" s="775" t="e">
        <f ca="1"/>
        <v>#NAME?</v>
      </c>
      <c r="E104" s="775" t="e">
        <f ca="1">_xll.qlRateHelperQuoteName(,D104)</f>
        <v>#NAME?</v>
      </c>
      <c r="F104" s="774" t="e">
        <f ca="1">_xll.qlRateHelperRate(,$D104)</f>
        <v>#NAME?</v>
      </c>
      <c r="G104" s="774" t="str">
        <f ca="1">IF(ISERROR(_xll.qlSwapRateHelperSpread($D104)),IF(ISERROR(_xll.qlFuturesRateHelperConvexityAdjustment($D104)),"--",_xll.qlFuturesRateHelperConvexityAdjustment($D104)),_xll.qlSwapRateHelperSpread($D104))</f>
        <v>--</v>
      </c>
      <c r="H104" s="1468" t="e">
        <f ca="1">_xll.qlRateHelperEarliestDate(,$D104)</f>
        <v>#NAME?</v>
      </c>
      <c r="I104" s="1467" t="e">
        <f ca="1">_xll.qlRateHelperLatestDate(,$D104)</f>
        <v>#NAME?</v>
      </c>
      <c r="J104" s="771" t="e">
        <f ca="1"/>
        <v>#NAME?</v>
      </c>
    </row>
    <row r="105" spans="4:10" x14ac:dyDescent="0.2">
      <c r="D105" s="775" t="e">
        <f ca="1"/>
        <v>#NAME?</v>
      </c>
      <c r="E105" s="775" t="e">
        <f ca="1">_xll.qlRateHelperQuoteName(,D105)</f>
        <v>#NAME?</v>
      </c>
      <c r="F105" s="774" t="e">
        <f ca="1">_xll.qlRateHelperRate(,$D105)</f>
        <v>#NAME?</v>
      </c>
      <c r="G105" s="774" t="str">
        <f ca="1">IF(ISERROR(_xll.qlSwapRateHelperSpread($D105)),IF(ISERROR(_xll.qlFuturesRateHelperConvexityAdjustment($D105)),"--",_xll.qlFuturesRateHelperConvexityAdjustment($D105)),_xll.qlSwapRateHelperSpread($D105))</f>
        <v>--</v>
      </c>
      <c r="H105" s="1468" t="e">
        <f ca="1">_xll.qlRateHelperEarliestDate(,$D105)</f>
        <v>#NAME?</v>
      </c>
      <c r="I105" s="1467" t="e">
        <f ca="1">_xll.qlRateHelperLatestDate(,$D105)</f>
        <v>#NAME?</v>
      </c>
      <c r="J105" s="771" t="e">
        <f ca="1"/>
        <v>#NAME?</v>
      </c>
    </row>
    <row r="106" spans="4:10" x14ac:dyDescent="0.2">
      <c r="D106" s="775" t="e">
        <f ca="1"/>
        <v>#NAME?</v>
      </c>
      <c r="E106" s="775" t="e">
        <f ca="1">_xll.qlRateHelperQuoteName(,D106)</f>
        <v>#NAME?</v>
      </c>
      <c r="F106" s="774" t="e">
        <f ca="1">_xll.qlRateHelperRate(,$D106)</f>
        <v>#NAME?</v>
      </c>
      <c r="G106" s="774" t="str">
        <f ca="1">IF(ISERROR(_xll.qlSwapRateHelperSpread($D106)),IF(ISERROR(_xll.qlFuturesRateHelperConvexityAdjustment($D106)),"--",_xll.qlFuturesRateHelperConvexityAdjustment($D106)),_xll.qlSwapRateHelperSpread($D106))</f>
        <v>--</v>
      </c>
      <c r="H106" s="1468" t="e">
        <f ca="1">_xll.qlRateHelperEarliestDate(,$D106)</f>
        <v>#NAME?</v>
      </c>
      <c r="I106" s="1467" t="e">
        <f ca="1">_xll.qlRateHelperLatestDate(,$D106)</f>
        <v>#NAME?</v>
      </c>
      <c r="J106" s="771" t="e">
        <f ca="1"/>
        <v>#NAME?</v>
      </c>
    </row>
    <row r="107" spans="4:10" x14ac:dyDescent="0.2">
      <c r="D107" s="775" t="e">
        <f ca="1"/>
        <v>#NAME?</v>
      </c>
      <c r="E107" s="775" t="e">
        <f ca="1">_xll.qlRateHelperQuoteName(,D107)</f>
        <v>#NAME?</v>
      </c>
      <c r="F107" s="774" t="e">
        <f ca="1">_xll.qlRateHelperRate(,$D107)</f>
        <v>#NAME?</v>
      </c>
      <c r="G107" s="774" t="str">
        <f ca="1">IF(ISERROR(_xll.qlSwapRateHelperSpread($D107)),IF(ISERROR(_xll.qlFuturesRateHelperConvexityAdjustment($D107)),"--",_xll.qlFuturesRateHelperConvexityAdjustment($D107)),_xll.qlSwapRateHelperSpread($D107))</f>
        <v>--</v>
      </c>
      <c r="H107" s="1468" t="e">
        <f ca="1">_xll.qlRateHelperEarliestDate(,$D107)</f>
        <v>#NAME?</v>
      </c>
      <c r="I107" s="1467" t="e">
        <f ca="1">_xll.qlRateHelperLatestDate(,$D107)</f>
        <v>#NAME?</v>
      </c>
      <c r="J107" s="771" t="e">
        <f ca="1"/>
        <v>#NAME?</v>
      </c>
    </row>
    <row r="108" spans="4:10" x14ac:dyDescent="0.2">
      <c r="D108" s="775" t="e">
        <f ca="1"/>
        <v>#NAME?</v>
      </c>
      <c r="E108" s="775" t="e">
        <f ca="1">_xll.qlRateHelperQuoteName(,D108)</f>
        <v>#NAME?</v>
      </c>
      <c r="F108" s="774" t="e">
        <f ca="1">_xll.qlRateHelperRate(,$D108)</f>
        <v>#NAME?</v>
      </c>
      <c r="G108" s="774" t="str">
        <f ca="1">IF(ISERROR(_xll.qlSwapRateHelperSpread($D108)),IF(ISERROR(_xll.qlFuturesRateHelperConvexityAdjustment($D108)),"--",_xll.qlFuturesRateHelperConvexityAdjustment($D108)),_xll.qlSwapRateHelperSpread($D108))</f>
        <v>--</v>
      </c>
      <c r="H108" s="1468" t="e">
        <f ca="1">_xll.qlRateHelperEarliestDate(,$D108)</f>
        <v>#NAME?</v>
      </c>
      <c r="I108" s="1467" t="e">
        <f ca="1">_xll.qlRateHelperLatestDate(,$D108)</f>
        <v>#NAME?</v>
      </c>
      <c r="J108" s="771" t="e">
        <f ca="1"/>
        <v>#NAME?</v>
      </c>
    </row>
    <row r="109" spans="4:10" x14ac:dyDescent="0.2">
      <c r="D109" s="775" t="e">
        <f ca="1"/>
        <v>#NAME?</v>
      </c>
      <c r="E109" s="775" t="e">
        <f ca="1">_xll.qlRateHelperQuoteName(,D109)</f>
        <v>#NAME?</v>
      </c>
      <c r="F109" s="774" t="e">
        <f ca="1">_xll.qlRateHelperRate(,$D109)</f>
        <v>#NAME?</v>
      </c>
      <c r="G109" s="774" t="str">
        <f ca="1">IF(ISERROR(_xll.qlSwapRateHelperSpread($D109)),IF(ISERROR(_xll.qlFuturesRateHelperConvexityAdjustment($D109)),"--",_xll.qlFuturesRateHelperConvexityAdjustment($D109)),_xll.qlSwapRateHelperSpread($D109))</f>
        <v>--</v>
      </c>
      <c r="H109" s="1468" t="e">
        <f ca="1">_xll.qlRateHelperEarliestDate(,$D109)</f>
        <v>#NAME?</v>
      </c>
      <c r="I109" s="1467" t="e">
        <f ca="1">_xll.qlRateHelperLatestDate(,$D109)</f>
        <v>#NAME?</v>
      </c>
      <c r="J109" s="771" t="e">
        <f ca="1"/>
        <v>#NAME?</v>
      </c>
    </row>
    <row r="110" spans="4:10" x14ac:dyDescent="0.2">
      <c r="D110" s="775" t="e">
        <f ca="1"/>
        <v>#NAME?</v>
      </c>
      <c r="E110" s="775" t="e">
        <f ca="1">_xll.qlRateHelperQuoteName(,D110)</f>
        <v>#NAME?</v>
      </c>
      <c r="F110" s="774" t="e">
        <f ca="1">_xll.qlRateHelperRate(,$D110)</f>
        <v>#NAME?</v>
      </c>
      <c r="G110" s="774" t="str">
        <f ca="1">IF(ISERROR(_xll.qlSwapRateHelperSpread($D110)),IF(ISERROR(_xll.qlFuturesRateHelperConvexityAdjustment($D110)),"--",_xll.qlFuturesRateHelperConvexityAdjustment($D110)),_xll.qlSwapRateHelperSpread($D110))</f>
        <v>--</v>
      </c>
      <c r="H110" s="1468" t="e">
        <f ca="1">_xll.qlRateHelperEarliestDate(,$D110)</f>
        <v>#NAME?</v>
      </c>
      <c r="I110" s="1467" t="e">
        <f ca="1">_xll.qlRateHelperLatestDate(,$D110)</f>
        <v>#NAME?</v>
      </c>
      <c r="J110" s="771" t="e">
        <f ca="1"/>
        <v>#NAME?</v>
      </c>
    </row>
    <row r="111" spans="4:10" x14ac:dyDescent="0.2">
      <c r="D111" s="775" t="e">
        <f ca="1"/>
        <v>#NAME?</v>
      </c>
      <c r="E111" s="775" t="e">
        <f ca="1">_xll.qlRateHelperQuoteName(,D111)</f>
        <v>#NAME?</v>
      </c>
      <c r="F111" s="774" t="e">
        <f ca="1">_xll.qlRateHelperRate(,$D111)</f>
        <v>#NAME?</v>
      </c>
      <c r="G111" s="774" t="str">
        <f ca="1">IF(ISERROR(_xll.qlSwapRateHelperSpread($D111)),IF(ISERROR(_xll.qlFuturesRateHelperConvexityAdjustment($D111)),"--",_xll.qlFuturesRateHelperConvexityAdjustment($D111)),_xll.qlSwapRateHelperSpread($D111))</f>
        <v>--</v>
      </c>
      <c r="H111" s="1468" t="e">
        <f ca="1">_xll.qlRateHelperEarliestDate(,$D111)</f>
        <v>#NAME?</v>
      </c>
      <c r="I111" s="1467" t="e">
        <f ca="1">_xll.qlRateHelperLatestDate(,$D111)</f>
        <v>#NAME?</v>
      </c>
      <c r="J111" s="771" t="e">
        <f ca="1"/>
        <v>#NAME?</v>
      </c>
    </row>
    <row r="112" spans="4:10" x14ac:dyDescent="0.2">
      <c r="D112" s="775" t="e">
        <f ca="1"/>
        <v>#NAME?</v>
      </c>
      <c r="E112" s="775" t="e">
        <f ca="1">_xll.qlRateHelperQuoteName(,D112)</f>
        <v>#NAME?</v>
      </c>
      <c r="F112" s="774" t="e">
        <f ca="1">_xll.qlRateHelperRate(,$D112)</f>
        <v>#NAME?</v>
      </c>
      <c r="G112" s="774" t="str">
        <f ca="1">IF(ISERROR(_xll.qlSwapRateHelperSpread($D112)),IF(ISERROR(_xll.qlFuturesRateHelperConvexityAdjustment($D112)),"--",_xll.qlFuturesRateHelperConvexityAdjustment($D112)),_xll.qlSwapRateHelperSpread($D112))</f>
        <v>--</v>
      </c>
      <c r="H112" s="1468" t="e">
        <f ca="1">_xll.qlRateHelperEarliestDate(,$D112)</f>
        <v>#NAME?</v>
      </c>
      <c r="I112" s="1467" t="e">
        <f ca="1">_xll.qlRateHelperLatestDate(,$D112)</f>
        <v>#NAME?</v>
      </c>
      <c r="J112" s="771" t="e">
        <f ca="1"/>
        <v>#NAME?</v>
      </c>
    </row>
    <row r="113" spans="4:10" x14ac:dyDescent="0.2">
      <c r="D113" s="775" t="e">
        <f ca="1"/>
        <v>#NAME?</v>
      </c>
      <c r="E113" s="775" t="e">
        <f ca="1">_xll.qlRateHelperQuoteName(,D113)</f>
        <v>#NAME?</v>
      </c>
      <c r="F113" s="774" t="e">
        <f ca="1">_xll.qlRateHelperRate(,$D113)</f>
        <v>#NAME?</v>
      </c>
      <c r="G113" s="774" t="str">
        <f ca="1">IF(ISERROR(_xll.qlSwapRateHelperSpread($D113)),IF(ISERROR(_xll.qlFuturesRateHelperConvexityAdjustment($D113)),"--",_xll.qlFuturesRateHelperConvexityAdjustment($D113)),_xll.qlSwapRateHelperSpread($D113))</f>
        <v>--</v>
      </c>
      <c r="H113" s="1468" t="e">
        <f ca="1">_xll.qlRateHelperEarliestDate(,$D113)</f>
        <v>#NAME?</v>
      </c>
      <c r="I113" s="1467" t="e">
        <f ca="1">_xll.qlRateHelperLatestDate(,$D113)</f>
        <v>#NAME?</v>
      </c>
      <c r="J113" s="771" t="e">
        <f ca="1"/>
        <v>#NAME?</v>
      </c>
    </row>
    <row r="114" spans="4:10" x14ac:dyDescent="0.2">
      <c r="D114" s="775" t="e">
        <f ca="1"/>
        <v>#NAME?</v>
      </c>
      <c r="E114" s="775" t="e">
        <f ca="1">_xll.qlRateHelperQuoteName(,D114)</f>
        <v>#NAME?</v>
      </c>
      <c r="F114" s="774" t="e">
        <f ca="1">_xll.qlRateHelperRate(,$D114)</f>
        <v>#NAME?</v>
      </c>
      <c r="G114" s="774" t="str">
        <f ca="1">IF(ISERROR(_xll.qlSwapRateHelperSpread($D114)),IF(ISERROR(_xll.qlFuturesRateHelperConvexityAdjustment($D114)),"--",_xll.qlFuturesRateHelperConvexityAdjustment($D114)),_xll.qlSwapRateHelperSpread($D114))</f>
        <v>--</v>
      </c>
      <c r="H114" s="1468" t="e">
        <f ca="1">_xll.qlRateHelperEarliestDate(,$D114)</f>
        <v>#NAME?</v>
      </c>
      <c r="I114" s="1467" t="e">
        <f ca="1">_xll.qlRateHelperLatestDate(,$D114)</f>
        <v>#NAME?</v>
      </c>
      <c r="J114" s="771" t="e">
        <f ca="1"/>
        <v>#NAME?</v>
      </c>
    </row>
    <row r="115" spans="4:10" x14ac:dyDescent="0.2">
      <c r="D115" s="775" t="e">
        <f ca="1"/>
        <v>#NAME?</v>
      </c>
      <c r="E115" s="775" t="e">
        <f ca="1">_xll.qlRateHelperQuoteName(,D115)</f>
        <v>#NAME?</v>
      </c>
      <c r="F115" s="774" t="e">
        <f ca="1">_xll.qlRateHelperRate(,$D115)</f>
        <v>#NAME?</v>
      </c>
      <c r="G115" s="774" t="str">
        <f ca="1">IF(ISERROR(_xll.qlSwapRateHelperSpread($D115)),IF(ISERROR(_xll.qlFuturesRateHelperConvexityAdjustment($D115)),"--",_xll.qlFuturesRateHelperConvexityAdjustment($D115)),_xll.qlSwapRateHelperSpread($D115))</f>
        <v>--</v>
      </c>
      <c r="H115" s="1468" t="e">
        <f ca="1">_xll.qlRateHelperEarliestDate(,$D115)</f>
        <v>#NAME?</v>
      </c>
      <c r="I115" s="1467" t="e">
        <f ca="1">_xll.qlRateHelperLatestDate(,$D115)</f>
        <v>#NAME?</v>
      </c>
      <c r="J115" s="771" t="e">
        <f ca="1"/>
        <v>#NAME?</v>
      </c>
    </row>
    <row r="116" spans="4:10" x14ac:dyDescent="0.2">
      <c r="D116" s="775" t="e">
        <f ca="1"/>
        <v>#NAME?</v>
      </c>
      <c r="E116" s="775" t="e">
        <f ca="1">_xll.qlRateHelperQuoteName(,D116)</f>
        <v>#NAME?</v>
      </c>
      <c r="F116" s="774" t="e">
        <f ca="1">_xll.qlRateHelperRate(,$D116)</f>
        <v>#NAME?</v>
      </c>
      <c r="G116" s="774" t="str">
        <f ca="1">IF(ISERROR(_xll.qlSwapRateHelperSpread($D116)),IF(ISERROR(_xll.qlFuturesRateHelperConvexityAdjustment($D116)),"--",_xll.qlFuturesRateHelperConvexityAdjustment($D116)),_xll.qlSwapRateHelperSpread($D116))</f>
        <v>--</v>
      </c>
      <c r="H116" s="1468" t="e">
        <f ca="1">_xll.qlRateHelperEarliestDate(,$D116)</f>
        <v>#NAME?</v>
      </c>
      <c r="I116" s="1467" t="e">
        <f ca="1">_xll.qlRateHelperLatestDate(,$D116)</f>
        <v>#NAME?</v>
      </c>
      <c r="J116" s="771" t="e">
        <f ca="1"/>
        <v>#NAME?</v>
      </c>
    </row>
    <row r="117" spans="4:10" x14ac:dyDescent="0.2">
      <c r="D117" s="775" t="e">
        <f ca="1"/>
        <v>#NAME?</v>
      </c>
      <c r="E117" s="775" t="e">
        <f ca="1">_xll.qlRateHelperQuoteName(,D117)</f>
        <v>#NAME?</v>
      </c>
      <c r="F117" s="774" t="e">
        <f ca="1">_xll.qlRateHelperRate(,$D117)</f>
        <v>#NAME?</v>
      </c>
      <c r="G117" s="774" t="str">
        <f ca="1">IF(ISERROR(_xll.qlSwapRateHelperSpread($D117)),IF(ISERROR(_xll.qlFuturesRateHelperConvexityAdjustment($D117)),"--",_xll.qlFuturesRateHelperConvexityAdjustment($D117)),_xll.qlSwapRateHelperSpread($D117))</f>
        <v>--</v>
      </c>
      <c r="H117" s="1468" t="e">
        <f ca="1">_xll.qlRateHelperEarliestDate(,$D117)</f>
        <v>#NAME?</v>
      </c>
      <c r="I117" s="1467" t="e">
        <f ca="1">_xll.qlRateHelperLatestDate(,$D117)</f>
        <v>#NAME?</v>
      </c>
      <c r="J117" s="771" t="e">
        <f ca="1"/>
        <v>#NAME?</v>
      </c>
    </row>
    <row r="118" spans="4:10" x14ac:dyDescent="0.2">
      <c r="D118" s="775" t="e">
        <f ca="1"/>
        <v>#NAME?</v>
      </c>
      <c r="E118" s="775" t="e">
        <f ca="1">_xll.qlRateHelperQuoteName(,D118)</f>
        <v>#NAME?</v>
      </c>
      <c r="F118" s="774" t="e">
        <f ca="1">_xll.qlRateHelperRate(,$D118)</f>
        <v>#NAME?</v>
      </c>
      <c r="G118" s="774" t="str">
        <f ca="1">IF(ISERROR(_xll.qlSwapRateHelperSpread($D118)),IF(ISERROR(_xll.qlFuturesRateHelperConvexityAdjustment($D118)),"--",_xll.qlFuturesRateHelperConvexityAdjustment($D118)),_xll.qlSwapRateHelperSpread($D118))</f>
        <v>--</v>
      </c>
      <c r="H118" s="1468" t="e">
        <f ca="1">_xll.qlRateHelperEarliestDate(,$D118)</f>
        <v>#NAME?</v>
      </c>
      <c r="I118" s="1467" t="e">
        <f ca="1">_xll.qlRateHelperLatestDate(,$D118)</f>
        <v>#NAME?</v>
      </c>
      <c r="J118" s="771" t="e">
        <f ca="1"/>
        <v>#NAME?</v>
      </c>
    </row>
    <row r="119" spans="4:10" x14ac:dyDescent="0.2">
      <c r="D119" s="775" t="e">
        <f ca="1"/>
        <v>#NAME?</v>
      </c>
      <c r="E119" s="775" t="e">
        <f ca="1">_xll.qlRateHelperQuoteName(,D119)</f>
        <v>#NAME?</v>
      </c>
      <c r="F119" s="774" t="e">
        <f ca="1">_xll.qlRateHelperRate(,$D119)</f>
        <v>#NAME?</v>
      </c>
      <c r="G119" s="774" t="str">
        <f ca="1">IF(ISERROR(_xll.qlSwapRateHelperSpread($D119)),IF(ISERROR(_xll.qlFuturesRateHelperConvexityAdjustment($D119)),"--",_xll.qlFuturesRateHelperConvexityAdjustment($D119)),_xll.qlSwapRateHelperSpread($D119))</f>
        <v>--</v>
      </c>
      <c r="H119" s="1468" t="e">
        <f ca="1">_xll.qlRateHelperEarliestDate(,$D119)</f>
        <v>#NAME?</v>
      </c>
      <c r="I119" s="1467" t="e">
        <f ca="1">_xll.qlRateHelperLatestDate(,$D119)</f>
        <v>#NAME?</v>
      </c>
      <c r="J119" s="771" t="e">
        <f ca="1"/>
        <v>#NAME?</v>
      </c>
    </row>
    <row r="120" spans="4:10" x14ac:dyDescent="0.2">
      <c r="D120" s="775" t="e">
        <f ca="1"/>
        <v>#NAME?</v>
      </c>
      <c r="E120" s="775" t="e">
        <f ca="1">_xll.qlRateHelperQuoteName(,D120)</f>
        <v>#NAME?</v>
      </c>
      <c r="F120" s="774" t="e">
        <f ca="1">_xll.qlRateHelperRate(,$D120)</f>
        <v>#NAME?</v>
      </c>
      <c r="G120" s="774" t="str">
        <f ca="1">IF(ISERROR(_xll.qlSwapRateHelperSpread($D120)),IF(ISERROR(_xll.qlFuturesRateHelperConvexityAdjustment($D120)),"--",_xll.qlFuturesRateHelperConvexityAdjustment($D120)),_xll.qlSwapRateHelperSpread($D120))</f>
        <v>--</v>
      </c>
      <c r="H120" s="1468" t="e">
        <f ca="1">_xll.qlRateHelperEarliestDate(,$D120)</f>
        <v>#NAME?</v>
      </c>
      <c r="I120" s="1467" t="e">
        <f ca="1">_xll.qlRateHelperLatestDate(,$D120)</f>
        <v>#NAME?</v>
      </c>
      <c r="J120" s="771" t="e">
        <f ca="1"/>
        <v>#NAME?</v>
      </c>
    </row>
    <row r="121" spans="4:10" x14ac:dyDescent="0.2">
      <c r="D121" s="775" t="e">
        <f ca="1"/>
        <v>#NAME?</v>
      </c>
      <c r="E121" s="775" t="e">
        <f ca="1">_xll.qlRateHelperQuoteName(,D121)</f>
        <v>#NAME?</v>
      </c>
      <c r="F121" s="774" t="e">
        <f ca="1">_xll.qlRateHelperRate(,$D121)</f>
        <v>#NAME?</v>
      </c>
      <c r="G121" s="774" t="str">
        <f ca="1">IF(ISERROR(_xll.qlSwapRateHelperSpread($D121)),IF(ISERROR(_xll.qlFuturesRateHelperConvexityAdjustment($D121)),"--",_xll.qlFuturesRateHelperConvexityAdjustment($D121)),_xll.qlSwapRateHelperSpread($D121))</f>
        <v>--</v>
      </c>
      <c r="H121" s="1468" t="e">
        <f ca="1">_xll.qlRateHelperEarliestDate(,$D121)</f>
        <v>#NAME?</v>
      </c>
      <c r="I121" s="1467" t="e">
        <f ca="1">_xll.qlRateHelperLatestDate(,$D121)</f>
        <v>#NAME?</v>
      </c>
      <c r="J121" s="771" t="e">
        <f ca="1"/>
        <v>#NAME?</v>
      </c>
    </row>
    <row r="122" spans="4:10" x14ac:dyDescent="0.2">
      <c r="D122" s="775" t="e">
        <f ca="1"/>
        <v>#NAME?</v>
      </c>
      <c r="E122" s="775" t="e">
        <f ca="1">_xll.qlRateHelperQuoteName(,D122)</f>
        <v>#NAME?</v>
      </c>
      <c r="F122" s="774" t="e">
        <f ca="1">_xll.qlRateHelperRate(,$D122)</f>
        <v>#NAME?</v>
      </c>
      <c r="G122" s="774" t="str">
        <f ca="1">IF(ISERROR(_xll.qlSwapRateHelperSpread($D122)),IF(ISERROR(_xll.qlFuturesRateHelperConvexityAdjustment($D122)),"--",_xll.qlFuturesRateHelperConvexityAdjustment($D122)),_xll.qlSwapRateHelperSpread($D122))</f>
        <v>--</v>
      </c>
      <c r="H122" s="1468" t="e">
        <f ca="1">_xll.qlRateHelperEarliestDate(,$D122)</f>
        <v>#NAME?</v>
      </c>
      <c r="I122" s="1467" t="e">
        <f ca="1">_xll.qlRateHelperLatestDate(,$D122)</f>
        <v>#NAME?</v>
      </c>
      <c r="J122" s="771" t="e">
        <f ca="1"/>
        <v>#NAME?</v>
      </c>
    </row>
    <row r="123" spans="4:10" x14ac:dyDescent="0.2">
      <c r="D123" s="775" t="e">
        <f ca="1"/>
        <v>#NAME?</v>
      </c>
      <c r="E123" s="775" t="e">
        <f ca="1">_xll.qlRateHelperQuoteName(,D123)</f>
        <v>#NAME?</v>
      </c>
      <c r="F123" s="774" t="e">
        <f ca="1">_xll.qlRateHelperRate(,$D123)</f>
        <v>#NAME?</v>
      </c>
      <c r="G123" s="774" t="str">
        <f ca="1">IF(ISERROR(_xll.qlSwapRateHelperSpread($D123)),IF(ISERROR(_xll.qlFuturesRateHelperConvexityAdjustment($D123)),"--",_xll.qlFuturesRateHelperConvexityAdjustment($D123)),_xll.qlSwapRateHelperSpread($D123))</f>
        <v>--</v>
      </c>
      <c r="H123" s="1468" t="e">
        <f ca="1">_xll.qlRateHelperEarliestDate(,$D123)</f>
        <v>#NAME?</v>
      </c>
      <c r="I123" s="1467" t="e">
        <f ca="1">_xll.qlRateHelperLatestDate(,$D123)</f>
        <v>#NAME?</v>
      </c>
      <c r="J123" s="771" t="e">
        <f ca="1"/>
        <v>#NAME?</v>
      </c>
    </row>
    <row r="124" spans="4:10" x14ac:dyDescent="0.2">
      <c r="D124" s="775" t="e">
        <f ca="1"/>
        <v>#NAME?</v>
      </c>
      <c r="E124" s="775" t="e">
        <f ca="1">_xll.qlRateHelperQuoteName(,D124)</f>
        <v>#NAME?</v>
      </c>
      <c r="F124" s="774" t="e">
        <f ca="1">_xll.qlRateHelperRate(,$D124)</f>
        <v>#NAME?</v>
      </c>
      <c r="G124" s="774" t="str">
        <f ca="1">IF(ISERROR(_xll.qlSwapRateHelperSpread($D124)),IF(ISERROR(_xll.qlFuturesRateHelperConvexityAdjustment($D124)),"--",_xll.qlFuturesRateHelperConvexityAdjustment($D124)),_xll.qlSwapRateHelperSpread($D124))</f>
        <v>--</v>
      </c>
      <c r="H124" s="1468" t="e">
        <f ca="1">_xll.qlRateHelperEarliestDate(,$D124)</f>
        <v>#NAME?</v>
      </c>
      <c r="I124" s="1467" t="e">
        <f ca="1">_xll.qlRateHelperLatestDate(,$D124)</f>
        <v>#NAME?</v>
      </c>
      <c r="J124" s="771" t="e">
        <f ca="1"/>
        <v>#NAME?</v>
      </c>
    </row>
    <row r="125" spans="4:10" x14ac:dyDescent="0.2">
      <c r="D125" s="775" t="e">
        <f ca="1"/>
        <v>#NAME?</v>
      </c>
      <c r="E125" s="775" t="e">
        <f ca="1">_xll.qlRateHelperQuoteName(,D125)</f>
        <v>#NAME?</v>
      </c>
      <c r="F125" s="774" t="e">
        <f ca="1">_xll.qlRateHelperRate(,$D125)</f>
        <v>#NAME?</v>
      </c>
      <c r="G125" s="774" t="str">
        <f ca="1">IF(ISERROR(_xll.qlSwapRateHelperSpread($D125)),IF(ISERROR(_xll.qlFuturesRateHelperConvexityAdjustment($D125)),"--",_xll.qlFuturesRateHelperConvexityAdjustment($D125)),_xll.qlSwapRateHelperSpread($D125))</f>
        <v>--</v>
      </c>
      <c r="H125" s="1468" t="e">
        <f ca="1">_xll.qlRateHelperEarliestDate(,$D125)</f>
        <v>#NAME?</v>
      </c>
      <c r="I125" s="1467" t="e">
        <f ca="1">_xll.qlRateHelperLatestDate(,$D125)</f>
        <v>#NAME?</v>
      </c>
      <c r="J125" s="771" t="e">
        <f ca="1"/>
        <v>#NAME?</v>
      </c>
    </row>
    <row r="126" spans="4:10" ht="12" thickBot="1" x14ac:dyDescent="0.25">
      <c r="D126" s="937" t="e">
        <f ca="1"/>
        <v>#NAME?</v>
      </c>
      <c r="E126" s="775" t="e">
        <f ca="1">_xll.qlRateHelperQuoteName(,D126)</f>
        <v>#NAME?</v>
      </c>
      <c r="F126" s="936" t="e">
        <f ca="1">_xll.qlRateHelperRate(,$D126)</f>
        <v>#NAME?</v>
      </c>
      <c r="G126" s="936" t="str">
        <f ca="1">IF(ISERROR(_xll.qlSwapRateHelperSpread($D126)),IF(ISERROR(_xll.qlFuturesRateHelperConvexityAdjustment($D126)),"--",_xll.qlFuturesRateHelperConvexityAdjustment($D126)),_xll.qlSwapRateHelperSpread($D126))</f>
        <v>--</v>
      </c>
      <c r="H126" s="1466" t="e">
        <f ca="1">_xll.qlRateHelperEarliestDate(,$D126)</f>
        <v>#NAME?</v>
      </c>
      <c r="I126" s="1465" t="e">
        <f ca="1">_xll.qlRateHelperLatestDate(,$D126)</f>
        <v>#NAME?</v>
      </c>
      <c r="J126" s="771" t="e">
        <f ca="1"/>
        <v>#NAME?</v>
      </c>
    </row>
    <row r="129" spans="4:4" x14ac:dyDescent="0.2">
      <c r="D129" s="399" t="e">
        <f ca="1">_xll.ohRangeRetrieveError(D114)</f>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39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5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1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7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3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19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5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1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7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3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899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5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1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7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3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10" ht="11.25" customHeight="1" x14ac:dyDescent="0.25">
      <c r="A1" s="89"/>
      <c r="B1" s="85"/>
      <c r="C1" s="59" t="s">
        <v>87</v>
      </c>
      <c r="D1" s="770" t="str">
        <f>Currency&amp;"_YC"&amp;$C$1&amp;"RH"</f>
        <v>GBP_YC6MRH</v>
      </c>
      <c r="E1" s="619" t="str">
        <f>$D$1&amp;"_Deposits.xml"</f>
        <v>GBP_YC6MRH_Deposits.xml</v>
      </c>
      <c r="F1" s="398"/>
      <c r="G1" s="86"/>
    </row>
    <row r="2" spans="1:10" ht="22.5" customHeight="1" x14ac:dyDescent="0.25">
      <c r="A2" s="66"/>
      <c r="B2" s="296"/>
      <c r="C2" s="296" t="s">
        <v>294</v>
      </c>
      <c r="D2" s="296" t="s">
        <v>347</v>
      </c>
      <c r="E2" s="294" t="str">
        <f>IF(Serialize,_xll.ohObjectSave(E3:E11,SerializationPath&amp;E1,FileOverwrite,Serialize),"---")</f>
        <v>---</v>
      </c>
      <c r="F2" s="760" t="e">
        <f ca="1">_xll.ohRangeRetrieveError(E2)</f>
        <v>#NAME?</v>
      </c>
      <c r="G2" s="86"/>
    </row>
    <row r="3" spans="1:10" ht="11.25" customHeight="1" x14ac:dyDescent="0.25">
      <c r="A3" s="66"/>
      <c r="B3" s="908" t="s">
        <v>95</v>
      </c>
      <c r="C3" s="1464" t="e">
        <f ca="1">_xll.qlLibor(Trigger,,ObjectOverwrite,,"GBP",B3)</f>
        <v>#NAME?</v>
      </c>
      <c r="D3" s="1463" t="str">
        <f t="shared" ref="D3:D11" si="0">Currency&amp;B3&amp;"D_SYNTH"&amp;$C$1&amp;QuoteSuffix</f>
        <v>GBPSWD_SYNTH6M_Quote</v>
      </c>
      <c r="E3" s="876" t="e">
        <f ca="1">_xll.qlDepositRateHelper(Trigger,D3&amp;"_rh",ObjectOverwrite,Permanent,D3,C3)</f>
        <v>#NAME?</v>
      </c>
      <c r="F3" s="902" t="e">
        <f ca="1">_xll.ohRangeRetrieveError(E3)</f>
        <v>#NAME?</v>
      </c>
      <c r="G3" s="86"/>
      <c r="I3" s="1933" t="e">
        <f ca="1">_xll.ohTrigger('General Settings_6M'!Trigger,Contribution_SYNTH!Trigger2)</f>
        <v>#NAME?</v>
      </c>
      <c r="J3" s="1931" t="s">
        <v>634</v>
      </c>
    </row>
    <row r="4" spans="1:10" ht="11.25" customHeight="1" x14ac:dyDescent="0.25">
      <c r="A4" s="66"/>
      <c r="B4" s="900" t="s">
        <v>94</v>
      </c>
      <c r="C4" s="1462" t="e">
        <f ca="1">_xll.qlLibor(Trigger,,ObjectOverwrite,,"GBP",B4)</f>
        <v>#NAME?</v>
      </c>
      <c r="D4" s="1461" t="str">
        <f t="shared" si="0"/>
        <v>GBP2WD_SYNTH6M_Quote</v>
      </c>
      <c r="E4" s="873" t="e">
        <f ca="1">_xll.qlDepositRateHelper(Trigger,D4&amp;"_rh",ObjectOverwrite,Permanent,D4,C4)</f>
        <v>#NAME?</v>
      </c>
      <c r="F4" s="894"/>
      <c r="G4" s="86"/>
      <c r="I4" s="1933"/>
      <c r="J4" s="1931" t="s">
        <v>635</v>
      </c>
    </row>
    <row r="5" spans="1:10" ht="11.25" customHeight="1" x14ac:dyDescent="0.25">
      <c r="A5" s="66"/>
      <c r="B5" s="900" t="s">
        <v>93</v>
      </c>
      <c r="C5" s="1462" t="e">
        <f ca="1">_xll.qlLibor(Trigger,,ObjectOverwrite,,"GBP",B5)</f>
        <v>#NAME?</v>
      </c>
      <c r="D5" s="1461" t="str">
        <f t="shared" si="0"/>
        <v>GBP3WD_SYNTH6M_Quote</v>
      </c>
      <c r="E5" s="873" t="e">
        <f ca="1">_xll.qlDepositRateHelper(Trigger,D5&amp;"_rh",ObjectOverwrite,Permanent,D5,C5)</f>
        <v>#NAME?</v>
      </c>
      <c r="F5" s="894"/>
      <c r="G5" s="86"/>
    </row>
    <row r="6" spans="1:10" ht="11.25" customHeight="1" x14ac:dyDescent="0.25">
      <c r="A6" s="66"/>
      <c r="B6" s="900" t="s">
        <v>92</v>
      </c>
      <c r="C6" s="1462" t="e">
        <f ca="1">_xll.qlLibor(Trigger,,ObjectOverwrite,,"GBP",B6)</f>
        <v>#NAME?</v>
      </c>
      <c r="D6" s="1461" t="str">
        <f t="shared" si="0"/>
        <v>GBP1MD_SYNTH6M_Quote</v>
      </c>
      <c r="E6" s="873" t="e">
        <f ca="1">_xll.qlDepositRateHelper(Trigger,D6&amp;"_rh",ObjectOverwrite,Permanent,D6,C6)</f>
        <v>#NAME?</v>
      </c>
      <c r="F6" s="894" t="e">
        <f ca="1">_xll.ohRangeRetrieveError(E6)</f>
        <v>#NAME?</v>
      </c>
      <c r="G6" s="86"/>
    </row>
    <row r="7" spans="1:10" ht="11.25" customHeight="1" x14ac:dyDescent="0.25">
      <c r="A7" s="66"/>
      <c r="B7" s="900" t="s">
        <v>91</v>
      </c>
      <c r="C7" s="1462" t="e">
        <f ca="1">_xll.qlLibor(Trigger,,ObjectOverwrite,,"GBP",B7)</f>
        <v>#NAME?</v>
      </c>
      <c r="D7" s="1461" t="str">
        <f t="shared" si="0"/>
        <v>GBP2MD_SYNTH6M_Quote</v>
      </c>
      <c r="E7" s="873" t="e">
        <f ca="1">_xll.qlDepositRateHelper(Trigger,D7&amp;"_rh",ObjectOverwrite,Permanent,D7,C7)</f>
        <v>#NAME?</v>
      </c>
      <c r="F7" s="894" t="e">
        <f ca="1">_xll.ohRangeRetrieveError(E7)</f>
        <v>#NAME?</v>
      </c>
      <c r="G7" s="86"/>
    </row>
    <row r="8" spans="1:10" ht="11.25" customHeight="1" x14ac:dyDescent="0.25">
      <c r="A8" s="66"/>
      <c r="B8" s="900" t="s">
        <v>90</v>
      </c>
      <c r="C8" s="1462" t="e">
        <f ca="1">_xll.qlLibor(Trigger,,ObjectOverwrite,,"GBP",B8)</f>
        <v>#NAME?</v>
      </c>
      <c r="D8" s="1461" t="str">
        <f t="shared" si="0"/>
        <v>GBP3MD_SYNTH6M_Quote</v>
      </c>
      <c r="E8" s="873" t="e">
        <f ca="1">_xll.qlDepositRateHelper(Trigger,D8&amp;"_rh",ObjectOverwrite,Permanent,D8,C8)</f>
        <v>#NAME?</v>
      </c>
      <c r="F8" s="894" t="e">
        <f ca="1">_xll.ohRangeRetrieveError(E8)</f>
        <v>#NAME?</v>
      </c>
      <c r="G8" s="86"/>
    </row>
    <row r="9" spans="1:10" ht="11.25" customHeight="1" x14ac:dyDescent="0.25">
      <c r="A9" s="66"/>
      <c r="B9" s="900" t="s">
        <v>89</v>
      </c>
      <c r="C9" s="1462" t="e">
        <f ca="1">_xll.qlLibor(Trigger,,ObjectOverwrite,,"GBP",B9)</f>
        <v>#NAME?</v>
      </c>
      <c r="D9" s="1461" t="str">
        <f t="shared" si="0"/>
        <v>GBP4MD_SYNTH6M_Quote</v>
      </c>
      <c r="E9" s="873" t="e">
        <f ca="1">_xll.qlDepositRateHelper(Trigger,D9&amp;"_rh",ObjectOverwrite,Permanent,D9,C9)</f>
        <v>#NAME?</v>
      </c>
      <c r="F9" s="894" t="e">
        <f ca="1">_xll.ohRangeRetrieveError(E9)</f>
        <v>#NAME?</v>
      </c>
      <c r="G9" s="86"/>
    </row>
    <row r="10" spans="1:10" ht="11.25" customHeight="1" x14ac:dyDescent="0.25">
      <c r="A10" s="66"/>
      <c r="B10" s="900" t="s">
        <v>88</v>
      </c>
      <c r="C10" s="1462" t="e">
        <f ca="1">_xll.qlLibor(Trigger,,ObjectOverwrite,,"GBP",B10)</f>
        <v>#NAME?</v>
      </c>
      <c r="D10" s="1461" t="str">
        <f t="shared" si="0"/>
        <v>GBP5MD_SYNTH6M_Quote</v>
      </c>
      <c r="E10" s="873" t="e">
        <f ca="1">_xll.qlDepositRateHelper(Trigger,D10&amp;"_rh",ObjectOverwrite,Permanent,D10,C10)</f>
        <v>#NAME?</v>
      </c>
      <c r="F10" s="894" t="e">
        <f ca="1">_xll.ohRangeRetrieveError(E10)</f>
        <v>#NAME?</v>
      </c>
      <c r="G10" s="86"/>
    </row>
    <row r="11" spans="1:10" ht="11.25" customHeight="1" x14ac:dyDescent="0.25">
      <c r="A11" s="66"/>
      <c r="B11" s="892" t="s">
        <v>87</v>
      </c>
      <c r="C11" s="1460" t="e">
        <f ca="1">_xll.qlLibor(Trigger,,ObjectOverwrite,,"GBP",B11)</f>
        <v>#NAME?</v>
      </c>
      <c r="D11" s="1459" t="str">
        <f t="shared" si="0"/>
        <v>GBP6MD_SYNTH6M_Quote</v>
      </c>
      <c r="E11" s="766" t="e">
        <f ca="1">_xll.qlDepositRateHelper(Trigger,D11&amp;"_rh",ObjectOverwrite,Permanent,D11,C11)</f>
        <v>#NAME?</v>
      </c>
      <c r="F11" s="886" t="e">
        <f ca="1">_xll.ohRangeRetrieveError(E11)</f>
        <v>#NAME?</v>
      </c>
      <c r="G11" s="86"/>
    </row>
    <row r="12" spans="1:10" ht="11.25" customHeight="1" thickBot="1" x14ac:dyDescent="0.3">
      <c r="A12" s="54"/>
      <c r="B12" s="53"/>
      <c r="C12" s="53"/>
      <c r="D12" s="53"/>
      <c r="E12" s="53"/>
      <c r="F12" s="53"/>
      <c r="G12" s="86"/>
    </row>
    <row r="13" spans="1:10" x14ac:dyDescent="0.25">
      <c r="G13" s="1458"/>
    </row>
  </sheetData>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3"/>
  <sheetViews>
    <sheetView workbookViewId="0"/>
  </sheetViews>
  <sheetFormatPr defaultRowHeight="11.25" x14ac:dyDescent="0.2"/>
  <cols>
    <col min="1" max="1" width="2.7109375" style="398" customWidth="1"/>
    <col min="2" max="2" width="3.7109375" style="398" customWidth="1"/>
    <col min="3" max="3" width="3" style="398" bestFit="1" customWidth="1"/>
    <col min="4" max="4" width="5" style="398" bestFit="1" customWidth="1"/>
    <col min="5" max="5" width="11" style="398" bestFit="1" customWidth="1"/>
    <col min="6" max="6" width="11" style="398" customWidth="1"/>
    <col min="7" max="7" width="16.140625" style="398" bestFit="1" customWidth="1"/>
    <col min="8" max="8" width="24.42578125" style="399" bestFit="1" customWidth="1"/>
    <col min="9" max="9" width="20.7109375" style="398" customWidth="1"/>
    <col min="10" max="10" width="2.7109375" style="398" customWidth="1"/>
    <col min="11" max="16384" width="9.140625" style="398"/>
  </cols>
  <sheetData>
    <row r="1" spans="1:13" ht="12" x14ac:dyDescent="0.2">
      <c r="A1" s="258"/>
      <c r="B1" s="882"/>
      <c r="C1" s="91"/>
      <c r="D1" s="91">
        <v>6</v>
      </c>
      <c r="E1" s="1881" t="s">
        <v>87</v>
      </c>
      <c r="F1" s="59"/>
      <c r="G1" s="865" t="str">
        <f>Currency&amp;"_YC"&amp;$E$1&amp;"RH"</f>
        <v>GBP_YC6MRH</v>
      </c>
      <c r="H1" s="881" t="str">
        <f>$G$1&amp;"_FRAs.xml"</f>
        <v>GBP_YC6MRH_FRAs.xml</v>
      </c>
      <c r="I1" s="743"/>
      <c r="J1" s="90"/>
    </row>
    <row r="2" spans="1:13" ht="23.25" customHeight="1" x14ac:dyDescent="0.2">
      <c r="A2" s="66"/>
      <c r="B2" s="869"/>
      <c r="C2" s="450"/>
      <c r="D2" s="880"/>
      <c r="E2" s="879" t="s">
        <v>294</v>
      </c>
      <c r="F2" s="879" t="s">
        <v>393</v>
      </c>
      <c r="G2" s="879" t="s">
        <v>347</v>
      </c>
      <c r="H2" s="447" t="str">
        <f>IF(Serialize,_xll.ohObjectSave(H3:H20,SerializationPath&amp;H1,FileOverwrite,Serialize),"---")</f>
        <v>---</v>
      </c>
      <c r="I2" s="878" t="e">
        <f ca="1">_xll.ohRangeRetrieveError(H2)</f>
        <v>#NAME?</v>
      </c>
      <c r="J2" s="86"/>
    </row>
    <row r="3" spans="1:13" x14ac:dyDescent="0.2">
      <c r="A3" s="66"/>
      <c r="B3" s="875" t="str">
        <f t="shared" ref="B3:B20" si="0">C3&amp;"M"</f>
        <v>1M</v>
      </c>
      <c r="C3" s="877">
        <v>1</v>
      </c>
      <c r="D3" s="876" t="str">
        <f t="shared" ref="D3:D20" si="1">"x"&amp;C3+$D$1&amp;"F"</f>
        <v>x7F</v>
      </c>
      <c r="E3" s="875" t="str">
        <f t="shared" ref="E3:E20" si="2">PROPER(Currency)&amp;FamilyName&amp;$E$1</f>
        <v>GbpLibor6M</v>
      </c>
      <c r="F3" s="757" t="b">
        <v>0</v>
      </c>
      <c r="G3" s="875" t="str">
        <f t="shared" ref="G3:G20" si="3">Currency&amp;C3&amp;D3&amp;IF(F3,"_SYNTH"&amp;$E$1,"")&amp;"_Quote"</f>
        <v>GBP1x7F_Quote</v>
      </c>
      <c r="H3" s="875" t="e">
        <f ca="1">_xll.qlFraRateHelper(Trigger,G3&amp;"_rh",ObjectOverwrite,Permanent,G3,B3,E3)</f>
        <v>#NAME?</v>
      </c>
      <c r="I3" s="433" t="e">
        <f ca="1">_xll.ohRangeRetrieveError(H3)</f>
        <v>#NAME?</v>
      </c>
      <c r="J3" s="86"/>
      <c r="L3" s="1933" t="e">
        <f ca="1">_xll.ohTrigger('General Settings_6M'!Trigger,FRA_MKT!Trigger2)</f>
        <v>#NAME?</v>
      </c>
      <c r="M3" s="1931" t="s">
        <v>634</v>
      </c>
    </row>
    <row r="4" spans="1:13" x14ac:dyDescent="0.2">
      <c r="A4" s="66"/>
      <c r="B4" s="872" t="str">
        <f t="shared" si="0"/>
        <v>2M</v>
      </c>
      <c r="C4" s="874">
        <v>2</v>
      </c>
      <c r="D4" s="873" t="str">
        <f t="shared" si="1"/>
        <v>x8F</v>
      </c>
      <c r="E4" s="872" t="str">
        <f t="shared" si="2"/>
        <v>GbpLibor6M</v>
      </c>
      <c r="F4" s="753" t="b">
        <v>0</v>
      </c>
      <c r="G4" s="872" t="str">
        <f t="shared" si="3"/>
        <v>GBP2x8F_Quote</v>
      </c>
      <c r="H4" s="872" t="e">
        <f ca="1">_xll.qlFraRateHelper(Trigger,G4&amp;"_rh",ObjectOverwrite,Permanent,G4,B4,E4)</f>
        <v>#NAME?</v>
      </c>
      <c r="I4" s="424" t="e">
        <f ca="1">_xll.ohRangeRetrieveError(H4)</f>
        <v>#NAME?</v>
      </c>
      <c r="J4" s="86"/>
      <c r="L4" s="1933"/>
      <c r="M4" s="1931" t="s">
        <v>635</v>
      </c>
    </row>
    <row r="5" spans="1:13" x14ac:dyDescent="0.2">
      <c r="A5" s="66"/>
      <c r="B5" s="872" t="str">
        <f t="shared" si="0"/>
        <v>3M</v>
      </c>
      <c r="C5" s="874">
        <v>3</v>
      </c>
      <c r="D5" s="873" t="str">
        <f t="shared" si="1"/>
        <v>x9F</v>
      </c>
      <c r="E5" s="872" t="str">
        <f t="shared" si="2"/>
        <v>GbpLibor6M</v>
      </c>
      <c r="F5" s="753" t="b">
        <v>0</v>
      </c>
      <c r="G5" s="872" t="str">
        <f t="shared" si="3"/>
        <v>GBP3x9F_Quote</v>
      </c>
      <c r="H5" s="872" t="e">
        <f ca="1">_xll.qlFraRateHelper(Trigger,G5&amp;"_rh",ObjectOverwrite,Permanent,G5,B5,E5)</f>
        <v>#NAME?</v>
      </c>
      <c r="I5" s="424" t="e">
        <f ca="1">_xll.ohRangeRetrieveError(H5)</f>
        <v>#NAME?</v>
      </c>
      <c r="J5" s="86"/>
    </row>
    <row r="6" spans="1:13" x14ac:dyDescent="0.2">
      <c r="A6" s="66"/>
      <c r="B6" s="872" t="str">
        <f t="shared" si="0"/>
        <v>4M</v>
      </c>
      <c r="C6" s="874">
        <v>4</v>
      </c>
      <c r="D6" s="873" t="str">
        <f t="shared" si="1"/>
        <v>x10F</v>
      </c>
      <c r="E6" s="872" t="str">
        <f t="shared" si="2"/>
        <v>GbpLibor6M</v>
      </c>
      <c r="F6" s="753" t="b">
        <v>0</v>
      </c>
      <c r="G6" s="872" t="str">
        <f t="shared" si="3"/>
        <v>GBP4x10F_Quote</v>
      </c>
      <c r="H6" s="872" t="e">
        <f ca="1">_xll.qlFraRateHelper(Trigger,G6&amp;"_rh",ObjectOverwrite,Permanent,G6,B6,E6)</f>
        <v>#NAME?</v>
      </c>
      <c r="I6" s="424" t="e">
        <f ca="1">_xll.ohRangeRetrieveError(H6)</f>
        <v>#NAME?</v>
      </c>
      <c r="J6" s="86"/>
    </row>
    <row r="7" spans="1:13" x14ac:dyDescent="0.2">
      <c r="A7" s="66"/>
      <c r="B7" s="872" t="str">
        <f t="shared" si="0"/>
        <v>5M</v>
      </c>
      <c r="C7" s="874">
        <v>5</v>
      </c>
      <c r="D7" s="873" t="str">
        <f t="shared" si="1"/>
        <v>x11F</v>
      </c>
      <c r="E7" s="872" t="str">
        <f t="shared" si="2"/>
        <v>GbpLibor6M</v>
      </c>
      <c r="F7" s="753" t="b">
        <v>0</v>
      </c>
      <c r="G7" s="872" t="str">
        <f t="shared" si="3"/>
        <v>GBP5x11F_Quote</v>
      </c>
      <c r="H7" s="872" t="e">
        <f ca="1">_xll.qlFraRateHelper(Trigger,G7&amp;"_rh",ObjectOverwrite,Permanent,G7,B7,E7)</f>
        <v>#NAME?</v>
      </c>
      <c r="I7" s="424" t="e">
        <f ca="1">_xll.ohRangeRetrieveError(H7)</f>
        <v>#NAME?</v>
      </c>
      <c r="J7" s="86"/>
    </row>
    <row r="8" spans="1:13" x14ac:dyDescent="0.2">
      <c r="A8" s="66"/>
      <c r="B8" s="872" t="str">
        <f t="shared" si="0"/>
        <v>6M</v>
      </c>
      <c r="C8" s="874">
        <v>6</v>
      </c>
      <c r="D8" s="873" t="str">
        <f t="shared" si="1"/>
        <v>x12F</v>
      </c>
      <c r="E8" s="872" t="str">
        <f t="shared" si="2"/>
        <v>GbpLibor6M</v>
      </c>
      <c r="F8" s="753" t="b">
        <v>0</v>
      </c>
      <c r="G8" s="872" t="str">
        <f t="shared" si="3"/>
        <v>GBP6x12F_Quote</v>
      </c>
      <c r="H8" s="872" t="e">
        <f ca="1">_xll.qlFraRateHelper(Trigger,G8&amp;"_rh",ObjectOverwrite,Permanent,G8,B8,E8)</f>
        <v>#NAME?</v>
      </c>
      <c r="I8" s="424" t="e">
        <f ca="1">_xll.ohRangeRetrieveError(H8)</f>
        <v>#NAME?</v>
      </c>
      <c r="J8" s="86"/>
    </row>
    <row r="9" spans="1:13" x14ac:dyDescent="0.2">
      <c r="A9" s="66"/>
      <c r="B9" s="872" t="str">
        <f t="shared" si="0"/>
        <v>7M</v>
      </c>
      <c r="C9" s="874">
        <v>7</v>
      </c>
      <c r="D9" s="873" t="str">
        <f t="shared" si="1"/>
        <v>x13F</v>
      </c>
      <c r="E9" s="872" t="str">
        <f t="shared" si="2"/>
        <v>GbpLibor6M</v>
      </c>
      <c r="F9" s="753" t="b">
        <v>0</v>
      </c>
      <c r="G9" s="872" t="str">
        <f t="shared" si="3"/>
        <v>GBP7x13F_Quote</v>
      </c>
      <c r="H9" s="872" t="e">
        <f ca="1">_xll.qlFraRateHelper(Trigger,G9&amp;"_rh",ObjectOverwrite,Permanent,G9,B9,E9)</f>
        <v>#NAME?</v>
      </c>
      <c r="I9" s="424" t="e">
        <f ca="1">_xll.ohRangeRetrieveError(H9)</f>
        <v>#NAME?</v>
      </c>
      <c r="J9" s="86"/>
    </row>
    <row r="10" spans="1:13" x14ac:dyDescent="0.2">
      <c r="A10" s="66"/>
      <c r="B10" s="872" t="str">
        <f t="shared" si="0"/>
        <v>8M</v>
      </c>
      <c r="C10" s="874">
        <v>8</v>
      </c>
      <c r="D10" s="873" t="str">
        <f t="shared" si="1"/>
        <v>x14F</v>
      </c>
      <c r="E10" s="872" t="str">
        <f t="shared" si="2"/>
        <v>GbpLibor6M</v>
      </c>
      <c r="F10" s="753" t="b">
        <v>0</v>
      </c>
      <c r="G10" s="872" t="str">
        <f t="shared" si="3"/>
        <v>GBP8x14F_Quote</v>
      </c>
      <c r="H10" s="872" t="e">
        <f ca="1">_xll.qlFraRateHelper(Trigger,G10&amp;"_rh",ObjectOverwrite,Permanent,G10,B10,E10)</f>
        <v>#NAME?</v>
      </c>
      <c r="I10" s="424" t="e">
        <f ca="1">_xll.ohRangeRetrieveError(H10)</f>
        <v>#NAME?</v>
      </c>
      <c r="J10" s="86"/>
    </row>
    <row r="11" spans="1:13" x14ac:dyDescent="0.2">
      <c r="A11" s="66"/>
      <c r="B11" s="872" t="str">
        <f t="shared" si="0"/>
        <v>9M</v>
      </c>
      <c r="C11" s="874">
        <v>9</v>
      </c>
      <c r="D11" s="873" t="str">
        <f t="shared" si="1"/>
        <v>x15F</v>
      </c>
      <c r="E11" s="872" t="str">
        <f t="shared" si="2"/>
        <v>GbpLibor6M</v>
      </c>
      <c r="F11" s="753" t="b">
        <v>0</v>
      </c>
      <c r="G11" s="872" t="str">
        <f t="shared" si="3"/>
        <v>GBP9x15F_Quote</v>
      </c>
      <c r="H11" s="872" t="e">
        <f ca="1">_xll.qlFraRateHelper(Trigger,G11&amp;"_rh",ObjectOverwrite,Permanent,G11,B11,E11)</f>
        <v>#NAME?</v>
      </c>
      <c r="I11" s="424" t="e">
        <f ca="1">_xll.ohRangeRetrieveError(H11)</f>
        <v>#NAME?</v>
      </c>
      <c r="J11" s="86"/>
    </row>
    <row r="12" spans="1:13" x14ac:dyDescent="0.2">
      <c r="A12" s="66"/>
      <c r="B12" s="872" t="str">
        <f t="shared" si="0"/>
        <v>10M</v>
      </c>
      <c r="C12" s="874">
        <v>10</v>
      </c>
      <c r="D12" s="873" t="str">
        <f t="shared" si="1"/>
        <v>x16F</v>
      </c>
      <c r="E12" s="872" t="str">
        <f t="shared" si="2"/>
        <v>GbpLibor6M</v>
      </c>
      <c r="F12" s="753" t="b">
        <v>0</v>
      </c>
      <c r="G12" s="872" t="str">
        <f t="shared" si="3"/>
        <v>GBP10x16F_Quote</v>
      </c>
      <c r="H12" s="872" t="e">
        <f ca="1">_xll.qlFraRateHelper(Trigger,G12&amp;"_rh",ObjectOverwrite,Permanent,G12,B12,E12)</f>
        <v>#NAME?</v>
      </c>
      <c r="I12" s="424" t="e">
        <f ca="1">_xll.ohRangeRetrieveError(H12)</f>
        <v>#NAME?</v>
      </c>
      <c r="J12" s="86"/>
    </row>
    <row r="13" spans="1:13" x14ac:dyDescent="0.2">
      <c r="A13" s="66"/>
      <c r="B13" s="872" t="str">
        <f t="shared" si="0"/>
        <v>11M</v>
      </c>
      <c r="C13" s="874">
        <v>11</v>
      </c>
      <c r="D13" s="873" t="str">
        <f t="shared" si="1"/>
        <v>x17F</v>
      </c>
      <c r="E13" s="872" t="str">
        <f t="shared" si="2"/>
        <v>GbpLibor6M</v>
      </c>
      <c r="F13" s="753" t="b">
        <v>0</v>
      </c>
      <c r="G13" s="872" t="str">
        <f t="shared" si="3"/>
        <v>GBP11x17F_Quote</v>
      </c>
      <c r="H13" s="872" t="e">
        <f ca="1">_xll.qlFraRateHelper(Trigger,G13&amp;"_rh",ObjectOverwrite,Permanent,G13,B13,E13)</f>
        <v>#NAME?</v>
      </c>
      <c r="I13" s="424" t="e">
        <f ca="1">_xll.ohRangeRetrieveError(H13)</f>
        <v>#NAME?</v>
      </c>
      <c r="J13" s="86"/>
    </row>
    <row r="14" spans="1:13" x14ac:dyDescent="0.2">
      <c r="A14" s="66"/>
      <c r="B14" s="872" t="str">
        <f t="shared" si="0"/>
        <v>12M</v>
      </c>
      <c r="C14" s="874">
        <v>12</v>
      </c>
      <c r="D14" s="873" t="str">
        <f t="shared" si="1"/>
        <v>x18F</v>
      </c>
      <c r="E14" s="872" t="str">
        <f t="shared" si="2"/>
        <v>GbpLibor6M</v>
      </c>
      <c r="F14" s="753" t="b">
        <v>0</v>
      </c>
      <c r="G14" s="872" t="str">
        <f t="shared" si="3"/>
        <v>GBP12x18F_Quote</v>
      </c>
      <c r="H14" s="872" t="e">
        <f ca="1">_xll.qlFraRateHelper(Trigger,G14&amp;"_rh",ObjectOverwrite,Permanent,G14,B14,E14)</f>
        <v>#NAME?</v>
      </c>
      <c r="I14" s="424" t="e">
        <f ca="1">_xll.ohRangeRetrieveError(H14)</f>
        <v>#NAME?</v>
      </c>
      <c r="J14" s="86"/>
    </row>
    <row r="15" spans="1:13" x14ac:dyDescent="0.2">
      <c r="A15" s="66"/>
      <c r="B15" s="872" t="str">
        <f t="shared" si="0"/>
        <v>13M</v>
      </c>
      <c r="C15" s="874">
        <v>13</v>
      </c>
      <c r="D15" s="873" t="str">
        <f t="shared" si="1"/>
        <v>x19F</v>
      </c>
      <c r="E15" s="872" t="str">
        <f t="shared" si="2"/>
        <v>GbpLibor6M</v>
      </c>
      <c r="F15" s="753" t="b">
        <v>0</v>
      </c>
      <c r="G15" s="872" t="str">
        <f t="shared" si="3"/>
        <v>GBP13x19F_Quote</v>
      </c>
      <c r="H15" s="872" t="e">
        <f ca="1">_xll.qlFraRateHelper(Trigger,G15&amp;"_rh",ObjectOverwrite,Permanent,G15,B15,E15)</f>
        <v>#NAME?</v>
      </c>
      <c r="I15" s="424" t="e">
        <f ca="1">_xll.ohRangeRetrieveError(H15)</f>
        <v>#NAME?</v>
      </c>
      <c r="J15" s="86"/>
    </row>
    <row r="16" spans="1:13" x14ac:dyDescent="0.2">
      <c r="A16" s="66"/>
      <c r="B16" s="872" t="str">
        <f t="shared" si="0"/>
        <v>14M</v>
      </c>
      <c r="C16" s="874">
        <v>14</v>
      </c>
      <c r="D16" s="873" t="str">
        <f t="shared" si="1"/>
        <v>x20F</v>
      </c>
      <c r="E16" s="872" t="str">
        <f t="shared" si="2"/>
        <v>GbpLibor6M</v>
      </c>
      <c r="F16" s="753" t="b">
        <v>0</v>
      </c>
      <c r="G16" s="872" t="str">
        <f t="shared" si="3"/>
        <v>GBP14x20F_Quote</v>
      </c>
      <c r="H16" s="872" t="e">
        <f ca="1">_xll.qlFraRateHelper(Trigger,G16&amp;"_rh",ObjectOverwrite,Permanent,G16,B16,E16)</f>
        <v>#NAME?</v>
      </c>
      <c r="I16" s="424" t="e">
        <f ca="1">_xll.ohRangeRetrieveError(H16)</f>
        <v>#NAME?</v>
      </c>
      <c r="J16" s="86"/>
    </row>
    <row r="17" spans="1:10" x14ac:dyDescent="0.2">
      <c r="A17" s="66"/>
      <c r="B17" s="872" t="str">
        <f t="shared" si="0"/>
        <v>15M</v>
      </c>
      <c r="C17" s="874">
        <v>15</v>
      </c>
      <c r="D17" s="873" t="str">
        <f t="shared" si="1"/>
        <v>x21F</v>
      </c>
      <c r="E17" s="872" t="str">
        <f t="shared" si="2"/>
        <v>GbpLibor6M</v>
      </c>
      <c r="F17" s="753" t="b">
        <v>0</v>
      </c>
      <c r="G17" s="872" t="str">
        <f t="shared" si="3"/>
        <v>GBP15x21F_Quote</v>
      </c>
      <c r="H17" s="872" t="e">
        <f ca="1">_xll.qlFraRateHelper(Trigger,G17&amp;"_rh",ObjectOverwrite,Permanent,G17,B17,E17)</f>
        <v>#NAME?</v>
      </c>
      <c r="I17" s="424" t="e">
        <f ca="1">_xll.ohRangeRetrieveError(H17)</f>
        <v>#NAME?</v>
      </c>
      <c r="J17" s="86"/>
    </row>
    <row r="18" spans="1:10" x14ac:dyDescent="0.2">
      <c r="A18" s="66"/>
      <c r="B18" s="872" t="str">
        <f t="shared" si="0"/>
        <v>16M</v>
      </c>
      <c r="C18" s="874">
        <v>16</v>
      </c>
      <c r="D18" s="873" t="str">
        <f t="shared" si="1"/>
        <v>x22F</v>
      </c>
      <c r="E18" s="872" t="str">
        <f t="shared" si="2"/>
        <v>GbpLibor6M</v>
      </c>
      <c r="F18" s="753" t="b">
        <v>0</v>
      </c>
      <c r="G18" s="872" t="str">
        <f t="shared" si="3"/>
        <v>GBP16x22F_Quote</v>
      </c>
      <c r="H18" s="872" t="e">
        <f ca="1">_xll.qlFraRateHelper(Trigger,G18&amp;"_rh",ObjectOverwrite,Permanent,G18,B18,E18)</f>
        <v>#NAME?</v>
      </c>
      <c r="I18" s="424" t="e">
        <f ca="1">_xll.ohRangeRetrieveError(H18)</f>
        <v>#NAME?</v>
      </c>
      <c r="J18" s="86"/>
    </row>
    <row r="19" spans="1:10" x14ac:dyDescent="0.2">
      <c r="A19" s="66"/>
      <c r="B19" s="872" t="str">
        <f t="shared" si="0"/>
        <v>17M</v>
      </c>
      <c r="C19" s="874">
        <v>17</v>
      </c>
      <c r="D19" s="873" t="str">
        <f t="shared" si="1"/>
        <v>x23F</v>
      </c>
      <c r="E19" s="872" t="str">
        <f t="shared" si="2"/>
        <v>GbpLibor6M</v>
      </c>
      <c r="F19" s="753" t="b">
        <v>0</v>
      </c>
      <c r="G19" s="872" t="str">
        <f t="shared" si="3"/>
        <v>GBP17x23F_Quote</v>
      </c>
      <c r="H19" s="872" t="e">
        <f ca="1">_xll.qlFraRateHelper(Trigger,G19&amp;"_rh",ObjectOverwrite,Permanent,G19,B19,E19)</f>
        <v>#NAME?</v>
      </c>
      <c r="I19" s="424" t="e">
        <f ca="1">_xll.ohRangeRetrieveError(H19)</f>
        <v>#NAME?</v>
      </c>
      <c r="J19" s="86"/>
    </row>
    <row r="20" spans="1:10" x14ac:dyDescent="0.2">
      <c r="A20" s="66"/>
      <c r="B20" s="272" t="str">
        <f t="shared" si="0"/>
        <v>18M</v>
      </c>
      <c r="C20" s="871">
        <v>18</v>
      </c>
      <c r="D20" s="766" t="str">
        <f t="shared" si="1"/>
        <v>x24F</v>
      </c>
      <c r="E20" s="272" t="str">
        <f t="shared" si="2"/>
        <v>GbpLibor6M</v>
      </c>
      <c r="F20" s="285" t="b">
        <v>0</v>
      </c>
      <c r="G20" s="272" t="str">
        <f t="shared" si="3"/>
        <v>GBP18x24F_Quote</v>
      </c>
      <c r="H20" s="272" t="e">
        <f ca="1">_xll.qlFraRateHelper(Trigger,G20&amp;"_rh",ObjectOverwrite,Permanent,G20,B20,E20)</f>
        <v>#NAME?</v>
      </c>
      <c r="I20" s="414" t="e">
        <f ca="1">_xll.ohRangeRetrieveError(H20)</f>
        <v>#NAME?</v>
      </c>
      <c r="J20" s="86"/>
    </row>
    <row r="21" spans="1:10" ht="12" thickBot="1" x14ac:dyDescent="0.25">
      <c r="A21" s="54"/>
      <c r="B21" s="53"/>
      <c r="C21" s="53"/>
      <c r="D21" s="53"/>
      <c r="E21" s="53"/>
      <c r="F21" s="53"/>
      <c r="G21" s="53"/>
      <c r="H21" s="269"/>
      <c r="I21" s="269"/>
      <c r="J21" s="403"/>
    </row>
    <row r="23" spans="1:10" x14ac:dyDescent="0.2">
      <c r="H23" s="398"/>
    </row>
  </sheetData>
  <pageMargins left="0.75" right="0.75" top="1" bottom="1" header="0.5" footer="0.5"/>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7" bestFit="1" customWidth="1"/>
    <col min="13" max="13" width="20.7109375" style="50" customWidth="1"/>
    <col min="14" max="14" width="2.7109375" style="50" customWidth="1"/>
    <col min="15" max="16384" width="5.140625" style="50"/>
  </cols>
  <sheetData>
    <row r="1" spans="1:21" ht="11.25" customHeight="1" x14ac:dyDescent="0.25">
      <c r="A1" s="258"/>
      <c r="B1" s="299"/>
      <c r="C1" s="91"/>
      <c r="D1" s="91"/>
      <c r="E1" s="91"/>
      <c r="F1" s="91"/>
      <c r="G1" s="91"/>
      <c r="H1" s="91"/>
      <c r="I1" s="91"/>
      <c r="J1" s="91"/>
      <c r="K1" s="91"/>
      <c r="L1" s="91"/>
      <c r="M1" s="91"/>
      <c r="N1" s="763"/>
    </row>
    <row r="2" spans="1:21" ht="11.25" customHeight="1" x14ac:dyDescent="0.25">
      <c r="A2" s="66"/>
      <c r="B2" s="59"/>
      <c r="C2" s="85"/>
      <c r="D2" s="85"/>
      <c r="E2" s="85"/>
      <c r="F2" s="85"/>
      <c r="G2" s="85"/>
      <c r="H2" s="85"/>
      <c r="I2" s="85"/>
      <c r="J2" s="59" t="s">
        <v>87</v>
      </c>
      <c r="K2" s="59" t="str">
        <f>Currency&amp;"_YC"&amp;$J$2&amp;"RH"</f>
        <v>GBP_YC6MRH</v>
      </c>
      <c r="L2" s="762" t="str">
        <f>K2&amp;"_Swaps.xml"</f>
        <v>GBP_YC6MRH_Swaps.xml</v>
      </c>
      <c r="M2" s="85"/>
      <c r="N2" s="745"/>
    </row>
    <row r="3" spans="1:21" ht="25.5" customHeight="1" x14ac:dyDescent="0.25">
      <c r="A3" s="66"/>
      <c r="B3" s="296" t="s">
        <v>348</v>
      </c>
      <c r="C3" s="296" t="s">
        <v>130</v>
      </c>
      <c r="D3" s="296"/>
      <c r="E3" s="296"/>
      <c r="F3" s="296"/>
      <c r="G3" s="296" t="s">
        <v>392</v>
      </c>
      <c r="H3" s="296" t="s">
        <v>391</v>
      </c>
      <c r="I3" s="296" t="s">
        <v>390</v>
      </c>
      <c r="J3" s="296" t="s">
        <v>129</v>
      </c>
      <c r="K3" s="296" t="s">
        <v>347</v>
      </c>
      <c r="L3" s="761" t="str">
        <f>IF(Serialize,_xll.ohObjectSave(L4:L42,SerializationPath&amp;L2,FileOverwrite,Serialize),"---")</f>
        <v>---</v>
      </c>
      <c r="M3" s="870" t="e">
        <f ca="1">_xll.ohRangeRetrieveError(L3)</f>
        <v>#NAME?</v>
      </c>
      <c r="N3" s="1456"/>
    </row>
    <row r="4" spans="1:21" ht="11.25" customHeight="1" x14ac:dyDescent="0.25">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row>
    <row r="5" spans="1:21" s="398" customFormat="1" ht="11.25" customHeight="1" thickBot="1" x14ac:dyDescent="0.25">
      <c r="A5" s="89"/>
      <c r="B5" s="85"/>
      <c r="C5" s="85"/>
      <c r="D5" s="85"/>
      <c r="E5" s="85"/>
      <c r="F5" s="85"/>
      <c r="G5" s="85"/>
      <c r="H5" s="85"/>
      <c r="I5" s="85"/>
      <c r="J5" s="85"/>
      <c r="K5" s="85"/>
      <c r="L5" s="85"/>
      <c r="M5" s="85"/>
      <c r="N5" s="745"/>
    </row>
    <row r="6" spans="1:21" ht="11.25" customHeight="1" x14ac:dyDescent="0.25">
      <c r="A6" s="66"/>
      <c r="B6" s="757">
        <v>0</v>
      </c>
      <c r="C6" s="757" t="s">
        <v>389</v>
      </c>
      <c r="D6" s="757" t="s">
        <v>64</v>
      </c>
      <c r="E6" s="757" t="str">
        <f t="shared" ref="E6:E42" si="0">VLOOKUP(Currency,Conventions,2)</f>
        <v>SB</v>
      </c>
      <c r="F6" s="757" t="str">
        <f t="array" ref="F6:F42">VLOOKUP(Currency,Conventions,3)</f>
        <v>6L</v>
      </c>
      <c r="G6" s="869" t="str">
        <f t="shared" ref="G6:G42" si="1">IF(UPPER(LEFT($E6))="A","Annual",IF(UPPER(LEFT($E6))="S","Semiannual","--"))</f>
        <v>Semiannual</v>
      </c>
      <c r="H6" s="869" t="s">
        <v>388</v>
      </c>
      <c r="I6" s="1457" t="str">
        <f t="shared" ref="I6:I42" si="2">IF(UPPER(RIGHT($E6))="B",BondBasisDayCounter,IF(UPPER(RIGHT($E6))="M",MoneyMarketDayCounter,"--"))</f>
        <v>Actual/365 (Fixed)</v>
      </c>
      <c r="J6" s="868" t="e">
        <f ca="1">_xll.qlSimpleQuote(Trigger,,,,0)</f>
        <v>#NAME?</v>
      </c>
      <c r="K6" s="755" t="str">
        <f t="shared" ref="K6:K42" si="3">Currency&amp;$E6&amp;$F6&amp;$D6&amp;QuoteSuffix</f>
        <v>GBPSB6L1Y_Quote</v>
      </c>
      <c r="L6" s="434" t="e">
        <f ca="1">_xll.qlSwapRateHelper(Trigger,K6&amp;"_rh",ObjectOverwrite,Permanent,$K6,B6,$D6,Calendar,$G6,$H6,$I6,$L$4,$J6,C6,Discounting)</f>
        <v>#NAME?</v>
      </c>
      <c r="M6" s="867" t="e">
        <f ca="1">_xll.ohRangeRetrieveError(L6)</f>
        <v>#NAME?</v>
      </c>
      <c r="N6" s="1456"/>
      <c r="O6" s="885"/>
      <c r="P6" s="866" t="s">
        <v>49</v>
      </c>
      <c r="Q6" s="865" t="s">
        <v>127</v>
      </c>
      <c r="R6" s="864" t="s">
        <v>121</v>
      </c>
      <c r="T6" s="885"/>
      <c r="U6" s="885"/>
    </row>
    <row r="7" spans="1:21" ht="11.25" customHeight="1" x14ac:dyDescent="0.25">
      <c r="A7" s="66"/>
      <c r="B7" s="753">
        <v>0</v>
      </c>
      <c r="C7" s="753" t="s">
        <v>389</v>
      </c>
      <c r="D7" s="753" t="s">
        <v>134</v>
      </c>
      <c r="E7" s="753" t="str">
        <f t="shared" si="0"/>
        <v>SB</v>
      </c>
      <c r="F7" s="753" t="str">
        <v>6L</v>
      </c>
      <c r="G7" s="857" t="str">
        <f t="shared" si="1"/>
        <v>Semiannual</v>
      </c>
      <c r="H7" s="857" t="s">
        <v>388</v>
      </c>
      <c r="I7" s="857" t="str">
        <f t="shared" si="2"/>
        <v>Actual/365 (Fixed)</v>
      </c>
      <c r="J7" s="856" t="e">
        <f ca="1">_xll.qlSimpleQuote(Trigger,,,,0)</f>
        <v>#NAME?</v>
      </c>
      <c r="K7" s="751" t="str">
        <f t="shared" si="3"/>
        <v>GBPSB6L15M_Quote</v>
      </c>
      <c r="L7" s="425" t="e">
        <f ca="1">_xll.qlSwapRateHelper(Trigger,K7&amp;"_rh",ObjectOverwrite,Permanent,$K7,B7,$D7,Calendar,$G7,$H7,$I7,$L$4,$J7,C7,Discounting)</f>
        <v>#NAME?</v>
      </c>
      <c r="M7" s="855" t="e">
        <f ca="1">_xll.ohRangeRetrieveError(L7)</f>
        <v>#NAME?</v>
      </c>
      <c r="N7" s="1456"/>
      <c r="O7" s="885"/>
      <c r="P7" s="863" t="s">
        <v>48</v>
      </c>
      <c r="Q7" s="862" t="s">
        <v>127</v>
      </c>
      <c r="R7" s="861" t="s">
        <v>125</v>
      </c>
      <c r="T7" s="885"/>
      <c r="U7" s="885"/>
    </row>
    <row r="8" spans="1:21" ht="11.25" customHeight="1" x14ac:dyDescent="0.25">
      <c r="A8" s="66"/>
      <c r="B8" s="753">
        <v>0</v>
      </c>
      <c r="C8" s="753" t="s">
        <v>389</v>
      </c>
      <c r="D8" s="753" t="s">
        <v>133</v>
      </c>
      <c r="E8" s="753" t="str">
        <f t="shared" si="0"/>
        <v>SB</v>
      </c>
      <c r="F8" s="753" t="str">
        <v>6L</v>
      </c>
      <c r="G8" s="857" t="str">
        <f t="shared" si="1"/>
        <v>Semiannual</v>
      </c>
      <c r="H8" s="857" t="s">
        <v>388</v>
      </c>
      <c r="I8" s="857" t="str">
        <f t="shared" si="2"/>
        <v>Actual/365 (Fixed)</v>
      </c>
      <c r="J8" s="856" t="e">
        <f ca="1">_xll.qlSimpleQuote(Trigger,,,,0)</f>
        <v>#NAME?</v>
      </c>
      <c r="K8" s="751" t="str">
        <f t="shared" si="3"/>
        <v>GBPSB6L18M_Quote</v>
      </c>
      <c r="L8" s="425" t="e">
        <f ca="1">_xll.qlSwapRateHelper(Trigger,K8&amp;"_rh",ObjectOverwrite,Permanent,$K8,B8,$D8,Calendar,$G8,$H8,$I8,$L$4,$J8,C8,Discounting)</f>
        <v>#NAME?</v>
      </c>
      <c r="M8" s="855" t="e">
        <f ca="1">_xll.ohRangeRetrieveError(L8)</f>
        <v>#NAME?</v>
      </c>
      <c r="N8" s="1456"/>
      <c r="O8" s="885"/>
      <c r="P8" s="863" t="s">
        <v>43</v>
      </c>
      <c r="Q8" s="862" t="s">
        <v>124</v>
      </c>
      <c r="R8" s="861" t="s">
        <v>121</v>
      </c>
      <c r="T8" s="885"/>
      <c r="U8" s="885"/>
    </row>
    <row r="9" spans="1:21" ht="11.25" customHeight="1" x14ac:dyDescent="0.25">
      <c r="A9" s="66"/>
      <c r="B9" s="753">
        <v>0</v>
      </c>
      <c r="C9" s="753" t="s">
        <v>389</v>
      </c>
      <c r="D9" s="753" t="s">
        <v>132</v>
      </c>
      <c r="E9" s="753" t="str">
        <f t="shared" si="0"/>
        <v>SB</v>
      </c>
      <c r="F9" s="753" t="str">
        <v>6L</v>
      </c>
      <c r="G9" s="857" t="str">
        <f t="shared" si="1"/>
        <v>Semiannual</v>
      </c>
      <c r="H9" s="857" t="s">
        <v>388</v>
      </c>
      <c r="I9" s="857" t="str">
        <f t="shared" si="2"/>
        <v>Actual/365 (Fixed)</v>
      </c>
      <c r="J9" s="856" t="e">
        <f ca="1">_xll.qlSimpleQuote(Trigger,,,,0)</f>
        <v>#NAME?</v>
      </c>
      <c r="K9" s="751" t="str">
        <f t="shared" si="3"/>
        <v>GBPSB6L21M_Quote</v>
      </c>
      <c r="L9" s="425" t="e">
        <f ca="1">_xll.qlSwapRateHelper(Trigger,K9&amp;"_rh",ObjectOverwrite,Permanent,$K9,B9,$D9,Calendar,$G9,$H9,$I9,$L$4,$J9,C9,Discounting)</f>
        <v>#NAME?</v>
      </c>
      <c r="M9" s="855" t="e">
        <f ca="1">_xll.ohRangeRetrieveError(L9)</f>
        <v>#NAME?</v>
      </c>
      <c r="N9" s="1456"/>
      <c r="O9" s="885"/>
      <c r="P9" s="863" t="s">
        <v>42</v>
      </c>
      <c r="Q9" s="862" t="s">
        <v>124</v>
      </c>
      <c r="R9" s="861" t="s">
        <v>121</v>
      </c>
      <c r="T9" s="885"/>
      <c r="U9" s="885"/>
    </row>
    <row r="10" spans="1:21" ht="11.25" customHeight="1" thickBot="1" x14ac:dyDescent="0.3">
      <c r="A10" s="66"/>
      <c r="B10" s="753">
        <v>0</v>
      </c>
      <c r="C10" s="753" t="s">
        <v>389</v>
      </c>
      <c r="D10" s="753" t="s">
        <v>63</v>
      </c>
      <c r="E10" s="753" t="str">
        <f t="shared" si="0"/>
        <v>SB</v>
      </c>
      <c r="F10" s="753" t="str">
        <v>6L</v>
      </c>
      <c r="G10" s="857" t="str">
        <f t="shared" si="1"/>
        <v>Semiannual</v>
      </c>
      <c r="H10" s="857" t="s">
        <v>388</v>
      </c>
      <c r="I10" s="857" t="str">
        <f t="shared" si="2"/>
        <v>Actual/365 (Fixed)</v>
      </c>
      <c r="J10" s="856" t="e">
        <f ca="1">_xll.qlSimpleQuote(Trigger,,,,0)</f>
        <v>#NAME?</v>
      </c>
      <c r="K10" s="751" t="str">
        <f t="shared" si="3"/>
        <v>GBPSB6L2Y_Quote</v>
      </c>
      <c r="L10" s="425" t="e">
        <f ca="1">_xll.qlSwapRateHelper(Trigger,K10&amp;"_rh",ObjectOverwrite,Permanent,$K10,B10,$D10,Calendar,$G10,$H10,$I10,$L$4,$J10,C10,Discounting)</f>
        <v>#NAME?</v>
      </c>
      <c r="M10" s="855" t="e">
        <f ca="1">_xll.ohRangeRetrieveError(L10)</f>
        <v>#NAME?</v>
      </c>
      <c r="N10" s="1456"/>
      <c r="O10" s="885"/>
      <c r="P10" s="860" t="s">
        <v>41</v>
      </c>
      <c r="Q10" s="859" t="s">
        <v>123</v>
      </c>
      <c r="R10" s="858" t="s">
        <v>121</v>
      </c>
      <c r="T10" s="885"/>
      <c r="U10" s="885"/>
    </row>
    <row r="11" spans="1:21" ht="11.25" customHeight="1" x14ac:dyDescent="0.25">
      <c r="A11" s="66"/>
      <c r="B11" s="753">
        <v>0</v>
      </c>
      <c r="C11" s="753" t="s">
        <v>389</v>
      </c>
      <c r="D11" s="753" t="s">
        <v>62</v>
      </c>
      <c r="E11" s="753" t="str">
        <f t="shared" si="0"/>
        <v>SB</v>
      </c>
      <c r="F11" s="753" t="str">
        <v>6L</v>
      </c>
      <c r="G11" s="857" t="str">
        <f t="shared" si="1"/>
        <v>Semiannual</v>
      </c>
      <c r="H11" s="857" t="s">
        <v>388</v>
      </c>
      <c r="I11" s="857" t="str">
        <f t="shared" si="2"/>
        <v>Actual/365 (Fixed)</v>
      </c>
      <c r="J11" s="856" t="e">
        <f ca="1">_xll.qlSimpleQuote(Trigger,,,,0)</f>
        <v>#NAME?</v>
      </c>
      <c r="K11" s="751" t="str">
        <f t="shared" si="3"/>
        <v>GBPSB6L3Y_Quote</v>
      </c>
      <c r="L11" s="425" t="e">
        <f ca="1">_xll.qlSwapRateHelper(Trigger,K11&amp;"_rh",ObjectOverwrite,Permanent,$K11,B11,$D11,Calendar,$G11,$H11,$I11,$L$4,$J11,C11,Discounting)</f>
        <v>#NAME?</v>
      </c>
      <c r="M11" s="855" t="e">
        <f ca="1">_xll.ohRangeRetrieveError(L11)</f>
        <v>#NAME?</v>
      </c>
      <c r="N11" s="1456"/>
      <c r="O11" s="885"/>
      <c r="T11" s="885"/>
      <c r="U11" s="885"/>
    </row>
    <row r="12" spans="1:21" ht="11.25" customHeight="1" x14ac:dyDescent="0.25">
      <c r="A12" s="66"/>
      <c r="B12" s="753">
        <v>0</v>
      </c>
      <c r="C12" s="753" t="s">
        <v>389</v>
      </c>
      <c r="D12" s="753" t="s">
        <v>61</v>
      </c>
      <c r="E12" s="753" t="str">
        <f t="shared" si="0"/>
        <v>SB</v>
      </c>
      <c r="F12" s="753" t="str">
        <v>6L</v>
      </c>
      <c r="G12" s="857" t="str">
        <f t="shared" si="1"/>
        <v>Semiannual</v>
      </c>
      <c r="H12" s="857" t="s">
        <v>388</v>
      </c>
      <c r="I12" s="857" t="str">
        <f t="shared" si="2"/>
        <v>Actual/365 (Fixed)</v>
      </c>
      <c r="J12" s="856" t="e">
        <f ca="1">_xll.qlSimpleQuote(Trigger,,,,0)</f>
        <v>#NAME?</v>
      </c>
      <c r="K12" s="751" t="str">
        <f t="shared" si="3"/>
        <v>GBPSB6L4Y_Quote</v>
      </c>
      <c r="L12" s="425" t="e">
        <f ca="1">_xll.qlSwapRateHelper(Trigger,K12&amp;"_rh",ObjectOverwrite,Permanent,$K12,B12,$D12,Calendar,$G12,$H12,$I12,$L$4,$J12,C12,Discounting)</f>
        <v>#NAME?</v>
      </c>
      <c r="M12" s="855" t="e">
        <f ca="1">_xll.ohRangeRetrieveError(L12)</f>
        <v>#NAME?</v>
      </c>
      <c r="N12" s="1456"/>
      <c r="O12" s="885"/>
      <c r="P12" s="1933" t="e">
        <f ca="1">_xll.ohTrigger('General Settings_6M'!Trigger,Swap6M_MKT!Trigger2,Libor_MKT!Trigger2)</f>
        <v>#NAME?</v>
      </c>
      <c r="Q12" s="1931" t="s">
        <v>634</v>
      </c>
      <c r="T12" s="885"/>
      <c r="U12" s="885"/>
    </row>
    <row r="13" spans="1:21" ht="11.25" customHeight="1" x14ac:dyDescent="0.25">
      <c r="A13" s="66"/>
      <c r="B13" s="753">
        <v>0</v>
      </c>
      <c r="C13" s="753" t="s">
        <v>389</v>
      </c>
      <c r="D13" s="753" t="s">
        <v>60</v>
      </c>
      <c r="E13" s="753" t="str">
        <f t="shared" si="0"/>
        <v>SB</v>
      </c>
      <c r="F13" s="753" t="str">
        <v>6L</v>
      </c>
      <c r="G13" s="857" t="str">
        <f t="shared" si="1"/>
        <v>Semiannual</v>
      </c>
      <c r="H13" s="857" t="s">
        <v>388</v>
      </c>
      <c r="I13" s="857" t="str">
        <f t="shared" si="2"/>
        <v>Actual/365 (Fixed)</v>
      </c>
      <c r="J13" s="856" t="e">
        <f ca="1">_xll.qlSimpleQuote(Trigger,,,,0)</f>
        <v>#NAME?</v>
      </c>
      <c r="K13" s="751" t="str">
        <f t="shared" si="3"/>
        <v>GBPSB6L5Y_Quote</v>
      </c>
      <c r="L13" s="425" t="e">
        <f ca="1">_xll.qlSwapRateHelper(Trigger,K13&amp;"_rh",ObjectOverwrite,Permanent,$K13,B13,$D13,Calendar,$G13,$H13,$I13,$L$4,$J13,C13,Discounting)</f>
        <v>#NAME?</v>
      </c>
      <c r="M13" s="855" t="e">
        <f ca="1">_xll.ohRangeRetrieveError(L13)</f>
        <v>#NAME?</v>
      </c>
      <c r="N13" s="1456"/>
      <c r="O13" s="885"/>
      <c r="P13" s="1933"/>
      <c r="Q13" s="1931" t="s">
        <v>635</v>
      </c>
      <c r="T13" s="885"/>
      <c r="U13" s="885"/>
    </row>
    <row r="14" spans="1:21" ht="11.25" customHeight="1" x14ac:dyDescent="0.25">
      <c r="A14" s="66"/>
      <c r="B14" s="753">
        <v>0</v>
      </c>
      <c r="C14" s="753" t="s">
        <v>389</v>
      </c>
      <c r="D14" s="753" t="s">
        <v>59</v>
      </c>
      <c r="E14" s="753" t="str">
        <f t="shared" si="0"/>
        <v>SB</v>
      </c>
      <c r="F14" s="753" t="str">
        <v>6L</v>
      </c>
      <c r="G14" s="857" t="str">
        <f t="shared" si="1"/>
        <v>Semiannual</v>
      </c>
      <c r="H14" s="857" t="s">
        <v>388</v>
      </c>
      <c r="I14" s="857" t="str">
        <f t="shared" si="2"/>
        <v>Actual/365 (Fixed)</v>
      </c>
      <c r="J14" s="856" t="e">
        <f ca="1">_xll.qlSimpleQuote(Trigger,,,,0)</f>
        <v>#NAME?</v>
      </c>
      <c r="K14" s="751" t="str">
        <f t="shared" si="3"/>
        <v>GBPSB6L6Y_Quote</v>
      </c>
      <c r="L14" s="425" t="e">
        <f ca="1">_xll.qlSwapRateHelper(Trigger,K14&amp;"_rh",ObjectOverwrite,Permanent,$K14,B14,$D14,Calendar,$G14,$H14,$I14,$L$4,$J14,C14,Discounting)</f>
        <v>#NAME?</v>
      </c>
      <c r="M14" s="855" t="e">
        <f ca="1">_xll.ohRangeRetrieveError(L14)</f>
        <v>#NAME?</v>
      </c>
      <c r="N14" s="1456"/>
      <c r="O14" s="885"/>
      <c r="T14" s="885"/>
      <c r="U14" s="885"/>
    </row>
    <row r="15" spans="1:21" ht="11.25" customHeight="1" x14ac:dyDescent="0.25">
      <c r="A15" s="66"/>
      <c r="B15" s="753">
        <v>0</v>
      </c>
      <c r="C15" s="753" t="s">
        <v>389</v>
      </c>
      <c r="D15" s="753" t="s">
        <v>58</v>
      </c>
      <c r="E15" s="753" t="str">
        <f t="shared" si="0"/>
        <v>SB</v>
      </c>
      <c r="F15" s="753" t="str">
        <v>6L</v>
      </c>
      <c r="G15" s="857" t="str">
        <f t="shared" si="1"/>
        <v>Semiannual</v>
      </c>
      <c r="H15" s="857" t="s">
        <v>388</v>
      </c>
      <c r="I15" s="857" t="str">
        <f t="shared" si="2"/>
        <v>Actual/365 (Fixed)</v>
      </c>
      <c r="J15" s="856" t="e">
        <f ca="1">_xll.qlSimpleQuote(Trigger,,,,0)</f>
        <v>#NAME?</v>
      </c>
      <c r="K15" s="751" t="str">
        <f t="shared" si="3"/>
        <v>GBPSB6L7Y_Quote</v>
      </c>
      <c r="L15" s="425" t="e">
        <f ca="1">_xll.qlSwapRateHelper(Trigger,K15&amp;"_rh",ObjectOverwrite,Permanent,$K15,B15,$D15,Calendar,$G15,$H15,$I15,$L$4,$J15,C15,Discounting)</f>
        <v>#NAME?</v>
      </c>
      <c r="M15" s="855" t="e">
        <f ca="1">_xll.ohRangeRetrieveError(L15)</f>
        <v>#NAME?</v>
      </c>
      <c r="N15" s="1456"/>
      <c r="O15" s="885"/>
      <c r="T15" s="885"/>
      <c r="U15" s="885"/>
    </row>
    <row r="16" spans="1:21" ht="11.25" customHeight="1" x14ac:dyDescent="0.25">
      <c r="A16" s="66"/>
      <c r="B16" s="753">
        <v>0</v>
      </c>
      <c r="C16" s="753" t="s">
        <v>389</v>
      </c>
      <c r="D16" s="753" t="s">
        <v>57</v>
      </c>
      <c r="E16" s="753" t="str">
        <f t="shared" si="0"/>
        <v>SB</v>
      </c>
      <c r="F16" s="753" t="str">
        <v>6L</v>
      </c>
      <c r="G16" s="857" t="str">
        <f t="shared" si="1"/>
        <v>Semiannual</v>
      </c>
      <c r="H16" s="857" t="s">
        <v>388</v>
      </c>
      <c r="I16" s="857" t="str">
        <f t="shared" si="2"/>
        <v>Actual/365 (Fixed)</v>
      </c>
      <c r="J16" s="856" t="e">
        <f ca="1">_xll.qlSimpleQuote(Trigger,,,,0)</f>
        <v>#NAME?</v>
      </c>
      <c r="K16" s="751" t="str">
        <f t="shared" si="3"/>
        <v>GBPSB6L8Y_Quote</v>
      </c>
      <c r="L16" s="425" t="e">
        <f ca="1">_xll.qlSwapRateHelper(Trigger,K16&amp;"_rh",ObjectOverwrite,Permanent,$K16,B16,$D16,Calendar,$G16,$H16,$I16,$L$4,$J16,C16,Discounting)</f>
        <v>#NAME?</v>
      </c>
      <c r="M16" s="855" t="e">
        <f ca="1">_xll.ohRangeRetrieveError(L16)</f>
        <v>#NAME?</v>
      </c>
      <c r="N16" s="1456"/>
      <c r="O16" s="885"/>
      <c r="T16" s="885"/>
      <c r="U16" s="885"/>
    </row>
    <row r="17" spans="1:21" ht="11.25" customHeight="1" x14ac:dyDescent="0.25">
      <c r="A17" s="66"/>
      <c r="B17" s="753">
        <v>0</v>
      </c>
      <c r="C17" s="753" t="s">
        <v>389</v>
      </c>
      <c r="D17" s="753" t="s">
        <v>56</v>
      </c>
      <c r="E17" s="753" t="str">
        <f t="shared" si="0"/>
        <v>SB</v>
      </c>
      <c r="F17" s="753" t="str">
        <v>6L</v>
      </c>
      <c r="G17" s="857" t="str">
        <f t="shared" si="1"/>
        <v>Semiannual</v>
      </c>
      <c r="H17" s="857" t="s">
        <v>388</v>
      </c>
      <c r="I17" s="857" t="str">
        <f t="shared" si="2"/>
        <v>Actual/365 (Fixed)</v>
      </c>
      <c r="J17" s="856" t="e">
        <f ca="1">_xll.qlSimpleQuote(Trigger,,,,0)</f>
        <v>#NAME?</v>
      </c>
      <c r="K17" s="751" t="str">
        <f t="shared" si="3"/>
        <v>GBPSB6L9Y_Quote</v>
      </c>
      <c r="L17" s="425" t="e">
        <f ca="1">_xll.qlSwapRateHelper(Trigger,K17&amp;"_rh",ObjectOverwrite,Permanent,$K17,B17,$D17,Calendar,$G17,$H17,$I17,$L$4,$J17,C17,Discounting)</f>
        <v>#NAME?</v>
      </c>
      <c r="M17" s="855" t="e">
        <f ca="1">_xll.ohRangeRetrieveError(L17)</f>
        <v>#NAME?</v>
      </c>
      <c r="N17" s="1456"/>
      <c r="O17" s="885"/>
      <c r="T17" s="885"/>
      <c r="U17" s="885"/>
    </row>
    <row r="18" spans="1:21" ht="11.25" customHeight="1" x14ac:dyDescent="0.25">
      <c r="A18" s="66"/>
      <c r="B18" s="753">
        <v>0</v>
      </c>
      <c r="C18" s="753" t="s">
        <v>389</v>
      </c>
      <c r="D18" s="753" t="s">
        <v>55</v>
      </c>
      <c r="E18" s="753" t="str">
        <f t="shared" si="0"/>
        <v>SB</v>
      </c>
      <c r="F18" s="753" t="str">
        <v>6L</v>
      </c>
      <c r="G18" s="857" t="str">
        <f t="shared" si="1"/>
        <v>Semiannual</v>
      </c>
      <c r="H18" s="857" t="s">
        <v>388</v>
      </c>
      <c r="I18" s="857" t="str">
        <f t="shared" si="2"/>
        <v>Actual/365 (Fixed)</v>
      </c>
      <c r="J18" s="856" t="e">
        <f ca="1">_xll.qlSimpleQuote(Trigger,,,,0)</f>
        <v>#NAME?</v>
      </c>
      <c r="K18" s="751" t="str">
        <f t="shared" si="3"/>
        <v>GBPSB6L10Y_Quote</v>
      </c>
      <c r="L18" s="425" t="e">
        <f ca="1">_xll.qlSwapRateHelper(Trigger,K18&amp;"_rh",ObjectOverwrite,Permanent,$K18,B18,$D18,Calendar,$G18,$H18,$I18,$L$4,$J18,C18,Discounting)</f>
        <v>#NAME?</v>
      </c>
      <c r="M18" s="855" t="e">
        <f ca="1">_xll.ohRangeRetrieveError(L18)</f>
        <v>#NAME?</v>
      </c>
      <c r="N18" s="1456"/>
      <c r="O18" s="885"/>
      <c r="T18" s="885"/>
      <c r="U18" s="885"/>
    </row>
    <row r="19" spans="1:21" ht="11.25" customHeight="1" x14ac:dyDescent="0.25">
      <c r="A19" s="66"/>
      <c r="B19" s="753">
        <v>0</v>
      </c>
      <c r="C19" s="753" t="s">
        <v>389</v>
      </c>
      <c r="D19" s="753" t="s">
        <v>119</v>
      </c>
      <c r="E19" s="753" t="str">
        <f t="shared" si="0"/>
        <v>SB</v>
      </c>
      <c r="F19" s="753" t="str">
        <v>6L</v>
      </c>
      <c r="G19" s="857" t="str">
        <f t="shared" si="1"/>
        <v>Semiannual</v>
      </c>
      <c r="H19" s="857" t="s">
        <v>388</v>
      </c>
      <c r="I19" s="857" t="str">
        <f t="shared" si="2"/>
        <v>Actual/365 (Fixed)</v>
      </c>
      <c r="J19" s="856" t="e">
        <f ca="1">_xll.qlSimpleQuote(Trigger,,,,0)</f>
        <v>#NAME?</v>
      </c>
      <c r="K19" s="751" t="str">
        <f t="shared" si="3"/>
        <v>GBPSB6L11Y_Quote</v>
      </c>
      <c r="L19" s="425" t="e">
        <f ca="1">_xll.qlSwapRateHelper(Trigger,K19&amp;"_rh",ObjectOverwrite,Permanent,$K19,B19,$D19,Calendar,$G19,$H19,$I19,$L$4,$J19,C19,Discounting)</f>
        <v>#NAME?</v>
      </c>
      <c r="M19" s="855" t="e">
        <f ca="1">_xll.ohRangeRetrieveError(L19)</f>
        <v>#NAME?</v>
      </c>
      <c r="N19" s="1456"/>
      <c r="O19" s="885"/>
      <c r="T19" s="885"/>
      <c r="U19" s="885"/>
    </row>
    <row r="20" spans="1:21" ht="11.25" customHeight="1" x14ac:dyDescent="0.25">
      <c r="A20" s="66"/>
      <c r="B20" s="753">
        <v>0</v>
      </c>
      <c r="C20" s="753" t="s">
        <v>389</v>
      </c>
      <c r="D20" s="753" t="s">
        <v>54</v>
      </c>
      <c r="E20" s="753" t="str">
        <f t="shared" si="0"/>
        <v>SB</v>
      </c>
      <c r="F20" s="753" t="str">
        <v>6L</v>
      </c>
      <c r="G20" s="857" t="str">
        <f t="shared" si="1"/>
        <v>Semiannual</v>
      </c>
      <c r="H20" s="857" t="s">
        <v>388</v>
      </c>
      <c r="I20" s="857" t="str">
        <f t="shared" si="2"/>
        <v>Actual/365 (Fixed)</v>
      </c>
      <c r="J20" s="856" t="e">
        <f ca="1">_xll.qlSimpleQuote(Trigger,,,,0)</f>
        <v>#NAME?</v>
      </c>
      <c r="K20" s="751" t="str">
        <f t="shared" si="3"/>
        <v>GBPSB6L12Y_Quote</v>
      </c>
      <c r="L20" s="425" t="e">
        <f ca="1">_xll.qlSwapRateHelper(Trigger,K20&amp;"_rh",ObjectOverwrite,Permanent,$K20,B20,$D20,Calendar,$G20,$H20,$I20,$L$4,$J20,C20,Discounting)</f>
        <v>#NAME?</v>
      </c>
      <c r="M20" s="855" t="e">
        <f ca="1">_xll.ohRangeRetrieveError(L20)</f>
        <v>#NAME?</v>
      </c>
      <c r="N20" s="1456"/>
      <c r="O20" s="885"/>
      <c r="T20" s="885"/>
      <c r="U20" s="885"/>
    </row>
    <row r="21" spans="1:21" ht="11.25" customHeight="1" x14ac:dyDescent="0.25">
      <c r="A21" s="66"/>
      <c r="B21" s="753">
        <v>0</v>
      </c>
      <c r="C21" s="753" t="s">
        <v>389</v>
      </c>
      <c r="D21" s="753" t="s">
        <v>118</v>
      </c>
      <c r="E21" s="753" t="str">
        <f t="shared" si="0"/>
        <v>SB</v>
      </c>
      <c r="F21" s="753" t="str">
        <v>6L</v>
      </c>
      <c r="G21" s="857" t="str">
        <f t="shared" si="1"/>
        <v>Semiannual</v>
      </c>
      <c r="H21" s="857" t="s">
        <v>388</v>
      </c>
      <c r="I21" s="857" t="str">
        <f t="shared" si="2"/>
        <v>Actual/365 (Fixed)</v>
      </c>
      <c r="J21" s="856" t="e">
        <f ca="1">_xll.qlSimpleQuote(Trigger,,,,0)</f>
        <v>#NAME?</v>
      </c>
      <c r="K21" s="751" t="str">
        <f t="shared" si="3"/>
        <v>GBPSB6L13Y_Quote</v>
      </c>
      <c r="L21" s="425" t="e">
        <f ca="1">_xll.qlSwapRateHelper(Trigger,K21&amp;"_rh",ObjectOverwrite,Permanent,$K21,B21,$D21,Calendar,$G21,$H21,$I21,$L$4,$J21,C21,Discounting)</f>
        <v>#NAME?</v>
      </c>
      <c r="M21" s="855" t="e">
        <f ca="1">_xll.ohRangeRetrieveError(L21)</f>
        <v>#NAME?</v>
      </c>
      <c r="N21" s="1456"/>
      <c r="O21" s="885"/>
      <c r="T21" s="885"/>
      <c r="U21" s="885"/>
    </row>
    <row r="22" spans="1:21" ht="11.25" customHeight="1" x14ac:dyDescent="0.25">
      <c r="A22" s="66"/>
      <c r="B22" s="753">
        <v>0</v>
      </c>
      <c r="C22" s="753" t="s">
        <v>389</v>
      </c>
      <c r="D22" s="753" t="s">
        <v>117</v>
      </c>
      <c r="E22" s="753" t="str">
        <f t="shared" si="0"/>
        <v>SB</v>
      </c>
      <c r="F22" s="753" t="str">
        <v>6L</v>
      </c>
      <c r="G22" s="857" t="str">
        <f t="shared" si="1"/>
        <v>Semiannual</v>
      </c>
      <c r="H22" s="857" t="s">
        <v>388</v>
      </c>
      <c r="I22" s="857" t="str">
        <f t="shared" si="2"/>
        <v>Actual/365 (Fixed)</v>
      </c>
      <c r="J22" s="856" t="e">
        <f ca="1">_xll.qlSimpleQuote(Trigger,,,,0)</f>
        <v>#NAME?</v>
      </c>
      <c r="K22" s="751" t="str">
        <f t="shared" si="3"/>
        <v>GBPSB6L14Y_Quote</v>
      </c>
      <c r="L22" s="425" t="e">
        <f ca="1">_xll.qlSwapRateHelper(Trigger,K22&amp;"_rh",ObjectOverwrite,Permanent,$K22,B22,$D22,Calendar,$G22,$H22,$I22,$L$4,$J22,C22,Discounting)</f>
        <v>#NAME?</v>
      </c>
      <c r="M22" s="855" t="e">
        <f ca="1">_xll.ohRangeRetrieveError(L22)</f>
        <v>#NAME?</v>
      </c>
      <c r="N22" s="1456"/>
      <c r="O22" s="885"/>
      <c r="T22" s="885"/>
      <c r="U22" s="885"/>
    </row>
    <row r="23" spans="1:21" ht="11.25" customHeight="1" x14ac:dyDescent="0.25">
      <c r="A23" s="66"/>
      <c r="B23" s="753">
        <v>0</v>
      </c>
      <c r="C23" s="753" t="s">
        <v>389</v>
      </c>
      <c r="D23" s="753" t="s">
        <v>53</v>
      </c>
      <c r="E23" s="753" t="str">
        <f t="shared" si="0"/>
        <v>SB</v>
      </c>
      <c r="F23" s="753" t="str">
        <v>6L</v>
      </c>
      <c r="G23" s="857" t="str">
        <f t="shared" si="1"/>
        <v>Semiannual</v>
      </c>
      <c r="H23" s="857" t="s">
        <v>388</v>
      </c>
      <c r="I23" s="857" t="str">
        <f t="shared" si="2"/>
        <v>Actual/365 (Fixed)</v>
      </c>
      <c r="J23" s="856" t="e">
        <f ca="1">_xll.qlSimpleQuote(Trigger,,,,0)</f>
        <v>#NAME?</v>
      </c>
      <c r="K23" s="751" t="str">
        <f t="shared" si="3"/>
        <v>GBPSB6L15Y_Quote</v>
      </c>
      <c r="L23" s="425" t="e">
        <f ca="1">_xll.qlSwapRateHelper(Trigger,K23&amp;"_rh",ObjectOverwrite,Permanent,$K23,B23,$D23,Calendar,$G23,$H23,$I23,$L$4,$J23,C23,Discounting)</f>
        <v>#NAME?</v>
      </c>
      <c r="M23" s="855" t="e">
        <f ca="1">_xll.ohRangeRetrieveError(L23)</f>
        <v>#NAME?</v>
      </c>
      <c r="N23" s="1456"/>
      <c r="O23" s="885"/>
      <c r="T23" s="885"/>
      <c r="U23" s="885"/>
    </row>
    <row r="24" spans="1:21" ht="11.25" customHeight="1" x14ac:dyDescent="0.25">
      <c r="A24" s="66"/>
      <c r="B24" s="753">
        <v>0</v>
      </c>
      <c r="C24" s="753" t="s">
        <v>389</v>
      </c>
      <c r="D24" s="753" t="s">
        <v>116</v>
      </c>
      <c r="E24" s="753" t="str">
        <f t="shared" si="0"/>
        <v>SB</v>
      </c>
      <c r="F24" s="753" t="str">
        <v>6L</v>
      </c>
      <c r="G24" s="857" t="str">
        <f t="shared" si="1"/>
        <v>Semiannual</v>
      </c>
      <c r="H24" s="857" t="s">
        <v>388</v>
      </c>
      <c r="I24" s="857" t="str">
        <f t="shared" si="2"/>
        <v>Actual/365 (Fixed)</v>
      </c>
      <c r="J24" s="856" t="e">
        <f ca="1">_xll.qlSimpleQuote(Trigger,,,,0)</f>
        <v>#NAME?</v>
      </c>
      <c r="K24" s="751" t="str">
        <f t="shared" si="3"/>
        <v>GBPSB6L16Y_Quote</v>
      </c>
      <c r="L24" s="425" t="e">
        <f ca="1">_xll.qlSwapRateHelper(Trigger,K24&amp;"_rh",ObjectOverwrite,Permanent,$K24,B24,$D24,Calendar,$G24,$H24,$I24,$L$4,$J24,C24,Discounting)</f>
        <v>#NAME?</v>
      </c>
      <c r="M24" s="855" t="e">
        <f ca="1">_xll.ohRangeRetrieveError(L24)</f>
        <v>#NAME?</v>
      </c>
      <c r="N24" s="1456"/>
      <c r="O24" s="885"/>
      <c r="T24" s="885"/>
      <c r="U24" s="885"/>
    </row>
    <row r="25" spans="1:21" ht="11.25" customHeight="1" x14ac:dyDescent="0.25">
      <c r="A25" s="66"/>
      <c r="B25" s="753">
        <v>0</v>
      </c>
      <c r="C25" s="753" t="s">
        <v>389</v>
      </c>
      <c r="D25" s="753" t="s">
        <v>115</v>
      </c>
      <c r="E25" s="753" t="str">
        <f t="shared" si="0"/>
        <v>SB</v>
      </c>
      <c r="F25" s="753" t="str">
        <v>6L</v>
      </c>
      <c r="G25" s="857" t="str">
        <f t="shared" si="1"/>
        <v>Semiannual</v>
      </c>
      <c r="H25" s="857" t="s">
        <v>388</v>
      </c>
      <c r="I25" s="857" t="str">
        <f t="shared" si="2"/>
        <v>Actual/365 (Fixed)</v>
      </c>
      <c r="J25" s="856" t="e">
        <f ca="1">_xll.qlSimpleQuote(Trigger,,,,0)</f>
        <v>#NAME?</v>
      </c>
      <c r="K25" s="751" t="str">
        <f t="shared" si="3"/>
        <v>GBPSB6L17Y_Quote</v>
      </c>
      <c r="L25" s="425" t="e">
        <f ca="1">_xll.qlSwapRateHelper(Trigger,K25&amp;"_rh",ObjectOverwrite,Permanent,$K25,B25,$D25,Calendar,$G25,$H25,$I25,$L$4,$J25,C25,Discounting)</f>
        <v>#NAME?</v>
      </c>
      <c r="M25" s="855" t="e">
        <f ca="1">_xll.ohRangeRetrieveError(L25)</f>
        <v>#NAME?</v>
      </c>
      <c r="N25" s="1456"/>
      <c r="O25" s="885"/>
      <c r="T25" s="885"/>
      <c r="U25" s="885"/>
    </row>
    <row r="26" spans="1:21" ht="11.25" customHeight="1" x14ac:dyDescent="0.25">
      <c r="A26" s="66"/>
      <c r="B26" s="753">
        <v>0</v>
      </c>
      <c r="C26" s="753" t="s">
        <v>389</v>
      </c>
      <c r="D26" s="753" t="s">
        <v>114</v>
      </c>
      <c r="E26" s="753" t="str">
        <f t="shared" si="0"/>
        <v>SB</v>
      </c>
      <c r="F26" s="753" t="str">
        <v>6L</v>
      </c>
      <c r="G26" s="857" t="str">
        <f t="shared" si="1"/>
        <v>Semiannual</v>
      </c>
      <c r="H26" s="857" t="s">
        <v>388</v>
      </c>
      <c r="I26" s="857" t="str">
        <f t="shared" si="2"/>
        <v>Actual/365 (Fixed)</v>
      </c>
      <c r="J26" s="856" t="e">
        <f ca="1">_xll.qlSimpleQuote(Trigger,,,,0)</f>
        <v>#NAME?</v>
      </c>
      <c r="K26" s="751" t="str">
        <f t="shared" si="3"/>
        <v>GBPSB6L18Y_Quote</v>
      </c>
      <c r="L26" s="425" t="e">
        <f ca="1">_xll.qlSwapRateHelper(Trigger,K26&amp;"_rh",ObjectOverwrite,Permanent,$K26,B26,$D26,Calendar,$G26,$H26,$I26,$L$4,$J26,C26,Discounting)</f>
        <v>#NAME?</v>
      </c>
      <c r="M26" s="855" t="e">
        <f ca="1">_xll.ohRangeRetrieveError(L26)</f>
        <v>#NAME?</v>
      </c>
      <c r="N26" s="1456"/>
      <c r="O26" s="885"/>
      <c r="T26" s="885"/>
      <c r="U26" s="885"/>
    </row>
    <row r="27" spans="1:21" ht="11.25" customHeight="1" x14ac:dyDescent="0.25">
      <c r="A27" s="66"/>
      <c r="B27" s="753">
        <v>0</v>
      </c>
      <c r="C27" s="753" t="s">
        <v>389</v>
      </c>
      <c r="D27" s="753" t="s">
        <v>113</v>
      </c>
      <c r="E27" s="753" t="str">
        <f t="shared" si="0"/>
        <v>SB</v>
      </c>
      <c r="F27" s="753" t="str">
        <v>6L</v>
      </c>
      <c r="G27" s="857" t="str">
        <f t="shared" si="1"/>
        <v>Semiannual</v>
      </c>
      <c r="H27" s="857" t="s">
        <v>388</v>
      </c>
      <c r="I27" s="857" t="str">
        <f t="shared" si="2"/>
        <v>Actual/365 (Fixed)</v>
      </c>
      <c r="J27" s="856" t="e">
        <f ca="1">_xll.qlSimpleQuote(Trigger,,,,0)</f>
        <v>#NAME?</v>
      </c>
      <c r="K27" s="751" t="str">
        <f t="shared" si="3"/>
        <v>GBPSB6L19Y_Quote</v>
      </c>
      <c r="L27" s="425" t="e">
        <f ca="1">_xll.qlSwapRateHelper(Trigger,K27&amp;"_rh",ObjectOverwrite,Permanent,$K27,B27,$D27,Calendar,$G27,$H27,$I27,$L$4,$J27,C27,Discounting)</f>
        <v>#NAME?</v>
      </c>
      <c r="M27" s="855" t="e">
        <f ca="1">_xll.ohRangeRetrieveError(L27)</f>
        <v>#NAME?</v>
      </c>
      <c r="N27" s="1456"/>
      <c r="O27" s="885"/>
      <c r="T27" s="885"/>
      <c r="U27" s="885"/>
    </row>
    <row r="28" spans="1:21" ht="11.25" customHeight="1" x14ac:dyDescent="0.25">
      <c r="A28" s="66"/>
      <c r="B28" s="753">
        <v>0</v>
      </c>
      <c r="C28" s="753" t="s">
        <v>389</v>
      </c>
      <c r="D28" s="753" t="s">
        <v>52</v>
      </c>
      <c r="E28" s="753" t="str">
        <f t="shared" si="0"/>
        <v>SB</v>
      </c>
      <c r="F28" s="753" t="str">
        <v>6L</v>
      </c>
      <c r="G28" s="857" t="str">
        <f t="shared" si="1"/>
        <v>Semiannual</v>
      </c>
      <c r="H28" s="857" t="s">
        <v>388</v>
      </c>
      <c r="I28" s="857" t="str">
        <f t="shared" si="2"/>
        <v>Actual/365 (Fixed)</v>
      </c>
      <c r="J28" s="856" t="e">
        <f ca="1">_xll.qlSimpleQuote(Trigger,,,,0)</f>
        <v>#NAME?</v>
      </c>
      <c r="K28" s="751" t="str">
        <f t="shared" si="3"/>
        <v>GBPSB6L20Y_Quote</v>
      </c>
      <c r="L28" s="425" t="e">
        <f ca="1">_xll.qlSwapRateHelper(Trigger,K28&amp;"_rh",ObjectOverwrite,Permanent,$K28,B28,$D28,Calendar,$G28,$H28,$I28,$L$4,$J28,C28,Discounting)</f>
        <v>#NAME?</v>
      </c>
      <c r="M28" s="855" t="e">
        <f ca="1">_xll.ohRangeRetrieveError(L28)</f>
        <v>#NAME?</v>
      </c>
      <c r="N28" s="1456"/>
      <c r="O28" s="885"/>
      <c r="T28" s="885"/>
      <c r="U28" s="885"/>
    </row>
    <row r="29" spans="1:21" ht="11.25" customHeight="1" x14ac:dyDescent="0.25">
      <c r="A29" s="66"/>
      <c r="B29" s="753">
        <v>0</v>
      </c>
      <c r="C29" s="753" t="s">
        <v>389</v>
      </c>
      <c r="D29" s="753" t="s">
        <v>112</v>
      </c>
      <c r="E29" s="753" t="str">
        <f t="shared" si="0"/>
        <v>SB</v>
      </c>
      <c r="F29" s="753" t="str">
        <v>6L</v>
      </c>
      <c r="G29" s="857" t="str">
        <f t="shared" si="1"/>
        <v>Semiannual</v>
      </c>
      <c r="H29" s="857" t="s">
        <v>388</v>
      </c>
      <c r="I29" s="857" t="str">
        <f t="shared" si="2"/>
        <v>Actual/365 (Fixed)</v>
      </c>
      <c r="J29" s="856" t="e">
        <f ca="1">_xll.qlSimpleQuote(Trigger,,,,0)</f>
        <v>#NAME?</v>
      </c>
      <c r="K29" s="751" t="str">
        <f t="shared" si="3"/>
        <v>GBPSB6L21Y_Quote</v>
      </c>
      <c r="L29" s="425" t="e">
        <f ca="1">_xll.qlSwapRateHelper(Trigger,K29&amp;"_rh",ObjectOverwrite,Permanent,$K29,B29,$D29,Calendar,$G29,$H29,$I29,$L$4,$J29,C29,Discounting)</f>
        <v>#NAME?</v>
      </c>
      <c r="M29" s="855" t="e">
        <f ca="1">_xll.ohRangeRetrieveError(L29)</f>
        <v>#NAME?</v>
      </c>
      <c r="N29" s="1456"/>
      <c r="O29" s="885"/>
      <c r="T29" s="885"/>
      <c r="U29" s="885"/>
    </row>
    <row r="30" spans="1:21" ht="11.25" customHeight="1" x14ac:dyDescent="0.25">
      <c r="A30" s="66"/>
      <c r="B30" s="753">
        <v>0</v>
      </c>
      <c r="C30" s="753" t="s">
        <v>389</v>
      </c>
      <c r="D30" s="753" t="s">
        <v>111</v>
      </c>
      <c r="E30" s="753" t="str">
        <f t="shared" si="0"/>
        <v>SB</v>
      </c>
      <c r="F30" s="753" t="str">
        <v>6L</v>
      </c>
      <c r="G30" s="857" t="str">
        <f t="shared" si="1"/>
        <v>Semiannual</v>
      </c>
      <c r="H30" s="857" t="s">
        <v>388</v>
      </c>
      <c r="I30" s="857" t="str">
        <f t="shared" si="2"/>
        <v>Actual/365 (Fixed)</v>
      </c>
      <c r="J30" s="856" t="e">
        <f ca="1">_xll.qlSimpleQuote(Trigger,,,,0)</f>
        <v>#NAME?</v>
      </c>
      <c r="K30" s="751" t="str">
        <f t="shared" si="3"/>
        <v>GBPSB6L22Y_Quote</v>
      </c>
      <c r="L30" s="425" t="e">
        <f ca="1">_xll.qlSwapRateHelper(Trigger,K30&amp;"_rh",ObjectOverwrite,Permanent,$K30,B30,$D30,Calendar,$G30,$H30,$I30,$L$4,$J30,C30,Discounting)</f>
        <v>#NAME?</v>
      </c>
      <c r="M30" s="855" t="e">
        <f ca="1">_xll.ohRangeRetrieveError(L30)</f>
        <v>#NAME?</v>
      </c>
      <c r="N30" s="1456"/>
      <c r="O30" s="885"/>
      <c r="T30" s="885"/>
      <c r="U30" s="885"/>
    </row>
    <row r="31" spans="1:21" ht="11.25" customHeight="1" x14ac:dyDescent="0.25">
      <c r="A31" s="66"/>
      <c r="B31" s="753">
        <v>0</v>
      </c>
      <c r="C31" s="753" t="s">
        <v>389</v>
      </c>
      <c r="D31" s="753" t="s">
        <v>110</v>
      </c>
      <c r="E31" s="753" t="str">
        <f t="shared" si="0"/>
        <v>SB</v>
      </c>
      <c r="F31" s="753" t="str">
        <v>6L</v>
      </c>
      <c r="G31" s="857" t="str">
        <f t="shared" si="1"/>
        <v>Semiannual</v>
      </c>
      <c r="H31" s="857" t="s">
        <v>388</v>
      </c>
      <c r="I31" s="857" t="str">
        <f t="shared" si="2"/>
        <v>Actual/365 (Fixed)</v>
      </c>
      <c r="J31" s="856" t="e">
        <f ca="1">_xll.qlSimpleQuote(Trigger,,,,0)</f>
        <v>#NAME?</v>
      </c>
      <c r="K31" s="751" t="str">
        <f t="shared" si="3"/>
        <v>GBPSB6L23Y_Quote</v>
      </c>
      <c r="L31" s="425" t="e">
        <f ca="1">_xll.qlSwapRateHelper(Trigger,K31&amp;"_rh",ObjectOverwrite,Permanent,$K31,B31,$D31,Calendar,$G31,$H31,$I31,$L$4,$J31,C31,Discounting)</f>
        <v>#NAME?</v>
      </c>
      <c r="M31" s="855" t="e">
        <f ca="1">_xll.ohRangeRetrieveError(L31)</f>
        <v>#NAME?</v>
      </c>
      <c r="N31" s="1456"/>
      <c r="O31" s="885"/>
      <c r="T31" s="885"/>
      <c r="U31" s="885"/>
    </row>
    <row r="32" spans="1:21" ht="11.25" customHeight="1" x14ac:dyDescent="0.25">
      <c r="A32" s="66"/>
      <c r="B32" s="753">
        <v>0</v>
      </c>
      <c r="C32" s="753" t="s">
        <v>389</v>
      </c>
      <c r="D32" s="753" t="s">
        <v>109</v>
      </c>
      <c r="E32" s="753" t="str">
        <f t="shared" si="0"/>
        <v>SB</v>
      </c>
      <c r="F32" s="753" t="str">
        <v>6L</v>
      </c>
      <c r="G32" s="857" t="str">
        <f t="shared" si="1"/>
        <v>Semiannual</v>
      </c>
      <c r="H32" s="857" t="s">
        <v>388</v>
      </c>
      <c r="I32" s="857" t="str">
        <f t="shared" si="2"/>
        <v>Actual/365 (Fixed)</v>
      </c>
      <c r="J32" s="856" t="e">
        <f ca="1">_xll.qlSimpleQuote(Trigger,,,,0)</f>
        <v>#NAME?</v>
      </c>
      <c r="K32" s="751" t="str">
        <f t="shared" si="3"/>
        <v>GBPSB6L24Y_Quote</v>
      </c>
      <c r="L32" s="425" t="e">
        <f ca="1">_xll.qlSwapRateHelper(Trigger,K32&amp;"_rh",ObjectOverwrite,Permanent,$K32,B32,$D32,Calendar,$G32,$H32,$I32,$L$4,$J32,C32,Discounting)</f>
        <v>#NAME?</v>
      </c>
      <c r="M32" s="855" t="e">
        <f ca="1">_xll.ohRangeRetrieveError(L32)</f>
        <v>#NAME?</v>
      </c>
      <c r="N32" s="1456"/>
      <c r="O32" s="885"/>
      <c r="T32" s="885"/>
      <c r="U32" s="885"/>
    </row>
    <row r="33" spans="1:21" ht="11.25" customHeight="1" x14ac:dyDescent="0.25">
      <c r="A33" s="66"/>
      <c r="B33" s="753">
        <v>0</v>
      </c>
      <c r="C33" s="753" t="s">
        <v>389</v>
      </c>
      <c r="D33" s="753" t="s">
        <v>51</v>
      </c>
      <c r="E33" s="753" t="str">
        <f t="shared" si="0"/>
        <v>SB</v>
      </c>
      <c r="F33" s="753" t="str">
        <v>6L</v>
      </c>
      <c r="G33" s="857" t="str">
        <f t="shared" si="1"/>
        <v>Semiannual</v>
      </c>
      <c r="H33" s="857" t="s">
        <v>388</v>
      </c>
      <c r="I33" s="857" t="str">
        <f t="shared" si="2"/>
        <v>Actual/365 (Fixed)</v>
      </c>
      <c r="J33" s="856" t="e">
        <f ca="1">_xll.qlSimpleQuote(Trigger,,,,0)</f>
        <v>#NAME?</v>
      </c>
      <c r="K33" s="751" t="str">
        <f t="shared" si="3"/>
        <v>GBPSB6L25Y_Quote</v>
      </c>
      <c r="L33" s="425" t="e">
        <f ca="1">_xll.qlSwapRateHelper(Trigger,K33&amp;"_rh",ObjectOverwrite,Permanent,$K33,B33,$D33,Calendar,$G33,$H33,$I33,$L$4,$J33,C33,Discounting)</f>
        <v>#NAME?</v>
      </c>
      <c r="M33" s="855" t="e">
        <f ca="1">_xll.ohRangeRetrieveError(L33)</f>
        <v>#NAME?</v>
      </c>
      <c r="N33" s="1456"/>
      <c r="O33" s="885"/>
      <c r="T33" s="885"/>
      <c r="U33" s="885"/>
    </row>
    <row r="34" spans="1:21" ht="11.25" customHeight="1" x14ac:dyDescent="0.25">
      <c r="A34" s="66"/>
      <c r="B34" s="753">
        <v>0</v>
      </c>
      <c r="C34" s="753" t="s">
        <v>389</v>
      </c>
      <c r="D34" s="753" t="s">
        <v>108</v>
      </c>
      <c r="E34" s="753" t="str">
        <f t="shared" si="0"/>
        <v>SB</v>
      </c>
      <c r="F34" s="753" t="str">
        <v>6L</v>
      </c>
      <c r="G34" s="857" t="str">
        <f t="shared" si="1"/>
        <v>Semiannual</v>
      </c>
      <c r="H34" s="857" t="s">
        <v>388</v>
      </c>
      <c r="I34" s="857" t="str">
        <f t="shared" si="2"/>
        <v>Actual/365 (Fixed)</v>
      </c>
      <c r="J34" s="856" t="e">
        <f ca="1">_xll.qlSimpleQuote(Trigger,,,,0)</f>
        <v>#NAME?</v>
      </c>
      <c r="K34" s="751" t="str">
        <f t="shared" si="3"/>
        <v>GBPSB6L26Y_Quote</v>
      </c>
      <c r="L34" s="425" t="e">
        <f ca="1">_xll.qlSwapRateHelper(Trigger,K34&amp;"_rh",ObjectOverwrite,Permanent,$K34,B34,$D34,Calendar,$G34,$H34,$I34,$L$4,$J34,C34,Discounting)</f>
        <v>#NAME?</v>
      </c>
      <c r="M34" s="855" t="e">
        <f ca="1">_xll.ohRangeRetrieveError(L34)</f>
        <v>#NAME?</v>
      </c>
      <c r="N34" s="1456"/>
      <c r="O34" s="885"/>
      <c r="T34" s="885"/>
      <c r="U34" s="885"/>
    </row>
    <row r="35" spans="1:21" ht="11.25" customHeight="1" x14ac:dyDescent="0.25">
      <c r="A35" s="66"/>
      <c r="B35" s="753">
        <v>0</v>
      </c>
      <c r="C35" s="753" t="s">
        <v>389</v>
      </c>
      <c r="D35" s="753" t="s">
        <v>107</v>
      </c>
      <c r="E35" s="753" t="str">
        <f t="shared" si="0"/>
        <v>SB</v>
      </c>
      <c r="F35" s="753" t="str">
        <v>6L</v>
      </c>
      <c r="G35" s="857" t="str">
        <f t="shared" si="1"/>
        <v>Semiannual</v>
      </c>
      <c r="H35" s="857" t="s">
        <v>388</v>
      </c>
      <c r="I35" s="857" t="str">
        <f t="shared" si="2"/>
        <v>Actual/365 (Fixed)</v>
      </c>
      <c r="J35" s="856" t="e">
        <f ca="1">_xll.qlSimpleQuote(Trigger,,,,0)</f>
        <v>#NAME?</v>
      </c>
      <c r="K35" s="751" t="str">
        <f t="shared" si="3"/>
        <v>GBPSB6L27Y_Quote</v>
      </c>
      <c r="L35" s="425" t="e">
        <f ca="1">_xll.qlSwapRateHelper(Trigger,K35&amp;"_rh",ObjectOverwrite,Permanent,$K35,B35,$D35,Calendar,$G35,$H35,$I35,$L$4,$J35,C35,Discounting)</f>
        <v>#NAME?</v>
      </c>
      <c r="M35" s="855" t="e">
        <f ca="1">_xll.ohRangeRetrieveError(L35)</f>
        <v>#NAME?</v>
      </c>
      <c r="N35" s="1456"/>
      <c r="O35" s="885"/>
      <c r="T35" s="885"/>
      <c r="U35" s="885"/>
    </row>
    <row r="36" spans="1:21" ht="11.25" customHeight="1" x14ac:dyDescent="0.25">
      <c r="A36" s="66"/>
      <c r="B36" s="753">
        <v>0</v>
      </c>
      <c r="C36" s="753" t="s">
        <v>389</v>
      </c>
      <c r="D36" s="753" t="s">
        <v>106</v>
      </c>
      <c r="E36" s="753" t="str">
        <f t="shared" si="0"/>
        <v>SB</v>
      </c>
      <c r="F36" s="753" t="str">
        <v>6L</v>
      </c>
      <c r="G36" s="857" t="str">
        <f t="shared" si="1"/>
        <v>Semiannual</v>
      </c>
      <c r="H36" s="857" t="s">
        <v>388</v>
      </c>
      <c r="I36" s="857" t="str">
        <f t="shared" si="2"/>
        <v>Actual/365 (Fixed)</v>
      </c>
      <c r="J36" s="856" t="e">
        <f ca="1">_xll.qlSimpleQuote(Trigger,,,,0)</f>
        <v>#NAME?</v>
      </c>
      <c r="K36" s="751" t="str">
        <f t="shared" si="3"/>
        <v>GBPSB6L28Y_Quote</v>
      </c>
      <c r="L36" s="425" t="e">
        <f ca="1">_xll.qlSwapRateHelper(Trigger,K36&amp;"_rh",ObjectOverwrite,Permanent,$K36,B36,$D36,Calendar,$G36,$H36,$I36,$L$4,$J36,C36,Discounting)</f>
        <v>#NAME?</v>
      </c>
      <c r="M36" s="855" t="e">
        <f ca="1">_xll.ohRangeRetrieveError(L36)</f>
        <v>#NAME?</v>
      </c>
      <c r="N36" s="1456"/>
      <c r="O36" s="885"/>
      <c r="T36" s="885"/>
      <c r="U36" s="885"/>
    </row>
    <row r="37" spans="1:21" ht="11.25" customHeight="1" x14ac:dyDescent="0.25">
      <c r="A37" s="66"/>
      <c r="B37" s="753">
        <v>0</v>
      </c>
      <c r="C37" s="753" t="s">
        <v>389</v>
      </c>
      <c r="D37" s="753" t="s">
        <v>105</v>
      </c>
      <c r="E37" s="753" t="str">
        <f t="shared" si="0"/>
        <v>SB</v>
      </c>
      <c r="F37" s="753" t="str">
        <v>6L</v>
      </c>
      <c r="G37" s="857" t="str">
        <f t="shared" si="1"/>
        <v>Semiannual</v>
      </c>
      <c r="H37" s="857" t="s">
        <v>388</v>
      </c>
      <c r="I37" s="857" t="str">
        <f t="shared" si="2"/>
        <v>Actual/365 (Fixed)</v>
      </c>
      <c r="J37" s="856" t="e">
        <f ca="1">_xll.qlSimpleQuote(Trigger,,,,0)</f>
        <v>#NAME?</v>
      </c>
      <c r="K37" s="751" t="str">
        <f t="shared" si="3"/>
        <v>GBPSB6L29Y_Quote</v>
      </c>
      <c r="L37" s="425" t="e">
        <f ca="1">_xll.qlSwapRateHelper(Trigger,K37&amp;"_rh",ObjectOverwrite,Permanent,$K37,B37,$D37,Calendar,$G37,$H37,$I37,$L$4,$J37,C37,Discounting)</f>
        <v>#NAME?</v>
      </c>
      <c r="M37" s="855" t="e">
        <f ca="1">_xll.ohRangeRetrieveError(L37)</f>
        <v>#NAME?</v>
      </c>
      <c r="N37" s="1456"/>
      <c r="O37" s="885"/>
      <c r="T37" s="885"/>
      <c r="U37" s="885"/>
    </row>
    <row r="38" spans="1:21" ht="11.25" customHeight="1" x14ac:dyDescent="0.25">
      <c r="A38" s="66"/>
      <c r="B38" s="753">
        <v>0</v>
      </c>
      <c r="C38" s="753" t="s">
        <v>389</v>
      </c>
      <c r="D38" s="753" t="s">
        <v>50</v>
      </c>
      <c r="E38" s="753" t="str">
        <f t="shared" si="0"/>
        <v>SB</v>
      </c>
      <c r="F38" s="753" t="str">
        <v>6L</v>
      </c>
      <c r="G38" s="857" t="str">
        <f t="shared" si="1"/>
        <v>Semiannual</v>
      </c>
      <c r="H38" s="857" t="s">
        <v>388</v>
      </c>
      <c r="I38" s="857" t="str">
        <f t="shared" si="2"/>
        <v>Actual/365 (Fixed)</v>
      </c>
      <c r="J38" s="856" t="e">
        <f ca="1">_xll.qlSimpleQuote(Trigger,,,,0)</f>
        <v>#NAME?</v>
      </c>
      <c r="K38" s="751" t="str">
        <f t="shared" si="3"/>
        <v>GBPSB6L30Y_Quote</v>
      </c>
      <c r="L38" s="425" t="e">
        <f ca="1">_xll.qlSwapRateHelper(Trigger,K38&amp;"_rh",ObjectOverwrite,Permanent,$K38,B38,$D38,Calendar,$G38,$H38,$I38,$L$4,$J38,C38,Discounting)</f>
        <v>#NAME?</v>
      </c>
      <c r="M38" s="855" t="e">
        <f ca="1">_xll.ohRangeRetrieveError(L38)</f>
        <v>#NAME?</v>
      </c>
      <c r="N38" s="1456"/>
      <c r="O38" s="885"/>
      <c r="T38" s="885"/>
      <c r="U38" s="885"/>
    </row>
    <row r="39" spans="1:21" ht="11.25" customHeight="1" x14ac:dyDescent="0.25">
      <c r="A39" s="66"/>
      <c r="B39" s="753">
        <v>0</v>
      </c>
      <c r="C39" s="753" t="s">
        <v>389</v>
      </c>
      <c r="D39" s="753" t="s">
        <v>104</v>
      </c>
      <c r="E39" s="753" t="str">
        <f t="shared" si="0"/>
        <v>SB</v>
      </c>
      <c r="F39" s="753" t="str">
        <v>6L</v>
      </c>
      <c r="G39" s="857" t="str">
        <f t="shared" si="1"/>
        <v>Semiannual</v>
      </c>
      <c r="H39" s="857" t="s">
        <v>388</v>
      </c>
      <c r="I39" s="857" t="str">
        <f t="shared" si="2"/>
        <v>Actual/365 (Fixed)</v>
      </c>
      <c r="J39" s="856" t="e">
        <f ca="1">_xll.qlSimpleQuote(Trigger,,,,0)</f>
        <v>#NAME?</v>
      </c>
      <c r="K39" s="751" t="str">
        <f t="shared" si="3"/>
        <v>GBPSB6L35Y_Quote</v>
      </c>
      <c r="L39" s="425" t="e">
        <f ca="1">_xll.qlSwapRateHelper(Trigger,K39&amp;"_rh",ObjectOverwrite,Permanent,$K39,B39,$D39,Calendar,$G39,$H39,$I39,$L$4,$J39,C39,Discounting)</f>
        <v>#NAME?</v>
      </c>
      <c r="M39" s="855" t="e">
        <f ca="1">_xll.ohRangeRetrieveError(L39)</f>
        <v>#NAME?</v>
      </c>
      <c r="N39" s="1456"/>
      <c r="O39" s="885"/>
      <c r="T39" s="885"/>
      <c r="U39" s="885"/>
    </row>
    <row r="40" spans="1:21" ht="11.25" customHeight="1" x14ac:dyDescent="0.25">
      <c r="A40" s="66"/>
      <c r="B40" s="753">
        <v>0</v>
      </c>
      <c r="C40" s="753" t="s">
        <v>389</v>
      </c>
      <c r="D40" s="753" t="s">
        <v>103</v>
      </c>
      <c r="E40" s="753" t="str">
        <f t="shared" si="0"/>
        <v>SB</v>
      </c>
      <c r="F40" s="753" t="str">
        <v>6L</v>
      </c>
      <c r="G40" s="857" t="str">
        <f t="shared" si="1"/>
        <v>Semiannual</v>
      </c>
      <c r="H40" s="857" t="s">
        <v>388</v>
      </c>
      <c r="I40" s="857" t="str">
        <f t="shared" si="2"/>
        <v>Actual/365 (Fixed)</v>
      </c>
      <c r="J40" s="856" t="e">
        <f ca="1">_xll.qlSimpleQuote(Trigger,,,,0)</f>
        <v>#NAME?</v>
      </c>
      <c r="K40" s="751" t="str">
        <f t="shared" si="3"/>
        <v>GBPSB6L40Y_Quote</v>
      </c>
      <c r="L40" s="425" t="e">
        <f ca="1">_xll.qlSwapRateHelper(Trigger,K40&amp;"_rh",ObjectOverwrite,Permanent,$K40,B40,$D40,Calendar,$G40,$H40,$I40,$L$4,$J40,C40,Discounting)</f>
        <v>#NAME?</v>
      </c>
      <c r="M40" s="855" t="e">
        <f ca="1">_xll.ohRangeRetrieveError(L40)</f>
        <v>#NAME?</v>
      </c>
      <c r="N40" s="1456"/>
      <c r="O40" s="885"/>
      <c r="T40" s="885"/>
      <c r="U40" s="885"/>
    </row>
    <row r="41" spans="1:21" ht="11.25" customHeight="1" x14ac:dyDescent="0.25">
      <c r="A41" s="66"/>
      <c r="B41" s="753">
        <v>0</v>
      </c>
      <c r="C41" s="753" t="s">
        <v>389</v>
      </c>
      <c r="D41" s="753" t="s">
        <v>102</v>
      </c>
      <c r="E41" s="753" t="str">
        <f t="shared" si="0"/>
        <v>SB</v>
      </c>
      <c r="F41" s="753" t="str">
        <v>6L</v>
      </c>
      <c r="G41" s="857" t="str">
        <f t="shared" si="1"/>
        <v>Semiannual</v>
      </c>
      <c r="H41" s="857" t="s">
        <v>388</v>
      </c>
      <c r="I41" s="857" t="str">
        <f t="shared" si="2"/>
        <v>Actual/365 (Fixed)</v>
      </c>
      <c r="J41" s="856" t="e">
        <f ca="1">_xll.qlSimpleQuote(Trigger,,,,0)</f>
        <v>#NAME?</v>
      </c>
      <c r="K41" s="751" t="str">
        <f t="shared" si="3"/>
        <v>GBPSB6L50Y_Quote</v>
      </c>
      <c r="L41" s="425" t="e">
        <f ca="1">_xll.qlSwapRateHelper(Trigger,K41&amp;"_rh",ObjectOverwrite,Permanent,$K41,B41,$D41,Calendar,$G41,$H41,$I41,$L$4,$J41,C41,Discounting)</f>
        <v>#NAME?</v>
      </c>
      <c r="M41" s="855" t="e">
        <f ca="1">_xll.ohRangeRetrieveError(L41)</f>
        <v>#NAME?</v>
      </c>
      <c r="N41" s="1456"/>
      <c r="O41" s="885"/>
      <c r="T41" s="885"/>
      <c r="U41" s="885"/>
    </row>
    <row r="42" spans="1:21" ht="11.25" customHeight="1" x14ac:dyDescent="0.25">
      <c r="A42" s="66"/>
      <c r="B42" s="285">
        <v>0</v>
      </c>
      <c r="C42" s="285" t="s">
        <v>389</v>
      </c>
      <c r="D42" s="285" t="s">
        <v>101</v>
      </c>
      <c r="E42" s="285" t="str">
        <f t="shared" si="0"/>
        <v>SB</v>
      </c>
      <c r="F42" s="285" t="str">
        <v>6L</v>
      </c>
      <c r="G42" s="854" t="str">
        <f t="shared" si="1"/>
        <v>Semiannual</v>
      </c>
      <c r="H42" s="854" t="s">
        <v>388</v>
      </c>
      <c r="I42" s="854" t="str">
        <f t="shared" si="2"/>
        <v>Actual/365 (Fixed)</v>
      </c>
      <c r="J42" s="853" t="e">
        <f ca="1">_xll.qlSimpleQuote(Trigger,,,,0)</f>
        <v>#NAME?</v>
      </c>
      <c r="K42" s="748" t="str">
        <f t="shared" si="3"/>
        <v>GBPSB6L60Y_Quote</v>
      </c>
      <c r="L42" s="415" t="e">
        <f ca="1">_xll.qlSwapRateHelper(Trigger,K42&amp;"_rh",ObjectOverwrite,Permanent,$K42,B42,$D42,Calendar,$G42,$H42,$I42,$L$4,$J42,C42,Discounting)</f>
        <v>#NAME?</v>
      </c>
      <c r="M42" s="852" t="e">
        <f ca="1">_xll.ohRangeRetrieveError(L42)</f>
        <v>#NAME?</v>
      </c>
      <c r="N42" s="1456"/>
      <c r="O42" s="885"/>
      <c r="T42" s="885"/>
      <c r="U42" s="885"/>
    </row>
    <row r="43" spans="1:21" ht="11.25" customHeight="1" thickBot="1" x14ac:dyDescent="0.3">
      <c r="A43" s="54"/>
      <c r="B43" s="53"/>
      <c r="C43" s="53"/>
      <c r="D43" s="53"/>
      <c r="E43" s="53"/>
      <c r="F43" s="53"/>
      <c r="G43" s="53"/>
      <c r="H43" s="53"/>
      <c r="I43" s="53"/>
      <c r="J43" s="53"/>
      <c r="K43" s="53"/>
      <c r="L43" s="269"/>
      <c r="M43" s="269"/>
      <c r="N43" s="851"/>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col min="14" max="14" width="24.42578125" style="398" bestFit="1" customWidth="1"/>
    <col min="15" max="15" width="17.28515625" style="398" bestFit="1" customWidth="1"/>
    <col min="16" max="16" width="12" style="398" bestFit="1" customWidth="1"/>
    <col min="17"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3.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27" t="s">
        <v>193</v>
      </c>
      <c r="AA16" s="1427" t="s">
        <v>481</v>
      </c>
    </row>
    <row r="17" spans="1:27" ht="12" collapsed="1" thickBot="1" x14ac:dyDescent="0.25">
      <c r="A17" s="743"/>
      <c r="B17" s="1426"/>
      <c r="C17" s="1426"/>
      <c r="D17" s="743"/>
      <c r="E17" s="743"/>
      <c r="F17" s="1426"/>
      <c r="G17" s="1426"/>
      <c r="H17" s="1426"/>
      <c r="I17" s="1426"/>
      <c r="J17" s="1426"/>
      <c r="K17" s="743"/>
      <c r="L17" s="1406"/>
      <c r="M17" s="1406"/>
      <c r="Z17" s="1425" t="e">
        <f ca="1">_xll.qlLibor(,Currency,IndexTenor,YieldCurve)</f>
        <v>#NAME?</v>
      </c>
      <c r="AA17" s="1425" t="e">
        <f ca="1">_xll.qlSonia(,YieldCurve,,)</f>
        <v>#NAME?</v>
      </c>
    </row>
    <row r="18" spans="1:27" ht="12" thickBot="1" x14ac:dyDescent="0.25">
      <c r="M18" s="1415" t="s">
        <v>365</v>
      </c>
      <c r="N18" s="1415" t="s">
        <v>480</v>
      </c>
      <c r="O18" s="1413" t="s">
        <v>325</v>
      </c>
      <c r="P18" s="1424" t="s">
        <v>332</v>
      </c>
      <c r="Q18" s="1413" t="s">
        <v>479</v>
      </c>
      <c r="R18" s="1413" t="s">
        <v>326</v>
      </c>
      <c r="S18" s="1413" t="s">
        <v>477</v>
      </c>
      <c r="T18" s="1412" t="s">
        <v>329</v>
      </c>
      <c r="U18" s="1411" t="s">
        <v>328</v>
      </c>
      <c r="V18" s="1393"/>
      <c r="W18" s="1423" t="s">
        <v>327</v>
      </c>
      <c r="X18" s="1422" t="s">
        <v>326</v>
      </c>
      <c r="Y18" s="1422" t="s">
        <v>325</v>
      </c>
      <c r="Z18" s="1421" t="s">
        <v>478</v>
      </c>
      <c r="AA18" s="1420" t="s">
        <v>324</v>
      </c>
    </row>
    <row r="19" spans="1:27" ht="12" thickBot="1" x14ac:dyDescent="0.25">
      <c r="J19" s="1419" t="s">
        <v>323</v>
      </c>
      <c r="M19" s="863" t="e">
        <f t="array" ref="M19:M27" ca="1">_xll.ohFilter(RateHelpers_6M!A11:A28,IF(ISERROR(RateHelpers_6M!C11:C28),FALSE,TRUE))</f>
        <v>#NAME?</v>
      </c>
      <c r="N19" s="863" t="e">
        <f ca="1">_xll.qlRateHelperQuoteName(M19)</f>
        <v>#NAME?</v>
      </c>
      <c r="O19" s="1396" t="e">
        <f ca="1">_xll.qlRateHelperEarliestDate(M19)</f>
        <v>#NAME?</v>
      </c>
      <c r="P19" s="1417" t="e">
        <f ca="1">_xll.qlRateHelperQuoteValue(M19,"ohTrigger(Trigger,RecalcTrigger))")</f>
        <v>#NAME?</v>
      </c>
      <c r="Q19" s="1406" t="e">
        <f>NA()</f>
        <v>#N/A</v>
      </c>
      <c r="R19" s="1396" t="e">
        <f ca="1">_xll.qlInterestRateIndexFixingDate(IborIndex,O19)</f>
        <v>#NAME?</v>
      </c>
      <c r="S19" s="1417" t="e">
        <f ca="1">_xll.qlIndexFixing(IborIndex,R19,TRUE,RecalcTrigger)</f>
        <v>#NAME?</v>
      </c>
      <c r="T19" s="1404" t="e">
        <f t="shared" ref="T19:T27" ca="1" si="6">S19-P19</f>
        <v>#NAME?</v>
      </c>
      <c r="U19" s="1410" t="e">
        <f t="array" aca="1" ref="U19" ca="1">MAX(ABS(_xll.ohFilter(T19:T27,IF(ISERROR(T19:T27),FALSE,TRUE))))</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404"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404"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404"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404"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x14ac:dyDescent="0.2">
      <c r="M24" s="863" t="e">
        <f ca="1"/>
        <v>#NAME?</v>
      </c>
      <c r="N24" s="863"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404"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x14ac:dyDescent="0.2">
      <c r="M25" s="863" t="e">
        <f ca="1"/>
        <v>#NAME?</v>
      </c>
      <c r="N25" s="863" t="e">
        <f ca="1">_xll.qlRateHelperQuoteName(M25)</f>
        <v>#NAME?</v>
      </c>
      <c r="O25" s="1396" t="e">
        <f ca="1">_xll.qlRateHelperEarliestDate(M25)</f>
        <v>#NAME?</v>
      </c>
      <c r="P25" s="1417" t="e">
        <f ca="1">_xll.qlRateHelperQuoteValue(M25,"ohTrigger(Trigger,RecalcTrigger))")</f>
        <v>#NAME?</v>
      </c>
      <c r="Q25" s="1406" t="e">
        <f>NA()</f>
        <v>#N/A</v>
      </c>
      <c r="R25" s="1396" t="e">
        <f ca="1">_xll.qlInterestRateIndexFixingDate(IborIndex,O25)</f>
        <v>#NAME?</v>
      </c>
      <c r="S25" s="1417" t="e">
        <f ca="1">_xll.qlIndexFixing(IborIndex,R25,TRUE,RecalcTrigger)</f>
        <v>#NAME?</v>
      </c>
      <c r="T25" s="1404" t="e">
        <f t="shared" ca="1" si="6"/>
        <v>#NAME?</v>
      </c>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863" t="e">
        <f ca="1"/>
        <v>#NAME?</v>
      </c>
      <c r="N26" s="863" t="e">
        <f ca="1">_xll.qlRateHelperQuoteName(M26)</f>
        <v>#NAME?</v>
      </c>
      <c r="O26" s="1396" t="e">
        <f ca="1">_xll.qlRateHelperEarliestDate(M26)</f>
        <v>#NAME?</v>
      </c>
      <c r="P26" s="1417" t="e">
        <f ca="1">_xll.qlRateHelperQuoteValue(M26,"ohTrigger(Trigger,RecalcTrigger))")</f>
        <v>#NAME?</v>
      </c>
      <c r="Q26" s="1406" t="e">
        <f>NA()</f>
        <v>#N/A</v>
      </c>
      <c r="R26" s="1396" t="e">
        <f ca="1">_xll.qlInterestRateIndexFixingDate(IborIndex,O26)</f>
        <v>#NAME?</v>
      </c>
      <c r="S26" s="1417" t="e">
        <f ca="1">_xll.qlIndexFixing(IborIndex,R26,TRUE,RecalcTrigger)</f>
        <v>#NAME?</v>
      </c>
      <c r="T26" s="1404" t="e">
        <f t="shared" ca="1" si="6"/>
        <v>#NAME?</v>
      </c>
      <c r="U26" s="1397"/>
      <c r="W26" s="863" t="str">
        <f t="shared" si="7"/>
        <v>1D</v>
      </c>
      <c r="X26" s="1396" t="e">
        <f ca="1">_xll.qlCalendarAdvance(Calendar,X25,W26,"f",FALSE)</f>
        <v>#NAME?</v>
      </c>
      <c r="Y26" s="1395" t="e">
        <f ca="1">_xll.qlCalendarAdvance(Calendar,X26,NDays&amp;"D")</f>
        <v>#NAME?</v>
      </c>
      <c r="Z26" s="1394" t="e">
        <f ca="1"/>
        <v>#N/A</v>
      </c>
      <c r="AA26" s="1402" t="e">
        <f ca="1"/>
        <v>#N/A</v>
      </c>
    </row>
    <row r="27" spans="1:27" ht="12" thickBot="1" x14ac:dyDescent="0.25">
      <c r="M27" s="863" t="e">
        <f ca="1"/>
        <v>#NAME?</v>
      </c>
      <c r="N27" s="863" t="e">
        <f ca="1">_xll.qlRateHelperQuoteName(M27)</f>
        <v>#NAME?</v>
      </c>
      <c r="O27" s="1396" t="e">
        <f ca="1">_xll.qlRateHelperEarliestDate(M27)</f>
        <v>#NAME?</v>
      </c>
      <c r="P27" s="1417" t="e">
        <f ca="1">_xll.qlRateHelperQuoteValue(M27,"ohTrigger(Trigger,RecalcTrigger))")</f>
        <v>#NAME?</v>
      </c>
      <c r="Q27" s="1406" t="e">
        <f>NA()</f>
        <v>#N/A</v>
      </c>
      <c r="R27" s="1396" t="e">
        <f ca="1">_xll.qlInterestRateIndexFixingDate(IborIndex,O27)</f>
        <v>#NAME?</v>
      </c>
      <c r="S27" s="1417" t="e">
        <f ca="1">_xll.qlIndexFixing(IborIndex,R27,TRUE,RecalcTrigger)</f>
        <v>#NAME?</v>
      </c>
      <c r="T27" s="1404" t="e">
        <f t="shared" ca="1" si="6"/>
        <v>#NAME?</v>
      </c>
      <c r="W27" s="863" t="str">
        <f t="shared" si="7"/>
        <v>1D</v>
      </c>
      <c r="X27" s="1396" t="e">
        <f ca="1">_xll.qlCalendarAdvance(Calendar,X26,W27,"f",FALSE)</f>
        <v>#NAME?</v>
      </c>
      <c r="Y27" s="1395" t="e">
        <f ca="1">_xll.qlCalendarAdvance(Calendar,X27,NDays&amp;"D")</f>
        <v>#NAME?</v>
      </c>
      <c r="Z27" s="1394" t="e">
        <f ca="1"/>
        <v>#N/A</v>
      </c>
      <c r="AA27" s="1402" t="e">
        <f ca="1"/>
        <v>#N/A</v>
      </c>
    </row>
    <row r="28" spans="1:27" ht="12" thickBot="1" x14ac:dyDescent="0.25">
      <c r="M28" s="743"/>
      <c r="N28" s="1416"/>
      <c r="O28" s="743"/>
      <c r="P28" s="743"/>
      <c r="Q28" s="743"/>
      <c r="R28" s="743"/>
      <c r="S28" s="743"/>
      <c r="T28" s="1403"/>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415" t="s">
        <v>365</v>
      </c>
      <c r="N29" s="1415" t="s">
        <v>333</v>
      </c>
      <c r="O29" s="1413" t="s">
        <v>355</v>
      </c>
      <c r="P29" s="1413" t="s">
        <v>332</v>
      </c>
      <c r="Q29" s="1414" t="s">
        <v>74</v>
      </c>
      <c r="R29" s="1413" t="s">
        <v>331</v>
      </c>
      <c r="S29" s="1413" t="s">
        <v>477</v>
      </c>
      <c r="T29" s="1412" t="s">
        <v>329</v>
      </c>
      <c r="U29" s="1411" t="s">
        <v>328</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863" t="e">
        <f t="array" ref="M30:M66" ca="1">_xll.ohFilter(RateHelpers_6M!A29:A65,IF(ISERROR(RateHelpers_6M!C29:C65),FALSE,TRUE))</f>
        <v>#NAME?</v>
      </c>
      <c r="N30" s="863" t="e">
        <f ca="1">_xll.qlRateHelperQuoteName(M30)</f>
        <v>#NAME?</v>
      </c>
      <c r="O30" s="1396" t="e">
        <f ca="1">_xll.qlRateHelperLatestDate(M30,trigger)</f>
        <v>#NAME?</v>
      </c>
      <c r="P30" s="1408" t="e">
        <f ca="1">_xll.qlRateHelperQuoteValue(M30,_xll.ohTrigger(RecalcTrigger,YieldCurve))</f>
        <v>#NAME?</v>
      </c>
      <c r="Q30" s="1407" t="e">
        <f t="shared" ref="Q30:Q66" ca="1" si="8">SUBSTITUTE(SUBSTITUTE(N30,"_Quote",""),"GBPSB6L","")</f>
        <v>#NAME?</v>
      </c>
      <c r="R30" s="1406" t="e">
        <f ca="1">_xll.qlSwapIndex(,FamilyName,Q30,NDays,Currency,Calendar,"6M","mf","actual/365 (fixed)",IborIndex,Discounting,,_xll.ohTrigger(trigger,RecalcTrigger))</f>
        <v>#NAME?</v>
      </c>
      <c r="S30" s="1405" t="e">
        <f ca="1">_xll.qlIndexFixing(R30,$X$19,TRUE,trigger)</f>
        <v>#NAME?</v>
      </c>
      <c r="T30" s="1404" t="e">
        <f t="shared" ref="T30:T66" ca="1" si="9">S30-P30</f>
        <v>#NAME?</v>
      </c>
      <c r="U30" s="1410" t="e">
        <f t="array" aca="1" ref="U30" ca="1">MAX(ABS(_xll.ohFilter(T30:T66,IF(ISERROR(T30:T66),FALSE,TRUE))))</f>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863" t="e">
        <f ca="1"/>
        <v>#NAME?</v>
      </c>
      <c r="N31" s="863" t="e">
        <f ca="1">_xll.qlRateHelperQuoteName(M31)</f>
        <v>#NAME?</v>
      </c>
      <c r="O31" s="1396" t="e">
        <f ca="1">_xll.qlRateHelperLatestDate(M31,trigger)</f>
        <v>#NAME?</v>
      </c>
      <c r="P31" s="1408" t="e">
        <f ca="1">_xll.qlRateHelperQuoteValue(M31,_xll.ohTrigger(RecalcTrigger,YieldCurve))</f>
        <v>#NAME?</v>
      </c>
      <c r="Q31" s="1407" t="e">
        <f t="shared" ca="1" si="8"/>
        <v>#NAME?</v>
      </c>
      <c r="R31" s="1406" t="e">
        <f ca="1">_xll.qlSwapIndex(,FamilyName,Q31,NDays,Currency,Calendar,"6M","mf","actual/365 (fixed)",IborIndex,Discounting,,_xll.ohTrigger(trigger,RecalcTrigger))</f>
        <v>#NAME?</v>
      </c>
      <c r="S31" s="1405" t="e">
        <f ca="1">_xll.qlIndexFixing(R31,$X$19,TRUE,trigger)</f>
        <v>#NAME?</v>
      </c>
      <c r="T31" s="1404" t="e">
        <f t="shared" ca="1" si="9"/>
        <v>#NAME?</v>
      </c>
      <c r="U31" s="1397"/>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863" t="e">
        <f ca="1"/>
        <v>#NAME?</v>
      </c>
      <c r="N32" s="863" t="e">
        <f ca="1">_xll.qlRateHelperQuoteName(M32)</f>
        <v>#NAME?</v>
      </c>
      <c r="O32" s="1396" t="e">
        <f ca="1">_xll.qlRateHelperLatestDate(M32,trigger)</f>
        <v>#NAME?</v>
      </c>
      <c r="P32" s="1408" t="e">
        <f ca="1">_xll.qlRateHelperQuoteValue(M32,_xll.ohTrigger(RecalcTrigger,YieldCurve))</f>
        <v>#NAME?</v>
      </c>
      <c r="Q32" s="1407" t="e">
        <f t="shared" ca="1" si="8"/>
        <v>#NAME?</v>
      </c>
      <c r="R32" s="1406" t="e">
        <f ca="1">_xll.qlSwapIndex(,FamilyName,Q32,NDays,Currency,Calendar,"6M","mf","actual/365 (fixed)",IborIndex,Discounting,,_xll.ohTrigger(trigger,RecalcTrigger))</f>
        <v>#NAME?</v>
      </c>
      <c r="S32" s="1405" t="e">
        <f ca="1">_xll.qlIndexFixing(R32,$X$19,TRUE,trigger)</f>
        <v>#NAME?</v>
      </c>
      <c r="T32" s="1404" t="e">
        <f t="shared" ca="1" si="9"/>
        <v>#NAME?</v>
      </c>
      <c r="W32" s="863" t="str">
        <f t="shared" si="7"/>
        <v>1D</v>
      </c>
      <c r="X32" s="1396" t="e">
        <f ca="1">_xll.qlCalendarAdvance(Calendar,X31,W32,"f",FALSE)</f>
        <v>#NAME?</v>
      </c>
      <c r="Y32" s="1395" t="e">
        <f ca="1">_xll.qlCalendarAdvance(Calendar,X32,NDays&amp;"D")</f>
        <v>#NAME?</v>
      </c>
      <c r="Z32" s="1394" t="e">
        <f ca="1"/>
        <v>#N/A</v>
      </c>
      <c r="AA32" s="1402" t="e">
        <f ca="1"/>
        <v>#N/A</v>
      </c>
    </row>
    <row r="33" spans="10:27" x14ac:dyDescent="0.2">
      <c r="M33" s="863" t="e">
        <f ca="1"/>
        <v>#NAME?</v>
      </c>
      <c r="N33" s="863" t="e">
        <f ca="1">_xll.qlRateHelperQuoteName(M33)</f>
        <v>#NAME?</v>
      </c>
      <c r="O33" s="1396" t="e">
        <f ca="1">_xll.qlRateHelperLatestDate(M33,trigger)</f>
        <v>#NAME?</v>
      </c>
      <c r="P33" s="1408" t="e">
        <f ca="1">_xll.qlRateHelperQuoteValue(M33,_xll.ohTrigger(RecalcTrigger,YieldCurve))</f>
        <v>#NAME?</v>
      </c>
      <c r="Q33" s="1407" t="e">
        <f t="shared" ca="1" si="8"/>
        <v>#NAME?</v>
      </c>
      <c r="R33" s="1406" t="e">
        <f ca="1">_xll.qlSwapIndex(,FamilyName,Q33,NDays,Currency,Calendar,"6M","mf","actual/365 (fixed)",IborIndex,Discounting,,_xll.ohTrigger(trigger,RecalcTrigger))</f>
        <v>#NAME?</v>
      </c>
      <c r="S33" s="1405" t="e">
        <f ca="1">_xll.qlIndexFixing(R33,$X$19,TRUE,trigger)</f>
        <v>#NAME?</v>
      </c>
      <c r="T33" s="1404" t="e">
        <f t="shared" ca="1" si="9"/>
        <v>#NAME?</v>
      </c>
      <c r="W33" s="863" t="str">
        <f t="shared" si="7"/>
        <v>1D</v>
      </c>
      <c r="X33" s="1396" t="e">
        <f ca="1">_xll.qlCalendarAdvance(Calendar,X32,W33,"f",FALSE)</f>
        <v>#NAME?</v>
      </c>
      <c r="Y33" s="1395" t="e">
        <f ca="1">_xll.qlCalendarAdvance(Calendar,X33,NDays&amp;"D")</f>
        <v>#NAME?</v>
      </c>
      <c r="Z33" s="1394" t="e">
        <f ca="1"/>
        <v>#N/A</v>
      </c>
      <c r="AA33" s="1402" t="e">
        <f ca="1"/>
        <v>#N/A</v>
      </c>
    </row>
    <row r="34" spans="10:27" x14ac:dyDescent="0.2">
      <c r="M34" s="863" t="e">
        <f ca="1"/>
        <v>#NAME?</v>
      </c>
      <c r="N34" s="863" t="e">
        <f ca="1">_xll.qlRateHelperQuoteName(M34)</f>
        <v>#NAME?</v>
      </c>
      <c r="O34" s="1396" t="e">
        <f ca="1">_xll.qlRateHelperLatestDate(M34,trigger)</f>
        <v>#NAME?</v>
      </c>
      <c r="P34" s="1408" t="e">
        <f ca="1">_xll.qlRateHelperQuoteValue(M34,_xll.ohTrigger(RecalcTrigger,YieldCurve))</f>
        <v>#NAME?</v>
      </c>
      <c r="Q34" s="1407" t="e">
        <f t="shared" ca="1" si="8"/>
        <v>#NAME?</v>
      </c>
      <c r="R34" s="1406" t="e">
        <f ca="1">_xll.qlSwapIndex(,FamilyName,Q34,NDays,Currency,Calendar,"6M","mf","actual/365 (fixed)",IborIndex,Discounting,,_xll.ohTrigger(trigger,RecalcTrigger))</f>
        <v>#NAME?</v>
      </c>
      <c r="S34" s="1405" t="e">
        <f ca="1">_xll.qlIndexFixing(R34,$X$19,TRUE,trigger)</f>
        <v>#NAME?</v>
      </c>
      <c r="T34" s="1404" t="e">
        <f t="shared" ca="1" si="9"/>
        <v>#NAME?</v>
      </c>
      <c r="W34" s="863" t="str">
        <f t="shared" si="7"/>
        <v>1D</v>
      </c>
      <c r="X34" s="1396" t="e">
        <f ca="1">_xll.qlCalendarAdvance(Calendar,X33,W34,"f",FALSE)</f>
        <v>#NAME?</v>
      </c>
      <c r="Y34" s="1395" t="e">
        <f ca="1">_xll.qlCalendarAdvance(Calendar,X34,NDays&amp;"D")</f>
        <v>#NAME?</v>
      </c>
      <c r="Z34" s="1394" t="e">
        <f ca="1"/>
        <v>#N/A</v>
      </c>
      <c r="AA34" s="1402" t="e">
        <f ca="1"/>
        <v>#N/A</v>
      </c>
    </row>
    <row r="35" spans="10:27" x14ac:dyDescent="0.2">
      <c r="M35" s="863" t="e">
        <f ca="1"/>
        <v>#NAME?</v>
      </c>
      <c r="N35" s="863" t="e">
        <f ca="1">_xll.qlRateHelperQuoteName(M35)</f>
        <v>#NAME?</v>
      </c>
      <c r="O35" s="1396" t="e">
        <f ca="1">_xll.qlRateHelperLatestDate(M35,trigger)</f>
        <v>#NAME?</v>
      </c>
      <c r="P35" s="1408" t="e">
        <f ca="1">_xll.qlRateHelperQuoteValue(M35,_xll.ohTrigger(RecalcTrigger,YieldCurve))</f>
        <v>#NAME?</v>
      </c>
      <c r="Q35" s="1407" t="e">
        <f t="shared" ca="1" si="8"/>
        <v>#NAME?</v>
      </c>
      <c r="R35" s="1406" t="e">
        <f ca="1">_xll.qlSwapIndex(,FamilyName,Q35,NDays,Currency,Calendar,"6M","mf","actual/365 (fixed)",IborIndex,Discounting,,_xll.ohTrigger(trigger,RecalcTrigger))</f>
        <v>#NAME?</v>
      </c>
      <c r="S35" s="1405" t="e">
        <f ca="1">_xll.qlIndexFixing(R35,$X$19,TRUE,trigger)</f>
        <v>#NAME?</v>
      </c>
      <c r="T35" s="1404" t="e">
        <f t="shared" ca="1" si="9"/>
        <v>#NAME?</v>
      </c>
      <c r="W35" s="863" t="str">
        <f t="shared" si="7"/>
        <v>1D</v>
      </c>
      <c r="X35" s="1396" t="e">
        <f ca="1">_xll.qlCalendarAdvance(Calendar,X34,W35,"f",FALSE)</f>
        <v>#NAME?</v>
      </c>
      <c r="Y35" s="1395" t="e">
        <f ca="1">_xll.qlCalendarAdvance(Calendar,X35,NDays&amp;"D")</f>
        <v>#NAME?</v>
      </c>
      <c r="Z35" s="1394" t="e">
        <f ca="1"/>
        <v>#N/A</v>
      </c>
      <c r="AA35" s="1402" t="e">
        <f ca="1"/>
        <v>#N/A</v>
      </c>
    </row>
    <row r="36" spans="10:27" x14ac:dyDescent="0.2">
      <c r="M36" s="863" t="e">
        <f ca="1"/>
        <v>#NAME?</v>
      </c>
      <c r="N36" s="863" t="e">
        <f ca="1">_xll.qlRateHelperQuoteName(M36)</f>
        <v>#NAME?</v>
      </c>
      <c r="O36" s="1396" t="e">
        <f ca="1">_xll.qlRateHelperLatestDate(M36,trigger)</f>
        <v>#NAME?</v>
      </c>
      <c r="P36" s="1408" t="e">
        <f ca="1">_xll.qlRateHelperQuoteValue(M36,_xll.ohTrigger(RecalcTrigger,YieldCurve))</f>
        <v>#NAME?</v>
      </c>
      <c r="Q36" s="1407" t="e">
        <f t="shared" ca="1" si="8"/>
        <v>#NAME?</v>
      </c>
      <c r="R36" s="1406" t="e">
        <f ca="1">_xll.qlSwapIndex(,FamilyName,Q36,NDays,Currency,Calendar,"6M","mf","actual/365 (fixed)",IborIndex,Discounting,,_xll.ohTrigger(trigger,RecalcTrigger))</f>
        <v>#NAME?</v>
      </c>
      <c r="S36" s="1405" t="e">
        <f ca="1">_xll.qlIndexFixing(R36,$X$19,TRUE,trigger)</f>
        <v>#NAME?</v>
      </c>
      <c r="T36" s="1404" t="e">
        <f t="shared" ca="1" si="9"/>
        <v>#NAME?</v>
      </c>
      <c r="W36" s="863" t="str">
        <f t="shared" si="7"/>
        <v>1D</v>
      </c>
      <c r="X36" s="1396" t="e">
        <f ca="1">_xll.qlCalendarAdvance(Calendar,X35,W36,"f",FALSE)</f>
        <v>#NAME?</v>
      </c>
      <c r="Y36" s="1395" t="e">
        <f ca="1">_xll.qlCalendarAdvance(Calendar,X36,NDays&amp;"D")</f>
        <v>#NAME?</v>
      </c>
      <c r="Z36" s="1394" t="e">
        <f ca="1"/>
        <v>#N/A</v>
      </c>
      <c r="AA36" s="1402" t="e">
        <f ca="1"/>
        <v>#N/A</v>
      </c>
    </row>
    <row r="37" spans="10:27" x14ac:dyDescent="0.2">
      <c r="M37" s="863" t="e">
        <f ca="1"/>
        <v>#NAME?</v>
      </c>
      <c r="N37" s="863" t="e">
        <f ca="1">_xll.qlRateHelperQuoteName(M37)</f>
        <v>#NAME?</v>
      </c>
      <c r="O37" s="1396" t="e">
        <f ca="1">_xll.qlRateHelperLatestDate(M37,trigger)</f>
        <v>#NAME?</v>
      </c>
      <c r="P37" s="1408" t="e">
        <f ca="1">_xll.qlRateHelperQuoteValue(M37,_xll.ohTrigger(RecalcTrigger,YieldCurve))</f>
        <v>#NAME?</v>
      </c>
      <c r="Q37" s="1407" t="e">
        <f t="shared" ca="1" si="8"/>
        <v>#NAME?</v>
      </c>
      <c r="R37" s="1406" t="e">
        <f ca="1">_xll.qlSwapIndex(,FamilyName,Q37,NDays,Currency,Calendar,"6M","mf","actual/365 (fixed)",IborIndex,Discounting,,_xll.ohTrigger(trigger,RecalcTrigger))</f>
        <v>#NAME?</v>
      </c>
      <c r="S37" s="1405" t="e">
        <f ca="1">_xll.qlIndexFixing(R37,$X$19,TRUE,trigger)</f>
        <v>#NAME?</v>
      </c>
      <c r="T37" s="1404" t="e">
        <f t="shared" ca="1" si="9"/>
        <v>#NAME?</v>
      </c>
      <c r="W37" s="863" t="str">
        <f t="shared" si="7"/>
        <v>1D</v>
      </c>
      <c r="X37" s="1396" t="e">
        <f ca="1">_xll.qlCalendarAdvance(Calendar,X36,W37,"f",FALSE)</f>
        <v>#NAME?</v>
      </c>
      <c r="Y37" s="1395" t="e">
        <f ca="1">_xll.qlCalendarAdvance(Calendar,X37,NDays&amp;"D")</f>
        <v>#NAME?</v>
      </c>
      <c r="Z37" s="1394" t="e">
        <f ca="1"/>
        <v>#N/A</v>
      </c>
      <c r="AA37" s="1402" t="e">
        <f ca="1"/>
        <v>#N/A</v>
      </c>
    </row>
    <row r="38" spans="10:27" x14ac:dyDescent="0.2">
      <c r="M38" s="863" t="e">
        <f ca="1"/>
        <v>#NAME?</v>
      </c>
      <c r="N38" s="863" t="e">
        <f ca="1">_xll.qlRateHelperQuoteName(M38)</f>
        <v>#NAME?</v>
      </c>
      <c r="O38" s="1396" t="e">
        <f ca="1">_xll.qlRateHelperLatestDate(M38,trigger)</f>
        <v>#NAME?</v>
      </c>
      <c r="P38" s="1408" t="e">
        <f ca="1">_xll.qlRateHelperQuoteValue(M38,_xll.ohTrigger(RecalcTrigger,YieldCurve))</f>
        <v>#NAME?</v>
      </c>
      <c r="Q38" s="1407" t="e">
        <f t="shared" ca="1" si="8"/>
        <v>#NAME?</v>
      </c>
      <c r="R38" s="1406" t="e">
        <f ca="1">_xll.qlSwapIndex(,FamilyName,Q38,NDays,Currency,Calendar,"6M","mf","actual/365 (fixed)",IborIndex,Discounting,,_xll.ohTrigger(trigger,RecalcTrigger))</f>
        <v>#NAME?</v>
      </c>
      <c r="S38" s="1405" t="e">
        <f ca="1">_xll.qlIndexFixing(R38,$X$19,TRUE,trigger)</f>
        <v>#NAME?</v>
      </c>
      <c r="T38" s="1404" t="e">
        <f t="shared" ca="1" si="9"/>
        <v>#NAME?</v>
      </c>
      <c r="W38" s="863" t="str">
        <f t="shared" si="7"/>
        <v>1D</v>
      </c>
      <c r="X38" s="1396" t="e">
        <f ca="1">_xll.qlCalendarAdvance(Calendar,X37,W38,"f",FALSE)</f>
        <v>#NAME?</v>
      </c>
      <c r="Y38" s="1395" t="e">
        <f ca="1">_xll.qlCalendarAdvance(Calendar,X38,NDays&amp;"D")</f>
        <v>#NAME?</v>
      </c>
      <c r="Z38" s="1394" t="e">
        <f ca="1"/>
        <v>#N/A</v>
      </c>
      <c r="AA38" s="1402" t="e">
        <f ca="1"/>
        <v>#N/A</v>
      </c>
    </row>
    <row r="39" spans="10:27" x14ac:dyDescent="0.2">
      <c r="M39" s="863" t="e">
        <f ca="1"/>
        <v>#NAME?</v>
      </c>
      <c r="N39" s="863" t="e">
        <f ca="1">_xll.qlRateHelperQuoteName(M39)</f>
        <v>#NAME?</v>
      </c>
      <c r="O39" s="1396" t="e">
        <f ca="1">_xll.qlRateHelperLatestDate(M39,trigger)</f>
        <v>#NAME?</v>
      </c>
      <c r="P39" s="1408" t="e">
        <f ca="1">_xll.qlRateHelperQuoteValue(M39,_xll.ohTrigger(RecalcTrigger,YieldCurve))</f>
        <v>#NAME?</v>
      </c>
      <c r="Q39" s="1407" t="e">
        <f t="shared" ca="1" si="8"/>
        <v>#NAME?</v>
      </c>
      <c r="R39" s="1406" t="e">
        <f ca="1">_xll.qlSwapIndex(,FamilyName,Q39,NDays,Currency,Calendar,"6M","mf","actual/365 (fixed)",IborIndex,Discounting,,_xll.ohTrigger(trigger,RecalcTrigger))</f>
        <v>#NAME?</v>
      </c>
      <c r="S39" s="1405" t="e">
        <f ca="1">_xll.qlIndexFixing(R39,$X$19,TRUE,trigger)</f>
        <v>#NAME?</v>
      </c>
      <c r="T39" s="1404" t="e">
        <f t="shared" ca="1" si="9"/>
        <v>#NAME?</v>
      </c>
      <c r="W39" s="863" t="str">
        <f t="shared" si="7"/>
        <v>1D</v>
      </c>
      <c r="X39" s="1396" t="e">
        <f ca="1">_xll.qlCalendarAdvance(Calendar,X38,W39,"f",FALSE)</f>
        <v>#NAME?</v>
      </c>
      <c r="Y39" s="1395" t="e">
        <f ca="1">_xll.qlCalendarAdvance(Calendar,X39,NDays&amp;"D")</f>
        <v>#NAME?</v>
      </c>
      <c r="Z39" s="1394" t="e">
        <f ca="1"/>
        <v>#N/A</v>
      </c>
      <c r="AA39" s="1402" t="e">
        <f ca="1"/>
        <v>#N/A</v>
      </c>
    </row>
    <row r="40" spans="10:27" x14ac:dyDescent="0.2">
      <c r="M40" s="863" t="e">
        <f ca="1"/>
        <v>#NAME?</v>
      </c>
      <c r="N40" s="863" t="e">
        <f ca="1">_xll.qlRateHelperQuoteName(M40)</f>
        <v>#NAME?</v>
      </c>
      <c r="O40" s="1396" t="e">
        <f ca="1">_xll.qlRateHelperLatestDate(M40,trigger)</f>
        <v>#NAME?</v>
      </c>
      <c r="P40" s="1408" t="e">
        <f ca="1">_xll.qlRateHelperQuoteValue(M40,_xll.ohTrigger(RecalcTrigger,YieldCurve))</f>
        <v>#NAME?</v>
      </c>
      <c r="Q40" s="1407" t="e">
        <f t="shared" ca="1" si="8"/>
        <v>#NAME?</v>
      </c>
      <c r="R40" s="1406" t="e">
        <f ca="1">_xll.qlSwapIndex(,FamilyName,Q40,NDays,Currency,Calendar,"6M","mf","actual/365 (fixed)",IborIndex,Discounting,,_xll.ohTrigger(trigger,RecalcTrigger))</f>
        <v>#NAME?</v>
      </c>
      <c r="S40" s="1405" t="e">
        <f ca="1">_xll.qlIndexFixing(R40,$X$19,TRUE,trigger)</f>
        <v>#NAME?</v>
      </c>
      <c r="T40" s="1404" t="e">
        <f t="shared" ca="1" si="9"/>
        <v>#NAME?</v>
      </c>
      <c r="W40" s="863" t="str">
        <f t="shared" si="7"/>
        <v>1D</v>
      </c>
      <c r="X40" s="1396" t="e">
        <f ca="1">_xll.qlCalendarAdvance(Calendar,X39,W40,"f",FALSE)</f>
        <v>#NAME?</v>
      </c>
      <c r="Y40" s="1395" t="e">
        <f ca="1">_xll.qlCalendarAdvance(Calendar,X40,NDays&amp;"D")</f>
        <v>#NAME?</v>
      </c>
      <c r="Z40" s="1394" t="e">
        <f ca="1"/>
        <v>#N/A</v>
      </c>
      <c r="AA40" s="1402" t="e">
        <f ca="1"/>
        <v>#N/A</v>
      </c>
    </row>
    <row r="41" spans="10:27" x14ac:dyDescent="0.2">
      <c r="M41" s="863" t="e">
        <f ca="1"/>
        <v>#NAME?</v>
      </c>
      <c r="N41" s="863" t="e">
        <f ca="1">_xll.qlRateHelperQuoteName(M41)</f>
        <v>#NAME?</v>
      </c>
      <c r="O41" s="1396" t="e">
        <f ca="1">_xll.qlRateHelperLatestDate(M41,trigger)</f>
        <v>#NAME?</v>
      </c>
      <c r="P41" s="1408" t="e">
        <f ca="1">_xll.qlRateHelperQuoteValue(M41,_xll.ohTrigger(RecalcTrigger,YieldCurve))</f>
        <v>#NAME?</v>
      </c>
      <c r="Q41" s="1407" t="e">
        <f t="shared" ca="1" si="8"/>
        <v>#NAME?</v>
      </c>
      <c r="R41" s="1406" t="e">
        <f ca="1">_xll.qlSwapIndex(,FamilyName,Q41,NDays,Currency,Calendar,"6M","mf","actual/365 (fixed)",IborIndex,Discounting,,_xll.ohTrigger(trigger,RecalcTrigger))</f>
        <v>#NAME?</v>
      </c>
      <c r="S41" s="1405" t="e">
        <f ca="1">_xll.qlIndexFixing(R41,$X$19,TRUE,trigger)</f>
        <v>#NAME?</v>
      </c>
      <c r="T41" s="1404" t="e">
        <f t="shared" ca="1" si="9"/>
        <v>#NAME?</v>
      </c>
      <c r="W41" s="863" t="str">
        <f t="shared" si="7"/>
        <v>1D</v>
      </c>
      <c r="X41" s="1396" t="e">
        <f ca="1">_xll.qlCalendarAdvance(Calendar,X40,W41,"f",FALSE)</f>
        <v>#NAME?</v>
      </c>
      <c r="Y41" s="1395" t="e">
        <f ca="1">_xll.qlCalendarAdvance(Calendar,X41,NDays&amp;"D")</f>
        <v>#NAME?</v>
      </c>
      <c r="Z41" s="1394" t="e">
        <f ca="1"/>
        <v>#N/A</v>
      </c>
      <c r="AA41" s="1402" t="e">
        <f ca="1"/>
        <v>#N/A</v>
      </c>
    </row>
    <row r="42" spans="10:27" x14ac:dyDescent="0.2">
      <c r="M42" s="863" t="e">
        <f ca="1"/>
        <v>#NAME?</v>
      </c>
      <c r="N42" s="863" t="e">
        <f ca="1">_xll.qlRateHelperQuoteName(M42)</f>
        <v>#NAME?</v>
      </c>
      <c r="O42" s="1396" t="e">
        <f ca="1">_xll.qlRateHelperLatestDate(M42,trigger)</f>
        <v>#NAME?</v>
      </c>
      <c r="P42" s="1408" t="e">
        <f ca="1">_xll.qlRateHelperQuoteValue(M42,_xll.ohTrigger(RecalcTrigger,YieldCurve))</f>
        <v>#NAME?</v>
      </c>
      <c r="Q42" s="1407" t="e">
        <f t="shared" ca="1" si="8"/>
        <v>#NAME?</v>
      </c>
      <c r="R42" s="1406" t="e">
        <f ca="1">_xll.qlSwapIndex(,FamilyName,Q42,NDays,Currency,Calendar,"6M","mf","actual/365 (fixed)",IborIndex,Discounting,,_xll.ohTrigger(trigger,RecalcTrigger))</f>
        <v>#NAME?</v>
      </c>
      <c r="S42" s="1405" t="e">
        <f ca="1">_xll.qlIndexFixing(R42,$X$19,TRUE,trigger)</f>
        <v>#NAME?</v>
      </c>
      <c r="T42" s="1404" t="e">
        <f t="shared" ca="1" si="9"/>
        <v>#NAME?</v>
      </c>
      <c r="W42" s="863" t="str">
        <f t="shared" si="7"/>
        <v>1D</v>
      </c>
      <c r="X42" s="1396" t="e">
        <f ca="1">_xll.qlCalendarAdvance(Calendar,X41,W42,"f",FALSE)</f>
        <v>#NAME?</v>
      </c>
      <c r="Y42" s="1395" t="e">
        <f ca="1">_xll.qlCalendarAdvance(Calendar,X42,NDays&amp;"D")</f>
        <v>#NAME?</v>
      </c>
      <c r="Z42" s="1394" t="e">
        <f ca="1"/>
        <v>#N/A</v>
      </c>
      <c r="AA42" s="1402" t="e">
        <f ca="1"/>
        <v>#N/A</v>
      </c>
    </row>
    <row r="43" spans="10:27" x14ac:dyDescent="0.2">
      <c r="M43" s="863" t="e">
        <f ca="1"/>
        <v>#NAME?</v>
      </c>
      <c r="N43" s="863" t="e">
        <f ca="1">_xll.qlRateHelperQuoteName(M43)</f>
        <v>#NAME?</v>
      </c>
      <c r="O43" s="1396" t="e">
        <f ca="1">_xll.qlRateHelperLatestDate(M43,trigger)</f>
        <v>#NAME?</v>
      </c>
      <c r="P43" s="1408" t="e">
        <f ca="1">_xll.qlRateHelperQuoteValue(M43,_xll.ohTrigger(RecalcTrigger,YieldCurve))</f>
        <v>#NAME?</v>
      </c>
      <c r="Q43" s="1407" t="e">
        <f t="shared" ca="1" si="8"/>
        <v>#NAME?</v>
      </c>
      <c r="R43" s="1406" t="e">
        <f ca="1">_xll.qlSwapIndex(,FamilyName,Q43,NDays,Currency,Calendar,"6M","mf","actual/365 (fixed)",IborIndex,Discounting,,_xll.ohTrigger(trigger,RecalcTrigger))</f>
        <v>#NAME?</v>
      </c>
      <c r="S43" s="1405" t="e">
        <f ca="1">_xll.qlIndexFixing(R43,$X$19,TRUE,trigger)</f>
        <v>#NAME?</v>
      </c>
      <c r="T43" s="1404" t="e">
        <f t="shared" ca="1" si="9"/>
        <v>#NAME?</v>
      </c>
      <c r="W43" s="863" t="str">
        <f t="shared" si="7"/>
        <v>1D</v>
      </c>
      <c r="X43" s="1396" t="e">
        <f ca="1">_xll.qlCalendarAdvance(Calendar,X42,W43,"f",FALSE)</f>
        <v>#NAME?</v>
      </c>
      <c r="Y43" s="1395" t="e">
        <f ca="1">_xll.qlCalendarAdvance(Calendar,X43,NDays&amp;"D")</f>
        <v>#NAME?</v>
      </c>
      <c r="Z43" s="1394" t="e">
        <f ca="1"/>
        <v>#N/A</v>
      </c>
      <c r="AA43" s="1402" t="e">
        <f ca="1"/>
        <v>#N/A</v>
      </c>
    </row>
    <row r="44" spans="10:27" x14ac:dyDescent="0.2">
      <c r="M44" s="863" t="e">
        <f ca="1"/>
        <v>#NAME?</v>
      </c>
      <c r="N44" s="863" t="e">
        <f ca="1">_xll.qlRateHelperQuoteName(M44)</f>
        <v>#NAME?</v>
      </c>
      <c r="O44" s="1396" t="e">
        <f ca="1">_xll.qlRateHelperLatestDate(M44,trigger)</f>
        <v>#NAME?</v>
      </c>
      <c r="P44" s="1408" t="e">
        <f ca="1">_xll.qlRateHelperQuoteValue(M44,_xll.ohTrigger(RecalcTrigger,YieldCurve))</f>
        <v>#NAME?</v>
      </c>
      <c r="Q44" s="1407" t="e">
        <f t="shared" ca="1" si="8"/>
        <v>#NAME?</v>
      </c>
      <c r="R44" s="1406" t="e">
        <f ca="1">_xll.qlSwapIndex(,FamilyName,Q44,NDays,Currency,Calendar,"6M","mf","actual/365 (fixed)",IborIndex,Discounting,,_xll.ohTrigger(trigger,RecalcTrigger))</f>
        <v>#NAME?</v>
      </c>
      <c r="S44" s="1405" t="e">
        <f ca="1">_xll.qlIndexFixing(R44,$X$19,TRUE,trigger)</f>
        <v>#NAME?</v>
      </c>
      <c r="T44" s="1404" t="e">
        <f t="shared" ca="1" si="9"/>
        <v>#NAME?</v>
      </c>
      <c r="W44" s="863" t="str">
        <f t="shared" si="7"/>
        <v>1D</v>
      </c>
      <c r="X44" s="1396" t="e">
        <f ca="1">_xll.qlCalendarAdvance(Calendar,X43,W44,"f",FALSE)</f>
        <v>#NAME?</v>
      </c>
      <c r="Y44" s="1395" t="e">
        <f ca="1">_xll.qlCalendarAdvance(Calendar,X44,NDays&amp;"D")</f>
        <v>#NAME?</v>
      </c>
      <c r="Z44" s="1394" t="e">
        <f ca="1"/>
        <v>#N/A</v>
      </c>
      <c r="AA44" s="1402" t="e">
        <f ca="1"/>
        <v>#N/A</v>
      </c>
    </row>
    <row r="45" spans="10:27" x14ac:dyDescent="0.2">
      <c r="M45" s="863" t="e">
        <f ca="1"/>
        <v>#NAME?</v>
      </c>
      <c r="N45" s="863" t="e">
        <f ca="1">_xll.qlRateHelperQuoteName(M45)</f>
        <v>#NAME?</v>
      </c>
      <c r="O45" s="1396" t="e">
        <f ca="1">_xll.qlRateHelperLatestDate(M45,trigger)</f>
        <v>#NAME?</v>
      </c>
      <c r="P45" s="1408" t="e">
        <f ca="1">_xll.qlRateHelperQuoteValue(M45,_xll.ohTrigger(RecalcTrigger,YieldCurve))</f>
        <v>#NAME?</v>
      </c>
      <c r="Q45" s="1407" t="e">
        <f t="shared" ca="1" si="8"/>
        <v>#NAME?</v>
      </c>
      <c r="R45" s="1406" t="e">
        <f ca="1">_xll.qlSwapIndex(,FamilyName,Q45,NDays,Currency,Calendar,"6M","mf","actual/365 (fixed)",IborIndex,Discounting,,_xll.ohTrigger(trigger,RecalcTrigger))</f>
        <v>#NAME?</v>
      </c>
      <c r="S45" s="1405" t="e">
        <f ca="1">_xll.qlIndexFixing(R45,$X$19,TRUE,trigger)</f>
        <v>#NAME?</v>
      </c>
      <c r="T45" s="1404" t="e">
        <f t="shared" ca="1" si="9"/>
        <v>#NAME?</v>
      </c>
      <c r="W45" s="863" t="str">
        <f t="shared" si="7"/>
        <v>1D</v>
      </c>
      <c r="X45" s="1396" t="e">
        <f ca="1">_xll.qlCalendarAdvance(Calendar,X44,W45,"f",FALSE)</f>
        <v>#NAME?</v>
      </c>
      <c r="Y45" s="1395" t="e">
        <f ca="1">_xll.qlCalendarAdvance(Calendar,X45,NDays&amp;"D")</f>
        <v>#NAME?</v>
      </c>
      <c r="Z45" s="1394" t="e">
        <f ca="1"/>
        <v>#N/A</v>
      </c>
      <c r="AA45" s="1402" t="e">
        <f ca="1"/>
        <v>#N/A</v>
      </c>
    </row>
    <row r="46" spans="10:27" x14ac:dyDescent="0.2">
      <c r="M46" s="863" t="e">
        <f ca="1"/>
        <v>#NAME?</v>
      </c>
      <c r="N46" s="863" t="e">
        <f ca="1">_xll.qlRateHelperQuoteName(M46)</f>
        <v>#NAME?</v>
      </c>
      <c r="O46" s="1396" t="e">
        <f ca="1">_xll.qlRateHelperLatestDate(M46,trigger)</f>
        <v>#NAME?</v>
      </c>
      <c r="P46" s="1408" t="e">
        <f ca="1">_xll.qlRateHelperQuoteValue(M46,_xll.ohTrigger(RecalcTrigger,YieldCurve))</f>
        <v>#NAME?</v>
      </c>
      <c r="Q46" s="1407" t="e">
        <f t="shared" ca="1" si="8"/>
        <v>#NAME?</v>
      </c>
      <c r="R46" s="1406" t="e">
        <f ca="1">_xll.qlSwapIndex(,FamilyName,Q46,NDays,Currency,Calendar,"6M","mf","actual/365 (fixed)",IborIndex,Discounting,,_xll.ohTrigger(trigger,RecalcTrigger))</f>
        <v>#NAME?</v>
      </c>
      <c r="S46" s="1405" t="e">
        <f ca="1">_xll.qlIndexFixing(R46,$X$19,TRUE,trigger)</f>
        <v>#NAME?</v>
      </c>
      <c r="T46" s="1404" t="e">
        <f t="shared" ca="1" si="9"/>
        <v>#NAME?</v>
      </c>
      <c r="W46" s="863" t="str">
        <f t="shared" si="7"/>
        <v>1D</v>
      </c>
      <c r="X46" s="1396" t="e">
        <f ca="1">_xll.qlCalendarAdvance(Calendar,X45,W46,"f",FALSE)</f>
        <v>#NAME?</v>
      </c>
      <c r="Y46" s="1395" t="e">
        <f ca="1">_xll.qlCalendarAdvance(Calendar,X46,NDays&amp;"D")</f>
        <v>#NAME?</v>
      </c>
      <c r="Z46" s="1394" t="e">
        <f ca="1"/>
        <v>#N/A</v>
      </c>
      <c r="AA46" s="1402" t="e">
        <f ca="1"/>
        <v>#N/A</v>
      </c>
    </row>
    <row r="47" spans="10:27" x14ac:dyDescent="0.2">
      <c r="M47" s="863" t="e">
        <f ca="1"/>
        <v>#NAME?</v>
      </c>
      <c r="N47" s="863" t="e">
        <f ca="1">_xll.qlRateHelperQuoteName(M47)</f>
        <v>#NAME?</v>
      </c>
      <c r="O47" s="1396" t="e">
        <f ca="1">_xll.qlRateHelperLatestDate(M47,trigger)</f>
        <v>#NAME?</v>
      </c>
      <c r="P47" s="1408" t="e">
        <f ca="1">_xll.qlRateHelperQuoteValue(M47,_xll.ohTrigger(RecalcTrigger,YieldCurve))</f>
        <v>#NAME?</v>
      </c>
      <c r="Q47" s="1407" t="e">
        <f t="shared" ca="1" si="8"/>
        <v>#NAME?</v>
      </c>
      <c r="R47" s="1406" t="e">
        <f ca="1">_xll.qlSwapIndex(,FamilyName,Q47,NDays,Currency,Calendar,"6M","mf","actual/365 (fixed)",IborIndex,Discounting,,_xll.ohTrigger(trigger,RecalcTrigger))</f>
        <v>#NAME?</v>
      </c>
      <c r="S47" s="1405" t="e">
        <f ca="1">_xll.qlIndexFixing(R47,$X$19,TRUE,trigger)</f>
        <v>#NAME?</v>
      </c>
      <c r="T47" s="1404" t="e">
        <f t="shared" ca="1" si="9"/>
        <v>#NAME?</v>
      </c>
      <c r="W47" s="863" t="str">
        <f t="shared" si="7"/>
        <v>1D</v>
      </c>
      <c r="X47" s="1396" t="e">
        <f ca="1">_xll.qlCalendarAdvance(Calendar,X46,W47,"f",FALSE)</f>
        <v>#NAME?</v>
      </c>
      <c r="Y47" s="1395" t="e">
        <f ca="1">_xll.qlCalendarAdvance(Calendar,X47,NDays&amp;"D")</f>
        <v>#NAME?</v>
      </c>
      <c r="Z47" s="1394" t="e">
        <f ca="1"/>
        <v>#N/A</v>
      </c>
      <c r="AA47" s="1402" t="e">
        <f ca="1"/>
        <v>#N/A</v>
      </c>
    </row>
    <row r="48" spans="10:27" x14ac:dyDescent="0.2">
      <c r="J48" s="1409" t="b">
        <v>1</v>
      </c>
      <c r="M48" s="863" t="e">
        <f ca="1"/>
        <v>#NAME?</v>
      </c>
      <c r="N48" s="863" t="e">
        <f ca="1">_xll.qlRateHelperQuoteName(M48)</f>
        <v>#NAME?</v>
      </c>
      <c r="O48" s="1396" t="e">
        <f ca="1">_xll.qlRateHelperLatestDate(M48,trigger)</f>
        <v>#NAME?</v>
      </c>
      <c r="P48" s="1408" t="e">
        <f ca="1">_xll.qlRateHelperQuoteValue(M48,_xll.ohTrigger(RecalcTrigger,YieldCurve))</f>
        <v>#NAME?</v>
      </c>
      <c r="Q48" s="1407" t="e">
        <f t="shared" ca="1" si="8"/>
        <v>#NAME?</v>
      </c>
      <c r="R48" s="1406" t="e">
        <f ca="1">_xll.qlSwapIndex(,FamilyName,Q48,NDays,Currency,Calendar,"6M","mf","actual/365 (fixed)",IborIndex,Discounting,,_xll.ohTrigger(trigger,RecalcTrigger))</f>
        <v>#NAME?</v>
      </c>
      <c r="S48" s="1405" t="e">
        <f ca="1">_xll.qlIndexFixing(R48,$X$19,TRUE,trigger)</f>
        <v>#NAME?</v>
      </c>
      <c r="T48" s="1404" t="e">
        <f t="shared" ca="1" si="9"/>
        <v>#NAME?</v>
      </c>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M49" s="863" t="e">
        <f ca="1"/>
        <v>#NAME?</v>
      </c>
      <c r="N49" s="863" t="e">
        <f ca="1">_xll.qlRateHelperQuoteName(M49)</f>
        <v>#NAME?</v>
      </c>
      <c r="O49" s="1396" t="e">
        <f ca="1">_xll.qlRateHelperLatestDate(M49,trigger)</f>
        <v>#NAME?</v>
      </c>
      <c r="P49" s="1408" t="e">
        <f ca="1">_xll.qlRateHelperQuoteValue(M49,_xll.ohTrigger(RecalcTrigger,YieldCurve))</f>
        <v>#NAME?</v>
      </c>
      <c r="Q49" s="1407" t="e">
        <f t="shared" ca="1" si="8"/>
        <v>#NAME?</v>
      </c>
      <c r="R49" s="1406" t="e">
        <f ca="1">_xll.qlSwapIndex(,FamilyName,Q49,NDays,Currency,Calendar,"6M","mf","actual/365 (fixed)",IborIndex,Discounting,,_xll.ohTrigger(trigger,RecalcTrigger))</f>
        <v>#NAME?</v>
      </c>
      <c r="S49" s="1405" t="e">
        <f ca="1">_xll.qlIndexFixing(R49,$X$19,TRUE,trigger)</f>
        <v>#NAME?</v>
      </c>
      <c r="T49" s="1404" t="e">
        <f t="shared" ca="1" si="9"/>
        <v>#NAME?</v>
      </c>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M50" s="863" t="e">
        <f ca="1"/>
        <v>#NAME?</v>
      </c>
      <c r="N50" s="863" t="e">
        <f ca="1">_xll.qlRateHelperQuoteName(M50)</f>
        <v>#NAME?</v>
      </c>
      <c r="O50" s="1396" t="e">
        <f ca="1">_xll.qlRateHelperLatestDate(M50,trigger)</f>
        <v>#NAME?</v>
      </c>
      <c r="P50" s="1408" t="e">
        <f ca="1">_xll.qlRateHelperQuoteValue(M50,_xll.ohTrigger(RecalcTrigger,YieldCurve))</f>
        <v>#NAME?</v>
      </c>
      <c r="Q50" s="1407" t="e">
        <f t="shared" ca="1" si="8"/>
        <v>#NAME?</v>
      </c>
      <c r="R50" s="1406" t="e">
        <f ca="1">_xll.qlSwapIndex(,FamilyName,Q50,NDays,Currency,Calendar,"6M","mf","actual/365 (fixed)",IborIndex,Discounting,,_xll.ohTrigger(trigger,RecalcTrigger))</f>
        <v>#NAME?</v>
      </c>
      <c r="S50" s="1405" t="e">
        <f ca="1">_xll.qlIndexFixing(R50,$X$19,TRUE,trigger)</f>
        <v>#NAME?</v>
      </c>
      <c r="T50" s="1404" t="e">
        <f t="shared" ca="1" si="9"/>
        <v>#NAME?</v>
      </c>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M51" s="863" t="e">
        <f ca="1"/>
        <v>#NAME?</v>
      </c>
      <c r="N51" s="863" t="e">
        <f ca="1">_xll.qlRateHelperQuoteName(M51)</f>
        <v>#NAME?</v>
      </c>
      <c r="O51" s="1396" t="e">
        <f ca="1">_xll.qlRateHelperLatestDate(M51,trigger)</f>
        <v>#NAME?</v>
      </c>
      <c r="P51" s="1408" t="e">
        <f ca="1">_xll.qlRateHelperQuoteValue(M51,_xll.ohTrigger(RecalcTrigger,YieldCurve))</f>
        <v>#NAME?</v>
      </c>
      <c r="Q51" s="1407" t="e">
        <f t="shared" ca="1" si="8"/>
        <v>#NAME?</v>
      </c>
      <c r="R51" s="1406" t="e">
        <f ca="1">_xll.qlSwapIndex(,FamilyName,Q51,NDays,Currency,Calendar,"6M","mf","actual/365 (fixed)",IborIndex,Discounting,,_xll.ohTrigger(trigger,RecalcTrigger))</f>
        <v>#NAME?</v>
      </c>
      <c r="S51" s="1405" t="e">
        <f ca="1">_xll.qlIndexFixing(R51,$X$19,TRUE,trigger)</f>
        <v>#NAME?</v>
      </c>
      <c r="T51" s="1404" t="e">
        <f t="shared" ca="1" si="9"/>
        <v>#NAME?</v>
      </c>
      <c r="W51" s="863" t="str">
        <f t="shared" si="7"/>
        <v>1D</v>
      </c>
      <c r="X51" s="1396" t="e">
        <f ca="1">_xll.qlCalendarAdvance(Calendar,X50,W51,"f",FALSE)</f>
        <v>#NAME?</v>
      </c>
      <c r="Y51" s="1395" t="e">
        <f ca="1">_xll.qlCalendarAdvance(Calendar,X51,NDays&amp;"D")</f>
        <v>#NAME?</v>
      </c>
      <c r="Z51" s="1394" t="e">
        <f ca="1"/>
        <v>#N/A</v>
      </c>
      <c r="AA51" s="1402" t="e">
        <f ca="1"/>
        <v>#N/A</v>
      </c>
    </row>
    <row r="52" spans="10:27" ht="15" x14ac:dyDescent="0.25">
      <c r="J52"/>
      <c r="M52" s="863" t="e">
        <f ca="1"/>
        <v>#NAME?</v>
      </c>
      <c r="N52" s="863" t="e">
        <f ca="1">_xll.qlRateHelperQuoteName(M52)</f>
        <v>#NAME?</v>
      </c>
      <c r="O52" s="1396" t="e">
        <f ca="1">_xll.qlRateHelperLatestDate(M52,trigger)</f>
        <v>#NAME?</v>
      </c>
      <c r="P52" s="1408" t="e">
        <f ca="1">_xll.qlRateHelperQuoteValue(M52,_xll.ohTrigger(RecalcTrigger,YieldCurve))</f>
        <v>#NAME?</v>
      </c>
      <c r="Q52" s="1407" t="e">
        <f t="shared" ca="1" si="8"/>
        <v>#NAME?</v>
      </c>
      <c r="R52" s="1406" t="e">
        <f ca="1">_xll.qlSwapIndex(,FamilyName,Q52,NDays,Currency,Calendar,"6M","mf","actual/365 (fixed)",IborIndex,Discounting,,_xll.ohTrigger(trigger,RecalcTrigger))</f>
        <v>#NAME?</v>
      </c>
      <c r="S52" s="1405" t="e">
        <f ca="1">_xll.qlIndexFixing(R52,$X$19,TRUE,trigger)</f>
        <v>#NAME?</v>
      </c>
      <c r="T52" s="1404" t="e">
        <f t="shared" ca="1" si="9"/>
        <v>#NAME?</v>
      </c>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M53" s="863" t="e">
        <f ca="1"/>
        <v>#NAME?</v>
      </c>
      <c r="N53" s="863" t="e">
        <f ca="1">_xll.qlRateHelperQuoteName(M53)</f>
        <v>#NAME?</v>
      </c>
      <c r="O53" s="1396" t="e">
        <f ca="1">_xll.qlRateHelperLatestDate(M53,trigger)</f>
        <v>#NAME?</v>
      </c>
      <c r="P53" s="1408" t="e">
        <f ca="1">_xll.qlRateHelperQuoteValue(M53,_xll.ohTrigger(RecalcTrigger,YieldCurve))</f>
        <v>#NAME?</v>
      </c>
      <c r="Q53" s="1407" t="e">
        <f t="shared" ca="1" si="8"/>
        <v>#NAME?</v>
      </c>
      <c r="R53" s="1406" t="e">
        <f ca="1">_xll.qlSwapIndex(,FamilyName,Q53,NDays,Currency,Calendar,"6M","mf","actual/365 (fixed)",IborIndex,Discounting,,_xll.ohTrigger(trigger,RecalcTrigger))</f>
        <v>#NAME?</v>
      </c>
      <c r="S53" s="1405" t="e">
        <f ca="1">_xll.qlIndexFixing(R53,$X$19,TRUE,trigger)</f>
        <v>#NAME?</v>
      </c>
      <c r="T53" s="1404" t="e">
        <f t="shared" ca="1" si="9"/>
        <v>#NAME?</v>
      </c>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M54" s="863" t="e">
        <f ca="1"/>
        <v>#NAME?</v>
      </c>
      <c r="N54" s="863" t="e">
        <f ca="1">_xll.qlRateHelperQuoteName(M54)</f>
        <v>#NAME?</v>
      </c>
      <c r="O54" s="1396" t="e">
        <f ca="1">_xll.qlRateHelperLatestDate(M54,trigger)</f>
        <v>#NAME?</v>
      </c>
      <c r="P54" s="1408" t="e">
        <f ca="1">_xll.qlRateHelperQuoteValue(M54,_xll.ohTrigger(RecalcTrigger,YieldCurve))</f>
        <v>#NAME?</v>
      </c>
      <c r="Q54" s="1407" t="e">
        <f t="shared" ca="1" si="8"/>
        <v>#NAME?</v>
      </c>
      <c r="R54" s="1406" t="e">
        <f ca="1">_xll.qlSwapIndex(,FamilyName,Q54,NDays,Currency,Calendar,"6M","mf","actual/365 (fixed)",IborIndex,Discounting,,_xll.ohTrigger(trigger,RecalcTrigger))</f>
        <v>#NAME?</v>
      </c>
      <c r="S54" s="1405" t="e">
        <f ca="1">_xll.qlIndexFixing(R54,$X$19,TRUE,trigger)</f>
        <v>#NAME?</v>
      </c>
      <c r="T54" s="1404" t="e">
        <f t="shared" ca="1" si="9"/>
        <v>#NAME?</v>
      </c>
      <c r="W54" s="863" t="str">
        <f t="shared" si="7"/>
        <v>1D</v>
      </c>
      <c r="X54" s="1396" t="e">
        <f ca="1">_xll.qlCalendarAdvance(Calendar,X53,W54,"f",FALSE)</f>
        <v>#NAME?</v>
      </c>
      <c r="Y54" s="1395" t="e">
        <f ca="1">_xll.qlCalendarAdvance(Calendar,X54,NDays&amp;"D")</f>
        <v>#NAME?</v>
      </c>
      <c r="Z54" s="1394" t="e">
        <f ca="1"/>
        <v>#N/A</v>
      </c>
      <c r="AA54" s="1402" t="e">
        <f ca="1"/>
        <v>#N/A</v>
      </c>
    </row>
    <row r="55" spans="10:27" ht="15" x14ac:dyDescent="0.25">
      <c r="J55"/>
      <c r="M55" s="863" t="e">
        <f ca="1"/>
        <v>#NAME?</v>
      </c>
      <c r="N55" s="863" t="e">
        <f ca="1">_xll.qlRateHelperQuoteName(M55)</f>
        <v>#NAME?</v>
      </c>
      <c r="O55" s="1396" t="e">
        <f ca="1">_xll.qlRateHelperLatestDate(M55,trigger)</f>
        <v>#NAME?</v>
      </c>
      <c r="P55" s="1408" t="e">
        <f ca="1">_xll.qlRateHelperQuoteValue(M55,_xll.ohTrigger(RecalcTrigger,YieldCurve))</f>
        <v>#NAME?</v>
      </c>
      <c r="Q55" s="1407" t="e">
        <f t="shared" ca="1" si="8"/>
        <v>#NAME?</v>
      </c>
      <c r="R55" s="1406" t="e">
        <f ca="1">_xll.qlSwapIndex(,FamilyName,Q55,NDays,Currency,Calendar,"6M","mf","actual/365 (fixed)",IborIndex,Discounting,,_xll.ohTrigger(trigger,RecalcTrigger))</f>
        <v>#NAME?</v>
      </c>
      <c r="S55" s="1405" t="e">
        <f ca="1">_xll.qlIndexFixing(R55,$X$19,TRUE,trigger)</f>
        <v>#NAME?</v>
      </c>
      <c r="T55" s="1404" t="e">
        <f t="shared" ca="1" si="9"/>
        <v>#NAME?</v>
      </c>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M56" s="863" t="e">
        <f ca="1"/>
        <v>#NAME?</v>
      </c>
      <c r="N56" s="863" t="e">
        <f ca="1">_xll.qlRateHelperQuoteName(M56)</f>
        <v>#NAME?</v>
      </c>
      <c r="O56" s="1396" t="e">
        <f ca="1">_xll.qlRateHelperLatestDate(M56,trigger)</f>
        <v>#NAME?</v>
      </c>
      <c r="P56" s="1408" t="e">
        <f ca="1">_xll.qlRateHelperQuoteValue(M56,_xll.ohTrigger(RecalcTrigger,YieldCurve))</f>
        <v>#NAME?</v>
      </c>
      <c r="Q56" s="1407" t="e">
        <f t="shared" ca="1" si="8"/>
        <v>#NAME?</v>
      </c>
      <c r="R56" s="1406" t="e">
        <f ca="1">_xll.qlSwapIndex(,FamilyName,Q56,NDays,Currency,Calendar,"6M","mf","actual/365 (fixed)",IborIndex,Discounting,,_xll.ohTrigger(trigger,RecalcTrigger))</f>
        <v>#NAME?</v>
      </c>
      <c r="S56" s="1405" t="e">
        <f ca="1">_xll.qlIndexFixing(R56,$X$19,TRUE,trigger)</f>
        <v>#NAME?</v>
      </c>
      <c r="T56" s="1404" t="e">
        <f t="shared" ca="1" si="9"/>
        <v>#NAME?</v>
      </c>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M57" s="863" t="e">
        <f ca="1"/>
        <v>#NAME?</v>
      </c>
      <c r="N57" s="863" t="e">
        <f ca="1">_xll.qlRateHelperQuoteName(M57)</f>
        <v>#NAME?</v>
      </c>
      <c r="O57" s="1396" t="e">
        <f ca="1">_xll.qlRateHelperLatestDate(M57,trigger)</f>
        <v>#NAME?</v>
      </c>
      <c r="P57" s="1408" t="e">
        <f ca="1">_xll.qlRateHelperQuoteValue(M57,_xll.ohTrigger(RecalcTrigger,YieldCurve))</f>
        <v>#NAME?</v>
      </c>
      <c r="Q57" s="1407" t="e">
        <f t="shared" ca="1" si="8"/>
        <v>#NAME?</v>
      </c>
      <c r="R57" s="1406" t="e">
        <f ca="1">_xll.qlSwapIndex(,FamilyName,Q57,NDays,Currency,Calendar,"6M","mf","actual/365 (fixed)",IborIndex,Discounting,,_xll.ohTrigger(trigger,RecalcTrigger))</f>
        <v>#NAME?</v>
      </c>
      <c r="S57" s="1405" t="e">
        <f ca="1">_xll.qlIndexFixing(R57,$X$19,TRUE,trigger)</f>
        <v>#NAME?</v>
      </c>
      <c r="T57" s="1404" t="e">
        <f t="shared" ca="1" si="9"/>
        <v>#NAME?</v>
      </c>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M58" s="863" t="e">
        <f ca="1"/>
        <v>#NAME?</v>
      </c>
      <c r="N58" s="863" t="e">
        <f ca="1">_xll.qlRateHelperQuoteName(M58)</f>
        <v>#NAME?</v>
      </c>
      <c r="O58" s="1396" t="e">
        <f ca="1">_xll.qlRateHelperLatestDate(M58,trigger)</f>
        <v>#NAME?</v>
      </c>
      <c r="P58" s="1408" t="e">
        <f ca="1">_xll.qlRateHelperQuoteValue(M58,_xll.ohTrigger(RecalcTrigger,YieldCurve))</f>
        <v>#NAME?</v>
      </c>
      <c r="Q58" s="1407" t="e">
        <f t="shared" ca="1" si="8"/>
        <v>#NAME?</v>
      </c>
      <c r="R58" s="1406" t="e">
        <f ca="1">_xll.qlSwapIndex(,FamilyName,Q58,NDays,Currency,Calendar,"6M","mf","actual/365 (fixed)",IborIndex,Discounting,,_xll.ohTrigger(trigger,RecalcTrigger))</f>
        <v>#NAME?</v>
      </c>
      <c r="S58" s="1405" t="e">
        <f ca="1">_xll.qlIndexFixing(R58,$X$19,TRUE,trigger)</f>
        <v>#NAME?</v>
      </c>
      <c r="T58" s="1404" t="e">
        <f t="shared" ca="1" si="9"/>
        <v>#NAME?</v>
      </c>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M59" s="863" t="e">
        <f ca="1"/>
        <v>#NAME?</v>
      </c>
      <c r="N59" s="863" t="e">
        <f ca="1">_xll.qlRateHelperQuoteName(M59)</f>
        <v>#NAME?</v>
      </c>
      <c r="O59" s="1396" t="e">
        <f ca="1">_xll.qlRateHelperLatestDate(M59,trigger)</f>
        <v>#NAME?</v>
      </c>
      <c r="P59" s="1408" t="e">
        <f ca="1">_xll.qlRateHelperQuoteValue(M59,_xll.ohTrigger(RecalcTrigger,YieldCurve))</f>
        <v>#NAME?</v>
      </c>
      <c r="Q59" s="1407" t="e">
        <f t="shared" ca="1" si="8"/>
        <v>#NAME?</v>
      </c>
      <c r="R59" s="1406" t="e">
        <f ca="1">_xll.qlSwapIndex(,FamilyName,Q59,NDays,Currency,Calendar,"6M","mf","actual/365 (fixed)",IborIndex,Discounting,,_xll.ohTrigger(trigger,RecalcTrigger))</f>
        <v>#NAME?</v>
      </c>
      <c r="S59" s="1405" t="e">
        <f ca="1">_xll.qlIndexFixing(R59,$X$19,TRUE,trigger)</f>
        <v>#NAME?</v>
      </c>
      <c r="T59" s="1404" t="e">
        <f t="shared" ca="1" si="9"/>
        <v>#NAME?</v>
      </c>
      <c r="W59" s="863" t="str">
        <f t="shared" si="7"/>
        <v>1D</v>
      </c>
      <c r="X59" s="1396" t="e">
        <f ca="1">_xll.qlCalendarAdvance(Calendar,X58,W59,"f",FALSE)</f>
        <v>#NAME?</v>
      </c>
      <c r="Y59" s="1395" t="e">
        <f ca="1">_xll.qlCalendarAdvance(Calendar,X59,NDays&amp;"D")</f>
        <v>#NAME?</v>
      </c>
      <c r="Z59" s="1394" t="e">
        <f ca="1"/>
        <v>#N/A</v>
      </c>
      <c r="AA59" s="1402" t="e">
        <f ca="1"/>
        <v>#N/A</v>
      </c>
    </row>
    <row r="60" spans="10:27" x14ac:dyDescent="0.2">
      <c r="M60" s="863" t="e">
        <f ca="1"/>
        <v>#NAME?</v>
      </c>
      <c r="N60" s="863" t="e">
        <f ca="1">_xll.qlRateHelperQuoteName(M60)</f>
        <v>#NAME?</v>
      </c>
      <c r="O60" s="1396" t="e">
        <f ca="1">_xll.qlRateHelperLatestDate(M60,trigger)</f>
        <v>#NAME?</v>
      </c>
      <c r="P60" s="1408" t="e">
        <f ca="1">_xll.qlRateHelperQuoteValue(M60,_xll.ohTrigger(RecalcTrigger,YieldCurve))</f>
        <v>#NAME?</v>
      </c>
      <c r="Q60" s="1407" t="e">
        <f t="shared" ca="1" si="8"/>
        <v>#NAME?</v>
      </c>
      <c r="R60" s="1406" t="e">
        <f ca="1">_xll.qlSwapIndex(,FamilyName,Q60,NDays,Currency,Calendar,"6M","mf","actual/365 (fixed)",IborIndex,Discounting,,_xll.ohTrigger(trigger,RecalcTrigger))</f>
        <v>#NAME?</v>
      </c>
      <c r="S60" s="1405" t="e">
        <f ca="1">_xll.qlIndexFixing(R60,$X$19,TRUE,trigger)</f>
        <v>#NAME?</v>
      </c>
      <c r="T60" s="1404" t="e">
        <f t="shared" ca="1" si="9"/>
        <v>#NAME?</v>
      </c>
      <c r="W60" s="863" t="str">
        <f t="shared" si="7"/>
        <v>1D</v>
      </c>
      <c r="X60" s="1396" t="e">
        <f ca="1">_xll.qlCalendarAdvance(Calendar,X59,W60,"f",FALSE)</f>
        <v>#NAME?</v>
      </c>
      <c r="Y60" s="1395" t="e">
        <f ca="1">_xll.qlCalendarAdvance(Calendar,X60,NDays&amp;"D")</f>
        <v>#NAME?</v>
      </c>
      <c r="Z60" s="1394" t="e">
        <f ca="1"/>
        <v>#N/A</v>
      </c>
      <c r="AA60" s="1402" t="e">
        <f ca="1"/>
        <v>#N/A</v>
      </c>
    </row>
    <row r="61" spans="10:27" x14ac:dyDescent="0.2">
      <c r="M61" s="863" t="e">
        <f ca="1"/>
        <v>#NAME?</v>
      </c>
      <c r="N61" s="863" t="e">
        <f ca="1">_xll.qlRateHelperQuoteName(M61)</f>
        <v>#NAME?</v>
      </c>
      <c r="O61" s="1396" t="e">
        <f ca="1">_xll.qlRateHelperLatestDate(M61,trigger)</f>
        <v>#NAME?</v>
      </c>
      <c r="P61" s="1408" t="e">
        <f ca="1">_xll.qlRateHelperQuoteValue(M61,_xll.ohTrigger(RecalcTrigger,YieldCurve))</f>
        <v>#NAME?</v>
      </c>
      <c r="Q61" s="1407" t="e">
        <f t="shared" ca="1" si="8"/>
        <v>#NAME?</v>
      </c>
      <c r="R61" s="1406" t="e">
        <f ca="1">_xll.qlSwapIndex(,FamilyName,Q61,NDays,Currency,Calendar,"6M","mf","actual/365 (fixed)",IborIndex,Discounting,,_xll.ohTrigger(trigger,RecalcTrigger))</f>
        <v>#NAME?</v>
      </c>
      <c r="S61" s="1405" t="e">
        <f ca="1">_xll.qlIndexFixing(R61,$X$19,TRUE,trigger)</f>
        <v>#NAME?</v>
      </c>
      <c r="T61" s="1404" t="e">
        <f t="shared" ca="1" si="9"/>
        <v>#NAME?</v>
      </c>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M62" s="863" t="e">
        <f ca="1"/>
        <v>#NAME?</v>
      </c>
      <c r="N62" s="863" t="e">
        <f ca="1">_xll.qlRateHelperQuoteName(M62)</f>
        <v>#NAME?</v>
      </c>
      <c r="O62" s="1396" t="e">
        <f ca="1">_xll.qlRateHelperLatestDate(M62,trigger)</f>
        <v>#NAME?</v>
      </c>
      <c r="P62" s="1408" t="e">
        <f ca="1">_xll.qlRateHelperQuoteValue(M62,_xll.ohTrigger(RecalcTrigger,YieldCurve))</f>
        <v>#NAME?</v>
      </c>
      <c r="Q62" s="1407" t="e">
        <f t="shared" ca="1" si="8"/>
        <v>#NAME?</v>
      </c>
      <c r="R62" s="1406" t="e">
        <f ca="1">_xll.qlSwapIndex(,FamilyName,Q62,NDays,Currency,Calendar,"6M","mf","actual/365 (fixed)",IborIndex,Discounting,,_xll.ohTrigger(trigger,RecalcTrigger))</f>
        <v>#NAME?</v>
      </c>
      <c r="S62" s="1405" t="e">
        <f ca="1">_xll.qlIndexFixing(R62,$X$19,TRUE,trigger)</f>
        <v>#NAME?</v>
      </c>
      <c r="T62" s="1404" t="e">
        <f t="shared" ca="1" si="9"/>
        <v>#NAME?</v>
      </c>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M63" s="863" t="e">
        <f ca="1"/>
        <v>#NAME?</v>
      </c>
      <c r="N63" s="863" t="e">
        <f ca="1">_xll.qlRateHelperQuoteName(M63)</f>
        <v>#NAME?</v>
      </c>
      <c r="O63" s="1396" t="e">
        <f ca="1">_xll.qlRateHelperLatestDate(M63,trigger)</f>
        <v>#NAME?</v>
      </c>
      <c r="P63" s="1408" t="e">
        <f ca="1">_xll.qlRateHelperQuoteValue(M63,_xll.ohTrigger(RecalcTrigger,YieldCurve))</f>
        <v>#NAME?</v>
      </c>
      <c r="Q63" s="1407" t="e">
        <f t="shared" ca="1" si="8"/>
        <v>#NAME?</v>
      </c>
      <c r="R63" s="1406" t="e">
        <f ca="1">_xll.qlSwapIndex(,FamilyName,Q63,NDays,Currency,Calendar,"6M","mf","actual/365 (fixed)",IborIndex,Discounting,,_xll.ohTrigger(trigger,RecalcTrigger))</f>
        <v>#NAME?</v>
      </c>
      <c r="S63" s="1405" t="e">
        <f ca="1">_xll.qlIndexFixing(R63,$X$19,TRUE,trigger)</f>
        <v>#NAME?</v>
      </c>
      <c r="T63" s="1404" t="e">
        <f t="shared" ca="1" si="9"/>
        <v>#NAME?</v>
      </c>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M64" s="863" t="e">
        <f ca="1"/>
        <v>#NAME?</v>
      </c>
      <c r="N64" s="863" t="e">
        <f ca="1">_xll.qlRateHelperQuoteName(M64)</f>
        <v>#NAME?</v>
      </c>
      <c r="O64" s="1396" t="e">
        <f ca="1">_xll.qlRateHelperLatestDate(M64,trigger)</f>
        <v>#NAME?</v>
      </c>
      <c r="P64" s="1408" t="e">
        <f ca="1">_xll.qlRateHelperQuoteValue(M64,_xll.ohTrigger(RecalcTrigger,YieldCurve))</f>
        <v>#NAME?</v>
      </c>
      <c r="Q64" s="1407" t="e">
        <f t="shared" ca="1" si="8"/>
        <v>#NAME?</v>
      </c>
      <c r="R64" s="1406" t="e">
        <f ca="1">_xll.qlSwapIndex(,FamilyName,Q64,NDays,Currency,Calendar,"6M","mf","actual/365 (fixed)",IborIndex,Discounting,,_xll.ohTrigger(trigger,RecalcTrigger))</f>
        <v>#NAME?</v>
      </c>
      <c r="S64" s="1405" t="e">
        <f ca="1">_xll.qlIndexFixing(R64,$X$19,TRUE,trigger)</f>
        <v>#NAME?</v>
      </c>
      <c r="T64" s="1404" t="e">
        <f t="shared" ca="1" si="9"/>
        <v>#NAME?</v>
      </c>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M65" s="863" t="e">
        <f ca="1"/>
        <v>#NAME?</v>
      </c>
      <c r="N65" s="863" t="e">
        <f ca="1">_xll.qlRateHelperQuoteName(M65)</f>
        <v>#NAME?</v>
      </c>
      <c r="O65" s="1396" t="e">
        <f ca="1">_xll.qlRateHelperLatestDate(M65,trigger)</f>
        <v>#NAME?</v>
      </c>
      <c r="P65" s="1408" t="e">
        <f ca="1">_xll.qlRateHelperQuoteValue(M65,_xll.ohTrigger(RecalcTrigger,YieldCurve))</f>
        <v>#NAME?</v>
      </c>
      <c r="Q65" s="1407" t="e">
        <f t="shared" ca="1" si="8"/>
        <v>#NAME?</v>
      </c>
      <c r="R65" s="1406" t="e">
        <f ca="1">_xll.qlSwapIndex(,FamilyName,Q65,NDays,Currency,Calendar,"6M","mf","actual/365 (fixed)",IborIndex,Discounting,,_xll.ohTrigger(trigger,RecalcTrigger))</f>
        <v>#NAME?</v>
      </c>
      <c r="S65" s="1405" t="e">
        <f ca="1">_xll.qlIndexFixing(R65,$X$19,TRUE,trigger)</f>
        <v>#NAME?</v>
      </c>
      <c r="T65" s="1404" t="e">
        <f t="shared" ca="1" si="9"/>
        <v>#NAME?</v>
      </c>
      <c r="W65" s="863" t="str">
        <f t="shared" si="7"/>
        <v>1D</v>
      </c>
      <c r="X65" s="1396" t="e">
        <f ca="1">_xll.qlCalendarAdvance(Calendar,X64,W65,"f",FALSE)</f>
        <v>#NAME?</v>
      </c>
      <c r="Y65" s="1395" t="e">
        <f ca="1">_xll.qlCalendarAdvance(Calendar,X65,NDays&amp;"D")</f>
        <v>#NAME?</v>
      </c>
      <c r="Z65" s="1394" t="e">
        <f ca="1"/>
        <v>#N/A</v>
      </c>
      <c r="AA65" s="1402" t="e">
        <f ca="1"/>
        <v>#N/A</v>
      </c>
    </row>
    <row r="66" spans="10:27" ht="12" thickBot="1" x14ac:dyDescent="0.25">
      <c r="M66" s="863" t="e">
        <f ca="1"/>
        <v>#NAME?</v>
      </c>
      <c r="N66" s="863" t="e">
        <f ca="1">_xll.qlRateHelperQuoteName(M66)</f>
        <v>#NAME?</v>
      </c>
      <c r="O66" s="1396" t="e">
        <f ca="1">_xll.qlRateHelperLatestDate(M66,trigger)</f>
        <v>#NAME?</v>
      </c>
      <c r="P66" s="1408" t="e">
        <f ca="1">_xll.qlRateHelperQuoteValue(M66,_xll.ohTrigger(RecalcTrigger,YieldCurve))</f>
        <v>#NAME?</v>
      </c>
      <c r="Q66" s="1407" t="e">
        <f t="shared" ca="1" si="8"/>
        <v>#NAME?</v>
      </c>
      <c r="R66" s="1406" t="e">
        <f ca="1">_xll.qlSwapIndex(,FamilyName,Q66,NDays,Currency,Calendar,"6M","mf","actual/365 (fixed)",IborIndex,Discounting,,_xll.ohTrigger(trigger,RecalcTrigger))</f>
        <v>#NAME?</v>
      </c>
      <c r="S66" s="1405" t="e">
        <f ca="1">_xll.qlIndexFixing(R66,$X$19,TRUE,trigger)</f>
        <v>#NAME?</v>
      </c>
      <c r="T66" s="1404" t="e">
        <f t="shared" ca="1" si="9"/>
        <v>#NAME?</v>
      </c>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M67" s="743"/>
      <c r="N67" s="743"/>
      <c r="O67" s="743"/>
      <c r="P67" s="743"/>
      <c r="Q67" s="743"/>
      <c r="R67" s="743"/>
      <c r="S67" s="743"/>
      <c r="T67" s="1403"/>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7"/>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7"/>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7"/>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7"/>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7"/>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7"/>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7"/>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10">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10"/>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10"/>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10"/>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10"/>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10"/>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10"/>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10"/>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10"/>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10"/>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10"/>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10"/>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10"/>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10"/>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10"/>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10"/>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10"/>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10"/>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10"/>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10"/>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10"/>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10"/>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10"/>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10"/>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10"/>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10"/>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10"/>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10"/>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10"/>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10"/>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10"/>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10"/>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10"/>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10"/>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10"/>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10"/>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10"/>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10"/>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10"/>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10"/>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10"/>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10"/>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10"/>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10"/>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10"/>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10"/>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10"/>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10"/>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10"/>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10"/>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10"/>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10"/>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10"/>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10"/>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10"/>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10"/>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10"/>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10"/>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10"/>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10"/>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10"/>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10"/>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10"/>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10"/>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1">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1"/>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1"/>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1"/>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1"/>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1"/>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1"/>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1"/>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1"/>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1"/>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1"/>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1"/>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1"/>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1"/>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1"/>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1"/>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1"/>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1"/>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1"/>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1"/>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1"/>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1"/>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1"/>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1"/>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1"/>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1"/>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1"/>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1"/>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1"/>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1"/>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1"/>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1"/>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1"/>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1"/>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1"/>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1"/>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1"/>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1"/>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1"/>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1"/>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1"/>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1"/>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1"/>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1"/>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1"/>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1"/>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1"/>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1"/>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1"/>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1"/>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1"/>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1"/>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1"/>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1"/>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1"/>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1"/>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1"/>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1"/>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1"/>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1"/>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1"/>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1"/>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1"/>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1"/>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2">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2"/>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2"/>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2"/>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2"/>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2"/>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2"/>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2"/>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2"/>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2"/>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2"/>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2"/>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2"/>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2"/>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2"/>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2"/>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2"/>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2"/>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2"/>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2"/>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2"/>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2"/>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2"/>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2"/>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2"/>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2"/>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2"/>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2"/>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2"/>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2"/>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2"/>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2"/>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2"/>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2"/>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2"/>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2"/>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2"/>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2"/>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2"/>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2"/>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2"/>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2"/>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2"/>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2"/>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2"/>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2"/>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2"/>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2"/>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2"/>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2"/>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2"/>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2"/>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2"/>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2"/>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2"/>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2"/>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2"/>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2"/>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2"/>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2"/>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2"/>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2"/>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2"/>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2"/>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3">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3"/>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3"/>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3"/>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3"/>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3"/>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3"/>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3"/>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3"/>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3"/>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3"/>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3"/>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3"/>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3"/>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3"/>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3"/>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3"/>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3"/>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3"/>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3"/>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3"/>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3"/>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3"/>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3"/>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3"/>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3"/>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3"/>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3"/>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3"/>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3"/>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3"/>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3"/>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3"/>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3"/>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3"/>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3"/>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3"/>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3"/>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3"/>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3"/>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3"/>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3"/>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3"/>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3"/>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3"/>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3"/>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3"/>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3"/>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3"/>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3"/>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3"/>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3"/>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3"/>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3"/>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3"/>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3"/>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3"/>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3"/>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3"/>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3"/>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3"/>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3"/>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3"/>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3"/>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4">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4"/>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4"/>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4"/>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4"/>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4"/>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4"/>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4"/>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4"/>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4"/>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4"/>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4"/>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4"/>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4"/>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4"/>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4"/>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4"/>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4"/>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4"/>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4"/>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4"/>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4"/>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4"/>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4"/>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4"/>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4"/>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4"/>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4"/>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4"/>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4"/>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4"/>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4"/>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4"/>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4"/>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4"/>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4"/>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4"/>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4"/>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4"/>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4"/>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4"/>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4"/>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4"/>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4"/>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4"/>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4"/>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4"/>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4"/>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4"/>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4"/>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4"/>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4"/>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4"/>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4"/>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4"/>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4"/>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4"/>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4"/>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4"/>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4"/>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4"/>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4"/>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4"/>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4"/>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5">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5"/>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5"/>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5"/>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5"/>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5"/>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5"/>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5"/>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5"/>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5"/>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5"/>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5"/>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5"/>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5"/>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5"/>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5"/>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5"/>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5"/>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5"/>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5"/>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5"/>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5"/>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5"/>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5"/>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5"/>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5"/>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5"/>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5"/>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5"/>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5"/>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5"/>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5"/>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5"/>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5"/>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5"/>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5"/>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5"/>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5"/>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5"/>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5"/>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5"/>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5"/>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5"/>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5"/>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5"/>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5"/>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5"/>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5"/>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5"/>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5"/>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5"/>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5"/>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5"/>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5"/>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5"/>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5"/>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5"/>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5"/>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5"/>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5"/>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5"/>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5"/>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5"/>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5"/>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6">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6"/>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6"/>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6"/>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6"/>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6"/>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6"/>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6"/>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6"/>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6"/>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6"/>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6"/>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6"/>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6"/>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6"/>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6"/>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6"/>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6"/>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6"/>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6"/>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6"/>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6"/>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6"/>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6"/>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6"/>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6"/>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6"/>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6"/>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6"/>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6"/>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6"/>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6"/>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6"/>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6"/>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6"/>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6"/>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6"/>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6"/>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6"/>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6"/>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6"/>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6"/>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6"/>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6"/>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6"/>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6"/>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6"/>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6"/>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6"/>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6"/>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6"/>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6"/>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6"/>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6"/>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6"/>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6"/>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6"/>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6"/>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6"/>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6"/>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6"/>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6"/>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6"/>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6"/>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6"/>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6"/>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6"/>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6"/>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6"/>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7">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7"/>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7"/>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7"/>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7"/>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7"/>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7"/>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7"/>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7"/>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7"/>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7"/>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7"/>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7"/>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7"/>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7"/>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7"/>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7"/>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7"/>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7"/>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7"/>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7"/>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7"/>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7"/>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7"/>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7"/>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7"/>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7"/>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7"/>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7"/>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7"/>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7"/>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7"/>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7"/>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7"/>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7"/>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7"/>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7"/>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7"/>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7"/>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7"/>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7"/>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7"/>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7"/>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7"/>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7"/>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7"/>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7"/>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7"/>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7"/>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7"/>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7"/>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7"/>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7"/>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7"/>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7"/>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7"/>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7"/>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7"/>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7"/>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7"/>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7"/>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7"/>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7"/>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7"/>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8">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8"/>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8"/>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8"/>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8"/>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8"/>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8"/>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8"/>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8"/>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8"/>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8"/>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8"/>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8"/>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8"/>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8"/>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8"/>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8"/>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8"/>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8"/>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8"/>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8"/>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8"/>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8"/>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8"/>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8"/>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8"/>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8"/>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8"/>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8"/>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8"/>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8"/>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8"/>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8"/>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8"/>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8"/>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8"/>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8"/>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8"/>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8"/>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8"/>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8"/>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8"/>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8"/>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8"/>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8"/>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8"/>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8"/>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8"/>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8"/>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8"/>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8"/>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8"/>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8"/>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8"/>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8"/>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8"/>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8"/>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8"/>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8"/>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8"/>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8"/>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8"/>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8"/>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8"/>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9">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9"/>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9"/>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9"/>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9"/>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9"/>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9"/>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9"/>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9"/>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9"/>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9"/>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9"/>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9"/>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9"/>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9"/>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9"/>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9"/>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9"/>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9"/>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9"/>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9"/>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9"/>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9"/>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9"/>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9"/>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9"/>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9"/>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9"/>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9"/>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9"/>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9"/>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9"/>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9"/>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9"/>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9"/>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9"/>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9"/>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9"/>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9"/>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9"/>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9"/>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9"/>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9"/>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9"/>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9"/>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9"/>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9"/>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9"/>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9"/>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9"/>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9"/>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9"/>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9"/>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9"/>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9"/>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9"/>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9"/>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9"/>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9"/>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9"/>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9"/>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9"/>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9"/>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9"/>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20">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20"/>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20"/>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20"/>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20"/>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20"/>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20"/>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20"/>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20"/>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20"/>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20"/>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20"/>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20"/>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20"/>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20"/>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20"/>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20"/>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20"/>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20"/>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20"/>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20"/>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20"/>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20"/>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20"/>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20"/>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20"/>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20"/>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20"/>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20"/>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20"/>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20"/>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20"/>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20"/>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20"/>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20"/>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20"/>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20"/>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20"/>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20"/>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20"/>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20"/>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20"/>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20"/>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20"/>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20"/>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20"/>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20"/>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20"/>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20"/>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20"/>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20"/>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20"/>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20"/>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20"/>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20"/>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20"/>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20"/>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20"/>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20"/>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20"/>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20"/>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20"/>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20"/>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20"/>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1">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1"/>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1"/>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1"/>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1"/>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1"/>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1"/>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1"/>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1"/>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1"/>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1"/>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1"/>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1"/>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1"/>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1"/>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1"/>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1"/>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1"/>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1"/>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1"/>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1"/>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1"/>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1"/>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1"/>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1"/>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1"/>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1"/>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1"/>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1"/>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1"/>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1"/>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1"/>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1"/>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1"/>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1"/>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1"/>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1"/>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1"/>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1"/>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1"/>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1"/>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1"/>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1"/>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1"/>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1"/>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1"/>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1"/>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1"/>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1"/>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1"/>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1"/>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1"/>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1"/>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1"/>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1"/>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1"/>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1"/>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1"/>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1"/>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1"/>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1"/>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1"/>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1"/>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1"/>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2">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2"/>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2"/>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2"/>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2"/>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2"/>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2"/>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2"/>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2"/>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2"/>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2"/>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2"/>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2"/>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2"/>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2"/>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2"/>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2"/>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2"/>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2"/>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2"/>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2"/>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2"/>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2"/>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2"/>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2"/>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2"/>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2"/>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2"/>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2"/>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2"/>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2"/>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2"/>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2"/>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2"/>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2"/>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2"/>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2"/>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2"/>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2"/>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2"/>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2"/>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2"/>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2"/>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2"/>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2"/>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2"/>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2"/>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2"/>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2"/>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2"/>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2"/>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2"/>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2"/>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2"/>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2"/>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2"/>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2"/>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2"/>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2"/>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2"/>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2"/>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2"/>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2"/>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2"/>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3">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3"/>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3"/>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3"/>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3"/>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3"/>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3"/>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3"/>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3"/>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3"/>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3"/>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3"/>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3"/>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3"/>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3"/>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3"/>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3"/>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3"/>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3"/>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3"/>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3"/>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3"/>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3"/>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3"/>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3"/>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3"/>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3"/>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3"/>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3"/>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3"/>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3"/>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3"/>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3"/>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3"/>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3"/>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3"/>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3"/>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3"/>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3"/>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3"/>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3"/>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3"/>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3"/>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3"/>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3"/>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3"/>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3"/>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3"/>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3"/>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3"/>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3"/>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3"/>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3"/>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3"/>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3"/>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3"/>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3"/>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3"/>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3"/>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3"/>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3"/>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3"/>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3"/>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3"/>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4">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4"/>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4"/>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4"/>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4"/>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4"/>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4"/>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4"/>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4"/>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4"/>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4"/>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4"/>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4"/>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4"/>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4"/>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4"/>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4"/>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4"/>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4"/>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4"/>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4"/>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4"/>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4"/>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4"/>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4"/>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4"/>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4"/>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4"/>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4"/>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4"/>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4"/>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4"/>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4"/>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4"/>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4"/>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4"/>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4"/>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4"/>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4"/>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4"/>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4"/>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4"/>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4"/>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4"/>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4"/>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4"/>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4"/>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4"/>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4"/>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4"/>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4"/>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4"/>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4"/>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4"/>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4"/>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4"/>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4"/>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4"/>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4"/>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4"/>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4"/>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4"/>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4"/>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4"/>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5">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5"/>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5"/>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5"/>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5"/>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5"/>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5"/>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5"/>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5"/>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5"/>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5"/>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5"/>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5"/>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5"/>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5"/>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5"/>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5"/>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5"/>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5"/>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5"/>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5"/>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5"/>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5"/>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5"/>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5"/>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5"/>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5"/>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5"/>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5"/>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5"/>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5"/>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5"/>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5"/>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5"/>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5"/>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5"/>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5"/>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5"/>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5"/>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5"/>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5"/>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5"/>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5"/>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5"/>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5"/>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5"/>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5"/>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5"/>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5"/>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5"/>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5"/>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5"/>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5"/>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5"/>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5"/>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5"/>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5"/>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5"/>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5"/>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5"/>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5"/>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5"/>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5"/>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5"/>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6">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6"/>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6"/>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6"/>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6"/>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6"/>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6"/>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6"/>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6"/>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6"/>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6"/>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6"/>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6"/>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6"/>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6"/>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6"/>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6"/>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6"/>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6"/>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6"/>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6"/>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6"/>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6"/>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6"/>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6"/>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6"/>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6"/>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6"/>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6"/>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6"/>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6"/>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6"/>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6"/>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6"/>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6"/>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6"/>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6"/>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6"/>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6"/>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6"/>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6"/>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6"/>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6"/>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6"/>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6"/>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6"/>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6"/>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6"/>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6"/>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6"/>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6"/>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6"/>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6"/>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6"/>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6"/>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6"/>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6"/>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6"/>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6"/>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6"/>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6"/>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6"/>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6"/>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6"/>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7">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7"/>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7"/>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7"/>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7"/>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7"/>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7"/>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7"/>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7"/>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7"/>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7"/>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7"/>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7"/>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7"/>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7"/>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7"/>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7"/>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7"/>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7"/>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7"/>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7"/>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7"/>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7"/>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7"/>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7"/>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7"/>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7"/>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7"/>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7"/>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7"/>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7"/>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7"/>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7"/>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7"/>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7"/>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7"/>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7"/>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7"/>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7"/>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7"/>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7"/>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7"/>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7"/>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7"/>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7"/>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7"/>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7"/>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7"/>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7"/>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7"/>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7"/>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7"/>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7"/>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7"/>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7"/>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7"/>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7"/>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7"/>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7"/>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7"/>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7"/>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7"/>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7"/>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7"/>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8">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8"/>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8"/>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8"/>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8"/>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8"/>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8"/>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8"/>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8"/>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8"/>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8"/>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8"/>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8"/>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8"/>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8"/>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8"/>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8"/>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8"/>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8"/>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8"/>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8"/>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8"/>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8"/>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8"/>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8"/>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8"/>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8"/>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8"/>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8"/>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8"/>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8"/>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8"/>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8"/>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8"/>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8"/>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8"/>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8"/>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8"/>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8"/>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8"/>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8"/>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8"/>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8"/>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8"/>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8"/>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8"/>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8"/>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8"/>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8"/>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8"/>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8"/>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8"/>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8"/>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8"/>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8"/>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8"/>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8"/>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8"/>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8"/>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8"/>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8"/>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8"/>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8"/>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8"/>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9">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9"/>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9"/>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9"/>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9"/>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9"/>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9"/>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9"/>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9"/>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9"/>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9"/>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9"/>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9"/>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9"/>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9"/>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9"/>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9"/>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9"/>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9"/>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9"/>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9"/>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9"/>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9"/>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9"/>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9"/>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9"/>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9"/>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9"/>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9"/>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9"/>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9"/>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9"/>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9"/>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9"/>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9"/>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9"/>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9"/>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9"/>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9"/>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9"/>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9"/>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9"/>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9"/>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9"/>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9"/>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9"/>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9"/>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9"/>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9"/>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9"/>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9"/>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9"/>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9"/>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9"/>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9"/>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9"/>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9"/>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9"/>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9"/>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9"/>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9"/>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9"/>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9"/>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9"/>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30">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30"/>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30"/>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30"/>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30"/>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30"/>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30"/>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30"/>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30"/>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30"/>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30"/>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30"/>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30"/>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30"/>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30"/>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30"/>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30"/>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30"/>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30"/>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30"/>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30"/>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30"/>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30"/>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30"/>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30"/>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30"/>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30"/>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30"/>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30"/>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30"/>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30"/>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30"/>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30"/>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30"/>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30"/>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30"/>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30"/>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30"/>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30"/>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30"/>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30"/>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30"/>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30"/>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30"/>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30"/>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30"/>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30"/>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30"/>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30"/>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30"/>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30"/>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30"/>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30"/>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30"/>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30"/>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30"/>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30"/>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30"/>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30"/>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30"/>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30"/>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30"/>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30"/>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30"/>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1">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1"/>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1"/>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1"/>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1"/>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1"/>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1"/>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1"/>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1"/>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1"/>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1"/>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1"/>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1"/>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1"/>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1"/>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1"/>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1"/>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1"/>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1"/>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1"/>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1"/>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1"/>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1"/>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1"/>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1"/>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1"/>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1"/>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1"/>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1"/>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1"/>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1"/>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1"/>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1"/>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1"/>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1"/>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1"/>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1"/>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1"/>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1"/>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1"/>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1"/>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1"/>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1"/>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1"/>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1"/>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1"/>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1"/>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1"/>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1"/>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1"/>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1"/>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1"/>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1"/>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1"/>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1"/>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1"/>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1"/>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1"/>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1"/>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1"/>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1"/>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1"/>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1"/>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1"/>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2">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2"/>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2"/>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2"/>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2"/>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2"/>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2"/>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2"/>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2"/>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2"/>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2"/>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2"/>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2"/>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2"/>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2"/>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2"/>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2"/>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2"/>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2"/>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2"/>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2"/>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2"/>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2"/>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2"/>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2"/>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2"/>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2"/>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2"/>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2"/>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2"/>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2"/>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2"/>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2"/>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2"/>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2"/>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2"/>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2"/>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2"/>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2"/>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2"/>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2"/>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2"/>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2"/>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2"/>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2"/>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2"/>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2"/>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2"/>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2"/>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2"/>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2"/>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2"/>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2"/>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2"/>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2"/>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2"/>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2"/>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2"/>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2"/>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2"/>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2"/>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2"/>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2"/>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2"/>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3">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3"/>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3"/>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3"/>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3"/>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3"/>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3"/>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3"/>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3"/>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3"/>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3"/>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3"/>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3"/>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3"/>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3"/>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3"/>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3"/>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3"/>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3"/>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3"/>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3"/>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3"/>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3"/>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3"/>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3"/>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3"/>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3"/>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3"/>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3"/>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3"/>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3"/>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3"/>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3"/>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3"/>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3"/>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3"/>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3"/>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3"/>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3"/>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3"/>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3"/>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3"/>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3"/>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3"/>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3"/>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3"/>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3"/>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3"/>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3"/>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3"/>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3"/>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3"/>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3"/>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3"/>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3"/>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3"/>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3"/>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3"/>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3"/>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3"/>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3"/>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3"/>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3"/>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3"/>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4">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4"/>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4"/>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4"/>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4"/>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4"/>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4"/>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4"/>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4"/>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4"/>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4"/>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4"/>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4"/>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4"/>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4"/>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4"/>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4"/>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4"/>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4"/>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4"/>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4"/>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4"/>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4"/>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4"/>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4"/>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4"/>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4"/>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4"/>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4"/>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4"/>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4"/>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4"/>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4"/>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4"/>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4"/>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4"/>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4"/>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4"/>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4"/>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4"/>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4"/>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4"/>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4"/>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4"/>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4"/>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4"/>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4"/>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4"/>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4"/>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4"/>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4"/>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4"/>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4"/>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4"/>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4"/>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4"/>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4"/>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4"/>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4"/>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4"/>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4"/>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4"/>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4"/>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4"/>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5">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5"/>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5"/>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5"/>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5"/>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5"/>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5"/>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5"/>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5"/>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5"/>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5"/>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5"/>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5"/>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5"/>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5"/>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5"/>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5"/>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5"/>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5"/>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5"/>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5"/>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5"/>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5"/>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5"/>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5"/>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5"/>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5"/>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5"/>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5"/>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5"/>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5"/>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5"/>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5"/>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5"/>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5"/>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5"/>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5"/>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5"/>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5"/>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5"/>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5"/>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5"/>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5"/>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5"/>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5"/>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5"/>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5"/>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5"/>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5"/>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5"/>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5"/>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5"/>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5"/>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5"/>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5"/>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5"/>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5"/>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5"/>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5"/>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5"/>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5"/>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5"/>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5"/>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5"/>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6">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6"/>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6"/>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6"/>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6"/>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6"/>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6"/>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6"/>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6"/>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6"/>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6"/>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6"/>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6"/>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6"/>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6"/>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6"/>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6"/>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6"/>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6"/>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6"/>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6"/>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6"/>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6"/>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6"/>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6"/>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6"/>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6"/>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6"/>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6"/>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6"/>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6"/>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6"/>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6"/>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6"/>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6"/>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6"/>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6"/>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6"/>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6"/>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6"/>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6"/>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6"/>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6"/>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6"/>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6"/>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6"/>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6"/>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6"/>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6"/>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6"/>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6"/>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6"/>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6"/>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6"/>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6"/>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6"/>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6"/>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6"/>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6"/>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6"/>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6"/>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6"/>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6"/>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6"/>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7">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7"/>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7"/>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7"/>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7"/>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7"/>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7"/>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7"/>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7"/>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7"/>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7"/>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7"/>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7"/>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7"/>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7"/>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7"/>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7"/>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7"/>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7"/>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7"/>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7"/>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7"/>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7"/>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7"/>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7"/>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7"/>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7"/>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7"/>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7"/>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7"/>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7"/>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7"/>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7"/>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7"/>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7"/>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7"/>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7"/>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7"/>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7"/>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7"/>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7"/>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7"/>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7"/>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7"/>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7"/>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7"/>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7"/>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7"/>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7"/>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7"/>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7"/>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7"/>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7"/>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7"/>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7"/>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7"/>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7"/>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7"/>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7"/>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7"/>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7"/>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7"/>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7"/>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7"/>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8">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8"/>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8"/>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8"/>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8"/>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8"/>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8"/>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8"/>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8"/>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8"/>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8"/>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8"/>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8"/>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8"/>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8"/>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8"/>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8"/>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8"/>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8"/>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8"/>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8"/>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8"/>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8"/>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8"/>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8"/>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8"/>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8"/>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8"/>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8"/>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8"/>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8"/>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8"/>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8"/>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8"/>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8"/>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8"/>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8"/>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8"/>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8"/>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8"/>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8"/>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8"/>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8"/>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8"/>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8"/>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8"/>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8"/>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8"/>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8"/>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8"/>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8"/>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8"/>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8"/>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8"/>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8"/>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8"/>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8"/>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8"/>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8"/>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8"/>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8"/>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8"/>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8"/>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8"/>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9">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9"/>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9"/>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9"/>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9"/>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9"/>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9"/>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9"/>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9"/>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9"/>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9"/>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9"/>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9"/>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9"/>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9"/>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9"/>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9"/>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9"/>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9"/>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9"/>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9"/>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9"/>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9"/>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9"/>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9"/>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9"/>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9"/>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9"/>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9"/>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9"/>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9"/>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9"/>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9"/>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9"/>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9"/>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9"/>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9"/>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9"/>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9"/>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9"/>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9"/>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9"/>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9"/>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9"/>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9"/>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9"/>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9"/>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9"/>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9"/>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9"/>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9"/>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9"/>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9"/>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9"/>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9"/>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9"/>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9"/>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9"/>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9"/>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9"/>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9"/>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9"/>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9"/>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9"/>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40">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40"/>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40"/>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40"/>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40"/>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40"/>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40"/>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40"/>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40"/>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40"/>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40"/>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40"/>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40"/>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40"/>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40"/>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40"/>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40"/>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40"/>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40"/>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40"/>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40"/>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40"/>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40"/>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40"/>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40"/>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40"/>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40"/>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40"/>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40"/>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40"/>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40"/>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40"/>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40"/>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40"/>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40"/>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40"/>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40"/>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40"/>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40"/>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40"/>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40"/>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40"/>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40"/>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40"/>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40"/>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40"/>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40"/>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40"/>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40"/>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40"/>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40"/>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40"/>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40"/>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40"/>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40"/>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40"/>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40"/>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40"/>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40"/>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40"/>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40"/>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40"/>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40"/>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40"/>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1">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1"/>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1"/>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1"/>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1"/>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1"/>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1"/>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1"/>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1"/>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1"/>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1"/>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1"/>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1"/>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1"/>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1"/>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1"/>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1"/>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1"/>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1"/>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1"/>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1"/>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1"/>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1"/>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1"/>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1"/>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1"/>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1"/>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1"/>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1"/>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1"/>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1"/>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1"/>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1"/>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1"/>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1"/>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1"/>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1"/>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1"/>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1"/>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1"/>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1"/>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1"/>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1"/>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1"/>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1"/>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1"/>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1"/>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1"/>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1"/>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1"/>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1"/>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1"/>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1"/>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1"/>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1"/>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1"/>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1"/>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1"/>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1"/>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1"/>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1"/>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1"/>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1"/>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1"/>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2">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2"/>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2"/>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2"/>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2"/>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2"/>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2"/>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2"/>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2"/>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2"/>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2"/>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2"/>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2"/>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2"/>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2"/>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2"/>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2"/>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2"/>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2"/>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2"/>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2"/>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2"/>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2"/>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2"/>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2"/>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2"/>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2"/>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2"/>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2"/>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2"/>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2"/>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2"/>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2"/>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2"/>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2"/>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2"/>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2"/>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2"/>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2"/>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2"/>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2"/>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2"/>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2"/>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2"/>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2"/>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2"/>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2"/>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2"/>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2"/>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2"/>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2"/>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2"/>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2"/>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2"/>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2"/>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2"/>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2"/>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2"/>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2"/>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2"/>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2"/>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2"/>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2"/>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2"/>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3">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3"/>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3"/>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3"/>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3"/>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3"/>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3"/>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3"/>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3"/>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3"/>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3"/>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3"/>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3"/>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3"/>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3"/>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3"/>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3"/>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3"/>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3"/>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3"/>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3"/>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3"/>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3"/>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3"/>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3"/>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3"/>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3"/>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3"/>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3"/>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3"/>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3"/>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3"/>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3"/>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3"/>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3"/>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3"/>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3"/>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3"/>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3"/>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3"/>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3"/>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3"/>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3"/>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3"/>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3"/>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3"/>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3"/>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3"/>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3"/>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3"/>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3"/>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3"/>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3"/>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3"/>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3"/>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3"/>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3"/>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3"/>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3"/>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3"/>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3"/>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3"/>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3"/>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3"/>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4">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4"/>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4"/>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4"/>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4"/>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4"/>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4"/>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4"/>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4"/>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4"/>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4"/>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4"/>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4"/>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4"/>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4"/>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4"/>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4"/>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4"/>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4"/>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4"/>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4"/>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4"/>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4"/>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4"/>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4"/>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4"/>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4"/>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4"/>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4"/>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4"/>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4"/>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4"/>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4"/>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4"/>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4"/>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4"/>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4"/>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4"/>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4"/>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4"/>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4"/>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4"/>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4"/>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4"/>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4"/>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4"/>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4"/>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4"/>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4"/>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4"/>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4"/>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4"/>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4"/>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4"/>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4"/>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4"/>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4"/>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4"/>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4"/>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4"/>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4"/>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4"/>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4"/>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4"/>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5">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5"/>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5"/>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5"/>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5"/>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5"/>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5"/>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5"/>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5"/>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5"/>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5"/>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5"/>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5"/>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5"/>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5"/>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5"/>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5"/>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5"/>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5"/>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5"/>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5"/>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5"/>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5"/>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5"/>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5"/>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5"/>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5"/>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5"/>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5"/>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5"/>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5"/>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5"/>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5"/>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5"/>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5"/>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5"/>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5"/>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5"/>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5"/>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5"/>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5"/>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5"/>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5"/>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5"/>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5"/>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5"/>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5"/>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5"/>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5"/>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5"/>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5"/>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5"/>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5"/>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5"/>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5"/>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5"/>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5"/>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5"/>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5"/>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5"/>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5"/>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5"/>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5"/>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5"/>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6">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6"/>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6"/>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6"/>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6"/>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6"/>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6"/>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6"/>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6"/>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6"/>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6"/>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6"/>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6"/>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6"/>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6"/>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6"/>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6"/>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6"/>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6"/>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6"/>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6"/>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6"/>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6"/>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6"/>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6"/>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6"/>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6"/>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6"/>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6"/>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6"/>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6"/>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6"/>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6"/>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6"/>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6"/>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6"/>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6"/>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6"/>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6"/>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6"/>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6"/>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6"/>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6"/>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6"/>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6"/>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6"/>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6"/>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6"/>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6"/>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6"/>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6"/>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6"/>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6"/>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6"/>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6"/>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6"/>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6"/>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6"/>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6"/>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6"/>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6"/>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6"/>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6"/>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6"/>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7">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7"/>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7"/>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7"/>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7"/>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7"/>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7"/>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7"/>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7"/>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7"/>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7"/>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7"/>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7"/>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7"/>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7"/>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7"/>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7"/>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7"/>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7"/>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7"/>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7"/>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7"/>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7"/>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7"/>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7"/>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7"/>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7"/>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7"/>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7"/>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7"/>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7"/>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7"/>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7"/>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7"/>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7"/>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7"/>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7"/>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7"/>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7"/>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7"/>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7"/>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7"/>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7"/>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7"/>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7"/>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7"/>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7"/>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7"/>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7"/>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7"/>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7"/>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7"/>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7"/>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7"/>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7"/>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7"/>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7"/>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7"/>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7"/>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7"/>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7"/>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7"/>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7"/>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7"/>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8">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8"/>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8"/>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8"/>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8"/>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8"/>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8"/>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8"/>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8"/>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8"/>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8"/>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8"/>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8"/>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8"/>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8"/>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8"/>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8"/>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8"/>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8"/>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8"/>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8"/>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8"/>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8"/>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8"/>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8"/>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8"/>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8"/>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8"/>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8"/>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8"/>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8"/>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8"/>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8"/>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8"/>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8"/>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8"/>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8"/>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8"/>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8"/>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8"/>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8"/>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8"/>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8"/>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8"/>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8"/>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8"/>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8"/>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8"/>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8"/>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8"/>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8"/>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8"/>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8"/>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8"/>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8"/>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8"/>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8"/>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8"/>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8"/>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8"/>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8"/>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8"/>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8"/>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8"/>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9">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9"/>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9"/>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9"/>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9"/>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9"/>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9"/>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9"/>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9"/>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9"/>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9"/>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9"/>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9"/>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9"/>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9"/>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9"/>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9"/>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9"/>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9"/>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9"/>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9"/>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9"/>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9"/>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9"/>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9"/>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9"/>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9"/>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9"/>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9"/>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9"/>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9"/>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9"/>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9"/>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9"/>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9"/>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9"/>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9"/>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9"/>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9"/>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9"/>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9"/>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9"/>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9"/>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9"/>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9"/>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9"/>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9"/>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9"/>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9"/>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9"/>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9"/>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9"/>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9"/>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9"/>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9"/>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9"/>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9"/>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9"/>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9"/>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9"/>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9"/>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9"/>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9"/>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9"/>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50">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50"/>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50"/>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50"/>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50"/>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50"/>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50"/>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50"/>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50"/>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50"/>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50"/>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50"/>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50"/>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50"/>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50"/>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50"/>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50"/>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50"/>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50"/>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50"/>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50"/>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50"/>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50"/>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50"/>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50"/>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50"/>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50"/>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50"/>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50"/>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50"/>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50"/>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50"/>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50"/>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50"/>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50"/>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50"/>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50"/>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50"/>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50"/>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50"/>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50"/>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50"/>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50"/>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50"/>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50"/>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50"/>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50"/>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50"/>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50"/>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50"/>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50"/>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50"/>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50"/>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50"/>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50"/>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50"/>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50"/>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50"/>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50"/>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50"/>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50"/>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50"/>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50"/>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50"/>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1">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1"/>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1"/>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1"/>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1"/>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1"/>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1"/>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1"/>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1"/>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1"/>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1"/>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1"/>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1"/>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1"/>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1"/>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1"/>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1"/>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1"/>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1"/>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1"/>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1"/>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1"/>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1"/>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1"/>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1"/>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1"/>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1"/>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1"/>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1"/>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1"/>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1"/>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1"/>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1"/>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1"/>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1"/>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1"/>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1"/>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1"/>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1"/>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1"/>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1"/>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1"/>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1"/>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1"/>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1"/>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1"/>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1"/>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1"/>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1"/>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1"/>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1"/>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1"/>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1"/>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1"/>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1"/>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1"/>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1"/>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1"/>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1"/>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1"/>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1"/>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1"/>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1"/>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1"/>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2">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2"/>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2"/>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2"/>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2"/>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2"/>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2"/>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2"/>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2"/>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2"/>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2"/>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2"/>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2"/>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2"/>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2"/>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2"/>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2"/>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2"/>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2"/>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2"/>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2"/>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2"/>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2"/>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2"/>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2"/>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2"/>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2"/>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2"/>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2"/>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2"/>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2"/>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2"/>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2"/>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2"/>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2"/>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2"/>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2"/>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2"/>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2"/>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2"/>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2"/>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2"/>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2"/>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2"/>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2"/>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2"/>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2"/>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2"/>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2"/>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2"/>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2"/>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2"/>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2"/>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2"/>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2"/>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2"/>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2"/>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2"/>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2"/>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2"/>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2"/>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2"/>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2"/>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2"/>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3">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3"/>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3"/>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3"/>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3"/>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3"/>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3"/>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3"/>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3"/>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3"/>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3"/>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3"/>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3"/>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3"/>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3"/>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3"/>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3"/>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3"/>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3"/>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3"/>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3"/>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3"/>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3"/>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3"/>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3"/>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3"/>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3"/>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3"/>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3"/>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3"/>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3"/>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3"/>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3"/>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3"/>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3"/>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3"/>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3"/>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3"/>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3"/>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3"/>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3"/>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3"/>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3"/>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3"/>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3"/>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3"/>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3"/>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3"/>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3"/>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3"/>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3"/>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3"/>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3"/>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3"/>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3"/>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3"/>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3"/>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3"/>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3"/>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3"/>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3"/>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3"/>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3"/>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3"/>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4">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4"/>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4"/>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4"/>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4"/>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4"/>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4"/>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4"/>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4"/>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4"/>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4"/>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4"/>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4"/>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4"/>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4"/>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4"/>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4"/>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4"/>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4"/>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4"/>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4"/>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4"/>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4"/>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4"/>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4"/>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4"/>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4"/>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4"/>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4"/>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4"/>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4"/>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4"/>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4"/>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4"/>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4"/>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4"/>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4"/>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4"/>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4"/>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4"/>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4"/>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4"/>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4"/>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4"/>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4"/>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4"/>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4"/>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4"/>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4"/>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4"/>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4"/>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4"/>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4"/>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4"/>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4"/>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4"/>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4"/>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4"/>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4"/>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4"/>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4"/>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4"/>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4"/>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4"/>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5">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5"/>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5"/>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5"/>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5"/>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5"/>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5"/>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5"/>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5"/>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5"/>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5"/>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5"/>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5"/>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5"/>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5"/>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5"/>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5"/>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5"/>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5"/>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5"/>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5"/>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5"/>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5"/>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5"/>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5"/>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5"/>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5"/>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5"/>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5"/>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5"/>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5"/>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5"/>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5"/>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5"/>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5"/>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5"/>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5"/>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5"/>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5"/>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5"/>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5"/>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5"/>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5"/>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5"/>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5"/>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5"/>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5"/>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5"/>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5"/>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5"/>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5"/>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5"/>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5"/>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5"/>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5"/>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5"/>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5"/>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5"/>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5"/>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5"/>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5"/>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5"/>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5"/>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5"/>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6">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6"/>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6"/>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6"/>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6"/>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6"/>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6"/>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6"/>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6"/>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6"/>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6"/>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6"/>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6"/>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6"/>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6"/>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6"/>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6"/>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6"/>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6"/>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6"/>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6"/>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6"/>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6"/>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6"/>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6"/>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6"/>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6"/>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6"/>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6"/>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6"/>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6"/>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6"/>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6"/>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6"/>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6"/>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6"/>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6"/>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6"/>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6"/>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6"/>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6"/>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6"/>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6"/>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6"/>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6"/>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6"/>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6"/>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6"/>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6"/>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6"/>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6"/>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6"/>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6"/>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6"/>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6"/>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6"/>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6"/>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6"/>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6"/>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6"/>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6"/>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6"/>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6"/>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6"/>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7">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7"/>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7"/>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7"/>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7"/>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7"/>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7"/>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7"/>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7"/>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7"/>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7"/>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7"/>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7"/>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7"/>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7"/>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7"/>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7"/>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7"/>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7"/>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7"/>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7"/>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7"/>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7"/>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7"/>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7"/>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7"/>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7"/>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7"/>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7"/>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7"/>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7"/>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7"/>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7"/>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7"/>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7"/>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7"/>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7"/>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7"/>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7"/>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7"/>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7"/>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7"/>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7"/>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7"/>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7"/>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7"/>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7"/>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7"/>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7"/>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7"/>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7"/>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7"/>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7"/>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7"/>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7"/>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7"/>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7"/>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7"/>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7"/>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7"/>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7"/>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7"/>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7"/>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7"/>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8">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8"/>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8"/>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8"/>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8"/>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8"/>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8"/>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8"/>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8"/>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8"/>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8"/>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8"/>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8"/>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8"/>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8"/>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8"/>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8"/>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8"/>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8"/>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8"/>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8"/>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8"/>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8"/>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8"/>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8"/>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8"/>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8"/>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8"/>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8"/>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8"/>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8"/>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8"/>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8"/>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8"/>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8"/>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8"/>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8"/>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8"/>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8"/>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8"/>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8"/>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8"/>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8"/>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8"/>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8"/>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8"/>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8"/>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8"/>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8"/>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8"/>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8"/>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8"/>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8"/>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8"/>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8"/>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8"/>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8"/>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8"/>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8"/>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8"/>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8"/>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8"/>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8"/>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8"/>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9">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9"/>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9"/>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9"/>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9"/>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9"/>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9"/>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9"/>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9"/>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9"/>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9"/>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9"/>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9"/>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9"/>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9"/>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9"/>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9"/>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9"/>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9"/>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9"/>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9"/>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9"/>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9"/>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9"/>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9"/>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9"/>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9"/>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9"/>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9"/>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9"/>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9"/>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9"/>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9"/>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9"/>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9"/>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9"/>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9"/>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9"/>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9"/>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9"/>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9"/>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9"/>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9"/>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9"/>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9"/>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9"/>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9"/>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9"/>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9"/>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9"/>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9"/>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9"/>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9"/>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9"/>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9"/>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9"/>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9"/>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9"/>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9"/>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9"/>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9"/>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9"/>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9"/>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9"/>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60">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60"/>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60"/>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60"/>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60"/>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60"/>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60"/>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60"/>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60"/>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60"/>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60"/>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60"/>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60"/>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60"/>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60"/>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60"/>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60"/>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60"/>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60"/>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60"/>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60"/>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60"/>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60"/>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60"/>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60"/>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60"/>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60"/>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60"/>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60"/>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60"/>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60"/>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60"/>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60"/>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60"/>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60"/>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60"/>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60"/>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60"/>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60"/>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60"/>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60"/>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60"/>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60"/>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60"/>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60"/>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60"/>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60"/>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60"/>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60"/>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60"/>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60"/>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60"/>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60"/>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60"/>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60"/>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60"/>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60"/>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60"/>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60"/>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60"/>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60"/>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60"/>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60"/>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60"/>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1">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1"/>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1"/>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1"/>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1"/>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1"/>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1"/>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1"/>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1"/>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1"/>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1"/>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1"/>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1"/>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1"/>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1"/>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1"/>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1"/>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1"/>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1"/>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1"/>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1"/>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1"/>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1"/>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1"/>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1"/>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1"/>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1"/>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1"/>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1"/>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1"/>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1"/>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1"/>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1"/>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1"/>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1"/>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1"/>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1"/>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1"/>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1"/>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1"/>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1"/>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1"/>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1"/>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1"/>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1"/>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1"/>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1"/>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1"/>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1"/>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1"/>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1"/>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1"/>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1"/>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1"/>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1"/>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1"/>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1"/>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1"/>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1"/>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1"/>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1"/>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1"/>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1"/>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1"/>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2">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2"/>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2"/>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2"/>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2"/>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2"/>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2"/>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2"/>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2"/>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2"/>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2"/>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2"/>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2"/>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2"/>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2"/>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2"/>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2"/>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2"/>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2"/>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2"/>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2"/>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2"/>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2"/>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2"/>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2"/>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2"/>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2"/>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2"/>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2"/>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2"/>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2"/>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2"/>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2"/>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2"/>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2"/>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2"/>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2"/>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2"/>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2"/>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2"/>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2"/>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2"/>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2"/>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2"/>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2"/>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2"/>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2"/>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2"/>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2"/>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2"/>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2"/>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2"/>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2"/>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2"/>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2"/>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2"/>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2"/>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2"/>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2"/>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2"/>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2"/>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2"/>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2"/>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2"/>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3">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3"/>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3"/>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3"/>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3"/>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3"/>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3"/>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3"/>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3"/>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3"/>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3"/>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3"/>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3"/>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3"/>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3"/>
        <v>1w</v>
      </c>
      <c r="X3496" s="1396" t="e">
        <f ca="1">_xll.qlCalendarAdvance(Calendar,X3495,W3496,"f",FALSE)</f>
        <v>#NAME?</v>
      </c>
      <c r="Y3496" s="1395" t="e">
        <f ca="1">_xll.qlCalendarAdvance(Calendar,X3496,NDays&amp;"D")</f>
        <v>#NAME?</v>
      </c>
      <c r="Z3496" s="1394" t="e">
        <f ca="1"/>
        <v>#N/A</v>
      </c>
      <c r="AA3496" s="1402" t="e">
        <f ca="1"/>
        <v>#N/A</v>
      </c>
    </row>
    <row r="3497" spans="19:27" x14ac:dyDescent="0.2">
      <c r="S3497" s="398"/>
      <c r="T3497" s="1392"/>
      <c r="W3497" s="863" t="str">
        <f t="shared" si="63"/>
        <v>1w</v>
      </c>
      <c r="X3497" s="1396" t="e">
        <f ca="1">_xll.qlCalendarAdvance(Calendar,X3496,W3497,"f",FALSE)</f>
        <v>#NAME?</v>
      </c>
      <c r="Y3497" s="1395" t="e">
        <f ca="1">_xll.qlCalendarAdvance(Calendar,X3497,NDays&amp;"D")</f>
        <v>#NAME?</v>
      </c>
      <c r="Z3497" s="1394" t="e">
        <f ca="1"/>
        <v>#N/A</v>
      </c>
      <c r="AA3497" s="1402" t="e">
        <f ca="1"/>
        <v>#N/A</v>
      </c>
    </row>
    <row r="3498" spans="19:27" x14ac:dyDescent="0.2">
      <c r="S3498" s="398"/>
      <c r="T3498" s="1392"/>
      <c r="W3498" s="863" t="str">
        <f t="shared" si="63"/>
        <v>1w</v>
      </c>
      <c r="X3498" s="1396" t="e">
        <f ca="1">_xll.qlCalendarAdvance(Calendar,X3497,W3498,"f",FALSE)</f>
        <v>#NAME?</v>
      </c>
      <c r="Y3498" s="1395" t="e">
        <f ca="1">_xll.qlCalendarAdvance(Calendar,X3498,NDays&amp;"D")</f>
        <v>#NAME?</v>
      </c>
      <c r="Z3498" s="1394" t="e">
        <f ca="1"/>
        <v>#N/A</v>
      </c>
      <c r="AA3498" s="1402" t="e">
        <f ca="1"/>
        <v>#N/A</v>
      </c>
    </row>
    <row r="3499" spans="19:27" x14ac:dyDescent="0.2">
      <c r="S3499" s="398"/>
      <c r="T3499" s="1392"/>
      <c r="W3499" s="863" t="str">
        <f t="shared" si="63"/>
        <v>1w</v>
      </c>
      <c r="X3499" s="1396" t="e">
        <f ca="1">_xll.qlCalendarAdvance(Calendar,X3498,W3499,"f",FALSE)</f>
        <v>#NAME?</v>
      </c>
      <c r="Y3499" s="1395" t="e">
        <f ca="1">_xll.qlCalendarAdvance(Calendar,X3499,NDays&amp;"D")</f>
        <v>#NAME?</v>
      </c>
      <c r="Z3499" s="1394" t="e">
        <f ca="1"/>
        <v>#N/A</v>
      </c>
      <c r="AA3499" s="1402" t="e">
        <f ca="1"/>
        <v>#N/A</v>
      </c>
    </row>
    <row r="3500" spans="19:27" x14ac:dyDescent="0.2">
      <c r="W3500" s="863" t="str">
        <f t="shared" si="63"/>
        <v>1w</v>
      </c>
      <c r="X3500" s="1396" t="e">
        <f ca="1">_xll.qlCalendarAdvance(Calendar,X3499,W3500,"f",FALSE)</f>
        <v>#NAME?</v>
      </c>
      <c r="Y3500" s="1395" t="e">
        <f ca="1">_xll.qlCalendarAdvance(Calendar,X3500,NDays&amp;"D")</f>
        <v>#NAME?</v>
      </c>
      <c r="Z3500" s="1394" t="e">
        <f ca="1"/>
        <v>#N/A</v>
      </c>
      <c r="AA3500" s="1402" t="e">
        <f ca="1"/>
        <v>#N/A</v>
      </c>
    </row>
    <row r="3501" spans="19:27" x14ac:dyDescent="0.2">
      <c r="W3501" s="863" t="str">
        <f t="shared" si="63"/>
        <v>1w</v>
      </c>
      <c r="X3501" s="1396" t="e">
        <f ca="1">_xll.qlCalendarAdvance(Calendar,X3500,W3501,"f",FALSE)</f>
        <v>#NAME?</v>
      </c>
      <c r="Y3501" s="1395" t="e">
        <f ca="1">_xll.qlCalendarAdvance(Calendar,X3501,NDays&amp;"D")</f>
        <v>#NAME?</v>
      </c>
      <c r="Z3501" s="1394" t="e">
        <f ca="1"/>
        <v>#N/A</v>
      </c>
      <c r="AA3501" s="1402" t="e">
        <f ca="1"/>
        <v>#N/A</v>
      </c>
    </row>
    <row r="3502" spans="19:27" x14ac:dyDescent="0.2">
      <c r="W3502" s="863" t="str">
        <f t="shared" si="63"/>
        <v>1w</v>
      </c>
      <c r="X3502" s="1396" t="e">
        <f ca="1">_xll.qlCalendarAdvance(Calendar,X3501,W3502,"f",FALSE)</f>
        <v>#NAME?</v>
      </c>
      <c r="Y3502" s="1395" t="e">
        <f ca="1">_xll.qlCalendarAdvance(Calendar,X3502,NDays&amp;"D")</f>
        <v>#NAME?</v>
      </c>
      <c r="Z3502" s="1394" t="e">
        <f ca="1"/>
        <v>#N/A</v>
      </c>
      <c r="AA3502" s="1402" t="e">
        <f ca="1"/>
        <v>#N/A</v>
      </c>
    </row>
    <row r="3503" spans="19:27" x14ac:dyDescent="0.2">
      <c r="W3503" s="863" t="str">
        <f t="shared" si="63"/>
        <v>1w</v>
      </c>
      <c r="X3503" s="1396" t="e">
        <f ca="1">_xll.qlCalendarAdvance(Calendar,X3502,W3503,"f",FALSE)</f>
        <v>#NAME?</v>
      </c>
      <c r="Y3503" s="1395" t="e">
        <f ca="1">_xll.qlCalendarAdvance(Calendar,X3503,NDays&amp;"D")</f>
        <v>#NAME?</v>
      </c>
      <c r="Z3503" s="1394" t="e">
        <f ca="1"/>
        <v>#N/A</v>
      </c>
      <c r="AA3503" s="1402" t="e">
        <f ca="1"/>
        <v>#N/A</v>
      </c>
    </row>
    <row r="3504" spans="19:27" x14ac:dyDescent="0.2">
      <c r="W3504" s="863" t="str">
        <f t="shared" si="63"/>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3"/>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3"/>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3"/>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3"/>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3"/>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3"/>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3"/>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3"/>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3"/>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3"/>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3"/>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3"/>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3"/>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3"/>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3"/>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3"/>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3"/>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3"/>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3"/>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3"/>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3"/>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3"/>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3"/>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3"/>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3"/>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3"/>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3"/>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3"/>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3"/>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3"/>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3"/>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3"/>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3"/>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3"/>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3"/>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3"/>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3"/>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3"/>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3"/>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3"/>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3"/>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4">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4"/>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4"/>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4"/>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4"/>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4"/>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4"/>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heetViews>
  <sheetFormatPr defaultColWidth="9.140625" defaultRowHeight="11.25" x14ac:dyDescent="0.2"/>
  <cols>
    <col min="1" max="2" width="2.42578125" style="1322" customWidth="1"/>
    <col min="3" max="3" width="23.5703125" style="1322" bestFit="1" customWidth="1"/>
    <col min="4" max="4" width="30.7109375" style="1322" customWidth="1"/>
    <col min="5" max="7" width="2.42578125" style="1322" customWidth="1"/>
    <col min="8" max="8" width="23.5703125" style="1322" bestFit="1" customWidth="1"/>
    <col min="9" max="9" width="33.7109375" style="1322" bestFit="1" customWidth="1"/>
    <col min="10" max="10" width="2.42578125" style="1322" customWidth="1"/>
    <col min="11" max="16384" width="9.140625" style="1322"/>
  </cols>
  <sheetData>
    <row r="1" spans="1:34" x14ac:dyDescent="0.2">
      <c r="B1" s="1322" t="e">
        <f ca="1">_xll.qlxlVersion(TRUE,EvaluationDate)</f>
        <v>#NAME?</v>
      </c>
    </row>
    <row r="2" spans="1:34" ht="18.75" x14ac:dyDescent="0.2">
      <c r="B2" s="1354" t="s">
        <v>319</v>
      </c>
      <c r="C2" s="1353"/>
      <c r="D2" s="1353"/>
      <c r="E2" s="1352"/>
      <c r="G2" s="1354" t="s">
        <v>301</v>
      </c>
      <c r="H2" s="1353"/>
      <c r="I2" s="1353"/>
      <c r="J2" s="1352"/>
    </row>
    <row r="3" spans="1:34" x14ac:dyDescent="0.2">
      <c r="B3" s="1351"/>
      <c r="C3" s="1350"/>
      <c r="D3" s="1350"/>
      <c r="E3" s="1349"/>
      <c r="G3" s="1391"/>
      <c r="H3" s="1390"/>
      <c r="I3" s="1390"/>
      <c r="J3" s="1389"/>
    </row>
    <row r="4" spans="1:34" x14ac:dyDescent="0.2">
      <c r="B4" s="1328"/>
      <c r="C4" s="1346" t="s">
        <v>303</v>
      </c>
      <c r="D4" s="1343" t="s">
        <v>43</v>
      </c>
      <c r="E4" s="1335"/>
      <c r="G4" s="1378"/>
      <c r="H4" s="1377" t="s">
        <v>315</v>
      </c>
      <c r="I4" s="1388" t="b">
        <v>1</v>
      </c>
      <c r="J4" s="1375"/>
    </row>
    <row r="5" spans="1:34" s="1387" customFormat="1" x14ac:dyDescent="0.2">
      <c r="A5" s="1322"/>
      <c r="B5" s="1328"/>
      <c r="C5" s="1346" t="s">
        <v>377</v>
      </c>
      <c r="D5" s="1343" t="s">
        <v>376</v>
      </c>
      <c r="E5" s="1335"/>
      <c r="F5" s="1322"/>
      <c r="G5" s="1378"/>
      <c r="H5" s="1377" t="s">
        <v>313</v>
      </c>
      <c r="I5" s="1388" t="b">
        <v>1</v>
      </c>
      <c r="J5" s="1375"/>
      <c r="K5" s="1322"/>
      <c r="L5" s="1322"/>
      <c r="M5" s="1322"/>
      <c r="N5" s="1322"/>
      <c r="O5" s="1322"/>
      <c r="P5" s="1322"/>
      <c r="Q5" s="1322"/>
      <c r="R5" s="1322"/>
      <c r="S5" s="1322"/>
      <c r="T5" s="1322"/>
      <c r="U5" s="1322"/>
      <c r="V5" s="1322"/>
      <c r="W5" s="1322"/>
      <c r="X5" s="1322"/>
      <c r="Y5" s="1322"/>
      <c r="Z5" s="1322"/>
      <c r="AA5" s="1322"/>
      <c r="AB5" s="1322"/>
      <c r="AC5" s="1322"/>
      <c r="AD5" s="1322"/>
      <c r="AE5" s="1322"/>
      <c r="AF5" s="1322"/>
      <c r="AG5" s="1322"/>
      <c r="AH5" s="1322"/>
    </row>
    <row r="6" spans="1:34" s="1387" customFormat="1" x14ac:dyDescent="0.2">
      <c r="A6" s="1322"/>
      <c r="B6" s="1328"/>
      <c r="C6" s="1346" t="s">
        <v>386</v>
      </c>
      <c r="D6" s="1343" t="str">
        <f>IF(UPPER(Currency)&lt;&gt;"EUR","L","")&amp;"ibor"</f>
        <v>Libor</v>
      </c>
      <c r="E6" s="1335"/>
      <c r="F6" s="1322"/>
      <c r="G6" s="1378"/>
      <c r="H6" s="1377" t="s">
        <v>311</v>
      </c>
      <c r="I6" s="1388" t="b">
        <v>0</v>
      </c>
      <c r="J6" s="1375"/>
      <c r="K6" s="1322"/>
      <c r="L6" s="1322"/>
      <c r="M6" s="1322"/>
      <c r="N6" s="1322"/>
      <c r="O6" s="1322"/>
      <c r="P6" s="1322"/>
      <c r="Q6" s="1322"/>
      <c r="R6" s="1322"/>
      <c r="S6" s="1322"/>
      <c r="T6" s="1322"/>
      <c r="U6" s="1322"/>
      <c r="V6" s="1322"/>
      <c r="W6" s="1322"/>
      <c r="X6" s="1322"/>
      <c r="Y6" s="1322"/>
      <c r="Z6" s="1322"/>
      <c r="AA6" s="1322"/>
      <c r="AB6" s="1322"/>
      <c r="AC6" s="1322"/>
      <c r="AD6" s="1322"/>
      <c r="AE6" s="1322"/>
      <c r="AF6" s="1322"/>
      <c r="AG6" s="1322"/>
      <c r="AH6" s="1322"/>
    </row>
    <row r="7" spans="1:34" x14ac:dyDescent="0.2">
      <c r="B7" s="1328"/>
      <c r="C7" s="1346" t="s">
        <v>476</v>
      </c>
      <c r="D7" s="1342" t="s">
        <v>349</v>
      </c>
      <c r="E7" s="1335"/>
      <c r="G7" s="1378"/>
      <c r="H7" s="1377" t="s">
        <v>308</v>
      </c>
      <c r="I7" s="1386"/>
      <c r="J7" s="1375"/>
    </row>
    <row r="8" spans="1:34" x14ac:dyDescent="0.2">
      <c r="B8" s="1328"/>
      <c r="C8" s="1346" t="s">
        <v>305</v>
      </c>
      <c r="D8" s="1340" t="str">
        <f>Currency&amp;"ON"</f>
        <v>GBPON</v>
      </c>
      <c r="E8" s="1335"/>
      <c r="G8" s="1378"/>
      <c r="H8" s="1377" t="s">
        <v>307</v>
      </c>
      <c r="I8" s="1383" t="b">
        <v>1</v>
      </c>
      <c r="J8" s="1375"/>
    </row>
    <row r="9" spans="1:34" x14ac:dyDescent="0.2">
      <c r="B9" s="1328"/>
      <c r="C9" s="1346" t="s">
        <v>475</v>
      </c>
      <c r="D9" s="1340" t="s">
        <v>381</v>
      </c>
      <c r="E9" s="1335"/>
      <c r="G9" s="1378"/>
      <c r="H9" s="1385"/>
      <c r="I9" s="1385"/>
      <c r="J9" s="1384"/>
    </row>
    <row r="10" spans="1:34" x14ac:dyDescent="0.2">
      <c r="B10" s="1332"/>
      <c r="C10" s="1331"/>
      <c r="D10" s="1331"/>
      <c r="E10" s="1335"/>
      <c r="G10" s="1378"/>
      <c r="H10" s="1377" t="s">
        <v>298</v>
      </c>
      <c r="I10" s="1383" t="s">
        <v>21</v>
      </c>
      <c r="J10" s="1375"/>
    </row>
    <row r="11" spans="1:34" x14ac:dyDescent="0.2">
      <c r="B11" s="1328"/>
      <c r="C11" s="1380" t="s">
        <v>300</v>
      </c>
      <c r="D11" s="1382">
        <v>42180.637048611112</v>
      </c>
      <c r="E11" s="1335"/>
      <c r="G11" s="1378"/>
      <c r="H11" s="1377" t="s">
        <v>297</v>
      </c>
      <c r="I11" s="1381">
        <v>1E-4</v>
      </c>
      <c r="J11" s="1375"/>
    </row>
    <row r="12" spans="1:34" x14ac:dyDescent="0.2">
      <c r="B12" s="1328"/>
      <c r="C12" s="1380" t="s">
        <v>299</v>
      </c>
      <c r="D12" s="1379" t="b">
        <v>0</v>
      </c>
      <c r="E12" s="1335"/>
      <c r="G12" s="1378"/>
      <c r="H12" s="1377" t="s">
        <v>296</v>
      </c>
      <c r="I12" s="1376">
        <v>-0.01</v>
      </c>
      <c r="J12" s="1375"/>
    </row>
    <row r="13" spans="1:34" x14ac:dyDescent="0.2">
      <c r="B13" s="1325"/>
      <c r="C13" s="1374"/>
      <c r="D13" s="1373"/>
      <c r="E13" s="1323"/>
      <c r="G13" s="1372"/>
      <c r="H13" s="1371"/>
      <c r="I13" s="1371"/>
      <c r="J13" s="1370"/>
    </row>
    <row r="14" spans="1:34" x14ac:dyDescent="0.2">
      <c r="C14" s="1369"/>
      <c r="D14" s="1369"/>
      <c r="E14" s="1369"/>
    </row>
    <row r="15" spans="1:34" ht="18.75" x14ac:dyDescent="0.2">
      <c r="B15" s="1354" t="s">
        <v>474</v>
      </c>
      <c r="C15" s="1353"/>
      <c r="D15" s="1353"/>
      <c r="E15" s="1352"/>
      <c r="G15" s="1354" t="s">
        <v>473</v>
      </c>
      <c r="H15" s="1368"/>
      <c r="I15" s="1368"/>
      <c r="J15" s="1367"/>
    </row>
    <row r="16" spans="1:34" x14ac:dyDescent="0.2">
      <c r="B16" s="1356"/>
      <c r="C16" s="505"/>
      <c r="D16" s="505"/>
      <c r="E16" s="1133"/>
      <c r="G16" s="1356"/>
      <c r="H16" s="505"/>
      <c r="I16" s="505"/>
      <c r="J16" s="1133"/>
    </row>
    <row r="17" spans="2:10" ht="12" thickBot="1" x14ac:dyDescent="0.25">
      <c r="B17" s="1356"/>
      <c r="C17" s="1341" t="s">
        <v>472</v>
      </c>
      <c r="D17" s="1366" t="e">
        <f ca="1">_xll.qlCalendarAdvance(,Calendar,EvaluationDate,"0D","f")</f>
        <v>#NAME?</v>
      </c>
      <c r="E17" s="1133"/>
      <c r="G17" s="1356"/>
      <c r="H17" s="1341" t="s">
        <v>471</v>
      </c>
      <c r="I17" s="1365" t="s">
        <v>309</v>
      </c>
      <c r="J17" s="1133"/>
    </row>
    <row r="18" spans="2:10" ht="12" thickBot="1" x14ac:dyDescent="0.25">
      <c r="B18" s="1356"/>
      <c r="C18" s="1364" t="s">
        <v>318</v>
      </c>
      <c r="D18" s="1363">
        <f>'General Settings_STD'!Trigger</f>
        <v>42304.735694444447</v>
      </c>
      <c r="E18" s="1133"/>
      <c r="G18" s="1356"/>
      <c r="H18" s="1346" t="s">
        <v>470</v>
      </c>
      <c r="I18" s="1362" t="e">
        <f ca="1">B12Minterpolation</f>
        <v>#NAME?</v>
      </c>
      <c r="J18" s="1133"/>
    </row>
    <row r="19" spans="2:10" x14ac:dyDescent="0.2">
      <c r="B19" s="1356"/>
      <c r="C19" s="1346" t="s">
        <v>469</v>
      </c>
      <c r="D19" s="1361" t="e">
        <f ca="1">_xll.qlSettingsEvaluationDate(Trigger)</f>
        <v>#NAME?</v>
      </c>
      <c r="E19" s="1133"/>
      <c r="G19" s="1356"/>
      <c r="H19" s="1346" t="s">
        <v>468</v>
      </c>
      <c r="I19" s="1360" t="e">
        <f ca="1">_xll.qlDiscountingSwapEngine(EvaluationDate,,,,OisCurve)</f>
        <v>#NAME?</v>
      </c>
      <c r="J19" s="1133"/>
    </row>
    <row r="20" spans="2:10" x14ac:dyDescent="0.2">
      <c r="B20" s="1356"/>
      <c r="C20" s="1346" t="s">
        <v>467</v>
      </c>
      <c r="D20" s="1359" t="e">
        <v>#REF!</v>
      </c>
      <c r="E20" s="1133"/>
      <c r="G20" s="1356"/>
      <c r="H20" s="1346" t="s">
        <v>193</v>
      </c>
      <c r="I20" s="1358" t="e">
        <f ca="1">_xll.qlLibor(Trigger,,,,Currency,"1Y")</f>
        <v>#NAME?</v>
      </c>
      <c r="J20" s="1133"/>
    </row>
    <row r="21" spans="2:10" x14ac:dyDescent="0.2">
      <c r="B21" s="1356"/>
      <c r="C21" s="1346" t="s">
        <v>312</v>
      </c>
      <c r="D21" s="1357" t="e">
        <v>#REF!</v>
      </c>
      <c r="E21" s="1133"/>
      <c r="G21" s="1355"/>
      <c r="H21" s="1129"/>
      <c r="I21" s="1129"/>
      <c r="J21" s="1128"/>
    </row>
    <row r="22" spans="2:10" x14ac:dyDescent="0.2">
      <c r="B22" s="1356"/>
      <c r="C22" s="1346" t="s">
        <v>314</v>
      </c>
      <c r="D22" s="1348" t="e">
        <f ca="1">_xll.ohTrigger(Contribution_SYNTH!U16,Contribution_SYNTH!U22,Contribution_SYNTH!U29,Contribution_SYNTH!U39,Contribution_SYNTH!U55)</f>
        <v>#NAME?</v>
      </c>
      <c r="E22" s="1133"/>
    </row>
    <row r="23" spans="2:10" x14ac:dyDescent="0.2">
      <c r="B23" s="1355"/>
      <c r="C23" s="1129"/>
      <c r="D23" s="1129"/>
      <c r="E23" s="1128"/>
      <c r="I23" s="1322" t="e">
        <f ca="1">_xll.ohRangeRetrieveError(OisEngine)</f>
        <v>#NAME?</v>
      </c>
    </row>
    <row r="25" spans="2:10" ht="18.75" x14ac:dyDescent="0.2">
      <c r="B25" s="1354" t="str">
        <f>D27&amp;" Curve Settings"</f>
        <v>1M Curve Settings</v>
      </c>
      <c r="C25" s="1353"/>
      <c r="D25" s="1353"/>
      <c r="E25" s="1352"/>
    </row>
    <row r="26" spans="2:10" x14ac:dyDescent="0.2">
      <c r="B26" s="1351"/>
      <c r="C26" s="1350"/>
      <c r="D26" s="1350"/>
      <c r="E26" s="1349"/>
    </row>
    <row r="27" spans="2:10" x14ac:dyDescent="0.2">
      <c r="B27" s="1328"/>
      <c r="C27" s="1341" t="s">
        <v>466</v>
      </c>
      <c r="D27" s="1348" t="s">
        <v>92</v>
      </c>
      <c r="E27" s="1335"/>
    </row>
    <row r="28" spans="2:10" x14ac:dyDescent="0.2">
      <c r="B28" s="1328"/>
      <c r="C28" s="1341" t="s">
        <v>378</v>
      </c>
      <c r="D28" s="1347">
        <v>0</v>
      </c>
      <c r="E28" s="1335"/>
    </row>
    <row r="29" spans="2:10" x14ac:dyDescent="0.2">
      <c r="B29" s="1328"/>
      <c r="C29" s="1346" t="s">
        <v>193</v>
      </c>
      <c r="D29" s="1345" t="e">
        <f ca="1">_xll.qlLibor(Trigger,,,,Currency,IborTenor1M,D35)</f>
        <v>#NAME?</v>
      </c>
      <c r="E29" s="1335"/>
    </row>
    <row r="30" spans="2:10" x14ac:dyDescent="0.2">
      <c r="B30" s="1332"/>
      <c r="C30" s="1331"/>
      <c r="D30" s="1331"/>
      <c r="E30" s="1344"/>
    </row>
    <row r="31" spans="2:10" x14ac:dyDescent="0.2">
      <c r="B31" s="1328"/>
      <c r="C31" s="1341" t="s">
        <v>371</v>
      </c>
      <c r="D31" s="818">
        <v>9.9999999999999998E-13</v>
      </c>
      <c r="E31" s="1335"/>
    </row>
    <row r="32" spans="2:10" x14ac:dyDescent="0.2">
      <c r="B32" s="1328"/>
      <c r="C32" s="1341" t="s">
        <v>370</v>
      </c>
      <c r="D32" s="1342" t="s">
        <v>369</v>
      </c>
      <c r="E32" s="1335"/>
    </row>
    <row r="33" spans="2:5" x14ac:dyDescent="0.2">
      <c r="B33" s="1328"/>
      <c r="C33" s="1341" t="s">
        <v>368</v>
      </c>
      <c r="D33" s="1340" t="s">
        <v>465</v>
      </c>
      <c r="E33" s="1335"/>
    </row>
    <row r="34" spans="2:5" x14ac:dyDescent="0.2">
      <c r="B34" s="1332"/>
      <c r="C34" s="1339"/>
      <c r="D34" s="1338"/>
      <c r="E34" s="1335"/>
    </row>
    <row r="35" spans="2:5" x14ac:dyDescent="0.2">
      <c r="B35" s="1328"/>
      <c r="C35" s="1337" t="s">
        <v>380</v>
      </c>
      <c r="D35" s="1336" t="e">
        <f ca="1">_xll.qlPiecewiseYieldCurve(Trigger,,,,D28,Calendar,_xll.ohPack('Delta 1M_SYNTH'!M13:M21),"actual/365",,,D31,D32,D33)</f>
        <v>#NAME?</v>
      </c>
      <c r="E35" s="1335"/>
    </row>
    <row r="36" spans="2:5" x14ac:dyDescent="0.2">
      <c r="B36" s="1328"/>
      <c r="C36" s="1334" t="s">
        <v>238</v>
      </c>
      <c r="D36" s="1333" t="e">
        <f ca="1">_xll.ohRangeRetrieveError(D35)</f>
        <v>#NAME?</v>
      </c>
      <c r="E36" s="1326"/>
    </row>
    <row r="37" spans="2:5" x14ac:dyDescent="0.2">
      <c r="B37" s="1332"/>
      <c r="C37" s="1331"/>
      <c r="D37" s="1331"/>
      <c r="E37" s="1326"/>
    </row>
    <row r="38" spans="2:5" x14ac:dyDescent="0.2">
      <c r="B38" s="1328"/>
      <c r="C38" s="1330" t="e">
        <f ca="1">_xll.qlTermStructureReferenceDate(,D35)</f>
        <v>#NAME?</v>
      </c>
      <c r="D38" s="1329" t="e">
        <f ca="1">_xll.qlYieldTermStructureDiscount(Trigger,D35,C38)</f>
        <v>#NAME?</v>
      </c>
      <c r="E38" s="1326"/>
    </row>
    <row r="39" spans="2:5" x14ac:dyDescent="0.2">
      <c r="B39" s="1328"/>
      <c r="C39" s="1880">
        <v>42333</v>
      </c>
      <c r="D39" s="1327" t="e">
        <f ca="1">_xll.qlYieldTermStructureDiscount(Trigger,D35,C39)</f>
        <v>#NAME?</v>
      </c>
      <c r="E39" s="1326"/>
    </row>
    <row r="40" spans="2:5" x14ac:dyDescent="0.2">
      <c r="B40" s="1325"/>
      <c r="C40" s="1324"/>
      <c r="D40" s="1324"/>
      <c r="E40" s="1323"/>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07" customWidth="1"/>
    <col min="3" max="5" width="19.5703125" style="1007" customWidth="1"/>
    <col min="6" max="6" width="9" style="1007" bestFit="1" customWidth="1"/>
    <col min="7" max="8" width="12.140625" style="1007" bestFit="1" customWidth="1"/>
    <col min="9" max="9" width="9" style="1007" bestFit="1" customWidth="1"/>
    <col min="10" max="11" width="8" style="1007" bestFit="1" customWidth="1"/>
    <col min="12" max="12" width="9" style="1007" bestFit="1" customWidth="1"/>
    <col min="13" max="13" width="9.28515625" style="1007" customWidth="1"/>
    <col min="14" max="14" width="11.28515625" style="1007" customWidth="1"/>
    <col min="15" max="17" width="5.85546875" style="1007" customWidth="1"/>
    <col min="18" max="18" width="2" style="1007" bestFit="1" customWidth="1"/>
    <col min="19" max="19" width="9.28515625" style="1007" customWidth="1"/>
    <col min="20" max="20" width="2" style="1007" bestFit="1" customWidth="1"/>
    <col min="21" max="21" width="9.28515625" style="1007" customWidth="1"/>
    <col min="22" max="22" width="10.7109375" style="1007" bestFit="1" customWidth="1"/>
    <col min="23" max="25" width="8" style="1007" bestFit="1" customWidth="1"/>
    <col min="26" max="27" width="8.140625" style="1007"/>
    <col min="28" max="28" width="17.42578125" style="1007" bestFit="1" customWidth="1"/>
    <col min="29" max="29" width="7" style="1007" bestFit="1" customWidth="1"/>
    <col min="30" max="31" width="8.140625" style="1007" bestFit="1" customWidth="1"/>
    <col min="32" max="32" width="10.42578125" style="1007" customWidth="1"/>
    <col min="33" max="16384" width="8.140625" style="1007"/>
  </cols>
  <sheetData>
    <row r="2" spans="1:32" ht="19.5" customHeight="1" x14ac:dyDescent="0.2">
      <c r="C2" s="1051" t="s">
        <v>364</v>
      </c>
      <c r="D2" s="1051" t="s">
        <v>325</v>
      </c>
      <c r="E2" s="1051" t="s">
        <v>441</v>
      </c>
      <c r="F2" s="1051" t="s">
        <v>67</v>
      </c>
      <c r="G2" s="1051" t="s">
        <v>461</v>
      </c>
      <c r="H2" s="1051" t="s">
        <v>460</v>
      </c>
      <c r="I2" s="1051" t="s">
        <v>459</v>
      </c>
      <c r="J2" s="1261" t="s">
        <v>458</v>
      </c>
      <c r="K2" s="1051" t="s">
        <v>457</v>
      </c>
      <c r="L2" s="1051" t="s">
        <v>456</v>
      </c>
      <c r="S2" s="1269" t="s">
        <v>455</v>
      </c>
      <c r="W2" s="1959" t="s">
        <v>454</v>
      </c>
      <c r="X2" s="1959"/>
      <c r="Y2" s="1959"/>
      <c r="AB2" s="1051" t="s">
        <v>325</v>
      </c>
      <c r="AC2" s="1051" t="s">
        <v>420</v>
      </c>
      <c r="AD2" s="1051" t="s">
        <v>453</v>
      </c>
      <c r="AE2" s="1051" t="s">
        <v>414</v>
      </c>
      <c r="AF2" s="1051" t="s">
        <v>452</v>
      </c>
    </row>
    <row r="3" spans="1:32" ht="12" customHeight="1" x14ac:dyDescent="0.2">
      <c r="C3" s="1306" t="str">
        <f>$D$10&amp;"LastFixing"&amp;QuoteSuffix</f>
        <v>GbpLibor1MLastFixing_Quote</v>
      </c>
      <c r="D3" s="1305" t="e">
        <f ca="1">_xll.qlCalendarAdvance(Calendar,_xll.qlLastFixingQuoteReferenceDate($C$3),_xll.qlInterestRateIndexFixingDays($D$10)&amp;"D","f",,LastFixingsTrigger)</f>
        <v>#NAME?</v>
      </c>
      <c r="E3" s="1305" t="e">
        <f ca="1">_xll.qlInterestRateIndexMaturity($D$10,D3)</f>
        <v>#NAME?</v>
      </c>
      <c r="F3" s="1301" t="e">
        <f ca="1">'Delta 1M_SYNTH'!X26</f>
        <v>#NAME?</v>
      </c>
      <c r="G3" s="1300" t="e">
        <f ca="1">_xll.qlDayCounterYearFraction(DayCounter,SettlementDate,D3,,,trigger)</f>
        <v>#NAME?</v>
      </c>
      <c r="H3" s="1300" t="e">
        <f ca="1">_xll.qlDayCounterYearFraction(DayCounter,SettlementDate,E3,,,trigger)</f>
        <v>#NAME?</v>
      </c>
      <c r="I3" s="1300" t="e">
        <f ca="1">H3-G3</f>
        <v>#NAME?</v>
      </c>
      <c r="J3" s="1300" t="e">
        <f ca="1">(H3^2-G3^2)/2</f>
        <v>#NAME?</v>
      </c>
      <c r="K3" s="1300" t="e">
        <f ca="1">(H3^3-G3^3)/3</f>
        <v>#NAME?</v>
      </c>
      <c r="L3" s="1299" t="b">
        <f>IF(D12="fixing",TRUE,FALSE)</f>
        <v>0</v>
      </c>
      <c r="N3" s="1960" t="s">
        <v>451</v>
      </c>
      <c r="O3" s="1274" t="e">
        <f t="array" aca="1" ref="O3:O5" ca="1">_xll.ohFilter(K3:K7,L3:L7)</f>
        <v>#NAME?</v>
      </c>
      <c r="P3" s="1294" t="e">
        <f t="array" aca="1" ref="P3:P5" ca="1">_xll.ohFilter(J3:J7,L3:L7)</f>
        <v>#NAME?</v>
      </c>
      <c r="Q3" s="1273" t="e">
        <f t="array" aca="1" ref="Q3:Q5" ca="1">_xll.ohFilter(I3:I7,L3:L7)</f>
        <v>#NAME?</v>
      </c>
      <c r="R3" s="1298"/>
      <c r="S3" s="1265" t="e">
        <f t="array" aca="1" ref="S3:S5" ca="1">MMULT(W3:Y5,U3:U5)</f>
        <v>#NAME?</v>
      </c>
      <c r="T3" s="1297"/>
      <c r="U3" s="1263" t="e">
        <f t="array" aca="1" ref="U3:U5" ca="1">_xll.ohFilter(F3:F7,L3:L7)</f>
        <v>#NAME?</v>
      </c>
      <c r="W3" s="1274" t="e">
        <f t="array" aca="1" ref="W3:Y5" ca="1">MINVERSE(O3:Q5)</f>
        <v>#NAME?</v>
      </c>
      <c r="X3" s="1294" t="e">
        <f ca="1"/>
        <v>#NAME?</v>
      </c>
      <c r="Y3" s="1273" t="e">
        <f ca="1"/>
        <v>#NAME?</v>
      </c>
      <c r="AB3" s="1257" t="e">
        <f ca="1">SettlementDate</f>
        <v>#NAME?</v>
      </c>
      <c r="AC3" s="1239" t="e">
        <f ca="1">_xll.qlDayCounterYearFraction(DayCounter,SettlementDate,AB3,,,trigger)</f>
        <v>#NAME?</v>
      </c>
      <c r="AD3" s="1296" t="e">
        <f t="shared" ref="AD3:AD26" ca="1" si="0">$S$13</f>
        <v>#NAME?</v>
      </c>
      <c r="AE3" s="1296" t="e">
        <f t="shared" ref="AE3:AE26" ca="1" si="1">$S$10+$S$9*AC3</f>
        <v>#NAME?</v>
      </c>
      <c r="AF3" s="1296" t="e">
        <f t="shared" ref="AF3:AF26" ca="1" si="2">($S$5+$S$4*AC3+$S$3*AC3^2)</f>
        <v>#NAME?</v>
      </c>
    </row>
    <row r="4" spans="1:32" ht="12" customHeight="1" x14ac:dyDescent="0.2">
      <c r="A4" s="1007">
        <v>0</v>
      </c>
      <c r="B4" s="1319">
        <f>A4+SUBSTITUTE($D$9,"M","")</f>
        <v>1</v>
      </c>
      <c r="C4" s="1293" t="str">
        <f>"Delta("&amp;A4&amp;"M,"&amp;B4&amp;"M)"</f>
        <v>Delta(0M,1M)</v>
      </c>
      <c r="D4" s="1252" t="e">
        <f ca="1">SettlementDate</f>
        <v>#NAME?</v>
      </c>
      <c r="E4" s="1252" t="e">
        <f ca="1">_xll.qlInterestRateIndexMaturity($D$10,D4)</f>
        <v>#NAME?</v>
      </c>
      <c r="F4" s="1289" t="e">
        <f t="array" aca="1" ref="F4:F7" ca="1">Delta1M</f>
        <v>#NAME?</v>
      </c>
      <c r="G4" s="1239" t="e">
        <f ca="1">_xll.qlDayCounterYearFraction(DayCounter,SettlementDate,D4,,,trigger)</f>
        <v>#NAME?</v>
      </c>
      <c r="H4" s="1239" t="e">
        <f ca="1">_xll.qlDayCounterYearFraction(DayCounter,SettlementDate,E4,,,trigger)</f>
        <v>#NAME?</v>
      </c>
      <c r="I4" s="1239" t="e">
        <f ca="1">H4-G4</f>
        <v>#NAME?</v>
      </c>
      <c r="J4" s="1239" t="e">
        <f ca="1">(H4^2-G4^2)/2</f>
        <v>#NAME?</v>
      </c>
      <c r="K4" s="1239" t="e">
        <f ca="1">(H4^3-G4^3)/3</f>
        <v>#NAME?</v>
      </c>
      <c r="L4" s="1288" t="b">
        <f>IF(D12="fixing",FALSE,TRUE)</f>
        <v>1</v>
      </c>
      <c r="N4" s="1960"/>
      <c r="O4" s="1274" t="e">
        <f ca="1"/>
        <v>#NAME?</v>
      </c>
      <c r="P4" s="1294" t="e">
        <f ca="1"/>
        <v>#NAME?</v>
      </c>
      <c r="Q4" s="1273" t="e">
        <f ca="1"/>
        <v>#NAME?</v>
      </c>
      <c r="R4" s="1295" t="s">
        <v>417</v>
      </c>
      <c r="S4" s="1265" t="e">
        <f ca="1"/>
        <v>#NAME?</v>
      </c>
      <c r="T4" s="1295" t="s">
        <v>446</v>
      </c>
      <c r="U4" s="1263" t="e">
        <f ca="1"/>
        <v>#NAME?</v>
      </c>
      <c r="W4" s="1274" t="e">
        <f ca="1"/>
        <v>#NAME?</v>
      </c>
      <c r="X4" s="1294" t="e">
        <f ca="1"/>
        <v>#NAME?</v>
      </c>
      <c r="Y4" s="1273" t="e">
        <f ca="1"/>
        <v>#NAME?</v>
      </c>
      <c r="AB4" s="1240" t="e">
        <f ca="1">_xll.qlCalendarAdvance(Calendar,AB3,"1d","mf",,trigger)</f>
        <v>#NAME?</v>
      </c>
      <c r="AC4" s="1239" t="e">
        <f ca="1">_xll.qlDayCounterYearFraction(DayCounter,SettlementDate,AB4,,,trigger)</f>
        <v>#NAME?</v>
      </c>
      <c r="AD4" s="1238" t="e">
        <f t="shared" ca="1" si="0"/>
        <v>#NAME?</v>
      </c>
      <c r="AE4" s="1238" t="e">
        <f t="shared" ca="1" si="1"/>
        <v>#NAME?</v>
      </c>
      <c r="AF4" s="1238" t="e">
        <f t="shared" ca="1" si="2"/>
        <v>#NAME?</v>
      </c>
    </row>
    <row r="5" spans="1:32" ht="12" customHeight="1" x14ac:dyDescent="0.2">
      <c r="A5" s="1021">
        <v>1</v>
      </c>
      <c r="B5" s="1319">
        <f>A5+SUBSTITUTE($D$9,"M","")</f>
        <v>2</v>
      </c>
      <c r="C5" s="1293" t="str">
        <f>"Delta("&amp;A5&amp;"M,"&amp;B5&amp;"M)"</f>
        <v>Delta(1M,2M)</v>
      </c>
      <c r="D5" s="1252" t="e">
        <f ca="1">_xll.qlCalendarAdvance(Calendar,SettlementDate,A5&amp;"M","f")</f>
        <v>#NAME?</v>
      </c>
      <c r="E5" s="1252" t="e">
        <f ca="1">_xll.qlInterestRateIndexMaturity($D$10,D5)</f>
        <v>#NAME?</v>
      </c>
      <c r="F5" s="1289" t="e">
        <f ca="1"/>
        <v>#NAME?</v>
      </c>
      <c r="G5" s="1239" t="e">
        <f ca="1">_xll.qlDayCounterYearFraction(DayCounter,SettlementDate,D5,,,trigger)</f>
        <v>#NAME?</v>
      </c>
      <c r="H5" s="1239" t="e">
        <f ca="1">_xll.qlDayCounterYearFraction(DayCounter,SettlementDate,E5,,,trigger)</f>
        <v>#NAME?</v>
      </c>
      <c r="I5" s="1239" t="e">
        <f ca="1">H5-G5</f>
        <v>#NAME?</v>
      </c>
      <c r="J5" s="1239" t="e">
        <f ca="1">(H5^2-G5^2)/2</f>
        <v>#NAME?</v>
      </c>
      <c r="K5" s="1239" t="e">
        <f ca="1">(H5^3-G5^3)/3</f>
        <v>#NAME?</v>
      </c>
      <c r="L5" s="1288" t="b">
        <v>1</v>
      </c>
      <c r="N5" s="1960"/>
      <c r="O5" s="1274" t="e">
        <f ca="1"/>
        <v>#NAME?</v>
      </c>
      <c r="P5" s="1294" t="e">
        <f ca="1"/>
        <v>#NAME?</v>
      </c>
      <c r="Q5" s="1273" t="e">
        <f ca="1"/>
        <v>#NAME?</v>
      </c>
      <c r="R5" s="1021"/>
      <c r="S5" s="1265" t="e">
        <f ca="1"/>
        <v>#NAME?</v>
      </c>
      <c r="T5" s="1295"/>
      <c r="U5" s="1263" t="e">
        <f ca="1"/>
        <v>#NAME?</v>
      </c>
      <c r="W5" s="1274" t="e">
        <f ca="1"/>
        <v>#NAME?</v>
      </c>
      <c r="X5" s="1294" t="e">
        <f ca="1"/>
        <v>#NAME?</v>
      </c>
      <c r="Y5" s="1273" t="e">
        <f ca="1"/>
        <v>#NAME?</v>
      </c>
      <c r="AB5" s="1240" t="e">
        <f ca="1">_xll.qlCalendarAdvance(Calendar,AB4,"1d","mf",,trigger)</f>
        <v>#NAME?</v>
      </c>
      <c r="AC5" s="1239" t="e">
        <f ca="1">_xll.qlDayCounterYearFraction(DayCounter,SettlementDate,AB5,,,trigger)</f>
        <v>#NAME?</v>
      </c>
      <c r="AD5" s="1238" t="e">
        <f t="shared" ca="1" si="0"/>
        <v>#NAME?</v>
      </c>
      <c r="AE5" s="1238" t="e">
        <f t="shared" ca="1" si="1"/>
        <v>#NAME?</v>
      </c>
      <c r="AF5" s="1238" t="e">
        <f t="shared" ca="1" si="2"/>
        <v>#NAME?</v>
      </c>
    </row>
    <row r="6" spans="1:32" ht="12" customHeight="1" x14ac:dyDescent="0.2">
      <c r="A6" s="1021">
        <v>2</v>
      </c>
      <c r="B6" s="1281">
        <f>A6+SUBSTITUTE($D$9,"M","")</f>
        <v>3</v>
      </c>
      <c r="C6" s="1293" t="str">
        <f>"Delta("&amp;A6&amp;"M,"&amp;B6&amp;"M)"</f>
        <v>Delta(2M,3M)</v>
      </c>
      <c r="D6" s="1252" t="e">
        <f ca="1">_xll.qlCalendarAdvance(Calendar,SettlementDate,A6&amp;"M","f")</f>
        <v>#NAME?</v>
      </c>
      <c r="E6" s="1252" t="e">
        <f ca="1">_xll.qlInterestRateIndexMaturity($D$10,D6)</f>
        <v>#NAME?</v>
      </c>
      <c r="F6" s="1289" t="e">
        <f ca="1"/>
        <v>#NAME?</v>
      </c>
      <c r="G6" s="1239" t="e">
        <f ca="1">_xll.qlDayCounterYearFraction(DayCounter,SettlementDate,D6,,,trigger)</f>
        <v>#NAME?</v>
      </c>
      <c r="H6" s="1239" t="e">
        <f ca="1">_xll.qlDayCounterYearFraction(DayCounter,SettlementDate,E6,,,trigger)</f>
        <v>#NAME?</v>
      </c>
      <c r="I6" s="1239" t="e">
        <f ca="1">H6-G6</f>
        <v>#NAME?</v>
      </c>
      <c r="J6" s="1239" t="e">
        <f ca="1">(H6^2-G6^2)/2</f>
        <v>#NAME?</v>
      </c>
      <c r="K6" s="1239" t="e">
        <f ca="1">(H6^3-G6^3)/3</f>
        <v>#NAME?</v>
      </c>
      <c r="L6" s="1288" t="b">
        <v>1</v>
      </c>
      <c r="S6" s="1271"/>
      <c r="T6" s="1268"/>
      <c r="U6" s="1267"/>
      <c r="AB6" s="1240" t="e">
        <f ca="1">_xll.qlCalendarAdvance(Calendar,AB5,"1d","mf",,trigger)</f>
        <v>#NAME?</v>
      </c>
      <c r="AC6" s="1239" t="e">
        <f ca="1">_xll.qlDayCounterYearFraction(DayCounter,SettlementDate,AB6,,,trigger)</f>
        <v>#NAME?</v>
      </c>
      <c r="AD6" s="1238" t="e">
        <f t="shared" ca="1" si="0"/>
        <v>#NAME?</v>
      </c>
      <c r="AE6" s="1238" t="e">
        <f t="shared" ca="1" si="1"/>
        <v>#NAME?</v>
      </c>
      <c r="AF6" s="1238" t="e">
        <f t="shared" ca="1" si="2"/>
        <v>#NAME?</v>
      </c>
    </row>
    <row r="7" spans="1:32" ht="12" customHeight="1" x14ac:dyDescent="0.2">
      <c r="A7" s="1021">
        <v>3</v>
      </c>
      <c r="B7" s="1281">
        <f>A7+SUBSTITUTE($D$9,"M","")</f>
        <v>4</v>
      </c>
      <c r="C7" s="1287" t="str">
        <f>"Delta("&amp;A7&amp;"M,"&amp;B7&amp;"M)"</f>
        <v>Delta(3M,4M)</v>
      </c>
      <c r="D7" s="1247" t="e">
        <f ca="1">_xll.qlCalendarAdvance(Calendar,SettlementDate,A7&amp;"M","f")</f>
        <v>#NAME?</v>
      </c>
      <c r="E7" s="1247" t="e">
        <f ca="1">_xll.qlInterestRateIndexMaturity($D$10,D7)</f>
        <v>#NAME?</v>
      </c>
      <c r="F7" s="1283" t="e">
        <f ca="1"/>
        <v>#NAME?</v>
      </c>
      <c r="G7" s="1236" t="e">
        <f ca="1">_xll.qlDayCounterYearFraction(DayCounter,SettlementDate,D7,,,trigger)</f>
        <v>#NAME?</v>
      </c>
      <c r="H7" s="1236" t="e">
        <f ca="1">_xll.qlDayCounterYearFraction(DayCounter,SettlementDate,E7,,,trigger)</f>
        <v>#NAME?</v>
      </c>
      <c r="I7" s="1236" t="e">
        <f ca="1">H7-G7</f>
        <v>#NAME?</v>
      </c>
      <c r="J7" s="1236" t="e">
        <f ca="1">(H7^2-G7^2)/2</f>
        <v>#NAME?</v>
      </c>
      <c r="K7" s="1236" t="e">
        <f ca="1">(H7^3-G7^3)/3</f>
        <v>#NAME?</v>
      </c>
      <c r="L7" s="1282" t="b">
        <v>0</v>
      </c>
      <c r="S7" s="1271"/>
      <c r="T7" s="1268"/>
      <c r="U7" s="1267"/>
      <c r="AB7" s="1240" t="e">
        <f ca="1">_xll.qlCalendarAdvance(Calendar,AB6,"1d","mf",,trigger)</f>
        <v>#NAME?</v>
      </c>
      <c r="AC7" s="1239" t="e">
        <f ca="1">_xll.qlDayCounterYearFraction(DayCounter,SettlementDate,AB7,,,trigger)</f>
        <v>#NAME?</v>
      </c>
      <c r="AD7" s="1238" t="e">
        <f t="shared" ca="1" si="0"/>
        <v>#NAME?</v>
      </c>
      <c r="AE7" s="1238" t="e">
        <f t="shared" ca="1" si="1"/>
        <v>#NAME?</v>
      </c>
      <c r="AF7" s="1238" t="e">
        <f t="shared" ca="1" si="2"/>
        <v>#NAME?</v>
      </c>
    </row>
    <row r="8" spans="1:32" ht="12" customHeight="1" x14ac:dyDescent="0.2">
      <c r="A8" s="1021"/>
      <c r="B8" s="1281"/>
      <c r="C8" s="1281"/>
      <c r="D8" s="1280"/>
      <c r="E8" s="1280"/>
      <c r="F8" s="1279"/>
      <c r="G8" s="1278"/>
      <c r="H8" s="1278"/>
      <c r="I8" s="1278"/>
      <c r="J8" s="1278"/>
      <c r="K8" s="1278"/>
      <c r="L8" s="1277"/>
      <c r="S8" s="1276" t="s">
        <v>450</v>
      </c>
      <c r="T8" s="1268"/>
      <c r="U8" s="1267"/>
      <c r="AB8" s="1240" t="e">
        <f ca="1">_xll.qlCalendarAdvance(Calendar,AB7,"1d","mf",,trigger)</f>
        <v>#NAME?</v>
      </c>
      <c r="AC8" s="1239" t="e">
        <f ca="1">_xll.qlDayCounterYearFraction(DayCounter,SettlementDate,AB8,,,trigger)</f>
        <v>#NAME?</v>
      </c>
      <c r="AD8" s="1238" t="e">
        <f t="shared" ca="1" si="0"/>
        <v>#NAME?</v>
      </c>
      <c r="AE8" s="1238" t="e">
        <f t="shared" ca="1" si="1"/>
        <v>#NAME?</v>
      </c>
      <c r="AF8" s="1238" t="e">
        <f t="shared" ca="1" si="2"/>
        <v>#NAME?</v>
      </c>
    </row>
    <row r="9" spans="1:32" ht="12" customHeight="1" x14ac:dyDescent="0.2">
      <c r="C9" s="1051" t="s">
        <v>74</v>
      </c>
      <c r="D9" s="1270" t="s">
        <v>92</v>
      </c>
      <c r="N9" s="1959" t="s">
        <v>442</v>
      </c>
      <c r="O9" s="1275"/>
      <c r="P9" s="1274" t="e">
        <f t="array" aca="1" ref="P9:P10" ca="1">_xll.ohFilter(J3:J7,L3:L7)</f>
        <v>#NAME?</v>
      </c>
      <c r="Q9" s="1273" t="e">
        <f t="array" aca="1" ref="Q9:Q10" ca="1">_xll.ohFilter(I3:I7,L3:L7)</f>
        <v>#NAME?</v>
      </c>
      <c r="R9" s="1961" t="s">
        <v>417</v>
      </c>
      <c r="S9" s="1265" t="e">
        <f t="array" aca="1" ref="S9:S10" ca="1">MMULT(W9:X10,U9:U10)</f>
        <v>#NAME?</v>
      </c>
      <c r="T9" s="1961" t="s">
        <v>446</v>
      </c>
      <c r="U9" s="1263" t="e">
        <f t="array" aca="1" ref="U9:U10" ca="1">_xll.ohFilter(F3:F7,L3:L7)</f>
        <v>#NAME?</v>
      </c>
      <c r="W9" s="1274" t="e">
        <f t="array" aca="1" ref="W9:X10" ca="1">MINVERSE(P9:Q10)</f>
        <v>#NAME?</v>
      </c>
      <c r="X9" s="1273" t="e">
        <f ca="1"/>
        <v>#NAME?</v>
      </c>
      <c r="AB9" s="1240" t="e">
        <f ca="1">_xll.qlCalendarAdvance(Calendar,AB8,"1d","mf",,trigger)</f>
        <v>#NAME?</v>
      </c>
      <c r="AC9" s="1239" t="e">
        <f ca="1">_xll.qlDayCounterYearFraction(DayCounter,SettlementDate,AB9,,,trigger)</f>
        <v>#NAME?</v>
      </c>
      <c r="AD9" s="1238" t="e">
        <f t="shared" ca="1" si="0"/>
        <v>#NAME?</v>
      </c>
      <c r="AE9" s="1238" t="e">
        <f t="shared" ca="1" si="1"/>
        <v>#NAME?</v>
      </c>
      <c r="AF9" s="1238" t="e">
        <f t="shared" ca="1" si="2"/>
        <v>#NAME?</v>
      </c>
    </row>
    <row r="10" spans="1:32" ht="12" customHeight="1" x14ac:dyDescent="0.2">
      <c r="C10" s="1051" t="s">
        <v>294</v>
      </c>
      <c r="D10" s="1270" t="str">
        <f>PROPER(Currency)&amp;IborType&amp;D9</f>
        <v>GbpLibor1M</v>
      </c>
      <c r="N10" s="1959"/>
      <c r="O10" s="1275"/>
      <c r="P10" s="1274" t="e">
        <f ca="1"/>
        <v>#NAME?</v>
      </c>
      <c r="Q10" s="1273" t="e">
        <f ca="1"/>
        <v>#NAME?</v>
      </c>
      <c r="R10" s="1961"/>
      <c r="S10" s="1265" t="e">
        <f ca="1"/>
        <v>#NAME?</v>
      </c>
      <c r="T10" s="1961"/>
      <c r="U10" s="1263" t="e">
        <f ca="1"/>
        <v>#NAME?</v>
      </c>
      <c r="W10" s="1274" t="e">
        <f ca="1"/>
        <v>#NAME?</v>
      </c>
      <c r="X10" s="1273" t="e">
        <f ca="1"/>
        <v>#NAME?</v>
      </c>
      <c r="AB10" s="1240" t="e">
        <f ca="1">_xll.qlCalendarAdvance(Calendar,AB9,"1d","mf",,trigger)</f>
        <v>#NAME?</v>
      </c>
      <c r="AC10" s="1239" t="e">
        <f ca="1">_xll.qlDayCounterYearFraction(DayCounter,SettlementDate,AB10,,,trigger)</f>
        <v>#NAME?</v>
      </c>
      <c r="AD10" s="1238" t="e">
        <f t="shared" ca="1" si="0"/>
        <v>#NAME?</v>
      </c>
      <c r="AE10" s="1238" t="e">
        <f t="shared" ca="1" si="1"/>
        <v>#NAME?</v>
      </c>
      <c r="AF10" s="1238" t="e">
        <f t="shared" ca="1" si="2"/>
        <v>#NAME?</v>
      </c>
    </row>
    <row r="11" spans="1:32" ht="12" customHeight="1" x14ac:dyDescent="0.2">
      <c r="C11" s="1051" t="s">
        <v>419</v>
      </c>
      <c r="D11" s="1272" t="s">
        <v>309</v>
      </c>
      <c r="S11" s="1271"/>
      <c r="T11" s="1268"/>
      <c r="U11" s="1267"/>
      <c r="AB11" s="1240" t="e">
        <f ca="1">_xll.qlCalendarAdvance(Calendar,AB10,"1d","mf",,trigger)</f>
        <v>#NAME?</v>
      </c>
      <c r="AC11" s="1239" t="e">
        <f ca="1">_xll.qlDayCounterYearFraction(DayCounter,SettlementDate,AB11,,,trigger)</f>
        <v>#NAME?</v>
      </c>
      <c r="AD11" s="1238" t="e">
        <f t="shared" ca="1" si="0"/>
        <v>#NAME?</v>
      </c>
      <c r="AE11" s="1238" t="e">
        <f t="shared" ca="1" si="1"/>
        <v>#NAME?</v>
      </c>
      <c r="AF11" s="1238" t="e">
        <f t="shared" ca="1" si="2"/>
        <v>#NAME?</v>
      </c>
    </row>
    <row r="12" spans="1:32" ht="12" customHeight="1" x14ac:dyDescent="0.2">
      <c r="C12" s="1051" t="s">
        <v>449</v>
      </c>
      <c r="D12" s="1270" t="s">
        <v>464</v>
      </c>
      <c r="S12" s="1269" t="s">
        <v>447</v>
      </c>
      <c r="T12" s="1268"/>
      <c r="U12" s="1267"/>
      <c r="AB12" s="1240" t="e">
        <f ca="1">_xll.qlCalendarAdvance(Calendar,AB11,"1d","mf",,trigger)</f>
        <v>#NAME?</v>
      </c>
      <c r="AC12" s="1239" t="e">
        <f ca="1">_xll.qlDayCounterYearFraction(DayCounter,SettlementDate,AB12,,,trigger)</f>
        <v>#NAME?</v>
      </c>
      <c r="AD12" s="1238" t="e">
        <f t="shared" ca="1" si="0"/>
        <v>#NAME?</v>
      </c>
      <c r="AE12" s="1238" t="e">
        <f t="shared" ca="1" si="1"/>
        <v>#NAME?</v>
      </c>
      <c r="AF12" s="1238" t="e">
        <f t="shared" ca="1" si="2"/>
        <v>#NAME?</v>
      </c>
    </row>
    <row r="13" spans="1:32" ht="12" customHeight="1" x14ac:dyDescent="0.2">
      <c r="J13" s="1312" t="str">
        <f>"Synthetic Deposits "&amp;D9</f>
        <v>Synthetic Deposits 1M</v>
      </c>
      <c r="K13" s="1312"/>
      <c r="L13" s="1312"/>
      <c r="N13" s="1264" t="s">
        <v>445</v>
      </c>
      <c r="Q13" s="1262" t="e">
        <f t="array" aca="1" ref="Q13" ca="1">_xll.ohFilter(I3:I7,L3:L7)</f>
        <v>#NAME?</v>
      </c>
      <c r="R13" s="1264" t="s">
        <v>417</v>
      </c>
      <c r="S13" s="1265" t="e">
        <f ca="1">MMULT(W13,U13)</f>
        <v>#NAME?</v>
      </c>
      <c r="T13" s="1264" t="s">
        <v>446</v>
      </c>
      <c r="U13" s="1263" t="e">
        <f t="array" aca="1" ref="U13" ca="1">_xll.ohFilter(F3:F7,L3:L7)</f>
        <v>#NAME?</v>
      </c>
      <c r="W13" s="1262" t="e">
        <f ca="1">MINVERSE(Q13)</f>
        <v>#NAME?</v>
      </c>
      <c r="AB13" s="1240" t="e">
        <f ca="1">_xll.qlCalendarAdvance(Calendar,AB12,"1d","mf",,trigger)</f>
        <v>#NAME?</v>
      </c>
      <c r="AC13" s="1239" t="e">
        <f ca="1">_xll.qlDayCounterYearFraction(DayCounter,SettlementDate,AB13,,,trigger)</f>
        <v>#NAME?</v>
      </c>
      <c r="AD13" s="1238" t="e">
        <f t="shared" ca="1" si="0"/>
        <v>#NAME?</v>
      </c>
      <c r="AE13" s="1238" t="e">
        <f t="shared" ca="1" si="1"/>
        <v>#NAME?</v>
      </c>
      <c r="AF13" s="1238" t="e">
        <f t="shared" ca="1" si="2"/>
        <v>#NAME?</v>
      </c>
    </row>
    <row r="14" spans="1:32" ht="12" customHeight="1" x14ac:dyDescent="0.2">
      <c r="C14" s="1051" t="s">
        <v>430</v>
      </c>
      <c r="D14" s="1051" t="s">
        <v>325</v>
      </c>
      <c r="E14" s="1051" t="s">
        <v>441</v>
      </c>
      <c r="F14" s="1261" t="s">
        <v>420</v>
      </c>
      <c r="G14" s="1261" t="s">
        <v>428</v>
      </c>
      <c r="H14" s="1051" t="s">
        <v>427</v>
      </c>
      <c r="I14" s="1051" t="s">
        <v>426</v>
      </c>
      <c r="J14" s="1260" t="s">
        <v>445</v>
      </c>
      <c r="K14" s="1260" t="s">
        <v>442</v>
      </c>
      <c r="L14" s="1260" t="s">
        <v>444</v>
      </c>
      <c r="AB14" s="1240" t="e">
        <f ca="1">_xll.qlCalendarAdvance(Calendar,AB13,"1d","mf",,trigger)</f>
        <v>#NAME?</v>
      </c>
      <c r="AC14" s="1239" t="e">
        <f ca="1">_xll.qlDayCounterYearFraction(DayCounter,SettlementDate,AB14,,,trigger)</f>
        <v>#NAME?</v>
      </c>
      <c r="AD14" s="1238" t="e">
        <f t="shared" ca="1" si="0"/>
        <v>#NAME?</v>
      </c>
      <c r="AE14" s="1238" t="e">
        <f t="shared" ca="1" si="1"/>
        <v>#NAME?</v>
      </c>
      <c r="AF14" s="1238" t="e">
        <f t="shared" ca="1" si="2"/>
        <v>#NAME?</v>
      </c>
    </row>
    <row r="15" spans="1:32" ht="12" customHeight="1" x14ac:dyDescent="0.2">
      <c r="C15" s="1259" t="s">
        <v>322</v>
      </c>
      <c r="D15" s="1258" t="e">
        <f ca="1">SettlementDate</f>
        <v>#NAME?</v>
      </c>
      <c r="E15" s="1257" t="e">
        <f ca="1">_xll.qlCalendarAdvance(Calendar,SettlementDate,C15,"Following",,trigger)</f>
        <v>#NAME?</v>
      </c>
      <c r="F15" s="1256" t="e">
        <f ca="1">_xll.qlDayCounterYearFraction(DayCounter,D15,E15,,,trigger)</f>
        <v>#NAME?</v>
      </c>
      <c r="G15" s="1255" t="e">
        <f ca="1">_xll.qlYieldTSDiscount(Discounting,D15,,AllTriggers)</f>
        <v>#NAME?</v>
      </c>
      <c r="H15" s="1255" t="e">
        <f ca="1">_xll.qlYieldTSDiscount(Discounting,E15,,AllTriggers)</f>
        <v>#NAME?</v>
      </c>
      <c r="I15" s="1238" t="e">
        <f ca="1">(G15/H15-1)/F15</f>
        <v>#NAME?</v>
      </c>
      <c r="J15" s="1296" t="e">
        <f ca="1">((1+I15*F15)*EXP($S$13*F15)-1)/F15</f>
        <v>#NAME?</v>
      </c>
      <c r="K15" s="1296" t="e">
        <f ca="1">((1+F15*I15)*EXP($S$10*F15+0.5*$S$9*F15^2)-1)/F15</f>
        <v>#NAME?</v>
      </c>
      <c r="L15" s="1296" t="e">
        <f ca="1">((1+F15*I15)*EXP($S$5*F15+0.5*$S$4*F15^2+1/3*$S$3*F15^3)-1)/F15</f>
        <v>#NAME?</v>
      </c>
      <c r="AB15" s="1240" t="e">
        <f ca="1">_xll.qlCalendarAdvance(Calendar,AB14,"1d","mf",,trigger)</f>
        <v>#NAME?</v>
      </c>
      <c r="AC15" s="1239" t="e">
        <f ca="1">_xll.qlDayCounterYearFraction(DayCounter,SettlementDate,AB15,,,trigger)</f>
        <v>#NAME?</v>
      </c>
      <c r="AD15" s="1238" t="e">
        <f t="shared" ca="1" si="0"/>
        <v>#NAME?</v>
      </c>
      <c r="AE15" s="1238" t="e">
        <f t="shared" ca="1" si="1"/>
        <v>#NAME?</v>
      </c>
      <c r="AF15" s="1238" t="e">
        <f t="shared" ca="1" si="2"/>
        <v>#NAME?</v>
      </c>
    </row>
    <row r="16" spans="1:32" ht="12" customHeight="1" x14ac:dyDescent="0.2">
      <c r="C16" s="1253" t="s">
        <v>346</v>
      </c>
      <c r="D16" s="1252" t="e">
        <f ca="1">SettlementDate</f>
        <v>#NAME?</v>
      </c>
      <c r="E16" s="1240" t="e">
        <f ca="1">_xll.qlCalendarAdvance(Calendar,SettlementDate,C16,"Following",,trigger)</f>
        <v>#NAME?</v>
      </c>
      <c r="F16" s="1239" t="e">
        <f ca="1">_xll.qlDayCounterYearFraction(DayCounter,D16,E16,,,trigger)</f>
        <v>#NAME?</v>
      </c>
      <c r="G16" s="1251" t="e">
        <f ca="1">_xll.qlYieldTSDiscount(Discounting,D16,,AllTriggers)</f>
        <v>#NAME?</v>
      </c>
      <c r="H16" s="1321" t="e">
        <f ca="1">_xll.qlYieldTSDiscount(Discounting,E16,,AllTriggers)</f>
        <v>#NAME?</v>
      </c>
      <c r="I16" s="1238" t="e">
        <f ca="1">(G16/H16-1)/F16</f>
        <v>#NAME?</v>
      </c>
      <c r="J16" s="1238" t="e">
        <f ca="1">((1+I16*F16)*EXP($S$13*F16)-1)/F16</f>
        <v>#NAME?</v>
      </c>
      <c r="K16" s="1238" t="e">
        <f ca="1">((1+F16*I16)*EXP($S$10*F16+0.5*$S$9*F16^2)-1)/F16</f>
        <v>#NAME?</v>
      </c>
      <c r="L16" s="1238" t="e">
        <f ca="1">((1+F16*I16)*EXP($S$5*F16+0.5*$S$4*F16^2+1/3*$S$3*F16^3)-1)/F16</f>
        <v>#NAME?</v>
      </c>
      <c r="AB16" s="1240" t="e">
        <f ca="1">_xll.qlCalendarAdvance(Calendar,AB15,"1d","mf",,trigger)</f>
        <v>#NAME?</v>
      </c>
      <c r="AC16" s="1239" t="e">
        <f ca="1">_xll.qlDayCounterYearFraction(DayCounter,SettlementDate,AB16,,,trigger)</f>
        <v>#NAME?</v>
      </c>
      <c r="AD16" s="1238" t="e">
        <f t="shared" ca="1" si="0"/>
        <v>#NAME?</v>
      </c>
      <c r="AE16" s="1238" t="e">
        <f t="shared" ca="1" si="1"/>
        <v>#NAME?</v>
      </c>
      <c r="AF16" s="1238" t="e">
        <f t="shared" ca="1" si="2"/>
        <v>#NAME?</v>
      </c>
    </row>
    <row r="17" spans="3:32" ht="12" customHeight="1" x14ac:dyDescent="0.2">
      <c r="C17" s="1253" t="s">
        <v>94</v>
      </c>
      <c r="D17" s="1252" t="e">
        <f ca="1">SettlementDate</f>
        <v>#NAME?</v>
      </c>
      <c r="E17" s="1240" t="e">
        <f ca="1">_xll.qlCalendarAdvance(Calendar,SettlementDate,C17,"Following",,trigger)</f>
        <v>#NAME?</v>
      </c>
      <c r="F17" s="1239" t="e">
        <f ca="1">_xll.qlDayCounterYearFraction(DayCounter,D17,E17,,,trigger)</f>
        <v>#NAME?</v>
      </c>
      <c r="G17" s="1251" t="e">
        <f ca="1">_xll.qlYieldTSDiscount(Discounting,D17,,AllTriggers)</f>
        <v>#NAME?</v>
      </c>
      <c r="H17" s="1321" t="e">
        <f ca="1">_xll.qlYieldTSDiscount(Discounting,E17,,AllTriggers)</f>
        <v>#NAME?</v>
      </c>
      <c r="I17" s="1238" t="e">
        <f ca="1">(G17/H17-1)/F17</f>
        <v>#NAME?</v>
      </c>
      <c r="J17" s="1238" t="e">
        <f ca="1">((1+I17*F17)*EXP($S$13*F17)-1)/F17</f>
        <v>#NAME?</v>
      </c>
      <c r="K17" s="1238" t="e">
        <f ca="1">((1+F17*I17)*EXP($S$10*F17+0.5*$S$9*F17^2)-1)/F17</f>
        <v>#NAME?</v>
      </c>
      <c r="L17" s="1238" t="e">
        <f ca="1">((1+F17*I17)*EXP($S$5*F17+0.5*$S$4*F17^2+1/3*$S$3*F17^3)-1)/F17</f>
        <v>#NAME?</v>
      </c>
      <c r="AB17" s="1240" t="e">
        <f ca="1">_xll.qlCalendarAdvance(Calendar,AB16,"1d","mf",,trigger)</f>
        <v>#NAME?</v>
      </c>
      <c r="AC17" s="1239" t="e">
        <f ca="1">_xll.qlDayCounterYearFraction(DayCounter,SettlementDate,AB17,,,trigger)</f>
        <v>#NAME?</v>
      </c>
      <c r="AD17" s="1238" t="e">
        <f t="shared" ca="1" si="0"/>
        <v>#NAME?</v>
      </c>
      <c r="AE17" s="1238" t="e">
        <f t="shared" ca="1" si="1"/>
        <v>#NAME?</v>
      </c>
      <c r="AF17" s="1238" t="e">
        <f t="shared" ca="1" si="2"/>
        <v>#NAME?</v>
      </c>
    </row>
    <row r="18" spans="3:32" ht="12" customHeight="1" x14ac:dyDescent="0.2">
      <c r="C18" s="1253" t="s">
        <v>93</v>
      </c>
      <c r="D18" s="1252" t="e">
        <f ca="1">SettlementDate</f>
        <v>#NAME?</v>
      </c>
      <c r="E18" s="1240" t="e">
        <f ca="1">_xll.qlCalendarAdvance(Calendar,SettlementDate,C18,"Following",,trigger)</f>
        <v>#NAME?</v>
      </c>
      <c r="F18" s="1239" t="e">
        <f ca="1">_xll.qlDayCounterYearFraction(DayCounter,D18,E18,,,trigger)</f>
        <v>#NAME?</v>
      </c>
      <c r="G18" s="1251" t="e">
        <f ca="1">_xll.qlYieldTSDiscount(Discounting,D18,,AllTriggers)</f>
        <v>#NAME?</v>
      </c>
      <c r="H18" s="1321" t="e">
        <f ca="1">_xll.qlYieldTSDiscount(Discounting,E18,,AllTriggers)</f>
        <v>#NAME?</v>
      </c>
      <c r="I18" s="1238" t="e">
        <f ca="1">(G18/H18-1)/F18</f>
        <v>#NAME?</v>
      </c>
      <c r="J18" s="1238" t="e">
        <f ca="1">((1+I18*F18)*EXP($S$13*F18)-1)/F18</f>
        <v>#NAME?</v>
      </c>
      <c r="K18" s="1238" t="e">
        <f ca="1">((1+F18*I18)*EXP($S$10*F18+0.5*$S$9*F18^2)-1)/F18</f>
        <v>#NAME?</v>
      </c>
      <c r="L18" s="1238" t="e">
        <f ca="1">((1+F18*I18)*EXP($S$5*F18+0.5*$S$4*F18^2+1/3*$S$3*F18^3)-1)/F18</f>
        <v>#NAME?</v>
      </c>
      <c r="AB18" s="1240" t="e">
        <f ca="1">_xll.qlCalendarAdvance(Calendar,AB17,"1d","mf",,trigger)</f>
        <v>#NAME?</v>
      </c>
      <c r="AC18" s="1239" t="e">
        <f ca="1">_xll.qlDayCounterYearFraction(DayCounter,SettlementDate,AB18,,,trigger)</f>
        <v>#NAME?</v>
      </c>
      <c r="AD18" s="1238" t="e">
        <f t="shared" ca="1" si="0"/>
        <v>#NAME?</v>
      </c>
      <c r="AE18" s="1238" t="e">
        <f t="shared" ca="1" si="1"/>
        <v>#NAME?</v>
      </c>
      <c r="AF18" s="1238" t="e">
        <f t="shared" ca="1" si="2"/>
        <v>#NAME?</v>
      </c>
    </row>
    <row r="19" spans="3:32" ht="12" customHeight="1" x14ac:dyDescent="0.2">
      <c r="C19" s="1248" t="s">
        <v>92</v>
      </c>
      <c r="D19" s="1247" t="e">
        <f ca="1">SettlementDate</f>
        <v>#NAME?</v>
      </c>
      <c r="E19" s="1237" t="e">
        <f ca="1">_xll.qlCalendarAdvance(Calendar,SettlementDate,C19,"mf",TRUE,trigger)</f>
        <v>#NAME?</v>
      </c>
      <c r="F19" s="1236" t="e">
        <f ca="1">_xll.qlDayCounterYearFraction(DayCounter,D19,E19,,,trigger)</f>
        <v>#NAME?</v>
      </c>
      <c r="G19" s="1246" t="e">
        <f ca="1">_xll.qlYieldTSDiscount(Discounting,D19,,AllTriggers)</f>
        <v>#NAME?</v>
      </c>
      <c r="H19" s="1320" t="e">
        <f ca="1">_xll.qlYieldTSDiscount(Discounting,E19,,AllTriggers)</f>
        <v>#NAME?</v>
      </c>
      <c r="I19" s="1235" t="e">
        <f ca="1">(G19/H19-1)/F19</f>
        <v>#NAME?</v>
      </c>
      <c r="J19" s="1235" t="e">
        <f ca="1">((1+I19*F19)*EXP($S$13*F19)-1)/F19</f>
        <v>#NAME?</v>
      </c>
      <c r="K19" s="1235" t="e">
        <f ca="1">((1+F19*I19)*EXP($S$10*F19+0.5*$S$9*F19^2)-1)/F19</f>
        <v>#NAME?</v>
      </c>
      <c r="L19" s="1235" t="e">
        <f ca="1">((1+F19*I19)*EXP($S$5*F19+0.5*$S$4*F19^2+1/3*$S$3*F19^3)-1)/F19</f>
        <v>#NAME?</v>
      </c>
      <c r="AB19" s="1240" t="e">
        <f ca="1">_xll.qlCalendarAdvance(Calendar,AB18,"1d","mf",,trigger)</f>
        <v>#NAME?</v>
      </c>
      <c r="AC19" s="1239" t="e">
        <f ca="1">_xll.qlDayCounterYearFraction(DayCounter,SettlementDate,AB19,,,trigger)</f>
        <v>#NAME?</v>
      </c>
      <c r="AD19" s="1238" t="e">
        <f t="shared" ca="1" si="0"/>
        <v>#NAME?</v>
      </c>
      <c r="AE19" s="1238" t="e">
        <f t="shared" ca="1" si="1"/>
        <v>#NAME?</v>
      </c>
      <c r="AF19" s="1238" t="e">
        <f t="shared" ca="1" si="2"/>
        <v>#NAME?</v>
      </c>
    </row>
    <row r="20" spans="3:32" ht="12" customHeight="1" x14ac:dyDescent="0.2">
      <c r="AB20" s="1240" t="e">
        <f ca="1">_xll.qlCalendarAdvance(Calendar,AB19,"1d","mf",,trigger)</f>
        <v>#NAME?</v>
      </c>
      <c r="AC20" s="1239" t="e">
        <f ca="1">_xll.qlDayCounterYearFraction(DayCounter,SettlementDate,AB20,,,trigger)</f>
        <v>#NAME?</v>
      </c>
      <c r="AD20" s="1238" t="e">
        <f t="shared" ca="1" si="0"/>
        <v>#NAME?</v>
      </c>
      <c r="AE20" s="1238" t="e">
        <f t="shared" ca="1" si="1"/>
        <v>#NAME?</v>
      </c>
      <c r="AF20" s="1238" t="e">
        <f t="shared" ca="1" si="2"/>
        <v>#NAME?</v>
      </c>
    </row>
    <row r="21" spans="3:32" ht="12" customHeight="1" x14ac:dyDescent="0.2">
      <c r="C21" s="1051" t="s">
        <v>443</v>
      </c>
      <c r="AB21" s="1240" t="e">
        <f ca="1">_xll.qlCalendarAdvance(Calendar,AB20,"1d","mf",,trigger)</f>
        <v>#NAME?</v>
      </c>
      <c r="AC21" s="1239" t="e">
        <f ca="1">_xll.qlDayCounterYearFraction(DayCounter,SettlementDate,AB21,,,trigger)</f>
        <v>#NAME?</v>
      </c>
      <c r="AD21" s="1238" t="e">
        <f t="shared" ca="1" si="0"/>
        <v>#NAME?</v>
      </c>
      <c r="AE21" s="1238" t="e">
        <f t="shared" ca="1" si="1"/>
        <v>#NAME?</v>
      </c>
      <c r="AF21" s="1238" t="e">
        <f t="shared" ca="1" si="2"/>
        <v>#NAME?</v>
      </c>
    </row>
    <row r="22" spans="3:32" ht="12" customHeight="1" x14ac:dyDescent="0.2">
      <c r="C22" s="1243" t="s">
        <v>451</v>
      </c>
      <c r="AB22" s="1240" t="e">
        <f ca="1">_xll.qlCalendarAdvance(Calendar,AB21,"1d","mf",,trigger)</f>
        <v>#NAME?</v>
      </c>
      <c r="AC22" s="1239" t="e">
        <f ca="1">_xll.qlDayCounterYearFraction(DayCounter,SettlementDate,AB22,,,trigger)</f>
        <v>#NAME?</v>
      </c>
      <c r="AD22" s="1238" t="e">
        <f t="shared" ca="1" si="0"/>
        <v>#NAME?</v>
      </c>
      <c r="AE22" s="1238" t="e">
        <f t="shared" ca="1" si="1"/>
        <v>#NAME?</v>
      </c>
      <c r="AF22" s="1238" t="e">
        <f t="shared" ca="1" si="2"/>
        <v>#NAME?</v>
      </c>
    </row>
    <row r="23" spans="3:32" ht="12" customHeight="1" x14ac:dyDescent="0.2">
      <c r="C23" s="1238" t="e">
        <f ca="1">IF($C$22="FLAT",J15,IF($C$22="linear",K15,L15))</f>
        <v>#NAME?</v>
      </c>
      <c r="AB23" s="1240" t="e">
        <f ca="1">_xll.qlCalendarAdvance(Calendar,AB22,"1d","mf",,trigger)</f>
        <v>#NAME?</v>
      </c>
      <c r="AC23" s="1239" t="e">
        <f ca="1">_xll.qlDayCounterYearFraction(DayCounter,SettlementDate,AB23,,,trigger)</f>
        <v>#NAME?</v>
      </c>
      <c r="AD23" s="1238" t="e">
        <f t="shared" ca="1" si="0"/>
        <v>#NAME?</v>
      </c>
      <c r="AE23" s="1238" t="e">
        <f t="shared" ca="1" si="1"/>
        <v>#NAME?</v>
      </c>
      <c r="AF23" s="1238" t="e">
        <f t="shared" ca="1" si="2"/>
        <v>#NAME?</v>
      </c>
    </row>
    <row r="24" spans="3:32" ht="12" customHeight="1" x14ac:dyDescent="0.2">
      <c r="C24" s="1238" t="e">
        <f ca="1">IF($C$22="FLAT",J16,IF($C$22="linear",K16,L16))</f>
        <v>#NAME?</v>
      </c>
      <c r="AB24" s="1240" t="e">
        <f ca="1">_xll.qlCalendarAdvance(Calendar,AB23,"1d","mf",,trigger)</f>
        <v>#NAME?</v>
      </c>
      <c r="AC24" s="1239" t="e">
        <f ca="1">_xll.qlDayCounterYearFraction(DayCounter,SettlementDate,AB24,,,trigger)</f>
        <v>#NAME?</v>
      </c>
      <c r="AD24" s="1238" t="e">
        <f t="shared" ca="1" si="0"/>
        <v>#NAME?</v>
      </c>
      <c r="AE24" s="1238" t="e">
        <f t="shared" ca="1" si="1"/>
        <v>#NAME?</v>
      </c>
      <c r="AF24" s="1238" t="e">
        <f t="shared" ca="1" si="2"/>
        <v>#NAME?</v>
      </c>
    </row>
    <row r="25" spans="3:32" ht="12" customHeight="1" x14ac:dyDescent="0.2">
      <c r="C25" s="1238" t="e">
        <f ca="1">IF($C$22="FLAT",J17,IF($C$22="linear",K17,L17))</f>
        <v>#NAME?</v>
      </c>
      <c r="AB25" s="1240" t="e">
        <f ca="1">_xll.qlCalendarAdvance(Calendar,AB24,"1d","mf",,trigger)</f>
        <v>#NAME?</v>
      </c>
      <c r="AC25" s="1239" t="e">
        <f ca="1">_xll.qlDayCounterYearFraction(DayCounter,SettlementDate,AB25,,,trigger)</f>
        <v>#NAME?</v>
      </c>
      <c r="AD25" s="1238" t="e">
        <f t="shared" ca="1" si="0"/>
        <v>#NAME?</v>
      </c>
      <c r="AE25" s="1238" t="e">
        <f t="shared" ca="1" si="1"/>
        <v>#NAME?</v>
      </c>
      <c r="AF25" s="1238" t="e">
        <f t="shared" ca="1" si="2"/>
        <v>#NAME?</v>
      </c>
    </row>
    <row r="26" spans="3:32" ht="12" customHeight="1" x14ac:dyDescent="0.2">
      <c r="C26" s="1238" t="e">
        <f ca="1">IF($C$22="FLAT",J18,IF($C$22="linear",K18,L18))</f>
        <v>#NAME?</v>
      </c>
      <c r="AB26" s="1237" t="e">
        <f ca="1">_xll.qlCalendarAdvance(Calendar,AB25,"1d","mf",,trigger)</f>
        <v>#NAME?</v>
      </c>
      <c r="AC26" s="1236" t="e">
        <f ca="1">_xll.qlDayCounterYearFraction(DayCounter,SettlementDate,AB26,,,trigger)</f>
        <v>#NAME?</v>
      </c>
      <c r="AD26" s="1235" t="e">
        <f t="shared" ca="1" si="0"/>
        <v>#NAME?</v>
      </c>
      <c r="AE26" s="1235" t="e">
        <f t="shared" ca="1" si="1"/>
        <v>#NAME?</v>
      </c>
      <c r="AF26" s="1235" t="e">
        <f t="shared" ca="1" si="2"/>
        <v>#NAME?</v>
      </c>
    </row>
    <row r="27" spans="3:32" ht="12" customHeight="1" x14ac:dyDescent="0.2">
      <c r="C27" s="1235"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1"/>
      <c r="J39" s="1241"/>
    </row>
    <row r="43" spans="9:13" ht="11.25" customHeight="1" x14ac:dyDescent="0.2"/>
    <row r="44" spans="9:13" x14ac:dyDescent="0.2">
      <c r="M44" s="1242"/>
    </row>
    <row r="45" spans="9:13" x14ac:dyDescent="0.2">
      <c r="M45" s="1242"/>
    </row>
    <row r="46" spans="9:13" x14ac:dyDescent="0.2">
      <c r="M46" s="1242"/>
    </row>
    <row r="47" spans="9:13" x14ac:dyDescent="0.2">
      <c r="M47" s="1242"/>
    </row>
    <row r="48" spans="9:13" x14ac:dyDescent="0.2">
      <c r="M48" s="1242"/>
    </row>
    <row r="58" spans="9:10" x14ac:dyDescent="0.2">
      <c r="I58" s="1241"/>
    </row>
    <row r="59" spans="9:10" x14ac:dyDescent="0.2">
      <c r="I59" s="1241"/>
    </row>
    <row r="60" spans="9:10" x14ac:dyDescent="0.2">
      <c r="I60" s="1241"/>
    </row>
    <row r="61" spans="9:10" x14ac:dyDescent="0.2">
      <c r="I61" s="1241"/>
    </row>
    <row r="62" spans="9:10" x14ac:dyDescent="0.2">
      <c r="I62" s="1241"/>
    </row>
    <row r="63" spans="9:10" x14ac:dyDescent="0.2">
      <c r="I63" s="1241"/>
    </row>
    <row r="64" spans="9:10" x14ac:dyDescent="0.2">
      <c r="I64" s="1241"/>
      <c r="J64" s="1241"/>
    </row>
    <row r="65" spans="9:10" x14ac:dyDescent="0.2">
      <c r="I65" s="1241"/>
      <c r="J65" s="1241"/>
    </row>
    <row r="66" spans="9:10" x14ac:dyDescent="0.2">
      <c r="I66" s="1241"/>
      <c r="J66" s="1241"/>
    </row>
    <row r="67" spans="9:10" x14ac:dyDescent="0.2">
      <c r="I67" s="1241"/>
      <c r="J67" s="1241"/>
    </row>
    <row r="68" spans="9:10" x14ac:dyDescent="0.2">
      <c r="I68" s="1241"/>
      <c r="J68" s="1241"/>
    </row>
    <row r="69" spans="9:10" x14ac:dyDescent="0.2">
      <c r="I69" s="1241"/>
      <c r="J69" s="1241"/>
    </row>
    <row r="70" spans="9:10" x14ac:dyDescent="0.2">
      <c r="I70" s="1241"/>
      <c r="J70" s="1241"/>
    </row>
    <row r="71" spans="9:10" x14ac:dyDescent="0.2">
      <c r="I71" s="1241"/>
      <c r="J71" s="1241"/>
    </row>
    <row r="72" spans="9:10" x14ac:dyDescent="0.2">
      <c r="I72" s="1241"/>
      <c r="J72" s="1241"/>
    </row>
    <row r="73" spans="9:10" x14ac:dyDescent="0.2">
      <c r="I73" s="1241"/>
      <c r="J73" s="1241"/>
    </row>
    <row r="74" spans="9:10" x14ac:dyDescent="0.2">
      <c r="I74" s="1241"/>
      <c r="J74" s="1241"/>
    </row>
    <row r="75" spans="9:10" x14ac:dyDescent="0.2">
      <c r="I75" s="1241"/>
      <c r="J75" s="1241"/>
    </row>
    <row r="76" spans="9:10" x14ac:dyDescent="0.2">
      <c r="I76" s="1241"/>
      <c r="J76" s="1241"/>
    </row>
    <row r="77" spans="9:10" x14ac:dyDescent="0.2">
      <c r="I77" s="1241"/>
      <c r="J77" s="1241"/>
    </row>
    <row r="78" spans="9:10" x14ac:dyDescent="0.2">
      <c r="I78" s="1241"/>
      <c r="J78" s="1241"/>
    </row>
    <row r="79" spans="9:10" x14ac:dyDescent="0.2">
      <c r="I79" s="1241"/>
      <c r="J79" s="1241"/>
    </row>
    <row r="80" spans="9:10" x14ac:dyDescent="0.2">
      <c r="I80" s="1241"/>
      <c r="J80" s="1241"/>
    </row>
    <row r="81" spans="9:10" x14ac:dyDescent="0.2">
      <c r="I81" s="1241"/>
      <c r="J81" s="1241"/>
    </row>
    <row r="82" spans="9:10" x14ac:dyDescent="0.2">
      <c r="I82" s="1241"/>
      <c r="J82" s="1241"/>
    </row>
    <row r="83" spans="9:10" x14ac:dyDescent="0.2">
      <c r="I83" s="1241"/>
      <c r="J83" s="1241"/>
    </row>
    <row r="84" spans="9:10" x14ac:dyDescent="0.2">
      <c r="I84" s="1241"/>
      <c r="J84" s="1241"/>
    </row>
    <row r="85" spans="9:10" x14ac:dyDescent="0.2">
      <c r="I85" s="1241"/>
      <c r="J85" s="1241"/>
    </row>
    <row r="86" spans="9:10" x14ac:dyDescent="0.2">
      <c r="I86" s="1241"/>
      <c r="J86" s="1241"/>
    </row>
    <row r="87" spans="9:10" x14ac:dyDescent="0.2">
      <c r="I87" s="1241"/>
      <c r="J87" s="1241"/>
    </row>
    <row r="88" spans="9:10" x14ac:dyDescent="0.2">
      <c r="I88" s="1241"/>
      <c r="J88" s="1241"/>
    </row>
    <row r="89" spans="9:10" x14ac:dyDescent="0.2">
      <c r="I89" s="1241"/>
      <c r="J89" s="1241"/>
    </row>
    <row r="90" spans="9:10" x14ac:dyDescent="0.2">
      <c r="I90" s="1241"/>
      <c r="J90" s="1241"/>
    </row>
    <row r="91" spans="9:10" x14ac:dyDescent="0.2">
      <c r="I91" s="1241"/>
      <c r="J91" s="1241"/>
    </row>
    <row r="92" spans="9:10" x14ac:dyDescent="0.2">
      <c r="I92" s="1241"/>
      <c r="J92" s="1241"/>
    </row>
    <row r="93" spans="9:10" x14ac:dyDescent="0.2">
      <c r="I93" s="1241"/>
      <c r="J93" s="1241"/>
    </row>
    <row r="94" spans="9:10" x14ac:dyDescent="0.2">
      <c r="I94" s="1241"/>
      <c r="J94" s="1241"/>
    </row>
    <row r="95" spans="9:10" x14ac:dyDescent="0.2">
      <c r="I95" s="1241"/>
      <c r="J95" s="1241"/>
    </row>
    <row r="96" spans="9:10" x14ac:dyDescent="0.2">
      <c r="I96" s="1241"/>
      <c r="J96" s="1241"/>
    </row>
    <row r="97" spans="9:10" x14ac:dyDescent="0.2">
      <c r="I97" s="1241"/>
      <c r="J97" s="1241"/>
    </row>
    <row r="98" spans="9:10" x14ac:dyDescent="0.2">
      <c r="I98" s="1241"/>
      <c r="J98" s="1241"/>
    </row>
    <row r="99" spans="9:10" x14ac:dyDescent="0.2">
      <c r="I99" s="1241"/>
      <c r="J99" s="1241"/>
    </row>
    <row r="100" spans="9:10" x14ac:dyDescent="0.2">
      <c r="I100" s="1241"/>
      <c r="J100" s="1241"/>
    </row>
    <row r="101" spans="9:10" x14ac:dyDescent="0.2">
      <c r="I101" s="1241"/>
      <c r="J101" s="1241"/>
    </row>
    <row r="102" spans="9:10" x14ac:dyDescent="0.2">
      <c r="I102" s="1241"/>
      <c r="J102" s="1241"/>
    </row>
    <row r="103" spans="9:10" x14ac:dyDescent="0.2">
      <c r="I103" s="1241"/>
      <c r="J103" s="1241"/>
    </row>
    <row r="104" spans="9:10" x14ac:dyDescent="0.2">
      <c r="I104" s="1241"/>
      <c r="J104" s="1241"/>
    </row>
    <row r="105" spans="9:10" x14ac:dyDescent="0.2">
      <c r="I105" s="1241"/>
      <c r="J105" s="1241"/>
    </row>
    <row r="106" spans="9:10" x14ac:dyDescent="0.2">
      <c r="I106" s="1241"/>
      <c r="J106" s="1241"/>
    </row>
    <row r="107" spans="9:10" x14ac:dyDescent="0.2">
      <c r="I107" s="1241"/>
      <c r="J107" s="1241"/>
    </row>
    <row r="108" spans="9:10" x14ac:dyDescent="0.2">
      <c r="I108" s="1241"/>
      <c r="J108" s="1241"/>
    </row>
    <row r="109" spans="9:10" x14ac:dyDescent="0.2">
      <c r="I109" s="1241"/>
      <c r="J109" s="1241"/>
    </row>
    <row r="110" spans="9:10" x14ac:dyDescent="0.2">
      <c r="I110" s="1241"/>
      <c r="J110" s="1241"/>
    </row>
    <row r="111" spans="9:10" x14ac:dyDescent="0.2">
      <c r="I111" s="1019"/>
      <c r="J111" s="1241"/>
    </row>
    <row r="112" spans="9:10" x14ac:dyDescent="0.2">
      <c r="I112" s="1019"/>
      <c r="J112" s="1241"/>
    </row>
    <row r="113" spans="9:10" x14ac:dyDescent="0.2">
      <c r="I113" s="1019"/>
      <c r="J113" s="1241"/>
    </row>
    <row r="114" spans="9:10" x14ac:dyDescent="0.2">
      <c r="I114" s="1019"/>
      <c r="J114" s="1241"/>
    </row>
    <row r="115" spans="9:10" x14ac:dyDescent="0.2">
      <c r="I115" s="1019"/>
      <c r="J115" s="1241"/>
    </row>
    <row r="116" spans="9:10" x14ac:dyDescent="0.2">
      <c r="I116" s="1019"/>
      <c r="J116" s="1241"/>
    </row>
    <row r="117" spans="9:10" x14ac:dyDescent="0.2">
      <c r="I117" s="1019"/>
      <c r="J117" s="1019"/>
    </row>
    <row r="118" spans="9:10" x14ac:dyDescent="0.2">
      <c r="I118" s="1019"/>
      <c r="J118" s="1019"/>
    </row>
    <row r="119" spans="9:10" x14ac:dyDescent="0.2">
      <c r="I119" s="1019"/>
      <c r="J119" s="1019"/>
    </row>
    <row r="120" spans="9:10" x14ac:dyDescent="0.2">
      <c r="I120" s="1019"/>
      <c r="J120" s="1019"/>
    </row>
    <row r="121" spans="9:10" x14ac:dyDescent="0.2">
      <c r="I121" s="1019"/>
      <c r="J121" s="1019"/>
    </row>
    <row r="122" spans="9:10" x14ac:dyDescent="0.2">
      <c r="I122" s="1019"/>
      <c r="J122" s="1019"/>
    </row>
    <row r="123" spans="9:10" x14ac:dyDescent="0.2">
      <c r="I123" s="1019"/>
      <c r="J123" s="1019"/>
    </row>
    <row r="124" spans="9:10" x14ac:dyDescent="0.2">
      <c r="I124" s="1019"/>
      <c r="J124" s="1019"/>
    </row>
    <row r="125" spans="9:10" x14ac:dyDescent="0.2">
      <c r="I125" s="1019"/>
      <c r="J125" s="1019"/>
    </row>
    <row r="126" spans="9:10" x14ac:dyDescent="0.2">
      <c r="I126" s="1019"/>
      <c r="J126" s="1019"/>
    </row>
    <row r="127" spans="9:10" x14ac:dyDescent="0.2">
      <c r="J127" s="1019"/>
    </row>
    <row r="128" spans="9:10" x14ac:dyDescent="0.2">
      <c r="J128" s="1019"/>
    </row>
    <row r="129" spans="10:10" x14ac:dyDescent="0.2">
      <c r="J129" s="1019"/>
    </row>
    <row r="130" spans="10:10" x14ac:dyDescent="0.2">
      <c r="J130" s="1019"/>
    </row>
    <row r="131" spans="10:10" x14ac:dyDescent="0.2">
      <c r="J131" s="1019"/>
    </row>
    <row r="132" spans="10:10" x14ac:dyDescent="0.2">
      <c r="J132" s="1019"/>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9"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bestFit="1" customWidth="1"/>
    <col min="30" max="31" width="8.140625" style="1007"/>
    <col min="32" max="32" width="17.42578125" style="1314" bestFit="1" customWidth="1"/>
    <col min="33" max="33" width="7" style="1314" bestFit="1" customWidth="1"/>
    <col min="34" max="35" width="8.140625" style="1314" bestFit="1" customWidth="1"/>
    <col min="36" max="36" width="10.42578125" style="1314" customWidth="1"/>
    <col min="37" max="16384" width="8.140625" style="1007"/>
  </cols>
  <sheetData>
    <row r="1" spans="1:36" x14ac:dyDescent="0.2">
      <c r="AF1" s="1007"/>
      <c r="AG1" s="1007"/>
      <c r="AH1" s="1007"/>
      <c r="AI1" s="1007"/>
      <c r="AJ1" s="1007"/>
    </row>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9" t="s">
        <v>454</v>
      </c>
      <c r="AB2" s="1959"/>
      <c r="AC2" s="1959"/>
      <c r="AF2" s="1051" t="s">
        <v>325</v>
      </c>
      <c r="AG2" s="1051" t="s">
        <v>420</v>
      </c>
      <c r="AH2" s="1051" t="s">
        <v>453</v>
      </c>
      <c r="AI2" s="1051" t="s">
        <v>414</v>
      </c>
      <c r="AJ2" s="1051" t="s">
        <v>452</v>
      </c>
    </row>
    <row r="3" spans="1:36" ht="12" customHeight="1" x14ac:dyDescent="0.2">
      <c r="C3" s="1306" t="str">
        <f>$D$10&amp;"LastFixing"&amp;QuoteSuffix</f>
        <v>GbpLibor3MLastFixing_Quote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3M_SYNTH'!Q4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60"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263"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34" ca="1" si="0">$W$13</f>
        <v>#NAME?</v>
      </c>
      <c r="AI3" s="1296" t="e">
        <f t="shared" ref="AI3:AI34" ca="1" si="1">$W$10+$W$9*AG3</f>
        <v>#NAME?</v>
      </c>
      <c r="AJ3" s="1296" t="e">
        <f t="shared" ref="AJ3:AJ34" ca="1" si="2">($W$5+$W$4*AG3+$W$3*AG3^2)</f>
        <v>#NAME?</v>
      </c>
    </row>
    <row r="4" spans="1:36" ht="12" customHeight="1" x14ac:dyDescent="0.2">
      <c r="A4" s="1007">
        <v>0</v>
      </c>
      <c r="B4" s="1319">
        <f>A4+SUBSTITUTE($D$9,"M","")</f>
        <v>3</v>
      </c>
      <c r="C4" s="1293" t="str">
        <f>"Delta("&amp;A4&amp;"M,"&amp;B4&amp;"M)extrap"</f>
        <v>Delta(0M,3M)extrap</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LN((1+(_xll.qlInterpolationInterpolate(B3Minterpolation,D4,TRUE,AllTriggers)+I4)*H4)/(1+I4*H4))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60"/>
      <c r="S4" s="1274" t="e">
        <f ca="1"/>
        <v>#NAME?</v>
      </c>
      <c r="T4" s="1294" t="e">
        <f ca="1"/>
        <v>#NAME?</v>
      </c>
      <c r="U4" s="1273" t="e">
        <f ca="1"/>
        <v>#NAME?</v>
      </c>
      <c r="V4" s="1295" t="s">
        <v>417</v>
      </c>
      <c r="W4" s="1265" t="e">
        <f ca="1"/>
        <v>#NAME?</v>
      </c>
      <c r="X4" s="1295" t="s">
        <v>446</v>
      </c>
      <c r="Y4" s="1263"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1</v>
      </c>
      <c r="B5" s="1319">
        <f>A5+SUBSTITUTE($D$9,"M","")</f>
        <v>4</v>
      </c>
      <c r="C5" s="1293" t="str">
        <f>"Delta("&amp;A5&amp;"M,"&amp;B5&amp;"M)"</f>
        <v>Delta(1M,4M)</v>
      </c>
      <c r="D5" s="1252" t="e">
        <f ca="1">_xll.qlCalendarAdvance(Calendar,SettlementDate,A5&amp;"M","f")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LN((1+(_xll.qlInterpolationInterpolate(B3Minterpolation,D5,TRUE,AllTriggers)+I5)*H5)/(1+I5*H5))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60"/>
      <c r="S5" s="1274" t="e">
        <f ca="1"/>
        <v>#NAME?</v>
      </c>
      <c r="T5" s="1294" t="e">
        <f ca="1"/>
        <v>#NAME?</v>
      </c>
      <c r="U5" s="1273" t="e">
        <f ca="1"/>
        <v>#NAME?</v>
      </c>
      <c r="V5" s="1021"/>
      <c r="W5" s="1265" t="e">
        <f ca="1"/>
        <v>#NAME?</v>
      </c>
      <c r="X5" s="1295"/>
      <c r="Y5" s="1263"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2</v>
      </c>
      <c r="B6" s="1319">
        <f>A6+SUBSTITUTE($D$9,"M","")</f>
        <v>5</v>
      </c>
      <c r="C6" s="1293" t="str">
        <f>"Delta("&amp;A6&amp;"M,"&amp;B6&amp;"M)"</f>
        <v>Delta(2M,5M)</v>
      </c>
      <c r="D6" s="1252" t="e">
        <f ca="1">_xll.qlCalendarAdvance(Calendar,SettlementDate,A6&amp;"M","f")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LN((1+(_xll.qlInterpolationInterpolate(B3Minterpolation,D6,TRUE,AllTriggers)+I6)*H6)/(1+I6*H6))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3</v>
      </c>
      <c r="B7" s="1319">
        <f>A7+SUBSTITUTE($D$9,"M","")</f>
        <v>6</v>
      </c>
      <c r="C7" s="1287" t="str">
        <f>"Delta("&amp;A7&amp;"M,"&amp;B7&amp;"M)"</f>
        <v>Delta(3M,6M)</v>
      </c>
      <c r="D7" s="1247" t="e">
        <f ca="1">_xll.qlCalendarAdvance(Calendar,SettlementDate,A7&amp;"M","f")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LN((1+(_xll.qlInterpolationInterpolate(B3Minterpolation,D7,TRUE,AllTriggers)+I7)*H7)/(1+I7*H7))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90</v>
      </c>
      <c r="R9" s="1959" t="s">
        <v>442</v>
      </c>
      <c r="S9" s="1275"/>
      <c r="T9" s="1274" t="e">
        <f t="array" aca="1" ref="T9:T10" ca="1">_xll.ohFilter(N3:N7,P3:P7)</f>
        <v>#NAME?</v>
      </c>
      <c r="U9" s="1273" t="e">
        <f t="array" aca="1" ref="U9:U10" ca="1">_xll.ohFilter(M3:M7,P3:P7)</f>
        <v>#NAME?</v>
      </c>
      <c r="V9" s="1961" t="s">
        <v>417</v>
      </c>
      <c r="W9" s="1265" t="e">
        <f t="array" aca="1" ref="W9:W10" ca="1">MMULT(AA9:AB10,Y9:Y10)</f>
        <v>#NAME?</v>
      </c>
      <c r="X9" s="1961" t="s">
        <v>446</v>
      </c>
      <c r="Y9" s="1263"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GbpLibor3M</v>
      </c>
      <c r="R10" s="1959"/>
      <c r="S10" s="1275"/>
      <c r="T10" s="1274" t="e">
        <f ca="1"/>
        <v>#NAME?</v>
      </c>
      <c r="U10" s="1273" t="e">
        <f ca="1"/>
        <v>#NAME?</v>
      </c>
      <c r="V10" s="1961"/>
      <c r="W10" s="1265" t="e">
        <f ca="1"/>
        <v>#NAME?</v>
      </c>
      <c r="X10" s="1961"/>
      <c r="Y10" s="1263"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463</v>
      </c>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312" t="str">
        <f>"Synthetic Deposits "&amp;D9</f>
        <v>Synthetic Deposits 3M</v>
      </c>
      <c r="O13" s="1312"/>
      <c r="P13" s="1312"/>
      <c r="R13" s="1264" t="s">
        <v>445</v>
      </c>
      <c r="U13" s="1262" t="e">
        <f t="array" aca="1" ref="U13" ca="1">_xll.ohFilter(M3:M7,P3:P7)</f>
        <v>#NAME?</v>
      </c>
      <c r="V13" s="1264" t="s">
        <v>417</v>
      </c>
      <c r="W13" s="1265" t="e">
        <f ca="1">MMULT(AA13,Y13)</f>
        <v>#NAME?</v>
      </c>
      <c r="X13" s="1264" t="s">
        <v>446</v>
      </c>
      <c r="Y13" s="1263"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318"/>
      <c r="G14" s="1318"/>
      <c r="H14" s="1318"/>
      <c r="I14" s="1318"/>
      <c r="J14" s="1261" t="s">
        <v>420</v>
      </c>
      <c r="K14" s="1261" t="s">
        <v>428</v>
      </c>
      <c r="L14" s="1051" t="s">
        <v>427</v>
      </c>
      <c r="M14" s="1051" t="s">
        <v>426</v>
      </c>
      <c r="N14" s="1317" t="s">
        <v>445</v>
      </c>
      <c r="O14" s="1317" t="s">
        <v>442</v>
      </c>
      <c r="P14" s="1317" t="s">
        <v>444</v>
      </c>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21" ca="1" si="3">SettlementDate</f>
        <v>#NAME?</v>
      </c>
      <c r="E15" s="1257" t="e">
        <f ca="1">_xll.qlCalendarAdvance(Calendar,SettlementDate,C15,"Following",,trigger)</f>
        <v>#NAME?</v>
      </c>
      <c r="F15" s="1316"/>
      <c r="G15" s="1316"/>
      <c r="H15" s="1316"/>
      <c r="I15" s="1316"/>
      <c r="J15" s="1256" t="e">
        <f ca="1">_xll.qlDayCounterYearFraction(DayCounter,D15,E15,,,trigger)</f>
        <v>#NAME?</v>
      </c>
      <c r="K15" s="1255" t="e">
        <f ca="1">_xll.qlYieldTSDiscount(Discounting,D15,,AllTriggers)</f>
        <v>#NAME?</v>
      </c>
      <c r="L15" s="1254" t="e">
        <f ca="1">_xll.qlYieldTSDiscount(Discounting,E15,,AllTriggers)</f>
        <v>#NAME?</v>
      </c>
      <c r="M15" s="1315" t="e">
        <f t="shared" ref="M15:M21" ca="1" si="4">(K15/L15-1)/J15</f>
        <v>#NAME?</v>
      </c>
      <c r="N15" s="1296" t="e">
        <f t="shared" ref="N15:N21" ca="1" si="5">((1+M15*J15)*EXP($W$13*J15)-1)/J15</f>
        <v>#NAME?</v>
      </c>
      <c r="O15" s="1296" t="e">
        <f t="shared" ref="O15:O21" ca="1" si="6">((1+J15*M15)*EXP($W$10*J15+0.5*$W$9*J15^2)-1)/J15</f>
        <v>#NAME?</v>
      </c>
      <c r="P15" s="1296" t="e">
        <f t="shared" ref="P15:P21" ca="1" si="7">((1+J15*M15)*EXP($W$5*J15+0.5*$W$4*J15^2+1/3*$W$3*J15^3)-1)/J15</f>
        <v>#NAME?</v>
      </c>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308"/>
      <c r="G16" s="1308"/>
      <c r="H16" s="1308"/>
      <c r="I16" s="1308"/>
      <c r="J16" s="1239" t="e">
        <f ca="1">_xll.qlDayCounterYearFraction(DayCounter,D16,E16,,,trigger)</f>
        <v>#NAME?</v>
      </c>
      <c r="K16" s="1251" t="e">
        <f ca="1">_xll.qlYieldTSDiscount(Discounting,D16,,AllTriggers)</f>
        <v>#NAME?</v>
      </c>
      <c r="L16" s="1250" t="e">
        <f ca="1">_xll.qlYieldTSDiscount(Discounting,E16,,AllTriggers)</f>
        <v>#NAME?</v>
      </c>
      <c r="M16" s="1249" t="e">
        <f t="shared" ca="1" si="4"/>
        <v>#NAME?</v>
      </c>
      <c r="N16" s="1238" t="e">
        <f t="shared" ca="1" si="5"/>
        <v>#NAME?</v>
      </c>
      <c r="O16" s="1238" t="e">
        <f t="shared" ca="1" si="6"/>
        <v>#NAME?</v>
      </c>
      <c r="P16" s="1238" t="e">
        <f t="shared" ca="1" si="7"/>
        <v>#NAME?</v>
      </c>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308"/>
      <c r="G17" s="1308"/>
      <c r="H17" s="1308"/>
      <c r="I17" s="1308"/>
      <c r="J17" s="1239" t="e">
        <f ca="1">_xll.qlDayCounterYearFraction(DayCounter,D17,E17,,,trigger)</f>
        <v>#NAME?</v>
      </c>
      <c r="K17" s="1251" t="e">
        <f ca="1">_xll.qlYieldTSDiscount(Discounting,D17,,AllTriggers)</f>
        <v>#NAME?</v>
      </c>
      <c r="L17" s="1250" t="e">
        <f ca="1">_xll.qlYieldTSDiscount(Discounting,E17,,AllTriggers)</f>
        <v>#NAME?</v>
      </c>
      <c r="M17" s="1249" t="e">
        <f t="shared" ca="1" si="4"/>
        <v>#NAME?</v>
      </c>
      <c r="N17" s="1238" t="e">
        <f t="shared" ca="1" si="5"/>
        <v>#NAME?</v>
      </c>
      <c r="O17" s="1238" t="e">
        <f t="shared" ca="1" si="6"/>
        <v>#NAME?</v>
      </c>
      <c r="P17" s="1238" t="e">
        <f t="shared" ca="1" si="7"/>
        <v>#NAME?</v>
      </c>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308"/>
      <c r="G18" s="1308"/>
      <c r="H18" s="1308"/>
      <c r="I18" s="1308"/>
      <c r="J18" s="1239" t="e">
        <f ca="1">_xll.qlDayCounterYearFraction(DayCounter,D18,E18,,,trigger)</f>
        <v>#NAME?</v>
      </c>
      <c r="K18" s="1251" t="e">
        <f ca="1">_xll.qlYieldTSDiscount(Discounting,D18,,AllTriggers)</f>
        <v>#NAME?</v>
      </c>
      <c r="L18" s="1250" t="e">
        <f ca="1">_xll.qlYieldTSDiscount(Discounting,E18,,AllTriggers)</f>
        <v>#NAME?</v>
      </c>
      <c r="M18" s="1249" t="e">
        <f t="shared" ca="1" si="4"/>
        <v>#NAME?</v>
      </c>
      <c r="N18" s="1238" t="e">
        <f t="shared" ca="1" si="5"/>
        <v>#NAME?</v>
      </c>
      <c r="O18" s="1238" t="e">
        <f t="shared" ca="1" si="6"/>
        <v>#NAME?</v>
      </c>
      <c r="P18" s="1238" t="e">
        <f t="shared" ca="1" si="7"/>
        <v>#NAME?</v>
      </c>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_xll.qlCalendarAdvance(Calendar,SettlementDate,C19,"mf",TRUE,trigger)</f>
        <v>#NAME?</v>
      </c>
      <c r="F19" s="1308"/>
      <c r="G19" s="1308"/>
      <c r="H19" s="1308"/>
      <c r="I19" s="1308"/>
      <c r="J19" s="1239" t="e">
        <f ca="1">_xll.qlDayCounterYearFraction(DayCounter,D19,E19,,,trigger)</f>
        <v>#NAME?</v>
      </c>
      <c r="K19" s="1251" t="e">
        <f ca="1">_xll.qlYieldTSDiscount(Discounting,D19,,AllTriggers)</f>
        <v>#NAME?</v>
      </c>
      <c r="L19" s="1250" t="e">
        <f ca="1">_xll.qlYieldTSDiscount(Discounting,E19,,AllTriggers)</f>
        <v>#NAME?</v>
      </c>
      <c r="M19" s="1249" t="e">
        <f t="shared" ca="1" si="4"/>
        <v>#NAME?</v>
      </c>
      <c r="N19" s="1238" t="e">
        <f t="shared" ca="1" si="5"/>
        <v>#NAME?</v>
      </c>
      <c r="O19" s="1238" t="e">
        <f t="shared" ca="1" si="6"/>
        <v>#NAME?</v>
      </c>
      <c r="P19" s="1238" t="e">
        <f t="shared" ca="1" si="7"/>
        <v>#NAME?</v>
      </c>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_xll.qlCalendarAdvance(Calendar,SettlementDate,C20,"mf",TRUE,trigger)</f>
        <v>#NAME?</v>
      </c>
      <c r="F20" s="1308"/>
      <c r="G20" s="1308"/>
      <c r="H20" s="1308"/>
      <c r="I20" s="1308"/>
      <c r="J20" s="1239" t="e">
        <f ca="1">_xll.qlDayCounterYearFraction(DayCounter,D20,E20,,,trigger)</f>
        <v>#NAME?</v>
      </c>
      <c r="K20" s="1251" t="e">
        <f ca="1">_xll.qlYieldTSDiscount(Discounting,D20,,AllTriggers)</f>
        <v>#NAME?</v>
      </c>
      <c r="L20" s="1250" t="e">
        <f ca="1">_xll.qlYieldTSDiscount(Discounting,E20,,AllTriggers)</f>
        <v>#NAME?</v>
      </c>
      <c r="M20" s="1249" t="e">
        <f t="shared" ca="1" si="4"/>
        <v>#NAME?</v>
      </c>
      <c r="N20" s="1238" t="e">
        <f t="shared" ca="1" si="5"/>
        <v>#NAME?</v>
      </c>
      <c r="O20" s="1238" t="e">
        <f t="shared" ca="1" si="6"/>
        <v>#NAME?</v>
      </c>
      <c r="P20" s="1238" t="e">
        <f t="shared" ca="1" si="7"/>
        <v>#NAME?</v>
      </c>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48" t="s">
        <v>90</v>
      </c>
      <c r="D21" s="1247" t="e">
        <f t="shared" ca="1" si="3"/>
        <v>#NAME?</v>
      </c>
      <c r="E21" s="1237" t="e">
        <f ca="1">_xll.qlCalendarAdvance(Calendar,SettlementDate,C21,"mf",TRUE,trigger)</f>
        <v>#NAME?</v>
      </c>
      <c r="F21" s="1307"/>
      <c r="G21" s="1307"/>
      <c r="H21" s="1307"/>
      <c r="I21" s="1307"/>
      <c r="J21" s="1236" t="e">
        <f ca="1">_xll.qlDayCounterYearFraction(DayCounter,D21,E21,,,trigger)</f>
        <v>#NAME?</v>
      </c>
      <c r="K21" s="1246" t="e">
        <f ca="1">_xll.qlYieldTSDiscount(Discounting,D21,,AllTriggers)</f>
        <v>#NAME?</v>
      </c>
      <c r="L21" s="1245" t="e">
        <f ca="1">_xll.qlYieldTSDiscount(Discounting,E21,,AllTriggers)</f>
        <v>#NAME?</v>
      </c>
      <c r="M21" s="1244" t="e">
        <f t="shared" ca="1" si="4"/>
        <v>#NAME?</v>
      </c>
      <c r="N21" s="1235" t="e">
        <f t="shared" ca="1" si="5"/>
        <v>#NAME?</v>
      </c>
      <c r="O21" s="1235" t="e">
        <f t="shared" ca="1" si="6"/>
        <v>#NAME?</v>
      </c>
      <c r="P21" s="1235" t="e">
        <f t="shared" ca="1" si="7"/>
        <v>#NAME?</v>
      </c>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051" t="s">
        <v>443</v>
      </c>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43" t="s">
        <v>451</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C25" s="1238" t="e">
        <f t="shared" ref="C25:C31" ca="1" si="8">IF($C$24="FLAT",N15,IF($C$24="linear",O15,P15))</f>
        <v>#NAME?</v>
      </c>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238" t="e">
        <f t="shared" ca="1" si="8"/>
        <v>#NAME?</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38" t="e">
        <f t="shared" ca="1" si="8"/>
        <v>#NAME?</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38" t="e">
        <f t="shared" ca="1" si="8"/>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38" t="e">
        <f t="shared" ca="1" si="8"/>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38" t="e">
        <f t="shared" ca="1" si="8"/>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C31" s="1235" t="e">
        <f t="shared" ca="1" si="8"/>
        <v>#NAME?</v>
      </c>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13:36" x14ac:dyDescent="0.2">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13:36" x14ac:dyDescent="0.2">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13:36" x14ac:dyDescent="0.2">
      <c r="AF35" s="1240" t="e">
        <f ca="1">_xll.qlCalendarAdvance(Calendar,AF34,"1d","mf",,trigger)</f>
        <v>#NAME?</v>
      </c>
      <c r="AG35" s="1239" t="e">
        <f ca="1">_xll.qlDayCounterYearFraction(DayCounter,SettlementDate,AF35,,,trigger)</f>
        <v>#NAME?</v>
      </c>
      <c r="AH35" s="1238" t="e">
        <f t="shared" ref="AH35:AH65" ca="1" si="9">$W$13</f>
        <v>#NAME?</v>
      </c>
      <c r="AI35" s="1238" t="e">
        <f t="shared" ref="AI35:AI65" ca="1" si="10">$W$10+$W$9*AG35</f>
        <v>#NAME?</v>
      </c>
      <c r="AJ35" s="1238" t="e">
        <f t="shared" ref="AJ35:AJ65" ca="1" si="11">($W$5+$W$4*AG35+$W$3*AG35^2)</f>
        <v>#NAME?</v>
      </c>
    </row>
    <row r="36" spans="13:36" x14ac:dyDescent="0.2">
      <c r="AF36" s="1240" t="e">
        <f ca="1">_xll.qlCalendarAdvance(Calendar,AF35,"1d","mf",,trigger)</f>
        <v>#NAME?</v>
      </c>
      <c r="AG36" s="1239" t="e">
        <f ca="1">_xll.qlDayCounterYearFraction(DayCounter,SettlementDate,AF36,,,trigger)</f>
        <v>#NAME?</v>
      </c>
      <c r="AH36" s="1238" t="e">
        <f t="shared" ca="1" si="9"/>
        <v>#NAME?</v>
      </c>
      <c r="AI36" s="1238" t="e">
        <f t="shared" ca="1" si="10"/>
        <v>#NAME?</v>
      </c>
      <c r="AJ36" s="1238" t="e">
        <f t="shared" ca="1" si="11"/>
        <v>#NAME?</v>
      </c>
    </row>
    <row r="37" spans="13:36" x14ac:dyDescent="0.2">
      <c r="AF37" s="1240" t="e">
        <f ca="1">_xll.qlCalendarAdvance(Calendar,AF36,"1d","mf",,trigger)</f>
        <v>#NAME?</v>
      </c>
      <c r="AG37" s="1239" t="e">
        <f ca="1">_xll.qlDayCounterYearFraction(DayCounter,SettlementDate,AF37,,,trigger)</f>
        <v>#NAME?</v>
      </c>
      <c r="AH37" s="1238" t="e">
        <f t="shared" ca="1" si="9"/>
        <v>#NAME?</v>
      </c>
      <c r="AI37" s="1238" t="e">
        <f t="shared" ca="1" si="10"/>
        <v>#NAME?</v>
      </c>
      <c r="AJ37" s="1238" t="e">
        <f t="shared" ca="1" si="11"/>
        <v>#NAME?</v>
      </c>
    </row>
    <row r="38" spans="13:36" x14ac:dyDescent="0.2">
      <c r="AF38" s="1240" t="e">
        <f ca="1">_xll.qlCalendarAdvance(Calendar,AF37,"1d","mf",,trigger)</f>
        <v>#NAME?</v>
      </c>
      <c r="AG38" s="1239" t="e">
        <f ca="1">_xll.qlDayCounterYearFraction(DayCounter,SettlementDate,AF38,,,trigger)</f>
        <v>#NAME?</v>
      </c>
      <c r="AH38" s="1238" t="e">
        <f t="shared" ca="1" si="9"/>
        <v>#NAME?</v>
      </c>
      <c r="AI38" s="1238" t="e">
        <f t="shared" ca="1" si="10"/>
        <v>#NAME?</v>
      </c>
      <c r="AJ38" s="1238" t="e">
        <f t="shared" ca="1" si="11"/>
        <v>#NAME?</v>
      </c>
    </row>
    <row r="39" spans="13:36" x14ac:dyDescent="0.2">
      <c r="AF39" s="1240" t="e">
        <f ca="1">_xll.qlCalendarAdvance(Calendar,AF38,"1d","mf",,trigger)</f>
        <v>#NAME?</v>
      </c>
      <c r="AG39" s="1239" t="e">
        <f ca="1">_xll.qlDayCounterYearFraction(DayCounter,SettlementDate,AF39,,,trigger)</f>
        <v>#NAME?</v>
      </c>
      <c r="AH39" s="1238" t="e">
        <f t="shared" ca="1" si="9"/>
        <v>#NAME?</v>
      </c>
      <c r="AI39" s="1238" t="e">
        <f t="shared" ca="1" si="10"/>
        <v>#NAME?</v>
      </c>
      <c r="AJ39" s="1238" t="e">
        <f t="shared" ca="1" si="11"/>
        <v>#NAME?</v>
      </c>
    </row>
    <row r="40" spans="13:36" x14ac:dyDescent="0.2">
      <c r="AF40" s="1240" t="e">
        <f ca="1">_xll.qlCalendarAdvance(Calendar,AF39,"1d","mf",,trigger)</f>
        <v>#NAME?</v>
      </c>
      <c r="AG40" s="1239" t="e">
        <f ca="1">_xll.qlDayCounterYearFraction(DayCounter,SettlementDate,AF40,,,trigger)</f>
        <v>#NAME?</v>
      </c>
      <c r="AH40" s="1238" t="e">
        <f t="shared" ca="1" si="9"/>
        <v>#NAME?</v>
      </c>
      <c r="AI40" s="1238" t="e">
        <f t="shared" ca="1" si="10"/>
        <v>#NAME?</v>
      </c>
      <c r="AJ40" s="1238" t="e">
        <f t="shared" ca="1" si="11"/>
        <v>#NAME?</v>
      </c>
    </row>
    <row r="41" spans="13:36" x14ac:dyDescent="0.2">
      <c r="M41" s="1241"/>
      <c r="N41" s="1241"/>
      <c r="AF41" s="1240" t="e">
        <f ca="1">_xll.qlCalendarAdvance(Calendar,AF40,"1d","mf",,trigger)</f>
        <v>#NAME?</v>
      </c>
      <c r="AG41" s="1239" t="e">
        <f ca="1">_xll.qlDayCounterYearFraction(DayCounter,SettlementDate,AF41,,,trigger)</f>
        <v>#NAME?</v>
      </c>
      <c r="AH41" s="1238" t="e">
        <f t="shared" ca="1" si="9"/>
        <v>#NAME?</v>
      </c>
      <c r="AI41" s="1238" t="e">
        <f t="shared" ca="1" si="10"/>
        <v>#NAME?</v>
      </c>
      <c r="AJ41" s="1238" t="e">
        <f t="shared" ca="1" si="11"/>
        <v>#NAME?</v>
      </c>
    </row>
    <row r="42" spans="13:36" x14ac:dyDescent="0.2">
      <c r="AF42" s="1240" t="e">
        <f ca="1">_xll.qlCalendarAdvance(Calendar,AF41,"1d","mf",,trigger)</f>
        <v>#NAME?</v>
      </c>
      <c r="AG42" s="1239" t="e">
        <f ca="1">_xll.qlDayCounterYearFraction(DayCounter,SettlementDate,AF42,,,trigger)</f>
        <v>#NAME?</v>
      </c>
      <c r="AH42" s="1238" t="e">
        <f t="shared" ca="1" si="9"/>
        <v>#NAME?</v>
      </c>
      <c r="AI42" s="1238" t="e">
        <f t="shared" ca="1" si="10"/>
        <v>#NAME?</v>
      </c>
      <c r="AJ42" s="1238" t="e">
        <f t="shared" ca="1" si="11"/>
        <v>#NAME?</v>
      </c>
    </row>
    <row r="43" spans="13:36" ht="11.25" customHeight="1" x14ac:dyDescent="0.2">
      <c r="AF43" s="1240" t="e">
        <f ca="1">_xll.qlCalendarAdvance(Calendar,AF42,"1d","mf",,trigger)</f>
        <v>#NAME?</v>
      </c>
      <c r="AG43" s="1239" t="e">
        <f ca="1">_xll.qlDayCounterYearFraction(DayCounter,SettlementDate,AF43,,,trigger)</f>
        <v>#NAME?</v>
      </c>
      <c r="AH43" s="1238" t="e">
        <f t="shared" ca="1" si="9"/>
        <v>#NAME?</v>
      </c>
      <c r="AI43" s="1238" t="e">
        <f t="shared" ca="1" si="10"/>
        <v>#NAME?</v>
      </c>
      <c r="AJ43" s="1238" t="e">
        <f t="shared" ca="1" si="11"/>
        <v>#NAME?</v>
      </c>
    </row>
    <row r="44" spans="13:36" x14ac:dyDescent="0.2">
      <c r="Q44" s="1242"/>
      <c r="AF44" s="1240" t="e">
        <f ca="1">_xll.qlCalendarAdvance(Calendar,AF43,"1d","mf",,trigger)</f>
        <v>#NAME?</v>
      </c>
      <c r="AG44" s="1239" t="e">
        <f ca="1">_xll.qlDayCounterYearFraction(DayCounter,SettlementDate,AF44,,,trigger)</f>
        <v>#NAME?</v>
      </c>
      <c r="AH44" s="1238" t="e">
        <f t="shared" ca="1" si="9"/>
        <v>#NAME?</v>
      </c>
      <c r="AI44" s="1238" t="e">
        <f t="shared" ca="1" si="10"/>
        <v>#NAME?</v>
      </c>
      <c r="AJ44" s="1238" t="e">
        <f t="shared" ca="1" si="11"/>
        <v>#NAME?</v>
      </c>
    </row>
    <row r="45" spans="13:36" x14ac:dyDescent="0.2">
      <c r="Q45" s="1242"/>
      <c r="AF45" s="1240" t="e">
        <f ca="1">_xll.qlCalendarAdvance(Calendar,AF44,"1d","mf",,trigger)</f>
        <v>#NAME?</v>
      </c>
      <c r="AG45" s="1239" t="e">
        <f ca="1">_xll.qlDayCounterYearFraction(DayCounter,SettlementDate,AF45,,,trigger)</f>
        <v>#NAME?</v>
      </c>
      <c r="AH45" s="1238" t="e">
        <f t="shared" ca="1" si="9"/>
        <v>#NAME?</v>
      </c>
      <c r="AI45" s="1238" t="e">
        <f t="shared" ca="1" si="10"/>
        <v>#NAME?</v>
      </c>
      <c r="AJ45" s="1238" t="e">
        <f t="shared" ca="1" si="11"/>
        <v>#NAME?</v>
      </c>
    </row>
    <row r="46" spans="13:36" x14ac:dyDescent="0.2">
      <c r="Q46" s="1242"/>
      <c r="AF46" s="1240" t="e">
        <f ca="1">_xll.qlCalendarAdvance(Calendar,AF45,"1d","mf",,trigger)</f>
        <v>#NAME?</v>
      </c>
      <c r="AG46" s="1239" t="e">
        <f ca="1">_xll.qlDayCounterYearFraction(DayCounter,SettlementDate,AF46,,,trigger)</f>
        <v>#NAME?</v>
      </c>
      <c r="AH46" s="1238" t="e">
        <f t="shared" ca="1" si="9"/>
        <v>#NAME?</v>
      </c>
      <c r="AI46" s="1238" t="e">
        <f t="shared" ca="1" si="10"/>
        <v>#NAME?</v>
      </c>
      <c r="AJ46" s="1238" t="e">
        <f t="shared" ca="1" si="11"/>
        <v>#NAME?</v>
      </c>
    </row>
    <row r="47" spans="13:36" x14ac:dyDescent="0.2">
      <c r="Q47" s="1242"/>
      <c r="AF47" s="1240" t="e">
        <f ca="1">_xll.qlCalendarAdvance(Calendar,AF46,"1d","mf",,trigger)</f>
        <v>#NAME?</v>
      </c>
      <c r="AG47" s="1239" t="e">
        <f ca="1">_xll.qlDayCounterYearFraction(DayCounter,SettlementDate,AF47,,,trigger)</f>
        <v>#NAME?</v>
      </c>
      <c r="AH47" s="1238" t="e">
        <f t="shared" ca="1" si="9"/>
        <v>#NAME?</v>
      </c>
      <c r="AI47" s="1238" t="e">
        <f t="shared" ca="1" si="10"/>
        <v>#NAME?</v>
      </c>
      <c r="AJ47" s="1238" t="e">
        <f t="shared" ca="1" si="11"/>
        <v>#NAME?</v>
      </c>
    </row>
    <row r="48" spans="13:36" x14ac:dyDescent="0.2">
      <c r="Q48" s="1242"/>
      <c r="AF48" s="1240" t="e">
        <f ca="1">_xll.qlCalendarAdvance(Calendar,AF47,"1d","mf",,trigger)</f>
        <v>#NAME?</v>
      </c>
      <c r="AG48" s="1239" t="e">
        <f ca="1">_xll.qlDayCounterYearFraction(DayCounter,SettlementDate,AF48,,,trigger)</f>
        <v>#NAME?</v>
      </c>
      <c r="AH48" s="1238" t="e">
        <f t="shared" ca="1" si="9"/>
        <v>#NAME?</v>
      </c>
      <c r="AI48" s="1238" t="e">
        <f t="shared" ca="1" si="10"/>
        <v>#NAME?</v>
      </c>
      <c r="AJ48" s="1238" t="e">
        <f t="shared" ca="1" si="11"/>
        <v>#NAME?</v>
      </c>
    </row>
    <row r="49" spans="13:36" x14ac:dyDescent="0.2">
      <c r="AF49" s="1240" t="e">
        <f ca="1">_xll.qlCalendarAdvance(Calendar,AF48,"1d","mf",,trigger)</f>
        <v>#NAME?</v>
      </c>
      <c r="AG49" s="1239" t="e">
        <f ca="1">_xll.qlDayCounterYearFraction(DayCounter,SettlementDate,AF49,,,trigger)</f>
        <v>#NAME?</v>
      </c>
      <c r="AH49" s="1238" t="e">
        <f t="shared" ca="1" si="9"/>
        <v>#NAME?</v>
      </c>
      <c r="AI49" s="1238" t="e">
        <f t="shared" ca="1" si="10"/>
        <v>#NAME?</v>
      </c>
      <c r="AJ49" s="1238" t="e">
        <f t="shared" ca="1" si="11"/>
        <v>#NAME?</v>
      </c>
    </row>
    <row r="50" spans="13:36" x14ac:dyDescent="0.2">
      <c r="AF50" s="1240" t="e">
        <f ca="1">_xll.qlCalendarAdvance(Calendar,AF49,"1d","mf",,trigger)</f>
        <v>#NAME?</v>
      </c>
      <c r="AG50" s="1239" t="e">
        <f ca="1">_xll.qlDayCounterYearFraction(DayCounter,SettlementDate,AF50,,,trigger)</f>
        <v>#NAME?</v>
      </c>
      <c r="AH50" s="1238" t="e">
        <f t="shared" ca="1" si="9"/>
        <v>#NAME?</v>
      </c>
      <c r="AI50" s="1238" t="e">
        <f t="shared" ca="1" si="10"/>
        <v>#NAME?</v>
      </c>
      <c r="AJ50" s="1238" t="e">
        <f t="shared" ca="1" si="11"/>
        <v>#NAME?</v>
      </c>
    </row>
    <row r="51" spans="13:36" x14ac:dyDescent="0.2">
      <c r="AF51" s="1240" t="e">
        <f ca="1">_xll.qlCalendarAdvance(Calendar,AF50,"1d","mf",,trigger)</f>
        <v>#NAME?</v>
      </c>
      <c r="AG51" s="1239" t="e">
        <f ca="1">_xll.qlDayCounterYearFraction(DayCounter,SettlementDate,AF51,,,trigger)</f>
        <v>#NAME?</v>
      </c>
      <c r="AH51" s="1238" t="e">
        <f t="shared" ca="1" si="9"/>
        <v>#NAME?</v>
      </c>
      <c r="AI51" s="1238" t="e">
        <f t="shared" ca="1" si="10"/>
        <v>#NAME?</v>
      </c>
      <c r="AJ51" s="1238" t="e">
        <f t="shared" ca="1" si="11"/>
        <v>#NAME?</v>
      </c>
    </row>
    <row r="52" spans="13:36" x14ac:dyDescent="0.2">
      <c r="AF52" s="1240" t="e">
        <f ca="1">_xll.qlCalendarAdvance(Calendar,AF51,"1d","mf",,trigger)</f>
        <v>#NAME?</v>
      </c>
      <c r="AG52" s="1239" t="e">
        <f ca="1">_xll.qlDayCounterYearFraction(DayCounter,SettlementDate,AF52,,,trigger)</f>
        <v>#NAME?</v>
      </c>
      <c r="AH52" s="1238" t="e">
        <f t="shared" ca="1" si="9"/>
        <v>#NAME?</v>
      </c>
      <c r="AI52" s="1238" t="e">
        <f t="shared" ca="1" si="10"/>
        <v>#NAME?</v>
      </c>
      <c r="AJ52" s="1238" t="e">
        <f t="shared" ca="1" si="11"/>
        <v>#NAME?</v>
      </c>
    </row>
    <row r="53" spans="13:36" x14ac:dyDescent="0.2">
      <c r="AF53" s="1240" t="e">
        <f ca="1">_xll.qlCalendarAdvance(Calendar,AF52,"1d","mf",,trigger)</f>
        <v>#NAME?</v>
      </c>
      <c r="AG53" s="1239" t="e">
        <f ca="1">_xll.qlDayCounterYearFraction(DayCounter,SettlementDate,AF53,,,trigger)</f>
        <v>#NAME?</v>
      </c>
      <c r="AH53" s="1238" t="e">
        <f t="shared" ca="1" si="9"/>
        <v>#NAME?</v>
      </c>
      <c r="AI53" s="1238" t="e">
        <f t="shared" ca="1" si="10"/>
        <v>#NAME?</v>
      </c>
      <c r="AJ53" s="1238" t="e">
        <f t="shared" ca="1" si="11"/>
        <v>#NAME?</v>
      </c>
    </row>
    <row r="54" spans="13:36" x14ac:dyDescent="0.2">
      <c r="AF54" s="1240" t="e">
        <f ca="1">_xll.qlCalendarAdvance(Calendar,AF53,"1d","mf",,trigger)</f>
        <v>#NAME?</v>
      </c>
      <c r="AG54" s="1239" t="e">
        <f ca="1">_xll.qlDayCounterYearFraction(DayCounter,SettlementDate,AF54,,,trigger)</f>
        <v>#NAME?</v>
      </c>
      <c r="AH54" s="1238" t="e">
        <f t="shared" ca="1" si="9"/>
        <v>#NAME?</v>
      </c>
      <c r="AI54" s="1238" t="e">
        <f t="shared" ca="1" si="10"/>
        <v>#NAME?</v>
      </c>
      <c r="AJ54" s="1238" t="e">
        <f t="shared" ca="1" si="11"/>
        <v>#NAME?</v>
      </c>
    </row>
    <row r="55" spans="13:36" x14ac:dyDescent="0.2">
      <c r="AF55" s="1240" t="e">
        <f ca="1">_xll.qlCalendarAdvance(Calendar,AF54,"1d","mf",,trigger)</f>
        <v>#NAME?</v>
      </c>
      <c r="AG55" s="1239" t="e">
        <f ca="1">_xll.qlDayCounterYearFraction(DayCounter,SettlementDate,AF55,,,trigger)</f>
        <v>#NAME?</v>
      </c>
      <c r="AH55" s="1238" t="e">
        <f t="shared" ca="1" si="9"/>
        <v>#NAME?</v>
      </c>
      <c r="AI55" s="1238" t="e">
        <f t="shared" ca="1" si="10"/>
        <v>#NAME?</v>
      </c>
      <c r="AJ55" s="1238" t="e">
        <f t="shared" ca="1" si="11"/>
        <v>#NAME?</v>
      </c>
    </row>
    <row r="56" spans="13:36" x14ac:dyDescent="0.2">
      <c r="AF56" s="1240" t="e">
        <f ca="1">_xll.qlCalendarAdvance(Calendar,AF55,"1d","mf",,trigger)</f>
        <v>#NAME?</v>
      </c>
      <c r="AG56" s="1239" t="e">
        <f ca="1">_xll.qlDayCounterYearFraction(DayCounter,SettlementDate,AF56,,,trigger)</f>
        <v>#NAME?</v>
      </c>
      <c r="AH56" s="1238" t="e">
        <f t="shared" ca="1" si="9"/>
        <v>#NAME?</v>
      </c>
      <c r="AI56" s="1238" t="e">
        <f t="shared" ca="1" si="10"/>
        <v>#NAME?</v>
      </c>
      <c r="AJ56" s="1238" t="e">
        <f t="shared" ca="1" si="11"/>
        <v>#NAME?</v>
      </c>
    </row>
    <row r="57" spans="13:36" x14ac:dyDescent="0.2">
      <c r="AF57" s="1240" t="e">
        <f ca="1">_xll.qlCalendarAdvance(Calendar,AF56,"1d","mf",,trigger)</f>
        <v>#NAME?</v>
      </c>
      <c r="AG57" s="1239" t="e">
        <f ca="1">_xll.qlDayCounterYearFraction(DayCounter,SettlementDate,AF57,,,trigger)</f>
        <v>#NAME?</v>
      </c>
      <c r="AH57" s="1238" t="e">
        <f t="shared" ca="1" si="9"/>
        <v>#NAME?</v>
      </c>
      <c r="AI57" s="1238" t="e">
        <f t="shared" ca="1" si="10"/>
        <v>#NAME?</v>
      </c>
      <c r="AJ57" s="1238" t="e">
        <f t="shared" ca="1" si="11"/>
        <v>#NAME?</v>
      </c>
    </row>
    <row r="58" spans="13:36" x14ac:dyDescent="0.2">
      <c r="AF58" s="1240" t="e">
        <f ca="1">_xll.qlCalendarAdvance(Calendar,AF57,"1d","mf",,trigger)</f>
        <v>#NAME?</v>
      </c>
      <c r="AG58" s="1239" t="e">
        <f ca="1">_xll.qlDayCounterYearFraction(DayCounter,SettlementDate,AF58,,,trigger)</f>
        <v>#NAME?</v>
      </c>
      <c r="AH58" s="1238" t="e">
        <f t="shared" ca="1" si="9"/>
        <v>#NAME?</v>
      </c>
      <c r="AI58" s="1238" t="e">
        <f t="shared" ca="1" si="10"/>
        <v>#NAME?</v>
      </c>
      <c r="AJ58" s="1238" t="e">
        <f t="shared" ca="1" si="11"/>
        <v>#NAME?</v>
      </c>
    </row>
    <row r="59" spans="13:36" x14ac:dyDescent="0.2">
      <c r="AF59" s="1240" t="e">
        <f ca="1">_xll.qlCalendarAdvance(Calendar,AF58,"1d","mf",,trigger)</f>
        <v>#NAME?</v>
      </c>
      <c r="AG59" s="1239" t="e">
        <f ca="1">_xll.qlDayCounterYearFraction(DayCounter,SettlementDate,AF59,,,trigger)</f>
        <v>#NAME?</v>
      </c>
      <c r="AH59" s="1238" t="e">
        <f t="shared" ca="1" si="9"/>
        <v>#NAME?</v>
      </c>
      <c r="AI59" s="1238" t="e">
        <f t="shared" ca="1" si="10"/>
        <v>#NAME?</v>
      </c>
      <c r="AJ59" s="1238" t="e">
        <f t="shared" ca="1" si="11"/>
        <v>#NAME?</v>
      </c>
    </row>
    <row r="60" spans="13:36" x14ac:dyDescent="0.2">
      <c r="M60" s="1241"/>
      <c r="AF60" s="1240" t="e">
        <f ca="1">_xll.qlCalendarAdvance(Calendar,AF59,"1d","mf",,trigger)</f>
        <v>#NAME?</v>
      </c>
      <c r="AG60" s="1239" t="e">
        <f ca="1">_xll.qlDayCounterYearFraction(DayCounter,SettlementDate,AF60,,,trigger)</f>
        <v>#NAME?</v>
      </c>
      <c r="AH60" s="1238" t="e">
        <f t="shared" ca="1" si="9"/>
        <v>#NAME?</v>
      </c>
      <c r="AI60" s="1238" t="e">
        <f t="shared" ca="1" si="10"/>
        <v>#NAME?</v>
      </c>
      <c r="AJ60" s="1238" t="e">
        <f t="shared" ca="1" si="11"/>
        <v>#NAME?</v>
      </c>
    </row>
    <row r="61" spans="13:36" x14ac:dyDescent="0.2">
      <c r="M61" s="1241"/>
      <c r="AF61" s="1240" t="e">
        <f ca="1">_xll.qlCalendarAdvance(Calendar,AF60,"1d","mf",,trigger)</f>
        <v>#NAME?</v>
      </c>
      <c r="AG61" s="1239" t="e">
        <f ca="1">_xll.qlDayCounterYearFraction(DayCounter,SettlementDate,AF61,,,trigger)</f>
        <v>#NAME?</v>
      </c>
      <c r="AH61" s="1238" t="e">
        <f t="shared" ca="1" si="9"/>
        <v>#NAME?</v>
      </c>
      <c r="AI61" s="1238" t="e">
        <f t="shared" ca="1" si="10"/>
        <v>#NAME?</v>
      </c>
      <c r="AJ61" s="1238" t="e">
        <f t="shared" ca="1" si="11"/>
        <v>#NAME?</v>
      </c>
    </row>
    <row r="62" spans="13:36" x14ac:dyDescent="0.2">
      <c r="M62" s="1241"/>
      <c r="AF62" s="1240" t="e">
        <f ca="1">_xll.qlCalendarAdvance(Calendar,AF61,"1d","mf",,trigger)</f>
        <v>#NAME?</v>
      </c>
      <c r="AG62" s="1239" t="e">
        <f ca="1">_xll.qlDayCounterYearFraction(DayCounter,SettlementDate,AF62,,,trigger)</f>
        <v>#NAME?</v>
      </c>
      <c r="AH62" s="1238" t="e">
        <f t="shared" ca="1" si="9"/>
        <v>#NAME?</v>
      </c>
      <c r="AI62" s="1238" t="e">
        <f t="shared" ca="1" si="10"/>
        <v>#NAME?</v>
      </c>
      <c r="AJ62" s="1238" t="e">
        <f t="shared" ca="1" si="11"/>
        <v>#NAME?</v>
      </c>
    </row>
    <row r="63" spans="13:36" x14ac:dyDescent="0.2">
      <c r="M63" s="1241"/>
      <c r="AF63" s="1240" t="e">
        <f ca="1">_xll.qlCalendarAdvance(Calendar,AF62,"1d","mf",,trigger)</f>
        <v>#NAME?</v>
      </c>
      <c r="AG63" s="1239" t="e">
        <f ca="1">_xll.qlDayCounterYearFraction(DayCounter,SettlementDate,AF63,,,trigger)</f>
        <v>#NAME?</v>
      </c>
      <c r="AH63" s="1238" t="e">
        <f t="shared" ca="1" si="9"/>
        <v>#NAME?</v>
      </c>
      <c r="AI63" s="1238" t="e">
        <f t="shared" ca="1" si="10"/>
        <v>#NAME?</v>
      </c>
      <c r="AJ63" s="1238" t="e">
        <f t="shared" ca="1" si="11"/>
        <v>#NAME?</v>
      </c>
    </row>
    <row r="64" spans="13:36" x14ac:dyDescent="0.2">
      <c r="M64" s="1241"/>
      <c r="AF64" s="1240" t="e">
        <f ca="1">_xll.qlCalendarAdvance(Calendar,AF63,"1d","mf",,trigger)</f>
        <v>#NAME?</v>
      </c>
      <c r="AG64" s="1239" t="e">
        <f ca="1">_xll.qlDayCounterYearFraction(DayCounter,SettlementDate,AF64,,,trigger)</f>
        <v>#NAME?</v>
      </c>
      <c r="AH64" s="1238" t="e">
        <f t="shared" ca="1" si="9"/>
        <v>#NAME?</v>
      </c>
      <c r="AI64" s="1238" t="e">
        <f t="shared" ca="1" si="10"/>
        <v>#NAME?</v>
      </c>
      <c r="AJ64" s="1238" t="e">
        <f t="shared" ca="1" si="11"/>
        <v>#NAME?</v>
      </c>
    </row>
    <row r="65" spans="13:36" x14ac:dyDescent="0.2">
      <c r="M65" s="1241"/>
      <c r="AF65" s="1237" t="e">
        <f ca="1">_xll.qlCalendarAdvance(Calendar,AF64,"1d","mf",,trigger)</f>
        <v>#NAME?</v>
      </c>
      <c r="AG65" s="1236" t="e">
        <f ca="1">_xll.qlDayCounterYearFraction(DayCounter,SettlementDate,AF65,,,trigger)</f>
        <v>#NAME?</v>
      </c>
      <c r="AH65" s="1235" t="e">
        <f t="shared" ca="1" si="9"/>
        <v>#NAME?</v>
      </c>
      <c r="AI65" s="1235" t="e">
        <f t="shared" ca="1" si="10"/>
        <v>#NAME?</v>
      </c>
      <c r="AJ65" s="1235" t="e">
        <f t="shared" ca="1" si="11"/>
        <v>#NAME?</v>
      </c>
    </row>
    <row r="66" spans="13:36" x14ac:dyDescent="0.2">
      <c r="M66" s="1241"/>
      <c r="N66" s="1241"/>
    </row>
    <row r="67" spans="13:36" x14ac:dyDescent="0.2">
      <c r="M67" s="1241"/>
      <c r="N67" s="1241"/>
    </row>
    <row r="68" spans="13:36" x14ac:dyDescent="0.2">
      <c r="M68" s="1241"/>
      <c r="N68" s="1241"/>
    </row>
    <row r="69" spans="13:36" x14ac:dyDescent="0.2">
      <c r="M69" s="1241"/>
      <c r="N69" s="1241"/>
    </row>
    <row r="70" spans="13:36" x14ac:dyDescent="0.2">
      <c r="M70" s="1241"/>
      <c r="N70" s="1241"/>
    </row>
    <row r="71" spans="13:36" x14ac:dyDescent="0.2">
      <c r="M71" s="1241"/>
      <c r="N71" s="1241"/>
    </row>
    <row r="72" spans="13:36" x14ac:dyDescent="0.2">
      <c r="M72" s="1241"/>
      <c r="N72" s="1241"/>
    </row>
    <row r="73" spans="13:36" x14ac:dyDescent="0.2">
      <c r="M73" s="1241"/>
      <c r="N73" s="1241"/>
    </row>
    <row r="74" spans="13:36" x14ac:dyDescent="0.2">
      <c r="M74" s="1241"/>
      <c r="N74" s="1241"/>
    </row>
    <row r="75" spans="13:36" x14ac:dyDescent="0.2">
      <c r="M75" s="1241"/>
      <c r="N75" s="1241"/>
    </row>
    <row r="76" spans="13:36" x14ac:dyDescent="0.2">
      <c r="M76" s="1241"/>
      <c r="N76" s="1241"/>
    </row>
    <row r="77" spans="13:36" x14ac:dyDescent="0.2">
      <c r="M77" s="1241"/>
      <c r="N77" s="1241"/>
    </row>
    <row r="78" spans="13:36" x14ac:dyDescent="0.2">
      <c r="M78" s="1241"/>
      <c r="N78" s="1241"/>
    </row>
    <row r="79" spans="13:36" x14ac:dyDescent="0.2">
      <c r="M79" s="1241"/>
      <c r="N79" s="1241"/>
    </row>
    <row r="80" spans="13:36" x14ac:dyDescent="0.2">
      <c r="M80" s="1241"/>
      <c r="N80" s="1241"/>
    </row>
    <row r="81" spans="13:14" x14ac:dyDescent="0.2">
      <c r="M81" s="1241"/>
      <c r="N81" s="1241"/>
    </row>
    <row r="82" spans="13:14" x14ac:dyDescent="0.2">
      <c r="M82" s="1241"/>
      <c r="N82" s="1241"/>
    </row>
    <row r="83" spans="13:14" x14ac:dyDescent="0.2">
      <c r="M83" s="1241"/>
      <c r="N83" s="1241"/>
    </row>
    <row r="84" spans="13:14" x14ac:dyDescent="0.2">
      <c r="M84" s="1241"/>
      <c r="N84" s="1241"/>
    </row>
    <row r="85" spans="13:14" x14ac:dyDescent="0.2">
      <c r="M85" s="1241"/>
      <c r="N85" s="1241"/>
    </row>
    <row r="86" spans="13:14" x14ac:dyDescent="0.2">
      <c r="M86" s="1241"/>
      <c r="N86" s="1241"/>
    </row>
    <row r="87" spans="13:14" x14ac:dyDescent="0.2">
      <c r="M87" s="1241"/>
      <c r="N87" s="1241"/>
    </row>
    <row r="88" spans="13:14" x14ac:dyDescent="0.2">
      <c r="M88" s="1241"/>
      <c r="N88" s="1241"/>
    </row>
    <row r="89" spans="13:14" x14ac:dyDescent="0.2">
      <c r="M89" s="1241"/>
      <c r="N89" s="1241"/>
    </row>
    <row r="90" spans="13:14" x14ac:dyDescent="0.2">
      <c r="M90" s="1241"/>
      <c r="N90" s="1241"/>
    </row>
    <row r="91" spans="13:14" x14ac:dyDescent="0.2">
      <c r="M91" s="1241"/>
      <c r="N91" s="1241"/>
    </row>
    <row r="92" spans="13:14" x14ac:dyDescent="0.2">
      <c r="M92" s="1241"/>
      <c r="N92" s="1241"/>
    </row>
    <row r="93" spans="13:14" x14ac:dyDescent="0.2">
      <c r="M93" s="1241"/>
      <c r="N93" s="1241"/>
    </row>
    <row r="94" spans="13:14" x14ac:dyDescent="0.2">
      <c r="M94" s="1241"/>
      <c r="N94" s="1241"/>
    </row>
    <row r="95" spans="13:14" x14ac:dyDescent="0.2">
      <c r="M95" s="1241"/>
      <c r="N95" s="1241"/>
    </row>
    <row r="96" spans="13:14" x14ac:dyDescent="0.2">
      <c r="M96" s="1241"/>
      <c r="N96" s="1241"/>
    </row>
    <row r="97" spans="13:14" x14ac:dyDescent="0.2">
      <c r="M97" s="1241"/>
      <c r="N97" s="1241"/>
    </row>
    <row r="98" spans="13:14" x14ac:dyDescent="0.2">
      <c r="M98" s="1241"/>
      <c r="N98" s="1241"/>
    </row>
    <row r="99" spans="13:14" x14ac:dyDescent="0.2">
      <c r="M99" s="1241"/>
      <c r="N99" s="1241"/>
    </row>
    <row r="100" spans="13:14" x14ac:dyDescent="0.2">
      <c r="M100" s="1241"/>
      <c r="N100" s="1241"/>
    </row>
    <row r="101" spans="13:14" x14ac:dyDescent="0.2">
      <c r="M101" s="1241"/>
      <c r="N101" s="1241"/>
    </row>
    <row r="102" spans="13:14" x14ac:dyDescent="0.2">
      <c r="M102" s="1241"/>
      <c r="N102" s="1241"/>
    </row>
    <row r="103" spans="13:14" x14ac:dyDescent="0.2">
      <c r="M103" s="1241"/>
      <c r="N103" s="1241"/>
    </row>
    <row r="104" spans="13:14" x14ac:dyDescent="0.2">
      <c r="M104" s="1241"/>
      <c r="N104" s="1241"/>
    </row>
    <row r="105" spans="13:14" x14ac:dyDescent="0.2">
      <c r="M105" s="1241"/>
      <c r="N105" s="1241"/>
    </row>
    <row r="106" spans="13:14" x14ac:dyDescent="0.2">
      <c r="M106" s="1241"/>
      <c r="N106" s="1241"/>
    </row>
    <row r="107" spans="13:14" x14ac:dyDescent="0.2">
      <c r="M107" s="1241"/>
      <c r="N107" s="1241"/>
    </row>
    <row r="108" spans="13:14" x14ac:dyDescent="0.2">
      <c r="M108" s="1241"/>
      <c r="N108" s="1241"/>
    </row>
    <row r="109" spans="13:14" x14ac:dyDescent="0.2">
      <c r="M109" s="1241"/>
      <c r="N109" s="1241"/>
    </row>
    <row r="110" spans="13:14" x14ac:dyDescent="0.2">
      <c r="M110" s="1241"/>
      <c r="N110" s="1241"/>
    </row>
    <row r="111" spans="13:14" x14ac:dyDescent="0.2">
      <c r="M111" s="1241"/>
      <c r="N111" s="1241"/>
    </row>
    <row r="112" spans="13:14" x14ac:dyDescent="0.2">
      <c r="M112" s="1241"/>
      <c r="N112" s="1241"/>
    </row>
    <row r="113" spans="13:14" x14ac:dyDescent="0.2">
      <c r="M113" s="1019"/>
      <c r="N113" s="1241"/>
    </row>
    <row r="114" spans="13:14" x14ac:dyDescent="0.2">
      <c r="M114" s="1019"/>
      <c r="N114" s="1241"/>
    </row>
    <row r="115" spans="13:14" x14ac:dyDescent="0.2">
      <c r="M115" s="1019"/>
      <c r="N115" s="1241"/>
    </row>
    <row r="116" spans="13:14" x14ac:dyDescent="0.2">
      <c r="M116" s="1019"/>
      <c r="N116" s="1241"/>
    </row>
    <row r="117" spans="13:14" x14ac:dyDescent="0.2">
      <c r="M117" s="1019"/>
      <c r="N117" s="1241"/>
    </row>
    <row r="118" spans="13:14" x14ac:dyDescent="0.2">
      <c r="M118" s="1019"/>
      <c r="N118" s="1241"/>
    </row>
    <row r="119" spans="13:14" x14ac:dyDescent="0.2">
      <c r="M119" s="1019"/>
      <c r="N119" s="1019"/>
    </row>
    <row r="120" spans="13:14" x14ac:dyDescent="0.2">
      <c r="M120" s="1019"/>
      <c r="N120" s="1019"/>
    </row>
    <row r="121" spans="13:14" x14ac:dyDescent="0.2">
      <c r="M121" s="1019"/>
      <c r="N121" s="1019"/>
    </row>
    <row r="122" spans="13:14" x14ac:dyDescent="0.2">
      <c r="M122" s="1019"/>
      <c r="N122" s="1019"/>
    </row>
    <row r="123" spans="13:14" x14ac:dyDescent="0.2">
      <c r="M123" s="1019"/>
      <c r="N123" s="1019"/>
    </row>
    <row r="124" spans="13:14" x14ac:dyDescent="0.2">
      <c r="M124" s="1019"/>
      <c r="N124" s="1019"/>
    </row>
    <row r="125" spans="13:14" x14ac:dyDescent="0.2">
      <c r="M125" s="1019"/>
      <c r="N125" s="1019"/>
    </row>
    <row r="126" spans="13:14" x14ac:dyDescent="0.2">
      <c r="M126" s="1019"/>
      <c r="N126" s="1019"/>
    </row>
    <row r="127" spans="13:14" x14ac:dyDescent="0.2">
      <c r="M127" s="1019"/>
      <c r="N127" s="1019"/>
    </row>
    <row r="128" spans="13:14" x14ac:dyDescent="0.2">
      <c r="M128" s="1019"/>
      <c r="N128" s="1019"/>
    </row>
    <row r="129" spans="14:14" x14ac:dyDescent="0.2">
      <c r="N129" s="1019"/>
    </row>
    <row r="130" spans="14:14" x14ac:dyDescent="0.2">
      <c r="N130" s="1019"/>
    </row>
    <row r="131" spans="14:14" x14ac:dyDescent="0.2">
      <c r="N131" s="1019"/>
    </row>
    <row r="132" spans="14:14" x14ac:dyDescent="0.2">
      <c r="N132" s="1019"/>
    </row>
    <row r="133" spans="14:14" x14ac:dyDescent="0.2">
      <c r="N133" s="1019"/>
    </row>
    <row r="134" spans="14:14" x14ac:dyDescent="0.2">
      <c r="N134" s="1019"/>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9"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customWidth="1"/>
    <col min="30" max="31" width="8.140625" style="1007"/>
    <col min="32" max="32" width="17.42578125" style="1007" bestFit="1" customWidth="1"/>
    <col min="33" max="33" width="7" style="1007" bestFit="1" customWidth="1"/>
    <col min="34" max="35" width="8.140625" style="1007" bestFit="1" customWidth="1"/>
    <col min="36" max="36" width="10" style="1007" bestFit="1" customWidth="1"/>
    <col min="37" max="16384" width="8.140625" style="1007"/>
  </cols>
  <sheetData>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9" t="s">
        <v>454</v>
      </c>
      <c r="AB2" s="1959"/>
      <c r="AC2" s="1959"/>
      <c r="AF2" s="1051" t="s">
        <v>325</v>
      </c>
      <c r="AG2" s="1051" t="s">
        <v>420</v>
      </c>
      <c r="AH2" s="1051" t="s">
        <v>453</v>
      </c>
      <c r="AI2" s="1051" t="s">
        <v>414</v>
      </c>
      <c r="AJ2" s="1051" t="s">
        <v>452</v>
      </c>
    </row>
    <row r="3" spans="1:36" ht="12" customHeight="1" x14ac:dyDescent="0.2">
      <c r="C3" s="1306" t="str">
        <f>$D$10&amp;"LastFixing"&amp;QuoteSuffix</f>
        <v>GbpLibor6MLastFixing_Quote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6M_SYNTH'!P4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60"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311"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34" ca="1" si="0">$W$13</f>
        <v>#NAME?</v>
      </c>
      <c r="AI3" s="1296" t="e">
        <f t="shared" ref="AI3:AI34" ca="1" si="1">$W$10+$W$9*AG3</f>
        <v>#NAME?</v>
      </c>
      <c r="AJ3" s="1296" t="e">
        <f t="shared" ref="AJ3:AJ34" ca="1" si="2">($W$5+$W$4*AG3+$W$3*AG3^2)</f>
        <v>#NAME?</v>
      </c>
    </row>
    <row r="4" spans="1:36" ht="12" customHeight="1" x14ac:dyDescent="0.2">
      <c r="A4" s="1007">
        <v>0</v>
      </c>
      <c r="B4" s="1313">
        <f>A4+SUBSTITUTE($D$9,"M","")</f>
        <v>6</v>
      </c>
      <c r="C4" s="1293" t="str">
        <f>"Delta("&amp;A4&amp;"M,"&amp;B4&amp;"M)extrap"</f>
        <v>Delta(0M,6M)extrap</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LN((1+(_xll.qlInterpolationInterpolate(B6Minterpolation,D4,TRUE,AllTriggers)+I4)*H4)/(1+I4*H4))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60"/>
      <c r="S4" s="1274" t="e">
        <f ca="1"/>
        <v>#NAME?</v>
      </c>
      <c r="T4" s="1294" t="e">
        <f ca="1"/>
        <v>#NAME?</v>
      </c>
      <c r="U4" s="1273" t="e">
        <f ca="1"/>
        <v>#NAME?</v>
      </c>
      <c r="V4" s="1295" t="s">
        <v>417</v>
      </c>
      <c r="W4" s="1265" t="e">
        <f ca="1"/>
        <v>#NAME?</v>
      </c>
      <c r="X4" s="1295" t="s">
        <v>446</v>
      </c>
      <c r="Y4" s="1311"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1</v>
      </c>
      <c r="B5" s="1313">
        <f>A5+SUBSTITUTE($D$9,"M","")</f>
        <v>7</v>
      </c>
      <c r="C5" s="1293" t="str">
        <f>"Delta("&amp;A5&amp;"M,"&amp;B5&amp;"M)"</f>
        <v>Delta(1M,7M)</v>
      </c>
      <c r="D5" s="1252" t="e">
        <f ca="1">_xll.qlCalendarAdvance(Calendar,SettlementDate,A5&amp;"M","mf")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LN((1+(_xll.qlInterpolationInterpolate(B6Minterpolation,D5,TRUE,AllTriggers)+I5)*H5)/(1+I5*H5))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60"/>
      <c r="S5" s="1274" t="e">
        <f ca="1"/>
        <v>#NAME?</v>
      </c>
      <c r="T5" s="1294" t="e">
        <f ca="1"/>
        <v>#NAME?</v>
      </c>
      <c r="U5" s="1273" t="e">
        <f ca="1"/>
        <v>#NAME?</v>
      </c>
      <c r="V5" s="1021"/>
      <c r="W5" s="1265" t="e">
        <f ca="1"/>
        <v>#NAME?</v>
      </c>
      <c r="X5" s="1295"/>
      <c r="Y5" s="1311"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2</v>
      </c>
      <c r="B6" s="1313">
        <f>A6+SUBSTITUTE($D$9,"M","")</f>
        <v>8</v>
      </c>
      <c r="C6" s="1293" t="str">
        <f>"Delta("&amp;A6&amp;"M,"&amp;B6&amp;"M)"</f>
        <v>Delta(2M,8M)</v>
      </c>
      <c r="D6" s="1252" t="e">
        <f ca="1">_xll.qlCalendarAdvance(Calendar,SettlementDate,A6&amp;"M","mf")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LN((1+(_xll.qlInterpolationInterpolate(B6Minterpolation,D6,TRUE,AllTriggers)+I6)*H6)/(1+I6*H6))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3</v>
      </c>
      <c r="B7" s="1313">
        <f>A7+SUBSTITUTE($D$9,"M","")</f>
        <v>9</v>
      </c>
      <c r="C7" s="1287" t="str">
        <f>"Delta("&amp;A7&amp;"M,"&amp;B7&amp;"M)"</f>
        <v>Delta(3M,9M)</v>
      </c>
      <c r="D7" s="1247" t="e">
        <f ca="1">_xll.qlCalendarAdvance(Calendar,SettlementDate,A7&amp;"M","mf")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LN((1+(_xll.qlInterpolationInterpolate(B6Minterpolation,D7,TRUE,AllTriggers)+I7)*H7)/(1+I7*H7))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B8" s="1281"/>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87</v>
      </c>
      <c r="R9" s="1959" t="s">
        <v>442</v>
      </c>
      <c r="S9" s="1275"/>
      <c r="T9" s="1274" t="e">
        <f t="array" aca="1" ref="T9:T10" ca="1">_xll.ohFilter(N3:N7,P3:P7)</f>
        <v>#NAME?</v>
      </c>
      <c r="U9" s="1273" t="e">
        <f t="array" aca="1" ref="U9:U10" ca="1">_xll.ohFilter(M3:M7,P3:P7)</f>
        <v>#NAME?</v>
      </c>
      <c r="V9" s="1961" t="s">
        <v>417</v>
      </c>
      <c r="W9" s="1265" t="e">
        <f t="array" aca="1" ref="W9:W10" ca="1">MMULT(AA9:AB10,Y9:Y10)</f>
        <v>#NAME?</v>
      </c>
      <c r="X9" s="1961" t="s">
        <v>446</v>
      </c>
      <c r="Y9" s="1311"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GbpLibor6M</v>
      </c>
      <c r="R10" s="1959"/>
      <c r="S10" s="1275"/>
      <c r="T10" s="1274" t="e">
        <f ca="1"/>
        <v>#NAME?</v>
      </c>
      <c r="U10" s="1273" t="e">
        <f ca="1"/>
        <v>#NAME?</v>
      </c>
      <c r="V10" s="1961"/>
      <c r="W10" s="1265" t="e">
        <f ca="1"/>
        <v>#NAME?</v>
      </c>
      <c r="X10" s="1961"/>
      <c r="Y10" s="1311"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462</v>
      </c>
      <c r="Q12" s="1241"/>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312" t="str">
        <f>"Synthetic Deposits "&amp;D9</f>
        <v>Synthetic Deposits 6M</v>
      </c>
      <c r="O13" s="1312"/>
      <c r="P13" s="1312"/>
      <c r="Q13" s="1241"/>
      <c r="R13" s="1264" t="s">
        <v>445</v>
      </c>
      <c r="U13" s="1262" t="e">
        <f t="array" aca="1" ref="U13" ca="1">_xll.ohFilter(M3:M7,P3:P7)</f>
        <v>#NAME?</v>
      </c>
      <c r="V13" s="1264" t="s">
        <v>417</v>
      </c>
      <c r="W13" s="1265" t="e">
        <f ca="1">MMULT(AA13,Y13)</f>
        <v>#NAME?</v>
      </c>
      <c r="X13" s="1264" t="s">
        <v>446</v>
      </c>
      <c r="Y13" s="1311"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310"/>
      <c r="G14" s="1310"/>
      <c r="H14" s="1310"/>
      <c r="I14" s="1310"/>
      <c r="J14" s="1261" t="s">
        <v>420</v>
      </c>
      <c r="K14" s="1261" t="s">
        <v>428</v>
      </c>
      <c r="L14" s="1261" t="s">
        <v>427</v>
      </c>
      <c r="M14" s="1051" t="s">
        <v>426</v>
      </c>
      <c r="N14" s="1260" t="s">
        <v>445</v>
      </c>
      <c r="O14" s="1260" t="s">
        <v>442</v>
      </c>
      <c r="P14" s="1260" t="s">
        <v>444</v>
      </c>
      <c r="Q14" s="1241"/>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24" ca="1" si="3">SettlementDate</f>
        <v>#NAME?</v>
      </c>
      <c r="E15" s="1257" t="e">
        <f ca="1">_xll.qlCalendarAdvance(Calendar,SettlementDate,C15,"Following",,trigger)</f>
        <v>#NAME?</v>
      </c>
      <c r="F15" s="1308"/>
      <c r="G15" s="1308"/>
      <c r="H15" s="1308"/>
      <c r="I15" s="1308"/>
      <c r="J15" s="1256" t="e">
        <f ca="1">_xll.qlDayCounterYearFraction(DayCounter,D15,E15,,,trigger)</f>
        <v>#NAME?</v>
      </c>
      <c r="K15" s="1255" t="e">
        <f ca="1">_xll.qlYieldTSDiscount(Discounting,D15,,AllTriggers)</f>
        <v>#NAME?</v>
      </c>
      <c r="L15" s="1255" t="e">
        <f ca="1">_xll.qlYieldTSDiscount(Discounting,E15,,AllTriggers)</f>
        <v>#NAME?</v>
      </c>
      <c r="M15" s="1309" t="e">
        <f t="shared" ref="M15:M24" ca="1" si="4">(K15/L15-1)/J15</f>
        <v>#NAME?</v>
      </c>
      <c r="N15" s="1296" t="e">
        <f t="shared" ref="N15:N24" ca="1" si="5">((1+M15*J15)*EXP($W$13*J15)-1)/J15</f>
        <v>#NAME?</v>
      </c>
      <c r="O15" s="1296" t="e">
        <f t="shared" ref="O15:O24" ca="1" si="6">((1+J15*M15)*EXP($W$10*J15+0.5*$W$9*J15^2)-1)/J15</f>
        <v>#NAME?</v>
      </c>
      <c r="P15" s="1296" t="e">
        <f t="shared" ref="P15:P24" ca="1" si="7">((1+J15*M15)*EXP($W$5*J15+0.5*$W$4*J15^2+1/3*$W$3*J15^3)-1)/J15</f>
        <v>#NAME?</v>
      </c>
      <c r="Q15" s="1241"/>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308"/>
      <c r="G16" s="1308"/>
      <c r="H16" s="1308"/>
      <c r="I16" s="1308"/>
      <c r="J16" s="1239" t="e">
        <f ca="1">_xll.qlDayCounterYearFraction(DayCounter,D16,E16,,,trigger)</f>
        <v>#NAME?</v>
      </c>
      <c r="K16" s="1251" t="e">
        <f ca="1">_xll.qlYieldTSDiscount(Discounting,D16,,AllTriggers)</f>
        <v>#NAME?</v>
      </c>
      <c r="L16" s="1251" t="e">
        <f ca="1">_xll.qlYieldTSDiscount(Discounting,E16,,AllTriggers)</f>
        <v>#NAME?</v>
      </c>
      <c r="M16" s="1288" t="e">
        <f t="shared" ca="1" si="4"/>
        <v>#NAME?</v>
      </c>
      <c r="N16" s="1238" t="e">
        <f t="shared" ca="1" si="5"/>
        <v>#NAME?</v>
      </c>
      <c r="O16" s="1238" t="e">
        <f t="shared" ca="1" si="6"/>
        <v>#NAME?</v>
      </c>
      <c r="P16" s="1238" t="e">
        <f t="shared" ca="1" si="7"/>
        <v>#NAME?</v>
      </c>
      <c r="Q16" s="1241"/>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308"/>
      <c r="G17" s="1308"/>
      <c r="H17" s="1308"/>
      <c r="I17" s="1308"/>
      <c r="J17" s="1239" t="e">
        <f ca="1">_xll.qlDayCounterYearFraction(DayCounter,D17,E17,,,trigger)</f>
        <v>#NAME?</v>
      </c>
      <c r="K17" s="1251" t="e">
        <f ca="1">_xll.qlYieldTSDiscount(Discounting,D17,,AllTriggers)</f>
        <v>#NAME?</v>
      </c>
      <c r="L17" s="1251" t="e">
        <f ca="1">_xll.qlYieldTSDiscount(Discounting,E17,,AllTriggers)</f>
        <v>#NAME?</v>
      </c>
      <c r="M17" s="1288" t="e">
        <f t="shared" ca="1" si="4"/>
        <v>#NAME?</v>
      </c>
      <c r="N17" s="1238" t="e">
        <f t="shared" ca="1" si="5"/>
        <v>#NAME?</v>
      </c>
      <c r="O17" s="1238" t="e">
        <f t="shared" ca="1" si="6"/>
        <v>#NAME?</v>
      </c>
      <c r="P17" s="1238" t="e">
        <f t="shared" ca="1" si="7"/>
        <v>#NAME?</v>
      </c>
      <c r="Q17" s="1241"/>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308"/>
      <c r="G18" s="1308"/>
      <c r="H18" s="1308"/>
      <c r="I18" s="1308"/>
      <c r="J18" s="1239" t="e">
        <f ca="1">_xll.qlDayCounterYearFraction(DayCounter,D18,E18,,,trigger)</f>
        <v>#NAME?</v>
      </c>
      <c r="K18" s="1251" t="e">
        <f ca="1">_xll.qlYieldTSDiscount(Discounting,D18,,AllTriggers)</f>
        <v>#NAME?</v>
      </c>
      <c r="L18" s="1251" t="e">
        <f ca="1">_xll.qlYieldTSDiscount(Discounting,E18,,AllTriggers)</f>
        <v>#NAME?</v>
      </c>
      <c r="M18" s="1288" t="e">
        <f t="shared" ca="1" si="4"/>
        <v>#NAME?</v>
      </c>
      <c r="N18" s="1238" t="e">
        <f t="shared" ca="1" si="5"/>
        <v>#NAME?</v>
      </c>
      <c r="O18" s="1238" t="e">
        <f t="shared" ca="1" si="6"/>
        <v>#NAME?</v>
      </c>
      <c r="P18" s="1238" t="e">
        <f t="shared" ca="1" si="7"/>
        <v>#NAME?</v>
      </c>
      <c r="Q18" s="1241"/>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_xll.qlCalendarAdvance(Calendar,SettlementDate,C19,"mf",TRUE,trigger)</f>
        <v>#NAME?</v>
      </c>
      <c r="F19" s="1308"/>
      <c r="G19" s="1308"/>
      <c r="H19" s="1308"/>
      <c r="I19" s="1308"/>
      <c r="J19" s="1239" t="e">
        <f ca="1">_xll.qlDayCounterYearFraction(DayCounter,D19,E19,,,trigger)</f>
        <v>#NAME?</v>
      </c>
      <c r="K19" s="1251" t="e">
        <f ca="1">_xll.qlYieldTSDiscount(Discounting,D19,,AllTriggers)</f>
        <v>#NAME?</v>
      </c>
      <c r="L19" s="1251" t="e">
        <f ca="1">_xll.qlYieldTSDiscount(Discounting,E19,,AllTriggers)</f>
        <v>#NAME?</v>
      </c>
      <c r="M19" s="1288" t="e">
        <f t="shared" ca="1" si="4"/>
        <v>#NAME?</v>
      </c>
      <c r="N19" s="1238" t="e">
        <f t="shared" ca="1" si="5"/>
        <v>#NAME?</v>
      </c>
      <c r="O19" s="1238" t="e">
        <f t="shared" ca="1" si="6"/>
        <v>#NAME?</v>
      </c>
      <c r="P19" s="1238" t="e">
        <f t="shared" ca="1" si="7"/>
        <v>#NAME?</v>
      </c>
      <c r="Q19" s="1241"/>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_xll.qlCalendarAdvance(Calendar,SettlementDate,C20,"mf",TRUE,trigger)</f>
        <v>#NAME?</v>
      </c>
      <c r="F20" s="1308"/>
      <c r="G20" s="1308"/>
      <c r="H20" s="1308"/>
      <c r="I20" s="1308"/>
      <c r="J20" s="1239" t="e">
        <f ca="1">_xll.qlDayCounterYearFraction(DayCounter,D20,E20,,,trigger)</f>
        <v>#NAME?</v>
      </c>
      <c r="K20" s="1251" t="e">
        <f ca="1">_xll.qlYieldTSDiscount(Discounting,D20,,AllTriggers)</f>
        <v>#NAME?</v>
      </c>
      <c r="L20" s="1251" t="e">
        <f ca="1">_xll.qlYieldTSDiscount(Discounting,E20,,AllTriggers)</f>
        <v>#NAME?</v>
      </c>
      <c r="M20" s="1288" t="e">
        <f t="shared" ca="1" si="4"/>
        <v>#NAME?</v>
      </c>
      <c r="N20" s="1238" t="e">
        <f t="shared" ca="1" si="5"/>
        <v>#NAME?</v>
      </c>
      <c r="O20" s="1238" t="e">
        <f t="shared" ca="1" si="6"/>
        <v>#NAME?</v>
      </c>
      <c r="P20" s="1238" t="e">
        <f t="shared" ca="1" si="7"/>
        <v>#NAME?</v>
      </c>
      <c r="Q20" s="1241"/>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53" t="s">
        <v>90</v>
      </c>
      <c r="D21" s="1252" t="e">
        <f t="shared" ca="1" si="3"/>
        <v>#NAME?</v>
      </c>
      <c r="E21" s="1240" t="e">
        <f ca="1">_xll.qlCalendarAdvance(Calendar,SettlementDate,C21,"mf",TRUE,trigger)</f>
        <v>#NAME?</v>
      </c>
      <c r="F21" s="1308"/>
      <c r="G21" s="1308"/>
      <c r="H21" s="1308"/>
      <c r="I21" s="1308"/>
      <c r="J21" s="1239" t="e">
        <f ca="1">_xll.qlDayCounterYearFraction(DayCounter,D21,E21,,,trigger)</f>
        <v>#NAME?</v>
      </c>
      <c r="K21" s="1251" t="e">
        <f ca="1">_xll.qlYieldTSDiscount(Discounting,D21,,AllTriggers)</f>
        <v>#NAME?</v>
      </c>
      <c r="L21" s="1251" t="e">
        <f ca="1">_xll.qlYieldTSDiscount(Discounting,E21,,AllTriggers)</f>
        <v>#NAME?</v>
      </c>
      <c r="M21" s="1288" t="e">
        <f t="shared" ca="1" si="4"/>
        <v>#NAME?</v>
      </c>
      <c r="N21" s="1238" t="e">
        <f t="shared" ca="1" si="5"/>
        <v>#NAME?</v>
      </c>
      <c r="O21" s="1238" t="e">
        <f t="shared" ca="1" si="6"/>
        <v>#NAME?</v>
      </c>
      <c r="P21" s="1238" t="e">
        <f t="shared" ca="1" si="7"/>
        <v>#NAME?</v>
      </c>
      <c r="Q21" s="1241"/>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C22" s="1253" t="s">
        <v>89</v>
      </c>
      <c r="D22" s="1252" t="e">
        <f t="shared" ca="1" si="3"/>
        <v>#NAME?</v>
      </c>
      <c r="E22" s="1240" t="e">
        <f ca="1">_xll.qlCalendarAdvance(Calendar,SettlementDate,C22,"mf",TRUE,trigger)</f>
        <v>#NAME?</v>
      </c>
      <c r="F22" s="1308"/>
      <c r="G22" s="1308"/>
      <c r="H22" s="1308"/>
      <c r="I22" s="1308"/>
      <c r="J22" s="1239" t="e">
        <f ca="1">_xll.qlDayCounterYearFraction(DayCounter,D22,E22,,,trigger)</f>
        <v>#NAME?</v>
      </c>
      <c r="K22" s="1251" t="e">
        <f ca="1">_xll.qlYieldTSDiscount(Discounting,D22,,AllTriggers)</f>
        <v>#NAME?</v>
      </c>
      <c r="L22" s="1251" t="e">
        <f ca="1">_xll.qlYieldTSDiscount(Discounting,E22,,AllTriggers)</f>
        <v>#NAME?</v>
      </c>
      <c r="M22" s="1288" t="e">
        <f t="shared" ca="1" si="4"/>
        <v>#NAME?</v>
      </c>
      <c r="N22" s="1238" t="e">
        <f t="shared" ca="1" si="5"/>
        <v>#NAME?</v>
      </c>
      <c r="O22" s="1238" t="e">
        <f t="shared" ca="1" si="6"/>
        <v>#NAME?</v>
      </c>
      <c r="P22" s="1238" t="e">
        <f t="shared" ca="1" si="7"/>
        <v>#NAME?</v>
      </c>
      <c r="Q22" s="1241"/>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253" t="s">
        <v>88</v>
      </c>
      <c r="D23" s="1252" t="e">
        <f t="shared" ca="1" si="3"/>
        <v>#NAME?</v>
      </c>
      <c r="E23" s="1240" t="e">
        <f ca="1">_xll.qlCalendarAdvance(Calendar,SettlementDate,C23,"mf",TRUE,trigger)</f>
        <v>#NAME?</v>
      </c>
      <c r="F23" s="1308"/>
      <c r="G23" s="1308"/>
      <c r="H23" s="1308"/>
      <c r="I23" s="1308"/>
      <c r="J23" s="1239" t="e">
        <f ca="1">_xll.qlDayCounterYearFraction(DayCounter,D23,E23,,,trigger)</f>
        <v>#NAME?</v>
      </c>
      <c r="K23" s="1251" t="e">
        <f ca="1">_xll.qlYieldTSDiscount(Discounting,D23,,AllTriggers)</f>
        <v>#NAME?</v>
      </c>
      <c r="L23" s="1251" t="e">
        <f ca="1">_xll.qlYieldTSDiscount(Discounting,E23,,AllTriggers)</f>
        <v>#NAME?</v>
      </c>
      <c r="M23" s="1288" t="e">
        <f t="shared" ca="1" si="4"/>
        <v>#NAME?</v>
      </c>
      <c r="N23" s="1238" t="e">
        <f t="shared" ca="1" si="5"/>
        <v>#NAME?</v>
      </c>
      <c r="O23" s="1238" t="e">
        <f t="shared" ca="1" si="6"/>
        <v>#NAME?</v>
      </c>
      <c r="P23" s="1238" t="e">
        <f t="shared" ca="1" si="7"/>
        <v>#NAME?</v>
      </c>
      <c r="Q23" s="1241"/>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48" t="s">
        <v>87</v>
      </c>
      <c r="D24" s="1247" t="e">
        <f t="shared" ca="1" si="3"/>
        <v>#NAME?</v>
      </c>
      <c r="E24" s="1237" t="e">
        <f ca="1">_xll.qlCalendarAdvance(Calendar,SettlementDate,C24,"mf",TRUE,trigger)</f>
        <v>#NAME?</v>
      </c>
      <c r="F24" s="1307"/>
      <c r="G24" s="1307"/>
      <c r="H24" s="1307"/>
      <c r="I24" s="1307"/>
      <c r="J24" s="1236" t="e">
        <f ca="1">_xll.qlDayCounterYearFraction(DayCounter,D24,E24,,,trigger)</f>
        <v>#NAME?</v>
      </c>
      <c r="K24" s="1246" t="e">
        <f ca="1">_xll.qlYieldTSDiscount(Discounting,D24,,AllTriggers)</f>
        <v>#NAME?</v>
      </c>
      <c r="L24" s="1246" t="e">
        <f ca="1">_xll.qlYieldTSDiscount(Discounting,E24,,AllTriggers)</f>
        <v>#NAME?</v>
      </c>
      <c r="M24" s="1282" t="e">
        <f t="shared" ca="1" si="4"/>
        <v>#NAME?</v>
      </c>
      <c r="N24" s="1235" t="e">
        <f t="shared" ca="1" si="5"/>
        <v>#NAME?</v>
      </c>
      <c r="O24" s="1235" t="e">
        <f t="shared" ca="1" si="6"/>
        <v>#NAME?</v>
      </c>
      <c r="P24" s="1235" t="e">
        <f t="shared" ca="1" si="7"/>
        <v>#NAME?</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051" t="s">
        <v>443</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43" t="s">
        <v>451</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38" t="e">
        <f t="shared" ref="C28:C37" ca="1" si="8">IF($C$27="FLAT",N15,IF($C$27="linear",O15,P15))</f>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38" t="e">
        <f t="shared" ca="1" si="8"/>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38" t="e">
        <f t="shared" ca="1" si="8"/>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C31" s="1238" t="e">
        <f t="shared" ca="1" si="8"/>
        <v>#NAME?</v>
      </c>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C32" s="1238" t="e">
        <f t="shared" ca="1" si="8"/>
        <v>#NAME?</v>
      </c>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3:36" ht="12" customHeight="1" x14ac:dyDescent="0.2">
      <c r="C33" s="1238" t="e">
        <f t="shared" ca="1" si="8"/>
        <v>#NAME?</v>
      </c>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3:36" ht="12" customHeight="1" x14ac:dyDescent="0.2">
      <c r="C34" s="1238" t="e">
        <f t="shared" ca="1" si="8"/>
        <v>#NAME?</v>
      </c>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3:36" ht="12" customHeight="1" x14ac:dyDescent="0.2">
      <c r="C35" s="1238" t="e">
        <f t="shared" ca="1" si="8"/>
        <v>#NAME?</v>
      </c>
      <c r="AF35" s="1240" t="e">
        <f ca="1">_xll.qlCalendarAdvance(Calendar,AF34,"1d","mf",,trigger)</f>
        <v>#NAME?</v>
      </c>
      <c r="AG35" s="1239" t="e">
        <f ca="1">_xll.qlDayCounterYearFraction(DayCounter,SettlementDate,AF35,,,trigger)</f>
        <v>#NAME?</v>
      </c>
      <c r="AH35" s="1238" t="e">
        <f t="shared" ref="AH35:AH66" ca="1" si="9">$W$13</f>
        <v>#NAME?</v>
      </c>
      <c r="AI35" s="1238" t="e">
        <f t="shared" ref="AI35:AI66" ca="1" si="10">$W$10+$W$9*AG35</f>
        <v>#NAME?</v>
      </c>
      <c r="AJ35" s="1238" t="e">
        <f t="shared" ref="AJ35:AJ66" ca="1" si="11">($W$5+$W$4*AG35+$W$3*AG35^2)</f>
        <v>#NAME?</v>
      </c>
    </row>
    <row r="36" spans="3:36" ht="12" customHeight="1" x14ac:dyDescent="0.2">
      <c r="C36" s="1238" t="e">
        <f t="shared" ca="1" si="8"/>
        <v>#NAME?</v>
      </c>
      <c r="AF36" s="1240" t="e">
        <f ca="1">_xll.qlCalendarAdvance(Calendar,AF35,"1d","mf",,trigger)</f>
        <v>#NAME?</v>
      </c>
      <c r="AG36" s="1239" t="e">
        <f ca="1">_xll.qlDayCounterYearFraction(DayCounter,SettlementDate,AF36,,,trigger)</f>
        <v>#NAME?</v>
      </c>
      <c r="AH36" s="1238" t="e">
        <f t="shared" ca="1" si="9"/>
        <v>#NAME?</v>
      </c>
      <c r="AI36" s="1238" t="e">
        <f t="shared" ca="1" si="10"/>
        <v>#NAME?</v>
      </c>
      <c r="AJ36" s="1238" t="e">
        <f t="shared" ca="1" si="11"/>
        <v>#NAME?</v>
      </c>
    </row>
    <row r="37" spans="3:36" ht="12" customHeight="1" x14ac:dyDescent="0.2">
      <c r="C37" s="1235" t="e">
        <f t="shared" ca="1" si="8"/>
        <v>#NAME?</v>
      </c>
      <c r="AF37" s="1240" t="e">
        <f ca="1">_xll.qlCalendarAdvance(Calendar,AF36,"1d","mf",,trigger)</f>
        <v>#NAME?</v>
      </c>
      <c r="AG37" s="1239" t="e">
        <f ca="1">_xll.qlDayCounterYearFraction(DayCounter,SettlementDate,AF37,,,trigger)</f>
        <v>#NAME?</v>
      </c>
      <c r="AH37" s="1238" t="e">
        <f t="shared" ca="1" si="9"/>
        <v>#NAME?</v>
      </c>
      <c r="AI37" s="1238" t="e">
        <f t="shared" ca="1" si="10"/>
        <v>#NAME?</v>
      </c>
      <c r="AJ37" s="1238" t="e">
        <f t="shared" ca="1" si="11"/>
        <v>#NAME?</v>
      </c>
    </row>
    <row r="38" spans="3:36" x14ac:dyDescent="0.2">
      <c r="AF38" s="1240" t="e">
        <f ca="1">_xll.qlCalendarAdvance(Calendar,AF37,"1d","mf",,trigger)</f>
        <v>#NAME?</v>
      </c>
      <c r="AG38" s="1239" t="e">
        <f ca="1">_xll.qlDayCounterYearFraction(DayCounter,SettlementDate,AF38,,,trigger)</f>
        <v>#NAME?</v>
      </c>
      <c r="AH38" s="1238" t="e">
        <f t="shared" ca="1" si="9"/>
        <v>#NAME?</v>
      </c>
      <c r="AI38" s="1238" t="e">
        <f t="shared" ca="1" si="10"/>
        <v>#NAME?</v>
      </c>
      <c r="AJ38" s="1238" t="e">
        <f t="shared" ca="1" si="11"/>
        <v>#NAME?</v>
      </c>
    </row>
    <row r="39" spans="3:36" x14ac:dyDescent="0.2">
      <c r="AF39" s="1240" t="e">
        <f ca="1">_xll.qlCalendarAdvance(Calendar,AF38,"1d","mf",,trigger)</f>
        <v>#NAME?</v>
      </c>
      <c r="AG39" s="1239" t="e">
        <f ca="1">_xll.qlDayCounterYearFraction(DayCounter,SettlementDate,AF39,,,trigger)</f>
        <v>#NAME?</v>
      </c>
      <c r="AH39" s="1238" t="e">
        <f t="shared" ca="1" si="9"/>
        <v>#NAME?</v>
      </c>
      <c r="AI39" s="1238" t="e">
        <f t="shared" ca="1" si="10"/>
        <v>#NAME?</v>
      </c>
      <c r="AJ39" s="1238" t="e">
        <f t="shared" ca="1" si="11"/>
        <v>#NAME?</v>
      </c>
    </row>
    <row r="40" spans="3:36" x14ac:dyDescent="0.2">
      <c r="AF40" s="1240" t="e">
        <f ca="1">_xll.qlCalendarAdvance(Calendar,AF39,"1d","mf",,trigger)</f>
        <v>#NAME?</v>
      </c>
      <c r="AG40" s="1239" t="e">
        <f ca="1">_xll.qlDayCounterYearFraction(DayCounter,SettlementDate,AF40,,,trigger)</f>
        <v>#NAME?</v>
      </c>
      <c r="AH40" s="1238" t="e">
        <f t="shared" ca="1" si="9"/>
        <v>#NAME?</v>
      </c>
      <c r="AI40" s="1238" t="e">
        <f t="shared" ca="1" si="10"/>
        <v>#NAME?</v>
      </c>
      <c r="AJ40" s="1238" t="e">
        <f t="shared" ca="1" si="11"/>
        <v>#NAME?</v>
      </c>
    </row>
    <row r="41" spans="3:36" x14ac:dyDescent="0.2">
      <c r="N41" s="1241"/>
      <c r="O41" s="1241"/>
      <c r="AF41" s="1240" t="e">
        <f ca="1">_xll.qlCalendarAdvance(Calendar,AF40,"1d","mf",,trigger)</f>
        <v>#NAME?</v>
      </c>
      <c r="AG41" s="1239" t="e">
        <f ca="1">_xll.qlDayCounterYearFraction(DayCounter,SettlementDate,AF41,,,trigger)</f>
        <v>#NAME?</v>
      </c>
      <c r="AH41" s="1238" t="e">
        <f t="shared" ca="1" si="9"/>
        <v>#NAME?</v>
      </c>
      <c r="AI41" s="1238" t="e">
        <f t="shared" ca="1" si="10"/>
        <v>#NAME?</v>
      </c>
      <c r="AJ41" s="1238" t="e">
        <f t="shared" ca="1" si="11"/>
        <v>#NAME?</v>
      </c>
    </row>
    <row r="42" spans="3:36" x14ac:dyDescent="0.2">
      <c r="AF42" s="1240" t="e">
        <f ca="1">_xll.qlCalendarAdvance(Calendar,AF41,"1d","mf",,trigger)</f>
        <v>#NAME?</v>
      </c>
      <c r="AG42" s="1239" t="e">
        <f ca="1">_xll.qlDayCounterYearFraction(DayCounter,SettlementDate,AF42,,,trigger)</f>
        <v>#NAME?</v>
      </c>
      <c r="AH42" s="1238" t="e">
        <f t="shared" ca="1" si="9"/>
        <v>#NAME?</v>
      </c>
      <c r="AI42" s="1238" t="e">
        <f t="shared" ca="1" si="10"/>
        <v>#NAME?</v>
      </c>
      <c r="AJ42" s="1238" t="e">
        <f t="shared" ca="1" si="11"/>
        <v>#NAME?</v>
      </c>
    </row>
    <row r="43" spans="3:36" ht="11.25" customHeight="1" x14ac:dyDescent="0.2">
      <c r="AF43" s="1240" t="e">
        <f ca="1">_xll.qlCalendarAdvance(Calendar,AF42,"1d","mf",,trigger)</f>
        <v>#NAME?</v>
      </c>
      <c r="AG43" s="1239" t="e">
        <f ca="1">_xll.qlDayCounterYearFraction(DayCounter,SettlementDate,AF43,,,trigger)</f>
        <v>#NAME?</v>
      </c>
      <c r="AH43" s="1238" t="e">
        <f t="shared" ca="1" si="9"/>
        <v>#NAME?</v>
      </c>
      <c r="AI43" s="1238" t="e">
        <f t="shared" ca="1" si="10"/>
        <v>#NAME?</v>
      </c>
      <c r="AJ43" s="1238" t="e">
        <f t="shared" ca="1" si="11"/>
        <v>#NAME?</v>
      </c>
    </row>
    <row r="44" spans="3:36" x14ac:dyDescent="0.2">
      <c r="AF44" s="1240" t="e">
        <f ca="1">_xll.qlCalendarAdvance(Calendar,AF43,"1d","mf",,trigger)</f>
        <v>#NAME?</v>
      </c>
      <c r="AG44" s="1239" t="e">
        <f ca="1">_xll.qlDayCounterYearFraction(DayCounter,SettlementDate,AF44,,,trigger)</f>
        <v>#NAME?</v>
      </c>
      <c r="AH44" s="1238" t="e">
        <f t="shared" ca="1" si="9"/>
        <v>#NAME?</v>
      </c>
      <c r="AI44" s="1238" t="e">
        <f t="shared" ca="1" si="10"/>
        <v>#NAME?</v>
      </c>
      <c r="AJ44" s="1238" t="e">
        <f t="shared" ca="1" si="11"/>
        <v>#NAME?</v>
      </c>
    </row>
    <row r="45" spans="3:36" x14ac:dyDescent="0.2">
      <c r="AF45" s="1240" t="e">
        <f ca="1">_xll.qlCalendarAdvance(Calendar,AF44,"1d","mf",,trigger)</f>
        <v>#NAME?</v>
      </c>
      <c r="AG45" s="1239" t="e">
        <f ca="1">_xll.qlDayCounterYearFraction(DayCounter,SettlementDate,AF45,,,trigger)</f>
        <v>#NAME?</v>
      </c>
      <c r="AH45" s="1238" t="e">
        <f t="shared" ca="1" si="9"/>
        <v>#NAME?</v>
      </c>
      <c r="AI45" s="1238" t="e">
        <f t="shared" ca="1" si="10"/>
        <v>#NAME?</v>
      </c>
      <c r="AJ45" s="1238" t="e">
        <f t="shared" ca="1" si="11"/>
        <v>#NAME?</v>
      </c>
    </row>
    <row r="46" spans="3:36" x14ac:dyDescent="0.2">
      <c r="AF46" s="1240" t="e">
        <f ca="1">_xll.qlCalendarAdvance(Calendar,AF45,"1d","mf",,trigger)</f>
        <v>#NAME?</v>
      </c>
      <c r="AG46" s="1239" t="e">
        <f ca="1">_xll.qlDayCounterYearFraction(DayCounter,SettlementDate,AF46,,,trigger)</f>
        <v>#NAME?</v>
      </c>
      <c r="AH46" s="1238" t="e">
        <f t="shared" ca="1" si="9"/>
        <v>#NAME?</v>
      </c>
      <c r="AI46" s="1238" t="e">
        <f t="shared" ca="1" si="10"/>
        <v>#NAME?</v>
      </c>
      <c r="AJ46" s="1238" t="e">
        <f t="shared" ca="1" si="11"/>
        <v>#NAME?</v>
      </c>
    </row>
    <row r="47" spans="3:36" x14ac:dyDescent="0.2">
      <c r="AF47" s="1240" t="e">
        <f ca="1">_xll.qlCalendarAdvance(Calendar,AF46,"1d","mf",,trigger)</f>
        <v>#NAME?</v>
      </c>
      <c r="AG47" s="1239" t="e">
        <f ca="1">_xll.qlDayCounterYearFraction(DayCounter,SettlementDate,AF47,,,trigger)</f>
        <v>#NAME?</v>
      </c>
      <c r="AH47" s="1238" t="e">
        <f t="shared" ca="1" si="9"/>
        <v>#NAME?</v>
      </c>
      <c r="AI47" s="1238" t="e">
        <f t="shared" ca="1" si="10"/>
        <v>#NAME?</v>
      </c>
      <c r="AJ47" s="1238" t="e">
        <f t="shared" ca="1" si="11"/>
        <v>#NAME?</v>
      </c>
    </row>
    <row r="48" spans="3:36" x14ac:dyDescent="0.2">
      <c r="AF48" s="1240" t="e">
        <f ca="1">_xll.qlCalendarAdvance(Calendar,AF47,"1d","mf",,trigger)</f>
        <v>#NAME?</v>
      </c>
      <c r="AG48" s="1239" t="e">
        <f ca="1">_xll.qlDayCounterYearFraction(DayCounter,SettlementDate,AF48,,,trigger)</f>
        <v>#NAME?</v>
      </c>
      <c r="AH48" s="1238" t="e">
        <f t="shared" ca="1" si="9"/>
        <v>#NAME?</v>
      </c>
      <c r="AI48" s="1238" t="e">
        <f t="shared" ca="1" si="10"/>
        <v>#NAME?</v>
      </c>
      <c r="AJ48" s="1238" t="e">
        <f t="shared" ca="1" si="11"/>
        <v>#NAME?</v>
      </c>
    </row>
    <row r="49" spans="14:36" x14ac:dyDescent="0.2">
      <c r="AF49" s="1240" t="e">
        <f ca="1">_xll.qlCalendarAdvance(Calendar,AF48,"1d","mf",,trigger)</f>
        <v>#NAME?</v>
      </c>
      <c r="AG49" s="1239" t="e">
        <f ca="1">_xll.qlDayCounterYearFraction(DayCounter,SettlementDate,AF49,,,trigger)</f>
        <v>#NAME?</v>
      </c>
      <c r="AH49" s="1238" t="e">
        <f t="shared" ca="1" si="9"/>
        <v>#NAME?</v>
      </c>
      <c r="AI49" s="1238" t="e">
        <f t="shared" ca="1" si="10"/>
        <v>#NAME?</v>
      </c>
      <c r="AJ49" s="1238" t="e">
        <f t="shared" ca="1" si="11"/>
        <v>#NAME?</v>
      </c>
    </row>
    <row r="50" spans="14:36" x14ac:dyDescent="0.2">
      <c r="AF50" s="1240" t="e">
        <f ca="1">_xll.qlCalendarAdvance(Calendar,AF49,"1d","mf",,trigger)</f>
        <v>#NAME?</v>
      </c>
      <c r="AG50" s="1239" t="e">
        <f ca="1">_xll.qlDayCounterYearFraction(DayCounter,SettlementDate,AF50,,,trigger)</f>
        <v>#NAME?</v>
      </c>
      <c r="AH50" s="1238" t="e">
        <f t="shared" ca="1" si="9"/>
        <v>#NAME?</v>
      </c>
      <c r="AI50" s="1238" t="e">
        <f t="shared" ca="1" si="10"/>
        <v>#NAME?</v>
      </c>
      <c r="AJ50" s="1238" t="e">
        <f t="shared" ca="1" si="11"/>
        <v>#NAME?</v>
      </c>
    </row>
    <row r="51" spans="14:36" x14ac:dyDescent="0.2">
      <c r="AF51" s="1240" t="e">
        <f ca="1">_xll.qlCalendarAdvance(Calendar,AF50,"1d","mf",,trigger)</f>
        <v>#NAME?</v>
      </c>
      <c r="AG51" s="1239" t="e">
        <f ca="1">_xll.qlDayCounterYearFraction(DayCounter,SettlementDate,AF51,,,trigger)</f>
        <v>#NAME?</v>
      </c>
      <c r="AH51" s="1238" t="e">
        <f t="shared" ca="1" si="9"/>
        <v>#NAME?</v>
      </c>
      <c r="AI51" s="1238" t="e">
        <f t="shared" ca="1" si="10"/>
        <v>#NAME?</v>
      </c>
      <c r="AJ51" s="1238" t="e">
        <f t="shared" ca="1" si="11"/>
        <v>#NAME?</v>
      </c>
    </row>
    <row r="52" spans="14:36" x14ac:dyDescent="0.2">
      <c r="AF52" s="1240" t="e">
        <f ca="1">_xll.qlCalendarAdvance(Calendar,AF51,"1d","mf",,trigger)</f>
        <v>#NAME?</v>
      </c>
      <c r="AG52" s="1239" t="e">
        <f ca="1">_xll.qlDayCounterYearFraction(DayCounter,SettlementDate,AF52,,,trigger)</f>
        <v>#NAME?</v>
      </c>
      <c r="AH52" s="1238" t="e">
        <f t="shared" ca="1" si="9"/>
        <v>#NAME?</v>
      </c>
      <c r="AI52" s="1238" t="e">
        <f t="shared" ca="1" si="10"/>
        <v>#NAME?</v>
      </c>
      <c r="AJ52" s="1238" t="e">
        <f t="shared" ca="1" si="11"/>
        <v>#NAME?</v>
      </c>
    </row>
    <row r="53" spans="14:36" x14ac:dyDescent="0.2">
      <c r="AF53" s="1240" t="e">
        <f ca="1">_xll.qlCalendarAdvance(Calendar,AF52,"1d","mf",,trigger)</f>
        <v>#NAME?</v>
      </c>
      <c r="AG53" s="1239" t="e">
        <f ca="1">_xll.qlDayCounterYearFraction(DayCounter,SettlementDate,AF53,,,trigger)</f>
        <v>#NAME?</v>
      </c>
      <c r="AH53" s="1238" t="e">
        <f t="shared" ca="1" si="9"/>
        <v>#NAME?</v>
      </c>
      <c r="AI53" s="1238" t="e">
        <f t="shared" ca="1" si="10"/>
        <v>#NAME?</v>
      </c>
      <c r="AJ53" s="1238" t="e">
        <f t="shared" ca="1" si="11"/>
        <v>#NAME?</v>
      </c>
    </row>
    <row r="54" spans="14:36" x14ac:dyDescent="0.2">
      <c r="AF54" s="1240" t="e">
        <f ca="1">_xll.qlCalendarAdvance(Calendar,AF53,"1d","mf",,trigger)</f>
        <v>#NAME?</v>
      </c>
      <c r="AG54" s="1239" t="e">
        <f ca="1">_xll.qlDayCounterYearFraction(DayCounter,SettlementDate,AF54,,,trigger)</f>
        <v>#NAME?</v>
      </c>
      <c r="AH54" s="1238" t="e">
        <f t="shared" ca="1" si="9"/>
        <v>#NAME?</v>
      </c>
      <c r="AI54" s="1238" t="e">
        <f t="shared" ca="1" si="10"/>
        <v>#NAME?</v>
      </c>
      <c r="AJ54" s="1238" t="e">
        <f t="shared" ca="1" si="11"/>
        <v>#NAME?</v>
      </c>
    </row>
    <row r="55" spans="14:36" x14ac:dyDescent="0.2">
      <c r="AF55" s="1240" t="e">
        <f ca="1">_xll.qlCalendarAdvance(Calendar,AF54,"1d","mf",,trigger)</f>
        <v>#NAME?</v>
      </c>
      <c r="AG55" s="1239" t="e">
        <f ca="1">_xll.qlDayCounterYearFraction(DayCounter,SettlementDate,AF55,,,trigger)</f>
        <v>#NAME?</v>
      </c>
      <c r="AH55" s="1238" t="e">
        <f t="shared" ca="1" si="9"/>
        <v>#NAME?</v>
      </c>
      <c r="AI55" s="1238" t="e">
        <f t="shared" ca="1" si="10"/>
        <v>#NAME?</v>
      </c>
      <c r="AJ55" s="1238" t="e">
        <f t="shared" ca="1" si="11"/>
        <v>#NAME?</v>
      </c>
    </row>
    <row r="56" spans="14:36" x14ac:dyDescent="0.2">
      <c r="AF56" s="1240" t="e">
        <f ca="1">_xll.qlCalendarAdvance(Calendar,AF55,"1d","mf",,trigger)</f>
        <v>#NAME?</v>
      </c>
      <c r="AG56" s="1239" t="e">
        <f ca="1">_xll.qlDayCounterYearFraction(DayCounter,SettlementDate,AF56,,,trigger)</f>
        <v>#NAME?</v>
      </c>
      <c r="AH56" s="1238" t="e">
        <f t="shared" ca="1" si="9"/>
        <v>#NAME?</v>
      </c>
      <c r="AI56" s="1238" t="e">
        <f t="shared" ca="1" si="10"/>
        <v>#NAME?</v>
      </c>
      <c r="AJ56" s="1238" t="e">
        <f t="shared" ca="1" si="11"/>
        <v>#NAME?</v>
      </c>
    </row>
    <row r="57" spans="14:36" x14ac:dyDescent="0.2">
      <c r="AF57" s="1240" t="e">
        <f ca="1">_xll.qlCalendarAdvance(Calendar,AF56,"1d","mf",,trigger)</f>
        <v>#NAME?</v>
      </c>
      <c r="AG57" s="1239" t="e">
        <f ca="1">_xll.qlDayCounterYearFraction(DayCounter,SettlementDate,AF57,,,trigger)</f>
        <v>#NAME?</v>
      </c>
      <c r="AH57" s="1238" t="e">
        <f t="shared" ca="1" si="9"/>
        <v>#NAME?</v>
      </c>
      <c r="AI57" s="1238" t="e">
        <f t="shared" ca="1" si="10"/>
        <v>#NAME?</v>
      </c>
      <c r="AJ57" s="1238" t="e">
        <f t="shared" ca="1" si="11"/>
        <v>#NAME?</v>
      </c>
    </row>
    <row r="58" spans="14:36" x14ac:dyDescent="0.2">
      <c r="AF58" s="1240" t="e">
        <f ca="1">_xll.qlCalendarAdvance(Calendar,AF57,"1d","mf",,trigger)</f>
        <v>#NAME?</v>
      </c>
      <c r="AG58" s="1239" t="e">
        <f ca="1">_xll.qlDayCounterYearFraction(DayCounter,SettlementDate,AF58,,,trigger)</f>
        <v>#NAME?</v>
      </c>
      <c r="AH58" s="1238" t="e">
        <f t="shared" ca="1" si="9"/>
        <v>#NAME?</v>
      </c>
      <c r="AI58" s="1238" t="e">
        <f t="shared" ca="1" si="10"/>
        <v>#NAME?</v>
      </c>
      <c r="AJ58" s="1238" t="e">
        <f t="shared" ca="1" si="11"/>
        <v>#NAME?</v>
      </c>
    </row>
    <row r="59" spans="14:36" x14ac:dyDescent="0.2">
      <c r="AF59" s="1240" t="e">
        <f ca="1">_xll.qlCalendarAdvance(Calendar,AF58,"1d","mf",,trigger)</f>
        <v>#NAME?</v>
      </c>
      <c r="AG59" s="1239" t="e">
        <f ca="1">_xll.qlDayCounterYearFraction(DayCounter,SettlementDate,AF59,,,trigger)</f>
        <v>#NAME?</v>
      </c>
      <c r="AH59" s="1238" t="e">
        <f t="shared" ca="1" si="9"/>
        <v>#NAME?</v>
      </c>
      <c r="AI59" s="1238" t="e">
        <f t="shared" ca="1" si="10"/>
        <v>#NAME?</v>
      </c>
      <c r="AJ59" s="1238" t="e">
        <f t="shared" ca="1" si="11"/>
        <v>#NAME?</v>
      </c>
    </row>
    <row r="60" spans="14:36" x14ac:dyDescent="0.2">
      <c r="N60" s="1241"/>
      <c r="AF60" s="1240" t="e">
        <f ca="1">_xll.qlCalendarAdvance(Calendar,AF59,"1d","mf",,trigger)</f>
        <v>#NAME?</v>
      </c>
      <c r="AG60" s="1239" t="e">
        <f ca="1">_xll.qlDayCounterYearFraction(DayCounter,SettlementDate,AF60,,,trigger)</f>
        <v>#NAME?</v>
      </c>
      <c r="AH60" s="1238" t="e">
        <f t="shared" ca="1" si="9"/>
        <v>#NAME?</v>
      </c>
      <c r="AI60" s="1238" t="e">
        <f t="shared" ca="1" si="10"/>
        <v>#NAME?</v>
      </c>
      <c r="AJ60" s="1238" t="e">
        <f t="shared" ca="1" si="11"/>
        <v>#NAME?</v>
      </c>
    </row>
    <row r="61" spans="14:36" x14ac:dyDescent="0.2">
      <c r="N61" s="1241"/>
      <c r="AF61" s="1240" t="e">
        <f ca="1">_xll.qlCalendarAdvance(Calendar,AF60,"1d","mf",,trigger)</f>
        <v>#NAME?</v>
      </c>
      <c r="AG61" s="1239" t="e">
        <f ca="1">_xll.qlDayCounterYearFraction(DayCounter,SettlementDate,AF61,,,trigger)</f>
        <v>#NAME?</v>
      </c>
      <c r="AH61" s="1238" t="e">
        <f t="shared" ca="1" si="9"/>
        <v>#NAME?</v>
      </c>
      <c r="AI61" s="1238" t="e">
        <f t="shared" ca="1" si="10"/>
        <v>#NAME?</v>
      </c>
      <c r="AJ61" s="1238" t="e">
        <f t="shared" ca="1" si="11"/>
        <v>#NAME?</v>
      </c>
    </row>
    <row r="62" spans="14:36" x14ac:dyDescent="0.2">
      <c r="N62" s="1241"/>
      <c r="AF62" s="1240" t="e">
        <f ca="1">_xll.qlCalendarAdvance(Calendar,AF61,"1d","mf",,trigger)</f>
        <v>#NAME?</v>
      </c>
      <c r="AG62" s="1239" t="e">
        <f ca="1">_xll.qlDayCounterYearFraction(DayCounter,SettlementDate,AF62,,,trigger)</f>
        <v>#NAME?</v>
      </c>
      <c r="AH62" s="1238" t="e">
        <f t="shared" ca="1" si="9"/>
        <v>#NAME?</v>
      </c>
      <c r="AI62" s="1238" t="e">
        <f t="shared" ca="1" si="10"/>
        <v>#NAME?</v>
      </c>
      <c r="AJ62" s="1238" t="e">
        <f t="shared" ca="1" si="11"/>
        <v>#NAME?</v>
      </c>
    </row>
    <row r="63" spans="14:36" x14ac:dyDescent="0.2">
      <c r="N63" s="1241"/>
      <c r="AF63" s="1240" t="e">
        <f ca="1">_xll.qlCalendarAdvance(Calendar,AF62,"1d","mf",,trigger)</f>
        <v>#NAME?</v>
      </c>
      <c r="AG63" s="1239" t="e">
        <f ca="1">_xll.qlDayCounterYearFraction(DayCounter,SettlementDate,AF63,,,trigger)</f>
        <v>#NAME?</v>
      </c>
      <c r="AH63" s="1238" t="e">
        <f t="shared" ca="1" si="9"/>
        <v>#NAME?</v>
      </c>
      <c r="AI63" s="1238" t="e">
        <f t="shared" ca="1" si="10"/>
        <v>#NAME?</v>
      </c>
      <c r="AJ63" s="1238" t="e">
        <f t="shared" ca="1" si="11"/>
        <v>#NAME?</v>
      </c>
    </row>
    <row r="64" spans="14:36" x14ac:dyDescent="0.2">
      <c r="N64" s="1241"/>
      <c r="AF64" s="1240" t="e">
        <f ca="1">_xll.qlCalendarAdvance(Calendar,AF63,"1d","mf",,trigger)</f>
        <v>#NAME?</v>
      </c>
      <c r="AG64" s="1239" t="e">
        <f ca="1">_xll.qlDayCounterYearFraction(DayCounter,SettlementDate,AF64,,,trigger)</f>
        <v>#NAME?</v>
      </c>
      <c r="AH64" s="1238" t="e">
        <f t="shared" ca="1" si="9"/>
        <v>#NAME?</v>
      </c>
      <c r="AI64" s="1238" t="e">
        <f t="shared" ca="1" si="10"/>
        <v>#NAME?</v>
      </c>
      <c r="AJ64" s="1238" t="e">
        <f t="shared" ca="1" si="11"/>
        <v>#NAME?</v>
      </c>
    </row>
    <row r="65" spans="14:36" x14ac:dyDescent="0.2">
      <c r="N65" s="1241"/>
      <c r="AF65" s="1240" t="e">
        <f ca="1">_xll.qlCalendarAdvance(Calendar,AF64,"1d","mf",,trigger)</f>
        <v>#NAME?</v>
      </c>
      <c r="AG65" s="1239" t="e">
        <f ca="1">_xll.qlDayCounterYearFraction(DayCounter,SettlementDate,AF65,,,trigger)</f>
        <v>#NAME?</v>
      </c>
      <c r="AH65" s="1238" t="e">
        <f t="shared" ca="1" si="9"/>
        <v>#NAME?</v>
      </c>
      <c r="AI65" s="1238" t="e">
        <f t="shared" ca="1" si="10"/>
        <v>#NAME?</v>
      </c>
      <c r="AJ65" s="1238" t="e">
        <f t="shared" ca="1" si="11"/>
        <v>#NAME?</v>
      </c>
    </row>
    <row r="66" spans="14:36" x14ac:dyDescent="0.2">
      <c r="N66" s="1241"/>
      <c r="O66" s="1241"/>
      <c r="AF66" s="1240" t="e">
        <f ca="1">_xll.qlCalendarAdvance(Calendar,AF65,"1d","mf",,trigger)</f>
        <v>#NAME?</v>
      </c>
      <c r="AG66" s="1239" t="e">
        <f ca="1">_xll.qlDayCounterYearFraction(DayCounter,SettlementDate,AF66,,,trigger)</f>
        <v>#NAME?</v>
      </c>
      <c r="AH66" s="1238" t="e">
        <f t="shared" ca="1" si="9"/>
        <v>#NAME?</v>
      </c>
      <c r="AI66" s="1238" t="e">
        <f t="shared" ca="1" si="10"/>
        <v>#NAME?</v>
      </c>
      <c r="AJ66" s="1238" t="e">
        <f t="shared" ca="1" si="11"/>
        <v>#NAME?</v>
      </c>
    </row>
    <row r="67" spans="14:36" x14ac:dyDescent="0.2">
      <c r="N67" s="1241"/>
      <c r="O67" s="1241"/>
      <c r="AF67" s="1240" t="e">
        <f ca="1">_xll.qlCalendarAdvance(Calendar,AF66,"1d","mf",,trigger)</f>
        <v>#NAME?</v>
      </c>
      <c r="AG67" s="1239" t="e">
        <f ca="1">_xll.qlDayCounterYearFraction(DayCounter,SettlementDate,AF67,,,trigger)</f>
        <v>#NAME?</v>
      </c>
      <c r="AH67" s="1238" t="e">
        <f t="shared" ref="AH67:AH98" ca="1" si="12">$W$13</f>
        <v>#NAME?</v>
      </c>
      <c r="AI67" s="1238" t="e">
        <f t="shared" ref="AI67:AI98" ca="1" si="13">$W$10+$W$9*AG67</f>
        <v>#NAME?</v>
      </c>
      <c r="AJ67" s="1238" t="e">
        <f t="shared" ref="AJ67:AJ98" ca="1" si="14">($W$5+$W$4*AG67+$W$3*AG67^2)</f>
        <v>#NAME?</v>
      </c>
    </row>
    <row r="68" spans="14:36" x14ac:dyDescent="0.2">
      <c r="N68" s="1241"/>
      <c r="O68" s="1241"/>
      <c r="AF68" s="1240" t="e">
        <f ca="1">_xll.qlCalendarAdvance(Calendar,AF67,"1d","mf",,trigger)</f>
        <v>#NAME?</v>
      </c>
      <c r="AG68" s="1239" t="e">
        <f ca="1">_xll.qlDayCounterYearFraction(DayCounter,SettlementDate,AF68,,,trigger)</f>
        <v>#NAME?</v>
      </c>
      <c r="AH68" s="1238" t="e">
        <f t="shared" ca="1" si="12"/>
        <v>#NAME?</v>
      </c>
      <c r="AI68" s="1238" t="e">
        <f t="shared" ca="1" si="13"/>
        <v>#NAME?</v>
      </c>
      <c r="AJ68" s="1238" t="e">
        <f t="shared" ca="1" si="14"/>
        <v>#NAME?</v>
      </c>
    </row>
    <row r="69" spans="14:36" x14ac:dyDescent="0.2">
      <c r="N69" s="1241"/>
      <c r="O69" s="1241"/>
      <c r="AF69" s="1240" t="e">
        <f ca="1">_xll.qlCalendarAdvance(Calendar,AF68,"1d","mf",,trigger)</f>
        <v>#NAME?</v>
      </c>
      <c r="AG69" s="1239" t="e">
        <f ca="1">_xll.qlDayCounterYearFraction(DayCounter,SettlementDate,AF69,,,trigger)</f>
        <v>#NAME?</v>
      </c>
      <c r="AH69" s="1238" t="e">
        <f t="shared" ca="1" si="12"/>
        <v>#NAME?</v>
      </c>
      <c r="AI69" s="1238" t="e">
        <f t="shared" ca="1" si="13"/>
        <v>#NAME?</v>
      </c>
      <c r="AJ69" s="1238" t="e">
        <f t="shared" ca="1" si="14"/>
        <v>#NAME?</v>
      </c>
    </row>
    <row r="70" spans="14:36" x14ac:dyDescent="0.2">
      <c r="N70" s="1241"/>
      <c r="O70" s="1241"/>
      <c r="AF70" s="1240" t="e">
        <f ca="1">_xll.qlCalendarAdvance(Calendar,AF69,"1d","mf",,trigger)</f>
        <v>#NAME?</v>
      </c>
      <c r="AG70" s="1239" t="e">
        <f ca="1">_xll.qlDayCounterYearFraction(DayCounter,SettlementDate,AF70,,,trigger)</f>
        <v>#NAME?</v>
      </c>
      <c r="AH70" s="1238" t="e">
        <f t="shared" ca="1" si="12"/>
        <v>#NAME?</v>
      </c>
      <c r="AI70" s="1238" t="e">
        <f t="shared" ca="1" si="13"/>
        <v>#NAME?</v>
      </c>
      <c r="AJ70" s="1238" t="e">
        <f t="shared" ca="1" si="14"/>
        <v>#NAME?</v>
      </c>
    </row>
    <row r="71" spans="14:36" x14ac:dyDescent="0.2">
      <c r="N71" s="1241"/>
      <c r="O71" s="1241"/>
      <c r="AF71" s="1240" t="e">
        <f ca="1">_xll.qlCalendarAdvance(Calendar,AF70,"1d","mf",,trigger)</f>
        <v>#NAME?</v>
      </c>
      <c r="AG71" s="1239" t="e">
        <f ca="1">_xll.qlDayCounterYearFraction(DayCounter,SettlementDate,AF71,,,trigger)</f>
        <v>#NAME?</v>
      </c>
      <c r="AH71" s="1238" t="e">
        <f t="shared" ca="1" si="12"/>
        <v>#NAME?</v>
      </c>
      <c r="AI71" s="1238" t="e">
        <f t="shared" ca="1" si="13"/>
        <v>#NAME?</v>
      </c>
      <c r="AJ71" s="1238" t="e">
        <f t="shared" ca="1" si="14"/>
        <v>#NAME?</v>
      </c>
    </row>
    <row r="72" spans="14:36" x14ac:dyDescent="0.2">
      <c r="N72" s="1241"/>
      <c r="O72" s="1241"/>
      <c r="AF72" s="1240" t="e">
        <f ca="1">_xll.qlCalendarAdvance(Calendar,AF71,"1d","mf",,trigger)</f>
        <v>#NAME?</v>
      </c>
      <c r="AG72" s="1239" t="e">
        <f ca="1">_xll.qlDayCounterYearFraction(DayCounter,SettlementDate,AF72,,,trigger)</f>
        <v>#NAME?</v>
      </c>
      <c r="AH72" s="1238" t="e">
        <f t="shared" ca="1" si="12"/>
        <v>#NAME?</v>
      </c>
      <c r="AI72" s="1238" t="e">
        <f t="shared" ca="1" si="13"/>
        <v>#NAME?</v>
      </c>
      <c r="AJ72" s="1238" t="e">
        <f t="shared" ca="1" si="14"/>
        <v>#NAME?</v>
      </c>
    </row>
    <row r="73" spans="14:36" x14ac:dyDescent="0.2">
      <c r="N73" s="1241"/>
      <c r="O73" s="1241"/>
      <c r="AF73" s="1240" t="e">
        <f ca="1">_xll.qlCalendarAdvance(Calendar,AF72,"1d","mf",,trigger)</f>
        <v>#NAME?</v>
      </c>
      <c r="AG73" s="1239" t="e">
        <f ca="1">_xll.qlDayCounterYearFraction(DayCounter,SettlementDate,AF73,,,trigger)</f>
        <v>#NAME?</v>
      </c>
      <c r="AH73" s="1238" t="e">
        <f t="shared" ca="1" si="12"/>
        <v>#NAME?</v>
      </c>
      <c r="AI73" s="1238" t="e">
        <f t="shared" ca="1" si="13"/>
        <v>#NAME?</v>
      </c>
      <c r="AJ73" s="1238" t="e">
        <f t="shared" ca="1" si="14"/>
        <v>#NAME?</v>
      </c>
    </row>
    <row r="74" spans="14:36" x14ac:dyDescent="0.2">
      <c r="N74" s="1241"/>
      <c r="O74" s="1241"/>
      <c r="AF74" s="1240" t="e">
        <f ca="1">_xll.qlCalendarAdvance(Calendar,AF73,"1d","mf",,trigger)</f>
        <v>#NAME?</v>
      </c>
      <c r="AG74" s="1239" t="e">
        <f ca="1">_xll.qlDayCounterYearFraction(DayCounter,SettlementDate,AF74,,,trigger)</f>
        <v>#NAME?</v>
      </c>
      <c r="AH74" s="1238" t="e">
        <f t="shared" ca="1" si="12"/>
        <v>#NAME?</v>
      </c>
      <c r="AI74" s="1238" t="e">
        <f t="shared" ca="1" si="13"/>
        <v>#NAME?</v>
      </c>
      <c r="AJ74" s="1238" t="e">
        <f t="shared" ca="1" si="14"/>
        <v>#NAME?</v>
      </c>
    </row>
    <row r="75" spans="14:36" x14ac:dyDescent="0.2">
      <c r="N75" s="1241"/>
      <c r="O75" s="1241"/>
      <c r="AF75" s="1240" t="e">
        <f ca="1">_xll.qlCalendarAdvance(Calendar,AF74,"1d","mf",,trigger)</f>
        <v>#NAME?</v>
      </c>
      <c r="AG75" s="1239" t="e">
        <f ca="1">_xll.qlDayCounterYearFraction(DayCounter,SettlementDate,AF75,,,trigger)</f>
        <v>#NAME?</v>
      </c>
      <c r="AH75" s="1238" t="e">
        <f t="shared" ca="1" si="12"/>
        <v>#NAME?</v>
      </c>
      <c r="AI75" s="1238" t="e">
        <f t="shared" ca="1" si="13"/>
        <v>#NAME?</v>
      </c>
      <c r="AJ75" s="1238" t="e">
        <f t="shared" ca="1" si="14"/>
        <v>#NAME?</v>
      </c>
    </row>
    <row r="76" spans="14:36" x14ac:dyDescent="0.2">
      <c r="N76" s="1241"/>
      <c r="O76" s="1241"/>
      <c r="AF76" s="1240" t="e">
        <f ca="1">_xll.qlCalendarAdvance(Calendar,AF75,"1d","mf",,trigger)</f>
        <v>#NAME?</v>
      </c>
      <c r="AG76" s="1239" t="e">
        <f ca="1">_xll.qlDayCounterYearFraction(DayCounter,SettlementDate,AF76,,,trigger)</f>
        <v>#NAME?</v>
      </c>
      <c r="AH76" s="1238" t="e">
        <f t="shared" ca="1" si="12"/>
        <v>#NAME?</v>
      </c>
      <c r="AI76" s="1238" t="e">
        <f t="shared" ca="1" si="13"/>
        <v>#NAME?</v>
      </c>
      <c r="AJ76" s="1238" t="e">
        <f t="shared" ca="1" si="14"/>
        <v>#NAME?</v>
      </c>
    </row>
    <row r="77" spans="14:36" x14ac:dyDescent="0.2">
      <c r="N77" s="1241"/>
      <c r="O77" s="1241"/>
      <c r="AF77" s="1240" t="e">
        <f ca="1">_xll.qlCalendarAdvance(Calendar,AF76,"1d","mf",,trigger)</f>
        <v>#NAME?</v>
      </c>
      <c r="AG77" s="1239" t="e">
        <f ca="1">_xll.qlDayCounterYearFraction(DayCounter,SettlementDate,AF77,,,trigger)</f>
        <v>#NAME?</v>
      </c>
      <c r="AH77" s="1238" t="e">
        <f t="shared" ca="1" si="12"/>
        <v>#NAME?</v>
      </c>
      <c r="AI77" s="1238" t="e">
        <f t="shared" ca="1" si="13"/>
        <v>#NAME?</v>
      </c>
      <c r="AJ77" s="1238" t="e">
        <f t="shared" ca="1" si="14"/>
        <v>#NAME?</v>
      </c>
    </row>
    <row r="78" spans="14:36" x14ac:dyDescent="0.2">
      <c r="N78" s="1241"/>
      <c r="O78" s="1241"/>
      <c r="AF78" s="1240" t="e">
        <f ca="1">_xll.qlCalendarAdvance(Calendar,AF77,"1d","mf",,trigger)</f>
        <v>#NAME?</v>
      </c>
      <c r="AG78" s="1239" t="e">
        <f ca="1">_xll.qlDayCounterYearFraction(DayCounter,SettlementDate,AF78,,,trigger)</f>
        <v>#NAME?</v>
      </c>
      <c r="AH78" s="1238" t="e">
        <f t="shared" ca="1" si="12"/>
        <v>#NAME?</v>
      </c>
      <c r="AI78" s="1238" t="e">
        <f t="shared" ca="1" si="13"/>
        <v>#NAME?</v>
      </c>
      <c r="AJ78" s="1238" t="e">
        <f t="shared" ca="1" si="14"/>
        <v>#NAME?</v>
      </c>
    </row>
    <row r="79" spans="14:36" x14ac:dyDescent="0.2">
      <c r="N79" s="1241"/>
      <c r="O79" s="1241"/>
      <c r="AF79" s="1240" t="e">
        <f ca="1">_xll.qlCalendarAdvance(Calendar,AF78,"1d","mf",,trigger)</f>
        <v>#NAME?</v>
      </c>
      <c r="AG79" s="1239" t="e">
        <f ca="1">_xll.qlDayCounterYearFraction(DayCounter,SettlementDate,AF79,,,trigger)</f>
        <v>#NAME?</v>
      </c>
      <c r="AH79" s="1238" t="e">
        <f t="shared" ca="1" si="12"/>
        <v>#NAME?</v>
      </c>
      <c r="AI79" s="1238" t="e">
        <f t="shared" ca="1" si="13"/>
        <v>#NAME?</v>
      </c>
      <c r="AJ79" s="1238" t="e">
        <f t="shared" ca="1" si="14"/>
        <v>#NAME?</v>
      </c>
    </row>
    <row r="80" spans="14:36" x14ac:dyDescent="0.2">
      <c r="N80" s="1241"/>
      <c r="O80" s="1241"/>
      <c r="AF80" s="1240" t="e">
        <f ca="1">_xll.qlCalendarAdvance(Calendar,AF79,"1d","mf",,trigger)</f>
        <v>#NAME?</v>
      </c>
      <c r="AG80" s="1239" t="e">
        <f ca="1">_xll.qlDayCounterYearFraction(DayCounter,SettlementDate,AF80,,,trigger)</f>
        <v>#NAME?</v>
      </c>
      <c r="AH80" s="1238" t="e">
        <f t="shared" ca="1" si="12"/>
        <v>#NAME?</v>
      </c>
      <c r="AI80" s="1238" t="e">
        <f t="shared" ca="1" si="13"/>
        <v>#NAME?</v>
      </c>
      <c r="AJ80" s="1238" t="e">
        <f t="shared" ca="1" si="14"/>
        <v>#NAME?</v>
      </c>
    </row>
    <row r="81" spans="14:36" x14ac:dyDescent="0.2">
      <c r="N81" s="1241"/>
      <c r="O81" s="1241"/>
      <c r="AF81" s="1240" t="e">
        <f ca="1">_xll.qlCalendarAdvance(Calendar,AF80,"1d","mf",,trigger)</f>
        <v>#NAME?</v>
      </c>
      <c r="AG81" s="1239" t="e">
        <f ca="1">_xll.qlDayCounterYearFraction(DayCounter,SettlementDate,AF81,,,trigger)</f>
        <v>#NAME?</v>
      </c>
      <c r="AH81" s="1238" t="e">
        <f t="shared" ca="1" si="12"/>
        <v>#NAME?</v>
      </c>
      <c r="AI81" s="1238" t="e">
        <f t="shared" ca="1" si="13"/>
        <v>#NAME?</v>
      </c>
      <c r="AJ81" s="1238" t="e">
        <f t="shared" ca="1" si="14"/>
        <v>#NAME?</v>
      </c>
    </row>
    <row r="82" spans="14:36" x14ac:dyDescent="0.2">
      <c r="N82" s="1241"/>
      <c r="O82" s="1241"/>
      <c r="AF82" s="1240" t="e">
        <f ca="1">_xll.qlCalendarAdvance(Calendar,AF81,"1d","mf",,trigger)</f>
        <v>#NAME?</v>
      </c>
      <c r="AG82" s="1239" t="e">
        <f ca="1">_xll.qlDayCounterYearFraction(DayCounter,SettlementDate,AF82,,,trigger)</f>
        <v>#NAME?</v>
      </c>
      <c r="AH82" s="1238" t="e">
        <f t="shared" ca="1" si="12"/>
        <v>#NAME?</v>
      </c>
      <c r="AI82" s="1238" t="e">
        <f t="shared" ca="1" si="13"/>
        <v>#NAME?</v>
      </c>
      <c r="AJ82" s="1238" t="e">
        <f t="shared" ca="1" si="14"/>
        <v>#NAME?</v>
      </c>
    </row>
    <row r="83" spans="14:36" x14ac:dyDescent="0.2">
      <c r="N83" s="1241"/>
      <c r="O83" s="1241"/>
      <c r="AF83" s="1240" t="e">
        <f ca="1">_xll.qlCalendarAdvance(Calendar,AF82,"1d","mf",,trigger)</f>
        <v>#NAME?</v>
      </c>
      <c r="AG83" s="1239" t="e">
        <f ca="1">_xll.qlDayCounterYearFraction(DayCounter,SettlementDate,AF83,,,trigger)</f>
        <v>#NAME?</v>
      </c>
      <c r="AH83" s="1238" t="e">
        <f t="shared" ca="1" si="12"/>
        <v>#NAME?</v>
      </c>
      <c r="AI83" s="1238" t="e">
        <f t="shared" ca="1" si="13"/>
        <v>#NAME?</v>
      </c>
      <c r="AJ83" s="1238" t="e">
        <f t="shared" ca="1" si="14"/>
        <v>#NAME?</v>
      </c>
    </row>
    <row r="84" spans="14:36" x14ac:dyDescent="0.2">
      <c r="N84" s="1241"/>
      <c r="O84" s="1241"/>
      <c r="AF84" s="1240" t="e">
        <f ca="1">_xll.qlCalendarAdvance(Calendar,AF83,"1d","mf",,trigger)</f>
        <v>#NAME?</v>
      </c>
      <c r="AG84" s="1239" t="e">
        <f ca="1">_xll.qlDayCounterYearFraction(DayCounter,SettlementDate,AF84,,,trigger)</f>
        <v>#NAME?</v>
      </c>
      <c r="AH84" s="1238" t="e">
        <f t="shared" ca="1" si="12"/>
        <v>#NAME?</v>
      </c>
      <c r="AI84" s="1238" t="e">
        <f t="shared" ca="1" si="13"/>
        <v>#NAME?</v>
      </c>
      <c r="AJ84" s="1238" t="e">
        <f t="shared" ca="1" si="14"/>
        <v>#NAME?</v>
      </c>
    </row>
    <row r="85" spans="14:36" x14ac:dyDescent="0.2">
      <c r="N85" s="1241"/>
      <c r="O85" s="1241"/>
      <c r="AF85" s="1240" t="e">
        <f ca="1">_xll.qlCalendarAdvance(Calendar,AF84,"1d","mf",,trigger)</f>
        <v>#NAME?</v>
      </c>
      <c r="AG85" s="1239" t="e">
        <f ca="1">_xll.qlDayCounterYearFraction(DayCounter,SettlementDate,AF85,,,trigger)</f>
        <v>#NAME?</v>
      </c>
      <c r="AH85" s="1238" t="e">
        <f t="shared" ca="1" si="12"/>
        <v>#NAME?</v>
      </c>
      <c r="AI85" s="1238" t="e">
        <f t="shared" ca="1" si="13"/>
        <v>#NAME?</v>
      </c>
      <c r="AJ85" s="1238" t="e">
        <f t="shared" ca="1" si="14"/>
        <v>#NAME?</v>
      </c>
    </row>
    <row r="86" spans="14:36" x14ac:dyDescent="0.2">
      <c r="N86" s="1241"/>
      <c r="O86" s="1241"/>
      <c r="AF86" s="1240" t="e">
        <f ca="1">_xll.qlCalendarAdvance(Calendar,AF85,"1d","mf",,trigger)</f>
        <v>#NAME?</v>
      </c>
      <c r="AG86" s="1239" t="e">
        <f ca="1">_xll.qlDayCounterYearFraction(DayCounter,SettlementDate,AF86,,,trigger)</f>
        <v>#NAME?</v>
      </c>
      <c r="AH86" s="1238" t="e">
        <f t="shared" ca="1" si="12"/>
        <v>#NAME?</v>
      </c>
      <c r="AI86" s="1238" t="e">
        <f t="shared" ca="1" si="13"/>
        <v>#NAME?</v>
      </c>
      <c r="AJ86" s="1238" t="e">
        <f t="shared" ca="1" si="14"/>
        <v>#NAME?</v>
      </c>
    </row>
    <row r="87" spans="14:36" x14ac:dyDescent="0.2">
      <c r="N87" s="1241"/>
      <c r="O87" s="1241"/>
      <c r="AF87" s="1240" t="e">
        <f ca="1">_xll.qlCalendarAdvance(Calendar,AF86,"1d","mf",,trigger)</f>
        <v>#NAME?</v>
      </c>
      <c r="AG87" s="1239" t="e">
        <f ca="1">_xll.qlDayCounterYearFraction(DayCounter,SettlementDate,AF87,,,trigger)</f>
        <v>#NAME?</v>
      </c>
      <c r="AH87" s="1238" t="e">
        <f t="shared" ca="1" si="12"/>
        <v>#NAME?</v>
      </c>
      <c r="AI87" s="1238" t="e">
        <f t="shared" ca="1" si="13"/>
        <v>#NAME?</v>
      </c>
      <c r="AJ87" s="1238" t="e">
        <f t="shared" ca="1" si="14"/>
        <v>#NAME?</v>
      </c>
    </row>
    <row r="88" spans="14:36" x14ac:dyDescent="0.2">
      <c r="N88" s="1241"/>
      <c r="O88" s="1241"/>
      <c r="AF88" s="1240" t="e">
        <f ca="1">_xll.qlCalendarAdvance(Calendar,AF87,"1d","mf",,trigger)</f>
        <v>#NAME?</v>
      </c>
      <c r="AG88" s="1239" t="e">
        <f ca="1">_xll.qlDayCounterYearFraction(DayCounter,SettlementDate,AF88,,,trigger)</f>
        <v>#NAME?</v>
      </c>
      <c r="AH88" s="1238" t="e">
        <f t="shared" ca="1" si="12"/>
        <v>#NAME?</v>
      </c>
      <c r="AI88" s="1238" t="e">
        <f t="shared" ca="1" si="13"/>
        <v>#NAME?</v>
      </c>
      <c r="AJ88" s="1238" t="e">
        <f t="shared" ca="1" si="14"/>
        <v>#NAME?</v>
      </c>
    </row>
    <row r="89" spans="14:36" x14ac:dyDescent="0.2">
      <c r="N89" s="1241"/>
      <c r="O89" s="1241"/>
      <c r="AF89" s="1240" t="e">
        <f ca="1">_xll.qlCalendarAdvance(Calendar,AF88,"1d","mf",,trigger)</f>
        <v>#NAME?</v>
      </c>
      <c r="AG89" s="1239" t="e">
        <f ca="1">_xll.qlDayCounterYearFraction(DayCounter,SettlementDate,AF89,,,trigger)</f>
        <v>#NAME?</v>
      </c>
      <c r="AH89" s="1238" t="e">
        <f t="shared" ca="1" si="12"/>
        <v>#NAME?</v>
      </c>
      <c r="AI89" s="1238" t="e">
        <f t="shared" ca="1" si="13"/>
        <v>#NAME?</v>
      </c>
      <c r="AJ89" s="1238" t="e">
        <f t="shared" ca="1" si="14"/>
        <v>#NAME?</v>
      </c>
    </row>
    <row r="90" spans="14:36" x14ac:dyDescent="0.2">
      <c r="N90" s="1241"/>
      <c r="O90" s="1241"/>
      <c r="AF90" s="1240" t="e">
        <f ca="1">_xll.qlCalendarAdvance(Calendar,AF89,"1d","mf",,trigger)</f>
        <v>#NAME?</v>
      </c>
      <c r="AG90" s="1239" t="e">
        <f ca="1">_xll.qlDayCounterYearFraction(DayCounter,SettlementDate,AF90,,,trigger)</f>
        <v>#NAME?</v>
      </c>
      <c r="AH90" s="1238" t="e">
        <f t="shared" ca="1" si="12"/>
        <v>#NAME?</v>
      </c>
      <c r="AI90" s="1238" t="e">
        <f t="shared" ca="1" si="13"/>
        <v>#NAME?</v>
      </c>
      <c r="AJ90" s="1238" t="e">
        <f t="shared" ca="1" si="14"/>
        <v>#NAME?</v>
      </c>
    </row>
    <row r="91" spans="14:36" x14ac:dyDescent="0.2">
      <c r="N91" s="1241"/>
      <c r="O91" s="1241"/>
      <c r="AF91" s="1240" t="e">
        <f ca="1">_xll.qlCalendarAdvance(Calendar,AF90,"1d","mf",,trigger)</f>
        <v>#NAME?</v>
      </c>
      <c r="AG91" s="1239" t="e">
        <f ca="1">_xll.qlDayCounterYearFraction(DayCounter,SettlementDate,AF91,,,trigger)</f>
        <v>#NAME?</v>
      </c>
      <c r="AH91" s="1238" t="e">
        <f t="shared" ca="1" si="12"/>
        <v>#NAME?</v>
      </c>
      <c r="AI91" s="1238" t="e">
        <f t="shared" ca="1" si="13"/>
        <v>#NAME?</v>
      </c>
      <c r="AJ91" s="1238" t="e">
        <f t="shared" ca="1" si="14"/>
        <v>#NAME?</v>
      </c>
    </row>
    <row r="92" spans="14:36" x14ac:dyDescent="0.2">
      <c r="N92" s="1241"/>
      <c r="O92" s="1241"/>
      <c r="AF92" s="1240" t="e">
        <f ca="1">_xll.qlCalendarAdvance(Calendar,AF91,"1d","mf",,trigger)</f>
        <v>#NAME?</v>
      </c>
      <c r="AG92" s="1239" t="e">
        <f ca="1">_xll.qlDayCounterYearFraction(DayCounter,SettlementDate,AF92,,,trigger)</f>
        <v>#NAME?</v>
      </c>
      <c r="AH92" s="1238" t="e">
        <f t="shared" ca="1" si="12"/>
        <v>#NAME?</v>
      </c>
      <c r="AI92" s="1238" t="e">
        <f t="shared" ca="1" si="13"/>
        <v>#NAME?</v>
      </c>
      <c r="AJ92" s="1238" t="e">
        <f t="shared" ca="1" si="14"/>
        <v>#NAME?</v>
      </c>
    </row>
    <row r="93" spans="14:36" x14ac:dyDescent="0.2">
      <c r="N93" s="1241"/>
      <c r="O93" s="1241"/>
      <c r="AF93" s="1240" t="e">
        <f ca="1">_xll.qlCalendarAdvance(Calendar,AF92,"1d","mf",,trigger)</f>
        <v>#NAME?</v>
      </c>
      <c r="AG93" s="1239" t="e">
        <f ca="1">_xll.qlDayCounterYearFraction(DayCounter,SettlementDate,AF93,,,trigger)</f>
        <v>#NAME?</v>
      </c>
      <c r="AH93" s="1238" t="e">
        <f t="shared" ca="1" si="12"/>
        <v>#NAME?</v>
      </c>
      <c r="AI93" s="1238" t="e">
        <f t="shared" ca="1" si="13"/>
        <v>#NAME?</v>
      </c>
      <c r="AJ93" s="1238" t="e">
        <f t="shared" ca="1" si="14"/>
        <v>#NAME?</v>
      </c>
    </row>
    <row r="94" spans="14:36" x14ac:dyDescent="0.2">
      <c r="N94" s="1241"/>
      <c r="O94" s="1241"/>
      <c r="AF94" s="1240" t="e">
        <f ca="1">_xll.qlCalendarAdvance(Calendar,AF93,"1d","mf",,trigger)</f>
        <v>#NAME?</v>
      </c>
      <c r="AG94" s="1239" t="e">
        <f ca="1">_xll.qlDayCounterYearFraction(DayCounter,SettlementDate,AF94,,,trigger)</f>
        <v>#NAME?</v>
      </c>
      <c r="AH94" s="1238" t="e">
        <f t="shared" ca="1" si="12"/>
        <v>#NAME?</v>
      </c>
      <c r="AI94" s="1238" t="e">
        <f t="shared" ca="1" si="13"/>
        <v>#NAME?</v>
      </c>
      <c r="AJ94" s="1238" t="e">
        <f t="shared" ca="1" si="14"/>
        <v>#NAME?</v>
      </c>
    </row>
    <row r="95" spans="14:36" x14ac:dyDescent="0.2">
      <c r="N95" s="1241"/>
      <c r="O95" s="1241"/>
      <c r="AF95" s="1240" t="e">
        <f ca="1">_xll.qlCalendarAdvance(Calendar,AF94,"1d","mf",,trigger)</f>
        <v>#NAME?</v>
      </c>
      <c r="AG95" s="1239" t="e">
        <f ca="1">_xll.qlDayCounterYearFraction(DayCounter,SettlementDate,AF95,,,trigger)</f>
        <v>#NAME?</v>
      </c>
      <c r="AH95" s="1238" t="e">
        <f t="shared" ca="1" si="12"/>
        <v>#NAME?</v>
      </c>
      <c r="AI95" s="1238" t="e">
        <f t="shared" ca="1" si="13"/>
        <v>#NAME?</v>
      </c>
      <c r="AJ95" s="1238" t="e">
        <f t="shared" ca="1" si="14"/>
        <v>#NAME?</v>
      </c>
    </row>
    <row r="96" spans="14:36" x14ac:dyDescent="0.2">
      <c r="N96" s="1241"/>
      <c r="O96" s="1241"/>
      <c r="AF96" s="1240" t="e">
        <f ca="1">_xll.qlCalendarAdvance(Calendar,AF95,"1d","mf",,trigger)</f>
        <v>#NAME?</v>
      </c>
      <c r="AG96" s="1239" t="e">
        <f ca="1">_xll.qlDayCounterYearFraction(DayCounter,SettlementDate,AF96,,,trigger)</f>
        <v>#NAME?</v>
      </c>
      <c r="AH96" s="1238" t="e">
        <f t="shared" ca="1" si="12"/>
        <v>#NAME?</v>
      </c>
      <c r="AI96" s="1238" t="e">
        <f t="shared" ca="1" si="13"/>
        <v>#NAME?</v>
      </c>
      <c r="AJ96" s="1238" t="e">
        <f t="shared" ca="1" si="14"/>
        <v>#NAME?</v>
      </c>
    </row>
    <row r="97" spans="14:36" x14ac:dyDescent="0.2">
      <c r="N97" s="1241"/>
      <c r="O97" s="1241"/>
      <c r="AF97" s="1240" t="e">
        <f ca="1">_xll.qlCalendarAdvance(Calendar,AF96,"1d","mf",,trigger)</f>
        <v>#NAME?</v>
      </c>
      <c r="AG97" s="1239" t="e">
        <f ca="1">_xll.qlDayCounterYearFraction(DayCounter,SettlementDate,AF97,,,trigger)</f>
        <v>#NAME?</v>
      </c>
      <c r="AH97" s="1238" t="e">
        <f t="shared" ca="1" si="12"/>
        <v>#NAME?</v>
      </c>
      <c r="AI97" s="1238" t="e">
        <f t="shared" ca="1" si="13"/>
        <v>#NAME?</v>
      </c>
      <c r="AJ97" s="1238" t="e">
        <f t="shared" ca="1" si="14"/>
        <v>#NAME?</v>
      </c>
    </row>
    <row r="98" spans="14:36" x14ac:dyDescent="0.2">
      <c r="N98" s="1241"/>
      <c r="O98" s="1241"/>
      <c r="AF98" s="1240" t="e">
        <f ca="1">_xll.qlCalendarAdvance(Calendar,AF97,"1d","mf",,trigger)</f>
        <v>#NAME?</v>
      </c>
      <c r="AG98" s="1239" t="e">
        <f ca="1">_xll.qlDayCounterYearFraction(DayCounter,SettlementDate,AF98,,,trigger)</f>
        <v>#NAME?</v>
      </c>
      <c r="AH98" s="1238" t="e">
        <f t="shared" ca="1" si="12"/>
        <v>#NAME?</v>
      </c>
      <c r="AI98" s="1238" t="e">
        <f t="shared" ca="1" si="13"/>
        <v>#NAME?</v>
      </c>
      <c r="AJ98" s="1238" t="e">
        <f t="shared" ca="1" si="14"/>
        <v>#NAME?</v>
      </c>
    </row>
    <row r="99" spans="14:36" x14ac:dyDescent="0.2">
      <c r="N99" s="1241"/>
      <c r="O99" s="1241"/>
      <c r="AF99" s="1240" t="e">
        <f ca="1">_xll.qlCalendarAdvance(Calendar,AF98,"1d","mf",,trigger)</f>
        <v>#NAME?</v>
      </c>
      <c r="AG99" s="1239" t="e">
        <f ca="1">_xll.qlDayCounterYearFraction(DayCounter,SettlementDate,AF99,,,trigger)</f>
        <v>#NAME?</v>
      </c>
      <c r="AH99" s="1238" t="e">
        <f t="shared" ref="AH99:AH132" ca="1" si="15">$W$13</f>
        <v>#NAME?</v>
      </c>
      <c r="AI99" s="1238" t="e">
        <f t="shared" ref="AI99:AI132" ca="1" si="16">$W$10+$W$9*AG99</f>
        <v>#NAME?</v>
      </c>
      <c r="AJ99" s="1238" t="e">
        <f t="shared" ref="AJ99:AJ132" ca="1" si="17">($W$5+$W$4*AG99+$W$3*AG99^2)</f>
        <v>#NAME?</v>
      </c>
    </row>
    <row r="100" spans="14:36" x14ac:dyDescent="0.2">
      <c r="N100" s="1241"/>
      <c r="O100" s="1241"/>
      <c r="AF100" s="1240" t="e">
        <f ca="1">_xll.qlCalendarAdvance(Calendar,AF99,"1d","mf",,trigger)</f>
        <v>#NAME?</v>
      </c>
      <c r="AG100" s="1239" t="e">
        <f ca="1">_xll.qlDayCounterYearFraction(DayCounter,SettlementDate,AF100,,,trigger)</f>
        <v>#NAME?</v>
      </c>
      <c r="AH100" s="1238" t="e">
        <f t="shared" ca="1" si="15"/>
        <v>#NAME?</v>
      </c>
      <c r="AI100" s="1238" t="e">
        <f t="shared" ca="1" si="16"/>
        <v>#NAME?</v>
      </c>
      <c r="AJ100" s="1238" t="e">
        <f t="shared" ca="1" si="17"/>
        <v>#NAME?</v>
      </c>
    </row>
    <row r="101" spans="14:36" x14ac:dyDescent="0.2">
      <c r="N101" s="1241"/>
      <c r="O101" s="1241"/>
      <c r="AF101" s="1240" t="e">
        <f ca="1">_xll.qlCalendarAdvance(Calendar,AF100,"1d","mf",,trigger)</f>
        <v>#NAME?</v>
      </c>
      <c r="AG101" s="1239" t="e">
        <f ca="1">_xll.qlDayCounterYearFraction(DayCounter,SettlementDate,AF101,,,trigger)</f>
        <v>#NAME?</v>
      </c>
      <c r="AH101" s="1238" t="e">
        <f t="shared" ca="1" si="15"/>
        <v>#NAME?</v>
      </c>
      <c r="AI101" s="1238" t="e">
        <f t="shared" ca="1" si="16"/>
        <v>#NAME?</v>
      </c>
      <c r="AJ101" s="1238" t="e">
        <f t="shared" ca="1" si="17"/>
        <v>#NAME?</v>
      </c>
    </row>
    <row r="102" spans="14:36" x14ac:dyDescent="0.2">
      <c r="N102" s="1241"/>
      <c r="O102" s="1241"/>
      <c r="AF102" s="1240" t="e">
        <f ca="1">_xll.qlCalendarAdvance(Calendar,AF101,"1d","mf",,trigger)</f>
        <v>#NAME?</v>
      </c>
      <c r="AG102" s="1239" t="e">
        <f ca="1">_xll.qlDayCounterYearFraction(DayCounter,SettlementDate,AF102,,,trigger)</f>
        <v>#NAME?</v>
      </c>
      <c r="AH102" s="1238" t="e">
        <f t="shared" ca="1" si="15"/>
        <v>#NAME?</v>
      </c>
      <c r="AI102" s="1238" t="e">
        <f t="shared" ca="1" si="16"/>
        <v>#NAME?</v>
      </c>
      <c r="AJ102" s="1238" t="e">
        <f t="shared" ca="1" si="17"/>
        <v>#NAME?</v>
      </c>
    </row>
    <row r="103" spans="14:36" x14ac:dyDescent="0.2">
      <c r="N103" s="1241"/>
      <c r="O103" s="1241"/>
      <c r="AF103" s="1240" t="e">
        <f ca="1">_xll.qlCalendarAdvance(Calendar,AF102,"1d","mf",,trigger)</f>
        <v>#NAME?</v>
      </c>
      <c r="AG103" s="1239" t="e">
        <f ca="1">_xll.qlDayCounterYearFraction(DayCounter,SettlementDate,AF103,,,trigger)</f>
        <v>#NAME?</v>
      </c>
      <c r="AH103" s="1238" t="e">
        <f t="shared" ca="1" si="15"/>
        <v>#NAME?</v>
      </c>
      <c r="AI103" s="1238" t="e">
        <f t="shared" ca="1" si="16"/>
        <v>#NAME?</v>
      </c>
      <c r="AJ103" s="1238" t="e">
        <f t="shared" ca="1" si="17"/>
        <v>#NAME?</v>
      </c>
    </row>
    <row r="104" spans="14:36" x14ac:dyDescent="0.2">
      <c r="N104" s="1241"/>
      <c r="O104" s="1241"/>
      <c r="AF104" s="1240" t="e">
        <f ca="1">_xll.qlCalendarAdvance(Calendar,AF103,"1d","mf",,trigger)</f>
        <v>#NAME?</v>
      </c>
      <c r="AG104" s="1239" t="e">
        <f ca="1">_xll.qlDayCounterYearFraction(DayCounter,SettlementDate,AF104,,,trigger)</f>
        <v>#NAME?</v>
      </c>
      <c r="AH104" s="1238" t="e">
        <f t="shared" ca="1" si="15"/>
        <v>#NAME?</v>
      </c>
      <c r="AI104" s="1238" t="e">
        <f t="shared" ca="1" si="16"/>
        <v>#NAME?</v>
      </c>
      <c r="AJ104" s="1238" t="e">
        <f t="shared" ca="1" si="17"/>
        <v>#NAME?</v>
      </c>
    </row>
    <row r="105" spans="14:36" x14ac:dyDescent="0.2">
      <c r="N105" s="1241"/>
      <c r="O105" s="1241"/>
      <c r="AF105" s="1240" t="e">
        <f ca="1">_xll.qlCalendarAdvance(Calendar,AF104,"1d","mf",,trigger)</f>
        <v>#NAME?</v>
      </c>
      <c r="AG105" s="1239" t="e">
        <f ca="1">_xll.qlDayCounterYearFraction(DayCounter,SettlementDate,AF105,,,trigger)</f>
        <v>#NAME?</v>
      </c>
      <c r="AH105" s="1238" t="e">
        <f t="shared" ca="1" si="15"/>
        <v>#NAME?</v>
      </c>
      <c r="AI105" s="1238" t="e">
        <f t="shared" ca="1" si="16"/>
        <v>#NAME?</v>
      </c>
      <c r="AJ105" s="1238" t="e">
        <f t="shared" ca="1" si="17"/>
        <v>#NAME?</v>
      </c>
    </row>
    <row r="106" spans="14:36" x14ac:dyDescent="0.2">
      <c r="N106" s="1241"/>
      <c r="O106" s="1241"/>
      <c r="AF106" s="1240" t="e">
        <f ca="1">_xll.qlCalendarAdvance(Calendar,AF105,"1d","mf",,trigger)</f>
        <v>#NAME?</v>
      </c>
      <c r="AG106" s="1239" t="e">
        <f ca="1">_xll.qlDayCounterYearFraction(DayCounter,SettlementDate,AF106,,,trigger)</f>
        <v>#NAME?</v>
      </c>
      <c r="AH106" s="1238" t="e">
        <f t="shared" ca="1" si="15"/>
        <v>#NAME?</v>
      </c>
      <c r="AI106" s="1238" t="e">
        <f t="shared" ca="1" si="16"/>
        <v>#NAME?</v>
      </c>
      <c r="AJ106" s="1238" t="e">
        <f t="shared" ca="1" si="17"/>
        <v>#NAME?</v>
      </c>
    </row>
    <row r="107" spans="14:36" x14ac:dyDescent="0.2">
      <c r="N107" s="1241"/>
      <c r="O107" s="1241"/>
      <c r="AF107" s="1240" t="e">
        <f ca="1">_xll.qlCalendarAdvance(Calendar,AF106,"1d","mf",,trigger)</f>
        <v>#NAME?</v>
      </c>
      <c r="AG107" s="1239" t="e">
        <f ca="1">_xll.qlDayCounterYearFraction(DayCounter,SettlementDate,AF107,,,trigger)</f>
        <v>#NAME?</v>
      </c>
      <c r="AH107" s="1238" t="e">
        <f t="shared" ca="1" si="15"/>
        <v>#NAME?</v>
      </c>
      <c r="AI107" s="1238" t="e">
        <f t="shared" ca="1" si="16"/>
        <v>#NAME?</v>
      </c>
      <c r="AJ107" s="1238" t="e">
        <f t="shared" ca="1" si="17"/>
        <v>#NAME?</v>
      </c>
    </row>
    <row r="108" spans="14:36" x14ac:dyDescent="0.2">
      <c r="N108" s="1241"/>
      <c r="O108" s="1241"/>
      <c r="AF108" s="1240" t="e">
        <f ca="1">_xll.qlCalendarAdvance(Calendar,AF107,"1d","mf",,trigger)</f>
        <v>#NAME?</v>
      </c>
      <c r="AG108" s="1239" t="e">
        <f ca="1">_xll.qlDayCounterYearFraction(DayCounter,SettlementDate,AF108,,,trigger)</f>
        <v>#NAME?</v>
      </c>
      <c r="AH108" s="1238" t="e">
        <f t="shared" ca="1" si="15"/>
        <v>#NAME?</v>
      </c>
      <c r="AI108" s="1238" t="e">
        <f t="shared" ca="1" si="16"/>
        <v>#NAME?</v>
      </c>
      <c r="AJ108" s="1238" t="e">
        <f t="shared" ca="1" si="17"/>
        <v>#NAME?</v>
      </c>
    </row>
    <row r="109" spans="14:36" x14ac:dyDescent="0.2">
      <c r="N109" s="1241"/>
      <c r="O109" s="1241"/>
      <c r="AF109" s="1240" t="e">
        <f ca="1">_xll.qlCalendarAdvance(Calendar,AF108,"1d","mf",,trigger)</f>
        <v>#NAME?</v>
      </c>
      <c r="AG109" s="1239" t="e">
        <f ca="1">_xll.qlDayCounterYearFraction(DayCounter,SettlementDate,AF109,,,trigger)</f>
        <v>#NAME?</v>
      </c>
      <c r="AH109" s="1238" t="e">
        <f t="shared" ca="1" si="15"/>
        <v>#NAME?</v>
      </c>
      <c r="AI109" s="1238" t="e">
        <f t="shared" ca="1" si="16"/>
        <v>#NAME?</v>
      </c>
      <c r="AJ109" s="1238" t="e">
        <f t="shared" ca="1" si="17"/>
        <v>#NAME?</v>
      </c>
    </row>
    <row r="110" spans="14:36" x14ac:dyDescent="0.2">
      <c r="N110" s="1241"/>
      <c r="O110" s="1241"/>
      <c r="AF110" s="1240" t="e">
        <f ca="1">_xll.qlCalendarAdvance(Calendar,AF109,"1d","mf",,trigger)</f>
        <v>#NAME?</v>
      </c>
      <c r="AG110" s="1239" t="e">
        <f ca="1">_xll.qlDayCounterYearFraction(DayCounter,SettlementDate,AF110,,,trigger)</f>
        <v>#NAME?</v>
      </c>
      <c r="AH110" s="1238" t="e">
        <f t="shared" ca="1" si="15"/>
        <v>#NAME?</v>
      </c>
      <c r="AI110" s="1238" t="e">
        <f t="shared" ca="1" si="16"/>
        <v>#NAME?</v>
      </c>
      <c r="AJ110" s="1238" t="e">
        <f t="shared" ca="1" si="17"/>
        <v>#NAME?</v>
      </c>
    </row>
    <row r="111" spans="14:36" x14ac:dyDescent="0.2">
      <c r="N111" s="1241"/>
      <c r="O111" s="1241"/>
      <c r="AF111" s="1240" t="e">
        <f ca="1">_xll.qlCalendarAdvance(Calendar,AF110,"1d","mf",,trigger)</f>
        <v>#NAME?</v>
      </c>
      <c r="AG111" s="1239" t="e">
        <f ca="1">_xll.qlDayCounterYearFraction(DayCounter,SettlementDate,AF111,,,trigger)</f>
        <v>#NAME?</v>
      </c>
      <c r="AH111" s="1238" t="e">
        <f t="shared" ca="1" si="15"/>
        <v>#NAME?</v>
      </c>
      <c r="AI111" s="1238" t="e">
        <f t="shared" ca="1" si="16"/>
        <v>#NAME?</v>
      </c>
      <c r="AJ111" s="1238" t="e">
        <f t="shared" ca="1" si="17"/>
        <v>#NAME?</v>
      </c>
    </row>
    <row r="112" spans="14:36" x14ac:dyDescent="0.2">
      <c r="N112" s="1241"/>
      <c r="O112" s="1241"/>
      <c r="AF112" s="1240" t="e">
        <f ca="1">_xll.qlCalendarAdvance(Calendar,AF111,"1d","mf",,trigger)</f>
        <v>#NAME?</v>
      </c>
      <c r="AG112" s="1239" t="e">
        <f ca="1">_xll.qlDayCounterYearFraction(DayCounter,SettlementDate,AF112,,,trigger)</f>
        <v>#NAME?</v>
      </c>
      <c r="AH112" s="1238" t="e">
        <f t="shared" ca="1" si="15"/>
        <v>#NAME?</v>
      </c>
      <c r="AI112" s="1238" t="e">
        <f t="shared" ca="1" si="16"/>
        <v>#NAME?</v>
      </c>
      <c r="AJ112" s="1238" t="e">
        <f t="shared" ca="1" si="17"/>
        <v>#NAME?</v>
      </c>
    </row>
    <row r="113" spans="14:36" x14ac:dyDescent="0.2">
      <c r="N113" s="1019"/>
      <c r="O113" s="1241"/>
      <c r="AF113" s="1240" t="e">
        <f ca="1">_xll.qlCalendarAdvance(Calendar,AF112,"1d","mf",,trigger)</f>
        <v>#NAME?</v>
      </c>
      <c r="AG113" s="1239" t="e">
        <f ca="1">_xll.qlDayCounterYearFraction(DayCounter,SettlementDate,AF113,,,trigger)</f>
        <v>#NAME?</v>
      </c>
      <c r="AH113" s="1238" t="e">
        <f t="shared" ca="1" si="15"/>
        <v>#NAME?</v>
      </c>
      <c r="AI113" s="1238" t="e">
        <f t="shared" ca="1" si="16"/>
        <v>#NAME?</v>
      </c>
      <c r="AJ113" s="1238" t="e">
        <f t="shared" ca="1" si="17"/>
        <v>#NAME?</v>
      </c>
    </row>
    <row r="114" spans="14:36" x14ac:dyDescent="0.2">
      <c r="N114" s="1019"/>
      <c r="O114" s="1241"/>
      <c r="AF114" s="1240" t="e">
        <f ca="1">_xll.qlCalendarAdvance(Calendar,AF113,"1d","mf",,trigger)</f>
        <v>#NAME?</v>
      </c>
      <c r="AG114" s="1239" t="e">
        <f ca="1">_xll.qlDayCounterYearFraction(DayCounter,SettlementDate,AF114,,,trigger)</f>
        <v>#NAME?</v>
      </c>
      <c r="AH114" s="1238" t="e">
        <f t="shared" ca="1" si="15"/>
        <v>#NAME?</v>
      </c>
      <c r="AI114" s="1238" t="e">
        <f t="shared" ca="1" si="16"/>
        <v>#NAME?</v>
      </c>
      <c r="AJ114" s="1238" t="e">
        <f t="shared" ca="1" si="17"/>
        <v>#NAME?</v>
      </c>
    </row>
    <row r="115" spans="14:36" x14ac:dyDescent="0.2">
      <c r="N115" s="1019"/>
      <c r="O115" s="1241"/>
      <c r="AF115" s="1240" t="e">
        <f ca="1">_xll.qlCalendarAdvance(Calendar,AF114,"1d","mf",,trigger)</f>
        <v>#NAME?</v>
      </c>
      <c r="AG115" s="1239" t="e">
        <f ca="1">_xll.qlDayCounterYearFraction(DayCounter,SettlementDate,AF115,,,trigger)</f>
        <v>#NAME?</v>
      </c>
      <c r="AH115" s="1238" t="e">
        <f t="shared" ca="1" si="15"/>
        <v>#NAME?</v>
      </c>
      <c r="AI115" s="1238" t="e">
        <f t="shared" ca="1" si="16"/>
        <v>#NAME?</v>
      </c>
      <c r="AJ115" s="1238" t="e">
        <f t="shared" ca="1" si="17"/>
        <v>#NAME?</v>
      </c>
    </row>
    <row r="116" spans="14:36" x14ac:dyDescent="0.2">
      <c r="N116" s="1019"/>
      <c r="O116" s="1241"/>
      <c r="AF116" s="1240" t="e">
        <f ca="1">_xll.qlCalendarAdvance(Calendar,AF115,"1d","mf",,trigger)</f>
        <v>#NAME?</v>
      </c>
      <c r="AG116" s="1239" t="e">
        <f ca="1">_xll.qlDayCounterYearFraction(DayCounter,SettlementDate,AF116,,,trigger)</f>
        <v>#NAME?</v>
      </c>
      <c r="AH116" s="1238" t="e">
        <f t="shared" ca="1" si="15"/>
        <v>#NAME?</v>
      </c>
      <c r="AI116" s="1238" t="e">
        <f t="shared" ca="1" si="16"/>
        <v>#NAME?</v>
      </c>
      <c r="AJ116" s="1238" t="e">
        <f t="shared" ca="1" si="17"/>
        <v>#NAME?</v>
      </c>
    </row>
    <row r="117" spans="14:36" x14ac:dyDescent="0.2">
      <c r="N117" s="1019"/>
      <c r="O117" s="1241"/>
      <c r="AF117" s="1240" t="e">
        <f ca="1">_xll.qlCalendarAdvance(Calendar,AF116,"1d","mf",,trigger)</f>
        <v>#NAME?</v>
      </c>
      <c r="AG117" s="1239" t="e">
        <f ca="1">_xll.qlDayCounterYearFraction(DayCounter,SettlementDate,AF117,,,trigger)</f>
        <v>#NAME?</v>
      </c>
      <c r="AH117" s="1238" t="e">
        <f t="shared" ca="1" si="15"/>
        <v>#NAME?</v>
      </c>
      <c r="AI117" s="1238" t="e">
        <f t="shared" ca="1" si="16"/>
        <v>#NAME?</v>
      </c>
      <c r="AJ117" s="1238" t="e">
        <f t="shared" ca="1" si="17"/>
        <v>#NAME?</v>
      </c>
    </row>
    <row r="118" spans="14:36" x14ac:dyDescent="0.2">
      <c r="N118" s="1019"/>
      <c r="O118" s="1241"/>
      <c r="AF118" s="1240" t="e">
        <f ca="1">_xll.qlCalendarAdvance(Calendar,AF117,"1d","mf",,trigger)</f>
        <v>#NAME?</v>
      </c>
      <c r="AG118" s="1239" t="e">
        <f ca="1">_xll.qlDayCounterYearFraction(DayCounter,SettlementDate,AF118,,,trigger)</f>
        <v>#NAME?</v>
      </c>
      <c r="AH118" s="1238" t="e">
        <f t="shared" ca="1" si="15"/>
        <v>#NAME?</v>
      </c>
      <c r="AI118" s="1238" t="e">
        <f t="shared" ca="1" si="16"/>
        <v>#NAME?</v>
      </c>
      <c r="AJ118" s="1238" t="e">
        <f t="shared" ca="1" si="17"/>
        <v>#NAME?</v>
      </c>
    </row>
    <row r="119" spans="14:36" x14ac:dyDescent="0.2">
      <c r="N119" s="1019"/>
      <c r="O119" s="1019"/>
      <c r="AF119" s="1240" t="e">
        <f ca="1">_xll.qlCalendarAdvance(Calendar,AF118,"1d","mf",,trigger)</f>
        <v>#NAME?</v>
      </c>
      <c r="AG119" s="1239" t="e">
        <f ca="1">_xll.qlDayCounterYearFraction(DayCounter,SettlementDate,AF119,,,trigger)</f>
        <v>#NAME?</v>
      </c>
      <c r="AH119" s="1238" t="e">
        <f t="shared" ca="1" si="15"/>
        <v>#NAME?</v>
      </c>
      <c r="AI119" s="1238" t="e">
        <f t="shared" ca="1" si="16"/>
        <v>#NAME?</v>
      </c>
      <c r="AJ119" s="1238" t="e">
        <f t="shared" ca="1" si="17"/>
        <v>#NAME?</v>
      </c>
    </row>
    <row r="120" spans="14:36" x14ac:dyDescent="0.2">
      <c r="N120" s="1019"/>
      <c r="O120" s="1019"/>
      <c r="AF120" s="1240" t="e">
        <f ca="1">_xll.qlCalendarAdvance(Calendar,AF119,"1d","mf",,trigger)</f>
        <v>#NAME?</v>
      </c>
      <c r="AG120" s="1239" t="e">
        <f ca="1">_xll.qlDayCounterYearFraction(DayCounter,SettlementDate,AF120,,,trigger)</f>
        <v>#NAME?</v>
      </c>
      <c r="AH120" s="1238" t="e">
        <f t="shared" ca="1" si="15"/>
        <v>#NAME?</v>
      </c>
      <c r="AI120" s="1238" t="e">
        <f t="shared" ca="1" si="16"/>
        <v>#NAME?</v>
      </c>
      <c r="AJ120" s="1238" t="e">
        <f t="shared" ca="1" si="17"/>
        <v>#NAME?</v>
      </c>
    </row>
    <row r="121" spans="14:36" x14ac:dyDescent="0.2">
      <c r="N121" s="1019"/>
      <c r="O121" s="1019"/>
      <c r="AF121" s="1240" t="e">
        <f ca="1">_xll.qlCalendarAdvance(Calendar,AF120,"1d","mf",,trigger)</f>
        <v>#NAME?</v>
      </c>
      <c r="AG121" s="1239" t="e">
        <f ca="1">_xll.qlDayCounterYearFraction(DayCounter,SettlementDate,AF121,,,trigger)</f>
        <v>#NAME?</v>
      </c>
      <c r="AH121" s="1238" t="e">
        <f t="shared" ca="1" si="15"/>
        <v>#NAME?</v>
      </c>
      <c r="AI121" s="1238" t="e">
        <f t="shared" ca="1" si="16"/>
        <v>#NAME?</v>
      </c>
      <c r="AJ121" s="1238" t="e">
        <f t="shared" ca="1" si="17"/>
        <v>#NAME?</v>
      </c>
    </row>
    <row r="122" spans="14:36" x14ac:dyDescent="0.2">
      <c r="N122" s="1019"/>
      <c r="O122" s="1019"/>
      <c r="AF122" s="1240" t="e">
        <f ca="1">_xll.qlCalendarAdvance(Calendar,AF121,"1d","mf",,trigger)</f>
        <v>#NAME?</v>
      </c>
      <c r="AG122" s="1239" t="e">
        <f ca="1">_xll.qlDayCounterYearFraction(DayCounter,SettlementDate,AF122,,,trigger)</f>
        <v>#NAME?</v>
      </c>
      <c r="AH122" s="1238" t="e">
        <f t="shared" ca="1" si="15"/>
        <v>#NAME?</v>
      </c>
      <c r="AI122" s="1238" t="e">
        <f t="shared" ca="1" si="16"/>
        <v>#NAME?</v>
      </c>
      <c r="AJ122" s="1238" t="e">
        <f t="shared" ca="1" si="17"/>
        <v>#NAME?</v>
      </c>
    </row>
    <row r="123" spans="14:36" x14ac:dyDescent="0.2">
      <c r="N123" s="1019"/>
      <c r="O123" s="1019"/>
      <c r="AF123" s="1240" t="e">
        <f ca="1">_xll.qlCalendarAdvance(Calendar,AF122,"1d","mf",,trigger)</f>
        <v>#NAME?</v>
      </c>
      <c r="AG123" s="1239" t="e">
        <f ca="1">_xll.qlDayCounterYearFraction(DayCounter,SettlementDate,AF123,,,trigger)</f>
        <v>#NAME?</v>
      </c>
      <c r="AH123" s="1238" t="e">
        <f t="shared" ca="1" si="15"/>
        <v>#NAME?</v>
      </c>
      <c r="AI123" s="1238" t="e">
        <f t="shared" ca="1" si="16"/>
        <v>#NAME?</v>
      </c>
      <c r="AJ123" s="1238" t="e">
        <f t="shared" ca="1" si="17"/>
        <v>#NAME?</v>
      </c>
    </row>
    <row r="124" spans="14:36" x14ac:dyDescent="0.2">
      <c r="N124" s="1019"/>
      <c r="O124" s="1019"/>
      <c r="AF124" s="1240" t="e">
        <f ca="1">_xll.qlCalendarAdvance(Calendar,AF123,"1d","mf",,trigger)</f>
        <v>#NAME?</v>
      </c>
      <c r="AG124" s="1239" t="e">
        <f ca="1">_xll.qlDayCounterYearFraction(DayCounter,SettlementDate,AF124,,,trigger)</f>
        <v>#NAME?</v>
      </c>
      <c r="AH124" s="1238" t="e">
        <f t="shared" ca="1" si="15"/>
        <v>#NAME?</v>
      </c>
      <c r="AI124" s="1238" t="e">
        <f t="shared" ca="1" si="16"/>
        <v>#NAME?</v>
      </c>
      <c r="AJ124" s="1238" t="e">
        <f t="shared" ca="1" si="17"/>
        <v>#NAME?</v>
      </c>
    </row>
    <row r="125" spans="14:36" x14ac:dyDescent="0.2">
      <c r="N125" s="1019"/>
      <c r="O125" s="1019"/>
      <c r="AF125" s="1240" t="e">
        <f ca="1">_xll.qlCalendarAdvance(Calendar,AF124,"1d","mf",,trigger)</f>
        <v>#NAME?</v>
      </c>
      <c r="AG125" s="1239" t="e">
        <f ca="1">_xll.qlDayCounterYearFraction(DayCounter,SettlementDate,AF125,,,trigger)</f>
        <v>#NAME?</v>
      </c>
      <c r="AH125" s="1238" t="e">
        <f t="shared" ca="1" si="15"/>
        <v>#NAME?</v>
      </c>
      <c r="AI125" s="1238" t="e">
        <f t="shared" ca="1" si="16"/>
        <v>#NAME?</v>
      </c>
      <c r="AJ125" s="1238" t="e">
        <f t="shared" ca="1" si="17"/>
        <v>#NAME?</v>
      </c>
    </row>
    <row r="126" spans="14:36" x14ac:dyDescent="0.2">
      <c r="N126" s="1019"/>
      <c r="O126" s="1019"/>
      <c r="AF126" s="1240" t="e">
        <f ca="1">_xll.qlCalendarAdvance(Calendar,AF125,"1d","mf",,trigger)</f>
        <v>#NAME?</v>
      </c>
      <c r="AG126" s="1239" t="e">
        <f ca="1">_xll.qlDayCounterYearFraction(DayCounter,SettlementDate,AF126,,,trigger)</f>
        <v>#NAME?</v>
      </c>
      <c r="AH126" s="1238" t="e">
        <f t="shared" ca="1" si="15"/>
        <v>#NAME?</v>
      </c>
      <c r="AI126" s="1238" t="e">
        <f t="shared" ca="1" si="16"/>
        <v>#NAME?</v>
      </c>
      <c r="AJ126" s="1238" t="e">
        <f t="shared" ca="1" si="17"/>
        <v>#NAME?</v>
      </c>
    </row>
    <row r="127" spans="14:36" x14ac:dyDescent="0.2">
      <c r="N127" s="1019"/>
      <c r="O127" s="1019"/>
      <c r="AF127" s="1240" t="e">
        <f ca="1">_xll.qlCalendarAdvance(Calendar,AF126,"1d","mf",,trigger)</f>
        <v>#NAME?</v>
      </c>
      <c r="AG127" s="1239" t="e">
        <f ca="1">_xll.qlDayCounterYearFraction(DayCounter,SettlementDate,AF127,,,trigger)</f>
        <v>#NAME?</v>
      </c>
      <c r="AH127" s="1238" t="e">
        <f t="shared" ca="1" si="15"/>
        <v>#NAME?</v>
      </c>
      <c r="AI127" s="1238" t="e">
        <f t="shared" ca="1" si="16"/>
        <v>#NAME?</v>
      </c>
      <c r="AJ127" s="1238" t="e">
        <f t="shared" ca="1" si="17"/>
        <v>#NAME?</v>
      </c>
    </row>
    <row r="128" spans="14:36" x14ac:dyDescent="0.2">
      <c r="N128" s="1019"/>
      <c r="O128" s="1019"/>
      <c r="AF128" s="1240" t="e">
        <f ca="1">_xll.qlCalendarAdvance(Calendar,AF127,"1d","mf",,trigger)</f>
        <v>#NAME?</v>
      </c>
      <c r="AG128" s="1239" t="e">
        <f ca="1">_xll.qlDayCounterYearFraction(DayCounter,SettlementDate,AF128,,,trigger)</f>
        <v>#NAME?</v>
      </c>
      <c r="AH128" s="1238" t="e">
        <f t="shared" ca="1" si="15"/>
        <v>#NAME?</v>
      </c>
      <c r="AI128" s="1238" t="e">
        <f t="shared" ca="1" si="16"/>
        <v>#NAME?</v>
      </c>
      <c r="AJ128" s="1238" t="e">
        <f t="shared" ca="1" si="17"/>
        <v>#NAME?</v>
      </c>
    </row>
    <row r="129" spans="15:36" x14ac:dyDescent="0.2">
      <c r="O129" s="1019"/>
      <c r="AF129" s="1240" t="e">
        <f ca="1">_xll.qlCalendarAdvance(Calendar,AF128,"1d","mf",,trigger)</f>
        <v>#NAME?</v>
      </c>
      <c r="AG129" s="1239" t="e">
        <f ca="1">_xll.qlDayCounterYearFraction(DayCounter,SettlementDate,AF129,,,trigger)</f>
        <v>#NAME?</v>
      </c>
      <c r="AH129" s="1238" t="e">
        <f t="shared" ca="1" si="15"/>
        <v>#NAME?</v>
      </c>
      <c r="AI129" s="1238" t="e">
        <f t="shared" ca="1" si="16"/>
        <v>#NAME?</v>
      </c>
      <c r="AJ129" s="1238" t="e">
        <f t="shared" ca="1" si="17"/>
        <v>#NAME?</v>
      </c>
    </row>
    <row r="130" spans="15:36" x14ac:dyDescent="0.2">
      <c r="O130" s="1019"/>
      <c r="AF130" s="1240" t="e">
        <f ca="1">_xll.qlCalendarAdvance(Calendar,AF129,"1d","mf",,trigger)</f>
        <v>#NAME?</v>
      </c>
      <c r="AG130" s="1239" t="e">
        <f ca="1">_xll.qlDayCounterYearFraction(DayCounter,SettlementDate,AF130,,,trigger)</f>
        <v>#NAME?</v>
      </c>
      <c r="AH130" s="1238" t="e">
        <f t="shared" ca="1" si="15"/>
        <v>#NAME?</v>
      </c>
      <c r="AI130" s="1238" t="e">
        <f t="shared" ca="1" si="16"/>
        <v>#NAME?</v>
      </c>
      <c r="AJ130" s="1238" t="e">
        <f t="shared" ca="1" si="17"/>
        <v>#NAME?</v>
      </c>
    </row>
    <row r="131" spans="15:36" x14ac:dyDescent="0.2">
      <c r="O131" s="1019"/>
      <c r="AF131" s="1240" t="e">
        <f ca="1">_xll.qlCalendarAdvance(Calendar,AF130,"1d","mf",,trigger)</f>
        <v>#NAME?</v>
      </c>
      <c r="AG131" s="1239" t="e">
        <f ca="1">_xll.qlDayCounterYearFraction(DayCounter,SettlementDate,AF131,,,trigger)</f>
        <v>#NAME?</v>
      </c>
      <c r="AH131" s="1238" t="e">
        <f t="shared" ca="1" si="15"/>
        <v>#NAME?</v>
      </c>
      <c r="AI131" s="1238" t="e">
        <f t="shared" ca="1" si="16"/>
        <v>#NAME?</v>
      </c>
      <c r="AJ131" s="1238" t="e">
        <f t="shared" ca="1" si="17"/>
        <v>#NAME?</v>
      </c>
    </row>
    <row r="132" spans="15:36" x14ac:dyDescent="0.2">
      <c r="O132" s="1019"/>
      <c r="AF132" s="1237" t="e">
        <f ca="1">_xll.qlCalendarAdvance(Calendar,AF131,"1d","mf",,trigger)</f>
        <v>#NAME?</v>
      </c>
      <c r="AG132" s="1236" t="e">
        <f ca="1">_xll.qlDayCounterYearFraction(DayCounter,SettlementDate,AF132,,,trigger)</f>
        <v>#NAME?</v>
      </c>
      <c r="AH132" s="1235" t="e">
        <f t="shared" ca="1" si="15"/>
        <v>#NAME?</v>
      </c>
      <c r="AI132" s="1235" t="e">
        <f t="shared" ca="1" si="16"/>
        <v>#NAME?</v>
      </c>
      <c r="AJ132" s="1235" t="e">
        <f t="shared" ca="1" si="17"/>
        <v>#NAME?</v>
      </c>
    </row>
    <row r="133" spans="15:36" x14ac:dyDescent="0.2">
      <c r="O133" s="1019"/>
    </row>
    <row r="134" spans="15:36" x14ac:dyDescent="0.2">
      <c r="O134" s="1019"/>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8"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bestFit="1" customWidth="1"/>
    <col min="30" max="31" width="8.140625" style="1007"/>
    <col min="32" max="32" width="17.42578125" style="1007" bestFit="1" customWidth="1"/>
    <col min="33" max="33" width="7" style="1007" bestFit="1" customWidth="1"/>
    <col min="34" max="34" width="8.140625" style="1007" bestFit="1" customWidth="1"/>
    <col min="35" max="35" width="9" style="1007" bestFit="1" customWidth="1"/>
    <col min="36" max="36" width="10.42578125" style="1007" customWidth="1"/>
    <col min="37" max="16384" width="8.140625" style="1007"/>
  </cols>
  <sheetData>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9" t="s">
        <v>454</v>
      </c>
      <c r="AB2" s="1959"/>
      <c r="AC2" s="1959"/>
      <c r="AF2" s="1051" t="s">
        <v>325</v>
      </c>
      <c r="AG2" s="1051" t="s">
        <v>420</v>
      </c>
      <c r="AH2" s="1051" t="s">
        <v>453</v>
      </c>
      <c r="AI2" s="1051" t="s">
        <v>414</v>
      </c>
      <c r="AJ2" s="1051" t="s">
        <v>452</v>
      </c>
    </row>
    <row r="3" spans="1:36" ht="12" customHeight="1" x14ac:dyDescent="0.2">
      <c r="C3" s="1306" t="str">
        <f>$D$10&amp;"LastFixing"&amp;QuoteSuffix</f>
        <v>GbpLibor1YLastFixing_Quote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12M_SYNTH'!P4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60"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263"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66" ca="1" si="0">$W$13</f>
        <v>#NAME?</v>
      </c>
      <c r="AI3" s="1296" t="e">
        <f t="shared" ref="AI3:AI66" ca="1" si="1">$W$10+$W$9*AG3</f>
        <v>#NAME?</v>
      </c>
      <c r="AJ3" s="1296" t="e">
        <f t="shared" ref="AJ3:AJ66" ca="1" si="2">($W$5+$W$4*AG3+$W$3*AG3^2)</f>
        <v>#NAME?</v>
      </c>
    </row>
    <row r="4" spans="1:36" ht="12" customHeight="1" x14ac:dyDescent="0.2">
      <c r="A4" s="1007">
        <v>0</v>
      </c>
      <c r="B4" s="1007">
        <f>A4+12</f>
        <v>12</v>
      </c>
      <c r="C4" s="1293" t="str">
        <f>"Delta("&amp;A4&amp;"M,"&amp;B4&amp;"M)"</f>
        <v>Delta(0M,12M)</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LN((1+(_xll.qlInterpolationInterpolate(B12Minterpolation,D4,TRUE,AllTriggers)+I4)*H4)/(1+I4*H4))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60"/>
      <c r="S4" s="1274" t="e">
        <f ca="1"/>
        <v>#NAME?</v>
      </c>
      <c r="T4" s="1294" t="e">
        <f ca="1"/>
        <v>#NAME?</v>
      </c>
      <c r="U4" s="1273" t="e">
        <f ca="1"/>
        <v>#NAME?</v>
      </c>
      <c r="V4" s="1295" t="s">
        <v>417</v>
      </c>
      <c r="W4" s="1265" t="e">
        <f ca="1"/>
        <v>#NAME?</v>
      </c>
      <c r="X4" s="1295" t="s">
        <v>446</v>
      </c>
      <c r="Y4" s="1263"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3</v>
      </c>
      <c r="B5" s="1007">
        <f>A5+12</f>
        <v>15</v>
      </c>
      <c r="C5" s="1293" t="str">
        <f>"Delta("&amp;A5&amp;"M,"&amp;B5&amp;"M)"</f>
        <v>Delta(3M,15M)</v>
      </c>
      <c r="D5" s="1252" t="e">
        <f ca="1">_xll.qlCalendarAdvance(Calendar,SettlementDate,A5&amp;"M","f")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LN((1+(_xll.qlInterpolationInterpolate(B12Minterpolation,D5,TRUE,AllTriggers)+I5)*H5)/(1+I5*H5))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60"/>
      <c r="S5" s="1274" t="e">
        <f ca="1"/>
        <v>#NAME?</v>
      </c>
      <c r="T5" s="1294" t="e">
        <f ca="1"/>
        <v>#NAME?</v>
      </c>
      <c r="U5" s="1273" t="e">
        <f ca="1"/>
        <v>#NAME?</v>
      </c>
      <c r="V5" s="1021"/>
      <c r="W5" s="1265" t="e">
        <f ca="1"/>
        <v>#NAME?</v>
      </c>
      <c r="X5" s="1295"/>
      <c r="Y5" s="1263"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6</v>
      </c>
      <c r="B6" s="1281">
        <f>A6+12</f>
        <v>18</v>
      </c>
      <c r="C6" s="1293" t="str">
        <f>"Delta("&amp;A6&amp;"M,"&amp;B6&amp;"M)"</f>
        <v>Delta(6M,18M)</v>
      </c>
      <c r="D6" s="1252" t="e">
        <f ca="1">_xll.qlCalendarAdvance(Calendar,SettlementDate,A6&amp;"M","f")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LN((1+(_xll.qlInterpolationInterpolate(B12Minterpolation,D6,TRUE,AllTriggers)+I6)*H6)/(1+I6*H6))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12</v>
      </c>
      <c r="B7" s="1281">
        <f>A7+12</f>
        <v>24</v>
      </c>
      <c r="C7" s="1287" t="str">
        <f>"Delta("&amp;A7&amp;"M,"&amp;B7&amp;"M)"</f>
        <v>Delta(12M,24M)</v>
      </c>
      <c r="D7" s="1247" t="e">
        <f ca="1">_xll.qlCalendarAdvance(Calendar,SettlementDate,A7&amp;"M","f")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LN((1+(_xll.qlInterpolationInterpolate(B12Minterpolation,D7,TRUE,AllTriggers)+I7)*H7)/(1+I7*H7))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B8" s="1281"/>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64</v>
      </c>
      <c r="R9" s="1959" t="s">
        <v>442</v>
      </c>
      <c r="S9" s="1275"/>
      <c r="T9" s="1274" t="e">
        <f t="array" aca="1" ref="T9:T10" ca="1">_xll.ohFilter(N3:N7,P3:P7)</f>
        <v>#NAME?</v>
      </c>
      <c r="U9" s="1273" t="e">
        <f t="array" aca="1" ref="U9:U10" ca="1">_xll.ohFilter(M3:M7,P3:P7)</f>
        <v>#NAME?</v>
      </c>
      <c r="V9" s="1961" t="s">
        <v>417</v>
      </c>
      <c r="W9" s="1265" t="e">
        <f t="array" aca="1" ref="W9:W10" ca="1">MMULT(AA9:AB10,Y9:Y10)</f>
        <v>#NAME?</v>
      </c>
      <c r="X9" s="1961" t="s">
        <v>446</v>
      </c>
      <c r="Y9" s="1263"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GbpLibor1Y</v>
      </c>
      <c r="R10" s="1959"/>
      <c r="S10" s="1275"/>
      <c r="T10" s="1274" t="e">
        <f ca="1"/>
        <v>#NAME?</v>
      </c>
      <c r="U10" s="1273" t="e">
        <f ca="1"/>
        <v>#NAME?</v>
      </c>
      <c r="V10" s="1961"/>
      <c r="W10" s="1265" t="e">
        <f ca="1"/>
        <v>#NAME?</v>
      </c>
      <c r="X10" s="1961"/>
      <c r="Y10" s="1263"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448</v>
      </c>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266" t="str">
        <f>"Synthetic Deposits "&amp;D9</f>
        <v>Synthetic Deposits 1Y</v>
      </c>
      <c r="O13" s="1266"/>
      <c r="P13" s="1266"/>
      <c r="R13" s="1264" t="s">
        <v>445</v>
      </c>
      <c r="U13" s="1262" t="e">
        <f t="array" aca="1" ref="U13" ca="1">_xll.ohFilter(M3:M7,P3:P7)</f>
        <v>#NAME?</v>
      </c>
      <c r="V13" s="1264" t="s">
        <v>417</v>
      </c>
      <c r="W13" s="1265" t="e">
        <f ca="1">MMULT(AA13,Y13)</f>
        <v>#NAME?</v>
      </c>
      <c r="X13" s="1264" t="s">
        <v>446</v>
      </c>
      <c r="Y13" s="1263"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261"/>
      <c r="G14" s="1261"/>
      <c r="H14" s="1261"/>
      <c r="I14" s="1261"/>
      <c r="J14" s="1261" t="s">
        <v>420</v>
      </c>
      <c r="K14" s="1261" t="s">
        <v>428</v>
      </c>
      <c r="L14" s="1051" t="s">
        <v>427</v>
      </c>
      <c r="M14" s="1261" t="s">
        <v>426</v>
      </c>
      <c r="N14" s="1260" t="s">
        <v>445</v>
      </c>
      <c r="O14" s="1260" t="s">
        <v>442</v>
      </c>
      <c r="P14" s="1260" t="s">
        <v>444</v>
      </c>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30" ca="1" si="3">SettlementDate</f>
        <v>#NAME?</v>
      </c>
      <c r="E15" s="1257" t="e">
        <f ca="1">_xll.qlCalendarAdvance(Calendar,SettlementDate,C15,"Following",,trigger)</f>
        <v>#NAME?</v>
      </c>
      <c r="F15" s="1257"/>
      <c r="G15" s="1257"/>
      <c r="H15" s="1257"/>
      <c r="I15" s="1257"/>
      <c r="J15" s="1256" t="e">
        <f ca="1">_xll.qlDayCounterYearFraction(DayCounter,D15,E15,,,trigger)</f>
        <v>#NAME?</v>
      </c>
      <c r="K15" s="1255" t="e">
        <f ca="1">_xll.qlYieldTSDiscount(Discounting,D15,,AllTriggers)</f>
        <v>#NAME?</v>
      </c>
      <c r="L15" s="1254" t="e">
        <f ca="1">_xll.qlYieldTSDiscount(Discounting,E15,,AllTriggers)</f>
        <v>#NAME?</v>
      </c>
      <c r="M15" s="1249" t="e">
        <f t="shared" ref="M15:M30" ca="1" si="4">(K15/L15-1)/J15</f>
        <v>#NAME?</v>
      </c>
      <c r="N15" s="1238" t="e">
        <f t="shared" ref="N15:N30" ca="1" si="5">((1+M15*J15)*EXP($W$13*J15)-1)/J15</f>
        <v>#NAME?</v>
      </c>
      <c r="O15" s="1238" t="e">
        <f t="shared" ref="O15:O30" ca="1" si="6">((1+J15*M15)*EXP($W$10*J15+0.5*$W$9*J15^2)-1)/J15</f>
        <v>#NAME?</v>
      </c>
      <c r="P15" s="1238" t="e">
        <f t="shared" ref="P15:P30" ca="1" si="7">((1+J15*M15)*EXP($W$5*J15+0.5*$W$4*J15^2+1/3*$W$3*J15^3)-1)/J15</f>
        <v>#NAME?</v>
      </c>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240"/>
      <c r="G16" s="1240"/>
      <c r="H16" s="1240"/>
      <c r="I16" s="1240"/>
      <c r="J16" s="1239" t="e">
        <f ca="1">_xll.qlDayCounterYearFraction(DayCounter,D16,E16,,,trigger)</f>
        <v>#NAME?</v>
      </c>
      <c r="K16" s="1251" t="e">
        <f ca="1">_xll.qlYieldTSDiscount(Discounting,D16,,AllTriggers)</f>
        <v>#NAME?</v>
      </c>
      <c r="L16" s="1250" t="e">
        <f ca="1">_xll.qlYieldTSDiscount(Discounting,E16,,AllTriggers)</f>
        <v>#NAME?</v>
      </c>
      <c r="M16" s="1249" t="e">
        <f t="shared" ca="1" si="4"/>
        <v>#NAME?</v>
      </c>
      <c r="N16" s="1238" t="e">
        <f t="shared" ca="1" si="5"/>
        <v>#NAME?</v>
      </c>
      <c r="O16" s="1238" t="e">
        <f t="shared" ca="1" si="6"/>
        <v>#NAME?</v>
      </c>
      <c r="P16" s="1238" t="e">
        <f t="shared" ca="1" si="7"/>
        <v>#NAME?</v>
      </c>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240"/>
      <c r="G17" s="1240"/>
      <c r="H17" s="1240"/>
      <c r="I17" s="1240"/>
      <c r="J17" s="1239" t="e">
        <f ca="1">_xll.qlDayCounterYearFraction(DayCounter,D17,E17,,,trigger)</f>
        <v>#NAME?</v>
      </c>
      <c r="K17" s="1251" t="e">
        <f ca="1">_xll.qlYieldTSDiscount(Discounting,D17,,AllTriggers)</f>
        <v>#NAME?</v>
      </c>
      <c r="L17" s="1250" t="e">
        <f ca="1">_xll.qlYieldTSDiscount(Discounting,E17,,AllTriggers)</f>
        <v>#NAME?</v>
      </c>
      <c r="M17" s="1249" t="e">
        <f t="shared" ca="1" si="4"/>
        <v>#NAME?</v>
      </c>
      <c r="N17" s="1238" t="e">
        <f t="shared" ca="1" si="5"/>
        <v>#NAME?</v>
      </c>
      <c r="O17" s="1238" t="e">
        <f t="shared" ca="1" si="6"/>
        <v>#NAME?</v>
      </c>
      <c r="P17" s="1238" t="e">
        <f t="shared" ca="1" si="7"/>
        <v>#NAME?</v>
      </c>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240"/>
      <c r="G18" s="1240"/>
      <c r="H18" s="1240"/>
      <c r="I18" s="1240"/>
      <c r="J18" s="1239" t="e">
        <f ca="1">_xll.qlDayCounterYearFraction(DayCounter,D18,E18,,,trigger)</f>
        <v>#NAME?</v>
      </c>
      <c r="K18" s="1251" t="e">
        <f ca="1">_xll.qlYieldTSDiscount(Discounting,D18,,AllTriggers)</f>
        <v>#NAME?</v>
      </c>
      <c r="L18" s="1250" t="e">
        <f ca="1">_xll.qlYieldTSDiscount(Discounting,E18,,AllTriggers)</f>
        <v>#NAME?</v>
      </c>
      <c r="M18" s="1249" t="e">
        <f t="shared" ca="1" si="4"/>
        <v>#NAME?</v>
      </c>
      <c r="N18" s="1238" t="e">
        <f t="shared" ca="1" si="5"/>
        <v>#NAME?</v>
      </c>
      <c r="O18" s="1238" t="e">
        <f t="shared" ca="1" si="6"/>
        <v>#NAME?</v>
      </c>
      <c r="P18" s="1238" t="e">
        <f t="shared" ca="1" si="7"/>
        <v>#NAME?</v>
      </c>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_xll.qlCalendarAdvance(Calendar,SettlementDate,C19,"Following",,trigger)</f>
        <v>#NAME?</v>
      </c>
      <c r="F19" s="1240"/>
      <c r="G19" s="1240"/>
      <c r="H19" s="1240"/>
      <c r="I19" s="1240"/>
      <c r="J19" s="1239" t="e">
        <f ca="1">_xll.qlDayCounterYearFraction(DayCounter,D19,E19,,,trigger)</f>
        <v>#NAME?</v>
      </c>
      <c r="K19" s="1251" t="e">
        <f ca="1">_xll.qlYieldTSDiscount(Discounting,D19,,AllTriggers)</f>
        <v>#NAME?</v>
      </c>
      <c r="L19" s="1250" t="e">
        <f ca="1">_xll.qlYieldTSDiscount(Discounting,E19,,AllTriggers)</f>
        <v>#NAME?</v>
      </c>
      <c r="M19" s="1249" t="e">
        <f t="shared" ca="1" si="4"/>
        <v>#NAME?</v>
      </c>
      <c r="N19" s="1238" t="e">
        <f t="shared" ca="1" si="5"/>
        <v>#NAME?</v>
      </c>
      <c r="O19" s="1238" t="e">
        <f t="shared" ca="1" si="6"/>
        <v>#NAME?</v>
      </c>
      <c r="P19" s="1238" t="e">
        <f t="shared" ca="1" si="7"/>
        <v>#NAME?</v>
      </c>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_xll.qlCalendarAdvance(Calendar,SettlementDate,C20,"Following",,trigger)</f>
        <v>#NAME?</v>
      </c>
      <c r="F20" s="1240"/>
      <c r="G20" s="1240"/>
      <c r="H20" s="1240"/>
      <c r="I20" s="1240"/>
      <c r="J20" s="1239" t="e">
        <f ca="1">_xll.qlDayCounterYearFraction(DayCounter,D20,E20,,,trigger)</f>
        <v>#NAME?</v>
      </c>
      <c r="K20" s="1251" t="e">
        <f ca="1">_xll.qlYieldTSDiscount(Discounting,D20,,AllTriggers)</f>
        <v>#NAME?</v>
      </c>
      <c r="L20" s="1250" t="e">
        <f ca="1">_xll.qlYieldTSDiscount(Discounting,E20,,AllTriggers)</f>
        <v>#NAME?</v>
      </c>
      <c r="M20" s="1249" t="e">
        <f t="shared" ca="1" si="4"/>
        <v>#NAME?</v>
      </c>
      <c r="N20" s="1238" t="e">
        <f t="shared" ca="1" si="5"/>
        <v>#NAME?</v>
      </c>
      <c r="O20" s="1238" t="e">
        <f t="shared" ca="1" si="6"/>
        <v>#NAME?</v>
      </c>
      <c r="P20" s="1238" t="e">
        <f t="shared" ca="1" si="7"/>
        <v>#NAME?</v>
      </c>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53" t="s">
        <v>90</v>
      </c>
      <c r="D21" s="1252" t="e">
        <f t="shared" ca="1" si="3"/>
        <v>#NAME?</v>
      </c>
      <c r="E21" s="1240" t="e">
        <f ca="1">_xll.qlCalendarAdvance(Calendar,SettlementDate,C21,"Following",,trigger)</f>
        <v>#NAME?</v>
      </c>
      <c r="F21" s="1240"/>
      <c r="G21" s="1240"/>
      <c r="H21" s="1240"/>
      <c r="I21" s="1240"/>
      <c r="J21" s="1239" t="e">
        <f ca="1">_xll.qlDayCounterYearFraction(DayCounter,D21,E21,,,trigger)</f>
        <v>#NAME?</v>
      </c>
      <c r="K21" s="1251" t="e">
        <f ca="1">_xll.qlYieldTSDiscount(Discounting,D21,,AllTriggers)</f>
        <v>#NAME?</v>
      </c>
      <c r="L21" s="1250" t="e">
        <f ca="1">_xll.qlYieldTSDiscount(Discounting,E21,,AllTriggers)</f>
        <v>#NAME?</v>
      </c>
      <c r="M21" s="1249" t="e">
        <f t="shared" ca="1" si="4"/>
        <v>#NAME?</v>
      </c>
      <c r="N21" s="1238" t="e">
        <f t="shared" ca="1" si="5"/>
        <v>#NAME?</v>
      </c>
      <c r="O21" s="1238" t="e">
        <f t="shared" ca="1" si="6"/>
        <v>#NAME?</v>
      </c>
      <c r="P21" s="1238" t="e">
        <f t="shared" ca="1" si="7"/>
        <v>#NAME?</v>
      </c>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C22" s="1253" t="s">
        <v>89</v>
      </c>
      <c r="D22" s="1252" t="e">
        <f t="shared" ca="1" si="3"/>
        <v>#NAME?</v>
      </c>
      <c r="E22" s="1240" t="e">
        <f ca="1">_xll.qlCalendarAdvance(Calendar,SettlementDate,C22,"Following",,trigger)</f>
        <v>#NAME?</v>
      </c>
      <c r="F22" s="1240"/>
      <c r="G22" s="1240"/>
      <c r="H22" s="1240"/>
      <c r="I22" s="1240"/>
      <c r="J22" s="1239" t="e">
        <f ca="1">_xll.qlDayCounterYearFraction(DayCounter,D22,E22,,,trigger)</f>
        <v>#NAME?</v>
      </c>
      <c r="K22" s="1251" t="e">
        <f ca="1">_xll.qlYieldTSDiscount(Discounting,D22,,AllTriggers)</f>
        <v>#NAME?</v>
      </c>
      <c r="L22" s="1250" t="e">
        <f ca="1">_xll.qlYieldTSDiscount(Discounting,E22,,AllTriggers)</f>
        <v>#NAME?</v>
      </c>
      <c r="M22" s="1249" t="e">
        <f t="shared" ca="1" si="4"/>
        <v>#NAME?</v>
      </c>
      <c r="N22" s="1238" t="e">
        <f t="shared" ca="1" si="5"/>
        <v>#NAME?</v>
      </c>
      <c r="O22" s="1238" t="e">
        <f t="shared" ca="1" si="6"/>
        <v>#NAME?</v>
      </c>
      <c r="P22" s="1238" t="e">
        <f t="shared" ca="1" si="7"/>
        <v>#NAME?</v>
      </c>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253" t="s">
        <v>88</v>
      </c>
      <c r="D23" s="1252" t="e">
        <f t="shared" ca="1" si="3"/>
        <v>#NAME?</v>
      </c>
      <c r="E23" s="1240" t="e">
        <f ca="1">_xll.qlCalendarAdvance(Calendar,SettlementDate,C23,"Following",,trigger)</f>
        <v>#NAME?</v>
      </c>
      <c r="F23" s="1240"/>
      <c r="G23" s="1240"/>
      <c r="H23" s="1240"/>
      <c r="I23" s="1240"/>
      <c r="J23" s="1239" t="e">
        <f ca="1">_xll.qlDayCounterYearFraction(DayCounter,D23,E23,,,trigger)</f>
        <v>#NAME?</v>
      </c>
      <c r="K23" s="1251" t="e">
        <f ca="1">_xll.qlYieldTSDiscount(Discounting,D23,,AllTriggers)</f>
        <v>#NAME?</v>
      </c>
      <c r="L23" s="1250" t="e">
        <f ca="1">_xll.qlYieldTSDiscount(Discounting,E23,,AllTriggers)</f>
        <v>#NAME?</v>
      </c>
      <c r="M23" s="1249" t="e">
        <f t="shared" ca="1" si="4"/>
        <v>#NAME?</v>
      </c>
      <c r="N23" s="1238" t="e">
        <f t="shared" ca="1" si="5"/>
        <v>#NAME?</v>
      </c>
      <c r="O23" s="1238" t="e">
        <f t="shared" ca="1" si="6"/>
        <v>#NAME?</v>
      </c>
      <c r="P23" s="1238" t="e">
        <f t="shared" ca="1" si="7"/>
        <v>#NAME?</v>
      </c>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53" t="s">
        <v>87</v>
      </c>
      <c r="D24" s="1252" t="e">
        <f t="shared" ca="1" si="3"/>
        <v>#NAME?</v>
      </c>
      <c r="E24" s="1240" t="e">
        <f ca="1">_xll.qlCalendarAdvance(Calendar,SettlementDate,C24,"Following",,trigger)</f>
        <v>#NAME?</v>
      </c>
      <c r="F24" s="1240"/>
      <c r="G24" s="1240"/>
      <c r="H24" s="1240"/>
      <c r="I24" s="1240"/>
      <c r="J24" s="1239" t="e">
        <f ca="1">_xll.qlDayCounterYearFraction(DayCounter,D24,E24,,,trigger)</f>
        <v>#NAME?</v>
      </c>
      <c r="K24" s="1251" t="e">
        <f ca="1">_xll.qlYieldTSDiscount(Discounting,D24,,AllTriggers)</f>
        <v>#NAME?</v>
      </c>
      <c r="L24" s="1250" t="e">
        <f ca="1">_xll.qlYieldTSDiscount(Discounting,E24,,AllTriggers)</f>
        <v>#NAME?</v>
      </c>
      <c r="M24" s="1249" t="e">
        <f t="shared" ca="1" si="4"/>
        <v>#NAME?</v>
      </c>
      <c r="N24" s="1238" t="e">
        <f t="shared" ca="1" si="5"/>
        <v>#NAME?</v>
      </c>
      <c r="O24" s="1238" t="e">
        <f t="shared" ca="1" si="6"/>
        <v>#NAME?</v>
      </c>
      <c r="P24" s="1238" t="e">
        <f t="shared" ca="1" si="7"/>
        <v>#NAME?</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C25" s="1253" t="s">
        <v>86</v>
      </c>
      <c r="D25" s="1252" t="e">
        <f t="shared" ca="1" si="3"/>
        <v>#NAME?</v>
      </c>
      <c r="E25" s="1240" t="e">
        <f ca="1">_xll.qlCalendarAdvance(Calendar,SettlementDate,C25,"Following",,trigger)</f>
        <v>#NAME?</v>
      </c>
      <c r="F25" s="1240"/>
      <c r="G25" s="1240"/>
      <c r="H25" s="1240"/>
      <c r="I25" s="1240"/>
      <c r="J25" s="1239" t="e">
        <f ca="1">_xll.qlDayCounterYearFraction(DayCounter,D25,E25,,,trigger)</f>
        <v>#NAME?</v>
      </c>
      <c r="K25" s="1251" t="e">
        <f ca="1">_xll.qlYieldTSDiscount(Discounting,D25,,AllTriggers)</f>
        <v>#NAME?</v>
      </c>
      <c r="L25" s="1250" t="e">
        <f ca="1">_xll.qlYieldTSDiscount(Discounting,E25,,AllTriggers)</f>
        <v>#NAME?</v>
      </c>
      <c r="M25" s="1249" t="e">
        <f t="shared" ca="1" si="4"/>
        <v>#NAME?</v>
      </c>
      <c r="N25" s="1238" t="e">
        <f t="shared" ca="1" si="5"/>
        <v>#NAME?</v>
      </c>
      <c r="O25" s="1238" t="e">
        <f t="shared" ca="1" si="6"/>
        <v>#NAME?</v>
      </c>
      <c r="P25" s="1238" t="e">
        <f t="shared" ca="1" si="7"/>
        <v>#NAME?</v>
      </c>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253" t="s">
        <v>85</v>
      </c>
      <c r="D26" s="1252" t="e">
        <f t="shared" ca="1" si="3"/>
        <v>#NAME?</v>
      </c>
      <c r="E26" s="1240" t="e">
        <f ca="1">_xll.qlCalendarAdvance(Calendar,SettlementDate,C26,"Following",,trigger)</f>
        <v>#NAME?</v>
      </c>
      <c r="F26" s="1240"/>
      <c r="G26" s="1240"/>
      <c r="H26" s="1240"/>
      <c r="I26" s="1240"/>
      <c r="J26" s="1239" t="e">
        <f ca="1">_xll.qlDayCounterYearFraction(DayCounter,D26,E26,,,trigger)</f>
        <v>#NAME?</v>
      </c>
      <c r="K26" s="1251" t="e">
        <f ca="1">_xll.qlYieldTSDiscount(Discounting,D26,,AllTriggers)</f>
        <v>#NAME?</v>
      </c>
      <c r="L26" s="1250" t="e">
        <f ca="1">_xll.qlYieldTSDiscount(Discounting,E26,,AllTriggers)</f>
        <v>#NAME?</v>
      </c>
      <c r="M26" s="1249" t="e">
        <f t="shared" ca="1" si="4"/>
        <v>#NAME?</v>
      </c>
      <c r="N26" s="1238" t="e">
        <f t="shared" ca="1" si="5"/>
        <v>#NAME?</v>
      </c>
      <c r="O26" s="1238" t="e">
        <f t="shared" ca="1" si="6"/>
        <v>#NAME?</v>
      </c>
      <c r="P26" s="1238" t="e">
        <f t="shared" ca="1" si="7"/>
        <v>#NAME?</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53" t="s">
        <v>84</v>
      </c>
      <c r="D27" s="1252" t="e">
        <f t="shared" ca="1" si="3"/>
        <v>#NAME?</v>
      </c>
      <c r="E27" s="1240" t="e">
        <f ca="1">_xll.qlCalendarAdvance(Calendar,SettlementDate,C27,"Following",,trigger)</f>
        <v>#NAME?</v>
      </c>
      <c r="F27" s="1240"/>
      <c r="G27" s="1240"/>
      <c r="H27" s="1240"/>
      <c r="I27" s="1240"/>
      <c r="J27" s="1239" t="e">
        <f ca="1">_xll.qlDayCounterYearFraction(DayCounter,D27,E27,,,trigger)</f>
        <v>#NAME?</v>
      </c>
      <c r="K27" s="1251" t="e">
        <f ca="1">_xll.qlYieldTSDiscount(Discounting,D27,,AllTriggers)</f>
        <v>#NAME?</v>
      </c>
      <c r="L27" s="1250" t="e">
        <f ca="1">_xll.qlYieldTSDiscount(Discounting,E27,,AllTriggers)</f>
        <v>#NAME?</v>
      </c>
      <c r="M27" s="1249" t="e">
        <f t="shared" ca="1" si="4"/>
        <v>#NAME?</v>
      </c>
      <c r="N27" s="1238" t="e">
        <f t="shared" ca="1" si="5"/>
        <v>#NAME?</v>
      </c>
      <c r="O27" s="1238" t="e">
        <f t="shared" ca="1" si="6"/>
        <v>#NAME?</v>
      </c>
      <c r="P27" s="1238" t="e">
        <f t="shared" ca="1" si="7"/>
        <v>#NAME?</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53" t="s">
        <v>83</v>
      </c>
      <c r="D28" s="1252" t="e">
        <f t="shared" ca="1" si="3"/>
        <v>#NAME?</v>
      </c>
      <c r="E28" s="1240" t="e">
        <f ca="1">_xll.qlCalendarAdvance(Calendar,SettlementDate,C28,"Following",,trigger)</f>
        <v>#NAME?</v>
      </c>
      <c r="F28" s="1240"/>
      <c r="G28" s="1240"/>
      <c r="H28" s="1240"/>
      <c r="I28" s="1240"/>
      <c r="J28" s="1239" t="e">
        <f ca="1">_xll.qlDayCounterYearFraction(DayCounter,D28,E28,,,trigger)</f>
        <v>#NAME?</v>
      </c>
      <c r="K28" s="1251" t="e">
        <f ca="1">_xll.qlYieldTSDiscount(Discounting,D28,,AllTriggers)</f>
        <v>#NAME?</v>
      </c>
      <c r="L28" s="1250" t="e">
        <f ca="1">_xll.qlYieldTSDiscount(Discounting,E28,,AllTriggers)</f>
        <v>#NAME?</v>
      </c>
      <c r="M28" s="1249" t="e">
        <f t="shared" ca="1" si="4"/>
        <v>#NAME?</v>
      </c>
      <c r="N28" s="1238" t="e">
        <f t="shared" ca="1" si="5"/>
        <v>#NAME?</v>
      </c>
      <c r="O28" s="1238" t="e">
        <f t="shared" ca="1" si="6"/>
        <v>#NAME?</v>
      </c>
      <c r="P28" s="1238" t="e">
        <f t="shared" ca="1" si="7"/>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53" t="s">
        <v>82</v>
      </c>
      <c r="D29" s="1252" t="e">
        <f t="shared" ca="1" si="3"/>
        <v>#NAME?</v>
      </c>
      <c r="E29" s="1240" t="e">
        <f ca="1">_xll.qlCalendarAdvance(Calendar,SettlementDate,C29,"Following",,trigger)</f>
        <v>#NAME?</v>
      </c>
      <c r="F29" s="1240"/>
      <c r="G29" s="1240"/>
      <c r="H29" s="1240"/>
      <c r="I29" s="1240"/>
      <c r="J29" s="1239" t="e">
        <f ca="1">_xll.qlDayCounterYearFraction(DayCounter,D29,E29,,,trigger)</f>
        <v>#NAME?</v>
      </c>
      <c r="K29" s="1251" t="e">
        <f ca="1">_xll.qlYieldTSDiscount(Discounting,D29,,AllTriggers)</f>
        <v>#NAME?</v>
      </c>
      <c r="L29" s="1250" t="e">
        <f ca="1">_xll.qlYieldTSDiscount(Discounting,E29,,AllTriggers)</f>
        <v>#NAME?</v>
      </c>
      <c r="M29" s="1249" t="e">
        <f t="shared" ca="1" si="4"/>
        <v>#NAME?</v>
      </c>
      <c r="N29" s="1238" t="e">
        <f t="shared" ca="1" si="5"/>
        <v>#NAME?</v>
      </c>
      <c r="O29" s="1238" t="e">
        <f t="shared" ca="1" si="6"/>
        <v>#NAME?</v>
      </c>
      <c r="P29" s="1238" t="e">
        <f t="shared" ca="1" si="7"/>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48" t="s">
        <v>429</v>
      </c>
      <c r="D30" s="1247" t="e">
        <f t="shared" ca="1" si="3"/>
        <v>#NAME?</v>
      </c>
      <c r="E30" s="1237" t="e">
        <f ca="1">_xll.qlCalendarAdvance(Calendar,SettlementDate,C30,"Following",,trigger)</f>
        <v>#NAME?</v>
      </c>
      <c r="F30" s="1237"/>
      <c r="G30" s="1237"/>
      <c r="H30" s="1237"/>
      <c r="I30" s="1237"/>
      <c r="J30" s="1236" t="e">
        <f ca="1">_xll.qlDayCounterYearFraction(DayCounter,D30,E30,,,trigger)</f>
        <v>#NAME?</v>
      </c>
      <c r="K30" s="1246" t="e">
        <f ca="1">_xll.qlYieldTSDiscount(Discounting,D30,,AllTriggers)</f>
        <v>#NAME?</v>
      </c>
      <c r="L30" s="1245" t="e">
        <f ca="1">_xll.qlYieldTSDiscount(Discounting,E30,,AllTriggers)</f>
        <v>#NAME?</v>
      </c>
      <c r="M30" s="1244" t="e">
        <f t="shared" ca="1" si="4"/>
        <v>#NAME?</v>
      </c>
      <c r="N30" s="1235" t="e">
        <f t="shared" ca="1" si="5"/>
        <v>#NAME?</v>
      </c>
      <c r="O30" s="1235" t="e">
        <f t="shared" ca="1" si="6"/>
        <v>#NAME?</v>
      </c>
      <c r="P30" s="1235" t="e">
        <f t="shared" ca="1" si="7"/>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C32" s="1051" t="s">
        <v>443</v>
      </c>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3:36" x14ac:dyDescent="0.2">
      <c r="C33" s="1243" t="s">
        <v>442</v>
      </c>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3:36" x14ac:dyDescent="0.2">
      <c r="C34" s="1238" t="e">
        <f t="shared" ref="C34:C49" ca="1" si="8">IF($C$33="FLAT",N15,IF($C$33="linear",O15,P15))</f>
        <v>#NAME?</v>
      </c>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3:36" x14ac:dyDescent="0.2">
      <c r="C35" s="1238" t="e">
        <f t="shared" ca="1" si="8"/>
        <v>#NAME?</v>
      </c>
      <c r="AF35" s="1240" t="e">
        <f ca="1">_xll.qlCalendarAdvance(Calendar,AF34,"1d","mf",,trigger)</f>
        <v>#NAME?</v>
      </c>
      <c r="AG35" s="1239" t="e">
        <f ca="1">_xll.qlDayCounterYearFraction(DayCounter,SettlementDate,AF35,,,trigger)</f>
        <v>#NAME?</v>
      </c>
      <c r="AH35" s="1238" t="e">
        <f t="shared" ca="1" si="0"/>
        <v>#NAME?</v>
      </c>
      <c r="AI35" s="1238" t="e">
        <f t="shared" ca="1" si="1"/>
        <v>#NAME?</v>
      </c>
      <c r="AJ35" s="1238" t="e">
        <f t="shared" ca="1" si="2"/>
        <v>#NAME?</v>
      </c>
    </row>
    <row r="36" spans="3:36" x14ac:dyDescent="0.2">
      <c r="C36" s="1238" t="e">
        <f t="shared" ca="1" si="8"/>
        <v>#NAME?</v>
      </c>
      <c r="AF36" s="1240" t="e">
        <f ca="1">_xll.qlCalendarAdvance(Calendar,AF35,"1d","mf",,trigger)</f>
        <v>#NAME?</v>
      </c>
      <c r="AG36" s="1239" t="e">
        <f ca="1">_xll.qlDayCounterYearFraction(DayCounter,SettlementDate,AF36,,,trigger)</f>
        <v>#NAME?</v>
      </c>
      <c r="AH36" s="1238" t="e">
        <f t="shared" ca="1" si="0"/>
        <v>#NAME?</v>
      </c>
      <c r="AI36" s="1238" t="e">
        <f t="shared" ca="1" si="1"/>
        <v>#NAME?</v>
      </c>
      <c r="AJ36" s="1238" t="e">
        <f t="shared" ca="1" si="2"/>
        <v>#NAME?</v>
      </c>
    </row>
    <row r="37" spans="3:36" x14ac:dyDescent="0.2">
      <c r="C37" s="1238" t="e">
        <f t="shared" ca="1" si="8"/>
        <v>#NAME?</v>
      </c>
      <c r="AF37" s="1240" t="e">
        <f ca="1">_xll.qlCalendarAdvance(Calendar,AF36,"1d","mf",,trigger)</f>
        <v>#NAME?</v>
      </c>
      <c r="AG37" s="1239" t="e">
        <f ca="1">_xll.qlDayCounterYearFraction(DayCounter,SettlementDate,AF37,,,trigger)</f>
        <v>#NAME?</v>
      </c>
      <c r="AH37" s="1238" t="e">
        <f t="shared" ca="1" si="0"/>
        <v>#NAME?</v>
      </c>
      <c r="AI37" s="1238" t="e">
        <f t="shared" ca="1" si="1"/>
        <v>#NAME?</v>
      </c>
      <c r="AJ37" s="1238" t="e">
        <f t="shared" ca="1" si="2"/>
        <v>#NAME?</v>
      </c>
    </row>
    <row r="38" spans="3:36" x14ac:dyDescent="0.2">
      <c r="C38" s="1238" t="e">
        <f t="shared" ca="1" si="8"/>
        <v>#NAME?</v>
      </c>
      <c r="AF38" s="1240" t="e">
        <f ca="1">_xll.qlCalendarAdvance(Calendar,AF37,"1d","mf",,trigger)</f>
        <v>#NAME?</v>
      </c>
      <c r="AG38" s="1239" t="e">
        <f ca="1">_xll.qlDayCounterYearFraction(DayCounter,SettlementDate,AF38,,,trigger)</f>
        <v>#NAME?</v>
      </c>
      <c r="AH38" s="1238" t="e">
        <f t="shared" ca="1" si="0"/>
        <v>#NAME?</v>
      </c>
      <c r="AI38" s="1238" t="e">
        <f t="shared" ca="1" si="1"/>
        <v>#NAME?</v>
      </c>
      <c r="AJ38" s="1238" t="e">
        <f t="shared" ca="1" si="2"/>
        <v>#NAME?</v>
      </c>
    </row>
    <row r="39" spans="3:36" x14ac:dyDescent="0.2">
      <c r="C39" s="1238" t="e">
        <f t="shared" ca="1" si="8"/>
        <v>#NAME?</v>
      </c>
      <c r="AF39" s="1240" t="e">
        <f ca="1">_xll.qlCalendarAdvance(Calendar,AF38,"1d","mf",,trigger)</f>
        <v>#NAME?</v>
      </c>
      <c r="AG39" s="1239" t="e">
        <f ca="1">_xll.qlDayCounterYearFraction(DayCounter,SettlementDate,AF39,,,trigger)</f>
        <v>#NAME?</v>
      </c>
      <c r="AH39" s="1238" t="e">
        <f t="shared" ca="1" si="0"/>
        <v>#NAME?</v>
      </c>
      <c r="AI39" s="1238" t="e">
        <f t="shared" ca="1" si="1"/>
        <v>#NAME?</v>
      </c>
      <c r="AJ39" s="1238" t="e">
        <f t="shared" ca="1" si="2"/>
        <v>#NAME?</v>
      </c>
    </row>
    <row r="40" spans="3:36" x14ac:dyDescent="0.2">
      <c r="C40" s="1238" t="e">
        <f t="shared" ca="1" si="8"/>
        <v>#NAME?</v>
      </c>
      <c r="AF40" s="1240" t="e">
        <f ca="1">_xll.qlCalendarAdvance(Calendar,AF39,"1d","mf",,trigger)</f>
        <v>#NAME?</v>
      </c>
      <c r="AG40" s="1239" t="e">
        <f ca="1">_xll.qlDayCounterYearFraction(DayCounter,SettlementDate,AF40,,,trigger)</f>
        <v>#NAME?</v>
      </c>
      <c r="AH40" s="1238" t="e">
        <f t="shared" ca="1" si="0"/>
        <v>#NAME?</v>
      </c>
      <c r="AI40" s="1238" t="e">
        <f t="shared" ca="1" si="1"/>
        <v>#NAME?</v>
      </c>
      <c r="AJ40" s="1238" t="e">
        <f t="shared" ca="1" si="2"/>
        <v>#NAME?</v>
      </c>
    </row>
    <row r="41" spans="3:36" x14ac:dyDescent="0.2">
      <c r="C41" s="1238" t="e">
        <f t="shared" ca="1" si="8"/>
        <v>#NAME?</v>
      </c>
      <c r="AF41" s="1240" t="e">
        <f ca="1">_xll.qlCalendarAdvance(Calendar,AF40,"1d","mf",,trigger)</f>
        <v>#NAME?</v>
      </c>
      <c r="AG41" s="1239" t="e">
        <f ca="1">_xll.qlDayCounterYearFraction(DayCounter,SettlementDate,AF41,,,trigger)</f>
        <v>#NAME?</v>
      </c>
      <c r="AH41" s="1238" t="e">
        <f t="shared" ca="1" si="0"/>
        <v>#NAME?</v>
      </c>
      <c r="AI41" s="1238" t="e">
        <f t="shared" ca="1" si="1"/>
        <v>#NAME?</v>
      </c>
      <c r="AJ41" s="1238" t="e">
        <f t="shared" ca="1" si="2"/>
        <v>#NAME?</v>
      </c>
    </row>
    <row r="42" spans="3:36" x14ac:dyDescent="0.2">
      <c r="C42" s="1238" t="e">
        <f t="shared" ca="1" si="8"/>
        <v>#NAME?</v>
      </c>
      <c r="AF42" s="1240" t="e">
        <f ca="1">_xll.qlCalendarAdvance(Calendar,AF41,"1d","mf",,trigger)</f>
        <v>#NAME?</v>
      </c>
      <c r="AG42" s="1239" t="e">
        <f ca="1">_xll.qlDayCounterYearFraction(DayCounter,SettlementDate,AF42,,,trigger)</f>
        <v>#NAME?</v>
      </c>
      <c r="AH42" s="1238" t="e">
        <f t="shared" ca="1" si="0"/>
        <v>#NAME?</v>
      </c>
      <c r="AI42" s="1238" t="e">
        <f t="shared" ca="1" si="1"/>
        <v>#NAME?</v>
      </c>
      <c r="AJ42" s="1238" t="e">
        <f t="shared" ca="1" si="2"/>
        <v>#NAME?</v>
      </c>
    </row>
    <row r="43" spans="3:36" ht="11.25" customHeight="1" x14ac:dyDescent="0.2">
      <c r="C43" s="1238" t="e">
        <f t="shared" ca="1" si="8"/>
        <v>#NAME?</v>
      </c>
      <c r="Q43" s="1242"/>
      <c r="AF43" s="1240" t="e">
        <f ca="1">_xll.qlCalendarAdvance(Calendar,AF42,"1d","mf",,trigger)</f>
        <v>#NAME?</v>
      </c>
      <c r="AG43" s="1239" t="e">
        <f ca="1">_xll.qlDayCounterYearFraction(DayCounter,SettlementDate,AF43,,,trigger)</f>
        <v>#NAME?</v>
      </c>
      <c r="AH43" s="1238" t="e">
        <f t="shared" ca="1" si="0"/>
        <v>#NAME?</v>
      </c>
      <c r="AI43" s="1238" t="e">
        <f t="shared" ca="1" si="1"/>
        <v>#NAME?</v>
      </c>
      <c r="AJ43" s="1238" t="e">
        <f t="shared" ca="1" si="2"/>
        <v>#NAME?</v>
      </c>
    </row>
    <row r="44" spans="3:36" x14ac:dyDescent="0.2">
      <c r="C44" s="1238" t="e">
        <f t="shared" ca="1" si="8"/>
        <v>#NAME?</v>
      </c>
      <c r="Q44" s="1242"/>
      <c r="AF44" s="1240" t="e">
        <f ca="1">_xll.qlCalendarAdvance(Calendar,AF43,"1d","mf",,trigger)</f>
        <v>#NAME?</v>
      </c>
      <c r="AG44" s="1239" t="e">
        <f ca="1">_xll.qlDayCounterYearFraction(DayCounter,SettlementDate,AF44,,,trigger)</f>
        <v>#NAME?</v>
      </c>
      <c r="AH44" s="1238" t="e">
        <f t="shared" ca="1" si="0"/>
        <v>#NAME?</v>
      </c>
      <c r="AI44" s="1238" t="e">
        <f t="shared" ca="1" si="1"/>
        <v>#NAME?</v>
      </c>
      <c r="AJ44" s="1238" t="e">
        <f t="shared" ca="1" si="2"/>
        <v>#NAME?</v>
      </c>
    </row>
    <row r="45" spans="3:36" x14ac:dyDescent="0.2">
      <c r="C45" s="1238" t="e">
        <f t="shared" ca="1" si="8"/>
        <v>#NAME?</v>
      </c>
      <c r="Q45" s="1242"/>
      <c r="AF45" s="1240" t="e">
        <f ca="1">_xll.qlCalendarAdvance(Calendar,AF44,"1d","mf",,trigger)</f>
        <v>#NAME?</v>
      </c>
      <c r="AG45" s="1239" t="e">
        <f ca="1">_xll.qlDayCounterYearFraction(DayCounter,SettlementDate,AF45,,,trigger)</f>
        <v>#NAME?</v>
      </c>
      <c r="AH45" s="1238" t="e">
        <f t="shared" ca="1" si="0"/>
        <v>#NAME?</v>
      </c>
      <c r="AI45" s="1238" t="e">
        <f t="shared" ca="1" si="1"/>
        <v>#NAME?</v>
      </c>
      <c r="AJ45" s="1238" t="e">
        <f t="shared" ca="1" si="2"/>
        <v>#NAME?</v>
      </c>
    </row>
    <row r="46" spans="3:36" x14ac:dyDescent="0.2">
      <c r="C46" s="1238" t="e">
        <f t="shared" ca="1" si="8"/>
        <v>#NAME?</v>
      </c>
      <c r="Q46" s="1242"/>
      <c r="AF46" s="1240" t="e">
        <f ca="1">_xll.qlCalendarAdvance(Calendar,AF45,"1d","mf",,trigger)</f>
        <v>#NAME?</v>
      </c>
      <c r="AG46" s="1239" t="e">
        <f ca="1">_xll.qlDayCounterYearFraction(DayCounter,SettlementDate,AF46,,,trigger)</f>
        <v>#NAME?</v>
      </c>
      <c r="AH46" s="1238" t="e">
        <f t="shared" ca="1" si="0"/>
        <v>#NAME?</v>
      </c>
      <c r="AI46" s="1238" t="e">
        <f t="shared" ca="1" si="1"/>
        <v>#NAME?</v>
      </c>
      <c r="AJ46" s="1238" t="e">
        <f t="shared" ca="1" si="2"/>
        <v>#NAME?</v>
      </c>
    </row>
    <row r="47" spans="3:36" x14ac:dyDescent="0.2">
      <c r="C47" s="1238" t="e">
        <f t="shared" ca="1" si="8"/>
        <v>#NAME?</v>
      </c>
      <c r="Q47" s="1242"/>
      <c r="AF47" s="1240" t="e">
        <f ca="1">_xll.qlCalendarAdvance(Calendar,AF46,"1d","mf",,trigger)</f>
        <v>#NAME?</v>
      </c>
      <c r="AG47" s="1239" t="e">
        <f ca="1">_xll.qlDayCounterYearFraction(DayCounter,SettlementDate,AF47,,,trigger)</f>
        <v>#NAME?</v>
      </c>
      <c r="AH47" s="1238" t="e">
        <f t="shared" ca="1" si="0"/>
        <v>#NAME?</v>
      </c>
      <c r="AI47" s="1238" t="e">
        <f t="shared" ca="1" si="1"/>
        <v>#NAME?</v>
      </c>
      <c r="AJ47" s="1238" t="e">
        <f t="shared" ca="1" si="2"/>
        <v>#NAME?</v>
      </c>
    </row>
    <row r="48" spans="3:36" x14ac:dyDescent="0.2">
      <c r="C48" s="1238" t="e">
        <f t="shared" ca="1" si="8"/>
        <v>#NAME?</v>
      </c>
      <c r="AF48" s="1240" t="e">
        <f ca="1">_xll.qlCalendarAdvance(Calendar,AF47,"1d","mf",,trigger)</f>
        <v>#NAME?</v>
      </c>
      <c r="AG48" s="1239" t="e">
        <f ca="1">_xll.qlDayCounterYearFraction(DayCounter,SettlementDate,AF48,,,trigger)</f>
        <v>#NAME?</v>
      </c>
      <c r="AH48" s="1238" t="e">
        <f t="shared" ca="1" si="0"/>
        <v>#NAME?</v>
      </c>
      <c r="AI48" s="1238" t="e">
        <f t="shared" ca="1" si="1"/>
        <v>#NAME?</v>
      </c>
      <c r="AJ48" s="1238" t="e">
        <f t="shared" ca="1" si="2"/>
        <v>#NAME?</v>
      </c>
    </row>
    <row r="49" spans="3:36" x14ac:dyDescent="0.2">
      <c r="C49" s="1235" t="e">
        <f t="shared" ca="1" si="8"/>
        <v>#NAME?</v>
      </c>
      <c r="AF49" s="1240" t="e">
        <f ca="1">_xll.qlCalendarAdvance(Calendar,AF48,"1d","mf",,trigger)</f>
        <v>#NAME?</v>
      </c>
      <c r="AG49" s="1239" t="e">
        <f ca="1">_xll.qlDayCounterYearFraction(DayCounter,SettlementDate,AF49,,,trigger)</f>
        <v>#NAME?</v>
      </c>
      <c r="AH49" s="1238" t="e">
        <f t="shared" ca="1" si="0"/>
        <v>#NAME?</v>
      </c>
      <c r="AI49" s="1238" t="e">
        <f t="shared" ca="1" si="1"/>
        <v>#NAME?</v>
      </c>
      <c r="AJ49" s="1238" t="e">
        <f t="shared" ca="1" si="2"/>
        <v>#NAME?</v>
      </c>
    </row>
    <row r="50" spans="3:36" x14ac:dyDescent="0.2">
      <c r="M50" s="1241"/>
      <c r="N50" s="1241"/>
      <c r="AF50" s="1240" t="e">
        <f ca="1">_xll.qlCalendarAdvance(Calendar,AF49,"1d","mf",,trigger)</f>
        <v>#NAME?</v>
      </c>
      <c r="AG50" s="1239" t="e">
        <f ca="1">_xll.qlDayCounterYearFraction(DayCounter,SettlementDate,AF50,,,trigger)</f>
        <v>#NAME?</v>
      </c>
      <c r="AH50" s="1238" t="e">
        <f t="shared" ca="1" si="0"/>
        <v>#NAME?</v>
      </c>
      <c r="AI50" s="1238" t="e">
        <f t="shared" ca="1" si="1"/>
        <v>#NAME?</v>
      </c>
      <c r="AJ50" s="1238" t="e">
        <f t="shared" ca="1" si="2"/>
        <v>#NAME?</v>
      </c>
    </row>
    <row r="51" spans="3:36" x14ac:dyDescent="0.2">
      <c r="AF51" s="1240" t="e">
        <f ca="1">_xll.qlCalendarAdvance(Calendar,AF50,"1d","mf",,trigger)</f>
        <v>#NAME?</v>
      </c>
      <c r="AG51" s="1239" t="e">
        <f ca="1">_xll.qlDayCounterYearFraction(DayCounter,SettlementDate,AF51,,,trigger)</f>
        <v>#NAME?</v>
      </c>
      <c r="AH51" s="1238" t="e">
        <f t="shared" ca="1" si="0"/>
        <v>#NAME?</v>
      </c>
      <c r="AI51" s="1238" t="e">
        <f t="shared" ca="1" si="1"/>
        <v>#NAME?</v>
      </c>
      <c r="AJ51" s="1238" t="e">
        <f t="shared" ca="1" si="2"/>
        <v>#NAME?</v>
      </c>
    </row>
    <row r="52" spans="3:36" x14ac:dyDescent="0.2">
      <c r="AF52" s="1240" t="e">
        <f ca="1">_xll.qlCalendarAdvance(Calendar,AF51,"1d","mf",,trigger)</f>
        <v>#NAME?</v>
      </c>
      <c r="AG52" s="1239" t="e">
        <f ca="1">_xll.qlDayCounterYearFraction(DayCounter,SettlementDate,AF52,,,trigger)</f>
        <v>#NAME?</v>
      </c>
      <c r="AH52" s="1238" t="e">
        <f t="shared" ca="1" si="0"/>
        <v>#NAME?</v>
      </c>
      <c r="AI52" s="1238" t="e">
        <f t="shared" ca="1" si="1"/>
        <v>#NAME?</v>
      </c>
      <c r="AJ52" s="1238" t="e">
        <f t="shared" ca="1" si="2"/>
        <v>#NAME?</v>
      </c>
    </row>
    <row r="53" spans="3:36" x14ac:dyDescent="0.2">
      <c r="AF53" s="1240" t="e">
        <f ca="1">_xll.qlCalendarAdvance(Calendar,AF52,"1d","mf",,trigger)</f>
        <v>#NAME?</v>
      </c>
      <c r="AG53" s="1239" t="e">
        <f ca="1">_xll.qlDayCounterYearFraction(DayCounter,SettlementDate,AF53,,,trigger)</f>
        <v>#NAME?</v>
      </c>
      <c r="AH53" s="1238" t="e">
        <f t="shared" ca="1" si="0"/>
        <v>#NAME?</v>
      </c>
      <c r="AI53" s="1238" t="e">
        <f t="shared" ca="1" si="1"/>
        <v>#NAME?</v>
      </c>
      <c r="AJ53" s="1238" t="e">
        <f t="shared" ca="1" si="2"/>
        <v>#NAME?</v>
      </c>
    </row>
    <row r="54" spans="3:36" x14ac:dyDescent="0.2">
      <c r="AF54" s="1240" t="e">
        <f ca="1">_xll.qlCalendarAdvance(Calendar,AF53,"1d","mf",,trigger)</f>
        <v>#NAME?</v>
      </c>
      <c r="AG54" s="1239" t="e">
        <f ca="1">_xll.qlDayCounterYearFraction(DayCounter,SettlementDate,AF54,,,trigger)</f>
        <v>#NAME?</v>
      </c>
      <c r="AH54" s="1238" t="e">
        <f t="shared" ca="1" si="0"/>
        <v>#NAME?</v>
      </c>
      <c r="AI54" s="1238" t="e">
        <f t="shared" ca="1" si="1"/>
        <v>#NAME?</v>
      </c>
      <c r="AJ54" s="1238" t="e">
        <f t="shared" ca="1" si="2"/>
        <v>#NAME?</v>
      </c>
    </row>
    <row r="55" spans="3:36" x14ac:dyDescent="0.2">
      <c r="AF55" s="1240" t="e">
        <f ca="1">_xll.qlCalendarAdvance(Calendar,AF54,"1d","mf",,trigger)</f>
        <v>#NAME?</v>
      </c>
      <c r="AG55" s="1239" t="e">
        <f ca="1">_xll.qlDayCounterYearFraction(DayCounter,SettlementDate,AF55,,,trigger)</f>
        <v>#NAME?</v>
      </c>
      <c r="AH55" s="1238" t="e">
        <f t="shared" ca="1" si="0"/>
        <v>#NAME?</v>
      </c>
      <c r="AI55" s="1238" t="e">
        <f t="shared" ca="1" si="1"/>
        <v>#NAME?</v>
      </c>
      <c r="AJ55" s="1238" t="e">
        <f t="shared" ca="1" si="2"/>
        <v>#NAME?</v>
      </c>
    </row>
    <row r="56" spans="3:36" x14ac:dyDescent="0.2">
      <c r="AF56" s="1240" t="e">
        <f ca="1">_xll.qlCalendarAdvance(Calendar,AF55,"1d","mf",,trigger)</f>
        <v>#NAME?</v>
      </c>
      <c r="AG56" s="1239" t="e">
        <f ca="1">_xll.qlDayCounterYearFraction(DayCounter,SettlementDate,AF56,,,trigger)</f>
        <v>#NAME?</v>
      </c>
      <c r="AH56" s="1238" t="e">
        <f t="shared" ca="1" si="0"/>
        <v>#NAME?</v>
      </c>
      <c r="AI56" s="1238" t="e">
        <f t="shared" ca="1" si="1"/>
        <v>#NAME?</v>
      </c>
      <c r="AJ56" s="1238" t="e">
        <f t="shared" ca="1" si="2"/>
        <v>#NAME?</v>
      </c>
    </row>
    <row r="57" spans="3:36" x14ac:dyDescent="0.2">
      <c r="AF57" s="1240" t="e">
        <f ca="1">_xll.qlCalendarAdvance(Calendar,AF56,"1d","mf",,trigger)</f>
        <v>#NAME?</v>
      </c>
      <c r="AG57" s="1239" t="e">
        <f ca="1">_xll.qlDayCounterYearFraction(DayCounter,SettlementDate,AF57,,,trigger)</f>
        <v>#NAME?</v>
      </c>
      <c r="AH57" s="1238" t="e">
        <f t="shared" ca="1" si="0"/>
        <v>#NAME?</v>
      </c>
      <c r="AI57" s="1238" t="e">
        <f t="shared" ca="1" si="1"/>
        <v>#NAME?</v>
      </c>
      <c r="AJ57" s="1238" t="e">
        <f t="shared" ca="1" si="2"/>
        <v>#NAME?</v>
      </c>
    </row>
    <row r="58" spans="3:36" x14ac:dyDescent="0.2">
      <c r="AF58" s="1240" t="e">
        <f ca="1">_xll.qlCalendarAdvance(Calendar,AF57,"1d","mf",,trigger)</f>
        <v>#NAME?</v>
      </c>
      <c r="AG58" s="1239" t="e">
        <f ca="1">_xll.qlDayCounterYearFraction(DayCounter,SettlementDate,AF58,,,trigger)</f>
        <v>#NAME?</v>
      </c>
      <c r="AH58" s="1238" t="e">
        <f t="shared" ca="1" si="0"/>
        <v>#NAME?</v>
      </c>
      <c r="AI58" s="1238" t="e">
        <f t="shared" ca="1" si="1"/>
        <v>#NAME?</v>
      </c>
      <c r="AJ58" s="1238" t="e">
        <f t="shared" ca="1" si="2"/>
        <v>#NAME?</v>
      </c>
    </row>
    <row r="59" spans="3:36" x14ac:dyDescent="0.2">
      <c r="AF59" s="1240" t="e">
        <f ca="1">_xll.qlCalendarAdvance(Calendar,AF58,"1d","mf",,trigger)</f>
        <v>#NAME?</v>
      </c>
      <c r="AG59" s="1239" t="e">
        <f ca="1">_xll.qlDayCounterYearFraction(DayCounter,SettlementDate,AF59,,,trigger)</f>
        <v>#NAME?</v>
      </c>
      <c r="AH59" s="1238" t="e">
        <f t="shared" ca="1" si="0"/>
        <v>#NAME?</v>
      </c>
      <c r="AI59" s="1238" t="e">
        <f t="shared" ca="1" si="1"/>
        <v>#NAME?</v>
      </c>
      <c r="AJ59" s="1238" t="e">
        <f t="shared" ca="1" si="2"/>
        <v>#NAME?</v>
      </c>
    </row>
    <row r="60" spans="3:36" x14ac:dyDescent="0.2">
      <c r="AF60" s="1240" t="e">
        <f ca="1">_xll.qlCalendarAdvance(Calendar,AF59,"1d","mf",,trigger)</f>
        <v>#NAME?</v>
      </c>
      <c r="AG60" s="1239" t="e">
        <f ca="1">_xll.qlDayCounterYearFraction(DayCounter,SettlementDate,AF60,,,trigger)</f>
        <v>#NAME?</v>
      </c>
      <c r="AH60" s="1238" t="e">
        <f t="shared" ca="1" si="0"/>
        <v>#NAME?</v>
      </c>
      <c r="AI60" s="1238" t="e">
        <f t="shared" ca="1" si="1"/>
        <v>#NAME?</v>
      </c>
      <c r="AJ60" s="1238" t="e">
        <f t="shared" ca="1" si="2"/>
        <v>#NAME?</v>
      </c>
    </row>
    <row r="61" spans="3:36" x14ac:dyDescent="0.2">
      <c r="AF61" s="1240" t="e">
        <f ca="1">_xll.qlCalendarAdvance(Calendar,AF60,"1d","mf",,trigger)</f>
        <v>#NAME?</v>
      </c>
      <c r="AG61" s="1239" t="e">
        <f ca="1">_xll.qlDayCounterYearFraction(DayCounter,SettlementDate,AF61,,,trigger)</f>
        <v>#NAME?</v>
      </c>
      <c r="AH61" s="1238" t="e">
        <f t="shared" ca="1" si="0"/>
        <v>#NAME?</v>
      </c>
      <c r="AI61" s="1238" t="e">
        <f t="shared" ca="1" si="1"/>
        <v>#NAME?</v>
      </c>
      <c r="AJ61" s="1238" t="e">
        <f t="shared" ca="1" si="2"/>
        <v>#NAME?</v>
      </c>
    </row>
    <row r="62" spans="3:36" x14ac:dyDescent="0.2">
      <c r="AF62" s="1240" t="e">
        <f ca="1">_xll.qlCalendarAdvance(Calendar,AF61,"1d","mf",,trigger)</f>
        <v>#NAME?</v>
      </c>
      <c r="AG62" s="1239" t="e">
        <f ca="1">_xll.qlDayCounterYearFraction(DayCounter,SettlementDate,AF62,,,trigger)</f>
        <v>#NAME?</v>
      </c>
      <c r="AH62" s="1238" t="e">
        <f t="shared" ca="1" si="0"/>
        <v>#NAME?</v>
      </c>
      <c r="AI62" s="1238" t="e">
        <f t="shared" ca="1" si="1"/>
        <v>#NAME?</v>
      </c>
      <c r="AJ62" s="1238" t="e">
        <f t="shared" ca="1" si="2"/>
        <v>#NAME?</v>
      </c>
    </row>
    <row r="63" spans="3:36" x14ac:dyDescent="0.2">
      <c r="AF63" s="1240" t="e">
        <f ca="1">_xll.qlCalendarAdvance(Calendar,AF62,"1d","mf",,trigger)</f>
        <v>#NAME?</v>
      </c>
      <c r="AG63" s="1239" t="e">
        <f ca="1">_xll.qlDayCounterYearFraction(DayCounter,SettlementDate,AF63,,,trigger)</f>
        <v>#NAME?</v>
      </c>
      <c r="AH63" s="1238" t="e">
        <f t="shared" ca="1" si="0"/>
        <v>#NAME?</v>
      </c>
      <c r="AI63" s="1238" t="e">
        <f t="shared" ca="1" si="1"/>
        <v>#NAME?</v>
      </c>
      <c r="AJ63" s="1238" t="e">
        <f t="shared" ca="1" si="2"/>
        <v>#NAME?</v>
      </c>
    </row>
    <row r="64" spans="3:36" x14ac:dyDescent="0.2">
      <c r="AF64" s="1240" t="e">
        <f ca="1">_xll.qlCalendarAdvance(Calendar,AF63,"1d","mf",,trigger)</f>
        <v>#NAME?</v>
      </c>
      <c r="AG64" s="1239" t="e">
        <f ca="1">_xll.qlDayCounterYearFraction(DayCounter,SettlementDate,AF64,,,trigger)</f>
        <v>#NAME?</v>
      </c>
      <c r="AH64" s="1238" t="e">
        <f t="shared" ca="1" si="0"/>
        <v>#NAME?</v>
      </c>
      <c r="AI64" s="1238" t="e">
        <f t="shared" ca="1" si="1"/>
        <v>#NAME?</v>
      </c>
      <c r="AJ64" s="1238" t="e">
        <f t="shared" ca="1" si="2"/>
        <v>#NAME?</v>
      </c>
    </row>
    <row r="65" spans="13:36" x14ac:dyDescent="0.2">
      <c r="AF65" s="1240" t="e">
        <f ca="1">_xll.qlCalendarAdvance(Calendar,AF64,"1d","mf",,trigger)</f>
        <v>#NAME?</v>
      </c>
      <c r="AG65" s="1239" t="e">
        <f ca="1">_xll.qlDayCounterYearFraction(DayCounter,SettlementDate,AF65,,,trigger)</f>
        <v>#NAME?</v>
      </c>
      <c r="AH65" s="1238" t="e">
        <f t="shared" ca="1" si="0"/>
        <v>#NAME?</v>
      </c>
      <c r="AI65" s="1238" t="e">
        <f t="shared" ca="1" si="1"/>
        <v>#NAME?</v>
      </c>
      <c r="AJ65" s="1238" t="e">
        <f t="shared" ca="1" si="2"/>
        <v>#NAME?</v>
      </c>
    </row>
    <row r="66" spans="13:36" x14ac:dyDescent="0.2">
      <c r="AF66" s="1240" t="e">
        <f ca="1">_xll.qlCalendarAdvance(Calendar,AF65,"1d","mf",,trigger)</f>
        <v>#NAME?</v>
      </c>
      <c r="AG66" s="1239" t="e">
        <f ca="1">_xll.qlDayCounterYearFraction(DayCounter,SettlementDate,AF66,,,trigger)</f>
        <v>#NAME?</v>
      </c>
      <c r="AH66" s="1238" t="e">
        <f t="shared" ca="1" si="0"/>
        <v>#NAME?</v>
      </c>
      <c r="AI66" s="1238" t="e">
        <f t="shared" ca="1" si="1"/>
        <v>#NAME?</v>
      </c>
      <c r="AJ66" s="1238" t="e">
        <f t="shared" ca="1" si="2"/>
        <v>#NAME?</v>
      </c>
    </row>
    <row r="67" spans="13:36" x14ac:dyDescent="0.2">
      <c r="AF67" s="1240" t="e">
        <f ca="1">_xll.qlCalendarAdvance(Calendar,AF66,"1d","mf",,trigger)</f>
        <v>#NAME?</v>
      </c>
      <c r="AG67" s="1239" t="e">
        <f ca="1">_xll.qlDayCounterYearFraction(DayCounter,SettlementDate,AF67,,,trigger)</f>
        <v>#NAME?</v>
      </c>
      <c r="AH67" s="1238" t="e">
        <f t="shared" ref="AH67:AH130" ca="1" si="9">$W$13</f>
        <v>#NAME?</v>
      </c>
      <c r="AI67" s="1238" t="e">
        <f t="shared" ref="AI67:AI130" ca="1" si="10">$W$10+$W$9*AG67</f>
        <v>#NAME?</v>
      </c>
      <c r="AJ67" s="1238" t="e">
        <f t="shared" ref="AJ67:AJ130" ca="1" si="11">($W$5+$W$4*AG67+$W$3*AG67^2)</f>
        <v>#NAME?</v>
      </c>
    </row>
    <row r="68" spans="13:36" x14ac:dyDescent="0.2">
      <c r="AF68" s="1240" t="e">
        <f ca="1">_xll.qlCalendarAdvance(Calendar,AF67,"1d","mf",,trigger)</f>
        <v>#NAME?</v>
      </c>
      <c r="AG68" s="1239" t="e">
        <f ca="1">_xll.qlDayCounterYearFraction(DayCounter,SettlementDate,AF68,,,trigger)</f>
        <v>#NAME?</v>
      </c>
      <c r="AH68" s="1238" t="e">
        <f t="shared" ca="1" si="9"/>
        <v>#NAME?</v>
      </c>
      <c r="AI68" s="1238" t="e">
        <f t="shared" ca="1" si="10"/>
        <v>#NAME?</v>
      </c>
      <c r="AJ68" s="1238" t="e">
        <f t="shared" ca="1" si="11"/>
        <v>#NAME?</v>
      </c>
    </row>
    <row r="69" spans="13:36" x14ac:dyDescent="0.2">
      <c r="M69" s="1241"/>
      <c r="AF69" s="1240" t="e">
        <f ca="1">_xll.qlCalendarAdvance(Calendar,AF68,"1d","mf",,trigger)</f>
        <v>#NAME?</v>
      </c>
      <c r="AG69" s="1239" t="e">
        <f ca="1">_xll.qlDayCounterYearFraction(DayCounter,SettlementDate,AF69,,,trigger)</f>
        <v>#NAME?</v>
      </c>
      <c r="AH69" s="1238" t="e">
        <f t="shared" ca="1" si="9"/>
        <v>#NAME?</v>
      </c>
      <c r="AI69" s="1238" t="e">
        <f t="shared" ca="1" si="10"/>
        <v>#NAME?</v>
      </c>
      <c r="AJ69" s="1238" t="e">
        <f t="shared" ca="1" si="11"/>
        <v>#NAME?</v>
      </c>
    </row>
    <row r="70" spans="13:36" x14ac:dyDescent="0.2">
      <c r="M70" s="1241"/>
      <c r="AF70" s="1240" t="e">
        <f ca="1">_xll.qlCalendarAdvance(Calendar,AF69,"1d","mf",,trigger)</f>
        <v>#NAME?</v>
      </c>
      <c r="AG70" s="1239" t="e">
        <f ca="1">_xll.qlDayCounterYearFraction(DayCounter,SettlementDate,AF70,,,trigger)</f>
        <v>#NAME?</v>
      </c>
      <c r="AH70" s="1238" t="e">
        <f t="shared" ca="1" si="9"/>
        <v>#NAME?</v>
      </c>
      <c r="AI70" s="1238" t="e">
        <f t="shared" ca="1" si="10"/>
        <v>#NAME?</v>
      </c>
      <c r="AJ70" s="1238" t="e">
        <f t="shared" ca="1" si="11"/>
        <v>#NAME?</v>
      </c>
    </row>
    <row r="71" spans="13:36" x14ac:dyDescent="0.2">
      <c r="M71" s="1241"/>
      <c r="AF71" s="1240" t="e">
        <f ca="1">_xll.qlCalendarAdvance(Calendar,AF70,"1d","mf",,trigger)</f>
        <v>#NAME?</v>
      </c>
      <c r="AG71" s="1239" t="e">
        <f ca="1">_xll.qlDayCounterYearFraction(DayCounter,SettlementDate,AF71,,,trigger)</f>
        <v>#NAME?</v>
      </c>
      <c r="AH71" s="1238" t="e">
        <f t="shared" ca="1" si="9"/>
        <v>#NAME?</v>
      </c>
      <c r="AI71" s="1238" t="e">
        <f t="shared" ca="1" si="10"/>
        <v>#NAME?</v>
      </c>
      <c r="AJ71" s="1238" t="e">
        <f t="shared" ca="1" si="11"/>
        <v>#NAME?</v>
      </c>
    </row>
    <row r="72" spans="13:36" x14ac:dyDescent="0.2">
      <c r="M72" s="1241"/>
      <c r="AF72" s="1240" t="e">
        <f ca="1">_xll.qlCalendarAdvance(Calendar,AF71,"1d","mf",,trigger)</f>
        <v>#NAME?</v>
      </c>
      <c r="AG72" s="1239" t="e">
        <f ca="1">_xll.qlDayCounterYearFraction(DayCounter,SettlementDate,AF72,,,trigger)</f>
        <v>#NAME?</v>
      </c>
      <c r="AH72" s="1238" t="e">
        <f t="shared" ca="1" si="9"/>
        <v>#NAME?</v>
      </c>
      <c r="AI72" s="1238" t="e">
        <f t="shared" ca="1" si="10"/>
        <v>#NAME?</v>
      </c>
      <c r="AJ72" s="1238" t="e">
        <f t="shared" ca="1" si="11"/>
        <v>#NAME?</v>
      </c>
    </row>
    <row r="73" spans="13:36" x14ac:dyDescent="0.2">
      <c r="M73" s="1241"/>
      <c r="AF73" s="1240" t="e">
        <f ca="1">_xll.qlCalendarAdvance(Calendar,AF72,"1d","mf",,trigger)</f>
        <v>#NAME?</v>
      </c>
      <c r="AG73" s="1239" t="e">
        <f ca="1">_xll.qlDayCounterYearFraction(DayCounter,SettlementDate,AF73,,,trigger)</f>
        <v>#NAME?</v>
      </c>
      <c r="AH73" s="1238" t="e">
        <f t="shared" ca="1" si="9"/>
        <v>#NAME?</v>
      </c>
      <c r="AI73" s="1238" t="e">
        <f t="shared" ca="1" si="10"/>
        <v>#NAME?</v>
      </c>
      <c r="AJ73" s="1238" t="e">
        <f t="shared" ca="1" si="11"/>
        <v>#NAME?</v>
      </c>
    </row>
    <row r="74" spans="13:36" x14ac:dyDescent="0.2">
      <c r="M74" s="1241"/>
      <c r="AF74" s="1240" t="e">
        <f ca="1">_xll.qlCalendarAdvance(Calendar,AF73,"1d","mf",,trigger)</f>
        <v>#NAME?</v>
      </c>
      <c r="AG74" s="1239" t="e">
        <f ca="1">_xll.qlDayCounterYearFraction(DayCounter,SettlementDate,AF74,,,trigger)</f>
        <v>#NAME?</v>
      </c>
      <c r="AH74" s="1238" t="e">
        <f t="shared" ca="1" si="9"/>
        <v>#NAME?</v>
      </c>
      <c r="AI74" s="1238" t="e">
        <f t="shared" ca="1" si="10"/>
        <v>#NAME?</v>
      </c>
      <c r="AJ74" s="1238" t="e">
        <f t="shared" ca="1" si="11"/>
        <v>#NAME?</v>
      </c>
    </row>
    <row r="75" spans="13:36" x14ac:dyDescent="0.2">
      <c r="M75" s="1241"/>
      <c r="N75" s="1241"/>
      <c r="AF75" s="1240" t="e">
        <f ca="1">_xll.qlCalendarAdvance(Calendar,AF74,"1d","mf",,trigger)</f>
        <v>#NAME?</v>
      </c>
      <c r="AG75" s="1239" t="e">
        <f ca="1">_xll.qlDayCounterYearFraction(DayCounter,SettlementDate,AF75,,,trigger)</f>
        <v>#NAME?</v>
      </c>
      <c r="AH75" s="1238" t="e">
        <f t="shared" ca="1" si="9"/>
        <v>#NAME?</v>
      </c>
      <c r="AI75" s="1238" t="e">
        <f t="shared" ca="1" si="10"/>
        <v>#NAME?</v>
      </c>
      <c r="AJ75" s="1238" t="e">
        <f t="shared" ca="1" si="11"/>
        <v>#NAME?</v>
      </c>
    </row>
    <row r="76" spans="13:36" x14ac:dyDescent="0.2">
      <c r="M76" s="1241"/>
      <c r="N76" s="1241"/>
      <c r="AF76" s="1240" t="e">
        <f ca="1">_xll.qlCalendarAdvance(Calendar,AF75,"1d","mf",,trigger)</f>
        <v>#NAME?</v>
      </c>
      <c r="AG76" s="1239" t="e">
        <f ca="1">_xll.qlDayCounterYearFraction(DayCounter,SettlementDate,AF76,,,trigger)</f>
        <v>#NAME?</v>
      </c>
      <c r="AH76" s="1238" t="e">
        <f t="shared" ca="1" si="9"/>
        <v>#NAME?</v>
      </c>
      <c r="AI76" s="1238" t="e">
        <f t="shared" ca="1" si="10"/>
        <v>#NAME?</v>
      </c>
      <c r="AJ76" s="1238" t="e">
        <f t="shared" ca="1" si="11"/>
        <v>#NAME?</v>
      </c>
    </row>
    <row r="77" spans="13:36" x14ac:dyDescent="0.2">
      <c r="M77" s="1241"/>
      <c r="N77" s="1241"/>
      <c r="AF77" s="1240" t="e">
        <f ca="1">_xll.qlCalendarAdvance(Calendar,AF76,"1d","mf",,trigger)</f>
        <v>#NAME?</v>
      </c>
      <c r="AG77" s="1239" t="e">
        <f ca="1">_xll.qlDayCounterYearFraction(DayCounter,SettlementDate,AF77,,,trigger)</f>
        <v>#NAME?</v>
      </c>
      <c r="AH77" s="1238" t="e">
        <f t="shared" ca="1" si="9"/>
        <v>#NAME?</v>
      </c>
      <c r="AI77" s="1238" t="e">
        <f t="shared" ca="1" si="10"/>
        <v>#NAME?</v>
      </c>
      <c r="AJ77" s="1238" t="e">
        <f t="shared" ca="1" si="11"/>
        <v>#NAME?</v>
      </c>
    </row>
    <row r="78" spans="13:36" x14ac:dyDescent="0.2">
      <c r="M78" s="1241"/>
      <c r="N78" s="1241"/>
      <c r="AF78" s="1240" t="e">
        <f ca="1">_xll.qlCalendarAdvance(Calendar,AF77,"1d","mf",,trigger)</f>
        <v>#NAME?</v>
      </c>
      <c r="AG78" s="1239" t="e">
        <f ca="1">_xll.qlDayCounterYearFraction(DayCounter,SettlementDate,AF78,,,trigger)</f>
        <v>#NAME?</v>
      </c>
      <c r="AH78" s="1238" t="e">
        <f t="shared" ca="1" si="9"/>
        <v>#NAME?</v>
      </c>
      <c r="AI78" s="1238" t="e">
        <f t="shared" ca="1" si="10"/>
        <v>#NAME?</v>
      </c>
      <c r="AJ78" s="1238" t="e">
        <f t="shared" ca="1" si="11"/>
        <v>#NAME?</v>
      </c>
    </row>
    <row r="79" spans="13:36" x14ac:dyDescent="0.2">
      <c r="M79" s="1241"/>
      <c r="N79" s="1241"/>
      <c r="AF79" s="1240" t="e">
        <f ca="1">_xll.qlCalendarAdvance(Calendar,AF78,"1d","mf",,trigger)</f>
        <v>#NAME?</v>
      </c>
      <c r="AG79" s="1239" t="e">
        <f ca="1">_xll.qlDayCounterYearFraction(DayCounter,SettlementDate,AF79,,,trigger)</f>
        <v>#NAME?</v>
      </c>
      <c r="AH79" s="1238" t="e">
        <f t="shared" ca="1" si="9"/>
        <v>#NAME?</v>
      </c>
      <c r="AI79" s="1238" t="e">
        <f t="shared" ca="1" si="10"/>
        <v>#NAME?</v>
      </c>
      <c r="AJ79" s="1238" t="e">
        <f t="shared" ca="1" si="11"/>
        <v>#NAME?</v>
      </c>
    </row>
    <row r="80" spans="13:36" x14ac:dyDescent="0.2">
      <c r="M80" s="1241"/>
      <c r="N80" s="1241"/>
      <c r="AF80" s="1240" t="e">
        <f ca="1">_xll.qlCalendarAdvance(Calendar,AF79,"1d","mf",,trigger)</f>
        <v>#NAME?</v>
      </c>
      <c r="AG80" s="1239" t="e">
        <f ca="1">_xll.qlDayCounterYearFraction(DayCounter,SettlementDate,AF80,,,trigger)</f>
        <v>#NAME?</v>
      </c>
      <c r="AH80" s="1238" t="e">
        <f t="shared" ca="1" si="9"/>
        <v>#NAME?</v>
      </c>
      <c r="AI80" s="1238" t="e">
        <f t="shared" ca="1" si="10"/>
        <v>#NAME?</v>
      </c>
      <c r="AJ80" s="1238" t="e">
        <f t="shared" ca="1" si="11"/>
        <v>#NAME?</v>
      </c>
    </row>
    <row r="81" spans="13:36" x14ac:dyDescent="0.2">
      <c r="M81" s="1241"/>
      <c r="N81" s="1241"/>
      <c r="AF81" s="1240" t="e">
        <f ca="1">_xll.qlCalendarAdvance(Calendar,AF80,"1d","mf",,trigger)</f>
        <v>#NAME?</v>
      </c>
      <c r="AG81" s="1239" t="e">
        <f ca="1">_xll.qlDayCounterYearFraction(DayCounter,SettlementDate,AF81,,,trigger)</f>
        <v>#NAME?</v>
      </c>
      <c r="AH81" s="1238" t="e">
        <f t="shared" ca="1" si="9"/>
        <v>#NAME?</v>
      </c>
      <c r="AI81" s="1238" t="e">
        <f t="shared" ca="1" si="10"/>
        <v>#NAME?</v>
      </c>
      <c r="AJ81" s="1238" t="e">
        <f t="shared" ca="1" si="11"/>
        <v>#NAME?</v>
      </c>
    </row>
    <row r="82" spans="13:36" x14ac:dyDescent="0.2">
      <c r="M82" s="1241"/>
      <c r="N82" s="1241"/>
      <c r="AF82" s="1240" t="e">
        <f ca="1">_xll.qlCalendarAdvance(Calendar,AF81,"1d","mf",,trigger)</f>
        <v>#NAME?</v>
      </c>
      <c r="AG82" s="1239" t="e">
        <f ca="1">_xll.qlDayCounterYearFraction(DayCounter,SettlementDate,AF82,,,trigger)</f>
        <v>#NAME?</v>
      </c>
      <c r="AH82" s="1238" t="e">
        <f t="shared" ca="1" si="9"/>
        <v>#NAME?</v>
      </c>
      <c r="AI82" s="1238" t="e">
        <f t="shared" ca="1" si="10"/>
        <v>#NAME?</v>
      </c>
      <c r="AJ82" s="1238" t="e">
        <f t="shared" ca="1" si="11"/>
        <v>#NAME?</v>
      </c>
    </row>
    <row r="83" spans="13:36" x14ac:dyDescent="0.2">
      <c r="M83" s="1241"/>
      <c r="N83" s="1241"/>
      <c r="AF83" s="1240" t="e">
        <f ca="1">_xll.qlCalendarAdvance(Calendar,AF82,"1d","mf",,trigger)</f>
        <v>#NAME?</v>
      </c>
      <c r="AG83" s="1239" t="e">
        <f ca="1">_xll.qlDayCounterYearFraction(DayCounter,SettlementDate,AF83,,,trigger)</f>
        <v>#NAME?</v>
      </c>
      <c r="AH83" s="1238" t="e">
        <f t="shared" ca="1" si="9"/>
        <v>#NAME?</v>
      </c>
      <c r="AI83" s="1238" t="e">
        <f t="shared" ca="1" si="10"/>
        <v>#NAME?</v>
      </c>
      <c r="AJ83" s="1238" t="e">
        <f t="shared" ca="1" si="11"/>
        <v>#NAME?</v>
      </c>
    </row>
    <row r="84" spans="13:36" x14ac:dyDescent="0.2">
      <c r="M84" s="1241"/>
      <c r="N84" s="1241"/>
      <c r="AF84" s="1240" t="e">
        <f ca="1">_xll.qlCalendarAdvance(Calendar,AF83,"1d","mf",,trigger)</f>
        <v>#NAME?</v>
      </c>
      <c r="AG84" s="1239" t="e">
        <f ca="1">_xll.qlDayCounterYearFraction(DayCounter,SettlementDate,AF84,,,trigger)</f>
        <v>#NAME?</v>
      </c>
      <c r="AH84" s="1238" t="e">
        <f t="shared" ca="1" si="9"/>
        <v>#NAME?</v>
      </c>
      <c r="AI84" s="1238" t="e">
        <f t="shared" ca="1" si="10"/>
        <v>#NAME?</v>
      </c>
      <c r="AJ84" s="1238" t="e">
        <f t="shared" ca="1" si="11"/>
        <v>#NAME?</v>
      </c>
    </row>
    <row r="85" spans="13:36" x14ac:dyDescent="0.2">
      <c r="M85" s="1241"/>
      <c r="N85" s="1241"/>
      <c r="AF85" s="1240" t="e">
        <f ca="1">_xll.qlCalendarAdvance(Calendar,AF84,"1d","mf",,trigger)</f>
        <v>#NAME?</v>
      </c>
      <c r="AG85" s="1239" t="e">
        <f ca="1">_xll.qlDayCounterYearFraction(DayCounter,SettlementDate,AF85,,,trigger)</f>
        <v>#NAME?</v>
      </c>
      <c r="AH85" s="1238" t="e">
        <f t="shared" ca="1" si="9"/>
        <v>#NAME?</v>
      </c>
      <c r="AI85" s="1238" t="e">
        <f t="shared" ca="1" si="10"/>
        <v>#NAME?</v>
      </c>
      <c r="AJ85" s="1238" t="e">
        <f t="shared" ca="1" si="11"/>
        <v>#NAME?</v>
      </c>
    </row>
    <row r="86" spans="13:36" x14ac:dyDescent="0.2">
      <c r="M86" s="1241"/>
      <c r="N86" s="1241"/>
      <c r="AF86" s="1240" t="e">
        <f ca="1">_xll.qlCalendarAdvance(Calendar,AF85,"1d","mf",,trigger)</f>
        <v>#NAME?</v>
      </c>
      <c r="AG86" s="1239" t="e">
        <f ca="1">_xll.qlDayCounterYearFraction(DayCounter,SettlementDate,AF86,,,trigger)</f>
        <v>#NAME?</v>
      </c>
      <c r="AH86" s="1238" t="e">
        <f t="shared" ca="1" si="9"/>
        <v>#NAME?</v>
      </c>
      <c r="AI86" s="1238" t="e">
        <f t="shared" ca="1" si="10"/>
        <v>#NAME?</v>
      </c>
      <c r="AJ86" s="1238" t="e">
        <f t="shared" ca="1" si="11"/>
        <v>#NAME?</v>
      </c>
    </row>
    <row r="87" spans="13:36" x14ac:dyDescent="0.2">
      <c r="M87" s="1241"/>
      <c r="N87" s="1241"/>
      <c r="AF87" s="1240" t="e">
        <f ca="1">_xll.qlCalendarAdvance(Calendar,AF86,"1d","mf",,trigger)</f>
        <v>#NAME?</v>
      </c>
      <c r="AG87" s="1239" t="e">
        <f ca="1">_xll.qlDayCounterYearFraction(DayCounter,SettlementDate,AF87,,,trigger)</f>
        <v>#NAME?</v>
      </c>
      <c r="AH87" s="1238" t="e">
        <f t="shared" ca="1" si="9"/>
        <v>#NAME?</v>
      </c>
      <c r="AI87" s="1238" t="e">
        <f t="shared" ca="1" si="10"/>
        <v>#NAME?</v>
      </c>
      <c r="AJ87" s="1238" t="e">
        <f t="shared" ca="1" si="11"/>
        <v>#NAME?</v>
      </c>
    </row>
    <row r="88" spans="13:36" x14ac:dyDescent="0.2">
      <c r="M88" s="1241"/>
      <c r="N88" s="1241"/>
      <c r="AF88" s="1240" t="e">
        <f ca="1">_xll.qlCalendarAdvance(Calendar,AF87,"1d","mf",,trigger)</f>
        <v>#NAME?</v>
      </c>
      <c r="AG88" s="1239" t="e">
        <f ca="1">_xll.qlDayCounterYearFraction(DayCounter,SettlementDate,AF88,,,trigger)</f>
        <v>#NAME?</v>
      </c>
      <c r="AH88" s="1238" t="e">
        <f t="shared" ca="1" si="9"/>
        <v>#NAME?</v>
      </c>
      <c r="AI88" s="1238" t="e">
        <f t="shared" ca="1" si="10"/>
        <v>#NAME?</v>
      </c>
      <c r="AJ88" s="1238" t="e">
        <f t="shared" ca="1" si="11"/>
        <v>#NAME?</v>
      </c>
    </row>
    <row r="89" spans="13:36" x14ac:dyDescent="0.2">
      <c r="M89" s="1241"/>
      <c r="N89" s="1241"/>
      <c r="AF89" s="1240" t="e">
        <f ca="1">_xll.qlCalendarAdvance(Calendar,AF88,"1d","mf",,trigger)</f>
        <v>#NAME?</v>
      </c>
      <c r="AG89" s="1239" t="e">
        <f ca="1">_xll.qlDayCounterYearFraction(DayCounter,SettlementDate,AF89,,,trigger)</f>
        <v>#NAME?</v>
      </c>
      <c r="AH89" s="1238" t="e">
        <f t="shared" ca="1" si="9"/>
        <v>#NAME?</v>
      </c>
      <c r="AI89" s="1238" t="e">
        <f t="shared" ca="1" si="10"/>
        <v>#NAME?</v>
      </c>
      <c r="AJ89" s="1238" t="e">
        <f t="shared" ca="1" si="11"/>
        <v>#NAME?</v>
      </c>
    </row>
    <row r="90" spans="13:36" x14ac:dyDescent="0.2">
      <c r="M90" s="1241"/>
      <c r="N90" s="1241"/>
      <c r="AF90" s="1240" t="e">
        <f ca="1">_xll.qlCalendarAdvance(Calendar,AF89,"1d","mf",,trigger)</f>
        <v>#NAME?</v>
      </c>
      <c r="AG90" s="1239" t="e">
        <f ca="1">_xll.qlDayCounterYearFraction(DayCounter,SettlementDate,AF90,,,trigger)</f>
        <v>#NAME?</v>
      </c>
      <c r="AH90" s="1238" t="e">
        <f t="shared" ca="1" si="9"/>
        <v>#NAME?</v>
      </c>
      <c r="AI90" s="1238" t="e">
        <f t="shared" ca="1" si="10"/>
        <v>#NAME?</v>
      </c>
      <c r="AJ90" s="1238" t="e">
        <f t="shared" ca="1" si="11"/>
        <v>#NAME?</v>
      </c>
    </row>
    <row r="91" spans="13:36" x14ac:dyDescent="0.2">
      <c r="M91" s="1241"/>
      <c r="N91" s="1241"/>
      <c r="AF91" s="1240" t="e">
        <f ca="1">_xll.qlCalendarAdvance(Calendar,AF90,"1d","mf",,trigger)</f>
        <v>#NAME?</v>
      </c>
      <c r="AG91" s="1239" t="e">
        <f ca="1">_xll.qlDayCounterYearFraction(DayCounter,SettlementDate,AF91,,,trigger)</f>
        <v>#NAME?</v>
      </c>
      <c r="AH91" s="1238" t="e">
        <f t="shared" ca="1" si="9"/>
        <v>#NAME?</v>
      </c>
      <c r="AI91" s="1238" t="e">
        <f t="shared" ca="1" si="10"/>
        <v>#NAME?</v>
      </c>
      <c r="AJ91" s="1238" t="e">
        <f t="shared" ca="1" si="11"/>
        <v>#NAME?</v>
      </c>
    </row>
    <row r="92" spans="13:36" x14ac:dyDescent="0.2">
      <c r="M92" s="1241"/>
      <c r="N92" s="1241"/>
      <c r="AF92" s="1240" t="e">
        <f ca="1">_xll.qlCalendarAdvance(Calendar,AF91,"1d","mf",,trigger)</f>
        <v>#NAME?</v>
      </c>
      <c r="AG92" s="1239" t="e">
        <f ca="1">_xll.qlDayCounterYearFraction(DayCounter,SettlementDate,AF92,,,trigger)</f>
        <v>#NAME?</v>
      </c>
      <c r="AH92" s="1238" t="e">
        <f t="shared" ca="1" si="9"/>
        <v>#NAME?</v>
      </c>
      <c r="AI92" s="1238" t="e">
        <f t="shared" ca="1" si="10"/>
        <v>#NAME?</v>
      </c>
      <c r="AJ92" s="1238" t="e">
        <f t="shared" ca="1" si="11"/>
        <v>#NAME?</v>
      </c>
    </row>
    <row r="93" spans="13:36" x14ac:dyDescent="0.2">
      <c r="M93" s="1241"/>
      <c r="N93" s="1241"/>
      <c r="AF93" s="1240" t="e">
        <f ca="1">_xll.qlCalendarAdvance(Calendar,AF92,"1d","mf",,trigger)</f>
        <v>#NAME?</v>
      </c>
      <c r="AG93" s="1239" t="e">
        <f ca="1">_xll.qlDayCounterYearFraction(DayCounter,SettlementDate,AF93,,,trigger)</f>
        <v>#NAME?</v>
      </c>
      <c r="AH93" s="1238" t="e">
        <f t="shared" ca="1" si="9"/>
        <v>#NAME?</v>
      </c>
      <c r="AI93" s="1238" t="e">
        <f t="shared" ca="1" si="10"/>
        <v>#NAME?</v>
      </c>
      <c r="AJ93" s="1238" t="e">
        <f t="shared" ca="1" si="11"/>
        <v>#NAME?</v>
      </c>
    </row>
    <row r="94" spans="13:36" x14ac:dyDescent="0.2">
      <c r="M94" s="1241"/>
      <c r="N94" s="1241"/>
      <c r="AF94" s="1240" t="e">
        <f ca="1">_xll.qlCalendarAdvance(Calendar,AF93,"1d","mf",,trigger)</f>
        <v>#NAME?</v>
      </c>
      <c r="AG94" s="1239" t="e">
        <f ca="1">_xll.qlDayCounterYearFraction(DayCounter,SettlementDate,AF94,,,trigger)</f>
        <v>#NAME?</v>
      </c>
      <c r="AH94" s="1238" t="e">
        <f t="shared" ca="1" si="9"/>
        <v>#NAME?</v>
      </c>
      <c r="AI94" s="1238" t="e">
        <f t="shared" ca="1" si="10"/>
        <v>#NAME?</v>
      </c>
      <c r="AJ94" s="1238" t="e">
        <f t="shared" ca="1" si="11"/>
        <v>#NAME?</v>
      </c>
    </row>
    <row r="95" spans="13:36" x14ac:dyDescent="0.2">
      <c r="M95" s="1241"/>
      <c r="N95" s="1241"/>
      <c r="AF95" s="1240" t="e">
        <f ca="1">_xll.qlCalendarAdvance(Calendar,AF94,"1d","mf",,trigger)</f>
        <v>#NAME?</v>
      </c>
      <c r="AG95" s="1239" t="e">
        <f ca="1">_xll.qlDayCounterYearFraction(DayCounter,SettlementDate,AF95,,,trigger)</f>
        <v>#NAME?</v>
      </c>
      <c r="AH95" s="1238" t="e">
        <f t="shared" ca="1" si="9"/>
        <v>#NAME?</v>
      </c>
      <c r="AI95" s="1238" t="e">
        <f t="shared" ca="1" si="10"/>
        <v>#NAME?</v>
      </c>
      <c r="AJ95" s="1238" t="e">
        <f t="shared" ca="1" si="11"/>
        <v>#NAME?</v>
      </c>
    </row>
    <row r="96" spans="13:36" x14ac:dyDescent="0.2">
      <c r="M96" s="1241"/>
      <c r="N96" s="1241"/>
      <c r="AF96" s="1240" t="e">
        <f ca="1">_xll.qlCalendarAdvance(Calendar,AF95,"1d","mf",,trigger)</f>
        <v>#NAME?</v>
      </c>
      <c r="AG96" s="1239" t="e">
        <f ca="1">_xll.qlDayCounterYearFraction(DayCounter,SettlementDate,AF96,,,trigger)</f>
        <v>#NAME?</v>
      </c>
      <c r="AH96" s="1238" t="e">
        <f t="shared" ca="1" si="9"/>
        <v>#NAME?</v>
      </c>
      <c r="AI96" s="1238" t="e">
        <f t="shared" ca="1" si="10"/>
        <v>#NAME?</v>
      </c>
      <c r="AJ96" s="1238" t="e">
        <f t="shared" ca="1" si="11"/>
        <v>#NAME?</v>
      </c>
    </row>
    <row r="97" spans="13:36" x14ac:dyDescent="0.2">
      <c r="M97" s="1241"/>
      <c r="N97" s="1241"/>
      <c r="AF97" s="1240" t="e">
        <f ca="1">_xll.qlCalendarAdvance(Calendar,AF96,"1d","mf",,trigger)</f>
        <v>#NAME?</v>
      </c>
      <c r="AG97" s="1239" t="e">
        <f ca="1">_xll.qlDayCounterYearFraction(DayCounter,SettlementDate,AF97,,,trigger)</f>
        <v>#NAME?</v>
      </c>
      <c r="AH97" s="1238" t="e">
        <f t="shared" ca="1" si="9"/>
        <v>#NAME?</v>
      </c>
      <c r="AI97" s="1238" t="e">
        <f t="shared" ca="1" si="10"/>
        <v>#NAME?</v>
      </c>
      <c r="AJ97" s="1238" t="e">
        <f t="shared" ca="1" si="11"/>
        <v>#NAME?</v>
      </c>
    </row>
    <row r="98" spans="13:36" x14ac:dyDescent="0.2">
      <c r="M98" s="1241"/>
      <c r="N98" s="1241"/>
      <c r="AF98" s="1240" t="e">
        <f ca="1">_xll.qlCalendarAdvance(Calendar,AF97,"1d","mf",,trigger)</f>
        <v>#NAME?</v>
      </c>
      <c r="AG98" s="1239" t="e">
        <f ca="1">_xll.qlDayCounterYearFraction(DayCounter,SettlementDate,AF98,,,trigger)</f>
        <v>#NAME?</v>
      </c>
      <c r="AH98" s="1238" t="e">
        <f t="shared" ca="1" si="9"/>
        <v>#NAME?</v>
      </c>
      <c r="AI98" s="1238" t="e">
        <f t="shared" ca="1" si="10"/>
        <v>#NAME?</v>
      </c>
      <c r="AJ98" s="1238" t="e">
        <f t="shared" ca="1" si="11"/>
        <v>#NAME?</v>
      </c>
    </row>
    <row r="99" spans="13:36" x14ac:dyDescent="0.2">
      <c r="M99" s="1241"/>
      <c r="N99" s="1241"/>
      <c r="AF99" s="1240" t="e">
        <f ca="1">_xll.qlCalendarAdvance(Calendar,AF98,"1d","mf",,trigger)</f>
        <v>#NAME?</v>
      </c>
      <c r="AG99" s="1239" t="e">
        <f ca="1">_xll.qlDayCounterYearFraction(DayCounter,SettlementDate,AF99,,,trigger)</f>
        <v>#NAME?</v>
      </c>
      <c r="AH99" s="1238" t="e">
        <f t="shared" ca="1" si="9"/>
        <v>#NAME?</v>
      </c>
      <c r="AI99" s="1238" t="e">
        <f t="shared" ca="1" si="10"/>
        <v>#NAME?</v>
      </c>
      <c r="AJ99" s="1238" t="e">
        <f t="shared" ca="1" si="11"/>
        <v>#NAME?</v>
      </c>
    </row>
    <row r="100" spans="13:36" x14ac:dyDescent="0.2">
      <c r="M100" s="1241"/>
      <c r="N100" s="1241"/>
      <c r="AF100" s="1240" t="e">
        <f ca="1">_xll.qlCalendarAdvance(Calendar,AF99,"1d","mf",,trigger)</f>
        <v>#NAME?</v>
      </c>
      <c r="AG100" s="1239" t="e">
        <f ca="1">_xll.qlDayCounterYearFraction(DayCounter,SettlementDate,AF100,,,trigger)</f>
        <v>#NAME?</v>
      </c>
      <c r="AH100" s="1238" t="e">
        <f t="shared" ca="1" si="9"/>
        <v>#NAME?</v>
      </c>
      <c r="AI100" s="1238" t="e">
        <f t="shared" ca="1" si="10"/>
        <v>#NAME?</v>
      </c>
      <c r="AJ100" s="1238" t="e">
        <f t="shared" ca="1" si="11"/>
        <v>#NAME?</v>
      </c>
    </row>
    <row r="101" spans="13:36" x14ac:dyDescent="0.2">
      <c r="M101" s="1241"/>
      <c r="N101" s="1241"/>
      <c r="AF101" s="1240" t="e">
        <f ca="1">_xll.qlCalendarAdvance(Calendar,AF100,"1d","mf",,trigger)</f>
        <v>#NAME?</v>
      </c>
      <c r="AG101" s="1239" t="e">
        <f ca="1">_xll.qlDayCounterYearFraction(DayCounter,SettlementDate,AF101,,,trigger)</f>
        <v>#NAME?</v>
      </c>
      <c r="AH101" s="1238" t="e">
        <f t="shared" ca="1" si="9"/>
        <v>#NAME?</v>
      </c>
      <c r="AI101" s="1238" t="e">
        <f t="shared" ca="1" si="10"/>
        <v>#NAME?</v>
      </c>
      <c r="AJ101" s="1238" t="e">
        <f t="shared" ca="1" si="11"/>
        <v>#NAME?</v>
      </c>
    </row>
    <row r="102" spans="13:36" x14ac:dyDescent="0.2">
      <c r="M102" s="1241"/>
      <c r="N102" s="1241"/>
      <c r="AF102" s="1240" t="e">
        <f ca="1">_xll.qlCalendarAdvance(Calendar,AF101,"1d","mf",,trigger)</f>
        <v>#NAME?</v>
      </c>
      <c r="AG102" s="1239" t="e">
        <f ca="1">_xll.qlDayCounterYearFraction(DayCounter,SettlementDate,AF102,,,trigger)</f>
        <v>#NAME?</v>
      </c>
      <c r="AH102" s="1238" t="e">
        <f t="shared" ca="1" si="9"/>
        <v>#NAME?</v>
      </c>
      <c r="AI102" s="1238" t="e">
        <f t="shared" ca="1" si="10"/>
        <v>#NAME?</v>
      </c>
      <c r="AJ102" s="1238" t="e">
        <f t="shared" ca="1" si="11"/>
        <v>#NAME?</v>
      </c>
    </row>
    <row r="103" spans="13:36" x14ac:dyDescent="0.2">
      <c r="M103" s="1241"/>
      <c r="N103" s="1241"/>
      <c r="AF103" s="1240" t="e">
        <f ca="1">_xll.qlCalendarAdvance(Calendar,AF102,"1d","mf",,trigger)</f>
        <v>#NAME?</v>
      </c>
      <c r="AG103" s="1239" t="e">
        <f ca="1">_xll.qlDayCounterYearFraction(DayCounter,SettlementDate,AF103,,,trigger)</f>
        <v>#NAME?</v>
      </c>
      <c r="AH103" s="1238" t="e">
        <f t="shared" ca="1" si="9"/>
        <v>#NAME?</v>
      </c>
      <c r="AI103" s="1238" t="e">
        <f t="shared" ca="1" si="10"/>
        <v>#NAME?</v>
      </c>
      <c r="AJ103" s="1238" t="e">
        <f t="shared" ca="1" si="11"/>
        <v>#NAME?</v>
      </c>
    </row>
    <row r="104" spans="13:36" x14ac:dyDescent="0.2">
      <c r="M104" s="1241"/>
      <c r="N104" s="1241"/>
      <c r="AF104" s="1240" t="e">
        <f ca="1">_xll.qlCalendarAdvance(Calendar,AF103,"1d","mf",,trigger)</f>
        <v>#NAME?</v>
      </c>
      <c r="AG104" s="1239" t="e">
        <f ca="1">_xll.qlDayCounterYearFraction(DayCounter,SettlementDate,AF104,,,trigger)</f>
        <v>#NAME?</v>
      </c>
      <c r="AH104" s="1238" t="e">
        <f t="shared" ca="1" si="9"/>
        <v>#NAME?</v>
      </c>
      <c r="AI104" s="1238" t="e">
        <f t="shared" ca="1" si="10"/>
        <v>#NAME?</v>
      </c>
      <c r="AJ104" s="1238" t="e">
        <f t="shared" ca="1" si="11"/>
        <v>#NAME?</v>
      </c>
    </row>
    <row r="105" spans="13:36" x14ac:dyDescent="0.2">
      <c r="M105" s="1241"/>
      <c r="N105" s="1241"/>
      <c r="AF105" s="1240" t="e">
        <f ca="1">_xll.qlCalendarAdvance(Calendar,AF104,"1d","mf",,trigger)</f>
        <v>#NAME?</v>
      </c>
      <c r="AG105" s="1239" t="e">
        <f ca="1">_xll.qlDayCounterYearFraction(DayCounter,SettlementDate,AF105,,,trigger)</f>
        <v>#NAME?</v>
      </c>
      <c r="AH105" s="1238" t="e">
        <f t="shared" ca="1" si="9"/>
        <v>#NAME?</v>
      </c>
      <c r="AI105" s="1238" t="e">
        <f t="shared" ca="1" si="10"/>
        <v>#NAME?</v>
      </c>
      <c r="AJ105" s="1238" t="e">
        <f t="shared" ca="1" si="11"/>
        <v>#NAME?</v>
      </c>
    </row>
    <row r="106" spans="13:36" x14ac:dyDescent="0.2">
      <c r="M106" s="1241"/>
      <c r="N106" s="1241"/>
      <c r="AF106" s="1240" t="e">
        <f ca="1">_xll.qlCalendarAdvance(Calendar,AF105,"1d","mf",,trigger)</f>
        <v>#NAME?</v>
      </c>
      <c r="AG106" s="1239" t="e">
        <f ca="1">_xll.qlDayCounterYearFraction(DayCounter,SettlementDate,AF106,,,trigger)</f>
        <v>#NAME?</v>
      </c>
      <c r="AH106" s="1238" t="e">
        <f t="shared" ca="1" si="9"/>
        <v>#NAME?</v>
      </c>
      <c r="AI106" s="1238" t="e">
        <f t="shared" ca="1" si="10"/>
        <v>#NAME?</v>
      </c>
      <c r="AJ106" s="1238" t="e">
        <f t="shared" ca="1" si="11"/>
        <v>#NAME?</v>
      </c>
    </row>
    <row r="107" spans="13:36" x14ac:dyDescent="0.2">
      <c r="M107" s="1241"/>
      <c r="N107" s="1241"/>
      <c r="AF107" s="1240" t="e">
        <f ca="1">_xll.qlCalendarAdvance(Calendar,AF106,"1d","mf",,trigger)</f>
        <v>#NAME?</v>
      </c>
      <c r="AG107" s="1239" t="e">
        <f ca="1">_xll.qlDayCounterYearFraction(DayCounter,SettlementDate,AF107,,,trigger)</f>
        <v>#NAME?</v>
      </c>
      <c r="AH107" s="1238" t="e">
        <f t="shared" ca="1" si="9"/>
        <v>#NAME?</v>
      </c>
      <c r="AI107" s="1238" t="e">
        <f t="shared" ca="1" si="10"/>
        <v>#NAME?</v>
      </c>
      <c r="AJ107" s="1238" t="e">
        <f t="shared" ca="1" si="11"/>
        <v>#NAME?</v>
      </c>
    </row>
    <row r="108" spans="13:36" x14ac:dyDescent="0.2">
      <c r="M108" s="1241"/>
      <c r="N108" s="1241"/>
      <c r="AF108" s="1240" t="e">
        <f ca="1">_xll.qlCalendarAdvance(Calendar,AF107,"1d","mf",,trigger)</f>
        <v>#NAME?</v>
      </c>
      <c r="AG108" s="1239" t="e">
        <f ca="1">_xll.qlDayCounterYearFraction(DayCounter,SettlementDate,AF108,,,trigger)</f>
        <v>#NAME?</v>
      </c>
      <c r="AH108" s="1238" t="e">
        <f t="shared" ca="1" si="9"/>
        <v>#NAME?</v>
      </c>
      <c r="AI108" s="1238" t="e">
        <f t="shared" ca="1" si="10"/>
        <v>#NAME?</v>
      </c>
      <c r="AJ108" s="1238" t="e">
        <f t="shared" ca="1" si="11"/>
        <v>#NAME?</v>
      </c>
    </row>
    <row r="109" spans="13:36" x14ac:dyDescent="0.2">
      <c r="M109" s="1241"/>
      <c r="N109" s="1241"/>
      <c r="AF109" s="1240" t="e">
        <f ca="1">_xll.qlCalendarAdvance(Calendar,AF108,"1d","mf",,trigger)</f>
        <v>#NAME?</v>
      </c>
      <c r="AG109" s="1239" t="e">
        <f ca="1">_xll.qlDayCounterYearFraction(DayCounter,SettlementDate,AF109,,,trigger)</f>
        <v>#NAME?</v>
      </c>
      <c r="AH109" s="1238" t="e">
        <f t="shared" ca="1" si="9"/>
        <v>#NAME?</v>
      </c>
      <c r="AI109" s="1238" t="e">
        <f t="shared" ca="1" si="10"/>
        <v>#NAME?</v>
      </c>
      <c r="AJ109" s="1238" t="e">
        <f t="shared" ca="1" si="11"/>
        <v>#NAME?</v>
      </c>
    </row>
    <row r="110" spans="13:36" x14ac:dyDescent="0.2">
      <c r="M110" s="1241"/>
      <c r="N110" s="1241"/>
      <c r="AF110" s="1240" t="e">
        <f ca="1">_xll.qlCalendarAdvance(Calendar,AF109,"1d","mf",,trigger)</f>
        <v>#NAME?</v>
      </c>
      <c r="AG110" s="1239" t="e">
        <f ca="1">_xll.qlDayCounterYearFraction(DayCounter,SettlementDate,AF110,,,trigger)</f>
        <v>#NAME?</v>
      </c>
      <c r="AH110" s="1238" t="e">
        <f t="shared" ca="1" si="9"/>
        <v>#NAME?</v>
      </c>
      <c r="AI110" s="1238" t="e">
        <f t="shared" ca="1" si="10"/>
        <v>#NAME?</v>
      </c>
      <c r="AJ110" s="1238" t="e">
        <f t="shared" ca="1" si="11"/>
        <v>#NAME?</v>
      </c>
    </row>
    <row r="111" spans="13:36" x14ac:dyDescent="0.2">
      <c r="M111" s="1241"/>
      <c r="N111" s="1241"/>
      <c r="AF111" s="1240" t="e">
        <f ca="1">_xll.qlCalendarAdvance(Calendar,AF110,"1d","mf",,trigger)</f>
        <v>#NAME?</v>
      </c>
      <c r="AG111" s="1239" t="e">
        <f ca="1">_xll.qlDayCounterYearFraction(DayCounter,SettlementDate,AF111,,,trigger)</f>
        <v>#NAME?</v>
      </c>
      <c r="AH111" s="1238" t="e">
        <f t="shared" ca="1" si="9"/>
        <v>#NAME?</v>
      </c>
      <c r="AI111" s="1238" t="e">
        <f t="shared" ca="1" si="10"/>
        <v>#NAME?</v>
      </c>
      <c r="AJ111" s="1238" t="e">
        <f t="shared" ca="1" si="11"/>
        <v>#NAME?</v>
      </c>
    </row>
    <row r="112" spans="13:36" x14ac:dyDescent="0.2">
      <c r="M112" s="1241"/>
      <c r="N112" s="1241"/>
      <c r="AF112" s="1240" t="e">
        <f ca="1">_xll.qlCalendarAdvance(Calendar,AF111,"1d","mf",,trigger)</f>
        <v>#NAME?</v>
      </c>
      <c r="AG112" s="1239" t="e">
        <f ca="1">_xll.qlDayCounterYearFraction(DayCounter,SettlementDate,AF112,,,trigger)</f>
        <v>#NAME?</v>
      </c>
      <c r="AH112" s="1238" t="e">
        <f t="shared" ca="1" si="9"/>
        <v>#NAME?</v>
      </c>
      <c r="AI112" s="1238" t="e">
        <f t="shared" ca="1" si="10"/>
        <v>#NAME?</v>
      </c>
      <c r="AJ112" s="1238" t="e">
        <f t="shared" ca="1" si="11"/>
        <v>#NAME?</v>
      </c>
    </row>
    <row r="113" spans="13:36" x14ac:dyDescent="0.2">
      <c r="M113" s="1241"/>
      <c r="N113" s="1241"/>
      <c r="AF113" s="1240" t="e">
        <f ca="1">_xll.qlCalendarAdvance(Calendar,AF112,"1d","mf",,trigger)</f>
        <v>#NAME?</v>
      </c>
      <c r="AG113" s="1239" t="e">
        <f ca="1">_xll.qlDayCounterYearFraction(DayCounter,SettlementDate,AF113,,,trigger)</f>
        <v>#NAME?</v>
      </c>
      <c r="AH113" s="1238" t="e">
        <f t="shared" ca="1" si="9"/>
        <v>#NAME?</v>
      </c>
      <c r="AI113" s="1238" t="e">
        <f t="shared" ca="1" si="10"/>
        <v>#NAME?</v>
      </c>
      <c r="AJ113" s="1238" t="e">
        <f t="shared" ca="1" si="11"/>
        <v>#NAME?</v>
      </c>
    </row>
    <row r="114" spans="13:36" x14ac:dyDescent="0.2">
      <c r="M114" s="1241"/>
      <c r="N114" s="1241"/>
      <c r="AF114" s="1240" t="e">
        <f ca="1">_xll.qlCalendarAdvance(Calendar,AF113,"1d","mf",,trigger)</f>
        <v>#NAME?</v>
      </c>
      <c r="AG114" s="1239" t="e">
        <f ca="1">_xll.qlDayCounterYearFraction(DayCounter,SettlementDate,AF114,,,trigger)</f>
        <v>#NAME?</v>
      </c>
      <c r="AH114" s="1238" t="e">
        <f t="shared" ca="1" si="9"/>
        <v>#NAME?</v>
      </c>
      <c r="AI114" s="1238" t="e">
        <f t="shared" ca="1" si="10"/>
        <v>#NAME?</v>
      </c>
      <c r="AJ114" s="1238" t="e">
        <f t="shared" ca="1" si="11"/>
        <v>#NAME?</v>
      </c>
    </row>
    <row r="115" spans="13:36" x14ac:dyDescent="0.2">
      <c r="M115" s="1241"/>
      <c r="N115" s="1241"/>
      <c r="AF115" s="1240" t="e">
        <f ca="1">_xll.qlCalendarAdvance(Calendar,AF114,"1d","mf",,trigger)</f>
        <v>#NAME?</v>
      </c>
      <c r="AG115" s="1239" t="e">
        <f ca="1">_xll.qlDayCounterYearFraction(DayCounter,SettlementDate,AF115,,,trigger)</f>
        <v>#NAME?</v>
      </c>
      <c r="AH115" s="1238" t="e">
        <f t="shared" ca="1" si="9"/>
        <v>#NAME?</v>
      </c>
      <c r="AI115" s="1238" t="e">
        <f t="shared" ca="1" si="10"/>
        <v>#NAME?</v>
      </c>
      <c r="AJ115" s="1238" t="e">
        <f t="shared" ca="1" si="11"/>
        <v>#NAME?</v>
      </c>
    </row>
    <row r="116" spans="13:36" x14ac:dyDescent="0.2">
      <c r="M116" s="1241"/>
      <c r="N116" s="1241"/>
      <c r="AF116" s="1240" t="e">
        <f ca="1">_xll.qlCalendarAdvance(Calendar,AF115,"1d","mf",,trigger)</f>
        <v>#NAME?</v>
      </c>
      <c r="AG116" s="1239" t="e">
        <f ca="1">_xll.qlDayCounterYearFraction(DayCounter,SettlementDate,AF116,,,trigger)</f>
        <v>#NAME?</v>
      </c>
      <c r="AH116" s="1238" t="e">
        <f t="shared" ca="1" si="9"/>
        <v>#NAME?</v>
      </c>
      <c r="AI116" s="1238" t="e">
        <f t="shared" ca="1" si="10"/>
        <v>#NAME?</v>
      </c>
      <c r="AJ116" s="1238" t="e">
        <f t="shared" ca="1" si="11"/>
        <v>#NAME?</v>
      </c>
    </row>
    <row r="117" spans="13:36" x14ac:dyDescent="0.2">
      <c r="M117" s="1241"/>
      <c r="N117" s="1241"/>
      <c r="AF117" s="1240" t="e">
        <f ca="1">_xll.qlCalendarAdvance(Calendar,AF116,"1d","mf",,trigger)</f>
        <v>#NAME?</v>
      </c>
      <c r="AG117" s="1239" t="e">
        <f ca="1">_xll.qlDayCounterYearFraction(DayCounter,SettlementDate,AF117,,,trigger)</f>
        <v>#NAME?</v>
      </c>
      <c r="AH117" s="1238" t="e">
        <f t="shared" ca="1" si="9"/>
        <v>#NAME?</v>
      </c>
      <c r="AI117" s="1238" t="e">
        <f t="shared" ca="1" si="10"/>
        <v>#NAME?</v>
      </c>
      <c r="AJ117" s="1238" t="e">
        <f t="shared" ca="1" si="11"/>
        <v>#NAME?</v>
      </c>
    </row>
    <row r="118" spans="13:36" x14ac:dyDescent="0.2">
      <c r="M118" s="1241"/>
      <c r="N118" s="1241"/>
      <c r="AF118" s="1240" t="e">
        <f ca="1">_xll.qlCalendarAdvance(Calendar,AF117,"1d","mf",,trigger)</f>
        <v>#NAME?</v>
      </c>
      <c r="AG118" s="1239" t="e">
        <f ca="1">_xll.qlDayCounterYearFraction(DayCounter,SettlementDate,AF118,,,trigger)</f>
        <v>#NAME?</v>
      </c>
      <c r="AH118" s="1238" t="e">
        <f t="shared" ca="1" si="9"/>
        <v>#NAME?</v>
      </c>
      <c r="AI118" s="1238" t="e">
        <f t="shared" ca="1" si="10"/>
        <v>#NAME?</v>
      </c>
      <c r="AJ118" s="1238" t="e">
        <f t="shared" ca="1" si="11"/>
        <v>#NAME?</v>
      </c>
    </row>
    <row r="119" spans="13:36" x14ac:dyDescent="0.2">
      <c r="M119" s="1241"/>
      <c r="N119" s="1241"/>
      <c r="AF119" s="1240" t="e">
        <f ca="1">_xll.qlCalendarAdvance(Calendar,AF118,"1d","mf",,trigger)</f>
        <v>#NAME?</v>
      </c>
      <c r="AG119" s="1239" t="e">
        <f ca="1">_xll.qlDayCounterYearFraction(DayCounter,SettlementDate,AF119,,,trigger)</f>
        <v>#NAME?</v>
      </c>
      <c r="AH119" s="1238" t="e">
        <f t="shared" ca="1" si="9"/>
        <v>#NAME?</v>
      </c>
      <c r="AI119" s="1238" t="e">
        <f t="shared" ca="1" si="10"/>
        <v>#NAME?</v>
      </c>
      <c r="AJ119" s="1238" t="e">
        <f t="shared" ca="1" si="11"/>
        <v>#NAME?</v>
      </c>
    </row>
    <row r="120" spans="13:36" x14ac:dyDescent="0.2">
      <c r="M120" s="1241"/>
      <c r="N120" s="1241"/>
      <c r="AF120" s="1240" t="e">
        <f ca="1">_xll.qlCalendarAdvance(Calendar,AF119,"1d","mf",,trigger)</f>
        <v>#NAME?</v>
      </c>
      <c r="AG120" s="1239" t="e">
        <f ca="1">_xll.qlDayCounterYearFraction(DayCounter,SettlementDate,AF120,,,trigger)</f>
        <v>#NAME?</v>
      </c>
      <c r="AH120" s="1238" t="e">
        <f t="shared" ca="1" si="9"/>
        <v>#NAME?</v>
      </c>
      <c r="AI120" s="1238" t="e">
        <f t="shared" ca="1" si="10"/>
        <v>#NAME?</v>
      </c>
      <c r="AJ120" s="1238" t="e">
        <f t="shared" ca="1" si="11"/>
        <v>#NAME?</v>
      </c>
    </row>
    <row r="121" spans="13:36" x14ac:dyDescent="0.2">
      <c r="M121" s="1241"/>
      <c r="N121" s="1241"/>
      <c r="AF121" s="1240" t="e">
        <f ca="1">_xll.qlCalendarAdvance(Calendar,AF120,"1d","mf",,trigger)</f>
        <v>#NAME?</v>
      </c>
      <c r="AG121" s="1239" t="e">
        <f ca="1">_xll.qlDayCounterYearFraction(DayCounter,SettlementDate,AF121,,,trigger)</f>
        <v>#NAME?</v>
      </c>
      <c r="AH121" s="1238" t="e">
        <f t="shared" ca="1" si="9"/>
        <v>#NAME?</v>
      </c>
      <c r="AI121" s="1238" t="e">
        <f t="shared" ca="1" si="10"/>
        <v>#NAME?</v>
      </c>
      <c r="AJ121" s="1238" t="e">
        <f t="shared" ca="1" si="11"/>
        <v>#NAME?</v>
      </c>
    </row>
    <row r="122" spans="13:36" x14ac:dyDescent="0.2">
      <c r="M122" s="1019"/>
      <c r="N122" s="1241"/>
      <c r="AF122" s="1240" t="e">
        <f ca="1">_xll.qlCalendarAdvance(Calendar,AF121,"1d","mf",,trigger)</f>
        <v>#NAME?</v>
      </c>
      <c r="AG122" s="1239" t="e">
        <f ca="1">_xll.qlDayCounterYearFraction(DayCounter,SettlementDate,AF122,,,trigger)</f>
        <v>#NAME?</v>
      </c>
      <c r="AH122" s="1238" t="e">
        <f t="shared" ca="1" si="9"/>
        <v>#NAME?</v>
      </c>
      <c r="AI122" s="1238" t="e">
        <f t="shared" ca="1" si="10"/>
        <v>#NAME?</v>
      </c>
      <c r="AJ122" s="1238" t="e">
        <f t="shared" ca="1" si="11"/>
        <v>#NAME?</v>
      </c>
    </row>
    <row r="123" spans="13:36" x14ac:dyDescent="0.2">
      <c r="M123" s="1019"/>
      <c r="N123" s="1241"/>
      <c r="AF123" s="1240" t="e">
        <f ca="1">_xll.qlCalendarAdvance(Calendar,AF122,"1d","mf",,trigger)</f>
        <v>#NAME?</v>
      </c>
      <c r="AG123" s="1239" t="e">
        <f ca="1">_xll.qlDayCounterYearFraction(DayCounter,SettlementDate,AF123,,,trigger)</f>
        <v>#NAME?</v>
      </c>
      <c r="AH123" s="1238" t="e">
        <f t="shared" ca="1" si="9"/>
        <v>#NAME?</v>
      </c>
      <c r="AI123" s="1238" t="e">
        <f t="shared" ca="1" si="10"/>
        <v>#NAME?</v>
      </c>
      <c r="AJ123" s="1238" t="e">
        <f t="shared" ca="1" si="11"/>
        <v>#NAME?</v>
      </c>
    </row>
    <row r="124" spans="13:36" x14ac:dyDescent="0.2">
      <c r="M124" s="1019"/>
      <c r="N124" s="1241"/>
      <c r="AF124" s="1240" t="e">
        <f ca="1">_xll.qlCalendarAdvance(Calendar,AF123,"1d","mf",,trigger)</f>
        <v>#NAME?</v>
      </c>
      <c r="AG124" s="1239" t="e">
        <f ca="1">_xll.qlDayCounterYearFraction(DayCounter,SettlementDate,AF124,,,trigger)</f>
        <v>#NAME?</v>
      </c>
      <c r="AH124" s="1238" t="e">
        <f t="shared" ca="1" si="9"/>
        <v>#NAME?</v>
      </c>
      <c r="AI124" s="1238" t="e">
        <f t="shared" ca="1" si="10"/>
        <v>#NAME?</v>
      </c>
      <c r="AJ124" s="1238" t="e">
        <f t="shared" ca="1" si="11"/>
        <v>#NAME?</v>
      </c>
    </row>
    <row r="125" spans="13:36" x14ac:dyDescent="0.2">
      <c r="M125" s="1019"/>
      <c r="N125" s="1241"/>
      <c r="AF125" s="1240" t="e">
        <f ca="1">_xll.qlCalendarAdvance(Calendar,AF124,"1d","mf",,trigger)</f>
        <v>#NAME?</v>
      </c>
      <c r="AG125" s="1239" t="e">
        <f ca="1">_xll.qlDayCounterYearFraction(DayCounter,SettlementDate,AF125,,,trigger)</f>
        <v>#NAME?</v>
      </c>
      <c r="AH125" s="1238" t="e">
        <f t="shared" ca="1" si="9"/>
        <v>#NAME?</v>
      </c>
      <c r="AI125" s="1238" t="e">
        <f t="shared" ca="1" si="10"/>
        <v>#NAME?</v>
      </c>
      <c r="AJ125" s="1238" t="e">
        <f t="shared" ca="1" si="11"/>
        <v>#NAME?</v>
      </c>
    </row>
    <row r="126" spans="13:36" x14ac:dyDescent="0.2">
      <c r="M126" s="1019"/>
      <c r="N126" s="1241"/>
      <c r="AF126" s="1240" t="e">
        <f ca="1">_xll.qlCalendarAdvance(Calendar,AF125,"1d","mf",,trigger)</f>
        <v>#NAME?</v>
      </c>
      <c r="AG126" s="1239" t="e">
        <f ca="1">_xll.qlDayCounterYearFraction(DayCounter,SettlementDate,AF126,,,trigger)</f>
        <v>#NAME?</v>
      </c>
      <c r="AH126" s="1238" t="e">
        <f t="shared" ca="1" si="9"/>
        <v>#NAME?</v>
      </c>
      <c r="AI126" s="1238" t="e">
        <f t="shared" ca="1" si="10"/>
        <v>#NAME?</v>
      </c>
      <c r="AJ126" s="1238" t="e">
        <f t="shared" ca="1" si="11"/>
        <v>#NAME?</v>
      </c>
    </row>
    <row r="127" spans="13:36" x14ac:dyDescent="0.2">
      <c r="M127" s="1019"/>
      <c r="N127" s="1241"/>
      <c r="AF127" s="1240" t="e">
        <f ca="1">_xll.qlCalendarAdvance(Calendar,AF126,"1d","mf",,trigger)</f>
        <v>#NAME?</v>
      </c>
      <c r="AG127" s="1239" t="e">
        <f ca="1">_xll.qlDayCounterYearFraction(DayCounter,SettlementDate,AF127,,,trigger)</f>
        <v>#NAME?</v>
      </c>
      <c r="AH127" s="1238" t="e">
        <f t="shared" ca="1" si="9"/>
        <v>#NAME?</v>
      </c>
      <c r="AI127" s="1238" t="e">
        <f t="shared" ca="1" si="10"/>
        <v>#NAME?</v>
      </c>
      <c r="AJ127" s="1238" t="e">
        <f t="shared" ca="1" si="11"/>
        <v>#NAME?</v>
      </c>
    </row>
    <row r="128" spans="13:36" x14ac:dyDescent="0.2">
      <c r="M128" s="1019"/>
      <c r="N128" s="1019"/>
      <c r="AF128" s="1240" t="e">
        <f ca="1">_xll.qlCalendarAdvance(Calendar,AF127,"1d","mf",,trigger)</f>
        <v>#NAME?</v>
      </c>
      <c r="AG128" s="1239" t="e">
        <f ca="1">_xll.qlDayCounterYearFraction(DayCounter,SettlementDate,AF128,,,trigger)</f>
        <v>#NAME?</v>
      </c>
      <c r="AH128" s="1238" t="e">
        <f t="shared" ca="1" si="9"/>
        <v>#NAME?</v>
      </c>
      <c r="AI128" s="1238" t="e">
        <f t="shared" ca="1" si="10"/>
        <v>#NAME?</v>
      </c>
      <c r="AJ128" s="1238" t="e">
        <f t="shared" ca="1" si="11"/>
        <v>#NAME?</v>
      </c>
    </row>
    <row r="129" spans="13:36" x14ac:dyDescent="0.2">
      <c r="M129" s="1019"/>
      <c r="N129" s="1019"/>
      <c r="AF129" s="1240" t="e">
        <f ca="1">_xll.qlCalendarAdvance(Calendar,AF128,"1d","mf",,trigger)</f>
        <v>#NAME?</v>
      </c>
      <c r="AG129" s="1239" t="e">
        <f ca="1">_xll.qlDayCounterYearFraction(DayCounter,SettlementDate,AF129,,,trigger)</f>
        <v>#NAME?</v>
      </c>
      <c r="AH129" s="1238" t="e">
        <f t="shared" ca="1" si="9"/>
        <v>#NAME?</v>
      </c>
      <c r="AI129" s="1238" t="e">
        <f t="shared" ca="1" si="10"/>
        <v>#NAME?</v>
      </c>
      <c r="AJ129" s="1238" t="e">
        <f t="shared" ca="1" si="11"/>
        <v>#NAME?</v>
      </c>
    </row>
    <row r="130" spans="13:36" x14ac:dyDescent="0.2">
      <c r="M130" s="1019"/>
      <c r="N130" s="1019"/>
      <c r="AF130" s="1240" t="e">
        <f ca="1">_xll.qlCalendarAdvance(Calendar,AF129,"1d","mf",,trigger)</f>
        <v>#NAME?</v>
      </c>
      <c r="AG130" s="1239" t="e">
        <f ca="1">_xll.qlDayCounterYearFraction(DayCounter,SettlementDate,AF130,,,trigger)</f>
        <v>#NAME?</v>
      </c>
      <c r="AH130" s="1238" t="e">
        <f t="shared" ca="1" si="9"/>
        <v>#NAME?</v>
      </c>
      <c r="AI130" s="1238" t="e">
        <f t="shared" ca="1" si="10"/>
        <v>#NAME?</v>
      </c>
      <c r="AJ130" s="1238" t="e">
        <f t="shared" ca="1" si="11"/>
        <v>#NAME?</v>
      </c>
    </row>
    <row r="131" spans="13:36" x14ac:dyDescent="0.2">
      <c r="M131" s="1019"/>
      <c r="N131" s="1019"/>
      <c r="AF131" s="1240" t="e">
        <f ca="1">_xll.qlCalendarAdvance(Calendar,AF130,"1d","mf",,trigger)</f>
        <v>#NAME?</v>
      </c>
      <c r="AG131" s="1239" t="e">
        <f ca="1">_xll.qlDayCounterYearFraction(DayCounter,SettlementDate,AF131,,,trigger)</f>
        <v>#NAME?</v>
      </c>
      <c r="AH131" s="1238" t="e">
        <f t="shared" ref="AH131:AH194" ca="1" si="12">$W$13</f>
        <v>#NAME?</v>
      </c>
      <c r="AI131" s="1238" t="e">
        <f t="shared" ref="AI131:AI194" ca="1" si="13">$W$10+$W$9*AG131</f>
        <v>#NAME?</v>
      </c>
      <c r="AJ131" s="1238" t="e">
        <f t="shared" ref="AJ131:AJ194" ca="1" si="14">($W$5+$W$4*AG131+$W$3*AG131^2)</f>
        <v>#NAME?</v>
      </c>
    </row>
    <row r="132" spans="13:36" x14ac:dyDescent="0.2">
      <c r="M132" s="1019"/>
      <c r="N132" s="1019"/>
      <c r="AF132" s="1240" t="e">
        <f ca="1">_xll.qlCalendarAdvance(Calendar,AF131,"1d","mf",,trigger)</f>
        <v>#NAME?</v>
      </c>
      <c r="AG132" s="1239" t="e">
        <f ca="1">_xll.qlDayCounterYearFraction(DayCounter,SettlementDate,AF132,,,trigger)</f>
        <v>#NAME?</v>
      </c>
      <c r="AH132" s="1238" t="e">
        <f t="shared" ca="1" si="12"/>
        <v>#NAME?</v>
      </c>
      <c r="AI132" s="1238" t="e">
        <f t="shared" ca="1" si="13"/>
        <v>#NAME?</v>
      </c>
      <c r="AJ132" s="1238" t="e">
        <f t="shared" ca="1" si="14"/>
        <v>#NAME?</v>
      </c>
    </row>
    <row r="133" spans="13:36" x14ac:dyDescent="0.2">
      <c r="M133" s="1019"/>
      <c r="N133" s="1019"/>
      <c r="AF133" s="1240" t="e">
        <f ca="1">_xll.qlCalendarAdvance(Calendar,AF132,"1d","mf",,trigger)</f>
        <v>#NAME?</v>
      </c>
      <c r="AG133" s="1239" t="e">
        <f ca="1">_xll.qlDayCounterYearFraction(DayCounter,SettlementDate,AF133,,,trigger)</f>
        <v>#NAME?</v>
      </c>
      <c r="AH133" s="1238" t="e">
        <f t="shared" ca="1" si="12"/>
        <v>#NAME?</v>
      </c>
      <c r="AI133" s="1238" t="e">
        <f t="shared" ca="1" si="13"/>
        <v>#NAME?</v>
      </c>
      <c r="AJ133" s="1238" t="e">
        <f t="shared" ca="1" si="14"/>
        <v>#NAME?</v>
      </c>
    </row>
    <row r="134" spans="13:36" x14ac:dyDescent="0.2">
      <c r="M134" s="1019"/>
      <c r="N134" s="1019"/>
      <c r="AF134" s="1240" t="e">
        <f ca="1">_xll.qlCalendarAdvance(Calendar,AF133,"1d","mf",,trigger)</f>
        <v>#NAME?</v>
      </c>
      <c r="AG134" s="1239" t="e">
        <f ca="1">_xll.qlDayCounterYearFraction(DayCounter,SettlementDate,AF134,,,trigger)</f>
        <v>#NAME?</v>
      </c>
      <c r="AH134" s="1238" t="e">
        <f t="shared" ca="1" si="12"/>
        <v>#NAME?</v>
      </c>
      <c r="AI134" s="1238" t="e">
        <f t="shared" ca="1" si="13"/>
        <v>#NAME?</v>
      </c>
      <c r="AJ134" s="1238" t="e">
        <f t="shared" ca="1" si="14"/>
        <v>#NAME?</v>
      </c>
    </row>
    <row r="135" spans="13:36" x14ac:dyDescent="0.2">
      <c r="M135" s="1019"/>
      <c r="N135" s="1019"/>
      <c r="AF135" s="1240" t="e">
        <f ca="1">_xll.qlCalendarAdvance(Calendar,AF134,"1d","mf",,trigger)</f>
        <v>#NAME?</v>
      </c>
      <c r="AG135" s="1239" t="e">
        <f ca="1">_xll.qlDayCounterYearFraction(DayCounter,SettlementDate,AF135,,,trigger)</f>
        <v>#NAME?</v>
      </c>
      <c r="AH135" s="1238" t="e">
        <f t="shared" ca="1" si="12"/>
        <v>#NAME?</v>
      </c>
      <c r="AI135" s="1238" t="e">
        <f t="shared" ca="1" si="13"/>
        <v>#NAME?</v>
      </c>
      <c r="AJ135" s="1238" t="e">
        <f t="shared" ca="1" si="14"/>
        <v>#NAME?</v>
      </c>
    </row>
    <row r="136" spans="13:36" x14ac:dyDescent="0.2">
      <c r="M136" s="1019"/>
      <c r="N136" s="1019"/>
      <c r="AF136" s="1240" t="e">
        <f ca="1">_xll.qlCalendarAdvance(Calendar,AF135,"1d","mf",,trigger)</f>
        <v>#NAME?</v>
      </c>
      <c r="AG136" s="1239" t="e">
        <f ca="1">_xll.qlDayCounterYearFraction(DayCounter,SettlementDate,AF136,,,trigger)</f>
        <v>#NAME?</v>
      </c>
      <c r="AH136" s="1238" t="e">
        <f t="shared" ca="1" si="12"/>
        <v>#NAME?</v>
      </c>
      <c r="AI136" s="1238" t="e">
        <f t="shared" ca="1" si="13"/>
        <v>#NAME?</v>
      </c>
      <c r="AJ136" s="1238" t="e">
        <f t="shared" ca="1" si="14"/>
        <v>#NAME?</v>
      </c>
    </row>
    <row r="137" spans="13:36" x14ac:dyDescent="0.2">
      <c r="M137" s="1019"/>
      <c r="N137" s="1019"/>
      <c r="AF137" s="1240" t="e">
        <f ca="1">_xll.qlCalendarAdvance(Calendar,AF136,"1d","mf",,trigger)</f>
        <v>#NAME?</v>
      </c>
      <c r="AG137" s="1239" t="e">
        <f ca="1">_xll.qlDayCounterYearFraction(DayCounter,SettlementDate,AF137,,,trigger)</f>
        <v>#NAME?</v>
      </c>
      <c r="AH137" s="1238" t="e">
        <f t="shared" ca="1" si="12"/>
        <v>#NAME?</v>
      </c>
      <c r="AI137" s="1238" t="e">
        <f t="shared" ca="1" si="13"/>
        <v>#NAME?</v>
      </c>
      <c r="AJ137" s="1238" t="e">
        <f t="shared" ca="1" si="14"/>
        <v>#NAME?</v>
      </c>
    </row>
    <row r="138" spans="13:36" x14ac:dyDescent="0.2">
      <c r="N138" s="1019"/>
      <c r="AF138" s="1240" t="e">
        <f ca="1">_xll.qlCalendarAdvance(Calendar,AF137,"1d","mf",,trigger)</f>
        <v>#NAME?</v>
      </c>
      <c r="AG138" s="1239" t="e">
        <f ca="1">_xll.qlDayCounterYearFraction(DayCounter,SettlementDate,AF138,,,trigger)</f>
        <v>#NAME?</v>
      </c>
      <c r="AH138" s="1238" t="e">
        <f t="shared" ca="1" si="12"/>
        <v>#NAME?</v>
      </c>
      <c r="AI138" s="1238" t="e">
        <f t="shared" ca="1" si="13"/>
        <v>#NAME?</v>
      </c>
      <c r="AJ138" s="1238" t="e">
        <f t="shared" ca="1" si="14"/>
        <v>#NAME?</v>
      </c>
    </row>
    <row r="139" spans="13:36" x14ac:dyDescent="0.2">
      <c r="N139" s="1019"/>
      <c r="AF139" s="1240" t="e">
        <f ca="1">_xll.qlCalendarAdvance(Calendar,AF138,"1d","mf",,trigger)</f>
        <v>#NAME?</v>
      </c>
      <c r="AG139" s="1239" t="e">
        <f ca="1">_xll.qlDayCounterYearFraction(DayCounter,SettlementDate,AF139,,,trigger)</f>
        <v>#NAME?</v>
      </c>
      <c r="AH139" s="1238" t="e">
        <f t="shared" ca="1" si="12"/>
        <v>#NAME?</v>
      </c>
      <c r="AI139" s="1238" t="e">
        <f t="shared" ca="1" si="13"/>
        <v>#NAME?</v>
      </c>
      <c r="AJ139" s="1238" t="e">
        <f t="shared" ca="1" si="14"/>
        <v>#NAME?</v>
      </c>
    </row>
    <row r="140" spans="13:36" x14ac:dyDescent="0.2">
      <c r="N140" s="1019"/>
      <c r="AF140" s="1240" t="e">
        <f ca="1">_xll.qlCalendarAdvance(Calendar,AF139,"1d","mf",,trigger)</f>
        <v>#NAME?</v>
      </c>
      <c r="AG140" s="1239" t="e">
        <f ca="1">_xll.qlDayCounterYearFraction(DayCounter,SettlementDate,AF140,,,trigger)</f>
        <v>#NAME?</v>
      </c>
      <c r="AH140" s="1238" t="e">
        <f t="shared" ca="1" si="12"/>
        <v>#NAME?</v>
      </c>
      <c r="AI140" s="1238" t="e">
        <f t="shared" ca="1" si="13"/>
        <v>#NAME?</v>
      </c>
      <c r="AJ140" s="1238" t="e">
        <f t="shared" ca="1" si="14"/>
        <v>#NAME?</v>
      </c>
    </row>
    <row r="141" spans="13:36" x14ac:dyDescent="0.2">
      <c r="N141" s="1019"/>
      <c r="AF141" s="1240" t="e">
        <f ca="1">_xll.qlCalendarAdvance(Calendar,AF140,"1d","mf",,trigger)</f>
        <v>#NAME?</v>
      </c>
      <c r="AG141" s="1239" t="e">
        <f ca="1">_xll.qlDayCounterYearFraction(DayCounter,SettlementDate,AF141,,,trigger)</f>
        <v>#NAME?</v>
      </c>
      <c r="AH141" s="1238" t="e">
        <f t="shared" ca="1" si="12"/>
        <v>#NAME?</v>
      </c>
      <c r="AI141" s="1238" t="e">
        <f t="shared" ca="1" si="13"/>
        <v>#NAME?</v>
      </c>
      <c r="AJ141" s="1238" t="e">
        <f t="shared" ca="1" si="14"/>
        <v>#NAME?</v>
      </c>
    </row>
    <row r="142" spans="13:36" x14ac:dyDescent="0.2">
      <c r="N142" s="1019"/>
      <c r="AF142" s="1240" t="e">
        <f ca="1">_xll.qlCalendarAdvance(Calendar,AF141,"1d","mf",,trigger)</f>
        <v>#NAME?</v>
      </c>
      <c r="AG142" s="1239" t="e">
        <f ca="1">_xll.qlDayCounterYearFraction(DayCounter,SettlementDate,AF142,,,trigger)</f>
        <v>#NAME?</v>
      </c>
      <c r="AH142" s="1238" t="e">
        <f t="shared" ca="1" si="12"/>
        <v>#NAME?</v>
      </c>
      <c r="AI142" s="1238" t="e">
        <f t="shared" ca="1" si="13"/>
        <v>#NAME?</v>
      </c>
      <c r="AJ142" s="1238" t="e">
        <f t="shared" ca="1" si="14"/>
        <v>#NAME?</v>
      </c>
    </row>
    <row r="143" spans="13:36" x14ac:dyDescent="0.2">
      <c r="N143" s="1019"/>
      <c r="AF143" s="1240" t="e">
        <f ca="1">_xll.qlCalendarAdvance(Calendar,AF142,"1d","mf",,trigger)</f>
        <v>#NAME?</v>
      </c>
      <c r="AG143" s="1239" t="e">
        <f ca="1">_xll.qlDayCounterYearFraction(DayCounter,SettlementDate,AF143,,,trigger)</f>
        <v>#NAME?</v>
      </c>
      <c r="AH143" s="1238" t="e">
        <f t="shared" ca="1" si="12"/>
        <v>#NAME?</v>
      </c>
      <c r="AI143" s="1238" t="e">
        <f t="shared" ca="1" si="13"/>
        <v>#NAME?</v>
      </c>
      <c r="AJ143" s="1238" t="e">
        <f t="shared" ca="1" si="14"/>
        <v>#NAME?</v>
      </c>
    </row>
    <row r="144" spans="13:36" x14ac:dyDescent="0.2">
      <c r="AF144" s="1240" t="e">
        <f ca="1">_xll.qlCalendarAdvance(Calendar,AF143,"1d","mf",,trigger)</f>
        <v>#NAME?</v>
      </c>
      <c r="AG144" s="1239" t="e">
        <f ca="1">_xll.qlDayCounterYearFraction(DayCounter,SettlementDate,AF144,,,trigger)</f>
        <v>#NAME?</v>
      </c>
      <c r="AH144" s="1238" t="e">
        <f t="shared" ca="1" si="12"/>
        <v>#NAME?</v>
      </c>
      <c r="AI144" s="1238" t="e">
        <f t="shared" ca="1" si="13"/>
        <v>#NAME?</v>
      </c>
      <c r="AJ144" s="1238" t="e">
        <f t="shared" ca="1" si="14"/>
        <v>#NAME?</v>
      </c>
    </row>
    <row r="145" spans="32:36" x14ac:dyDescent="0.2">
      <c r="AF145" s="1240" t="e">
        <f ca="1">_xll.qlCalendarAdvance(Calendar,AF144,"1d","mf",,trigger)</f>
        <v>#NAME?</v>
      </c>
      <c r="AG145" s="1239" t="e">
        <f ca="1">_xll.qlDayCounterYearFraction(DayCounter,SettlementDate,AF145,,,trigger)</f>
        <v>#NAME?</v>
      </c>
      <c r="AH145" s="1238" t="e">
        <f t="shared" ca="1" si="12"/>
        <v>#NAME?</v>
      </c>
      <c r="AI145" s="1238" t="e">
        <f t="shared" ca="1" si="13"/>
        <v>#NAME?</v>
      </c>
      <c r="AJ145" s="1238" t="e">
        <f t="shared" ca="1" si="14"/>
        <v>#NAME?</v>
      </c>
    </row>
    <row r="146" spans="32:36" x14ac:dyDescent="0.2">
      <c r="AF146" s="1240" t="e">
        <f ca="1">_xll.qlCalendarAdvance(Calendar,AF145,"1d","mf",,trigger)</f>
        <v>#NAME?</v>
      </c>
      <c r="AG146" s="1239" t="e">
        <f ca="1">_xll.qlDayCounterYearFraction(DayCounter,SettlementDate,AF146,,,trigger)</f>
        <v>#NAME?</v>
      </c>
      <c r="AH146" s="1238" t="e">
        <f t="shared" ca="1" si="12"/>
        <v>#NAME?</v>
      </c>
      <c r="AI146" s="1238" t="e">
        <f t="shared" ca="1" si="13"/>
        <v>#NAME?</v>
      </c>
      <c r="AJ146" s="1238" t="e">
        <f t="shared" ca="1" si="14"/>
        <v>#NAME?</v>
      </c>
    </row>
    <row r="147" spans="32:36" x14ac:dyDescent="0.2">
      <c r="AF147" s="1240" t="e">
        <f ca="1">_xll.qlCalendarAdvance(Calendar,AF146,"1d","mf",,trigger)</f>
        <v>#NAME?</v>
      </c>
      <c r="AG147" s="1239" t="e">
        <f ca="1">_xll.qlDayCounterYearFraction(DayCounter,SettlementDate,AF147,,,trigger)</f>
        <v>#NAME?</v>
      </c>
      <c r="AH147" s="1238" t="e">
        <f t="shared" ca="1" si="12"/>
        <v>#NAME?</v>
      </c>
      <c r="AI147" s="1238" t="e">
        <f t="shared" ca="1" si="13"/>
        <v>#NAME?</v>
      </c>
      <c r="AJ147" s="1238" t="e">
        <f t="shared" ca="1" si="14"/>
        <v>#NAME?</v>
      </c>
    </row>
    <row r="148" spans="32:36" x14ac:dyDescent="0.2">
      <c r="AF148" s="1240" t="e">
        <f ca="1">_xll.qlCalendarAdvance(Calendar,AF147,"1d","mf",,trigger)</f>
        <v>#NAME?</v>
      </c>
      <c r="AG148" s="1239" t="e">
        <f ca="1">_xll.qlDayCounterYearFraction(DayCounter,SettlementDate,AF148,,,trigger)</f>
        <v>#NAME?</v>
      </c>
      <c r="AH148" s="1238" t="e">
        <f t="shared" ca="1" si="12"/>
        <v>#NAME?</v>
      </c>
      <c r="AI148" s="1238" t="e">
        <f t="shared" ca="1" si="13"/>
        <v>#NAME?</v>
      </c>
      <c r="AJ148" s="1238" t="e">
        <f t="shared" ca="1" si="14"/>
        <v>#NAME?</v>
      </c>
    </row>
    <row r="149" spans="32:36" x14ac:dyDescent="0.2">
      <c r="AF149" s="1240" t="e">
        <f ca="1">_xll.qlCalendarAdvance(Calendar,AF148,"1d","mf",,trigger)</f>
        <v>#NAME?</v>
      </c>
      <c r="AG149" s="1239" t="e">
        <f ca="1">_xll.qlDayCounterYearFraction(DayCounter,SettlementDate,AF149,,,trigger)</f>
        <v>#NAME?</v>
      </c>
      <c r="AH149" s="1238" t="e">
        <f t="shared" ca="1" si="12"/>
        <v>#NAME?</v>
      </c>
      <c r="AI149" s="1238" t="e">
        <f t="shared" ca="1" si="13"/>
        <v>#NAME?</v>
      </c>
      <c r="AJ149" s="1238" t="e">
        <f t="shared" ca="1" si="14"/>
        <v>#NAME?</v>
      </c>
    </row>
    <row r="150" spans="32:36" x14ac:dyDescent="0.2">
      <c r="AF150" s="1240" t="e">
        <f ca="1">_xll.qlCalendarAdvance(Calendar,AF149,"1d","mf",,trigger)</f>
        <v>#NAME?</v>
      </c>
      <c r="AG150" s="1239" t="e">
        <f ca="1">_xll.qlDayCounterYearFraction(DayCounter,SettlementDate,AF150,,,trigger)</f>
        <v>#NAME?</v>
      </c>
      <c r="AH150" s="1238" t="e">
        <f t="shared" ca="1" si="12"/>
        <v>#NAME?</v>
      </c>
      <c r="AI150" s="1238" t="e">
        <f t="shared" ca="1" si="13"/>
        <v>#NAME?</v>
      </c>
      <c r="AJ150" s="1238" t="e">
        <f t="shared" ca="1" si="14"/>
        <v>#NAME?</v>
      </c>
    </row>
    <row r="151" spans="32:36" x14ac:dyDescent="0.2">
      <c r="AF151" s="1240" t="e">
        <f ca="1">_xll.qlCalendarAdvance(Calendar,AF150,"1d","mf",,trigger)</f>
        <v>#NAME?</v>
      </c>
      <c r="AG151" s="1239" t="e">
        <f ca="1">_xll.qlDayCounterYearFraction(DayCounter,SettlementDate,AF151,,,trigger)</f>
        <v>#NAME?</v>
      </c>
      <c r="AH151" s="1238" t="e">
        <f t="shared" ca="1" si="12"/>
        <v>#NAME?</v>
      </c>
      <c r="AI151" s="1238" t="e">
        <f t="shared" ca="1" si="13"/>
        <v>#NAME?</v>
      </c>
      <c r="AJ151" s="1238" t="e">
        <f t="shared" ca="1" si="14"/>
        <v>#NAME?</v>
      </c>
    </row>
    <row r="152" spans="32:36" x14ac:dyDescent="0.2">
      <c r="AF152" s="1240" t="e">
        <f ca="1">_xll.qlCalendarAdvance(Calendar,AF151,"1d","mf",,trigger)</f>
        <v>#NAME?</v>
      </c>
      <c r="AG152" s="1239" t="e">
        <f ca="1">_xll.qlDayCounterYearFraction(DayCounter,SettlementDate,AF152,,,trigger)</f>
        <v>#NAME?</v>
      </c>
      <c r="AH152" s="1238" t="e">
        <f t="shared" ca="1" si="12"/>
        <v>#NAME?</v>
      </c>
      <c r="AI152" s="1238" t="e">
        <f t="shared" ca="1" si="13"/>
        <v>#NAME?</v>
      </c>
      <c r="AJ152" s="1238" t="e">
        <f t="shared" ca="1" si="14"/>
        <v>#NAME?</v>
      </c>
    </row>
    <row r="153" spans="32:36" x14ac:dyDescent="0.2">
      <c r="AF153" s="1240" t="e">
        <f ca="1">_xll.qlCalendarAdvance(Calendar,AF152,"1d","mf",,trigger)</f>
        <v>#NAME?</v>
      </c>
      <c r="AG153" s="1239" t="e">
        <f ca="1">_xll.qlDayCounterYearFraction(DayCounter,SettlementDate,AF153,,,trigger)</f>
        <v>#NAME?</v>
      </c>
      <c r="AH153" s="1238" t="e">
        <f t="shared" ca="1" si="12"/>
        <v>#NAME?</v>
      </c>
      <c r="AI153" s="1238" t="e">
        <f t="shared" ca="1" si="13"/>
        <v>#NAME?</v>
      </c>
      <c r="AJ153" s="1238" t="e">
        <f t="shared" ca="1" si="14"/>
        <v>#NAME?</v>
      </c>
    </row>
    <row r="154" spans="32:36" x14ac:dyDescent="0.2">
      <c r="AF154" s="1240" t="e">
        <f ca="1">_xll.qlCalendarAdvance(Calendar,AF153,"1d","mf",,trigger)</f>
        <v>#NAME?</v>
      </c>
      <c r="AG154" s="1239" t="e">
        <f ca="1">_xll.qlDayCounterYearFraction(DayCounter,SettlementDate,AF154,,,trigger)</f>
        <v>#NAME?</v>
      </c>
      <c r="AH154" s="1238" t="e">
        <f t="shared" ca="1" si="12"/>
        <v>#NAME?</v>
      </c>
      <c r="AI154" s="1238" t="e">
        <f t="shared" ca="1" si="13"/>
        <v>#NAME?</v>
      </c>
      <c r="AJ154" s="1238" t="e">
        <f t="shared" ca="1" si="14"/>
        <v>#NAME?</v>
      </c>
    </row>
    <row r="155" spans="32:36" x14ac:dyDescent="0.2">
      <c r="AF155" s="1240" t="e">
        <f ca="1">_xll.qlCalendarAdvance(Calendar,AF154,"1d","mf",,trigger)</f>
        <v>#NAME?</v>
      </c>
      <c r="AG155" s="1239" t="e">
        <f ca="1">_xll.qlDayCounterYearFraction(DayCounter,SettlementDate,AF155,,,trigger)</f>
        <v>#NAME?</v>
      </c>
      <c r="AH155" s="1238" t="e">
        <f t="shared" ca="1" si="12"/>
        <v>#NAME?</v>
      </c>
      <c r="AI155" s="1238" t="e">
        <f t="shared" ca="1" si="13"/>
        <v>#NAME?</v>
      </c>
      <c r="AJ155" s="1238" t="e">
        <f t="shared" ca="1" si="14"/>
        <v>#NAME?</v>
      </c>
    </row>
    <row r="156" spans="32:36" x14ac:dyDescent="0.2">
      <c r="AF156" s="1240" t="e">
        <f ca="1">_xll.qlCalendarAdvance(Calendar,AF155,"1d","mf",,trigger)</f>
        <v>#NAME?</v>
      </c>
      <c r="AG156" s="1239" t="e">
        <f ca="1">_xll.qlDayCounterYearFraction(DayCounter,SettlementDate,AF156,,,trigger)</f>
        <v>#NAME?</v>
      </c>
      <c r="AH156" s="1238" t="e">
        <f t="shared" ca="1" si="12"/>
        <v>#NAME?</v>
      </c>
      <c r="AI156" s="1238" t="e">
        <f t="shared" ca="1" si="13"/>
        <v>#NAME?</v>
      </c>
      <c r="AJ156" s="1238" t="e">
        <f t="shared" ca="1" si="14"/>
        <v>#NAME?</v>
      </c>
    </row>
    <row r="157" spans="32:36" x14ac:dyDescent="0.2">
      <c r="AF157" s="1240" t="e">
        <f ca="1">_xll.qlCalendarAdvance(Calendar,AF156,"1d","mf",,trigger)</f>
        <v>#NAME?</v>
      </c>
      <c r="AG157" s="1239" t="e">
        <f ca="1">_xll.qlDayCounterYearFraction(DayCounter,SettlementDate,AF157,,,trigger)</f>
        <v>#NAME?</v>
      </c>
      <c r="AH157" s="1238" t="e">
        <f t="shared" ca="1" si="12"/>
        <v>#NAME?</v>
      </c>
      <c r="AI157" s="1238" t="e">
        <f t="shared" ca="1" si="13"/>
        <v>#NAME?</v>
      </c>
      <c r="AJ157" s="1238" t="e">
        <f t="shared" ca="1" si="14"/>
        <v>#NAME?</v>
      </c>
    </row>
    <row r="158" spans="32:36" x14ac:dyDescent="0.2">
      <c r="AF158" s="1240" t="e">
        <f ca="1">_xll.qlCalendarAdvance(Calendar,AF157,"1d","mf",,trigger)</f>
        <v>#NAME?</v>
      </c>
      <c r="AG158" s="1239" t="e">
        <f ca="1">_xll.qlDayCounterYearFraction(DayCounter,SettlementDate,AF158,,,trigger)</f>
        <v>#NAME?</v>
      </c>
      <c r="AH158" s="1238" t="e">
        <f t="shared" ca="1" si="12"/>
        <v>#NAME?</v>
      </c>
      <c r="AI158" s="1238" t="e">
        <f t="shared" ca="1" si="13"/>
        <v>#NAME?</v>
      </c>
      <c r="AJ158" s="1238" t="e">
        <f t="shared" ca="1" si="14"/>
        <v>#NAME?</v>
      </c>
    </row>
    <row r="159" spans="32:36" x14ac:dyDescent="0.2">
      <c r="AF159" s="1240" t="e">
        <f ca="1">_xll.qlCalendarAdvance(Calendar,AF158,"1d","mf",,trigger)</f>
        <v>#NAME?</v>
      </c>
      <c r="AG159" s="1239" t="e">
        <f ca="1">_xll.qlDayCounterYearFraction(DayCounter,SettlementDate,AF159,,,trigger)</f>
        <v>#NAME?</v>
      </c>
      <c r="AH159" s="1238" t="e">
        <f t="shared" ca="1" si="12"/>
        <v>#NAME?</v>
      </c>
      <c r="AI159" s="1238" t="e">
        <f t="shared" ca="1" si="13"/>
        <v>#NAME?</v>
      </c>
      <c r="AJ159" s="1238" t="e">
        <f t="shared" ca="1" si="14"/>
        <v>#NAME?</v>
      </c>
    </row>
    <row r="160" spans="32:36" x14ac:dyDescent="0.2">
      <c r="AF160" s="1240" t="e">
        <f ca="1">_xll.qlCalendarAdvance(Calendar,AF159,"1d","mf",,trigger)</f>
        <v>#NAME?</v>
      </c>
      <c r="AG160" s="1239" t="e">
        <f ca="1">_xll.qlDayCounterYearFraction(DayCounter,SettlementDate,AF160,,,trigger)</f>
        <v>#NAME?</v>
      </c>
      <c r="AH160" s="1238" t="e">
        <f t="shared" ca="1" si="12"/>
        <v>#NAME?</v>
      </c>
      <c r="AI160" s="1238" t="e">
        <f t="shared" ca="1" si="13"/>
        <v>#NAME?</v>
      </c>
      <c r="AJ160" s="1238" t="e">
        <f t="shared" ca="1" si="14"/>
        <v>#NAME?</v>
      </c>
    </row>
    <row r="161" spans="32:36" x14ac:dyDescent="0.2">
      <c r="AF161" s="1240" t="e">
        <f ca="1">_xll.qlCalendarAdvance(Calendar,AF160,"1d","mf",,trigger)</f>
        <v>#NAME?</v>
      </c>
      <c r="AG161" s="1239" t="e">
        <f ca="1">_xll.qlDayCounterYearFraction(DayCounter,SettlementDate,AF161,,,trigger)</f>
        <v>#NAME?</v>
      </c>
      <c r="AH161" s="1238" t="e">
        <f t="shared" ca="1" si="12"/>
        <v>#NAME?</v>
      </c>
      <c r="AI161" s="1238" t="e">
        <f t="shared" ca="1" si="13"/>
        <v>#NAME?</v>
      </c>
      <c r="AJ161" s="1238" t="e">
        <f t="shared" ca="1" si="14"/>
        <v>#NAME?</v>
      </c>
    </row>
    <row r="162" spans="32:36" x14ac:dyDescent="0.2">
      <c r="AF162" s="1240" t="e">
        <f ca="1">_xll.qlCalendarAdvance(Calendar,AF161,"1d","mf",,trigger)</f>
        <v>#NAME?</v>
      </c>
      <c r="AG162" s="1239" t="e">
        <f ca="1">_xll.qlDayCounterYearFraction(DayCounter,SettlementDate,AF162,,,trigger)</f>
        <v>#NAME?</v>
      </c>
      <c r="AH162" s="1238" t="e">
        <f t="shared" ca="1" si="12"/>
        <v>#NAME?</v>
      </c>
      <c r="AI162" s="1238" t="e">
        <f t="shared" ca="1" si="13"/>
        <v>#NAME?</v>
      </c>
      <c r="AJ162" s="1238" t="e">
        <f t="shared" ca="1" si="14"/>
        <v>#NAME?</v>
      </c>
    </row>
    <row r="163" spans="32:36" x14ac:dyDescent="0.2">
      <c r="AF163" s="1240" t="e">
        <f ca="1">_xll.qlCalendarAdvance(Calendar,AF162,"1d","mf",,trigger)</f>
        <v>#NAME?</v>
      </c>
      <c r="AG163" s="1239" t="e">
        <f ca="1">_xll.qlDayCounterYearFraction(DayCounter,SettlementDate,AF163,,,trigger)</f>
        <v>#NAME?</v>
      </c>
      <c r="AH163" s="1238" t="e">
        <f t="shared" ca="1" si="12"/>
        <v>#NAME?</v>
      </c>
      <c r="AI163" s="1238" t="e">
        <f t="shared" ca="1" si="13"/>
        <v>#NAME?</v>
      </c>
      <c r="AJ163" s="1238" t="e">
        <f t="shared" ca="1" si="14"/>
        <v>#NAME?</v>
      </c>
    </row>
    <row r="164" spans="32:36" x14ac:dyDescent="0.2">
      <c r="AF164" s="1240" t="e">
        <f ca="1">_xll.qlCalendarAdvance(Calendar,AF163,"1d","mf",,trigger)</f>
        <v>#NAME?</v>
      </c>
      <c r="AG164" s="1239" t="e">
        <f ca="1">_xll.qlDayCounterYearFraction(DayCounter,SettlementDate,AF164,,,trigger)</f>
        <v>#NAME?</v>
      </c>
      <c r="AH164" s="1238" t="e">
        <f t="shared" ca="1" si="12"/>
        <v>#NAME?</v>
      </c>
      <c r="AI164" s="1238" t="e">
        <f t="shared" ca="1" si="13"/>
        <v>#NAME?</v>
      </c>
      <c r="AJ164" s="1238" t="e">
        <f t="shared" ca="1" si="14"/>
        <v>#NAME?</v>
      </c>
    </row>
    <row r="165" spans="32:36" x14ac:dyDescent="0.2">
      <c r="AF165" s="1240" t="e">
        <f ca="1">_xll.qlCalendarAdvance(Calendar,AF164,"1d","mf",,trigger)</f>
        <v>#NAME?</v>
      </c>
      <c r="AG165" s="1239" t="e">
        <f ca="1">_xll.qlDayCounterYearFraction(DayCounter,SettlementDate,AF165,,,trigger)</f>
        <v>#NAME?</v>
      </c>
      <c r="AH165" s="1238" t="e">
        <f t="shared" ca="1" si="12"/>
        <v>#NAME?</v>
      </c>
      <c r="AI165" s="1238" t="e">
        <f t="shared" ca="1" si="13"/>
        <v>#NAME?</v>
      </c>
      <c r="AJ165" s="1238" t="e">
        <f t="shared" ca="1" si="14"/>
        <v>#NAME?</v>
      </c>
    </row>
    <row r="166" spans="32:36" x14ac:dyDescent="0.2">
      <c r="AF166" s="1240" t="e">
        <f ca="1">_xll.qlCalendarAdvance(Calendar,AF165,"1d","mf",,trigger)</f>
        <v>#NAME?</v>
      </c>
      <c r="AG166" s="1239" t="e">
        <f ca="1">_xll.qlDayCounterYearFraction(DayCounter,SettlementDate,AF166,,,trigger)</f>
        <v>#NAME?</v>
      </c>
      <c r="AH166" s="1238" t="e">
        <f t="shared" ca="1" si="12"/>
        <v>#NAME?</v>
      </c>
      <c r="AI166" s="1238" t="e">
        <f t="shared" ca="1" si="13"/>
        <v>#NAME?</v>
      </c>
      <c r="AJ166" s="1238" t="e">
        <f t="shared" ca="1" si="14"/>
        <v>#NAME?</v>
      </c>
    </row>
    <row r="167" spans="32:36" x14ac:dyDescent="0.2">
      <c r="AF167" s="1240" t="e">
        <f ca="1">_xll.qlCalendarAdvance(Calendar,AF166,"1d","mf",,trigger)</f>
        <v>#NAME?</v>
      </c>
      <c r="AG167" s="1239" t="e">
        <f ca="1">_xll.qlDayCounterYearFraction(DayCounter,SettlementDate,AF167,,,trigger)</f>
        <v>#NAME?</v>
      </c>
      <c r="AH167" s="1238" t="e">
        <f t="shared" ca="1" si="12"/>
        <v>#NAME?</v>
      </c>
      <c r="AI167" s="1238" t="e">
        <f t="shared" ca="1" si="13"/>
        <v>#NAME?</v>
      </c>
      <c r="AJ167" s="1238" t="e">
        <f t="shared" ca="1" si="14"/>
        <v>#NAME?</v>
      </c>
    </row>
    <row r="168" spans="32:36" x14ac:dyDescent="0.2">
      <c r="AF168" s="1240" t="e">
        <f ca="1">_xll.qlCalendarAdvance(Calendar,AF167,"1d","mf",,trigger)</f>
        <v>#NAME?</v>
      </c>
      <c r="AG168" s="1239" t="e">
        <f ca="1">_xll.qlDayCounterYearFraction(DayCounter,SettlementDate,AF168,,,trigger)</f>
        <v>#NAME?</v>
      </c>
      <c r="AH168" s="1238" t="e">
        <f t="shared" ca="1" si="12"/>
        <v>#NAME?</v>
      </c>
      <c r="AI168" s="1238" t="e">
        <f t="shared" ca="1" si="13"/>
        <v>#NAME?</v>
      </c>
      <c r="AJ168" s="1238" t="e">
        <f t="shared" ca="1" si="14"/>
        <v>#NAME?</v>
      </c>
    </row>
    <row r="169" spans="32:36" x14ac:dyDescent="0.2">
      <c r="AF169" s="1240" t="e">
        <f ca="1">_xll.qlCalendarAdvance(Calendar,AF168,"1d","mf",,trigger)</f>
        <v>#NAME?</v>
      </c>
      <c r="AG169" s="1239" t="e">
        <f ca="1">_xll.qlDayCounterYearFraction(DayCounter,SettlementDate,AF169,,,trigger)</f>
        <v>#NAME?</v>
      </c>
      <c r="AH169" s="1238" t="e">
        <f t="shared" ca="1" si="12"/>
        <v>#NAME?</v>
      </c>
      <c r="AI169" s="1238" t="e">
        <f t="shared" ca="1" si="13"/>
        <v>#NAME?</v>
      </c>
      <c r="AJ169" s="1238" t="e">
        <f t="shared" ca="1" si="14"/>
        <v>#NAME?</v>
      </c>
    </row>
    <row r="170" spans="32:36" x14ac:dyDescent="0.2">
      <c r="AF170" s="1240" t="e">
        <f ca="1">_xll.qlCalendarAdvance(Calendar,AF169,"1d","mf",,trigger)</f>
        <v>#NAME?</v>
      </c>
      <c r="AG170" s="1239" t="e">
        <f ca="1">_xll.qlDayCounterYearFraction(DayCounter,SettlementDate,AF170,,,trigger)</f>
        <v>#NAME?</v>
      </c>
      <c r="AH170" s="1238" t="e">
        <f t="shared" ca="1" si="12"/>
        <v>#NAME?</v>
      </c>
      <c r="AI170" s="1238" t="e">
        <f t="shared" ca="1" si="13"/>
        <v>#NAME?</v>
      </c>
      <c r="AJ170" s="1238" t="e">
        <f t="shared" ca="1" si="14"/>
        <v>#NAME?</v>
      </c>
    </row>
    <row r="171" spans="32:36" x14ac:dyDescent="0.2">
      <c r="AF171" s="1240" t="e">
        <f ca="1">_xll.qlCalendarAdvance(Calendar,AF170,"1d","mf",,trigger)</f>
        <v>#NAME?</v>
      </c>
      <c r="AG171" s="1239" t="e">
        <f ca="1">_xll.qlDayCounterYearFraction(DayCounter,SettlementDate,AF171,,,trigger)</f>
        <v>#NAME?</v>
      </c>
      <c r="AH171" s="1238" t="e">
        <f t="shared" ca="1" si="12"/>
        <v>#NAME?</v>
      </c>
      <c r="AI171" s="1238" t="e">
        <f t="shared" ca="1" si="13"/>
        <v>#NAME?</v>
      </c>
      <c r="AJ171" s="1238" t="e">
        <f t="shared" ca="1" si="14"/>
        <v>#NAME?</v>
      </c>
    </row>
    <row r="172" spans="32:36" x14ac:dyDescent="0.2">
      <c r="AF172" s="1240" t="e">
        <f ca="1">_xll.qlCalendarAdvance(Calendar,AF171,"1d","mf",,trigger)</f>
        <v>#NAME?</v>
      </c>
      <c r="AG172" s="1239" t="e">
        <f ca="1">_xll.qlDayCounterYearFraction(DayCounter,SettlementDate,AF172,,,trigger)</f>
        <v>#NAME?</v>
      </c>
      <c r="AH172" s="1238" t="e">
        <f t="shared" ca="1" si="12"/>
        <v>#NAME?</v>
      </c>
      <c r="AI172" s="1238" t="e">
        <f t="shared" ca="1" si="13"/>
        <v>#NAME?</v>
      </c>
      <c r="AJ172" s="1238" t="e">
        <f t="shared" ca="1" si="14"/>
        <v>#NAME?</v>
      </c>
    </row>
    <row r="173" spans="32:36" x14ac:dyDescent="0.2">
      <c r="AF173" s="1240" t="e">
        <f ca="1">_xll.qlCalendarAdvance(Calendar,AF172,"1d","mf",,trigger)</f>
        <v>#NAME?</v>
      </c>
      <c r="AG173" s="1239" t="e">
        <f ca="1">_xll.qlDayCounterYearFraction(DayCounter,SettlementDate,AF173,,,trigger)</f>
        <v>#NAME?</v>
      </c>
      <c r="AH173" s="1238" t="e">
        <f t="shared" ca="1" si="12"/>
        <v>#NAME?</v>
      </c>
      <c r="AI173" s="1238" t="e">
        <f t="shared" ca="1" si="13"/>
        <v>#NAME?</v>
      </c>
      <c r="AJ173" s="1238" t="e">
        <f t="shared" ca="1" si="14"/>
        <v>#NAME?</v>
      </c>
    </row>
    <row r="174" spans="32:36" x14ac:dyDescent="0.2">
      <c r="AF174" s="1240" t="e">
        <f ca="1">_xll.qlCalendarAdvance(Calendar,AF173,"1d","mf",,trigger)</f>
        <v>#NAME?</v>
      </c>
      <c r="AG174" s="1239" t="e">
        <f ca="1">_xll.qlDayCounterYearFraction(DayCounter,SettlementDate,AF174,,,trigger)</f>
        <v>#NAME?</v>
      </c>
      <c r="AH174" s="1238" t="e">
        <f t="shared" ca="1" si="12"/>
        <v>#NAME?</v>
      </c>
      <c r="AI174" s="1238" t="e">
        <f t="shared" ca="1" si="13"/>
        <v>#NAME?</v>
      </c>
      <c r="AJ174" s="1238" t="e">
        <f t="shared" ca="1" si="14"/>
        <v>#NAME?</v>
      </c>
    </row>
    <row r="175" spans="32:36" x14ac:dyDescent="0.2">
      <c r="AF175" s="1240" t="e">
        <f ca="1">_xll.qlCalendarAdvance(Calendar,AF174,"1d","mf",,trigger)</f>
        <v>#NAME?</v>
      </c>
      <c r="AG175" s="1239" t="e">
        <f ca="1">_xll.qlDayCounterYearFraction(DayCounter,SettlementDate,AF175,,,trigger)</f>
        <v>#NAME?</v>
      </c>
      <c r="AH175" s="1238" t="e">
        <f t="shared" ca="1" si="12"/>
        <v>#NAME?</v>
      </c>
      <c r="AI175" s="1238" t="e">
        <f t="shared" ca="1" si="13"/>
        <v>#NAME?</v>
      </c>
      <c r="AJ175" s="1238" t="e">
        <f t="shared" ca="1" si="14"/>
        <v>#NAME?</v>
      </c>
    </row>
    <row r="176" spans="32:36" x14ac:dyDescent="0.2">
      <c r="AF176" s="1240" t="e">
        <f ca="1">_xll.qlCalendarAdvance(Calendar,AF175,"1d","mf",,trigger)</f>
        <v>#NAME?</v>
      </c>
      <c r="AG176" s="1239" t="e">
        <f ca="1">_xll.qlDayCounterYearFraction(DayCounter,SettlementDate,AF176,,,trigger)</f>
        <v>#NAME?</v>
      </c>
      <c r="AH176" s="1238" t="e">
        <f t="shared" ca="1" si="12"/>
        <v>#NAME?</v>
      </c>
      <c r="AI176" s="1238" t="e">
        <f t="shared" ca="1" si="13"/>
        <v>#NAME?</v>
      </c>
      <c r="AJ176" s="1238" t="e">
        <f t="shared" ca="1" si="14"/>
        <v>#NAME?</v>
      </c>
    </row>
    <row r="177" spans="32:36" x14ac:dyDescent="0.2">
      <c r="AF177" s="1240" t="e">
        <f ca="1">_xll.qlCalendarAdvance(Calendar,AF176,"1d","mf",,trigger)</f>
        <v>#NAME?</v>
      </c>
      <c r="AG177" s="1239" t="e">
        <f ca="1">_xll.qlDayCounterYearFraction(DayCounter,SettlementDate,AF177,,,trigger)</f>
        <v>#NAME?</v>
      </c>
      <c r="AH177" s="1238" t="e">
        <f t="shared" ca="1" si="12"/>
        <v>#NAME?</v>
      </c>
      <c r="AI177" s="1238" t="e">
        <f t="shared" ca="1" si="13"/>
        <v>#NAME?</v>
      </c>
      <c r="AJ177" s="1238" t="e">
        <f t="shared" ca="1" si="14"/>
        <v>#NAME?</v>
      </c>
    </row>
    <row r="178" spans="32:36" x14ac:dyDescent="0.2">
      <c r="AF178" s="1240" t="e">
        <f ca="1">_xll.qlCalendarAdvance(Calendar,AF177,"1d","mf",,trigger)</f>
        <v>#NAME?</v>
      </c>
      <c r="AG178" s="1239" t="e">
        <f ca="1">_xll.qlDayCounterYearFraction(DayCounter,SettlementDate,AF178,,,trigger)</f>
        <v>#NAME?</v>
      </c>
      <c r="AH178" s="1238" t="e">
        <f t="shared" ca="1" si="12"/>
        <v>#NAME?</v>
      </c>
      <c r="AI178" s="1238" t="e">
        <f t="shared" ca="1" si="13"/>
        <v>#NAME?</v>
      </c>
      <c r="AJ178" s="1238" t="e">
        <f t="shared" ca="1" si="14"/>
        <v>#NAME?</v>
      </c>
    </row>
    <row r="179" spans="32:36" x14ac:dyDescent="0.2">
      <c r="AF179" s="1240" t="e">
        <f ca="1">_xll.qlCalendarAdvance(Calendar,AF178,"1d","mf",,trigger)</f>
        <v>#NAME?</v>
      </c>
      <c r="AG179" s="1239" t="e">
        <f ca="1">_xll.qlDayCounterYearFraction(DayCounter,SettlementDate,AF179,,,trigger)</f>
        <v>#NAME?</v>
      </c>
      <c r="AH179" s="1238" t="e">
        <f t="shared" ca="1" si="12"/>
        <v>#NAME?</v>
      </c>
      <c r="AI179" s="1238" t="e">
        <f t="shared" ca="1" si="13"/>
        <v>#NAME?</v>
      </c>
      <c r="AJ179" s="1238" t="e">
        <f t="shared" ca="1" si="14"/>
        <v>#NAME?</v>
      </c>
    </row>
    <row r="180" spans="32:36" x14ac:dyDescent="0.2">
      <c r="AF180" s="1240" t="e">
        <f ca="1">_xll.qlCalendarAdvance(Calendar,AF179,"1d","mf",,trigger)</f>
        <v>#NAME?</v>
      </c>
      <c r="AG180" s="1239" t="e">
        <f ca="1">_xll.qlDayCounterYearFraction(DayCounter,SettlementDate,AF180,,,trigger)</f>
        <v>#NAME?</v>
      </c>
      <c r="AH180" s="1238" t="e">
        <f t="shared" ca="1" si="12"/>
        <v>#NAME?</v>
      </c>
      <c r="AI180" s="1238" t="e">
        <f t="shared" ca="1" si="13"/>
        <v>#NAME?</v>
      </c>
      <c r="AJ180" s="1238" t="e">
        <f t="shared" ca="1" si="14"/>
        <v>#NAME?</v>
      </c>
    </row>
    <row r="181" spans="32:36" x14ac:dyDescent="0.2">
      <c r="AF181" s="1240" t="e">
        <f ca="1">_xll.qlCalendarAdvance(Calendar,AF180,"1d","mf",,trigger)</f>
        <v>#NAME?</v>
      </c>
      <c r="AG181" s="1239" t="e">
        <f ca="1">_xll.qlDayCounterYearFraction(DayCounter,SettlementDate,AF181,,,trigger)</f>
        <v>#NAME?</v>
      </c>
      <c r="AH181" s="1238" t="e">
        <f t="shared" ca="1" si="12"/>
        <v>#NAME?</v>
      </c>
      <c r="AI181" s="1238" t="e">
        <f t="shared" ca="1" si="13"/>
        <v>#NAME?</v>
      </c>
      <c r="AJ181" s="1238" t="e">
        <f t="shared" ca="1" si="14"/>
        <v>#NAME?</v>
      </c>
    </row>
    <row r="182" spans="32:36" x14ac:dyDescent="0.2">
      <c r="AF182" s="1240" t="e">
        <f ca="1">_xll.qlCalendarAdvance(Calendar,AF181,"1d","mf",,trigger)</f>
        <v>#NAME?</v>
      </c>
      <c r="AG182" s="1239" t="e">
        <f ca="1">_xll.qlDayCounterYearFraction(DayCounter,SettlementDate,AF182,,,trigger)</f>
        <v>#NAME?</v>
      </c>
      <c r="AH182" s="1238" t="e">
        <f t="shared" ca="1" si="12"/>
        <v>#NAME?</v>
      </c>
      <c r="AI182" s="1238" t="e">
        <f t="shared" ca="1" si="13"/>
        <v>#NAME?</v>
      </c>
      <c r="AJ182" s="1238" t="e">
        <f t="shared" ca="1" si="14"/>
        <v>#NAME?</v>
      </c>
    </row>
    <row r="183" spans="32:36" x14ac:dyDescent="0.2">
      <c r="AF183" s="1240" t="e">
        <f ca="1">_xll.qlCalendarAdvance(Calendar,AF182,"1d","mf",,trigger)</f>
        <v>#NAME?</v>
      </c>
      <c r="AG183" s="1239" t="e">
        <f ca="1">_xll.qlDayCounterYearFraction(DayCounter,SettlementDate,AF183,,,trigger)</f>
        <v>#NAME?</v>
      </c>
      <c r="AH183" s="1238" t="e">
        <f t="shared" ca="1" si="12"/>
        <v>#NAME?</v>
      </c>
      <c r="AI183" s="1238" t="e">
        <f t="shared" ca="1" si="13"/>
        <v>#NAME?</v>
      </c>
      <c r="AJ183" s="1238" t="e">
        <f t="shared" ca="1" si="14"/>
        <v>#NAME?</v>
      </c>
    </row>
    <row r="184" spans="32:36" x14ac:dyDescent="0.2">
      <c r="AF184" s="1240" t="e">
        <f ca="1">_xll.qlCalendarAdvance(Calendar,AF183,"1d","mf",,trigger)</f>
        <v>#NAME?</v>
      </c>
      <c r="AG184" s="1239" t="e">
        <f ca="1">_xll.qlDayCounterYearFraction(DayCounter,SettlementDate,AF184,,,trigger)</f>
        <v>#NAME?</v>
      </c>
      <c r="AH184" s="1238" t="e">
        <f t="shared" ca="1" si="12"/>
        <v>#NAME?</v>
      </c>
      <c r="AI184" s="1238" t="e">
        <f t="shared" ca="1" si="13"/>
        <v>#NAME?</v>
      </c>
      <c r="AJ184" s="1238" t="e">
        <f t="shared" ca="1" si="14"/>
        <v>#NAME?</v>
      </c>
    </row>
    <row r="185" spans="32:36" x14ac:dyDescent="0.2">
      <c r="AF185" s="1240" t="e">
        <f ca="1">_xll.qlCalendarAdvance(Calendar,AF184,"1d","mf",,trigger)</f>
        <v>#NAME?</v>
      </c>
      <c r="AG185" s="1239" t="e">
        <f ca="1">_xll.qlDayCounterYearFraction(DayCounter,SettlementDate,AF185,,,trigger)</f>
        <v>#NAME?</v>
      </c>
      <c r="AH185" s="1238" t="e">
        <f t="shared" ca="1" si="12"/>
        <v>#NAME?</v>
      </c>
      <c r="AI185" s="1238" t="e">
        <f t="shared" ca="1" si="13"/>
        <v>#NAME?</v>
      </c>
      <c r="AJ185" s="1238" t="e">
        <f t="shared" ca="1" si="14"/>
        <v>#NAME?</v>
      </c>
    </row>
    <row r="186" spans="32:36" x14ac:dyDescent="0.2">
      <c r="AF186" s="1240" t="e">
        <f ca="1">_xll.qlCalendarAdvance(Calendar,AF185,"1d","mf",,trigger)</f>
        <v>#NAME?</v>
      </c>
      <c r="AG186" s="1239" t="e">
        <f ca="1">_xll.qlDayCounterYearFraction(DayCounter,SettlementDate,AF186,,,trigger)</f>
        <v>#NAME?</v>
      </c>
      <c r="AH186" s="1238" t="e">
        <f t="shared" ca="1" si="12"/>
        <v>#NAME?</v>
      </c>
      <c r="AI186" s="1238" t="e">
        <f t="shared" ca="1" si="13"/>
        <v>#NAME?</v>
      </c>
      <c r="AJ186" s="1238" t="e">
        <f t="shared" ca="1" si="14"/>
        <v>#NAME?</v>
      </c>
    </row>
    <row r="187" spans="32:36" x14ac:dyDescent="0.2">
      <c r="AF187" s="1240" t="e">
        <f ca="1">_xll.qlCalendarAdvance(Calendar,AF186,"1d","mf",,trigger)</f>
        <v>#NAME?</v>
      </c>
      <c r="AG187" s="1239" t="e">
        <f ca="1">_xll.qlDayCounterYearFraction(DayCounter,SettlementDate,AF187,,,trigger)</f>
        <v>#NAME?</v>
      </c>
      <c r="AH187" s="1238" t="e">
        <f t="shared" ca="1" si="12"/>
        <v>#NAME?</v>
      </c>
      <c r="AI187" s="1238" t="e">
        <f t="shared" ca="1" si="13"/>
        <v>#NAME?</v>
      </c>
      <c r="AJ187" s="1238" t="e">
        <f t="shared" ca="1" si="14"/>
        <v>#NAME?</v>
      </c>
    </row>
    <row r="188" spans="32:36" x14ac:dyDescent="0.2">
      <c r="AF188" s="1240" t="e">
        <f ca="1">_xll.qlCalendarAdvance(Calendar,AF187,"1d","mf",,trigger)</f>
        <v>#NAME?</v>
      </c>
      <c r="AG188" s="1239" t="e">
        <f ca="1">_xll.qlDayCounterYearFraction(DayCounter,SettlementDate,AF188,,,trigger)</f>
        <v>#NAME?</v>
      </c>
      <c r="AH188" s="1238" t="e">
        <f t="shared" ca="1" si="12"/>
        <v>#NAME?</v>
      </c>
      <c r="AI188" s="1238" t="e">
        <f t="shared" ca="1" si="13"/>
        <v>#NAME?</v>
      </c>
      <c r="AJ188" s="1238" t="e">
        <f t="shared" ca="1" si="14"/>
        <v>#NAME?</v>
      </c>
    </row>
    <row r="189" spans="32:36" x14ac:dyDescent="0.2">
      <c r="AF189" s="1240" t="e">
        <f ca="1">_xll.qlCalendarAdvance(Calendar,AF188,"1d","mf",,trigger)</f>
        <v>#NAME?</v>
      </c>
      <c r="AG189" s="1239" t="e">
        <f ca="1">_xll.qlDayCounterYearFraction(DayCounter,SettlementDate,AF189,,,trigger)</f>
        <v>#NAME?</v>
      </c>
      <c r="AH189" s="1238" t="e">
        <f t="shared" ca="1" si="12"/>
        <v>#NAME?</v>
      </c>
      <c r="AI189" s="1238" t="e">
        <f t="shared" ca="1" si="13"/>
        <v>#NAME?</v>
      </c>
      <c r="AJ189" s="1238" t="e">
        <f t="shared" ca="1" si="14"/>
        <v>#NAME?</v>
      </c>
    </row>
    <row r="190" spans="32:36" x14ac:dyDescent="0.2">
      <c r="AF190" s="1240" t="e">
        <f ca="1">_xll.qlCalendarAdvance(Calendar,AF189,"1d","mf",,trigger)</f>
        <v>#NAME?</v>
      </c>
      <c r="AG190" s="1239" t="e">
        <f ca="1">_xll.qlDayCounterYearFraction(DayCounter,SettlementDate,AF190,,,trigger)</f>
        <v>#NAME?</v>
      </c>
      <c r="AH190" s="1238" t="e">
        <f t="shared" ca="1" si="12"/>
        <v>#NAME?</v>
      </c>
      <c r="AI190" s="1238" t="e">
        <f t="shared" ca="1" si="13"/>
        <v>#NAME?</v>
      </c>
      <c r="AJ190" s="1238" t="e">
        <f t="shared" ca="1" si="14"/>
        <v>#NAME?</v>
      </c>
    </row>
    <row r="191" spans="32:36" x14ac:dyDescent="0.2">
      <c r="AF191" s="1240" t="e">
        <f ca="1">_xll.qlCalendarAdvance(Calendar,AF190,"1d","mf",,trigger)</f>
        <v>#NAME?</v>
      </c>
      <c r="AG191" s="1239" t="e">
        <f ca="1">_xll.qlDayCounterYearFraction(DayCounter,SettlementDate,AF191,,,trigger)</f>
        <v>#NAME?</v>
      </c>
      <c r="AH191" s="1238" t="e">
        <f t="shared" ca="1" si="12"/>
        <v>#NAME?</v>
      </c>
      <c r="AI191" s="1238" t="e">
        <f t="shared" ca="1" si="13"/>
        <v>#NAME?</v>
      </c>
      <c r="AJ191" s="1238" t="e">
        <f t="shared" ca="1" si="14"/>
        <v>#NAME?</v>
      </c>
    </row>
    <row r="192" spans="32:36" x14ac:dyDescent="0.2">
      <c r="AF192" s="1240" t="e">
        <f ca="1">_xll.qlCalendarAdvance(Calendar,AF191,"1d","mf",,trigger)</f>
        <v>#NAME?</v>
      </c>
      <c r="AG192" s="1239" t="e">
        <f ca="1">_xll.qlDayCounterYearFraction(DayCounter,SettlementDate,AF192,,,trigger)</f>
        <v>#NAME?</v>
      </c>
      <c r="AH192" s="1238" t="e">
        <f t="shared" ca="1" si="12"/>
        <v>#NAME?</v>
      </c>
      <c r="AI192" s="1238" t="e">
        <f t="shared" ca="1" si="13"/>
        <v>#NAME?</v>
      </c>
      <c r="AJ192" s="1238" t="e">
        <f t="shared" ca="1" si="14"/>
        <v>#NAME?</v>
      </c>
    </row>
    <row r="193" spans="32:36" x14ac:dyDescent="0.2">
      <c r="AF193" s="1240" t="e">
        <f ca="1">_xll.qlCalendarAdvance(Calendar,AF192,"1d","mf",,trigger)</f>
        <v>#NAME?</v>
      </c>
      <c r="AG193" s="1239" t="e">
        <f ca="1">_xll.qlDayCounterYearFraction(DayCounter,SettlementDate,AF193,,,trigger)</f>
        <v>#NAME?</v>
      </c>
      <c r="AH193" s="1238" t="e">
        <f t="shared" ca="1" si="12"/>
        <v>#NAME?</v>
      </c>
      <c r="AI193" s="1238" t="e">
        <f t="shared" ca="1" si="13"/>
        <v>#NAME?</v>
      </c>
      <c r="AJ193" s="1238" t="e">
        <f t="shared" ca="1" si="14"/>
        <v>#NAME?</v>
      </c>
    </row>
    <row r="194" spans="32:36" x14ac:dyDescent="0.2">
      <c r="AF194" s="1240" t="e">
        <f ca="1">_xll.qlCalendarAdvance(Calendar,AF193,"1d","mf",,trigger)</f>
        <v>#NAME?</v>
      </c>
      <c r="AG194" s="1239" t="e">
        <f ca="1">_xll.qlDayCounterYearFraction(DayCounter,SettlementDate,AF194,,,trigger)</f>
        <v>#NAME?</v>
      </c>
      <c r="AH194" s="1238" t="e">
        <f t="shared" ca="1" si="12"/>
        <v>#NAME?</v>
      </c>
      <c r="AI194" s="1238" t="e">
        <f t="shared" ca="1" si="13"/>
        <v>#NAME?</v>
      </c>
      <c r="AJ194" s="1238" t="e">
        <f t="shared" ca="1" si="14"/>
        <v>#NAME?</v>
      </c>
    </row>
    <row r="195" spans="32:36" x14ac:dyDescent="0.2">
      <c r="AF195" s="1240" t="e">
        <f ca="1">_xll.qlCalendarAdvance(Calendar,AF194,"1d","mf",,trigger)</f>
        <v>#NAME?</v>
      </c>
      <c r="AG195" s="1239" t="e">
        <f ca="1">_xll.qlDayCounterYearFraction(DayCounter,SettlementDate,AF195,,,trigger)</f>
        <v>#NAME?</v>
      </c>
      <c r="AH195" s="1238" t="e">
        <f t="shared" ref="AH195:AH257" ca="1" si="15">$W$13</f>
        <v>#NAME?</v>
      </c>
      <c r="AI195" s="1238" t="e">
        <f t="shared" ref="AI195:AI257" ca="1" si="16">$W$10+$W$9*AG195</f>
        <v>#NAME?</v>
      </c>
      <c r="AJ195" s="1238" t="e">
        <f t="shared" ref="AJ195:AJ257" ca="1" si="17">($W$5+$W$4*AG195+$W$3*AG195^2)</f>
        <v>#NAME?</v>
      </c>
    </row>
    <row r="196" spans="32:36" x14ac:dyDescent="0.2">
      <c r="AF196" s="1240" t="e">
        <f ca="1">_xll.qlCalendarAdvance(Calendar,AF195,"1d","mf",,trigger)</f>
        <v>#NAME?</v>
      </c>
      <c r="AG196" s="1239" t="e">
        <f ca="1">_xll.qlDayCounterYearFraction(DayCounter,SettlementDate,AF196,,,trigger)</f>
        <v>#NAME?</v>
      </c>
      <c r="AH196" s="1238" t="e">
        <f t="shared" ca="1" si="15"/>
        <v>#NAME?</v>
      </c>
      <c r="AI196" s="1238" t="e">
        <f t="shared" ca="1" si="16"/>
        <v>#NAME?</v>
      </c>
      <c r="AJ196" s="1238" t="e">
        <f t="shared" ca="1" si="17"/>
        <v>#NAME?</v>
      </c>
    </row>
    <row r="197" spans="32:36" x14ac:dyDescent="0.2">
      <c r="AF197" s="1240" t="e">
        <f ca="1">_xll.qlCalendarAdvance(Calendar,AF196,"1d","mf",,trigger)</f>
        <v>#NAME?</v>
      </c>
      <c r="AG197" s="1239" t="e">
        <f ca="1">_xll.qlDayCounterYearFraction(DayCounter,SettlementDate,AF197,,,trigger)</f>
        <v>#NAME?</v>
      </c>
      <c r="AH197" s="1238" t="e">
        <f t="shared" ca="1" si="15"/>
        <v>#NAME?</v>
      </c>
      <c r="AI197" s="1238" t="e">
        <f t="shared" ca="1" si="16"/>
        <v>#NAME?</v>
      </c>
      <c r="AJ197" s="1238" t="e">
        <f t="shared" ca="1" si="17"/>
        <v>#NAME?</v>
      </c>
    </row>
    <row r="198" spans="32:36" x14ac:dyDescent="0.2">
      <c r="AF198" s="1240" t="e">
        <f ca="1">_xll.qlCalendarAdvance(Calendar,AF197,"1d","mf",,trigger)</f>
        <v>#NAME?</v>
      </c>
      <c r="AG198" s="1239" t="e">
        <f ca="1">_xll.qlDayCounterYearFraction(DayCounter,SettlementDate,AF198,,,trigger)</f>
        <v>#NAME?</v>
      </c>
      <c r="AH198" s="1238" t="e">
        <f t="shared" ca="1" si="15"/>
        <v>#NAME?</v>
      </c>
      <c r="AI198" s="1238" t="e">
        <f t="shared" ca="1" si="16"/>
        <v>#NAME?</v>
      </c>
      <c r="AJ198" s="1238" t="e">
        <f t="shared" ca="1" si="17"/>
        <v>#NAME?</v>
      </c>
    </row>
    <row r="199" spans="32:36" x14ac:dyDescent="0.2">
      <c r="AF199" s="1240" t="e">
        <f ca="1">_xll.qlCalendarAdvance(Calendar,AF198,"1d","mf",,trigger)</f>
        <v>#NAME?</v>
      </c>
      <c r="AG199" s="1239" t="e">
        <f ca="1">_xll.qlDayCounterYearFraction(DayCounter,SettlementDate,AF199,,,trigger)</f>
        <v>#NAME?</v>
      </c>
      <c r="AH199" s="1238" t="e">
        <f t="shared" ca="1" si="15"/>
        <v>#NAME?</v>
      </c>
      <c r="AI199" s="1238" t="e">
        <f t="shared" ca="1" si="16"/>
        <v>#NAME?</v>
      </c>
      <c r="AJ199" s="1238" t="e">
        <f t="shared" ca="1" si="17"/>
        <v>#NAME?</v>
      </c>
    </row>
    <row r="200" spans="32:36" x14ac:dyDescent="0.2">
      <c r="AF200" s="1240" t="e">
        <f ca="1">_xll.qlCalendarAdvance(Calendar,AF199,"1d","mf",,trigger)</f>
        <v>#NAME?</v>
      </c>
      <c r="AG200" s="1239" t="e">
        <f ca="1">_xll.qlDayCounterYearFraction(DayCounter,SettlementDate,AF200,,,trigger)</f>
        <v>#NAME?</v>
      </c>
      <c r="AH200" s="1238" t="e">
        <f t="shared" ca="1" si="15"/>
        <v>#NAME?</v>
      </c>
      <c r="AI200" s="1238" t="e">
        <f t="shared" ca="1" si="16"/>
        <v>#NAME?</v>
      </c>
      <c r="AJ200" s="1238" t="e">
        <f t="shared" ca="1" si="17"/>
        <v>#NAME?</v>
      </c>
    </row>
    <row r="201" spans="32:36" x14ac:dyDescent="0.2">
      <c r="AF201" s="1240" t="e">
        <f ca="1">_xll.qlCalendarAdvance(Calendar,AF200,"1d","mf",,trigger)</f>
        <v>#NAME?</v>
      </c>
      <c r="AG201" s="1239" t="e">
        <f ca="1">_xll.qlDayCounterYearFraction(DayCounter,SettlementDate,AF201,,,trigger)</f>
        <v>#NAME?</v>
      </c>
      <c r="AH201" s="1238" t="e">
        <f t="shared" ca="1" si="15"/>
        <v>#NAME?</v>
      </c>
      <c r="AI201" s="1238" t="e">
        <f t="shared" ca="1" si="16"/>
        <v>#NAME?</v>
      </c>
      <c r="AJ201" s="1238" t="e">
        <f t="shared" ca="1" si="17"/>
        <v>#NAME?</v>
      </c>
    </row>
    <row r="202" spans="32:36" x14ac:dyDescent="0.2">
      <c r="AF202" s="1240" t="e">
        <f ca="1">_xll.qlCalendarAdvance(Calendar,AF201,"1d","mf",,trigger)</f>
        <v>#NAME?</v>
      </c>
      <c r="AG202" s="1239" t="e">
        <f ca="1">_xll.qlDayCounterYearFraction(DayCounter,SettlementDate,AF202,,,trigger)</f>
        <v>#NAME?</v>
      </c>
      <c r="AH202" s="1238" t="e">
        <f t="shared" ca="1" si="15"/>
        <v>#NAME?</v>
      </c>
      <c r="AI202" s="1238" t="e">
        <f t="shared" ca="1" si="16"/>
        <v>#NAME?</v>
      </c>
      <c r="AJ202" s="1238" t="e">
        <f t="shared" ca="1" si="17"/>
        <v>#NAME?</v>
      </c>
    </row>
    <row r="203" spans="32:36" x14ac:dyDescent="0.2">
      <c r="AF203" s="1240" t="e">
        <f ca="1">_xll.qlCalendarAdvance(Calendar,AF202,"1d","mf",,trigger)</f>
        <v>#NAME?</v>
      </c>
      <c r="AG203" s="1239" t="e">
        <f ca="1">_xll.qlDayCounterYearFraction(DayCounter,SettlementDate,AF203,,,trigger)</f>
        <v>#NAME?</v>
      </c>
      <c r="AH203" s="1238" t="e">
        <f t="shared" ca="1" si="15"/>
        <v>#NAME?</v>
      </c>
      <c r="AI203" s="1238" t="e">
        <f t="shared" ca="1" si="16"/>
        <v>#NAME?</v>
      </c>
      <c r="AJ203" s="1238" t="e">
        <f t="shared" ca="1" si="17"/>
        <v>#NAME?</v>
      </c>
    </row>
    <row r="204" spans="32:36" x14ac:dyDescent="0.2">
      <c r="AF204" s="1240" t="e">
        <f ca="1">_xll.qlCalendarAdvance(Calendar,AF203,"1d","mf",,trigger)</f>
        <v>#NAME?</v>
      </c>
      <c r="AG204" s="1239" t="e">
        <f ca="1">_xll.qlDayCounterYearFraction(DayCounter,SettlementDate,AF204,,,trigger)</f>
        <v>#NAME?</v>
      </c>
      <c r="AH204" s="1238" t="e">
        <f t="shared" ca="1" si="15"/>
        <v>#NAME?</v>
      </c>
      <c r="AI204" s="1238" t="e">
        <f t="shared" ca="1" si="16"/>
        <v>#NAME?</v>
      </c>
      <c r="AJ204" s="1238" t="e">
        <f t="shared" ca="1" si="17"/>
        <v>#NAME?</v>
      </c>
    </row>
    <row r="205" spans="32:36" x14ac:dyDescent="0.2">
      <c r="AF205" s="1240" t="e">
        <f ca="1">_xll.qlCalendarAdvance(Calendar,AF204,"1d","mf",,trigger)</f>
        <v>#NAME?</v>
      </c>
      <c r="AG205" s="1239" t="e">
        <f ca="1">_xll.qlDayCounterYearFraction(DayCounter,SettlementDate,AF205,,,trigger)</f>
        <v>#NAME?</v>
      </c>
      <c r="AH205" s="1238" t="e">
        <f t="shared" ca="1" si="15"/>
        <v>#NAME?</v>
      </c>
      <c r="AI205" s="1238" t="e">
        <f t="shared" ca="1" si="16"/>
        <v>#NAME?</v>
      </c>
      <c r="AJ205" s="1238" t="e">
        <f t="shared" ca="1" si="17"/>
        <v>#NAME?</v>
      </c>
    </row>
    <row r="206" spans="32:36" x14ac:dyDescent="0.2">
      <c r="AF206" s="1240" t="e">
        <f ca="1">_xll.qlCalendarAdvance(Calendar,AF205,"1d","mf",,trigger)</f>
        <v>#NAME?</v>
      </c>
      <c r="AG206" s="1239" t="e">
        <f ca="1">_xll.qlDayCounterYearFraction(DayCounter,SettlementDate,AF206,,,trigger)</f>
        <v>#NAME?</v>
      </c>
      <c r="AH206" s="1238" t="e">
        <f t="shared" ca="1" si="15"/>
        <v>#NAME?</v>
      </c>
      <c r="AI206" s="1238" t="e">
        <f t="shared" ca="1" si="16"/>
        <v>#NAME?</v>
      </c>
      <c r="AJ206" s="1238" t="e">
        <f t="shared" ca="1" si="17"/>
        <v>#NAME?</v>
      </c>
    </row>
    <row r="207" spans="32:36" x14ac:dyDescent="0.2">
      <c r="AF207" s="1240" t="e">
        <f ca="1">_xll.qlCalendarAdvance(Calendar,AF206,"1d","mf",,trigger)</f>
        <v>#NAME?</v>
      </c>
      <c r="AG207" s="1239" t="e">
        <f ca="1">_xll.qlDayCounterYearFraction(DayCounter,SettlementDate,AF207,,,trigger)</f>
        <v>#NAME?</v>
      </c>
      <c r="AH207" s="1238" t="e">
        <f t="shared" ca="1" si="15"/>
        <v>#NAME?</v>
      </c>
      <c r="AI207" s="1238" t="e">
        <f t="shared" ca="1" si="16"/>
        <v>#NAME?</v>
      </c>
      <c r="AJ207" s="1238" t="e">
        <f t="shared" ca="1" si="17"/>
        <v>#NAME?</v>
      </c>
    </row>
    <row r="208" spans="32:36" x14ac:dyDescent="0.2">
      <c r="AF208" s="1240" t="e">
        <f ca="1">_xll.qlCalendarAdvance(Calendar,AF207,"1d","mf",,trigger)</f>
        <v>#NAME?</v>
      </c>
      <c r="AG208" s="1239" t="e">
        <f ca="1">_xll.qlDayCounterYearFraction(DayCounter,SettlementDate,AF208,,,trigger)</f>
        <v>#NAME?</v>
      </c>
      <c r="AH208" s="1238" t="e">
        <f t="shared" ca="1" si="15"/>
        <v>#NAME?</v>
      </c>
      <c r="AI208" s="1238" t="e">
        <f t="shared" ca="1" si="16"/>
        <v>#NAME?</v>
      </c>
      <c r="AJ208" s="1238" t="e">
        <f t="shared" ca="1" si="17"/>
        <v>#NAME?</v>
      </c>
    </row>
    <row r="209" spans="32:36" x14ac:dyDescent="0.2">
      <c r="AF209" s="1240" t="e">
        <f ca="1">_xll.qlCalendarAdvance(Calendar,AF208,"1d","mf",,trigger)</f>
        <v>#NAME?</v>
      </c>
      <c r="AG209" s="1239" t="e">
        <f ca="1">_xll.qlDayCounterYearFraction(DayCounter,SettlementDate,AF209,,,trigger)</f>
        <v>#NAME?</v>
      </c>
      <c r="AH209" s="1238" t="e">
        <f t="shared" ca="1" si="15"/>
        <v>#NAME?</v>
      </c>
      <c r="AI209" s="1238" t="e">
        <f t="shared" ca="1" si="16"/>
        <v>#NAME?</v>
      </c>
      <c r="AJ209" s="1238" t="e">
        <f t="shared" ca="1" si="17"/>
        <v>#NAME?</v>
      </c>
    </row>
    <row r="210" spans="32:36" x14ac:dyDescent="0.2">
      <c r="AF210" s="1240" t="e">
        <f ca="1">_xll.qlCalendarAdvance(Calendar,AF209,"1d","mf",,trigger)</f>
        <v>#NAME?</v>
      </c>
      <c r="AG210" s="1239" t="e">
        <f ca="1">_xll.qlDayCounterYearFraction(DayCounter,SettlementDate,AF210,,,trigger)</f>
        <v>#NAME?</v>
      </c>
      <c r="AH210" s="1238" t="e">
        <f t="shared" ca="1" si="15"/>
        <v>#NAME?</v>
      </c>
      <c r="AI210" s="1238" t="e">
        <f t="shared" ca="1" si="16"/>
        <v>#NAME?</v>
      </c>
      <c r="AJ210" s="1238" t="e">
        <f t="shared" ca="1" si="17"/>
        <v>#NAME?</v>
      </c>
    </row>
    <row r="211" spans="32:36" x14ac:dyDescent="0.2">
      <c r="AF211" s="1240" t="e">
        <f ca="1">_xll.qlCalendarAdvance(Calendar,AF210,"1d","mf",,trigger)</f>
        <v>#NAME?</v>
      </c>
      <c r="AG211" s="1239" t="e">
        <f ca="1">_xll.qlDayCounterYearFraction(DayCounter,SettlementDate,AF211,,,trigger)</f>
        <v>#NAME?</v>
      </c>
      <c r="AH211" s="1238" t="e">
        <f t="shared" ca="1" si="15"/>
        <v>#NAME?</v>
      </c>
      <c r="AI211" s="1238" t="e">
        <f t="shared" ca="1" si="16"/>
        <v>#NAME?</v>
      </c>
      <c r="AJ211" s="1238" t="e">
        <f t="shared" ca="1" si="17"/>
        <v>#NAME?</v>
      </c>
    </row>
    <row r="212" spans="32:36" x14ac:dyDescent="0.2">
      <c r="AF212" s="1240" t="e">
        <f ca="1">_xll.qlCalendarAdvance(Calendar,AF211,"1d","mf",,trigger)</f>
        <v>#NAME?</v>
      </c>
      <c r="AG212" s="1239" t="e">
        <f ca="1">_xll.qlDayCounterYearFraction(DayCounter,SettlementDate,AF212,,,trigger)</f>
        <v>#NAME?</v>
      </c>
      <c r="AH212" s="1238" t="e">
        <f t="shared" ca="1" si="15"/>
        <v>#NAME?</v>
      </c>
      <c r="AI212" s="1238" t="e">
        <f t="shared" ca="1" si="16"/>
        <v>#NAME?</v>
      </c>
      <c r="AJ212" s="1238" t="e">
        <f t="shared" ca="1" si="17"/>
        <v>#NAME?</v>
      </c>
    </row>
    <row r="213" spans="32:36" x14ac:dyDescent="0.2">
      <c r="AF213" s="1240" t="e">
        <f ca="1">_xll.qlCalendarAdvance(Calendar,AF212,"1d","mf",,trigger)</f>
        <v>#NAME?</v>
      </c>
      <c r="AG213" s="1239" t="e">
        <f ca="1">_xll.qlDayCounterYearFraction(DayCounter,SettlementDate,AF213,,,trigger)</f>
        <v>#NAME?</v>
      </c>
      <c r="AH213" s="1238" t="e">
        <f t="shared" ca="1" si="15"/>
        <v>#NAME?</v>
      </c>
      <c r="AI213" s="1238" t="e">
        <f t="shared" ca="1" si="16"/>
        <v>#NAME?</v>
      </c>
      <c r="AJ213" s="1238" t="e">
        <f t="shared" ca="1" si="17"/>
        <v>#NAME?</v>
      </c>
    </row>
    <row r="214" spans="32:36" x14ac:dyDescent="0.2">
      <c r="AF214" s="1240" t="e">
        <f ca="1">_xll.qlCalendarAdvance(Calendar,AF213,"1d","mf",,trigger)</f>
        <v>#NAME?</v>
      </c>
      <c r="AG214" s="1239" t="e">
        <f ca="1">_xll.qlDayCounterYearFraction(DayCounter,SettlementDate,AF214,,,trigger)</f>
        <v>#NAME?</v>
      </c>
      <c r="AH214" s="1238" t="e">
        <f t="shared" ca="1" si="15"/>
        <v>#NAME?</v>
      </c>
      <c r="AI214" s="1238" t="e">
        <f t="shared" ca="1" si="16"/>
        <v>#NAME?</v>
      </c>
      <c r="AJ214" s="1238" t="e">
        <f t="shared" ca="1" si="17"/>
        <v>#NAME?</v>
      </c>
    </row>
    <row r="215" spans="32:36" x14ac:dyDescent="0.2">
      <c r="AF215" s="1240" t="e">
        <f ca="1">_xll.qlCalendarAdvance(Calendar,AF214,"1d","mf",,trigger)</f>
        <v>#NAME?</v>
      </c>
      <c r="AG215" s="1239" t="e">
        <f ca="1">_xll.qlDayCounterYearFraction(DayCounter,SettlementDate,AF215,,,trigger)</f>
        <v>#NAME?</v>
      </c>
      <c r="AH215" s="1238" t="e">
        <f t="shared" ca="1" si="15"/>
        <v>#NAME?</v>
      </c>
      <c r="AI215" s="1238" t="e">
        <f t="shared" ca="1" si="16"/>
        <v>#NAME?</v>
      </c>
      <c r="AJ215" s="1238" t="e">
        <f t="shared" ca="1" si="17"/>
        <v>#NAME?</v>
      </c>
    </row>
    <row r="216" spans="32:36" x14ac:dyDescent="0.2">
      <c r="AF216" s="1240" t="e">
        <f ca="1">_xll.qlCalendarAdvance(Calendar,AF215,"1d","mf",,trigger)</f>
        <v>#NAME?</v>
      </c>
      <c r="AG216" s="1239" t="e">
        <f ca="1">_xll.qlDayCounterYearFraction(DayCounter,SettlementDate,AF216,,,trigger)</f>
        <v>#NAME?</v>
      </c>
      <c r="AH216" s="1238" t="e">
        <f t="shared" ca="1" si="15"/>
        <v>#NAME?</v>
      </c>
      <c r="AI216" s="1238" t="e">
        <f t="shared" ca="1" si="16"/>
        <v>#NAME?</v>
      </c>
      <c r="AJ216" s="1238" t="e">
        <f t="shared" ca="1" si="17"/>
        <v>#NAME?</v>
      </c>
    </row>
    <row r="217" spans="32:36" x14ac:dyDescent="0.2">
      <c r="AF217" s="1240" t="e">
        <f ca="1">_xll.qlCalendarAdvance(Calendar,AF216,"1d","mf",,trigger)</f>
        <v>#NAME?</v>
      </c>
      <c r="AG217" s="1239" t="e">
        <f ca="1">_xll.qlDayCounterYearFraction(DayCounter,SettlementDate,AF217,,,trigger)</f>
        <v>#NAME?</v>
      </c>
      <c r="AH217" s="1238" t="e">
        <f t="shared" ca="1" si="15"/>
        <v>#NAME?</v>
      </c>
      <c r="AI217" s="1238" t="e">
        <f t="shared" ca="1" si="16"/>
        <v>#NAME?</v>
      </c>
      <c r="AJ217" s="1238" t="e">
        <f t="shared" ca="1" si="17"/>
        <v>#NAME?</v>
      </c>
    </row>
    <row r="218" spans="32:36" x14ac:dyDescent="0.2">
      <c r="AF218" s="1240" t="e">
        <f ca="1">_xll.qlCalendarAdvance(Calendar,AF217,"1d","mf",,trigger)</f>
        <v>#NAME?</v>
      </c>
      <c r="AG218" s="1239" t="e">
        <f ca="1">_xll.qlDayCounterYearFraction(DayCounter,SettlementDate,AF218,,,trigger)</f>
        <v>#NAME?</v>
      </c>
      <c r="AH218" s="1238" t="e">
        <f t="shared" ca="1" si="15"/>
        <v>#NAME?</v>
      </c>
      <c r="AI218" s="1238" t="e">
        <f t="shared" ca="1" si="16"/>
        <v>#NAME?</v>
      </c>
      <c r="AJ218" s="1238" t="e">
        <f t="shared" ca="1" si="17"/>
        <v>#NAME?</v>
      </c>
    </row>
    <row r="219" spans="32:36" x14ac:dyDescent="0.2">
      <c r="AF219" s="1240" t="e">
        <f ca="1">_xll.qlCalendarAdvance(Calendar,AF218,"1d","mf",,trigger)</f>
        <v>#NAME?</v>
      </c>
      <c r="AG219" s="1239" t="e">
        <f ca="1">_xll.qlDayCounterYearFraction(DayCounter,SettlementDate,AF219,,,trigger)</f>
        <v>#NAME?</v>
      </c>
      <c r="AH219" s="1238" t="e">
        <f t="shared" ca="1" si="15"/>
        <v>#NAME?</v>
      </c>
      <c r="AI219" s="1238" t="e">
        <f t="shared" ca="1" si="16"/>
        <v>#NAME?</v>
      </c>
      <c r="AJ219" s="1238" t="e">
        <f t="shared" ca="1" si="17"/>
        <v>#NAME?</v>
      </c>
    </row>
    <row r="220" spans="32:36" x14ac:dyDescent="0.2">
      <c r="AF220" s="1240" t="e">
        <f ca="1">_xll.qlCalendarAdvance(Calendar,AF219,"1d","mf",,trigger)</f>
        <v>#NAME?</v>
      </c>
      <c r="AG220" s="1239" t="e">
        <f ca="1">_xll.qlDayCounterYearFraction(DayCounter,SettlementDate,AF220,,,trigger)</f>
        <v>#NAME?</v>
      </c>
      <c r="AH220" s="1238" t="e">
        <f t="shared" ca="1" si="15"/>
        <v>#NAME?</v>
      </c>
      <c r="AI220" s="1238" t="e">
        <f t="shared" ca="1" si="16"/>
        <v>#NAME?</v>
      </c>
      <c r="AJ220" s="1238" t="e">
        <f t="shared" ca="1" si="17"/>
        <v>#NAME?</v>
      </c>
    </row>
    <row r="221" spans="32:36" x14ac:dyDescent="0.2">
      <c r="AF221" s="1240" t="e">
        <f ca="1">_xll.qlCalendarAdvance(Calendar,AF220,"1d","mf",,trigger)</f>
        <v>#NAME?</v>
      </c>
      <c r="AG221" s="1239" t="e">
        <f ca="1">_xll.qlDayCounterYearFraction(DayCounter,SettlementDate,AF221,,,trigger)</f>
        <v>#NAME?</v>
      </c>
      <c r="AH221" s="1238" t="e">
        <f t="shared" ca="1" si="15"/>
        <v>#NAME?</v>
      </c>
      <c r="AI221" s="1238" t="e">
        <f t="shared" ca="1" si="16"/>
        <v>#NAME?</v>
      </c>
      <c r="AJ221" s="1238" t="e">
        <f t="shared" ca="1" si="17"/>
        <v>#NAME?</v>
      </c>
    </row>
    <row r="222" spans="32:36" x14ac:dyDescent="0.2">
      <c r="AF222" s="1240" t="e">
        <f ca="1">_xll.qlCalendarAdvance(Calendar,AF221,"1d","mf",,trigger)</f>
        <v>#NAME?</v>
      </c>
      <c r="AG222" s="1239" t="e">
        <f ca="1">_xll.qlDayCounterYearFraction(DayCounter,SettlementDate,AF222,,,trigger)</f>
        <v>#NAME?</v>
      </c>
      <c r="AH222" s="1238" t="e">
        <f t="shared" ca="1" si="15"/>
        <v>#NAME?</v>
      </c>
      <c r="AI222" s="1238" t="e">
        <f t="shared" ca="1" si="16"/>
        <v>#NAME?</v>
      </c>
      <c r="AJ222" s="1238" t="e">
        <f t="shared" ca="1" si="17"/>
        <v>#NAME?</v>
      </c>
    </row>
    <row r="223" spans="32:36" x14ac:dyDescent="0.2">
      <c r="AF223" s="1240" t="e">
        <f ca="1">_xll.qlCalendarAdvance(Calendar,AF222,"1d","mf",,trigger)</f>
        <v>#NAME?</v>
      </c>
      <c r="AG223" s="1239" t="e">
        <f ca="1">_xll.qlDayCounterYearFraction(DayCounter,SettlementDate,AF223,,,trigger)</f>
        <v>#NAME?</v>
      </c>
      <c r="AH223" s="1238" t="e">
        <f t="shared" ca="1" si="15"/>
        <v>#NAME?</v>
      </c>
      <c r="AI223" s="1238" t="e">
        <f t="shared" ca="1" si="16"/>
        <v>#NAME?</v>
      </c>
      <c r="AJ223" s="1238" t="e">
        <f t="shared" ca="1" si="17"/>
        <v>#NAME?</v>
      </c>
    </row>
    <row r="224" spans="32:36" x14ac:dyDescent="0.2">
      <c r="AF224" s="1240" t="e">
        <f ca="1">_xll.qlCalendarAdvance(Calendar,AF223,"1d","mf",,trigger)</f>
        <v>#NAME?</v>
      </c>
      <c r="AG224" s="1239" t="e">
        <f ca="1">_xll.qlDayCounterYearFraction(DayCounter,SettlementDate,AF224,,,trigger)</f>
        <v>#NAME?</v>
      </c>
      <c r="AH224" s="1238" t="e">
        <f t="shared" ca="1" si="15"/>
        <v>#NAME?</v>
      </c>
      <c r="AI224" s="1238" t="e">
        <f t="shared" ca="1" si="16"/>
        <v>#NAME?</v>
      </c>
      <c r="AJ224" s="1238" t="e">
        <f t="shared" ca="1" si="17"/>
        <v>#NAME?</v>
      </c>
    </row>
    <row r="225" spans="32:36" x14ac:dyDescent="0.2">
      <c r="AF225" s="1240" t="e">
        <f ca="1">_xll.qlCalendarAdvance(Calendar,AF224,"1d","mf",,trigger)</f>
        <v>#NAME?</v>
      </c>
      <c r="AG225" s="1239" t="e">
        <f ca="1">_xll.qlDayCounterYearFraction(DayCounter,SettlementDate,AF225,,,trigger)</f>
        <v>#NAME?</v>
      </c>
      <c r="AH225" s="1238" t="e">
        <f t="shared" ca="1" si="15"/>
        <v>#NAME?</v>
      </c>
      <c r="AI225" s="1238" t="e">
        <f t="shared" ca="1" si="16"/>
        <v>#NAME?</v>
      </c>
      <c r="AJ225" s="1238" t="e">
        <f t="shared" ca="1" si="17"/>
        <v>#NAME?</v>
      </c>
    </row>
    <row r="226" spans="32:36" x14ac:dyDescent="0.2">
      <c r="AF226" s="1240" t="e">
        <f ca="1">_xll.qlCalendarAdvance(Calendar,AF225,"1d","mf",,trigger)</f>
        <v>#NAME?</v>
      </c>
      <c r="AG226" s="1239" t="e">
        <f ca="1">_xll.qlDayCounterYearFraction(DayCounter,SettlementDate,AF226,,,trigger)</f>
        <v>#NAME?</v>
      </c>
      <c r="AH226" s="1238" t="e">
        <f t="shared" ca="1" si="15"/>
        <v>#NAME?</v>
      </c>
      <c r="AI226" s="1238" t="e">
        <f t="shared" ca="1" si="16"/>
        <v>#NAME?</v>
      </c>
      <c r="AJ226" s="1238" t="e">
        <f t="shared" ca="1" si="17"/>
        <v>#NAME?</v>
      </c>
    </row>
    <row r="227" spans="32:36" x14ac:dyDescent="0.2">
      <c r="AF227" s="1240" t="e">
        <f ca="1">_xll.qlCalendarAdvance(Calendar,AF226,"1d","mf",,trigger)</f>
        <v>#NAME?</v>
      </c>
      <c r="AG227" s="1239" t="e">
        <f ca="1">_xll.qlDayCounterYearFraction(DayCounter,SettlementDate,AF227,,,trigger)</f>
        <v>#NAME?</v>
      </c>
      <c r="AH227" s="1238" t="e">
        <f t="shared" ca="1" si="15"/>
        <v>#NAME?</v>
      </c>
      <c r="AI227" s="1238" t="e">
        <f t="shared" ca="1" si="16"/>
        <v>#NAME?</v>
      </c>
      <c r="AJ227" s="1238" t="e">
        <f t="shared" ca="1" si="17"/>
        <v>#NAME?</v>
      </c>
    </row>
    <row r="228" spans="32:36" x14ac:dyDescent="0.2">
      <c r="AF228" s="1240" t="e">
        <f ca="1">_xll.qlCalendarAdvance(Calendar,AF227,"1d","mf",,trigger)</f>
        <v>#NAME?</v>
      </c>
      <c r="AG228" s="1239" t="e">
        <f ca="1">_xll.qlDayCounterYearFraction(DayCounter,SettlementDate,AF228,,,trigger)</f>
        <v>#NAME?</v>
      </c>
      <c r="AH228" s="1238" t="e">
        <f t="shared" ca="1" si="15"/>
        <v>#NAME?</v>
      </c>
      <c r="AI228" s="1238" t="e">
        <f t="shared" ca="1" si="16"/>
        <v>#NAME?</v>
      </c>
      <c r="AJ228" s="1238" t="e">
        <f t="shared" ca="1" si="17"/>
        <v>#NAME?</v>
      </c>
    </row>
    <row r="229" spans="32:36" x14ac:dyDescent="0.2">
      <c r="AF229" s="1240" t="e">
        <f ca="1">_xll.qlCalendarAdvance(Calendar,AF228,"1d","mf",,trigger)</f>
        <v>#NAME?</v>
      </c>
      <c r="AG229" s="1239" t="e">
        <f ca="1">_xll.qlDayCounterYearFraction(DayCounter,SettlementDate,AF229,,,trigger)</f>
        <v>#NAME?</v>
      </c>
      <c r="AH229" s="1238" t="e">
        <f t="shared" ca="1" si="15"/>
        <v>#NAME?</v>
      </c>
      <c r="AI229" s="1238" t="e">
        <f t="shared" ca="1" si="16"/>
        <v>#NAME?</v>
      </c>
      <c r="AJ229" s="1238" t="e">
        <f t="shared" ca="1" si="17"/>
        <v>#NAME?</v>
      </c>
    </row>
    <row r="230" spans="32:36" x14ac:dyDescent="0.2">
      <c r="AF230" s="1240" t="e">
        <f ca="1">_xll.qlCalendarAdvance(Calendar,AF229,"1d","mf",,trigger)</f>
        <v>#NAME?</v>
      </c>
      <c r="AG230" s="1239" t="e">
        <f ca="1">_xll.qlDayCounterYearFraction(DayCounter,SettlementDate,AF230,,,trigger)</f>
        <v>#NAME?</v>
      </c>
      <c r="AH230" s="1238" t="e">
        <f t="shared" ca="1" si="15"/>
        <v>#NAME?</v>
      </c>
      <c r="AI230" s="1238" t="e">
        <f t="shared" ca="1" si="16"/>
        <v>#NAME?</v>
      </c>
      <c r="AJ230" s="1238" t="e">
        <f t="shared" ca="1" si="17"/>
        <v>#NAME?</v>
      </c>
    </row>
    <row r="231" spans="32:36" x14ac:dyDescent="0.2">
      <c r="AF231" s="1240" t="e">
        <f ca="1">_xll.qlCalendarAdvance(Calendar,AF230,"1d","mf",,trigger)</f>
        <v>#NAME?</v>
      </c>
      <c r="AG231" s="1239" t="e">
        <f ca="1">_xll.qlDayCounterYearFraction(DayCounter,SettlementDate,AF231,,,trigger)</f>
        <v>#NAME?</v>
      </c>
      <c r="AH231" s="1238" t="e">
        <f t="shared" ca="1" si="15"/>
        <v>#NAME?</v>
      </c>
      <c r="AI231" s="1238" t="e">
        <f t="shared" ca="1" si="16"/>
        <v>#NAME?</v>
      </c>
      <c r="AJ231" s="1238" t="e">
        <f t="shared" ca="1" si="17"/>
        <v>#NAME?</v>
      </c>
    </row>
    <row r="232" spans="32:36" x14ac:dyDescent="0.2">
      <c r="AF232" s="1240" t="e">
        <f ca="1">_xll.qlCalendarAdvance(Calendar,AF231,"1d","mf",,trigger)</f>
        <v>#NAME?</v>
      </c>
      <c r="AG232" s="1239" t="e">
        <f ca="1">_xll.qlDayCounterYearFraction(DayCounter,SettlementDate,AF232,,,trigger)</f>
        <v>#NAME?</v>
      </c>
      <c r="AH232" s="1238" t="e">
        <f t="shared" ca="1" si="15"/>
        <v>#NAME?</v>
      </c>
      <c r="AI232" s="1238" t="e">
        <f t="shared" ca="1" si="16"/>
        <v>#NAME?</v>
      </c>
      <c r="AJ232" s="1238" t="e">
        <f t="shared" ca="1" si="17"/>
        <v>#NAME?</v>
      </c>
    </row>
    <row r="233" spans="32:36" x14ac:dyDescent="0.2">
      <c r="AF233" s="1240" t="e">
        <f ca="1">_xll.qlCalendarAdvance(Calendar,AF232,"1d","mf",,trigger)</f>
        <v>#NAME?</v>
      </c>
      <c r="AG233" s="1239" t="e">
        <f ca="1">_xll.qlDayCounterYearFraction(DayCounter,SettlementDate,AF233,,,trigger)</f>
        <v>#NAME?</v>
      </c>
      <c r="AH233" s="1238" t="e">
        <f t="shared" ca="1" si="15"/>
        <v>#NAME?</v>
      </c>
      <c r="AI233" s="1238" t="e">
        <f t="shared" ca="1" si="16"/>
        <v>#NAME?</v>
      </c>
      <c r="AJ233" s="1238" t="e">
        <f t="shared" ca="1" si="17"/>
        <v>#NAME?</v>
      </c>
    </row>
    <row r="234" spans="32:36" x14ac:dyDescent="0.2">
      <c r="AF234" s="1240" t="e">
        <f ca="1">_xll.qlCalendarAdvance(Calendar,AF233,"1d","mf",,trigger)</f>
        <v>#NAME?</v>
      </c>
      <c r="AG234" s="1239" t="e">
        <f ca="1">_xll.qlDayCounterYearFraction(DayCounter,SettlementDate,AF234,,,trigger)</f>
        <v>#NAME?</v>
      </c>
      <c r="AH234" s="1238" t="e">
        <f t="shared" ca="1" si="15"/>
        <v>#NAME?</v>
      </c>
      <c r="AI234" s="1238" t="e">
        <f t="shared" ca="1" si="16"/>
        <v>#NAME?</v>
      </c>
      <c r="AJ234" s="1238" t="e">
        <f t="shared" ca="1" si="17"/>
        <v>#NAME?</v>
      </c>
    </row>
    <row r="235" spans="32:36" x14ac:dyDescent="0.2">
      <c r="AF235" s="1240" t="e">
        <f ca="1">_xll.qlCalendarAdvance(Calendar,AF234,"1d","mf",,trigger)</f>
        <v>#NAME?</v>
      </c>
      <c r="AG235" s="1239" t="e">
        <f ca="1">_xll.qlDayCounterYearFraction(DayCounter,SettlementDate,AF235,,,trigger)</f>
        <v>#NAME?</v>
      </c>
      <c r="AH235" s="1238" t="e">
        <f t="shared" ca="1" si="15"/>
        <v>#NAME?</v>
      </c>
      <c r="AI235" s="1238" t="e">
        <f t="shared" ca="1" si="16"/>
        <v>#NAME?</v>
      </c>
      <c r="AJ235" s="1238" t="e">
        <f t="shared" ca="1" si="17"/>
        <v>#NAME?</v>
      </c>
    </row>
    <row r="236" spans="32:36" x14ac:dyDescent="0.2">
      <c r="AF236" s="1240" t="e">
        <f ca="1">_xll.qlCalendarAdvance(Calendar,AF235,"1d","mf",,trigger)</f>
        <v>#NAME?</v>
      </c>
      <c r="AG236" s="1239" t="e">
        <f ca="1">_xll.qlDayCounterYearFraction(DayCounter,SettlementDate,AF236,,,trigger)</f>
        <v>#NAME?</v>
      </c>
      <c r="AH236" s="1238" t="e">
        <f t="shared" ca="1" si="15"/>
        <v>#NAME?</v>
      </c>
      <c r="AI236" s="1238" t="e">
        <f t="shared" ca="1" si="16"/>
        <v>#NAME?</v>
      </c>
      <c r="AJ236" s="1238" t="e">
        <f t="shared" ca="1" si="17"/>
        <v>#NAME?</v>
      </c>
    </row>
    <row r="237" spans="32:36" x14ac:dyDescent="0.2">
      <c r="AF237" s="1240" t="e">
        <f ca="1">_xll.qlCalendarAdvance(Calendar,AF236,"1d","mf",,trigger)</f>
        <v>#NAME?</v>
      </c>
      <c r="AG237" s="1239" t="e">
        <f ca="1">_xll.qlDayCounterYearFraction(DayCounter,SettlementDate,AF237,,,trigger)</f>
        <v>#NAME?</v>
      </c>
      <c r="AH237" s="1238" t="e">
        <f t="shared" ca="1" si="15"/>
        <v>#NAME?</v>
      </c>
      <c r="AI237" s="1238" t="e">
        <f t="shared" ca="1" si="16"/>
        <v>#NAME?</v>
      </c>
      <c r="AJ237" s="1238" t="e">
        <f t="shared" ca="1" si="17"/>
        <v>#NAME?</v>
      </c>
    </row>
    <row r="238" spans="32:36" x14ac:dyDescent="0.2">
      <c r="AF238" s="1240" t="e">
        <f ca="1">_xll.qlCalendarAdvance(Calendar,AF237,"1d","mf",,trigger)</f>
        <v>#NAME?</v>
      </c>
      <c r="AG238" s="1239" t="e">
        <f ca="1">_xll.qlDayCounterYearFraction(DayCounter,SettlementDate,AF238,,,trigger)</f>
        <v>#NAME?</v>
      </c>
      <c r="AH238" s="1238" t="e">
        <f t="shared" ca="1" si="15"/>
        <v>#NAME?</v>
      </c>
      <c r="AI238" s="1238" t="e">
        <f t="shared" ca="1" si="16"/>
        <v>#NAME?</v>
      </c>
      <c r="AJ238" s="1238" t="e">
        <f t="shared" ca="1" si="17"/>
        <v>#NAME?</v>
      </c>
    </row>
    <row r="239" spans="32:36" x14ac:dyDescent="0.2">
      <c r="AF239" s="1240" t="e">
        <f ca="1">_xll.qlCalendarAdvance(Calendar,AF238,"1d","mf",,trigger)</f>
        <v>#NAME?</v>
      </c>
      <c r="AG239" s="1239" t="e">
        <f ca="1">_xll.qlDayCounterYearFraction(DayCounter,SettlementDate,AF239,,,trigger)</f>
        <v>#NAME?</v>
      </c>
      <c r="AH239" s="1238" t="e">
        <f t="shared" ca="1" si="15"/>
        <v>#NAME?</v>
      </c>
      <c r="AI239" s="1238" t="e">
        <f t="shared" ca="1" si="16"/>
        <v>#NAME?</v>
      </c>
      <c r="AJ239" s="1238" t="e">
        <f t="shared" ca="1" si="17"/>
        <v>#NAME?</v>
      </c>
    </row>
    <row r="240" spans="32:36" x14ac:dyDescent="0.2">
      <c r="AF240" s="1240" t="e">
        <f ca="1">_xll.qlCalendarAdvance(Calendar,AF239,"1d","mf",,trigger)</f>
        <v>#NAME?</v>
      </c>
      <c r="AG240" s="1239" t="e">
        <f ca="1">_xll.qlDayCounterYearFraction(DayCounter,SettlementDate,AF240,,,trigger)</f>
        <v>#NAME?</v>
      </c>
      <c r="AH240" s="1238" t="e">
        <f t="shared" ca="1" si="15"/>
        <v>#NAME?</v>
      </c>
      <c r="AI240" s="1238" t="e">
        <f t="shared" ca="1" si="16"/>
        <v>#NAME?</v>
      </c>
      <c r="AJ240" s="1238" t="e">
        <f t="shared" ca="1" si="17"/>
        <v>#NAME?</v>
      </c>
    </row>
    <row r="241" spans="32:36" x14ac:dyDescent="0.2">
      <c r="AF241" s="1240" t="e">
        <f ca="1">_xll.qlCalendarAdvance(Calendar,AF240,"1d","mf",,trigger)</f>
        <v>#NAME?</v>
      </c>
      <c r="AG241" s="1239" t="e">
        <f ca="1">_xll.qlDayCounterYearFraction(DayCounter,SettlementDate,AF241,,,trigger)</f>
        <v>#NAME?</v>
      </c>
      <c r="AH241" s="1238" t="e">
        <f t="shared" ca="1" si="15"/>
        <v>#NAME?</v>
      </c>
      <c r="AI241" s="1238" t="e">
        <f t="shared" ca="1" si="16"/>
        <v>#NAME?</v>
      </c>
      <c r="AJ241" s="1238" t="e">
        <f t="shared" ca="1" si="17"/>
        <v>#NAME?</v>
      </c>
    </row>
    <row r="242" spans="32:36" x14ac:dyDescent="0.2">
      <c r="AF242" s="1240" t="e">
        <f ca="1">_xll.qlCalendarAdvance(Calendar,AF241,"1d","mf",,trigger)</f>
        <v>#NAME?</v>
      </c>
      <c r="AG242" s="1239" t="e">
        <f ca="1">_xll.qlDayCounterYearFraction(DayCounter,SettlementDate,AF242,,,trigger)</f>
        <v>#NAME?</v>
      </c>
      <c r="AH242" s="1238" t="e">
        <f t="shared" ca="1" si="15"/>
        <v>#NAME?</v>
      </c>
      <c r="AI242" s="1238" t="e">
        <f t="shared" ca="1" si="16"/>
        <v>#NAME?</v>
      </c>
      <c r="AJ242" s="1238" t="e">
        <f t="shared" ca="1" si="17"/>
        <v>#NAME?</v>
      </c>
    </row>
    <row r="243" spans="32:36" x14ac:dyDescent="0.2">
      <c r="AF243" s="1240" t="e">
        <f ca="1">_xll.qlCalendarAdvance(Calendar,AF242,"1d","mf",,trigger)</f>
        <v>#NAME?</v>
      </c>
      <c r="AG243" s="1239" t="e">
        <f ca="1">_xll.qlDayCounterYearFraction(DayCounter,SettlementDate,AF243,,,trigger)</f>
        <v>#NAME?</v>
      </c>
      <c r="AH243" s="1238" t="e">
        <f t="shared" ca="1" si="15"/>
        <v>#NAME?</v>
      </c>
      <c r="AI243" s="1238" t="e">
        <f t="shared" ca="1" si="16"/>
        <v>#NAME?</v>
      </c>
      <c r="AJ243" s="1238" t="e">
        <f t="shared" ca="1" si="17"/>
        <v>#NAME?</v>
      </c>
    </row>
    <row r="244" spans="32:36" x14ac:dyDescent="0.2">
      <c r="AF244" s="1240" t="e">
        <f ca="1">_xll.qlCalendarAdvance(Calendar,AF243,"1d","mf",,trigger)</f>
        <v>#NAME?</v>
      </c>
      <c r="AG244" s="1239" t="e">
        <f ca="1">_xll.qlDayCounterYearFraction(DayCounter,SettlementDate,AF244,,,trigger)</f>
        <v>#NAME?</v>
      </c>
      <c r="AH244" s="1238" t="e">
        <f t="shared" ca="1" si="15"/>
        <v>#NAME?</v>
      </c>
      <c r="AI244" s="1238" t="e">
        <f t="shared" ca="1" si="16"/>
        <v>#NAME?</v>
      </c>
      <c r="AJ244" s="1238" t="e">
        <f t="shared" ca="1" si="17"/>
        <v>#NAME?</v>
      </c>
    </row>
    <row r="245" spans="32:36" x14ac:dyDescent="0.2">
      <c r="AF245" s="1240" t="e">
        <f ca="1">_xll.qlCalendarAdvance(Calendar,AF244,"1d","mf",,trigger)</f>
        <v>#NAME?</v>
      </c>
      <c r="AG245" s="1239" t="e">
        <f ca="1">_xll.qlDayCounterYearFraction(DayCounter,SettlementDate,AF245,,,trigger)</f>
        <v>#NAME?</v>
      </c>
      <c r="AH245" s="1238" t="e">
        <f t="shared" ca="1" si="15"/>
        <v>#NAME?</v>
      </c>
      <c r="AI245" s="1238" t="e">
        <f t="shared" ca="1" si="16"/>
        <v>#NAME?</v>
      </c>
      <c r="AJ245" s="1238" t="e">
        <f t="shared" ca="1" si="17"/>
        <v>#NAME?</v>
      </c>
    </row>
    <row r="246" spans="32:36" x14ac:dyDescent="0.2">
      <c r="AF246" s="1240" t="e">
        <f ca="1">_xll.qlCalendarAdvance(Calendar,AF245,"1d","mf",,trigger)</f>
        <v>#NAME?</v>
      </c>
      <c r="AG246" s="1239" t="e">
        <f ca="1">_xll.qlDayCounterYearFraction(DayCounter,SettlementDate,AF246,,,trigger)</f>
        <v>#NAME?</v>
      </c>
      <c r="AH246" s="1238" t="e">
        <f t="shared" ca="1" si="15"/>
        <v>#NAME?</v>
      </c>
      <c r="AI246" s="1238" t="e">
        <f t="shared" ca="1" si="16"/>
        <v>#NAME?</v>
      </c>
      <c r="AJ246" s="1238" t="e">
        <f t="shared" ca="1" si="17"/>
        <v>#NAME?</v>
      </c>
    </row>
    <row r="247" spans="32:36" x14ac:dyDescent="0.2">
      <c r="AF247" s="1240" t="e">
        <f ca="1">_xll.qlCalendarAdvance(Calendar,AF246,"1d","mf",,trigger)</f>
        <v>#NAME?</v>
      </c>
      <c r="AG247" s="1239" t="e">
        <f ca="1">_xll.qlDayCounterYearFraction(DayCounter,SettlementDate,AF247,,,trigger)</f>
        <v>#NAME?</v>
      </c>
      <c r="AH247" s="1238" t="e">
        <f t="shared" ca="1" si="15"/>
        <v>#NAME?</v>
      </c>
      <c r="AI247" s="1238" t="e">
        <f t="shared" ca="1" si="16"/>
        <v>#NAME?</v>
      </c>
      <c r="AJ247" s="1238" t="e">
        <f t="shared" ca="1" si="17"/>
        <v>#NAME?</v>
      </c>
    </row>
    <row r="248" spans="32:36" x14ac:dyDescent="0.2">
      <c r="AF248" s="1240" t="e">
        <f ca="1">_xll.qlCalendarAdvance(Calendar,AF247,"1d","mf",,trigger)</f>
        <v>#NAME?</v>
      </c>
      <c r="AG248" s="1239" t="e">
        <f ca="1">_xll.qlDayCounterYearFraction(DayCounter,SettlementDate,AF248,,,trigger)</f>
        <v>#NAME?</v>
      </c>
      <c r="AH248" s="1238" t="e">
        <f t="shared" ca="1" si="15"/>
        <v>#NAME?</v>
      </c>
      <c r="AI248" s="1238" t="e">
        <f t="shared" ca="1" si="16"/>
        <v>#NAME?</v>
      </c>
      <c r="AJ248" s="1238" t="e">
        <f t="shared" ca="1" si="17"/>
        <v>#NAME?</v>
      </c>
    </row>
    <row r="249" spans="32:36" x14ac:dyDescent="0.2">
      <c r="AF249" s="1240" t="e">
        <f ca="1">_xll.qlCalendarAdvance(Calendar,AF248,"1d","mf",,trigger)</f>
        <v>#NAME?</v>
      </c>
      <c r="AG249" s="1239" t="e">
        <f ca="1">_xll.qlDayCounterYearFraction(DayCounter,SettlementDate,AF249,,,trigger)</f>
        <v>#NAME?</v>
      </c>
      <c r="AH249" s="1238" t="e">
        <f t="shared" ca="1" si="15"/>
        <v>#NAME?</v>
      </c>
      <c r="AI249" s="1238" t="e">
        <f t="shared" ca="1" si="16"/>
        <v>#NAME?</v>
      </c>
      <c r="AJ249" s="1238" t="e">
        <f t="shared" ca="1" si="17"/>
        <v>#NAME?</v>
      </c>
    </row>
    <row r="250" spans="32:36" x14ac:dyDescent="0.2">
      <c r="AF250" s="1240" t="e">
        <f ca="1">_xll.qlCalendarAdvance(Calendar,AF249,"1d","mf",,trigger)</f>
        <v>#NAME?</v>
      </c>
      <c r="AG250" s="1239" t="e">
        <f ca="1">_xll.qlDayCounterYearFraction(DayCounter,SettlementDate,AF250,,,trigger)</f>
        <v>#NAME?</v>
      </c>
      <c r="AH250" s="1238" t="e">
        <f t="shared" ca="1" si="15"/>
        <v>#NAME?</v>
      </c>
      <c r="AI250" s="1238" t="e">
        <f t="shared" ca="1" si="16"/>
        <v>#NAME?</v>
      </c>
      <c r="AJ250" s="1238" t="e">
        <f t="shared" ca="1" si="17"/>
        <v>#NAME?</v>
      </c>
    </row>
    <row r="251" spans="32:36" x14ac:dyDescent="0.2">
      <c r="AF251" s="1240" t="e">
        <f ca="1">_xll.qlCalendarAdvance(Calendar,AF250,"1d","mf",,trigger)</f>
        <v>#NAME?</v>
      </c>
      <c r="AG251" s="1239" t="e">
        <f ca="1">_xll.qlDayCounterYearFraction(DayCounter,SettlementDate,AF251,,,trigger)</f>
        <v>#NAME?</v>
      </c>
      <c r="AH251" s="1238" t="e">
        <f t="shared" ca="1" si="15"/>
        <v>#NAME?</v>
      </c>
      <c r="AI251" s="1238" t="e">
        <f t="shared" ca="1" si="16"/>
        <v>#NAME?</v>
      </c>
      <c r="AJ251" s="1238" t="e">
        <f t="shared" ca="1" si="17"/>
        <v>#NAME?</v>
      </c>
    </row>
    <row r="252" spans="32:36" x14ac:dyDescent="0.2">
      <c r="AF252" s="1240" t="e">
        <f ca="1">_xll.qlCalendarAdvance(Calendar,AF251,"1d","mf",,trigger)</f>
        <v>#NAME?</v>
      </c>
      <c r="AG252" s="1239" t="e">
        <f ca="1">_xll.qlDayCounterYearFraction(DayCounter,SettlementDate,AF252,,,trigger)</f>
        <v>#NAME?</v>
      </c>
      <c r="AH252" s="1238" t="e">
        <f t="shared" ca="1" si="15"/>
        <v>#NAME?</v>
      </c>
      <c r="AI252" s="1238" t="e">
        <f t="shared" ca="1" si="16"/>
        <v>#NAME?</v>
      </c>
      <c r="AJ252" s="1238" t="e">
        <f t="shared" ca="1" si="17"/>
        <v>#NAME?</v>
      </c>
    </row>
    <row r="253" spans="32:36" x14ac:dyDescent="0.2">
      <c r="AF253" s="1240" t="e">
        <f ca="1">_xll.qlCalendarAdvance(Calendar,AF252,"1d","mf",,trigger)</f>
        <v>#NAME?</v>
      </c>
      <c r="AG253" s="1239" t="e">
        <f ca="1">_xll.qlDayCounterYearFraction(DayCounter,SettlementDate,AF253,,,trigger)</f>
        <v>#NAME?</v>
      </c>
      <c r="AH253" s="1238" t="e">
        <f t="shared" ca="1" si="15"/>
        <v>#NAME?</v>
      </c>
      <c r="AI253" s="1238" t="e">
        <f t="shared" ca="1" si="16"/>
        <v>#NAME?</v>
      </c>
      <c r="AJ253" s="1238" t="e">
        <f t="shared" ca="1" si="17"/>
        <v>#NAME?</v>
      </c>
    </row>
    <row r="254" spans="32:36" x14ac:dyDescent="0.2">
      <c r="AF254" s="1240" t="e">
        <f ca="1">_xll.qlCalendarAdvance(Calendar,AF253,"1d","mf",,trigger)</f>
        <v>#NAME?</v>
      </c>
      <c r="AG254" s="1239" t="e">
        <f ca="1">_xll.qlDayCounterYearFraction(DayCounter,SettlementDate,AF254,,,trigger)</f>
        <v>#NAME?</v>
      </c>
      <c r="AH254" s="1238" t="e">
        <f t="shared" ca="1" si="15"/>
        <v>#NAME?</v>
      </c>
      <c r="AI254" s="1238" t="e">
        <f t="shared" ca="1" si="16"/>
        <v>#NAME?</v>
      </c>
      <c r="AJ254" s="1238" t="e">
        <f t="shared" ca="1" si="17"/>
        <v>#NAME?</v>
      </c>
    </row>
    <row r="255" spans="32:36" x14ac:dyDescent="0.2">
      <c r="AF255" s="1240" t="e">
        <f ca="1">_xll.qlCalendarAdvance(Calendar,AF254,"1d","mf",,trigger)</f>
        <v>#NAME?</v>
      </c>
      <c r="AG255" s="1239" t="e">
        <f ca="1">_xll.qlDayCounterYearFraction(DayCounter,SettlementDate,AF255,,,trigger)</f>
        <v>#NAME?</v>
      </c>
      <c r="AH255" s="1238" t="e">
        <f t="shared" ca="1" si="15"/>
        <v>#NAME?</v>
      </c>
      <c r="AI255" s="1238" t="e">
        <f t="shared" ca="1" si="16"/>
        <v>#NAME?</v>
      </c>
      <c r="AJ255" s="1238" t="e">
        <f t="shared" ca="1" si="17"/>
        <v>#NAME?</v>
      </c>
    </row>
    <row r="256" spans="32:36" x14ac:dyDescent="0.2">
      <c r="AF256" s="1240" t="e">
        <f ca="1">_xll.qlCalendarAdvance(Calendar,AF255,"1d","mf",,trigger)</f>
        <v>#NAME?</v>
      </c>
      <c r="AG256" s="1239" t="e">
        <f ca="1">_xll.qlDayCounterYearFraction(DayCounter,SettlementDate,AF256,,,trigger)</f>
        <v>#NAME?</v>
      </c>
      <c r="AH256" s="1238" t="e">
        <f t="shared" ca="1" si="15"/>
        <v>#NAME?</v>
      </c>
      <c r="AI256" s="1238" t="e">
        <f t="shared" ca="1" si="16"/>
        <v>#NAME?</v>
      </c>
      <c r="AJ256" s="1238" t="e">
        <f t="shared" ca="1" si="17"/>
        <v>#NAME?</v>
      </c>
    </row>
    <row r="257" spans="32:36" x14ac:dyDescent="0.2">
      <c r="AF257" s="1237" t="e">
        <f ca="1">_xll.qlCalendarAdvance(Calendar,AF256,"1d","mf",,trigger)</f>
        <v>#NAME?</v>
      </c>
      <c r="AG257" s="1236" t="e">
        <f ca="1">_xll.qlDayCounterYearFraction(DayCounter,SettlementDate,AF257,,,trigger)</f>
        <v>#NAME?</v>
      </c>
      <c r="AH257" s="1235" t="e">
        <f t="shared" ca="1" si="15"/>
        <v>#NAME?</v>
      </c>
      <c r="AI257" s="1235" t="e">
        <f t="shared" ca="1" si="16"/>
        <v>#NAME?</v>
      </c>
      <c r="AJ257" s="1235"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H20"/>
  <sheetViews>
    <sheetView showGridLines="0" workbookViewId="0"/>
  </sheetViews>
  <sheetFormatPr defaultRowHeight="11.25" x14ac:dyDescent="0.2"/>
  <cols>
    <col min="1" max="1" width="3" style="1221" bestFit="1" customWidth="1"/>
    <col min="2" max="2" width="17.28515625" style="1221" customWidth="1"/>
    <col min="3" max="3" width="15.140625" style="1221" customWidth="1"/>
    <col min="4" max="5" width="17.28515625" style="1221" customWidth="1"/>
    <col min="6" max="8" width="9" style="1221" bestFit="1" customWidth="1"/>
    <col min="9" max="16384" width="9.140625" style="1221"/>
  </cols>
  <sheetData>
    <row r="1" spans="1:8" ht="22.5" x14ac:dyDescent="0.2">
      <c r="A1" s="1234"/>
      <c r="B1" s="1234" t="s">
        <v>326</v>
      </c>
      <c r="C1" s="1234"/>
      <c r="D1" s="1234" t="s">
        <v>325</v>
      </c>
      <c r="E1" s="1234" t="s">
        <v>441</v>
      </c>
      <c r="F1" s="1234" t="s">
        <v>25</v>
      </c>
      <c r="G1" s="1234" t="s">
        <v>440</v>
      </c>
      <c r="H1" s="1234" t="s">
        <v>439</v>
      </c>
    </row>
    <row r="2" spans="1:8" x14ac:dyDescent="0.2">
      <c r="A2" s="1233">
        <v>0</v>
      </c>
      <c r="B2" s="1232" t="e">
        <f ca="1">_xll.qlInterestRateIndexFixingDate(IborIndex1Y,D2)</f>
        <v>#NAME?</v>
      </c>
      <c r="C2" s="1233" t="e">
        <f ca="1">_xll.qlMakeDatedOIS(,D2,E2,OvernightIndex,0,DayCounter,0)</f>
        <v>#NAME?</v>
      </c>
      <c r="D2" s="1232" t="e">
        <f ca="1">_xll.qlCalendarAdvance(,Calendar,SettlementDate,A2&amp;"M","mf")</f>
        <v>#NAME?</v>
      </c>
      <c r="E2" s="1232" t="e">
        <f ca="1">_xll.qlInterestRateIndexMaturity(IborIndex1Y,D2)</f>
        <v>#NAME?</v>
      </c>
      <c r="F2" s="1230" t="e">
        <f ca="1">_xll.qlOvernightIndexedSwapFairRate(C2,_xll.ohTrigger(InterestRatesTrigger))</f>
        <v>#NAME?</v>
      </c>
      <c r="G2" s="1231" t="e">
        <f ca="1">_xll.qlInterpolationInterpolate(B12Minterpolation,D2,TRUE,F2)</f>
        <v>#NAME?</v>
      </c>
      <c r="H2" s="1230" t="e">
        <f t="shared" ref="H2:H20" ca="1" si="0">F2+G2</f>
        <v>#NAME?</v>
      </c>
    </row>
    <row r="3" spans="1:8" x14ac:dyDescent="0.2">
      <c r="A3" s="1229">
        <v>1</v>
      </c>
      <c r="B3" s="1228" t="e">
        <f ca="1">_xll.qlInterestRateIndexFixingDate(IborIndex1Y,D3)</f>
        <v>#NAME?</v>
      </c>
      <c r="C3" s="1229" t="e">
        <f ca="1">_xll.qlMakeDatedOIS(,D3,E3,OvernightIndex,0,DayCounter,0)</f>
        <v>#NAME?</v>
      </c>
      <c r="D3" s="1228" t="e">
        <f ca="1">_xll.qlCalendarAdvance(,Calendar,SettlementDate,A3&amp;"M","mf")</f>
        <v>#NAME?</v>
      </c>
      <c r="E3" s="1228" t="e">
        <f ca="1">_xll.qlInterestRateIndexMaturity(IborIndex1Y,D3)</f>
        <v>#NAME?</v>
      </c>
      <c r="F3" s="1226" t="e">
        <f ca="1">_xll.qlOvernightIndexedSwapFairRate(C3,_xll.ohTrigger(InterestRatesTrigger))</f>
        <v>#NAME?</v>
      </c>
      <c r="G3" s="1227" t="e">
        <f ca="1">_xll.qlInterpolationInterpolate(B12Minterpolation,D3,TRUE,F3)</f>
        <v>#NAME?</v>
      </c>
      <c r="H3" s="1226" t="e">
        <f t="shared" ca="1" si="0"/>
        <v>#NAME?</v>
      </c>
    </row>
    <row r="4" spans="1:8" x14ac:dyDescent="0.2">
      <c r="A4" s="1229">
        <v>2</v>
      </c>
      <c r="B4" s="1228" t="e">
        <f ca="1">_xll.qlInterestRateIndexFixingDate(IborIndex1Y,D4)</f>
        <v>#NAME?</v>
      </c>
      <c r="C4" s="1229" t="e">
        <f ca="1">_xll.qlMakeDatedOIS(,D4,E4,OvernightIndex,0,DayCounter,0)</f>
        <v>#NAME?</v>
      </c>
      <c r="D4" s="1228" t="e">
        <f ca="1">_xll.qlCalendarAdvance(,Calendar,SettlementDate,A4&amp;"M","mf")</f>
        <v>#NAME?</v>
      </c>
      <c r="E4" s="1228" t="e">
        <f ca="1">_xll.qlInterestRateIndexMaturity(IborIndex1Y,D4)</f>
        <v>#NAME?</v>
      </c>
      <c r="F4" s="1226" t="e">
        <f ca="1">_xll.qlOvernightIndexedSwapFairRate(C4,_xll.ohTrigger(InterestRatesTrigger))</f>
        <v>#NAME?</v>
      </c>
      <c r="G4" s="1227" t="e">
        <f ca="1">_xll.qlInterpolationInterpolate(B12Minterpolation,D4,TRUE,F4)</f>
        <v>#NAME?</v>
      </c>
      <c r="H4" s="1226" t="e">
        <f t="shared" ca="1" si="0"/>
        <v>#NAME?</v>
      </c>
    </row>
    <row r="5" spans="1:8" x14ac:dyDescent="0.2">
      <c r="A5" s="1229">
        <v>3</v>
      </c>
      <c r="B5" s="1228" t="e">
        <f ca="1">_xll.qlInterestRateIndexFixingDate(IborIndex1Y,D5)</f>
        <v>#NAME?</v>
      </c>
      <c r="C5" s="1229" t="e">
        <f ca="1">_xll.qlMakeDatedOIS(,D5,E5,OvernightIndex,0,DayCounter,0)</f>
        <v>#NAME?</v>
      </c>
      <c r="D5" s="1228" t="e">
        <f ca="1">_xll.qlCalendarAdvance(,Calendar,SettlementDate,A5&amp;"M","mf")</f>
        <v>#NAME?</v>
      </c>
      <c r="E5" s="1228" t="e">
        <f ca="1">_xll.qlInterestRateIndexMaturity(IborIndex1Y,D5)</f>
        <v>#NAME?</v>
      </c>
      <c r="F5" s="1226" t="e">
        <f ca="1">_xll.qlOvernightIndexedSwapFairRate(C5,_xll.ohTrigger(InterestRatesTrigger))</f>
        <v>#NAME?</v>
      </c>
      <c r="G5" s="1227" t="e">
        <f ca="1">_xll.qlInterpolationInterpolate(B12Minterpolation,D5,TRUE,F5)</f>
        <v>#NAME?</v>
      </c>
      <c r="H5" s="1226" t="e">
        <f t="shared" ca="1" si="0"/>
        <v>#NAME?</v>
      </c>
    </row>
    <row r="6" spans="1:8" x14ac:dyDescent="0.2">
      <c r="A6" s="1229">
        <v>4</v>
      </c>
      <c r="B6" s="1228" t="e">
        <f ca="1">_xll.qlInterestRateIndexFixingDate(IborIndex1Y,D6)</f>
        <v>#NAME?</v>
      </c>
      <c r="C6" s="1229" t="e">
        <f ca="1">_xll.qlMakeDatedOIS(,D6,E6,OvernightIndex,0,DayCounter,0)</f>
        <v>#NAME?</v>
      </c>
      <c r="D6" s="1228" t="e">
        <f ca="1">_xll.qlCalendarAdvance(,Calendar,SettlementDate,A6&amp;"M","mf")</f>
        <v>#NAME?</v>
      </c>
      <c r="E6" s="1228" t="e">
        <f ca="1">_xll.qlInterestRateIndexMaturity(IborIndex1Y,D6)</f>
        <v>#NAME?</v>
      </c>
      <c r="F6" s="1226" t="e">
        <f ca="1">_xll.qlOvernightIndexedSwapFairRate(C6,_xll.ohTrigger(InterestRatesTrigger))</f>
        <v>#NAME?</v>
      </c>
      <c r="G6" s="1227" t="e">
        <f ca="1">_xll.qlInterpolationInterpolate(B12Minterpolation,D6,TRUE,F6)</f>
        <v>#NAME?</v>
      </c>
      <c r="H6" s="1226" t="e">
        <f t="shared" ca="1" si="0"/>
        <v>#NAME?</v>
      </c>
    </row>
    <row r="7" spans="1:8" x14ac:dyDescent="0.2">
      <c r="A7" s="1229">
        <v>5</v>
      </c>
      <c r="B7" s="1228" t="e">
        <f ca="1">_xll.qlInterestRateIndexFixingDate(IborIndex1Y,D7)</f>
        <v>#NAME?</v>
      </c>
      <c r="C7" s="1229" t="e">
        <f ca="1">_xll.qlMakeDatedOIS(,D7,E7,OvernightIndex,0,DayCounter,0)</f>
        <v>#NAME?</v>
      </c>
      <c r="D7" s="1228" t="e">
        <f ca="1">_xll.qlCalendarAdvance(,Calendar,SettlementDate,A7&amp;"M","mf")</f>
        <v>#NAME?</v>
      </c>
      <c r="E7" s="1228" t="e">
        <f ca="1">_xll.qlInterestRateIndexMaturity(IborIndex1Y,D7)</f>
        <v>#NAME?</v>
      </c>
      <c r="F7" s="1226" t="e">
        <f ca="1">_xll.qlOvernightIndexedSwapFairRate(C7,_xll.ohTrigger(InterestRatesTrigger))</f>
        <v>#NAME?</v>
      </c>
      <c r="G7" s="1227" t="e">
        <f ca="1">_xll.qlInterpolationInterpolate(B12Minterpolation,D7,TRUE,F7)</f>
        <v>#NAME?</v>
      </c>
      <c r="H7" s="1226" t="e">
        <f t="shared" ca="1" si="0"/>
        <v>#NAME?</v>
      </c>
    </row>
    <row r="8" spans="1:8" x14ac:dyDescent="0.2">
      <c r="A8" s="1229">
        <v>6</v>
      </c>
      <c r="B8" s="1228" t="e">
        <f ca="1">_xll.qlInterestRateIndexFixingDate(IborIndex1Y,D8)</f>
        <v>#NAME?</v>
      </c>
      <c r="C8" s="1229" t="e">
        <f ca="1">_xll.qlMakeDatedOIS(,D8,E8,OvernightIndex,0,DayCounter,0)</f>
        <v>#NAME?</v>
      </c>
      <c r="D8" s="1228" t="e">
        <f ca="1">_xll.qlCalendarAdvance(,Calendar,SettlementDate,A8&amp;"M","mf")</f>
        <v>#NAME?</v>
      </c>
      <c r="E8" s="1228" t="e">
        <f ca="1">_xll.qlInterestRateIndexMaturity(IborIndex1Y,D8)</f>
        <v>#NAME?</v>
      </c>
      <c r="F8" s="1226" t="e">
        <f ca="1">_xll.qlOvernightIndexedSwapFairRate(C8,_xll.ohTrigger(InterestRatesTrigger))</f>
        <v>#NAME?</v>
      </c>
      <c r="G8" s="1227" t="e">
        <f ca="1">_xll.qlInterpolationInterpolate(B12Minterpolation,D8,TRUE,F8)</f>
        <v>#NAME?</v>
      </c>
      <c r="H8" s="1226" t="e">
        <f t="shared" ca="1" si="0"/>
        <v>#NAME?</v>
      </c>
    </row>
    <row r="9" spans="1:8" x14ac:dyDescent="0.2">
      <c r="A9" s="1229">
        <v>7</v>
      </c>
      <c r="B9" s="1228" t="e">
        <f ca="1">_xll.qlInterestRateIndexFixingDate(IborIndex1Y,D9)</f>
        <v>#NAME?</v>
      </c>
      <c r="C9" s="1229" t="e">
        <f ca="1">_xll.qlMakeDatedOIS(,D9,E9,OvernightIndex,0,DayCounter,0)</f>
        <v>#NAME?</v>
      </c>
      <c r="D9" s="1228" t="e">
        <f ca="1">_xll.qlCalendarAdvance(,Calendar,SettlementDate,A9&amp;"M","mf")</f>
        <v>#NAME?</v>
      </c>
      <c r="E9" s="1228" t="e">
        <f ca="1">_xll.qlInterestRateIndexMaturity(IborIndex1Y,D9)</f>
        <v>#NAME?</v>
      </c>
      <c r="F9" s="1226" t="e">
        <f ca="1">_xll.qlOvernightIndexedSwapFairRate(C9,_xll.ohTrigger(InterestRatesTrigger))</f>
        <v>#NAME?</v>
      </c>
      <c r="G9" s="1227" t="e">
        <f ca="1">_xll.qlInterpolationInterpolate(B12Minterpolation,D9,TRUE,F9)</f>
        <v>#NAME?</v>
      </c>
      <c r="H9" s="1226" t="e">
        <f t="shared" ca="1" si="0"/>
        <v>#NAME?</v>
      </c>
    </row>
    <row r="10" spans="1:8" x14ac:dyDescent="0.2">
      <c r="A10" s="1229">
        <v>8</v>
      </c>
      <c r="B10" s="1228" t="e">
        <f ca="1">_xll.qlInterestRateIndexFixingDate(IborIndex1Y,D10)</f>
        <v>#NAME?</v>
      </c>
      <c r="C10" s="1229" t="e">
        <f ca="1">_xll.qlMakeDatedOIS(,D10,E10,OvernightIndex,0,DayCounter,0)</f>
        <v>#NAME?</v>
      </c>
      <c r="D10" s="1228" t="e">
        <f ca="1">_xll.qlCalendarAdvance(,Calendar,SettlementDate,A10&amp;"M","mf")</f>
        <v>#NAME?</v>
      </c>
      <c r="E10" s="1228" t="e">
        <f ca="1">_xll.qlInterestRateIndexMaturity(IborIndex1Y,D10)</f>
        <v>#NAME?</v>
      </c>
      <c r="F10" s="1226" t="e">
        <f ca="1">_xll.qlOvernightIndexedSwapFairRate(C10,_xll.ohTrigger(InterestRatesTrigger))</f>
        <v>#NAME?</v>
      </c>
      <c r="G10" s="1227" t="e">
        <f ca="1">_xll.qlInterpolationInterpolate(B12Minterpolation,D10,TRUE,F10)</f>
        <v>#NAME?</v>
      </c>
      <c r="H10" s="1226" t="e">
        <f t="shared" ca="1" si="0"/>
        <v>#NAME?</v>
      </c>
    </row>
    <row r="11" spans="1:8" x14ac:dyDescent="0.2">
      <c r="A11" s="1229">
        <v>9</v>
      </c>
      <c r="B11" s="1228" t="e">
        <f ca="1">_xll.qlInterestRateIndexFixingDate(IborIndex1Y,D11)</f>
        <v>#NAME?</v>
      </c>
      <c r="C11" s="1229" t="e">
        <f ca="1">_xll.qlMakeDatedOIS(,D11,E11,OvernightIndex,0,DayCounter,0)</f>
        <v>#NAME?</v>
      </c>
      <c r="D11" s="1228" t="e">
        <f ca="1">_xll.qlCalendarAdvance(,Calendar,SettlementDate,A11&amp;"M","mf")</f>
        <v>#NAME?</v>
      </c>
      <c r="E11" s="1228" t="e">
        <f ca="1">_xll.qlInterestRateIndexMaturity(IborIndex1Y,D11)</f>
        <v>#NAME?</v>
      </c>
      <c r="F11" s="1226" t="e">
        <f ca="1">_xll.qlOvernightIndexedSwapFairRate(C11,_xll.ohTrigger(InterestRatesTrigger))</f>
        <v>#NAME?</v>
      </c>
      <c r="G11" s="1227" t="e">
        <f ca="1">_xll.qlInterpolationInterpolate(B12Minterpolation,D11,TRUE,F11)</f>
        <v>#NAME?</v>
      </c>
      <c r="H11" s="1226" t="e">
        <f t="shared" ca="1" si="0"/>
        <v>#NAME?</v>
      </c>
    </row>
    <row r="12" spans="1:8" x14ac:dyDescent="0.2">
      <c r="A12" s="1229">
        <v>10</v>
      </c>
      <c r="B12" s="1228" t="e">
        <f ca="1">_xll.qlInterestRateIndexFixingDate(IborIndex1Y,D12)</f>
        <v>#NAME?</v>
      </c>
      <c r="C12" s="1229" t="e">
        <f ca="1">_xll.qlMakeDatedOIS(,D12,E12,OvernightIndex,0,DayCounter,0)</f>
        <v>#NAME?</v>
      </c>
      <c r="D12" s="1228" t="e">
        <f ca="1">_xll.qlCalendarAdvance(,Calendar,SettlementDate,A12&amp;"M","mf")</f>
        <v>#NAME?</v>
      </c>
      <c r="E12" s="1228" t="e">
        <f ca="1">_xll.qlInterestRateIndexMaturity(IborIndex1Y,D12)</f>
        <v>#NAME?</v>
      </c>
      <c r="F12" s="1226" t="e">
        <f ca="1">_xll.qlOvernightIndexedSwapFairRate(C12,_xll.ohTrigger(InterestRatesTrigger))</f>
        <v>#NAME?</v>
      </c>
      <c r="G12" s="1227" t="e">
        <f ca="1">_xll.qlInterpolationInterpolate(B12Minterpolation,D12,TRUE,F12)</f>
        <v>#NAME?</v>
      </c>
      <c r="H12" s="1226" t="e">
        <f t="shared" ca="1" si="0"/>
        <v>#NAME?</v>
      </c>
    </row>
    <row r="13" spans="1:8" x14ac:dyDescent="0.2">
      <c r="A13" s="1225">
        <v>11</v>
      </c>
      <c r="B13" s="1224" t="e">
        <f ca="1">_xll.qlInterestRateIndexFixingDate(IborIndex1Y,D13)</f>
        <v>#NAME?</v>
      </c>
      <c r="C13" s="1225" t="e">
        <f ca="1">_xll.qlMakeDatedOIS(,D13,E13,OvernightIndex,0,DayCounter,0)</f>
        <v>#NAME?</v>
      </c>
      <c r="D13" s="1224" t="e">
        <f ca="1">_xll.qlCalendarAdvance(,Calendar,SettlementDate,A13&amp;"M","mf")</f>
        <v>#NAME?</v>
      </c>
      <c r="E13" s="1224" t="e">
        <f ca="1">_xll.qlInterestRateIndexMaturity(IborIndex1Y,D13)</f>
        <v>#NAME?</v>
      </c>
      <c r="F13" s="1222" t="e">
        <f ca="1">_xll.qlOvernightIndexedSwapFairRate(C13,_xll.ohTrigger(InterestRatesTrigger))</f>
        <v>#NAME?</v>
      </c>
      <c r="G13" s="1223" t="e">
        <f ca="1">_xll.qlInterpolationInterpolate(B12Minterpolation,D13,TRUE,F13)</f>
        <v>#NAME?</v>
      </c>
      <c r="H13" s="1222" t="e">
        <f t="shared" ca="1" si="0"/>
        <v>#NAME?</v>
      </c>
    </row>
    <row r="14" spans="1:8" x14ac:dyDescent="0.2">
      <c r="A14" s="1233">
        <v>12</v>
      </c>
      <c r="B14" s="1232" t="e">
        <f ca="1">_xll.qlInterestRateIndexFixingDate(IborIndex1Y,D14)</f>
        <v>#NAME?</v>
      </c>
      <c r="C14" s="1233" t="e">
        <f ca="1">_xll.qlMakeDatedOIS(,D14,E14,OvernightIndex,0,DayCounter,0)</f>
        <v>#NAME?</v>
      </c>
      <c r="D14" s="1232" t="e">
        <f ca="1">_xll.qlCalendarAdvance(,Calendar,SettlementDate,A14&amp;"M","mf")</f>
        <v>#NAME?</v>
      </c>
      <c r="E14" s="1232" t="e">
        <f ca="1">_xll.qlInterestRateIndexMaturity(IborIndex1Y,D14)</f>
        <v>#NAME?</v>
      </c>
      <c r="F14" s="1230" t="e">
        <f ca="1">_xll.qlOvernightIndexedSwapFairRate(C14,_xll.ohTrigger(InterestRatesTrigger))</f>
        <v>#NAME?</v>
      </c>
      <c r="G14" s="1231" t="e">
        <f ca="1">_xll.qlInterpolationInterpolate(B12Minterpolation,D14,TRUE,F14)</f>
        <v>#NAME?</v>
      </c>
      <c r="H14" s="1230" t="e">
        <f t="shared" ca="1" si="0"/>
        <v>#NAME?</v>
      </c>
    </row>
    <row r="15" spans="1:8" x14ac:dyDescent="0.2">
      <c r="A15" s="1229">
        <v>13</v>
      </c>
      <c r="B15" s="1228" t="e">
        <f ca="1">_xll.qlInterestRateIndexFixingDate(IborIndex1Y,D15)</f>
        <v>#NAME?</v>
      </c>
      <c r="C15" s="1229" t="e">
        <f ca="1">_xll.qlMakeDatedOIS(,D15,E15,OvernightIndex,0,DayCounter,0)</f>
        <v>#NAME?</v>
      </c>
      <c r="D15" s="1228" t="e">
        <f ca="1">_xll.qlCalendarAdvance(,Calendar,SettlementDate,A15&amp;"M","mf")</f>
        <v>#NAME?</v>
      </c>
      <c r="E15" s="1228" t="e">
        <f ca="1">_xll.qlInterestRateIndexMaturity(IborIndex1Y,D15)</f>
        <v>#NAME?</v>
      </c>
      <c r="F15" s="1226" t="e">
        <f ca="1">_xll.qlOvernightIndexedSwapFairRate(C15,_xll.ohTrigger(InterestRatesTrigger))</f>
        <v>#NAME?</v>
      </c>
      <c r="G15" s="1227" t="e">
        <f ca="1">_xll.qlInterpolationInterpolate(B12Minterpolation,D15,TRUE,F15)</f>
        <v>#NAME?</v>
      </c>
      <c r="H15" s="1226" t="e">
        <f t="shared" ca="1" si="0"/>
        <v>#NAME?</v>
      </c>
    </row>
    <row r="16" spans="1:8" x14ac:dyDescent="0.2">
      <c r="A16" s="1229">
        <v>14</v>
      </c>
      <c r="B16" s="1228" t="e">
        <f ca="1">_xll.qlInterestRateIndexFixingDate(IborIndex1Y,D16)</f>
        <v>#NAME?</v>
      </c>
      <c r="C16" s="1229" t="e">
        <f ca="1">_xll.qlMakeDatedOIS(,D16,E16,OvernightIndex,0,DayCounter,0)</f>
        <v>#NAME?</v>
      </c>
      <c r="D16" s="1228" t="e">
        <f ca="1">_xll.qlCalendarAdvance(,Calendar,SettlementDate,A16&amp;"M","mf")</f>
        <v>#NAME?</v>
      </c>
      <c r="E16" s="1228" t="e">
        <f ca="1">_xll.qlInterestRateIndexMaturity(IborIndex1Y,D16)</f>
        <v>#NAME?</v>
      </c>
      <c r="F16" s="1226" t="e">
        <f ca="1">_xll.qlOvernightIndexedSwapFairRate(C16,_xll.ohTrigger(InterestRatesTrigger))</f>
        <v>#NAME?</v>
      </c>
      <c r="G16" s="1227" t="e">
        <f ca="1">_xll.qlInterpolationInterpolate(B12Minterpolation,D16,TRUE,F16)</f>
        <v>#NAME?</v>
      </c>
      <c r="H16" s="1226" t="e">
        <f t="shared" ca="1" si="0"/>
        <v>#NAME?</v>
      </c>
    </row>
    <row r="17" spans="1:8" x14ac:dyDescent="0.2">
      <c r="A17" s="1229">
        <v>15</v>
      </c>
      <c r="B17" s="1228" t="e">
        <f ca="1">_xll.qlInterestRateIndexFixingDate(IborIndex1Y,D17)</f>
        <v>#NAME?</v>
      </c>
      <c r="C17" s="1229" t="e">
        <f ca="1">_xll.qlMakeDatedOIS(,D17,E17,OvernightIndex,0,DayCounter,0)</f>
        <v>#NAME?</v>
      </c>
      <c r="D17" s="1228" t="e">
        <f ca="1">_xll.qlCalendarAdvance(,Calendar,SettlementDate,A17&amp;"M","mf")</f>
        <v>#NAME?</v>
      </c>
      <c r="E17" s="1228" t="e">
        <f ca="1">_xll.qlInterestRateIndexMaturity(IborIndex1Y,D17)</f>
        <v>#NAME?</v>
      </c>
      <c r="F17" s="1226" t="e">
        <f ca="1">_xll.qlOvernightIndexedSwapFairRate(C17,_xll.ohTrigger(InterestRatesTrigger))</f>
        <v>#NAME?</v>
      </c>
      <c r="G17" s="1227" t="e">
        <f ca="1">_xll.qlInterpolationInterpolate(B12Minterpolation,D17,TRUE,F17)</f>
        <v>#NAME?</v>
      </c>
      <c r="H17" s="1226" t="e">
        <f t="shared" ca="1" si="0"/>
        <v>#NAME?</v>
      </c>
    </row>
    <row r="18" spans="1:8" x14ac:dyDescent="0.2">
      <c r="A18" s="1229">
        <v>16</v>
      </c>
      <c r="B18" s="1228" t="e">
        <f ca="1">_xll.qlInterestRateIndexFixingDate(IborIndex1Y,D18)</f>
        <v>#NAME?</v>
      </c>
      <c r="C18" s="1229" t="e">
        <f ca="1">_xll.qlMakeDatedOIS(,D18,E18,OvernightIndex,0,DayCounter,0)</f>
        <v>#NAME?</v>
      </c>
      <c r="D18" s="1228" t="e">
        <f ca="1">_xll.qlCalendarAdvance(,Calendar,SettlementDate,A18&amp;"M","mf")</f>
        <v>#NAME?</v>
      </c>
      <c r="E18" s="1228" t="e">
        <f ca="1">_xll.qlInterestRateIndexMaturity(IborIndex1Y,D18)</f>
        <v>#NAME?</v>
      </c>
      <c r="F18" s="1226" t="e">
        <f ca="1">_xll.qlOvernightIndexedSwapFairRate(C18,_xll.ohTrigger(InterestRatesTrigger))</f>
        <v>#NAME?</v>
      </c>
      <c r="G18" s="1227" t="e">
        <f ca="1">_xll.qlInterpolationInterpolate(B12Minterpolation,D18,TRUE,F18)</f>
        <v>#NAME?</v>
      </c>
      <c r="H18" s="1226" t="e">
        <f t="shared" ca="1" si="0"/>
        <v>#NAME?</v>
      </c>
    </row>
    <row r="19" spans="1:8" x14ac:dyDescent="0.2">
      <c r="A19" s="1229">
        <v>17</v>
      </c>
      <c r="B19" s="1228" t="e">
        <f ca="1">_xll.qlInterestRateIndexFixingDate(IborIndex1Y,D19)</f>
        <v>#NAME?</v>
      </c>
      <c r="C19" s="1229" t="e">
        <f ca="1">_xll.qlMakeDatedOIS(,D19,E19,OvernightIndex,0,DayCounter,0)</f>
        <v>#NAME?</v>
      </c>
      <c r="D19" s="1228" t="e">
        <f ca="1">_xll.qlCalendarAdvance(,Calendar,SettlementDate,A19&amp;"M","mf")</f>
        <v>#NAME?</v>
      </c>
      <c r="E19" s="1228" t="e">
        <f ca="1">_xll.qlInterestRateIndexMaturity(IborIndex1Y,D19)</f>
        <v>#NAME?</v>
      </c>
      <c r="F19" s="1226" t="e">
        <f ca="1">_xll.qlOvernightIndexedSwapFairRate(C19,_xll.ohTrigger(InterestRatesTrigger))</f>
        <v>#NAME?</v>
      </c>
      <c r="G19" s="1227" t="e">
        <f ca="1">_xll.qlInterpolationInterpolate(B12Minterpolation,D19,TRUE,F19)</f>
        <v>#NAME?</v>
      </c>
      <c r="H19" s="1226" t="e">
        <f t="shared" ca="1" si="0"/>
        <v>#NAME?</v>
      </c>
    </row>
    <row r="20" spans="1:8" x14ac:dyDescent="0.2">
      <c r="A20" s="1225">
        <v>18</v>
      </c>
      <c r="B20" s="1224" t="e">
        <f ca="1">_xll.qlInterestRateIndexFixingDate(IborIndex1Y,D20)</f>
        <v>#NAME?</v>
      </c>
      <c r="C20" s="1225" t="e">
        <f ca="1">_xll.qlMakeDatedOIS(,D20,E20,OvernightIndex,0,DayCounter,0)</f>
        <v>#NAME?</v>
      </c>
      <c r="D20" s="1224" t="e">
        <f ca="1">_xll.qlCalendarAdvance(,Calendar,SettlementDate,A20&amp;"M","mf")</f>
        <v>#NAME?</v>
      </c>
      <c r="E20" s="1224" t="e">
        <f ca="1">_xll.qlInterestRateIndexMaturity(IborIndex1Y,D20)</f>
        <v>#NAME?</v>
      </c>
      <c r="F20" s="1222" t="e">
        <f ca="1">_xll.qlOvernightIndexedSwapFairRate(C20,_xll.ohTrigger(InterestRatesTrigger))</f>
        <v>#NAME?</v>
      </c>
      <c r="G20" s="1223" t="e">
        <f ca="1">_xll.qlInterpolationInterpolate(B12Minterpolation,D20,TRUE,F20)</f>
        <v>#NAME?</v>
      </c>
      <c r="H20" s="1222" t="e">
        <f t="shared" ca="1" si="0"/>
        <v>#NAME?</v>
      </c>
    </row>
  </sheetData>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Q58"/>
  <sheetViews>
    <sheetView showGridLines="0" workbookViewId="0"/>
  </sheetViews>
  <sheetFormatPr defaultRowHeight="11.25" x14ac:dyDescent="0.2"/>
  <cols>
    <col min="1" max="1" width="7" style="1059" bestFit="1" customWidth="1"/>
    <col min="2" max="2" width="6.7109375" style="1059" customWidth="1"/>
    <col min="3" max="3" width="31.42578125" style="1059" bestFit="1" customWidth="1"/>
    <col min="4" max="4" width="30.7109375" style="1059" customWidth="1"/>
    <col min="5" max="5" width="22" style="1059" customWidth="1"/>
    <col min="6" max="6" width="3.7109375" style="1059" customWidth="1"/>
    <col min="7" max="7" width="6.7109375" style="1059" customWidth="1"/>
    <col min="8" max="8" width="9" style="1059" bestFit="1" customWidth="1"/>
    <col min="9" max="9" width="2.7109375" style="1059" customWidth="1"/>
    <col min="10" max="10" width="9" style="1059" bestFit="1" customWidth="1"/>
    <col min="11" max="11" width="2.7109375" style="1059" customWidth="1"/>
    <col min="12" max="12" width="10" style="1059" bestFit="1" customWidth="1"/>
    <col min="13" max="13" width="9" style="1059" bestFit="1" customWidth="1"/>
    <col min="14" max="14" width="5" style="1059" customWidth="1"/>
    <col min="15" max="16" width="9.140625" style="975"/>
    <col min="17" max="17" width="9.140625" style="975" customWidth="1"/>
    <col min="18" max="16384" width="9.140625" style="975"/>
  </cols>
  <sheetData>
    <row r="1" spans="1:17" x14ac:dyDescent="0.2">
      <c r="A1" s="1220"/>
      <c r="B1" s="683"/>
      <c r="C1" s="683"/>
      <c r="D1" s="683"/>
      <c r="E1" s="1219"/>
      <c r="F1" s="1218"/>
      <c r="G1" s="1217"/>
      <c r="H1" s="1217"/>
      <c r="I1" s="1218"/>
      <c r="J1" s="1218"/>
      <c r="K1" s="1218"/>
      <c r="L1" s="1217"/>
      <c r="M1" s="683"/>
      <c r="N1" s="1216"/>
    </row>
    <row r="2" spans="1:17" ht="12" x14ac:dyDescent="0.25">
      <c r="A2" s="1215"/>
      <c r="B2" s="1214"/>
      <c r="C2" s="1213" t="str">
        <f>Currency&amp;"_015_SyntheticQuotes"&amp;".xml"</f>
        <v>GBP_015_SyntheticQuotes.xml</v>
      </c>
      <c r="D2" s="1212" t="str">
        <f>IF(Serialize,_xll.ohObjectSave(D3:D57,SerializationPath&amp;C2,FileOverwrite,Serialize),"---")</f>
        <v>---</v>
      </c>
      <c r="E2" s="1212" t="s">
        <v>238</v>
      </c>
      <c r="F2" s="1199"/>
      <c r="G2" s="1209"/>
      <c r="H2" s="1211" t="s">
        <v>438</v>
      </c>
      <c r="I2" s="1199"/>
      <c r="J2" s="1210" t="s">
        <v>15</v>
      </c>
      <c r="K2" s="1199"/>
      <c r="L2" s="1209" t="s">
        <v>13</v>
      </c>
      <c r="M2" s="1208" t="s">
        <v>12</v>
      </c>
      <c r="N2" s="1207" t="e">
        <f ca="1">_xll.ohTrigger(M3:M7)</f>
        <v>#NAME?</v>
      </c>
      <c r="P2" s="1933"/>
      <c r="Q2" s="1931" t="s">
        <v>634</v>
      </c>
    </row>
    <row r="3" spans="1:17" x14ac:dyDescent="0.2">
      <c r="A3" s="1184">
        <v>1</v>
      </c>
      <c r="B3" s="1162" t="s">
        <v>225</v>
      </c>
      <c r="C3" s="1161" t="str">
        <f>Currency&amp;$B3&amp;"_SYNTH"&amp;Tenor1M&amp;QuoteSuffix</f>
        <v>GBPSND_SYNTH1M_Quote</v>
      </c>
      <c r="D3" s="1161" t="e">
        <f ca="1">_xll.qlSimpleQuote(EvaluationDate,C3,ObjectOverwrite,Permanent,RateTickValue)</f>
        <v>#NAME?</v>
      </c>
      <c r="E3" s="1160" t="e">
        <f ca="1">_xll.ohRangeRetrieveError(D3)</f>
        <v>#NAME?</v>
      </c>
      <c r="F3" s="1199"/>
      <c r="G3" s="1206" t="s">
        <v>225</v>
      </c>
      <c r="H3" s="1174" t="e">
        <f ca="1">'1MSynthDepo_SYNTH'!C23</f>
        <v>#NAME?</v>
      </c>
      <c r="I3" s="1201" t="s">
        <v>146</v>
      </c>
      <c r="J3" s="1173">
        <v>5.3839377579967262E-3</v>
      </c>
      <c r="K3" s="1199"/>
      <c r="L3" s="1172">
        <f t="array" ref="L3:L57">QuoteStatic</f>
        <v>5.3839377579967262E-3</v>
      </c>
      <c r="M3" s="1171" t="e">
        <f ca="1">_xll.qlSimpleQuoteSetValue(EvaluationDate,D3,ROUND($L3,6))</f>
        <v>#NAME?</v>
      </c>
      <c r="N3" s="1193"/>
      <c r="P3" s="1933" t="e">
        <f ca="1">_xll.ohTrigger(D3:D57)</f>
        <v>#NAME?</v>
      </c>
      <c r="Q3" s="1931" t="s">
        <v>635</v>
      </c>
    </row>
    <row r="4" spans="1:17" x14ac:dyDescent="0.2">
      <c r="A4" s="1879" t="s">
        <v>92</v>
      </c>
      <c r="B4" s="1151" t="s">
        <v>223</v>
      </c>
      <c r="C4" s="1150" t="str">
        <f>Currency&amp;$B4&amp;"_SYNTH"&amp;Tenor1M&amp;QuoteSuffix</f>
        <v>GBPSWD_SYNTH1M_Quote</v>
      </c>
      <c r="D4" s="1150" t="e">
        <f ca="1">_xll.qlSimpleQuote(EvaluationDate,C4,ObjectOverwrite,Permanent,RateTickValue)</f>
        <v>#NAME?</v>
      </c>
      <c r="E4" s="1149" t="e">
        <f ca="1">_xll.ohRangeRetrieveError(D4)</f>
        <v>#NAME?</v>
      </c>
      <c r="F4" s="1199"/>
      <c r="G4" s="1206" t="s">
        <v>223</v>
      </c>
      <c r="H4" s="1174" t="e">
        <f ca="1">'1MSynthDepo_SYNTH'!C24</f>
        <v>#NAME?</v>
      </c>
      <c r="I4" s="1201" t="s">
        <v>146</v>
      </c>
      <c r="J4" s="1173">
        <v>5.1448815562009954E-3</v>
      </c>
      <c r="K4" s="1199"/>
      <c r="L4" s="1172">
        <v>5.1448815562009954E-3</v>
      </c>
      <c r="M4" s="1171" t="e">
        <f ca="1">_xll.qlSimpleQuoteSetValue(EvaluationDate,D4,ROUND($L4,6))</f>
        <v>#NAME?</v>
      </c>
      <c r="N4" s="1193"/>
    </row>
    <row r="5" spans="1:17" x14ac:dyDescent="0.2">
      <c r="A5" s="1204"/>
      <c r="B5" s="1151" t="s">
        <v>220</v>
      </c>
      <c r="C5" s="1150" t="str">
        <f>Currency&amp;$B5&amp;"_SYNTH"&amp;Tenor1M&amp;QuoteSuffix</f>
        <v>GBP2WD_SYNTH1M_Quote</v>
      </c>
      <c r="D5" s="1150" t="e">
        <f ca="1">_xll.qlSimpleQuote(EvaluationDate,C5,ObjectOverwrite,Permanent,RateTickValue)</f>
        <v>#NAME?</v>
      </c>
      <c r="E5" s="1149" t="e">
        <f ca="1">_xll.ohRangeRetrieveError(D5)</f>
        <v>#NAME?</v>
      </c>
      <c r="F5" s="1199"/>
      <c r="G5" s="1206" t="s">
        <v>220</v>
      </c>
      <c r="H5" s="1174" t="e">
        <f ca="1">'1MSynthDepo_SYNTH'!C25</f>
        <v>#NAME?</v>
      </c>
      <c r="I5" s="1201" t="s">
        <v>146</v>
      </c>
      <c r="J5" s="1173">
        <v>5.1241277858077305E-3</v>
      </c>
      <c r="K5" s="1199"/>
      <c r="L5" s="1172">
        <v>5.1241277858077305E-3</v>
      </c>
      <c r="M5" s="1171" t="e">
        <f ca="1">_xll.qlSimpleQuoteSetValue(EvaluationDate,D5,ROUND($L5,6))</f>
        <v>#NAME?</v>
      </c>
      <c r="N5" s="1193"/>
    </row>
    <row r="6" spans="1:17" x14ac:dyDescent="0.2">
      <c r="A6" s="1204"/>
      <c r="B6" s="1151" t="s">
        <v>219</v>
      </c>
      <c r="C6" s="1150" t="str">
        <f>Currency&amp;$B6&amp;"_SYNTH"&amp;Tenor1M&amp;QuoteSuffix</f>
        <v>GBP3WD_SYNTH1M_Quote</v>
      </c>
      <c r="D6" s="1150" t="e">
        <f ca="1">_xll.qlSimpleQuote(EvaluationDate,C6,ObjectOverwrite,Permanent,RateTickValue)</f>
        <v>#NAME?</v>
      </c>
      <c r="E6" s="1149" t="e">
        <f ca="1">_xll.ohRangeRetrieveError(D6)</f>
        <v>#NAME?</v>
      </c>
      <c r="F6" s="1199"/>
      <c r="G6" s="1205" t="s">
        <v>219</v>
      </c>
      <c r="H6" s="1174" t="e">
        <f ca="1">'1MSynthDepo_SYNTH'!C26</f>
        <v>#NAME?</v>
      </c>
      <c r="I6" s="1201" t="s">
        <v>146</v>
      </c>
      <c r="J6" s="1166">
        <v>5.1143148850212638E-3</v>
      </c>
      <c r="K6" s="1199"/>
      <c r="L6" s="1164">
        <v>5.1143148850212638E-3</v>
      </c>
      <c r="M6" s="1163" t="e">
        <f ca="1">_xll.qlSimpleQuoteSetValue(EvaluationDate,D6,ROUND($L6,6))</f>
        <v>#NAME?</v>
      </c>
      <c r="N6" s="1193"/>
    </row>
    <row r="7" spans="1:17" x14ac:dyDescent="0.2">
      <c r="A7" s="1204"/>
      <c r="B7" s="1170" t="s">
        <v>216</v>
      </c>
      <c r="C7" s="1141" t="str">
        <f>Currency&amp;$B7&amp;"_SYNTH"&amp;Tenor1M&amp;QuoteSuffix</f>
        <v>GBP1MD_SYNTH1M_Quote</v>
      </c>
      <c r="D7" s="1141" t="e">
        <f ca="1">_xll.qlSimpleQuote(EvaluationDate,C7,ObjectOverwrite,Permanent,RateTickValue)</f>
        <v>#NAME?</v>
      </c>
      <c r="E7" s="1140" t="e">
        <f ca="1">_xll.ohRangeRetrieveError(D7)</f>
        <v>#NAME?</v>
      </c>
      <c r="F7" s="1199"/>
      <c r="G7" s="1203" t="s">
        <v>216</v>
      </c>
      <c r="H7" s="1202" t="e">
        <f ca="1">'1MSynthDepo_SYNTH'!C27</f>
        <v>#NAME?</v>
      </c>
      <c r="I7" s="1201" t="s">
        <v>146</v>
      </c>
      <c r="J7" s="1200">
        <v>5.0974999999986101E-3</v>
      </c>
      <c r="K7" s="1199"/>
      <c r="L7" s="1198">
        <v>5.0974999999986101E-3</v>
      </c>
      <c r="M7" s="1197" t="e">
        <f ca="1">_xll.qlSimpleQuoteSetValue(EvaluationDate,D7,ROUND($L7,6))</f>
        <v>#NAME?</v>
      </c>
      <c r="N7" s="1196"/>
    </row>
    <row r="8" spans="1:17" x14ac:dyDescent="0.2">
      <c r="A8" s="1195">
        <v>3</v>
      </c>
      <c r="B8" s="1151" t="s">
        <v>225</v>
      </c>
      <c r="C8" s="1150" t="str">
        <f t="shared" ref="C8:C14" si="0">Currency&amp;$B8&amp;"_SYNTH"&amp;Tenor3M&amp;QuoteSuffix</f>
        <v>GBPSND_SYNTH3M_Quote</v>
      </c>
      <c r="D8" s="1150" t="e">
        <f ca="1">_xll.qlSimpleQuote(EvaluationDate,C8,ObjectOverwrite,Permanent,RateTickValue)</f>
        <v>#NAME?</v>
      </c>
      <c r="E8" s="1149"/>
      <c r="F8" s="1165"/>
      <c r="G8" s="1190" t="s">
        <v>225</v>
      </c>
      <c r="H8" s="1182" t="e">
        <f ca="1">'3MSynthDepo_SYNTH'!C25</f>
        <v>#NAME?</v>
      </c>
      <c r="I8" s="1167"/>
      <c r="J8" s="1181">
        <v>5.513748914157679E-3</v>
      </c>
      <c r="K8" s="1165"/>
      <c r="L8" s="1180">
        <v>5.513748914157679E-3</v>
      </c>
      <c r="M8" s="1179" t="e">
        <f ca="1">_xll.qlSimpleQuoteSetValue(EvaluationDate,D8,ROUND($L8,6))</f>
        <v>#NAME?</v>
      </c>
      <c r="N8" s="1194" t="e">
        <f ca="1">_xll.ohTrigger(M8:M14)</f>
        <v>#NAME?</v>
      </c>
    </row>
    <row r="9" spans="1:17" x14ac:dyDescent="0.2">
      <c r="A9" s="1879" t="s">
        <v>90</v>
      </c>
      <c r="B9" s="1151" t="s">
        <v>223</v>
      </c>
      <c r="C9" s="1150" t="str">
        <f t="shared" si="0"/>
        <v>GBPSWD_SYNTH3M_Quote</v>
      </c>
      <c r="D9" s="1150" t="e">
        <f ca="1">_xll.qlSimpleQuote(EvaluationDate,C9,ObjectOverwrite,Permanent,RateTickValue)</f>
        <v>#NAME?</v>
      </c>
      <c r="E9" s="1149"/>
      <c r="F9" s="1165"/>
      <c r="G9" s="1186" t="s">
        <v>223</v>
      </c>
      <c r="H9" s="1174" t="e">
        <f ca="1">'3MSynthDepo_SYNTH'!C26</f>
        <v>#NAME?</v>
      </c>
      <c r="I9" s="1167"/>
      <c r="J9" s="1173">
        <v>5.3279871242416033E-3</v>
      </c>
      <c r="K9" s="1165"/>
      <c r="L9" s="1172">
        <v>5.3279871242416033E-3</v>
      </c>
      <c r="M9" s="1171" t="e">
        <f ca="1">_xll.qlSimpleQuoteSetValue(EvaluationDate,D9,ROUND($L9,6))</f>
        <v>#NAME?</v>
      </c>
      <c r="N9" s="1193"/>
    </row>
    <row r="10" spans="1:17" x14ac:dyDescent="0.2">
      <c r="A10" s="1176"/>
      <c r="B10" s="1151" t="s">
        <v>220</v>
      </c>
      <c r="C10" s="1150" t="str">
        <f t="shared" si="0"/>
        <v>GBP2WD_SYNTH3M_Quote</v>
      </c>
      <c r="D10" s="1150" t="e">
        <f ca="1">_xll.qlSimpleQuote(EvaluationDate,C10,ObjectOverwrite,Permanent,RateTickValue)</f>
        <v>#NAME?</v>
      </c>
      <c r="E10" s="1149"/>
      <c r="F10" s="1165"/>
      <c r="G10" s="1186" t="s">
        <v>220</v>
      </c>
      <c r="H10" s="1174" t="e">
        <f ca="1">'3MSynthDepo_SYNTH'!C27</f>
        <v>#NAME?</v>
      </c>
      <c r="I10" s="1167"/>
      <c r="J10" s="1173">
        <v>5.364962578321102E-3</v>
      </c>
      <c r="K10" s="1165"/>
      <c r="L10" s="1172">
        <v>5.364962578321102E-3</v>
      </c>
      <c r="M10" s="1171" t="e">
        <f ca="1">_xll.qlSimpleQuoteSetValue(EvaluationDate,D10,ROUND($L10,6))</f>
        <v>#NAME?</v>
      </c>
      <c r="N10" s="1193"/>
    </row>
    <row r="11" spans="1:17" x14ac:dyDescent="0.2">
      <c r="A11" s="1176"/>
      <c r="B11" s="1151" t="s">
        <v>219</v>
      </c>
      <c r="C11" s="1150" t="str">
        <f t="shared" si="0"/>
        <v>GBP3WD_SYNTH3M_Quote</v>
      </c>
      <c r="D11" s="1150" t="e">
        <f ca="1">_xll.qlSimpleQuote(EvaluationDate,C11,ObjectOverwrite,Permanent,RateTickValue)</f>
        <v>#NAME?</v>
      </c>
      <c r="E11" s="1149"/>
      <c r="F11" s="1165"/>
      <c r="G11" s="1185" t="s">
        <v>219</v>
      </c>
      <c r="H11" s="1168" t="e">
        <f ca="1">'3MSynthDepo_SYNTH'!C28</f>
        <v>#NAME?</v>
      </c>
      <c r="I11" s="1167"/>
      <c r="J11" s="1166">
        <v>5.4080879057818339E-3</v>
      </c>
      <c r="K11" s="1165"/>
      <c r="L11" s="1164">
        <v>5.4080879057818339E-3</v>
      </c>
      <c r="M11" s="1163" t="e">
        <f ca="1">_xll.qlSimpleQuoteSetValue(EvaluationDate,D11,ROUND($L11,6))</f>
        <v>#NAME?</v>
      </c>
      <c r="N11" s="1193"/>
    </row>
    <row r="12" spans="1:17" x14ac:dyDescent="0.2">
      <c r="A12" s="1176"/>
      <c r="B12" s="1151" t="s">
        <v>216</v>
      </c>
      <c r="C12" s="1150" t="str">
        <f t="shared" si="0"/>
        <v>GBP1MD_SYNTH3M_Quote</v>
      </c>
      <c r="D12" s="1150" t="e">
        <f ca="1">_xll.qlSimpleQuote(EvaluationDate,C12,ObjectOverwrite,Permanent,RateTickValue)</f>
        <v>#NAME?</v>
      </c>
      <c r="E12" s="1149"/>
      <c r="F12" s="1165"/>
      <c r="G12" s="1186" t="s">
        <v>216</v>
      </c>
      <c r="H12" s="1174" t="e">
        <f ca="1">'3MSynthDepo_SYNTH'!C29</f>
        <v>#NAME?</v>
      </c>
      <c r="I12" s="1167"/>
      <c r="J12" s="1173">
        <v>5.4647783555818175E-3</v>
      </c>
      <c r="K12" s="1165"/>
      <c r="L12" s="1172">
        <v>5.4647783555818175E-3</v>
      </c>
      <c r="M12" s="1171" t="e">
        <f ca="1">_xll.qlSimpleQuoteSetValue(EvaluationDate,D12,ROUND($L12,6))</f>
        <v>#NAME?</v>
      </c>
      <c r="N12" s="1193"/>
    </row>
    <row r="13" spans="1:17" x14ac:dyDescent="0.2">
      <c r="A13" s="1176"/>
      <c r="B13" s="1151" t="s">
        <v>213</v>
      </c>
      <c r="C13" s="1150" t="str">
        <f t="shared" si="0"/>
        <v>GBP2MD_SYNTH3M_Quote</v>
      </c>
      <c r="D13" s="1150" t="e">
        <f ca="1">_xll.qlSimpleQuote(EvaluationDate,C13,ObjectOverwrite,Permanent,RateTickValue)</f>
        <v>#NAME?</v>
      </c>
      <c r="E13" s="1149"/>
      <c r="F13" s="1165"/>
      <c r="G13" s="1186" t="s">
        <v>213</v>
      </c>
      <c r="H13" s="1174" t="e">
        <f ca="1">'3MSynthDepo_SYNTH'!C30</f>
        <v>#NAME?</v>
      </c>
      <c r="I13" s="1167"/>
      <c r="J13" s="1173">
        <v>5.6194232018640117E-3</v>
      </c>
      <c r="K13" s="1165"/>
      <c r="L13" s="1172">
        <v>5.6194232018640117E-3</v>
      </c>
      <c r="M13" s="1171" t="e">
        <f ca="1">_xll.qlSimpleQuoteSetValue(EvaluationDate,D13,ROUND($L13,6))</f>
        <v>#NAME?</v>
      </c>
      <c r="N13" s="1193"/>
    </row>
    <row r="14" spans="1:17" x14ac:dyDescent="0.2">
      <c r="A14" s="1176"/>
      <c r="B14" s="1151" t="s">
        <v>210</v>
      </c>
      <c r="C14" s="1150" t="str">
        <f t="shared" si="0"/>
        <v>GBP3MD_SYNTH3M_Quote</v>
      </c>
      <c r="D14" s="1150" t="e">
        <f ca="1">_xll.qlSimpleQuote(EvaluationDate,C14,ObjectOverwrite,Permanent,RateTickValue)</f>
        <v>#NAME?</v>
      </c>
      <c r="E14" s="1149"/>
      <c r="F14" s="1165"/>
      <c r="G14" s="1185" t="s">
        <v>210</v>
      </c>
      <c r="H14" s="1168" t="e">
        <f ca="1">'3MSynthDepo_SYNTH'!C31</f>
        <v>#NAME?</v>
      </c>
      <c r="I14" s="1167"/>
      <c r="J14" s="1166">
        <v>5.7499999999998247E-3</v>
      </c>
      <c r="K14" s="1165"/>
      <c r="L14" s="1164">
        <v>5.7499999999998247E-3</v>
      </c>
      <c r="M14" s="1163" t="e">
        <f ca="1">_xll.qlSimpleQuoteSetValue(EvaluationDate,D14,ROUND($L14,6))</f>
        <v>#NAME?</v>
      </c>
      <c r="N14" s="1193"/>
    </row>
    <row r="15" spans="1:17" x14ac:dyDescent="0.2">
      <c r="A15" s="1178">
        <v>6</v>
      </c>
      <c r="B15" s="1192" t="s">
        <v>225</v>
      </c>
      <c r="C15" s="1161" t="str">
        <f t="shared" ref="C15:C24" si="1">Currency&amp;$B15&amp;"_SYNTH"&amp;Tenor6M&amp;QuoteSuffix</f>
        <v>GBPSND_SYNTH6M_Quote</v>
      </c>
      <c r="D15" s="1161" t="e">
        <f ca="1">_xll.qlSimpleQuote(EvaluationDate,C15,ObjectOverwrite,Permanent,RateTickValue)</f>
        <v>#NAME?</v>
      </c>
      <c r="E15" s="1160" t="e">
        <f ca="1">_xll.ohRangeRetrieveError(D15)</f>
        <v>#NAME?</v>
      </c>
      <c r="F15" s="1165"/>
      <c r="G15" s="1190" t="s">
        <v>225</v>
      </c>
      <c r="H15" s="1182" t="e">
        <f ca="1">'6MSynthDepo_SYNTH'!C28</f>
        <v>#NAME?</v>
      </c>
      <c r="I15" s="1167"/>
      <c r="J15" s="1181">
        <v>6.2809416302156418E-3</v>
      </c>
      <c r="K15" s="1165"/>
      <c r="L15" s="1180">
        <v>6.2809416302156418E-3</v>
      </c>
      <c r="M15" s="1179" t="e">
        <f ca="1">_xll.qlSimpleQuoteSetValue(EvaluationDate,D15,ROUND($L15,6))</f>
        <v>#NAME?</v>
      </c>
      <c r="N15" s="1153" t="e">
        <f ca="1">_xll.ohTrigger(M15:M24)</f>
        <v>#NAME?</v>
      </c>
    </row>
    <row r="16" spans="1:17" x14ac:dyDescent="0.2">
      <c r="A16" s="1879" t="s">
        <v>87</v>
      </c>
      <c r="B16" s="1187" t="s">
        <v>223</v>
      </c>
      <c r="C16" s="1150" t="str">
        <f t="shared" si="1"/>
        <v>GBPSWD_SYNTH6M_Quote</v>
      </c>
      <c r="D16" s="1150" t="e">
        <f ca="1">_xll.qlSimpleQuote(EvaluationDate,C16,ObjectOverwrite,Permanent,RateTickValue)</f>
        <v>#NAME?</v>
      </c>
      <c r="E16" s="1149" t="e">
        <f ca="1">_xll.ohRangeRetrieveError(D16)</f>
        <v>#NAME?</v>
      </c>
      <c r="F16" s="1165"/>
      <c r="G16" s="1186" t="s">
        <v>223</v>
      </c>
      <c r="H16" s="1174" t="e">
        <f ca="1">'6MSynthDepo_SYNTH'!C29</f>
        <v>#NAME?</v>
      </c>
      <c r="I16" s="1167"/>
      <c r="J16" s="1173">
        <v>6.115555099153497E-3</v>
      </c>
      <c r="K16" s="1165"/>
      <c r="L16" s="1172">
        <v>6.115555099153497E-3</v>
      </c>
      <c r="M16" s="1171" t="e">
        <f ca="1">_xll.qlSimpleQuoteSetValue(EvaluationDate,D16,ROUND($L16,6))</f>
        <v>#NAME?</v>
      </c>
      <c r="N16" s="1133"/>
    </row>
    <row r="17" spans="1:14" x14ac:dyDescent="0.2">
      <c r="A17" s="1191"/>
      <c r="B17" s="1187" t="s">
        <v>220</v>
      </c>
      <c r="C17" s="1150" t="str">
        <f t="shared" si="1"/>
        <v>GBP2WD_SYNTH6M_Quote</v>
      </c>
      <c r="D17" s="1150" t="e">
        <f ca="1">_xll.qlSimpleQuote(EvaluationDate,C17,ObjectOverwrite,Permanent,RateTickValue)</f>
        <v>#NAME?</v>
      </c>
      <c r="E17" s="1149" t="e">
        <f ca="1">_xll.ohRangeRetrieveError(D17)</f>
        <v>#NAME?</v>
      </c>
      <c r="F17" s="505"/>
      <c r="G17" s="1186" t="s">
        <v>220</v>
      </c>
      <c r="H17" s="1174" t="e">
        <f ca="1">'6MSynthDepo_SYNTH'!C30</f>
        <v>#NAME?</v>
      </c>
      <c r="I17" s="1167"/>
      <c r="J17" s="1173">
        <v>6.175907453095375E-3</v>
      </c>
      <c r="K17" s="1165"/>
      <c r="L17" s="1172">
        <v>6.175907453095375E-3</v>
      </c>
      <c r="M17" s="1171" t="e">
        <f ca="1">_xll.qlSimpleQuoteSetValue(EvaluationDate,D17,ROUND($L17,6))</f>
        <v>#NAME?</v>
      </c>
      <c r="N17" s="1133"/>
    </row>
    <row r="18" spans="1:14" x14ac:dyDescent="0.2">
      <c r="A18" s="1176"/>
      <c r="B18" s="1187" t="s">
        <v>219</v>
      </c>
      <c r="C18" s="1150" t="str">
        <f t="shared" si="1"/>
        <v>GBP3WD_SYNTH6M_Quote</v>
      </c>
      <c r="D18" s="1150" t="e">
        <f ca="1">_xll.qlSimpleQuote(EvaluationDate,C18,ObjectOverwrite,Permanent,RateTickValue)</f>
        <v>#NAME?</v>
      </c>
      <c r="E18" s="1149" t="e">
        <f ca="1">_xll.ohRangeRetrieveError(D18)</f>
        <v>#NAME?</v>
      </c>
      <c r="F18" s="505"/>
      <c r="G18" s="1186" t="s">
        <v>219</v>
      </c>
      <c r="H18" s="1174" t="e">
        <f ca="1">'6MSynthDepo_SYNTH'!C31</f>
        <v>#NAME?</v>
      </c>
      <c r="I18" s="1167"/>
      <c r="J18" s="1173">
        <v>6.2419848164599204E-3</v>
      </c>
      <c r="K18" s="1165"/>
      <c r="L18" s="1172">
        <v>6.2419848164599204E-3</v>
      </c>
      <c r="M18" s="1171" t="e">
        <f ca="1">_xll.qlSimpleQuoteSetValue(EvaluationDate,D18,ROUND($L18,6))</f>
        <v>#NAME?</v>
      </c>
      <c r="N18" s="1133"/>
    </row>
    <row r="19" spans="1:14" x14ac:dyDescent="0.2">
      <c r="A19" s="1176"/>
      <c r="B19" s="1187" t="s">
        <v>216</v>
      </c>
      <c r="C19" s="1150" t="str">
        <f t="shared" si="1"/>
        <v>GBP1MD_SYNTH6M_Quote</v>
      </c>
      <c r="D19" s="1150" t="e">
        <f ca="1">_xll.qlSimpleQuote(EvaluationDate,C19,ObjectOverwrite,Permanent,RateTickValue)</f>
        <v>#NAME?</v>
      </c>
      <c r="E19" s="1149" t="e">
        <f ca="1">_xll.ohRangeRetrieveError(D19)</f>
        <v>#NAME?</v>
      </c>
      <c r="F19" s="505"/>
      <c r="G19" s="1190" t="s">
        <v>216</v>
      </c>
      <c r="H19" s="1182" t="e">
        <f ca="1">'6MSynthDepo_SYNTH'!C32</f>
        <v>#NAME?</v>
      </c>
      <c r="I19" s="1189"/>
      <c r="J19" s="1181">
        <v>6.3338832839929249E-3</v>
      </c>
      <c r="K19" s="1188"/>
      <c r="L19" s="1180">
        <v>6.3338832839929249E-3</v>
      </c>
      <c r="M19" s="1179" t="e">
        <f ca="1">_xll.qlSimpleQuoteSetValue(EvaluationDate,D19,ROUND($L19,6))</f>
        <v>#NAME?</v>
      </c>
      <c r="N19" s="1133"/>
    </row>
    <row r="20" spans="1:14" x14ac:dyDescent="0.2">
      <c r="A20" s="1176"/>
      <c r="B20" s="1187" t="s">
        <v>213</v>
      </c>
      <c r="C20" s="1150" t="str">
        <f t="shared" si="1"/>
        <v>GBP2MD_SYNTH6M_Quote</v>
      </c>
      <c r="D20" s="1150" t="e">
        <f ca="1">_xll.qlSimpleQuote(EvaluationDate,C20,ObjectOverwrite,Permanent,RateTickValue)</f>
        <v>#NAME?</v>
      </c>
      <c r="E20" s="1149" t="e">
        <f ca="1">_xll.ohRangeRetrieveError(D20)</f>
        <v>#NAME?</v>
      </c>
      <c r="F20" s="505"/>
      <c r="G20" s="1186" t="s">
        <v>213</v>
      </c>
      <c r="H20" s="1174" t="e">
        <f ca="1">'6MSynthDepo_SYNTH'!C33</f>
        <v>#NAME?</v>
      </c>
      <c r="I20" s="1167"/>
      <c r="J20" s="1173">
        <v>6.5763156684195594E-3</v>
      </c>
      <c r="K20" s="1165"/>
      <c r="L20" s="1172">
        <v>6.5763156684195594E-3</v>
      </c>
      <c r="M20" s="1171" t="e">
        <f ca="1">_xll.qlSimpleQuoteSetValue(EvaluationDate,D20,ROUND($L20,6))</f>
        <v>#NAME?</v>
      </c>
      <c r="N20" s="1133"/>
    </row>
    <row r="21" spans="1:14" x14ac:dyDescent="0.2">
      <c r="A21" s="1176"/>
      <c r="B21" s="1187" t="s">
        <v>210</v>
      </c>
      <c r="C21" s="1150" t="str">
        <f t="shared" si="1"/>
        <v>GBP3MD_SYNTH6M_Quote</v>
      </c>
      <c r="D21" s="1150" t="e">
        <f ca="1">_xll.qlSimpleQuote(EvaluationDate,C21,ObjectOverwrite,Permanent,RateTickValue)</f>
        <v>#NAME?</v>
      </c>
      <c r="E21" s="1149" t="e">
        <f ca="1">_xll.ohRangeRetrieveError(D21)</f>
        <v>#NAME?</v>
      </c>
      <c r="F21" s="505"/>
      <c r="G21" s="1186" t="s">
        <v>210</v>
      </c>
      <c r="H21" s="1174" t="e">
        <f ca="1">'6MSynthDepo_SYNTH'!C34</f>
        <v>#NAME?</v>
      </c>
      <c r="I21" s="1167"/>
      <c r="J21" s="1173">
        <v>6.7926499866013106E-3</v>
      </c>
      <c r="K21" s="1165"/>
      <c r="L21" s="1172">
        <v>6.7926499866013106E-3</v>
      </c>
      <c r="M21" s="1171" t="e">
        <f ca="1">_xll.qlSimpleQuoteSetValue(EvaluationDate,D21,ROUND($L21,6))</f>
        <v>#NAME?</v>
      </c>
      <c r="N21" s="1133"/>
    </row>
    <row r="22" spans="1:14" x14ac:dyDescent="0.2">
      <c r="A22" s="1176"/>
      <c r="B22" s="1187" t="s">
        <v>206</v>
      </c>
      <c r="C22" s="1150" t="str">
        <f t="shared" si="1"/>
        <v>GBP4MD_SYNTH6M_Quote</v>
      </c>
      <c r="D22" s="1150" t="e">
        <f ca="1">_xll.qlSimpleQuote(EvaluationDate,C22,ObjectOverwrite,Permanent,RateTickValue)</f>
        <v>#NAME?</v>
      </c>
      <c r="E22" s="1149" t="e">
        <f ca="1">_xll.ohRangeRetrieveError(D22)</f>
        <v>#NAME?</v>
      </c>
      <c r="F22" s="505"/>
      <c r="G22" s="1186" t="s">
        <v>206</v>
      </c>
      <c r="H22" s="1174" t="e">
        <f ca="1">'6MSynthDepo_SYNTH'!C35</f>
        <v>#NAME?</v>
      </c>
      <c r="I22" s="1167"/>
      <c r="J22" s="1173">
        <v>6.9798579738139929E-3</v>
      </c>
      <c r="K22" s="1165"/>
      <c r="L22" s="1172">
        <v>6.9798579738139929E-3</v>
      </c>
      <c r="M22" s="1171" t="e">
        <f ca="1">_xll.qlSimpleQuoteSetValue(EvaluationDate,D22,ROUND($L22,6))</f>
        <v>#NAME?</v>
      </c>
      <c r="N22" s="1133"/>
    </row>
    <row r="23" spans="1:14" x14ac:dyDescent="0.2">
      <c r="A23" s="1176"/>
      <c r="B23" s="1187" t="s">
        <v>205</v>
      </c>
      <c r="C23" s="1150" t="str">
        <f t="shared" si="1"/>
        <v>GBP5MD_SYNTH6M_Quote</v>
      </c>
      <c r="D23" s="1150" t="e">
        <f ca="1">_xll.qlSimpleQuote(EvaluationDate,C23,ObjectOverwrite,Permanent,RateTickValue)</f>
        <v>#NAME?</v>
      </c>
      <c r="E23" s="1149" t="e">
        <f ca="1">_xll.ohRangeRetrieveError(D23)</f>
        <v>#NAME?</v>
      </c>
      <c r="F23" s="505"/>
      <c r="G23" s="1186" t="s">
        <v>205</v>
      </c>
      <c r="H23" s="1174" t="e">
        <f ca="1">'6MSynthDepo_SYNTH'!C36</f>
        <v>#NAME?</v>
      </c>
      <c r="I23" s="1167"/>
      <c r="J23" s="1173">
        <v>7.1854973991328864E-3</v>
      </c>
      <c r="K23" s="1165"/>
      <c r="L23" s="1172">
        <v>7.1854973991328864E-3</v>
      </c>
      <c r="M23" s="1171" t="e">
        <f ca="1">_xll.qlSimpleQuoteSetValue(EvaluationDate,D23,ROUND($L23,6))</f>
        <v>#NAME?</v>
      </c>
      <c r="N23" s="1133"/>
    </row>
    <row r="24" spans="1:14" x14ac:dyDescent="0.2">
      <c r="A24" s="1132"/>
      <c r="B24" s="1170" t="s">
        <v>204</v>
      </c>
      <c r="C24" s="1141" t="str">
        <f t="shared" si="1"/>
        <v>GBP6MD_SYNTH6M_Quote</v>
      </c>
      <c r="D24" s="1141" t="e">
        <f ca="1">_xll.qlSimpleQuote(EvaluationDate,C24,ObjectOverwrite,Permanent,RateTickValue)</f>
        <v>#NAME?</v>
      </c>
      <c r="E24" s="1140" t="e">
        <f ca="1">_xll.ohRangeRetrieveError(D24)</f>
        <v>#NAME?</v>
      </c>
      <c r="F24" s="505"/>
      <c r="G24" s="1185" t="s">
        <v>204</v>
      </c>
      <c r="H24" s="1168" t="e">
        <f ca="1">'6MSynthDepo_SYNTH'!C37</f>
        <v>#NAME?</v>
      </c>
      <c r="I24" s="1167"/>
      <c r="J24" s="1166">
        <v>7.381299999999833E-3</v>
      </c>
      <c r="K24" s="1165"/>
      <c r="L24" s="1164">
        <v>7.381299999999833E-3</v>
      </c>
      <c r="M24" s="1163" t="e">
        <f ca="1">_xll.qlSimpleQuoteSetValue(EvaluationDate,D24,ROUND($L24,6))</f>
        <v>#NAME?</v>
      </c>
      <c r="N24" s="1133"/>
    </row>
    <row r="25" spans="1:14" x14ac:dyDescent="0.2">
      <c r="A25" s="1184">
        <v>12</v>
      </c>
      <c r="B25" s="1151" t="s">
        <v>225</v>
      </c>
      <c r="C25" s="1150" t="str">
        <f t="shared" ref="C25:C40" si="2">Currency&amp;$B25&amp;"_SYNTH"&amp;Tenor12M&amp;QuoteSuffix</f>
        <v>GBPSND_SYNTH1Y_Quote</v>
      </c>
      <c r="D25" s="1150" t="e">
        <f ca="1">_xll.qlSimpleQuote(EvaluationDate,C25,ObjectOverwrite,Permanent,RateTickValue)</f>
        <v>#NAME?</v>
      </c>
      <c r="E25" s="1149" t="e">
        <f ca="1">_xll.ohRangeRetrieveError(D25)</f>
        <v>#NAME?</v>
      </c>
      <c r="F25" s="1165"/>
      <c r="G25" s="1183" t="s">
        <v>225</v>
      </c>
      <c r="H25" s="1182" t="e">
        <f ca="1">'1YSynthDepo_SYNTH'!C34</f>
        <v>#NAME?</v>
      </c>
      <c r="I25" s="1167"/>
      <c r="J25" s="1181">
        <v>8.7271262914967451E-3</v>
      </c>
      <c r="K25" s="1165"/>
      <c r="L25" s="1180">
        <v>8.7271262914967451E-3</v>
      </c>
      <c r="M25" s="1179" t="e">
        <f ca="1">_xll.qlSimpleQuoteSetValue(EvaluationDate,D25,ROUND($L25,6))</f>
        <v>#NAME?</v>
      </c>
      <c r="N25" s="1153" t="e">
        <f ca="1">_xll.ohTrigger(M25:M40)</f>
        <v>#NAME?</v>
      </c>
    </row>
    <row r="26" spans="1:14" x14ac:dyDescent="0.2">
      <c r="A26" s="1879" t="s">
        <v>64</v>
      </c>
      <c r="B26" s="1151" t="s">
        <v>223</v>
      </c>
      <c r="C26" s="1150" t="str">
        <f t="shared" si="2"/>
        <v>GBPSWD_SYNTH1Y_Quote</v>
      </c>
      <c r="D26" s="1150" t="e">
        <f ca="1">_xll.qlSimpleQuote(EvaluationDate,C26,ObjectOverwrite,Permanent,RateTickValue)</f>
        <v>#NAME?</v>
      </c>
      <c r="E26" s="1149" t="e">
        <f ca="1">_xll.ohRangeRetrieveError(D26)</f>
        <v>#NAME?</v>
      </c>
      <c r="F26" s="1165"/>
      <c r="G26" s="1175" t="s">
        <v>223</v>
      </c>
      <c r="H26" s="1174" t="e">
        <f ca="1">'1YSynthDepo_SYNTH'!C35</f>
        <v>#NAME?</v>
      </c>
      <c r="I26" s="1167"/>
      <c r="J26" s="1173">
        <v>8.5175465033753596E-3</v>
      </c>
      <c r="K26" s="1165"/>
      <c r="L26" s="1172">
        <v>8.5175465033753596E-3</v>
      </c>
      <c r="M26" s="1171" t="e">
        <f ca="1">_xll.qlSimpleQuoteSetValue(EvaluationDate,D26,ROUND($L26,6))</f>
        <v>#NAME?</v>
      </c>
      <c r="N26" s="1133"/>
    </row>
    <row r="27" spans="1:14" x14ac:dyDescent="0.2">
      <c r="A27" s="1176"/>
      <c r="B27" s="1151" t="s">
        <v>220</v>
      </c>
      <c r="C27" s="1150" t="str">
        <f t="shared" si="2"/>
        <v>GBP2WD_SYNTH1Y_Quote</v>
      </c>
      <c r="D27" s="1150" t="e">
        <f ca="1">_xll.qlSimpleQuote(EvaluationDate,C27,ObjectOverwrite,Permanent,RateTickValue)</f>
        <v>#NAME?</v>
      </c>
      <c r="E27" s="1149" t="e">
        <f ca="1">_xll.ohRangeRetrieveError(D27)</f>
        <v>#NAME?</v>
      </c>
      <c r="F27" s="505"/>
      <c r="G27" s="1175" t="s">
        <v>220</v>
      </c>
      <c r="H27" s="1174" t="e">
        <f ca="1">'1YSynthDepo_SYNTH'!C36</f>
        <v>#NAME?</v>
      </c>
      <c r="I27" s="1167"/>
      <c r="J27" s="1173">
        <v>8.5283092983313383E-3</v>
      </c>
      <c r="K27" s="1165"/>
      <c r="L27" s="1172">
        <v>8.5283092983313383E-3</v>
      </c>
      <c r="M27" s="1171" t="e">
        <f ca="1">_xll.qlSimpleQuoteSetValue(EvaluationDate,D27,ROUND($L27,6))</f>
        <v>#NAME?</v>
      </c>
      <c r="N27" s="1133"/>
    </row>
    <row r="28" spans="1:14" x14ac:dyDescent="0.2">
      <c r="A28" s="1176"/>
      <c r="B28" s="1151" t="s">
        <v>219</v>
      </c>
      <c r="C28" s="1150" t="str">
        <f t="shared" si="2"/>
        <v>GBP3WD_SYNTH1Y_Quote</v>
      </c>
      <c r="D28" s="1150" t="e">
        <f ca="1">_xll.qlSimpleQuote(EvaluationDate,C28,ObjectOverwrite,Permanent,RateTickValue)</f>
        <v>#NAME?</v>
      </c>
      <c r="E28" s="1149" t="e">
        <f ca="1">_xll.ohRangeRetrieveError(D28)</f>
        <v>#NAME?</v>
      </c>
      <c r="F28" s="505"/>
      <c r="G28" s="1175" t="s">
        <v>219</v>
      </c>
      <c r="H28" s="1174" t="e">
        <f ca="1">'1YSynthDepo_SYNTH'!C37</f>
        <v>#NAME?</v>
      </c>
      <c r="I28" s="1167"/>
      <c r="J28" s="1173">
        <v>8.5469175562015633E-3</v>
      </c>
      <c r="K28" s="1165"/>
      <c r="L28" s="1172">
        <v>8.5469175562015633E-3</v>
      </c>
      <c r="M28" s="1171" t="e">
        <f ca="1">_xll.qlSimpleQuoteSetValue(EvaluationDate,D28,ROUND($L28,6))</f>
        <v>#NAME?</v>
      </c>
      <c r="N28" s="1133"/>
    </row>
    <row r="29" spans="1:14" x14ac:dyDescent="0.2">
      <c r="A29" s="1176"/>
      <c r="B29" s="1151" t="s">
        <v>216</v>
      </c>
      <c r="C29" s="1150" t="str">
        <f t="shared" si="2"/>
        <v>GBP1MD_SYNTH1Y_Quote</v>
      </c>
      <c r="D29" s="1150" t="e">
        <f ca="1">_xll.qlSimpleQuote(EvaluationDate,C29,ObjectOverwrite,Permanent,RateTickValue)</f>
        <v>#NAME?</v>
      </c>
      <c r="E29" s="1149" t="e">
        <f ca="1">_xll.ohRangeRetrieveError(D29)</f>
        <v>#NAME?</v>
      </c>
      <c r="F29" s="505"/>
      <c r="G29" s="1169" t="s">
        <v>216</v>
      </c>
      <c r="H29" s="1168" t="e">
        <f ca="1">'1YSynthDepo_SYNTH'!C38</f>
        <v>#NAME?</v>
      </c>
      <c r="I29" s="1167"/>
      <c r="J29" s="1166">
        <v>8.5685049989316087E-3</v>
      </c>
      <c r="K29" s="1165"/>
      <c r="L29" s="1164">
        <v>8.5685049989316087E-3</v>
      </c>
      <c r="M29" s="1163" t="e">
        <f ca="1">_xll.qlSimpleQuoteSetValue(EvaluationDate,D29,ROUND($L29,6))</f>
        <v>#NAME?</v>
      </c>
      <c r="N29" s="1133"/>
    </row>
    <row r="30" spans="1:14" x14ac:dyDescent="0.2">
      <c r="A30" s="1176"/>
      <c r="B30" s="1151" t="s">
        <v>213</v>
      </c>
      <c r="C30" s="1150" t="str">
        <f t="shared" si="2"/>
        <v>GBP2MD_SYNTH1Y_Quote</v>
      </c>
      <c r="D30" s="1150" t="e">
        <f ca="1">_xll.qlSimpleQuote(EvaluationDate,C30,ObjectOverwrite,Permanent,RateTickValue)</f>
        <v>#NAME?</v>
      </c>
      <c r="E30" s="1149" t="e">
        <f ca="1">_xll.ohRangeRetrieveError(D30)</f>
        <v>#NAME?</v>
      </c>
      <c r="F30" s="505"/>
      <c r="G30" s="1175" t="s">
        <v>213</v>
      </c>
      <c r="H30" s="1174" t="e">
        <f ca="1">'1YSynthDepo_SYNTH'!C39</f>
        <v>#NAME?</v>
      </c>
      <c r="I30" s="1167"/>
      <c r="J30" s="1173">
        <v>8.650695469883932E-3</v>
      </c>
      <c r="K30" s="1165"/>
      <c r="L30" s="1172">
        <v>8.650695469883932E-3</v>
      </c>
      <c r="M30" s="1171" t="e">
        <f ca="1">_xll.qlSimpleQuoteSetValue(EvaluationDate,D30,ROUND($L30,6))</f>
        <v>#NAME?</v>
      </c>
      <c r="N30" s="1153"/>
    </row>
    <row r="31" spans="1:14" x14ac:dyDescent="0.2">
      <c r="A31" s="1176"/>
      <c r="B31" s="1151" t="s">
        <v>210</v>
      </c>
      <c r="C31" s="1150" t="str">
        <f t="shared" si="2"/>
        <v>GBP3MD_SYNTH1Y_Quote</v>
      </c>
      <c r="D31" s="1150" t="e">
        <f ca="1">_xll.qlSimpleQuote(EvaluationDate,C31,ObjectOverwrite,Permanent,RateTickValue)</f>
        <v>#NAME?</v>
      </c>
      <c r="E31" s="1149" t="e">
        <f ca="1">_xll.ohRangeRetrieveError(D31)</f>
        <v>#NAME?</v>
      </c>
      <c r="F31" s="505"/>
      <c r="G31" s="1175" t="s">
        <v>210</v>
      </c>
      <c r="H31" s="1174" t="e">
        <f ca="1">'1YSynthDepo_SYNTH'!C40</f>
        <v>#NAME?</v>
      </c>
      <c r="I31" s="1167"/>
      <c r="J31" s="1173">
        <v>8.7360580667260133E-3</v>
      </c>
      <c r="K31" s="1165"/>
      <c r="L31" s="1172">
        <v>8.7360580667260133E-3</v>
      </c>
      <c r="M31" s="1171" t="e">
        <f ca="1">_xll.qlSimpleQuoteSetValue(EvaluationDate,D31,ROUND($L31,6))</f>
        <v>#NAME?</v>
      </c>
      <c r="N31" s="1133"/>
    </row>
    <row r="32" spans="1:14" x14ac:dyDescent="0.2">
      <c r="A32" s="1176"/>
      <c r="B32" s="1151" t="s">
        <v>206</v>
      </c>
      <c r="C32" s="1150" t="str">
        <f t="shared" si="2"/>
        <v>GBP4MD_SYNTH1Y_Quote</v>
      </c>
      <c r="D32" s="1150" t="e">
        <f ca="1">_xll.qlSimpleQuote(EvaluationDate,C32,ObjectOverwrite,Permanent,RateTickValue)</f>
        <v>#NAME?</v>
      </c>
      <c r="E32" s="1149" t="e">
        <f ca="1">_xll.ohRangeRetrieveError(D32)</f>
        <v>#NAME?</v>
      </c>
      <c r="F32" s="505"/>
      <c r="G32" s="1175" t="s">
        <v>206</v>
      </c>
      <c r="H32" s="1174" t="e">
        <f ca="1">'1YSynthDepo_SYNTH'!C41</f>
        <v>#NAME?</v>
      </c>
      <c r="I32" s="1167"/>
      <c r="J32" s="1173">
        <v>8.8340332806185438E-3</v>
      </c>
      <c r="K32" s="1165"/>
      <c r="L32" s="1172">
        <v>8.8340332806185438E-3</v>
      </c>
      <c r="M32" s="1171" t="e">
        <f ca="1">_xll.qlSimpleQuoteSetValue(EvaluationDate,D32,ROUND($L32,6))</f>
        <v>#NAME?</v>
      </c>
      <c r="N32" s="1133"/>
    </row>
    <row r="33" spans="1:14" x14ac:dyDescent="0.2">
      <c r="A33" s="1176"/>
      <c r="B33" s="1151" t="s">
        <v>205</v>
      </c>
      <c r="C33" s="1150" t="str">
        <f t="shared" si="2"/>
        <v>GBP5MD_SYNTH1Y_Quote</v>
      </c>
      <c r="D33" s="1150" t="e">
        <f ca="1">_xll.qlSimpleQuote(EvaluationDate,C33,ObjectOverwrite,Permanent,RateTickValue)</f>
        <v>#NAME?</v>
      </c>
      <c r="E33" s="1149" t="e">
        <f ca="1">_xll.ohRangeRetrieveError(D33)</f>
        <v>#NAME?</v>
      </c>
      <c r="F33" s="1165"/>
      <c r="G33" s="1175" t="s">
        <v>205</v>
      </c>
      <c r="H33" s="1174" t="e">
        <f ca="1">'1YSynthDepo_SYNTH'!C42</f>
        <v>#NAME?</v>
      </c>
      <c r="I33" s="1167"/>
      <c r="J33" s="1173">
        <v>8.9931729631611296E-3</v>
      </c>
      <c r="K33" s="1165"/>
      <c r="L33" s="1172">
        <v>8.9931729631611296E-3</v>
      </c>
      <c r="M33" s="1171" t="e">
        <f ca="1">_xll.qlSimpleQuoteSetValue(EvaluationDate,D33,ROUND($L33,6))</f>
        <v>#NAME?</v>
      </c>
      <c r="N33" s="1133"/>
    </row>
    <row r="34" spans="1:14" x14ac:dyDescent="0.2">
      <c r="A34" s="1176"/>
      <c r="B34" s="1151" t="s">
        <v>204</v>
      </c>
      <c r="C34" s="1150" t="str">
        <f t="shared" si="2"/>
        <v>GBP6MD_SYNTH1Y_Quote</v>
      </c>
      <c r="D34" s="1150" t="e">
        <f ca="1">_xll.qlSimpleQuote(EvaluationDate,C34,ObjectOverwrite,Permanent,RateTickValue)</f>
        <v>#NAME?</v>
      </c>
      <c r="E34" s="1149" t="e">
        <f ca="1">_xll.ohRangeRetrieveError(D34)</f>
        <v>#NAME?</v>
      </c>
      <c r="F34" s="1165"/>
      <c r="G34" s="1175" t="s">
        <v>204</v>
      </c>
      <c r="H34" s="1174" t="e">
        <f ca="1">'1YSynthDepo_SYNTH'!C43</f>
        <v>#NAME?</v>
      </c>
      <c r="I34" s="1167"/>
      <c r="J34" s="1173">
        <v>9.1837310128510836E-3</v>
      </c>
      <c r="K34" s="1165"/>
      <c r="L34" s="1172">
        <v>9.1837310128510836E-3</v>
      </c>
      <c r="M34" s="1171" t="e">
        <f ca="1">_xll.qlSimpleQuoteSetValue(EvaluationDate,D34,ROUND($L34,6))</f>
        <v>#NAME?</v>
      </c>
      <c r="N34" s="1133"/>
    </row>
    <row r="35" spans="1:14" x14ac:dyDescent="0.2">
      <c r="A35" s="1176"/>
      <c r="B35" s="1151" t="s">
        <v>203</v>
      </c>
      <c r="C35" s="1150" t="str">
        <f t="shared" si="2"/>
        <v>GBP7MD_SYNTH1Y_Quote</v>
      </c>
      <c r="D35" s="1150" t="e">
        <f ca="1">_xll.qlSimpleQuote(EvaluationDate,C35,ObjectOverwrite,Permanent,RateTickValue)</f>
        <v>#NAME?</v>
      </c>
      <c r="E35" s="1149" t="e">
        <f ca="1">_xll.ohRangeRetrieveError(D35)</f>
        <v>#NAME?</v>
      </c>
      <c r="F35" s="1165"/>
      <c r="G35" s="1175" t="s">
        <v>203</v>
      </c>
      <c r="H35" s="1174" t="e">
        <f ca="1">'1YSynthDepo_SYNTH'!C44</f>
        <v>#NAME?</v>
      </c>
      <c r="I35" s="1167"/>
      <c r="J35" s="1173">
        <v>9.325986304163458E-3</v>
      </c>
      <c r="K35" s="1165"/>
      <c r="L35" s="1172">
        <v>9.325986304163458E-3</v>
      </c>
      <c r="M35" s="1171" t="e">
        <f ca="1">_xll.qlSimpleQuoteSetValue(EvaluationDate,D35,ROUND($L35,6))</f>
        <v>#NAME?</v>
      </c>
      <c r="N35" s="1133"/>
    </row>
    <row r="36" spans="1:14" x14ac:dyDescent="0.2">
      <c r="A36" s="1176"/>
      <c r="B36" s="1151" t="s">
        <v>202</v>
      </c>
      <c r="C36" s="1150" t="str">
        <f t="shared" si="2"/>
        <v>GBP8MD_SYNTH1Y_Quote</v>
      </c>
      <c r="D36" s="1150" t="e">
        <f ca="1">_xll.qlSimpleQuote(EvaluationDate,C36,ObjectOverwrite,Permanent,RateTickValue)</f>
        <v>#NAME?</v>
      </c>
      <c r="E36" s="1149" t="e">
        <f ca="1">_xll.ohRangeRetrieveError(D36)</f>
        <v>#NAME?</v>
      </c>
      <c r="F36" s="1165"/>
      <c r="G36" s="1175" t="s">
        <v>202</v>
      </c>
      <c r="H36" s="1174" t="e">
        <f ca="1">'1YSynthDepo_SYNTH'!C45</f>
        <v>#NAME?</v>
      </c>
      <c r="I36" s="1167"/>
      <c r="J36" s="1173">
        <v>9.562362574520188E-3</v>
      </c>
      <c r="K36" s="1165"/>
      <c r="L36" s="1172">
        <v>9.562362574520188E-3</v>
      </c>
      <c r="M36" s="1171" t="e">
        <f ca="1">_xll.qlSimpleQuoteSetValue(EvaluationDate,D36,ROUND($L36,6))</f>
        <v>#NAME?</v>
      </c>
      <c r="N36" s="1133"/>
    </row>
    <row r="37" spans="1:14" x14ac:dyDescent="0.2">
      <c r="A37" s="1177"/>
      <c r="B37" s="1151" t="s">
        <v>201</v>
      </c>
      <c r="C37" s="1150" t="str">
        <f t="shared" si="2"/>
        <v>GBP9MD_SYNTH1Y_Quote</v>
      </c>
      <c r="D37" s="1150" t="e">
        <f ca="1">_xll.qlSimpleQuote(EvaluationDate,C37,ObjectOverwrite,Permanent,RateTickValue)</f>
        <v>#NAME?</v>
      </c>
      <c r="E37" s="1149" t="e">
        <f ca="1">_xll.ohRangeRetrieveError(D37)</f>
        <v>#NAME?</v>
      </c>
      <c r="F37" s="1165"/>
      <c r="G37" s="1175" t="s">
        <v>201</v>
      </c>
      <c r="H37" s="1174" t="e">
        <f ca="1">'1YSynthDepo_SYNTH'!C46</f>
        <v>#NAME?</v>
      </c>
      <c r="I37" s="1167"/>
      <c r="J37" s="1173">
        <v>9.8146397802791139E-3</v>
      </c>
      <c r="K37" s="1165"/>
      <c r="L37" s="1172">
        <v>9.8146397802791139E-3</v>
      </c>
      <c r="M37" s="1171" t="e">
        <f ca="1">_xll.qlSimpleQuoteSetValue(EvaluationDate,D37,ROUND($L37,6))</f>
        <v>#NAME?</v>
      </c>
      <c r="N37" s="1133"/>
    </row>
    <row r="38" spans="1:14" x14ac:dyDescent="0.2">
      <c r="A38" s="1177"/>
      <c r="B38" s="1151" t="s">
        <v>200</v>
      </c>
      <c r="C38" s="1150" t="str">
        <f t="shared" si="2"/>
        <v>GBP10MD_SYNTH1Y_Quote</v>
      </c>
      <c r="D38" s="1150" t="e">
        <f ca="1">_xll.qlSimpleQuote(EvaluationDate,C38,ObjectOverwrite,Permanent,RateTickValue)</f>
        <v>#NAME?</v>
      </c>
      <c r="E38" s="1149" t="e">
        <f ca="1">_xll.ohRangeRetrieveError(D38)</f>
        <v>#NAME?</v>
      </c>
      <c r="F38" s="1165"/>
      <c r="G38" s="1175" t="s">
        <v>200</v>
      </c>
      <c r="H38" s="1174" t="e">
        <f ca="1">'1YSynthDepo_SYNTH'!C47</f>
        <v>#NAME?</v>
      </c>
      <c r="I38" s="1167"/>
      <c r="J38" s="1173">
        <v>1.0020101241288368E-2</v>
      </c>
      <c r="K38" s="1165"/>
      <c r="L38" s="1172">
        <v>1.0020101241288368E-2</v>
      </c>
      <c r="M38" s="1171" t="e">
        <f ca="1">_xll.qlSimpleQuoteSetValue(EvaluationDate,D38,ROUND($L38,6))</f>
        <v>#NAME?</v>
      </c>
      <c r="N38" s="1133"/>
    </row>
    <row r="39" spans="1:14" x14ac:dyDescent="0.2">
      <c r="A39" s="1176"/>
      <c r="B39" s="1151" t="s">
        <v>199</v>
      </c>
      <c r="C39" s="1150" t="str">
        <f t="shared" si="2"/>
        <v>GBP11MD_SYNTH1Y_Quote</v>
      </c>
      <c r="D39" s="1150" t="e">
        <f ca="1">_xll.qlSimpleQuote(EvaluationDate,C39,ObjectOverwrite,Permanent,RateTickValue)</f>
        <v>#NAME?</v>
      </c>
      <c r="E39" s="1149" t="e">
        <f ca="1">_xll.ohRangeRetrieveError(D39)</f>
        <v>#NAME?</v>
      </c>
      <c r="F39" s="1165"/>
      <c r="G39" s="1175" t="s">
        <v>199</v>
      </c>
      <c r="H39" s="1174" t="e">
        <f ca="1">'1YSynthDepo_SYNTH'!C48</f>
        <v>#NAME?</v>
      </c>
      <c r="I39" s="1167"/>
      <c r="J39" s="1173">
        <v>1.0255571771790473E-2</v>
      </c>
      <c r="K39" s="1165"/>
      <c r="L39" s="1172">
        <v>1.0255571771790473E-2</v>
      </c>
      <c r="M39" s="1171" t="e">
        <f ca="1">_xll.qlSimpleQuoteSetValue(EvaluationDate,D39,ROUND($L39,6))</f>
        <v>#NAME?</v>
      </c>
      <c r="N39" s="1133"/>
    </row>
    <row r="40" spans="1:14" x14ac:dyDescent="0.2">
      <c r="A40" s="1132"/>
      <c r="B40" s="1170" t="s">
        <v>198</v>
      </c>
      <c r="C40" s="1141" t="str">
        <f t="shared" si="2"/>
        <v>GBP1YD_SYNTH1Y_Quote</v>
      </c>
      <c r="D40" s="1141" t="e">
        <f ca="1">_xll.qlSimpleQuote(EvaluationDate,C40,ObjectOverwrite,Permanent,RateTickValue)</f>
        <v>#NAME?</v>
      </c>
      <c r="E40" s="1140" t="e">
        <f ca="1">_xll.ohRangeRetrieveError(D40)</f>
        <v>#NAME?</v>
      </c>
      <c r="F40" s="1165"/>
      <c r="G40" s="1169" t="s">
        <v>198</v>
      </c>
      <c r="H40" s="1168" t="e">
        <f ca="1">'1YSynthDepo_SYNTH'!C49</f>
        <v>#NAME?</v>
      </c>
      <c r="I40" s="1167"/>
      <c r="J40" s="1166">
        <v>1.0558799999999932E-2</v>
      </c>
      <c r="K40" s="1165"/>
      <c r="L40" s="1164">
        <v>1.0558799999999932E-2</v>
      </c>
      <c r="M40" s="1163" t="e">
        <f ca="1">_xll.qlSimpleQuoteSetValue(EvaluationDate,D40,ROUND($L40,6))</f>
        <v>#NAME?</v>
      </c>
      <c r="N40" s="1153"/>
    </row>
    <row r="41" spans="1:14" x14ac:dyDescent="0.2">
      <c r="A41" s="1152">
        <v>1</v>
      </c>
      <c r="B41" s="1162" t="str">
        <f t="shared" ref="B41:B57" si="3">A41&amp;"x"&amp;A41+Months12M&amp;"F"</f>
        <v>1x13F</v>
      </c>
      <c r="C41" s="1161" t="str">
        <f t="shared" ref="C41:C57" si="4">Currency&amp;$B41&amp;"_SYNTH"&amp;"1Y"&amp;"_Quote"</f>
        <v>GBP1x13F_SYNTH1Y_Quote</v>
      </c>
      <c r="D41" s="1161" t="e">
        <f ca="1">_xll.qlSimpleQuote(EvaluationDate,C41,ObjectOverwrite,Permanent,RateTickValue)</f>
        <v>#NAME?</v>
      </c>
      <c r="E41" s="1160" t="e">
        <f ca="1">_xll.ohRangeRetrieveError(D41)</f>
        <v>#NAME?</v>
      </c>
      <c r="F41" s="505">
        <v>1</v>
      </c>
      <c r="G41" s="1159" t="str">
        <f t="shared" ref="G41:G57" si="5">F41&amp;"x"&amp;(F41+Months12M)&amp;"F"</f>
        <v>1x13F</v>
      </c>
      <c r="H41" s="1158" t="e">
        <f ca="1">SynthFRA_SYNTH!H3</f>
        <v>#NAME?</v>
      </c>
      <c r="I41" s="1157"/>
      <c r="J41" s="1156">
        <v>1.115E-2</v>
      </c>
      <c r="K41" s="1136"/>
      <c r="L41" s="1155">
        <v>1.115E-2</v>
      </c>
      <c r="M41" s="1154" t="e">
        <f ca="1">_xll.qlSimpleQuoteSetValue(EvaluationDate,D41,ROUND($L41,6))</f>
        <v>#NAME?</v>
      </c>
      <c r="N41" s="1153" t="e">
        <f ca="1">_xll.ohTrigger(M41:M57)</f>
        <v>#NAME?</v>
      </c>
    </row>
    <row r="42" spans="1:14" x14ac:dyDescent="0.2">
      <c r="A42" s="1152">
        <v>2</v>
      </c>
      <c r="B42" s="1151" t="str">
        <f t="shared" si="3"/>
        <v>2x14F</v>
      </c>
      <c r="C42" s="1150" t="str">
        <f t="shared" si="4"/>
        <v>GBP2x14F_SYNTH1Y_Quote</v>
      </c>
      <c r="D42" s="1150" t="e">
        <f ca="1">_xll.qlSimpleQuote(EvaluationDate,C42,ObjectOverwrite,Permanent,RateTickValue)</f>
        <v>#NAME?</v>
      </c>
      <c r="E42" s="1149" t="e">
        <f ca="1">_xll.ohRangeRetrieveError(D42)</f>
        <v>#NAME?</v>
      </c>
      <c r="F42" s="505">
        <v>2</v>
      </c>
      <c r="G42" s="1148" t="str">
        <f t="shared" si="5"/>
        <v>2x14F</v>
      </c>
      <c r="H42" s="1147" t="e">
        <f ca="1">SynthFRA_SYNTH!H4</f>
        <v>#NAME?</v>
      </c>
      <c r="I42" s="1136"/>
      <c r="J42" s="1146">
        <v>1.15E-2</v>
      </c>
      <c r="K42" s="1136"/>
      <c r="L42" s="1145">
        <v>1.15E-2</v>
      </c>
      <c r="M42" s="1144" t="e">
        <f ca="1">_xll.qlSimpleQuoteSetValue(EvaluationDate,D42,ROUND($L42,6))</f>
        <v>#NAME?</v>
      </c>
      <c r="N42" s="1133"/>
    </row>
    <row r="43" spans="1:14" x14ac:dyDescent="0.2">
      <c r="A43" s="1152">
        <v>3</v>
      </c>
      <c r="B43" s="1151" t="str">
        <f t="shared" si="3"/>
        <v>3x15F</v>
      </c>
      <c r="C43" s="1150" t="str">
        <f t="shared" si="4"/>
        <v>GBP3x15F_SYNTH1Y_Quote</v>
      </c>
      <c r="D43" s="1150" t="e">
        <f ca="1">_xll.qlSimpleQuote(EvaluationDate,C43,ObjectOverwrite,Permanent,RateTickValue)</f>
        <v>#NAME?</v>
      </c>
      <c r="E43" s="1149" t="e">
        <f ca="1">_xll.ohRangeRetrieveError(D43)</f>
        <v>#NAME?</v>
      </c>
      <c r="F43" s="505">
        <v>3</v>
      </c>
      <c r="G43" s="1148" t="str">
        <f t="shared" si="5"/>
        <v>3x15F</v>
      </c>
      <c r="H43" s="1147" t="e">
        <f ca="1">SynthFRA_SYNTH!H5</f>
        <v>#NAME?</v>
      </c>
      <c r="I43" s="1136"/>
      <c r="J43" s="1146">
        <v>1.1999571598860968E-2</v>
      </c>
      <c r="K43" s="1136"/>
      <c r="L43" s="1145">
        <v>1.1999571598860968E-2</v>
      </c>
      <c r="M43" s="1144" t="e">
        <f ca="1">_xll.qlSimpleQuoteSetValue(EvaluationDate,D43,ROUND($L43,6))</f>
        <v>#NAME?</v>
      </c>
      <c r="N43" s="1133"/>
    </row>
    <row r="44" spans="1:14" x14ac:dyDescent="0.2">
      <c r="A44" s="1152">
        <v>4</v>
      </c>
      <c r="B44" s="1151" t="str">
        <f t="shared" si="3"/>
        <v>4x16F</v>
      </c>
      <c r="C44" s="1150" t="str">
        <f t="shared" si="4"/>
        <v>GBP4x16F_SYNTH1Y_Quote</v>
      </c>
      <c r="D44" s="1150" t="e">
        <f ca="1">_xll.qlSimpleQuote(EvaluationDate,C44,ObjectOverwrite,Permanent,RateTickValue)</f>
        <v>#NAME?</v>
      </c>
      <c r="E44" s="1149" t="e">
        <f ca="1">_xll.ohRangeRetrieveError(D44)</f>
        <v>#NAME?</v>
      </c>
      <c r="F44" s="505">
        <v>4</v>
      </c>
      <c r="G44" s="1148" t="str">
        <f t="shared" si="5"/>
        <v>4x16F</v>
      </c>
      <c r="H44" s="1147" t="e">
        <f ca="1">SynthFRA_SYNTH!H6</f>
        <v>#NAME?</v>
      </c>
      <c r="I44" s="1136"/>
      <c r="J44" s="1146">
        <v>1.2499999999999999E-2</v>
      </c>
      <c r="K44" s="1136"/>
      <c r="L44" s="1145">
        <v>1.2499999999999999E-2</v>
      </c>
      <c r="M44" s="1144" t="e">
        <f ca="1">_xll.qlSimpleQuoteSetValue(EvaluationDate,D44,ROUND($L44,6))</f>
        <v>#NAME?</v>
      </c>
      <c r="N44" s="1133"/>
    </row>
    <row r="45" spans="1:14" x14ac:dyDescent="0.2">
      <c r="A45" s="1152">
        <v>5</v>
      </c>
      <c r="B45" s="1151" t="str">
        <f t="shared" si="3"/>
        <v>5x17F</v>
      </c>
      <c r="C45" s="1150" t="str">
        <f t="shared" si="4"/>
        <v>GBP5x17F_SYNTH1Y_Quote</v>
      </c>
      <c r="D45" s="1150" t="e">
        <f ca="1">_xll.qlSimpleQuote(EvaluationDate,C45,ObjectOverwrite,Permanent,RateTickValue)</f>
        <v>#NAME?</v>
      </c>
      <c r="E45" s="1149" t="e">
        <f ca="1">_xll.ohRangeRetrieveError(D45)</f>
        <v>#NAME?</v>
      </c>
      <c r="F45" s="505">
        <v>5</v>
      </c>
      <c r="G45" s="1148" t="str">
        <f t="shared" si="5"/>
        <v>5x17F</v>
      </c>
      <c r="H45" s="1147" t="e">
        <f ca="1">SynthFRA_SYNTH!H7</f>
        <v>#NAME?</v>
      </c>
      <c r="I45" s="1136"/>
      <c r="J45" s="1146">
        <v>1.3000000000000001E-2</v>
      </c>
      <c r="K45" s="1136"/>
      <c r="L45" s="1145">
        <v>1.3000000000000001E-2</v>
      </c>
      <c r="M45" s="1144" t="e">
        <f ca="1">_xll.qlSimpleQuoteSetValue(EvaluationDate,D45,ROUND($L45,6))</f>
        <v>#NAME?</v>
      </c>
      <c r="N45" s="1133"/>
    </row>
    <row r="46" spans="1:14" x14ac:dyDescent="0.2">
      <c r="A46" s="1152">
        <v>6</v>
      </c>
      <c r="B46" s="1151" t="str">
        <f t="shared" si="3"/>
        <v>6x18F</v>
      </c>
      <c r="C46" s="1150" t="str">
        <f t="shared" si="4"/>
        <v>GBP6x18F_SYNTH1Y_Quote</v>
      </c>
      <c r="D46" s="1150" t="e">
        <f ca="1">_xll.qlSimpleQuote(EvaluationDate,C46,ObjectOverwrite,Permanent,RateTickValue)</f>
        <v>#NAME?</v>
      </c>
      <c r="E46" s="1149" t="e">
        <f ca="1">_xll.ohRangeRetrieveError(D46)</f>
        <v>#NAME?</v>
      </c>
      <c r="F46" s="505">
        <v>6</v>
      </c>
      <c r="G46" s="1148" t="str">
        <f t="shared" si="5"/>
        <v>6x18F</v>
      </c>
      <c r="H46" s="1147" t="e">
        <f ca="1">SynthFRA_SYNTH!H8</f>
        <v>#NAME?</v>
      </c>
      <c r="I46" s="1136"/>
      <c r="J46" s="1146">
        <v>1.3568330820732586E-2</v>
      </c>
      <c r="K46" s="1136"/>
      <c r="L46" s="1145">
        <v>1.3568330820732586E-2</v>
      </c>
      <c r="M46" s="1144" t="e">
        <f ca="1">_xll.qlSimpleQuoteSetValue(EvaluationDate,D46,ROUND($L46,6))</f>
        <v>#NAME?</v>
      </c>
      <c r="N46" s="1133"/>
    </row>
    <row r="47" spans="1:14" x14ac:dyDescent="0.2">
      <c r="A47" s="1152">
        <v>7</v>
      </c>
      <c r="B47" s="1151" t="str">
        <f t="shared" si="3"/>
        <v>7x19F</v>
      </c>
      <c r="C47" s="1150" t="str">
        <f t="shared" si="4"/>
        <v>GBP7x19F_SYNTH1Y_Quote</v>
      </c>
      <c r="D47" s="1150" t="e">
        <f ca="1">_xll.qlSimpleQuote(EvaluationDate,C47,ObjectOverwrite,Permanent,RateTickValue)</f>
        <v>#NAME?</v>
      </c>
      <c r="E47" s="1149" t="e">
        <f ca="1">_xll.ohRangeRetrieveError(D47)</f>
        <v>#NAME?</v>
      </c>
      <c r="F47" s="505">
        <v>7</v>
      </c>
      <c r="G47" s="1148" t="str">
        <f t="shared" si="5"/>
        <v>7x19F</v>
      </c>
      <c r="H47" s="1147" t="e">
        <f ca="1">SynthFRA_SYNTH!H9</f>
        <v>#NAME?</v>
      </c>
      <c r="I47" s="1136"/>
      <c r="J47" s="1146">
        <v>1.4108405898565001E-2</v>
      </c>
      <c r="K47" s="1136"/>
      <c r="L47" s="1145">
        <v>1.4108405898565001E-2</v>
      </c>
      <c r="M47" s="1144" t="e">
        <f ca="1">_xll.qlSimpleQuoteSetValue(EvaluationDate,D47,ROUND($L47,6))</f>
        <v>#NAME?</v>
      </c>
      <c r="N47" s="1133"/>
    </row>
    <row r="48" spans="1:14" x14ac:dyDescent="0.2">
      <c r="A48" s="1152">
        <v>8</v>
      </c>
      <c r="B48" s="1151" t="str">
        <f t="shared" si="3"/>
        <v>8x20F</v>
      </c>
      <c r="C48" s="1150" t="str">
        <f t="shared" si="4"/>
        <v>GBP8x20F_SYNTH1Y_Quote</v>
      </c>
      <c r="D48" s="1150" t="e">
        <f ca="1">_xll.qlSimpleQuote(EvaluationDate,C48,ObjectOverwrite,Permanent,RateTickValue)</f>
        <v>#NAME?</v>
      </c>
      <c r="E48" s="1149" t="e">
        <f ca="1">_xll.ohRangeRetrieveError(D48)</f>
        <v>#NAME?</v>
      </c>
      <c r="F48" s="505">
        <v>8</v>
      </c>
      <c r="G48" s="1148" t="str">
        <f t="shared" si="5"/>
        <v>8x20F</v>
      </c>
      <c r="H48" s="1147" t="e">
        <f ca="1">SynthFRA_SYNTH!H10</f>
        <v>#NAME?</v>
      </c>
      <c r="I48" s="1136"/>
      <c r="J48" s="1146">
        <v>1.4764446446756185E-2</v>
      </c>
      <c r="K48" s="1136"/>
      <c r="L48" s="1145">
        <v>1.4764446446756185E-2</v>
      </c>
      <c r="M48" s="1144" t="e">
        <f ca="1">_xll.qlSimpleQuoteSetValue(EvaluationDate,D48,ROUND($L48,6))</f>
        <v>#NAME?</v>
      </c>
      <c r="N48" s="1133"/>
    </row>
    <row r="49" spans="1:14" x14ac:dyDescent="0.2">
      <c r="A49" s="1152">
        <v>9</v>
      </c>
      <c r="B49" s="1151" t="str">
        <f t="shared" si="3"/>
        <v>9x21F</v>
      </c>
      <c r="C49" s="1150" t="str">
        <f t="shared" si="4"/>
        <v>GBP9x21F_SYNTH1Y_Quote</v>
      </c>
      <c r="D49" s="1150" t="e">
        <f ca="1">_xll.qlSimpleQuote(EvaluationDate,C49,ObjectOverwrite,Permanent,RateTickValue)</f>
        <v>#NAME?</v>
      </c>
      <c r="E49" s="1149" t="e">
        <f ca="1">_xll.ohRangeRetrieveError(D49)</f>
        <v>#NAME?</v>
      </c>
      <c r="F49" s="505">
        <v>9</v>
      </c>
      <c r="G49" s="1148" t="str">
        <f t="shared" si="5"/>
        <v>9x21F</v>
      </c>
      <c r="H49" s="1147" t="e">
        <f ca="1">SynthFRA_SYNTH!H11</f>
        <v>#NAME?</v>
      </c>
      <c r="I49" s="1136"/>
      <c r="J49" s="1146">
        <v>1.54E-2</v>
      </c>
      <c r="K49" s="1136"/>
      <c r="L49" s="1145">
        <v>1.54E-2</v>
      </c>
      <c r="M49" s="1144" t="e">
        <f ca="1">_xll.qlSimpleQuoteSetValue(EvaluationDate,D49,ROUND($L49,6))</f>
        <v>#NAME?</v>
      </c>
      <c r="N49" s="1133"/>
    </row>
    <row r="50" spans="1:14" x14ac:dyDescent="0.2">
      <c r="A50" s="1152">
        <v>10</v>
      </c>
      <c r="B50" s="1151" t="str">
        <f t="shared" si="3"/>
        <v>10x22F</v>
      </c>
      <c r="C50" s="1150" t="str">
        <f t="shared" si="4"/>
        <v>GBP10x22F_SYNTH1Y_Quote</v>
      </c>
      <c r="D50" s="1150" t="e">
        <f ca="1">_xll.qlSimpleQuote(EvaluationDate,C50,ObjectOverwrite,Permanent,RateTickValue)</f>
        <v>#NAME?</v>
      </c>
      <c r="E50" s="1149" t="e">
        <f ca="1">_xll.ohRangeRetrieveError(D50)</f>
        <v>#NAME?</v>
      </c>
      <c r="F50" s="505">
        <v>10</v>
      </c>
      <c r="G50" s="1148" t="str">
        <f t="shared" si="5"/>
        <v>10x22F</v>
      </c>
      <c r="H50" s="1147" t="e">
        <f ca="1">SynthFRA_SYNTH!H12</f>
        <v>#NAME?</v>
      </c>
      <c r="I50" s="1136"/>
      <c r="J50" s="1146">
        <v>1.5886016172962057E-2</v>
      </c>
      <c r="K50" s="1136"/>
      <c r="L50" s="1145">
        <v>1.5886016172962057E-2</v>
      </c>
      <c r="M50" s="1144" t="e">
        <f ca="1">_xll.qlSimpleQuoteSetValue(EvaluationDate,D50,ROUND($L50,6))</f>
        <v>#NAME?</v>
      </c>
      <c r="N50" s="1133"/>
    </row>
    <row r="51" spans="1:14" x14ac:dyDescent="0.2">
      <c r="A51" s="1152">
        <v>11</v>
      </c>
      <c r="B51" s="1151" t="str">
        <f t="shared" si="3"/>
        <v>11x23F</v>
      </c>
      <c r="C51" s="1150" t="str">
        <f t="shared" si="4"/>
        <v>GBP11x23F_SYNTH1Y_Quote</v>
      </c>
      <c r="D51" s="1150" t="e">
        <f ca="1">_xll.qlSimpleQuote(EvaluationDate,C51,ObjectOverwrite,Permanent,RateTickValue)</f>
        <v>#NAME?</v>
      </c>
      <c r="E51" s="1149" t="e">
        <f ca="1">_xll.ohRangeRetrieveError(D51)</f>
        <v>#NAME?</v>
      </c>
      <c r="F51" s="505">
        <v>11</v>
      </c>
      <c r="G51" s="1148" t="str">
        <f t="shared" si="5"/>
        <v>11x23F</v>
      </c>
      <c r="H51" s="1147" t="e">
        <f ca="1">SynthFRA_SYNTH!H13</f>
        <v>#NAME?</v>
      </c>
      <c r="I51" s="1136"/>
      <c r="J51" s="1146">
        <v>1.6379329828045661E-2</v>
      </c>
      <c r="K51" s="1136"/>
      <c r="L51" s="1145">
        <v>1.6379329828045661E-2</v>
      </c>
      <c r="M51" s="1144" t="e">
        <f ca="1">_xll.qlSimpleQuoteSetValue(EvaluationDate,D51,ROUND($L51,6))</f>
        <v>#NAME?</v>
      </c>
      <c r="N51" s="1133"/>
    </row>
    <row r="52" spans="1:14" x14ac:dyDescent="0.2">
      <c r="A52" s="1152">
        <v>13</v>
      </c>
      <c r="B52" s="1151" t="str">
        <f t="shared" si="3"/>
        <v>13x25F</v>
      </c>
      <c r="C52" s="1150" t="str">
        <f t="shared" si="4"/>
        <v>GBP13x25F_SYNTH1Y_Quote</v>
      </c>
      <c r="D52" s="1150" t="e">
        <f ca="1">_xll.qlSimpleQuote(EvaluationDate,C52,ObjectOverwrite,Permanent,RateTickValue)</f>
        <v>#NAME?</v>
      </c>
      <c r="E52" s="1149" t="e">
        <f ca="1">_xll.ohRangeRetrieveError(D52)</f>
        <v>#NAME?</v>
      </c>
      <c r="F52" s="505">
        <v>13</v>
      </c>
      <c r="G52" s="1148" t="str">
        <f t="shared" si="5"/>
        <v>13x25F</v>
      </c>
      <c r="H52" s="1147" t="e">
        <f ca="1">SynthFRA_SYNTH!H15</f>
        <v>#NAME?</v>
      </c>
      <c r="I52" s="1136"/>
      <c r="J52" s="1146">
        <v>1.7244759942701162E-2</v>
      </c>
      <c r="K52" s="1136"/>
      <c r="L52" s="1145">
        <v>1.7244759942701162E-2</v>
      </c>
      <c r="M52" s="1144" t="e">
        <f ca="1">_xll.qlSimpleQuoteSetValue(EvaluationDate,D52,ROUND($L52,6))</f>
        <v>#NAME?</v>
      </c>
      <c r="N52" s="1133"/>
    </row>
    <row r="53" spans="1:14" x14ac:dyDescent="0.2">
      <c r="A53" s="1152">
        <v>14</v>
      </c>
      <c r="B53" s="1151" t="str">
        <f t="shared" si="3"/>
        <v>14x26F</v>
      </c>
      <c r="C53" s="1150" t="str">
        <f t="shared" si="4"/>
        <v>GBP14x26F_SYNTH1Y_Quote</v>
      </c>
      <c r="D53" s="1150" t="e">
        <f ca="1">_xll.qlSimpleQuote(EvaluationDate,C53,ObjectOverwrite,Permanent,RateTickValue)</f>
        <v>#NAME?</v>
      </c>
      <c r="E53" s="1149" t="e">
        <f ca="1">_xll.ohRangeRetrieveError(D53)</f>
        <v>#NAME?</v>
      </c>
      <c r="F53" s="505">
        <v>14</v>
      </c>
      <c r="G53" s="1148" t="str">
        <f t="shared" si="5"/>
        <v>14x26F</v>
      </c>
      <c r="H53" s="1147" t="e">
        <f ca="1">SynthFRA_SYNTH!H16</f>
        <v>#NAME?</v>
      </c>
      <c r="I53" s="1136"/>
      <c r="J53" s="1146">
        <v>1.7704164822818398E-2</v>
      </c>
      <c r="K53" s="1136"/>
      <c r="L53" s="1145">
        <v>1.7704164822818398E-2</v>
      </c>
      <c r="M53" s="1144" t="e">
        <f ca="1">_xll.qlSimpleQuoteSetValue(EvaluationDate,D53,ROUND($L53,6))</f>
        <v>#NAME?</v>
      </c>
      <c r="N53" s="1133"/>
    </row>
    <row r="54" spans="1:14" x14ac:dyDescent="0.2">
      <c r="A54" s="1152">
        <v>15</v>
      </c>
      <c r="B54" s="1151" t="str">
        <f t="shared" si="3"/>
        <v>15x27F</v>
      </c>
      <c r="C54" s="1150" t="str">
        <f t="shared" si="4"/>
        <v>GBP15x27F_SYNTH1Y_Quote</v>
      </c>
      <c r="D54" s="1150" t="e">
        <f ca="1">_xll.qlSimpleQuote(EvaluationDate,C54,ObjectOverwrite,Permanent,RateTickValue)</f>
        <v>#NAME?</v>
      </c>
      <c r="E54" s="1149" t="e">
        <f ca="1">_xll.ohRangeRetrieveError(D54)</f>
        <v>#NAME?</v>
      </c>
      <c r="F54" s="505">
        <v>15</v>
      </c>
      <c r="G54" s="1148" t="str">
        <f t="shared" si="5"/>
        <v>15x27F</v>
      </c>
      <c r="H54" s="1147" t="e">
        <f ca="1">SynthFRA_SYNTH!H17</f>
        <v>#NAME?</v>
      </c>
      <c r="I54" s="1136"/>
      <c r="J54" s="1146">
        <v>1.8215092396635959E-2</v>
      </c>
      <c r="K54" s="1136"/>
      <c r="L54" s="1145">
        <v>1.8215092396635959E-2</v>
      </c>
      <c r="M54" s="1144" t="e">
        <f ca="1">_xll.qlSimpleQuoteSetValue(EvaluationDate,D54,ROUND($L54,6))</f>
        <v>#NAME?</v>
      </c>
      <c r="N54" s="1133"/>
    </row>
    <row r="55" spans="1:14" x14ac:dyDescent="0.2">
      <c r="A55" s="1152">
        <v>16</v>
      </c>
      <c r="B55" s="1151" t="str">
        <f t="shared" si="3"/>
        <v>16x28F</v>
      </c>
      <c r="C55" s="1150" t="str">
        <f t="shared" si="4"/>
        <v>GBP16x28F_SYNTH1Y_Quote</v>
      </c>
      <c r="D55" s="1150" t="e">
        <f ca="1">_xll.qlSimpleQuote(EvaluationDate,C55,ObjectOverwrite,Permanent,RateTickValue)</f>
        <v>#NAME?</v>
      </c>
      <c r="E55" s="1149" t="e">
        <f ca="1">_xll.ohRangeRetrieveError(D55)</f>
        <v>#NAME?</v>
      </c>
      <c r="F55" s="505">
        <v>16</v>
      </c>
      <c r="G55" s="1148" t="str">
        <f t="shared" si="5"/>
        <v>16x28F</v>
      </c>
      <c r="H55" s="1147" t="e">
        <f ca="1">SynthFRA_SYNTH!H18</f>
        <v>#NAME?</v>
      </c>
      <c r="I55" s="1136"/>
      <c r="J55" s="1146">
        <v>1.872283744027067E-2</v>
      </c>
      <c r="K55" s="1136"/>
      <c r="L55" s="1145">
        <v>1.872283744027067E-2</v>
      </c>
      <c r="M55" s="1144" t="e">
        <f ca="1">_xll.qlSimpleQuoteSetValue(EvaluationDate,D55,ROUND($L55,6))</f>
        <v>#NAME?</v>
      </c>
      <c r="N55" s="1133"/>
    </row>
    <row r="56" spans="1:14" x14ac:dyDescent="0.2">
      <c r="A56" s="1152">
        <v>17</v>
      </c>
      <c r="B56" s="1151" t="str">
        <f t="shared" si="3"/>
        <v>17x29F</v>
      </c>
      <c r="C56" s="1150" t="str">
        <f t="shared" si="4"/>
        <v>GBP17x29F_SYNTH1Y_Quote</v>
      </c>
      <c r="D56" s="1150" t="e">
        <f ca="1">_xll.qlSimpleQuote(EvaluationDate,C56,ObjectOverwrite,Permanent,RateTickValue)</f>
        <v>#NAME?</v>
      </c>
      <c r="E56" s="1149" t="e">
        <f ca="1">_xll.ohRangeRetrieveError(D56)</f>
        <v>#NAME?</v>
      </c>
      <c r="F56" s="505">
        <v>17</v>
      </c>
      <c r="G56" s="1148" t="str">
        <f t="shared" si="5"/>
        <v>17x29F</v>
      </c>
      <c r="H56" s="1147" t="e">
        <f ca="1">SynthFRA_SYNTH!H19</f>
        <v>#NAME?</v>
      </c>
      <c r="I56" s="1136"/>
      <c r="J56" s="1146">
        <v>1.934464339412368E-2</v>
      </c>
      <c r="K56" s="1136"/>
      <c r="L56" s="1145">
        <v>1.934464339412368E-2</v>
      </c>
      <c r="M56" s="1144" t="e">
        <f ca="1">_xll.qlSimpleQuoteSetValue(EvaluationDate,D56,ROUND($L56,6))</f>
        <v>#NAME?</v>
      </c>
      <c r="N56" s="1133"/>
    </row>
    <row r="57" spans="1:14" x14ac:dyDescent="0.2">
      <c r="A57" s="1143">
        <v>18</v>
      </c>
      <c r="B57" s="1142" t="str">
        <f t="shared" si="3"/>
        <v>18x30F</v>
      </c>
      <c r="C57" s="1141" t="str">
        <f t="shared" si="4"/>
        <v>GBP18x30F_SYNTH1Y_Quote</v>
      </c>
      <c r="D57" s="1141" t="e">
        <f ca="1">_xll.qlSimpleQuote(EvaluationDate,C57,ObjectOverwrite,Permanent,RateTickValue)</f>
        <v>#NAME?</v>
      </c>
      <c r="E57" s="1140" t="e">
        <f ca="1">_xll.ohRangeRetrieveError(D57)</f>
        <v>#NAME?</v>
      </c>
      <c r="F57" s="505">
        <v>18</v>
      </c>
      <c r="G57" s="1139" t="str">
        <f t="shared" si="5"/>
        <v>18x30F</v>
      </c>
      <c r="H57" s="1138" t="e">
        <f ca="1">SynthFRA_SYNTH!H20</f>
        <v>#NAME?</v>
      </c>
      <c r="I57" s="1136"/>
      <c r="J57" s="1137">
        <v>2.0090828238397876E-2</v>
      </c>
      <c r="K57" s="1136"/>
      <c r="L57" s="1135">
        <v>2.0090828238397876E-2</v>
      </c>
      <c r="M57" s="1134" t="e">
        <f ca="1">_xll.qlSimpleQuoteSetValue(EvaluationDate,D57,ROUND($L57,6))</f>
        <v>#NAME?</v>
      </c>
      <c r="N57" s="1133"/>
    </row>
    <row r="58" spans="1:14" x14ac:dyDescent="0.2">
      <c r="A58" s="1132"/>
      <c r="B58" s="1131"/>
      <c r="C58" s="1130"/>
      <c r="D58" s="1130"/>
      <c r="E58" s="1130"/>
      <c r="F58" s="1129"/>
      <c r="G58" s="1129"/>
      <c r="H58" s="1129"/>
      <c r="I58" s="1129"/>
      <c r="J58" s="1129"/>
      <c r="K58" s="1129"/>
      <c r="L58" s="1129"/>
      <c r="M58" s="1129"/>
      <c r="N58" s="1128"/>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x14ac:dyDescent="0.2"/>
  <cols>
    <col min="1" max="1" width="2.7109375" style="1059" customWidth="1"/>
    <col min="2" max="2" width="6.140625" style="1059" customWidth="1"/>
    <col min="3" max="3" width="6" style="1059" customWidth="1"/>
    <col min="4" max="4" width="3" style="1059" customWidth="1"/>
    <col min="5" max="5" width="2" style="1061" customWidth="1"/>
    <col min="6" max="6" width="4" style="1061" customWidth="1"/>
    <col min="7" max="7" width="7" style="1059" customWidth="1"/>
    <col min="8" max="8" width="19.28515625" style="1059" customWidth="1"/>
    <col min="9" max="9" width="19.42578125" style="1059" customWidth="1"/>
    <col min="10" max="10" width="8" style="1059" customWidth="1"/>
    <col min="11" max="11" width="26.7109375" style="1059" customWidth="1"/>
    <col min="12" max="12" width="15.28515625" style="1060" customWidth="1"/>
    <col min="13" max="13" width="18.7109375" style="1059" customWidth="1"/>
    <col min="14" max="15" width="3" style="1059" customWidth="1"/>
    <col min="16" max="16" width="26.7109375" style="1059" bestFit="1" customWidth="1"/>
    <col min="17" max="21" width="17.28515625" style="1059" bestFit="1" customWidth="1"/>
    <col min="22" max="22" width="17.28515625" style="1059" customWidth="1"/>
    <col min="23" max="23" width="12.140625" style="1059" customWidth="1"/>
    <col min="24" max="24" width="9" style="1059" bestFit="1" customWidth="1"/>
    <col min="25" max="25" width="8" style="1059" customWidth="1"/>
    <col min="26" max="26" width="8" style="1059" bestFit="1" customWidth="1"/>
    <col min="27" max="27" width="6" style="1059" bestFit="1" customWidth="1"/>
    <col min="28" max="16384" width="9.140625" style="1059"/>
  </cols>
  <sheetData>
    <row r="1" spans="1:21" ht="11.25" customHeight="1" x14ac:dyDescent="0.2">
      <c r="E1" s="1059"/>
      <c r="F1" s="1059"/>
      <c r="K1" s="1059" t="s">
        <v>92</v>
      </c>
      <c r="L1" s="1059" t="e">
        <f ca="1">_xll.qlLibor(trigger,,,,Currency,K1)</f>
        <v>#NAME?</v>
      </c>
      <c r="M1" s="1059" t="e">
        <f ca="1">_xll.ohRangeRetrieveError(L1)</f>
        <v>#NAME?</v>
      </c>
    </row>
    <row r="2" spans="1:21" ht="24" customHeight="1" x14ac:dyDescent="0.2">
      <c r="A2" s="1110"/>
      <c r="B2" s="1124" t="s">
        <v>348</v>
      </c>
      <c r="C2" s="1124" t="s">
        <v>130</v>
      </c>
      <c r="D2" s="1124"/>
      <c r="E2" s="1127"/>
      <c r="F2" s="1127"/>
      <c r="G2" s="1124" t="s">
        <v>392</v>
      </c>
      <c r="H2" s="1124" t="s">
        <v>391</v>
      </c>
      <c r="I2" s="1124" t="s">
        <v>390</v>
      </c>
      <c r="J2" s="1124" t="s">
        <v>129</v>
      </c>
      <c r="K2" s="1124" t="s">
        <v>197</v>
      </c>
      <c r="L2" s="1124" t="s">
        <v>437</v>
      </c>
      <c r="M2" s="1126" t="s">
        <v>436</v>
      </c>
      <c r="N2" s="1125"/>
      <c r="O2" s="1125"/>
      <c r="P2" s="1089" t="s">
        <v>435</v>
      </c>
      <c r="Q2" s="1089" t="s">
        <v>332</v>
      </c>
      <c r="R2" s="1089" t="s">
        <v>129</v>
      </c>
      <c r="S2" s="1089" t="s">
        <v>363</v>
      </c>
      <c r="T2" s="1124" t="s">
        <v>356</v>
      </c>
      <c r="U2" s="1124" t="s">
        <v>355</v>
      </c>
    </row>
    <row r="3" spans="1:21" ht="11.25" customHeight="1" x14ac:dyDescent="0.2">
      <c r="A3" s="1111"/>
      <c r="B3" s="1107"/>
      <c r="C3" s="1107" t="s">
        <v>389</v>
      </c>
      <c r="D3" s="1123"/>
      <c r="E3" s="1122"/>
      <c r="F3" s="1122"/>
      <c r="G3" s="683"/>
      <c r="H3" s="683"/>
      <c r="I3" s="683"/>
      <c r="J3" s="1121"/>
      <c r="K3" s="1087" t="str">
        <f>PROPER((Currency))&amp;IborType&amp;K1&amp;"LastFixing"&amp;QuoteSuffix</f>
        <v>GbpLibor1MLastFixing_Quote</v>
      </c>
      <c r="L3" s="1120" t="e">
        <f ca="1">_xll.qlDepositRateHelper(trigger,,,,K3,L1)</f>
        <v>#NAME?</v>
      </c>
      <c r="M3" s="1112" t="e">
        <f ca="1">_xll.ohRangeRetrieveError(L3)</f>
        <v>#NAME?</v>
      </c>
      <c r="N3" s="1093"/>
      <c r="O3" s="1093"/>
      <c r="P3" s="1102" t="e">
        <f ca="1">_xll.qlRateHelperQuoteName(trigger,L3)</f>
        <v>#NAME?</v>
      </c>
      <c r="Q3" s="1084" t="e">
        <f ca="1">_xll.qlQuoteValue(AllTriggers,K3)</f>
        <v>#NAME?</v>
      </c>
      <c r="R3" s="1874" t="str">
        <f>IF(ISBLANK(J3),"--",qlSwapRateHelperSpread(AllTriggers,L3))</f>
        <v>--</v>
      </c>
      <c r="S3" s="1102" t="b">
        <v>1</v>
      </c>
      <c r="T3" s="1082" t="e">
        <f ca="1">_xll.qlRateHelperEarliestDate(trigger,L3)</f>
        <v>#NAME?</v>
      </c>
      <c r="U3" s="1082" t="e">
        <f ca="1">_xll.qlRateHelperLatestDate(trigger,L3)</f>
        <v>#NAME?</v>
      </c>
    </row>
    <row r="4" spans="1:21" ht="11.25" customHeight="1" x14ac:dyDescent="0.2">
      <c r="A4" s="1111"/>
      <c r="B4" s="1117">
        <v>0</v>
      </c>
      <c r="C4" s="1117" t="s">
        <v>389</v>
      </c>
      <c r="D4" s="1119" t="s">
        <v>91</v>
      </c>
      <c r="E4" s="1118">
        <v>2</v>
      </c>
      <c r="F4" s="1118" t="s">
        <v>145</v>
      </c>
      <c r="G4" s="1117" t="s">
        <v>434</v>
      </c>
      <c r="H4" s="1116" t="s">
        <v>388</v>
      </c>
      <c r="I4" s="1116" t="s">
        <v>381</v>
      </c>
      <c r="J4" s="1115">
        <v>0</v>
      </c>
      <c r="K4" s="1114" t="str">
        <f t="shared" ref="K4:K9" si="0">Currency&amp;$E4&amp;$F4&amp;"_Quote"</f>
        <v>GBP2X1S_Quote</v>
      </c>
      <c r="L4" s="1113" t="e">
        <f ca="1">_xll.qlSwapRateHelper(trigger,,ObjectOverwrite,Permanent,$K4,B4,D4,Calendar,$G4,$H4,$I4,$L$1,$J4,C4,Discounting)</f>
        <v>#NAME?</v>
      </c>
      <c r="M4" s="1112" t="e">
        <f ca="1">_xll.ohRangeRetrieveError(L4)</f>
        <v>#NAME?</v>
      </c>
      <c r="N4" s="1093"/>
      <c r="O4" s="1093"/>
      <c r="P4" s="1102" t="e">
        <f ca="1">_xll.qlRateHelperQuoteName(trigger,L4)</f>
        <v>#NAME?</v>
      </c>
      <c r="Q4" s="1084" t="e">
        <f ca="1">_xll.qlQuoteValue(AllTriggers,K4)</f>
        <v>#NAME?</v>
      </c>
      <c r="R4" s="1875" t="e">
        <f ca="1">IF(ISBLANK(J4),"--",qlSwapRateHelperSpread(AllTriggers,L4))</f>
        <v>#NAME?</v>
      </c>
      <c r="S4" s="1102" t="b">
        <v>1</v>
      </c>
      <c r="T4" s="1082" t="e">
        <f ca="1">_xll.qlRateHelperEarliestDate(trigger,L4)</f>
        <v>#NAME?</v>
      </c>
      <c r="U4" s="1082" t="e">
        <f ca="1">_xll.qlRateHelperLatestDate(trigger,L4)</f>
        <v>#NAME?</v>
      </c>
    </row>
    <row r="5" spans="1:21" ht="11.25" customHeight="1" x14ac:dyDescent="0.2">
      <c r="A5" s="1111"/>
      <c r="B5" s="1107">
        <v>0</v>
      </c>
      <c r="C5" s="1107" t="s">
        <v>389</v>
      </c>
      <c r="D5" s="1109" t="s">
        <v>90</v>
      </c>
      <c r="E5" s="1108">
        <v>3</v>
      </c>
      <c r="F5" s="1108" t="s">
        <v>145</v>
      </c>
      <c r="G5" s="1107" t="s">
        <v>434</v>
      </c>
      <c r="H5" s="1106" t="s">
        <v>388</v>
      </c>
      <c r="I5" s="1106" t="s">
        <v>381</v>
      </c>
      <c r="J5" s="1105">
        <v>0</v>
      </c>
      <c r="K5" s="1104" t="str">
        <f t="shared" si="0"/>
        <v>GBP3X1S_Quote</v>
      </c>
      <c r="L5" s="1103" t="e">
        <f ca="1">_xll.qlSwapRateHelper(trigger,,ObjectOverwrite,Permanent,$K5,B5,D5,Calendar,$G5,$H5,$I5,$L$1,$J5,C5,Discounting)</f>
        <v>#NAME?</v>
      </c>
      <c r="M5" s="1102" t="e">
        <f ca="1">_xll.ohRangeRetrieveError(L5)</f>
        <v>#NAME?</v>
      </c>
      <c r="N5" s="1093"/>
      <c r="O5" s="1093"/>
      <c r="P5" s="1102" t="e">
        <f ca="1">_xll.qlRateHelperQuoteName(trigger,L5)</f>
        <v>#NAME?</v>
      </c>
      <c r="Q5" s="1084" t="e">
        <f ca="1">_xll.qlQuoteValue(AllTriggers,K5)</f>
        <v>#NAME?</v>
      </c>
      <c r="R5" s="1875" t="e">
        <f ca="1">IF(ISBLANK(J5),"--",qlSwapRateHelperSpread(AllTriggers,L5))</f>
        <v>#NAME?</v>
      </c>
      <c r="S5" s="1102" t="b">
        <v>1</v>
      </c>
      <c r="T5" s="1082" t="e">
        <f ca="1">_xll.qlRateHelperEarliestDate(trigger,L5)</f>
        <v>#NAME?</v>
      </c>
      <c r="U5" s="1082" t="e">
        <f ca="1">_xll.qlRateHelperLatestDate(trigger,L5)</f>
        <v>#NAME?</v>
      </c>
    </row>
    <row r="6" spans="1:21" ht="11.25" customHeight="1" x14ac:dyDescent="0.2">
      <c r="A6" s="1110"/>
      <c r="B6" s="1107">
        <v>0</v>
      </c>
      <c r="C6" s="1107" t="s">
        <v>389</v>
      </c>
      <c r="D6" s="1109" t="s">
        <v>89</v>
      </c>
      <c r="E6" s="1108">
        <v>4</v>
      </c>
      <c r="F6" s="1108" t="s">
        <v>145</v>
      </c>
      <c r="G6" s="1107" t="s">
        <v>434</v>
      </c>
      <c r="H6" s="1106" t="s">
        <v>388</v>
      </c>
      <c r="I6" s="1106" t="s">
        <v>381</v>
      </c>
      <c r="J6" s="1105">
        <v>0</v>
      </c>
      <c r="K6" s="1104" t="str">
        <f t="shared" si="0"/>
        <v>GBP4X1S_Quote</v>
      </c>
      <c r="L6" s="1103" t="e">
        <f ca="1">_xll.qlSwapRateHelper(trigger,,ObjectOverwrite,Permanent,$K6,B6,D6,Calendar,$G6,$H6,$I6,$L$1,$J6,C6,Discounting)</f>
        <v>#NAME?</v>
      </c>
      <c r="M6" s="1102" t="e">
        <f ca="1">_xll.ohRangeRetrieveError(L6)</f>
        <v>#NAME?</v>
      </c>
      <c r="N6" s="1093"/>
      <c r="O6" s="1093"/>
      <c r="P6" s="1102" t="e">
        <f ca="1">_xll.qlRateHelperQuoteName(trigger,L6)</f>
        <v>#NAME?</v>
      </c>
      <c r="Q6" s="1084" t="e">
        <f ca="1">_xll.qlQuoteValue(AllTriggers,K6)</f>
        <v>#NAME?</v>
      </c>
      <c r="R6" s="1875" t="e">
        <f ca="1">IF(ISBLANK(J6),"--",qlSwapRateHelperSpread(AllTriggers,L6))</f>
        <v>#NAME?</v>
      </c>
      <c r="S6" s="1102" t="b">
        <v>1</v>
      </c>
      <c r="T6" s="1082" t="e">
        <f ca="1">_xll.qlRateHelperEarliestDate(trigger,L6)</f>
        <v>#NAME?</v>
      </c>
      <c r="U6" s="1082" t="e">
        <f ca="1">_xll.qlRateHelperLatestDate(trigger,L6)</f>
        <v>#NAME?</v>
      </c>
    </row>
    <row r="7" spans="1:21" ht="11.25" customHeight="1" x14ac:dyDescent="0.2">
      <c r="A7" s="1110"/>
      <c r="B7" s="1107">
        <v>0</v>
      </c>
      <c r="C7" s="1107" t="s">
        <v>389</v>
      </c>
      <c r="D7" s="1109" t="s">
        <v>88</v>
      </c>
      <c r="E7" s="1108">
        <v>5</v>
      </c>
      <c r="F7" s="1108" t="s">
        <v>145</v>
      </c>
      <c r="G7" s="1107" t="s">
        <v>434</v>
      </c>
      <c r="H7" s="1106" t="s">
        <v>388</v>
      </c>
      <c r="I7" s="1106" t="s">
        <v>381</v>
      </c>
      <c r="J7" s="1105">
        <v>0</v>
      </c>
      <c r="K7" s="1104" t="str">
        <f t="shared" si="0"/>
        <v>GBP5X1S_Quote</v>
      </c>
      <c r="L7" s="1103" t="e">
        <f ca="1">_xll.qlSwapRateHelper(trigger,,ObjectOverwrite,Permanent,$K7,B7,D7,Calendar,$G7,$H7,$I7,$L$1,$J7,C7,Discounting)</f>
        <v>#NAME?</v>
      </c>
      <c r="M7" s="1102" t="e">
        <f ca="1">_xll.ohRangeRetrieveError(L7)</f>
        <v>#NAME?</v>
      </c>
      <c r="N7" s="1093"/>
      <c r="O7" s="1093"/>
      <c r="P7" s="1102" t="e">
        <f ca="1">_xll.qlRateHelperQuoteName(trigger,L7)</f>
        <v>#NAME?</v>
      </c>
      <c r="Q7" s="1084" t="e">
        <f ca="1">_xll.qlQuoteValue(AllTriggers,K7)</f>
        <v>#NAME?</v>
      </c>
      <c r="R7" s="1875" t="e">
        <f ca="1">IF(ISBLANK(J7),"--",qlSwapRateHelperSpread(AllTriggers,L7))</f>
        <v>#NAME?</v>
      </c>
      <c r="S7" s="1102" t="b">
        <v>1</v>
      </c>
      <c r="T7" s="1082" t="e">
        <f ca="1">_xll.qlRateHelperEarliestDate(trigger,L7)</f>
        <v>#NAME?</v>
      </c>
      <c r="U7" s="1082" t="e">
        <f ca="1">_xll.qlRateHelperLatestDate(trigger,L7)</f>
        <v>#NAME?</v>
      </c>
    </row>
    <row r="8" spans="1:21" ht="11.25" customHeight="1" x14ac:dyDescent="0.2">
      <c r="A8" s="1110"/>
      <c r="B8" s="1107">
        <v>0</v>
      </c>
      <c r="C8" s="1107" t="s">
        <v>389</v>
      </c>
      <c r="D8" s="1109" t="s">
        <v>87</v>
      </c>
      <c r="E8" s="1108">
        <v>6</v>
      </c>
      <c r="F8" s="1108" t="s">
        <v>145</v>
      </c>
      <c r="G8" s="1107" t="s">
        <v>434</v>
      </c>
      <c r="H8" s="1106" t="s">
        <v>388</v>
      </c>
      <c r="I8" s="1106" t="s">
        <v>381</v>
      </c>
      <c r="J8" s="1105">
        <v>0</v>
      </c>
      <c r="K8" s="1104" t="str">
        <f t="shared" si="0"/>
        <v>GBP6X1S_Quote</v>
      </c>
      <c r="L8" s="1103" t="e">
        <f ca="1">_xll.qlSwapRateHelper(trigger,,ObjectOverwrite,Permanent,$K8,B8,D8,Calendar,$G8,$H8,$I8,$L$1,$J8,C8,Discounting)</f>
        <v>#NAME?</v>
      </c>
      <c r="M8" s="1102" t="e">
        <f ca="1">_xll.ohRangeRetrieveError(L8)</f>
        <v>#NAME?</v>
      </c>
      <c r="N8" s="1093"/>
      <c r="O8" s="1093"/>
      <c r="P8" s="1102" t="e">
        <f ca="1">_xll.qlRateHelperQuoteName(trigger,L8)</f>
        <v>#NAME?</v>
      </c>
      <c r="Q8" s="1084" t="e">
        <f ca="1">_xll.qlQuoteValue(AllTriggers,K8)</f>
        <v>#NAME?</v>
      </c>
      <c r="R8" s="1875" t="e">
        <f ca="1">IF(ISBLANK(J8),"--",qlSwapRateHelperSpread(AllTriggers,L8))</f>
        <v>#NAME?</v>
      </c>
      <c r="S8" s="1102" t="b">
        <v>0</v>
      </c>
      <c r="T8" s="1082" t="e">
        <f ca="1">_xll.qlRateHelperEarliestDate(trigger,L8)</f>
        <v>#NAME?</v>
      </c>
      <c r="U8" s="1082" t="e">
        <f ca="1">_xll.qlRateHelperLatestDate(trigger,L8)</f>
        <v>#NAME?</v>
      </c>
    </row>
    <row r="9" spans="1:21" ht="11.25" customHeight="1" x14ac:dyDescent="0.2">
      <c r="B9" s="1099">
        <v>0</v>
      </c>
      <c r="C9" s="1099" t="s">
        <v>389</v>
      </c>
      <c r="D9" s="1101" t="s">
        <v>86</v>
      </c>
      <c r="E9" s="1100">
        <v>7</v>
      </c>
      <c r="F9" s="1100" t="s">
        <v>145</v>
      </c>
      <c r="G9" s="1099" t="s">
        <v>434</v>
      </c>
      <c r="H9" s="1098" t="s">
        <v>388</v>
      </c>
      <c r="I9" s="1098" t="s">
        <v>381</v>
      </c>
      <c r="J9" s="1097">
        <v>0</v>
      </c>
      <c r="K9" s="1096" t="str">
        <f t="shared" si="0"/>
        <v>GBP7X1S_Quote</v>
      </c>
      <c r="L9" s="1095" t="e">
        <f ca="1">_xll.qlSwapRateHelper(trigger,,ObjectOverwrite,Permanent,$K9,B9,D9,Calendar,$G9,$H9,$I9,$L$1,$J9,C9,Discounting)</f>
        <v>#NAME?</v>
      </c>
      <c r="M9" s="1094" t="e">
        <f ca="1">_xll.ohRangeRetrieveError(L9)</f>
        <v>#NAME?</v>
      </c>
      <c r="P9" s="1094" t="e">
        <f ca="1">_xll.qlRateHelperQuoteName(trigger,L9)</f>
        <v>#NAME?</v>
      </c>
      <c r="Q9" s="1078" t="e">
        <f ca="1">_xll.qlQuoteValue(AllTriggers,K9)</f>
        <v>#NAME?</v>
      </c>
      <c r="R9" s="1876" t="e">
        <f ca="1">IF(ISBLANK(J9),"--",qlSwapRateHelperSpread(AllTriggers,L9))</f>
        <v>#NAME?</v>
      </c>
      <c r="S9" s="1094" t="b">
        <v>0</v>
      </c>
      <c r="T9" s="1076" t="e">
        <f ca="1">_xll.qlRateHelperEarliestDate(trigger,L9)</f>
        <v>#NAME?</v>
      </c>
      <c r="U9" s="1076" t="e">
        <f ca="1">_xll.qlRateHelperLatestDate(trigger,L9)</f>
        <v>#NAME?</v>
      </c>
    </row>
    <row r="10" spans="1:21" x14ac:dyDescent="0.2">
      <c r="E10" s="1059"/>
      <c r="F10" s="1059"/>
      <c r="L10" s="1059"/>
      <c r="M10" s="1093"/>
    </row>
    <row r="11" spans="1:21" x14ac:dyDescent="0.2">
      <c r="J11" s="1062"/>
      <c r="K11" s="1062"/>
      <c r="P11" s="1092" t="str">
        <f>K1&amp;" "&amp;PROPER(Currency)&amp;IborType&amp;" Curve"</f>
        <v>1M GbpLibor Curve</v>
      </c>
      <c r="Q11" s="1091"/>
      <c r="R11" s="1091"/>
      <c r="S11" s="1091"/>
      <c r="T11" s="1091"/>
      <c r="U11" s="1090" t="s">
        <v>433</v>
      </c>
    </row>
    <row r="12" spans="1:21" ht="11.25" customHeight="1" x14ac:dyDescent="0.2">
      <c r="M12" s="1089" t="s">
        <v>432</v>
      </c>
      <c r="P12" s="1089" t="s">
        <v>424</v>
      </c>
      <c r="Q12" s="1089" t="s">
        <v>357</v>
      </c>
      <c r="R12" s="1089" t="s">
        <v>129</v>
      </c>
      <c r="S12" s="1089" t="s">
        <v>356</v>
      </c>
      <c r="T12" s="1089" t="s">
        <v>355</v>
      </c>
      <c r="U12" s="1088" t="e">
        <f t="array" aca="1" ref="U12:U21" ca="1">_xll.qlPiecewiseYieldCurveData(InterestRatesTrigger,'General Settings_SYNTH'!D35)</f>
        <v>#NAME?</v>
      </c>
    </row>
    <row r="13" spans="1:21" x14ac:dyDescent="0.2">
      <c r="J13" s="1062"/>
      <c r="K13" s="1062"/>
      <c r="M13" s="1087" t="e">
        <f t="array" aca="1" ref="M13:M21" ca="1">_xll.ohFilter(L3:L9,S3:S9)</f>
        <v>#NAME?</v>
      </c>
      <c r="P13" s="1085" t="e">
        <f t="array" aca="1" ref="P13:P21" ca="1">_xll.ohFilter(P3:P8,S3:S8)</f>
        <v>#NAME?</v>
      </c>
      <c r="Q13" s="1084" t="e">
        <f t="array" aca="1" ref="Q13:Q21" ca="1">_xll.ohFilter(Q3:Q8,S3:S8)</f>
        <v>#NAME?</v>
      </c>
      <c r="R13" s="1083" t="e">
        <f t="array" aca="1" ref="R13:R21" ca="1">_xll.ohFilter(R3:R8,S3:S8)</f>
        <v>#NAME?</v>
      </c>
      <c r="S13" s="1082" t="e">
        <f t="array" aca="1" ref="S13:S21" ca="1">_xll.ohFilter(T3:T8,S3:S8)</f>
        <v>#NAME?</v>
      </c>
      <c r="T13" s="1082" t="e">
        <f t="array" aca="1" ref="T13:T21" ca="1">_xll.ohFilter(U3:U8,S3:S8)</f>
        <v>#NAME?</v>
      </c>
      <c r="U13" s="1081" t="e">
        <f ca="1"/>
        <v>#NAME?</v>
      </c>
    </row>
    <row r="14" spans="1:21" x14ac:dyDescent="0.2">
      <c r="M14" s="1086" t="e">
        <f ca="1"/>
        <v>#NAME?</v>
      </c>
      <c r="P14" s="1085" t="e">
        <f ca="1"/>
        <v>#NAME?</v>
      </c>
      <c r="Q14" s="1084" t="e">
        <f ca="1"/>
        <v>#NAME?</v>
      </c>
      <c r="R14" s="1083" t="e">
        <f ca="1"/>
        <v>#NAME?</v>
      </c>
      <c r="S14" s="1082" t="e">
        <f ca="1"/>
        <v>#NAME?</v>
      </c>
      <c r="T14" s="1082" t="e">
        <f ca="1"/>
        <v>#NAME?</v>
      </c>
      <c r="U14" s="1081" t="e">
        <f ca="1"/>
        <v>#NAME?</v>
      </c>
    </row>
    <row r="15" spans="1:21" x14ac:dyDescent="0.2">
      <c r="J15" s="1062"/>
      <c r="K15" s="1062"/>
      <c r="M15" s="1086" t="e">
        <f ca="1"/>
        <v>#NAME?</v>
      </c>
      <c r="P15" s="1085" t="e">
        <f ca="1"/>
        <v>#NAME?</v>
      </c>
      <c r="Q15" s="1084" t="e">
        <f ca="1"/>
        <v>#NAME?</v>
      </c>
      <c r="R15" s="1083" t="e">
        <f ca="1"/>
        <v>#NAME?</v>
      </c>
      <c r="S15" s="1082" t="e">
        <f ca="1"/>
        <v>#NAME?</v>
      </c>
      <c r="T15" s="1082" t="e">
        <f ca="1"/>
        <v>#NAME?</v>
      </c>
      <c r="U15" s="1081" t="e">
        <f ca="1"/>
        <v>#NAME?</v>
      </c>
    </row>
    <row r="16" spans="1:21" x14ac:dyDescent="0.2">
      <c r="M16" s="1086" t="e">
        <f ca="1"/>
        <v>#NAME?</v>
      </c>
      <c r="P16" s="1085" t="e">
        <f ca="1"/>
        <v>#NAME?</v>
      </c>
      <c r="Q16" s="1084" t="e">
        <f ca="1"/>
        <v>#NAME?</v>
      </c>
      <c r="R16" s="1083" t="e">
        <f ca="1"/>
        <v>#NAME?</v>
      </c>
      <c r="S16" s="1082" t="e">
        <f ca="1"/>
        <v>#NAME?</v>
      </c>
      <c r="T16" s="1082" t="e">
        <f ca="1"/>
        <v>#NAME?</v>
      </c>
      <c r="U16" s="1081" t="e">
        <f ca="1"/>
        <v>#NAME?</v>
      </c>
    </row>
    <row r="17" spans="10:24" x14ac:dyDescent="0.2">
      <c r="J17" s="1062"/>
      <c r="K17" s="1062"/>
      <c r="M17" s="1086" t="e">
        <f ca="1"/>
        <v>#NAME?</v>
      </c>
      <c r="P17" s="1085" t="e">
        <f ca="1"/>
        <v>#NAME?</v>
      </c>
      <c r="Q17" s="1084" t="e">
        <f ca="1"/>
        <v>#NAME?</v>
      </c>
      <c r="R17" s="1083" t="e">
        <f ca="1"/>
        <v>#NAME?</v>
      </c>
      <c r="S17" s="1082" t="e">
        <f ca="1"/>
        <v>#NAME?</v>
      </c>
      <c r="T17" s="1082" t="e">
        <f ca="1"/>
        <v>#NAME?</v>
      </c>
      <c r="U17" s="1081" t="e">
        <f ca="1"/>
        <v>#NAME?</v>
      </c>
    </row>
    <row r="18" spans="10:24" x14ac:dyDescent="0.2">
      <c r="M18" s="1086" t="e">
        <f ca="1"/>
        <v>#NAME?</v>
      </c>
      <c r="P18" s="1085" t="e">
        <f ca="1"/>
        <v>#NAME?</v>
      </c>
      <c r="Q18" s="1084" t="e">
        <f ca="1"/>
        <v>#NAME?</v>
      </c>
      <c r="R18" s="1083" t="e">
        <f ca="1"/>
        <v>#NAME?</v>
      </c>
      <c r="S18" s="1082" t="e">
        <f ca="1"/>
        <v>#NAME?</v>
      </c>
      <c r="T18" s="1082" t="e">
        <f ca="1"/>
        <v>#NAME?</v>
      </c>
      <c r="U18" s="1081" t="e">
        <f ca="1"/>
        <v>#NAME?</v>
      </c>
    </row>
    <row r="19" spans="10:24" x14ac:dyDescent="0.2">
      <c r="J19" s="1062"/>
      <c r="K19" s="1062"/>
      <c r="M19" s="1086" t="e">
        <f ca="1"/>
        <v>#NAME?</v>
      </c>
      <c r="P19" s="1085" t="e">
        <f ca="1"/>
        <v>#NAME?</v>
      </c>
      <c r="Q19" s="1084" t="e">
        <f ca="1"/>
        <v>#NAME?</v>
      </c>
      <c r="R19" s="1083" t="e">
        <f ca="1"/>
        <v>#NAME?</v>
      </c>
      <c r="S19" s="1082" t="e">
        <f ca="1"/>
        <v>#NAME?</v>
      </c>
      <c r="T19" s="1082" t="e">
        <f ca="1"/>
        <v>#NAME?</v>
      </c>
      <c r="U19" s="1081" t="e">
        <f ca="1"/>
        <v>#NAME?</v>
      </c>
    </row>
    <row r="20" spans="10:24" x14ac:dyDescent="0.2">
      <c r="M20" s="1086" t="e">
        <f ca="1"/>
        <v>#NAME?</v>
      </c>
      <c r="P20" s="1085" t="e">
        <f ca="1"/>
        <v>#NAME?</v>
      </c>
      <c r="Q20" s="1084" t="e">
        <f ca="1"/>
        <v>#NAME?</v>
      </c>
      <c r="R20" s="1083" t="e">
        <f ca="1"/>
        <v>#NAME?</v>
      </c>
      <c r="S20" s="1082" t="e">
        <f ca="1"/>
        <v>#NAME?</v>
      </c>
      <c r="T20" s="1082" t="e">
        <f ca="1"/>
        <v>#NAME?</v>
      </c>
      <c r="U20" s="1081" t="e">
        <f ca="1"/>
        <v>#NAME?</v>
      </c>
    </row>
    <row r="21" spans="10:24" x14ac:dyDescent="0.2">
      <c r="J21" s="1062"/>
      <c r="K21" s="1062"/>
      <c r="M21" s="1080" t="e">
        <f ca="1"/>
        <v>#NAME?</v>
      </c>
      <c r="P21" s="1079" t="e">
        <f ca="1"/>
        <v>#NAME?</v>
      </c>
      <c r="Q21" s="1078" t="e">
        <f ca="1"/>
        <v>#NAME?</v>
      </c>
      <c r="R21" s="1077" t="e">
        <f ca="1"/>
        <v>#NAME?</v>
      </c>
      <c r="S21" s="1076" t="e">
        <f ca="1"/>
        <v>#NAME?</v>
      </c>
      <c r="T21" s="1076" t="e">
        <f ca="1"/>
        <v>#NAME?</v>
      </c>
      <c r="U21" s="1075" t="e">
        <f ca="1"/>
        <v>#NAME?</v>
      </c>
    </row>
    <row r="22" spans="10:24" x14ac:dyDescent="0.2">
      <c r="M22" s="1074"/>
    </row>
    <row r="23" spans="10:24" x14ac:dyDescent="0.2">
      <c r="J23" s="1062"/>
      <c r="K23" s="1062"/>
    </row>
    <row r="24" spans="10:24" x14ac:dyDescent="0.2">
      <c r="P24" s="1073" t="str">
        <f>"Delta "&amp;K1</f>
        <v>Delta 1M</v>
      </c>
      <c r="Q24" s="1072"/>
      <c r="R24" s="1071"/>
      <c r="S24" s="1071"/>
      <c r="T24" s="1070"/>
      <c r="U24" s="1070"/>
      <c r="V24" s="1070"/>
      <c r="W24" s="1070"/>
      <c r="X24" s="1069"/>
    </row>
    <row r="25" spans="10:24" x14ac:dyDescent="0.2">
      <c r="J25" s="1062"/>
      <c r="K25" s="1062"/>
      <c r="P25" s="1051" t="str">
        <f>K1&amp;" Instruments"</f>
        <v>1M Instruments</v>
      </c>
      <c r="Q25" s="1051" t="s">
        <v>422</v>
      </c>
      <c r="R25" s="1051" t="s">
        <v>421</v>
      </c>
      <c r="S25" s="1051" t="s">
        <v>420</v>
      </c>
      <c r="T25" s="1051" t="str">
        <f>"F "&amp;K1</f>
        <v>F 1M</v>
      </c>
      <c r="U25" s="1051" t="s">
        <v>426</v>
      </c>
      <c r="V25" s="1051" t="s">
        <v>428</v>
      </c>
      <c r="W25" s="1051" t="s">
        <v>427</v>
      </c>
      <c r="X25" s="1051" t="s">
        <v>67</v>
      </c>
    </row>
    <row r="26" spans="10:24" x14ac:dyDescent="0.2">
      <c r="N26" s="1059">
        <v>0</v>
      </c>
      <c r="O26" s="1059">
        <f>N26+SUBSTITUTE($K$1,"M","")</f>
        <v>1</v>
      </c>
      <c r="P26" s="1068" t="str">
        <f>N26&amp;"x"&amp;O26</f>
        <v>0x1</v>
      </c>
      <c r="Q26" s="1067" t="e">
        <f ca="1">SettlementDate</f>
        <v>#NAME?</v>
      </c>
      <c r="R26" s="1877" t="e">
        <f ca="1">qlInterestRateIndexMaturity(trigger,iborindex1M,Q26)</f>
        <v>#NAME?</v>
      </c>
      <c r="S26" s="1034" t="e">
        <f ca="1">_xll.qlDayCounterYearFraction(trigger,DayCounter,Q26,R26)</f>
        <v>#NAME?</v>
      </c>
      <c r="T26" s="1031" t="e">
        <f ca="1">_xll.qlIndexFixing(AllTriggers,iborindex1M,qlInterestRateIndexFixingDate(trigger,iborindex1M,Q26),TRUE)</f>
        <v>#NAME?</v>
      </c>
      <c r="U26" s="1031" t="e">
        <f ca="1">(V26/W26-1)/S26</f>
        <v>#NAME?</v>
      </c>
      <c r="V26" s="1033" t="e">
        <f ca="1">_xll.qlYieldTSDiscount(Discounting,Q26,,AllTriggers)</f>
        <v>#NAME?</v>
      </c>
      <c r="W26" s="1033" t="e">
        <f ca="1">_xll.qlYieldTSDiscount(Discounting,R26,,AllTriggers)</f>
        <v>#NAME?</v>
      </c>
      <c r="X26" s="1066" t="e">
        <f ca="1">LN((1+T26*S26)/(1+U26*S26))</f>
        <v>#NAME?</v>
      </c>
    </row>
    <row r="27" spans="10:24" x14ac:dyDescent="0.2">
      <c r="J27" s="1062"/>
      <c r="K27" s="1062"/>
      <c r="N27" s="1059">
        <v>1</v>
      </c>
      <c r="O27" s="1059">
        <f>N27+SUBSTITUTE($K$1,"M","")</f>
        <v>2</v>
      </c>
      <c r="P27" s="1068" t="str">
        <f>N27&amp;"x"&amp;O27</f>
        <v>1x2</v>
      </c>
      <c r="Q27" s="1067" t="e">
        <f ca="1">R26</f>
        <v>#NAME?</v>
      </c>
      <c r="R27" s="1877" t="e">
        <f ca="1">qlInterestRateIndexMaturity(trigger,iborindex1M,Q27)</f>
        <v>#NAME?</v>
      </c>
      <c r="S27" s="1034" t="e">
        <f ca="1">_xll.qlDayCounterYearFraction(trigger,DayCounter,Q27,R27)</f>
        <v>#NAME?</v>
      </c>
      <c r="T27" s="1031" t="e">
        <f ca="1">_xll.qlIndexFixing(AllTriggers,iborindex1M,qlInterestRateIndexFixingDate(trigger,iborindex1M,Q27),TRUE)</f>
        <v>#NAME?</v>
      </c>
      <c r="U27" s="1031" t="e">
        <f ca="1">(V27/W27-1)/S27</f>
        <v>#NAME?</v>
      </c>
      <c r="V27" s="1033" t="e">
        <f ca="1">_xll.qlYieldTSDiscount(Discounting,Q27,,AllTriggers)</f>
        <v>#NAME?</v>
      </c>
      <c r="W27" s="1033" t="e">
        <f ca="1">_xll.qlYieldTSDiscount(Discounting,R27,,AllTriggers)</f>
        <v>#NAME?</v>
      </c>
      <c r="X27" s="1066" t="e">
        <f ca="1">LN((1+T27*S27)/(1+U27*S27))</f>
        <v>#NAME?</v>
      </c>
    </row>
    <row r="28" spans="10:24" x14ac:dyDescent="0.2">
      <c r="N28" s="1059">
        <v>2</v>
      </c>
      <c r="O28" s="1059">
        <f>N28+SUBSTITUTE($K$1,"M","")</f>
        <v>3</v>
      </c>
      <c r="P28" s="1068" t="str">
        <f>N28&amp;"x"&amp;O28</f>
        <v>2x3</v>
      </c>
      <c r="Q28" s="1067" t="e">
        <f ca="1">R27</f>
        <v>#NAME?</v>
      </c>
      <c r="R28" s="1877" t="e">
        <f ca="1">qlInterestRateIndexMaturity(trigger,iborindex1M,Q28)</f>
        <v>#NAME?</v>
      </c>
      <c r="S28" s="1034" t="e">
        <f ca="1">_xll.qlDayCounterYearFraction(trigger,DayCounter,Q28,R28)</f>
        <v>#NAME?</v>
      </c>
      <c r="T28" s="1031" t="e">
        <f ca="1">_xll.qlIndexFixing(AllTriggers,iborindex1M,qlInterestRateIndexFixingDate(trigger,iborindex1M,Q28),TRUE)</f>
        <v>#NAME?</v>
      </c>
      <c r="U28" s="1031" t="e">
        <f ca="1">(V28/W28-1)/S28</f>
        <v>#NAME?</v>
      </c>
      <c r="V28" s="1033" t="e">
        <f ca="1">_xll.qlYieldTSDiscount(Discounting,Q28,,AllTriggers)</f>
        <v>#NAME?</v>
      </c>
      <c r="W28" s="1033" t="e">
        <f ca="1">_xll.qlYieldTSDiscount(Discounting,R28,,AllTriggers)</f>
        <v>#NAME?</v>
      </c>
      <c r="X28" s="1066" t="e">
        <f ca="1">LN((1+T28*S28)/(1+U28*S28))</f>
        <v>#NAME?</v>
      </c>
    </row>
    <row r="29" spans="10:24" x14ac:dyDescent="0.2">
      <c r="J29" s="1062"/>
      <c r="K29" s="1062"/>
      <c r="N29" s="1059">
        <v>3</v>
      </c>
      <c r="O29" s="1059">
        <f>N29+SUBSTITUTE($K$1,"M","")</f>
        <v>4</v>
      </c>
      <c r="P29" s="1065" t="str">
        <f>N29&amp;"x"&amp;O29</f>
        <v>3x4</v>
      </c>
      <c r="Q29" s="1064" t="e">
        <f ca="1">R28</f>
        <v>#NAME?</v>
      </c>
      <c r="R29" s="1878" t="e">
        <f ca="1">qlInterestRateIndexMaturity(trigger,iborindex1M,Q29)</f>
        <v>#NAME?</v>
      </c>
      <c r="S29" s="1027" t="e">
        <f ca="1">_xll.qlDayCounterYearFraction(trigger,DayCounter,Q29,R29)</f>
        <v>#NAME?</v>
      </c>
      <c r="T29" s="1024" t="e">
        <f ca="1">_xll.qlIndexFixing(AllTriggers,iborindex1M,qlInterestRateIndexFixingDate(trigger,iborindex1M,Q29),TRUE)</f>
        <v>#NAME?</v>
      </c>
      <c r="U29" s="1024" t="e">
        <f ca="1">(V29/W29-1)/S29</f>
        <v>#NAME?</v>
      </c>
      <c r="V29" s="1026" t="e">
        <f ca="1">_xll.qlYieldTSDiscount(Discounting,Q29,,AllTriggers)</f>
        <v>#NAME?</v>
      </c>
      <c r="W29" s="1026" t="e">
        <f ca="1">_xll.qlYieldTSDiscount(Discounting,R29,,AllTriggers)</f>
        <v>#NAME?</v>
      </c>
      <c r="X29" s="1063" t="e">
        <f ca="1">LN((1+T29*S29)/(1+U29*S29))</f>
        <v>#NAME?</v>
      </c>
    </row>
    <row r="31" spans="10:24" x14ac:dyDescent="0.2">
      <c r="J31" s="1062"/>
      <c r="K31" s="1062"/>
    </row>
    <row r="33" spans="10:12" x14ac:dyDescent="0.2">
      <c r="J33" s="1062"/>
      <c r="K33" s="1062"/>
      <c r="L33" s="1060" t="e">
        <f ca="1">_xll.ohRangeRetrieveError(L4)</f>
        <v>#NAME?</v>
      </c>
    </row>
    <row r="35" spans="10:12" x14ac:dyDescent="0.2">
      <c r="J35" s="1062"/>
      <c r="K35" s="1062"/>
    </row>
    <row r="37" spans="10:12" x14ac:dyDescent="0.2">
      <c r="J37" s="1062"/>
      <c r="K37" s="1062"/>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x14ac:dyDescent="0.2"/>
  <cols>
    <col min="1" max="1" width="0" style="1008" hidden="1" customWidth="1"/>
    <col min="2" max="2" width="2.7109375" style="1007" customWidth="1"/>
    <col min="3" max="3" width="2" style="1007" customWidth="1"/>
    <col min="4" max="4" width="6" style="1007" bestFit="1" customWidth="1"/>
    <col min="5" max="5" width="26.42578125" style="1007" customWidth="1"/>
    <col min="6" max="7" width="17.28515625" style="1007" bestFit="1" customWidth="1"/>
    <col min="8" max="8" width="7" style="1007" bestFit="1" customWidth="1"/>
    <col min="9" max="9" width="10" style="1007" bestFit="1" customWidth="1"/>
    <col min="10" max="11" width="12.140625" style="1007" customWidth="1"/>
    <col min="12" max="12" width="9" style="1007" bestFit="1" customWidth="1"/>
    <col min="13" max="13" width="8" style="1007" bestFit="1" customWidth="1"/>
    <col min="14" max="14" width="8.85546875" style="1007" customWidth="1"/>
    <col min="15" max="15" width="8" style="1007" customWidth="1"/>
    <col min="16" max="16" width="6" style="1007" bestFit="1" customWidth="1"/>
    <col min="17" max="17" width="8" style="1007" customWidth="1"/>
    <col min="18" max="18" width="9.7109375" style="1007" customWidth="1"/>
    <col min="19" max="19" width="17.28515625" style="1007" bestFit="1" customWidth="1"/>
    <col min="20" max="20" width="17.28515625" style="1007" customWidth="1"/>
    <col min="21" max="21" width="7" style="1007" bestFit="1" customWidth="1"/>
    <col min="22" max="22" width="8" style="1007" bestFit="1" customWidth="1"/>
    <col min="23" max="23" width="15.28515625" style="1007" bestFit="1" customWidth="1"/>
    <col min="24" max="25" width="13.140625" style="1007" bestFit="1" customWidth="1"/>
    <col min="26" max="26" width="9.140625" style="1007"/>
    <col min="27" max="27" width="12.140625" style="1007" bestFit="1" customWidth="1"/>
    <col min="28" max="28" width="13.140625" style="1007" bestFit="1" customWidth="1"/>
    <col min="29" max="16384" width="9.140625" style="1007"/>
  </cols>
  <sheetData>
    <row r="1" spans="1:28" x14ac:dyDescent="0.2">
      <c r="F1" s="1054" t="s">
        <v>430</v>
      </c>
      <c r="G1" s="1053" t="s">
        <v>90</v>
      </c>
      <c r="M1" s="1007" t="s">
        <v>431</v>
      </c>
      <c r="N1" s="1007">
        <v>7</v>
      </c>
      <c r="O1" s="1058" t="e">
        <f ca="1">_xll.qlInterpolation(,interpolator3M,_xll.ohFilter(F4:F16,N4:N16),_xll.ohFilter(M4:M16,N4:N16))</f>
        <v>#NAME?</v>
      </c>
    </row>
    <row r="2" spans="1:28" ht="26.25" customHeight="1" x14ac:dyDescent="0.2">
      <c r="E2" s="1051" t="str">
        <f>G1&amp;" Instruments"</f>
        <v>3M Instruments</v>
      </c>
      <c r="F2" s="1051" t="s">
        <v>422</v>
      </c>
      <c r="G2" s="1051" t="s">
        <v>421</v>
      </c>
      <c r="H2" s="1051" t="s">
        <v>420</v>
      </c>
      <c r="I2" s="1051" t="str">
        <f>G1&amp;" Market quote"</f>
        <v>3M Market quote</v>
      </c>
      <c r="J2" s="1051" t="s">
        <v>428</v>
      </c>
      <c r="K2" s="1051" t="s">
        <v>427</v>
      </c>
      <c r="L2" s="1051" t="s">
        <v>426</v>
      </c>
      <c r="M2" s="1051" t="s">
        <v>425</v>
      </c>
      <c r="N2" s="1051" t="s">
        <v>424</v>
      </c>
      <c r="O2" s="1051" t="s">
        <v>419</v>
      </c>
      <c r="P2" s="1051" t="s">
        <v>423</v>
      </c>
      <c r="Q2" s="1051" t="s">
        <v>67</v>
      </c>
      <c r="S2" s="1051" t="s">
        <v>422</v>
      </c>
      <c r="T2" s="1052" t="s">
        <v>421</v>
      </c>
      <c r="U2" s="1052" t="s">
        <v>420</v>
      </c>
      <c r="V2" s="1052" t="s">
        <v>419</v>
      </c>
    </row>
    <row r="3" spans="1:28" ht="11.25" customHeight="1" x14ac:dyDescent="0.2">
      <c r="E3" s="1046" t="s">
        <v>418</v>
      </c>
      <c r="F3" s="1045" t="e">
        <f ca="1">_xll.qlCalendarAdvance(,Calendar,qlLastFixingQuoteReferenceDate(,E4),_xll.qlInterestRateIndexFixingDays(LastFixingsTrigger,PROPER(Currency)&amp;IborType&amp;$G$1)&amp;"D","f")</f>
        <v>#NAME?</v>
      </c>
      <c r="G3" s="1045"/>
      <c r="H3" s="1044"/>
      <c r="I3" s="1042"/>
      <c r="J3" s="1043"/>
      <c r="K3" s="1043"/>
      <c r="L3" s="1042"/>
      <c r="M3" s="1042"/>
      <c r="N3" s="1041"/>
      <c r="O3" s="1040"/>
      <c r="P3" s="1039"/>
      <c r="Q3" s="1057"/>
      <c r="S3" s="1018" t="e">
        <f ca="1">F4</f>
        <v>#NAME?</v>
      </c>
      <c r="T3" s="1018" t="e">
        <f ca="1">_xll.qlCalendarAdvance(trigger,Calendar,S3,$G$1,"mf")</f>
        <v>#NAME?</v>
      </c>
      <c r="U3" s="1034" t="e">
        <f ca="1">_xll.qlDayCounterYearFraction(trigger,DayCounter,S3,T3)</f>
        <v>#NAME?</v>
      </c>
      <c r="V3" s="1031" t="e">
        <f ca="1">_xll.qlInterpolationInterpolate(,B3Minterpolation,S3,TRUE)</f>
        <v>#NAME?</v>
      </c>
      <c r="AA3" s="1019"/>
      <c r="AB3" s="1019"/>
    </row>
    <row r="4" spans="1:28" ht="11.25" customHeight="1" x14ac:dyDescent="0.2">
      <c r="E4" s="1046" t="str">
        <f>PROPER(Currency&amp;IborType)&amp;G1&amp;"LastFixing"&amp;QuoteSuffix</f>
        <v>Gbplibor3MLastFixing_Quote</v>
      </c>
      <c r="F4" s="1045" t="e">
        <f ca="1">SettlementDate</f>
        <v>#NAME?</v>
      </c>
      <c r="G4" s="1045" t="e">
        <f ca="1">_xll.qlCalendarAdvance(trigger,Calendar,F4,G1,"mf")</f>
        <v>#NAME?</v>
      </c>
      <c r="H4" s="1044" t="e">
        <f ca="1">_xll.qlDayCounterYearFraction(trigger,DayCounter,F4,G4)</f>
        <v>#NAME?</v>
      </c>
      <c r="I4" s="1042" t="e">
        <f ca="1">_xll.qlQuoteValue(LastFixingsTrigger,E4)</f>
        <v>#NAME?</v>
      </c>
      <c r="J4" s="1043" t="e">
        <f ca="1">_xll.qlYieldTSDiscount(Discounting,F4,,AllTriggers)</f>
        <v>#NAME?</v>
      </c>
      <c r="K4" s="1043" t="e">
        <f ca="1">_xll.qlYieldTSDiscount(Discounting,G4,,AllTriggers)</f>
        <v>#NAME?</v>
      </c>
      <c r="L4" s="1042" t="e">
        <f t="shared" ref="L4:L16" ca="1" si="0">(J4/K4-1)/H4</f>
        <v>#NAME?</v>
      </c>
      <c r="M4" s="1042" t="e">
        <f t="shared" ref="M4:M16" ca="1" si="1">I4-L4</f>
        <v>#NAME?</v>
      </c>
      <c r="N4" s="1041" t="b">
        <v>1</v>
      </c>
      <c r="O4" s="1040" t="e">
        <f ca="1">_xll.qlInterpolationInterpolate(trigger,B3Minterpolation,F4,TRUE)</f>
        <v>#NAME?</v>
      </c>
      <c r="P4" s="1039" t="e">
        <f t="shared" ref="P4:P16" ca="1" si="2">(M4-O4)*10000</f>
        <v>#NAME?</v>
      </c>
      <c r="Q4" s="1057" t="e">
        <f t="shared" ref="Q4:Q16" ca="1" si="3">LN((1+I4*H4)/(1+L4*H4))</f>
        <v>#NAME?</v>
      </c>
      <c r="S4" s="1018" t="e">
        <f ca="1">_xll.qlCalendarAdvance(,Calendar,S3,"1D","f")</f>
        <v>#NAME?</v>
      </c>
      <c r="T4" s="1018" t="e">
        <f ca="1">_xll.qlCalendarAdvance(trigger,Calendar,S4,$G$1,"mf")</f>
        <v>#NAME?</v>
      </c>
      <c r="U4" s="1034" t="e">
        <f ca="1">_xll.qlDayCounterYearFraction(trigger,DayCounter,S4,T4)</f>
        <v>#NAME?</v>
      </c>
      <c r="V4" s="1031" t="e">
        <f ca="1">_xll.qlInterpolationInterpolate(,B3Minterpolation,S4,TRUE)</f>
        <v>#NAME?</v>
      </c>
      <c r="AA4" s="1019"/>
      <c r="AB4" s="1019"/>
    </row>
    <row r="5" spans="1:28" ht="11.25" customHeight="1" x14ac:dyDescent="0.2">
      <c r="A5" s="1008" t="b">
        <v>0</v>
      </c>
      <c r="B5" s="1007">
        <v>1</v>
      </c>
      <c r="C5" s="1007" t="s">
        <v>417</v>
      </c>
      <c r="D5" s="1007">
        <f>B5+SUBSTITUTE($G$1,"M","")</f>
        <v>4</v>
      </c>
      <c r="E5" s="1035" t="str">
        <f>Currency&amp;B5&amp;C5&amp;D5&amp;"F"&amp;QuoteSuffix</f>
        <v>GBP1x4F_Quote</v>
      </c>
      <c r="F5" s="1018" t="e">
        <f ca="1">_xll.qlCalendarAdvance(trigger,"target",SettlementDate,B5&amp;"M","mf")</f>
        <v>#NAME?</v>
      </c>
      <c r="G5" s="1018" t="e">
        <f ca="1">_xll.qlCalendarAdvance(trigger,Calendar,F5,$G$1,"mf")</f>
        <v>#NAME?</v>
      </c>
      <c r="H5" s="1034" t="e">
        <f ca="1">_xll.qlDayCounterYearFraction(trigger,DayCounter,F5,G5)</f>
        <v>#NAME?</v>
      </c>
      <c r="I5" s="1031" t="e">
        <f ca="1">_xll.qlQuoteValue(AllTriggers,E5)</f>
        <v>#NAME?</v>
      </c>
      <c r="J5" s="1033" t="e">
        <f ca="1">_xll.qlYieldTSDiscount(Discounting,F5,,AllTriggers)</f>
        <v>#NAME?</v>
      </c>
      <c r="K5" s="1033" t="e">
        <f ca="1">_xll.qlYieldTSDiscount(Discounting,G5,,AllTriggers)</f>
        <v>#NAME?</v>
      </c>
      <c r="L5" s="1031" t="e">
        <f t="shared" ca="1" si="0"/>
        <v>#NAME?</v>
      </c>
      <c r="M5" s="1031" t="e">
        <f t="shared" ca="1" si="1"/>
        <v>#NAME?</v>
      </c>
      <c r="N5" s="1873" t="e">
        <f ca="1">IF(OR(ABS(qlIMMNextDate(,F5,A5)-F5&lt;$N$1),ABS(qlIMMNextDate(,F5-$N$1,A5)-F5&lt;$N$1)),FALSE,TRUE)</f>
        <v>#NAME?</v>
      </c>
      <c r="O5" s="1031" t="e">
        <f ca="1">_xll.qlInterpolationInterpolate(trigger,B3Minterpolation,F5,TRUE)</f>
        <v>#NAME?</v>
      </c>
      <c r="P5" s="1030" t="e">
        <f t="shared" ca="1" si="2"/>
        <v>#NAME?</v>
      </c>
      <c r="Q5" s="1015" t="e">
        <f t="shared" ca="1" si="3"/>
        <v>#NAME?</v>
      </c>
      <c r="S5" s="1018" t="e">
        <f ca="1">_xll.qlCalendarAdvance(,Calendar,S4,"1D","f")</f>
        <v>#NAME?</v>
      </c>
      <c r="T5" s="1018" t="e">
        <f ca="1">_xll.qlCalendarAdvance(trigger,Calendar,S5,$G$1,"mf")</f>
        <v>#NAME?</v>
      </c>
      <c r="U5" s="1034" t="e">
        <f ca="1">_xll.qlDayCounterYearFraction(trigger,DayCounter,S5,T5)</f>
        <v>#NAME?</v>
      </c>
      <c r="V5" s="1031" t="e">
        <f ca="1">_xll.qlInterpolationInterpolate(,B3Minterpolation,S5,TRUE)</f>
        <v>#NAME?</v>
      </c>
      <c r="AA5" s="1019"/>
      <c r="AB5" s="1019"/>
    </row>
    <row r="6" spans="1:28" ht="11.25" customHeight="1" x14ac:dyDescent="0.2">
      <c r="A6" s="1008" t="b">
        <v>1</v>
      </c>
      <c r="B6" s="1007">
        <v>2</v>
      </c>
      <c r="C6" s="1007" t="s">
        <v>417</v>
      </c>
      <c r="D6" s="1007">
        <f>B6+SUBSTITUTE($G$1,"M","")</f>
        <v>5</v>
      </c>
      <c r="E6" s="1035" t="str">
        <f>Currency&amp;B6&amp;C6&amp;D6&amp;"F"&amp;QuoteSuffix</f>
        <v>GBP2x5F_Quote</v>
      </c>
      <c r="F6" s="1018" t="e">
        <f ca="1">_xll.qlCalendarAdvance(trigger,"target",SettlementDate,B6&amp;"M","mf")</f>
        <v>#NAME?</v>
      </c>
      <c r="G6" s="1018" t="e">
        <f ca="1">_xll.qlCalendarAdvance(trigger,Calendar,F6,$G$1,"mf")</f>
        <v>#NAME?</v>
      </c>
      <c r="H6" s="1034" t="e">
        <f ca="1">_xll.qlDayCounterYearFraction(trigger,DayCounter,F6,G6)</f>
        <v>#NAME?</v>
      </c>
      <c r="I6" s="1031" t="e">
        <f ca="1">_xll.qlQuoteValue(AllTriggers,E6)</f>
        <v>#NAME?</v>
      </c>
      <c r="J6" s="1033" t="e">
        <f ca="1">_xll.qlYieldTSDiscount(Discounting,F6,,AllTriggers)</f>
        <v>#NAME?</v>
      </c>
      <c r="K6" s="1033" t="e">
        <f ca="1">_xll.qlYieldTSDiscount(Discounting,G6,,AllTriggers)</f>
        <v>#NAME?</v>
      </c>
      <c r="L6" s="1031" t="e">
        <f t="shared" ca="1" si="0"/>
        <v>#NAME?</v>
      </c>
      <c r="M6" s="1031" t="e">
        <f t="shared" ca="1" si="1"/>
        <v>#NAME?</v>
      </c>
      <c r="N6" s="1032" t="b">
        <v>0</v>
      </c>
      <c r="O6" s="1031" t="e">
        <f ca="1">_xll.qlInterpolationInterpolate(trigger,B3Minterpolation,F6,TRUE)</f>
        <v>#NAME?</v>
      </c>
      <c r="P6" s="1030" t="e">
        <f t="shared" ca="1" si="2"/>
        <v>#NAME?</v>
      </c>
      <c r="Q6" s="1015" t="e">
        <f t="shared" ca="1" si="3"/>
        <v>#NAME?</v>
      </c>
      <c r="S6" s="1018" t="e">
        <f ca="1">_xll.qlCalendarAdvance(,Calendar,S5,"1D","f")</f>
        <v>#NAME?</v>
      </c>
      <c r="T6" s="1018" t="e">
        <f ca="1">_xll.qlCalendarAdvance(trigger,Calendar,S6,$G$1,"mf")</f>
        <v>#NAME?</v>
      </c>
      <c r="U6" s="1034" t="e">
        <f ca="1">_xll.qlDayCounterYearFraction(trigger,DayCounter,S6,T6)</f>
        <v>#NAME?</v>
      </c>
      <c r="V6" s="1031" t="e">
        <f ca="1">_xll.qlInterpolationInterpolate(,B3Minterpolation,S6,TRUE)</f>
        <v>#NAME?</v>
      </c>
      <c r="AA6" s="1019"/>
      <c r="AB6" s="1019"/>
    </row>
    <row r="7" spans="1:28" ht="11.25" customHeight="1" x14ac:dyDescent="0.2">
      <c r="A7" s="1008" t="b">
        <v>1</v>
      </c>
      <c r="B7" s="1007">
        <v>3</v>
      </c>
      <c r="C7" s="1007" t="s">
        <v>417</v>
      </c>
      <c r="D7" s="1007">
        <f>B7+SUBSTITUTE($G$1,"M","")</f>
        <v>6</v>
      </c>
      <c r="E7" s="1028" t="str">
        <f>Currency&amp;B7&amp;C7&amp;D7&amp;"F"&amp;QuoteSuffix</f>
        <v>GBP3x6F_Quote</v>
      </c>
      <c r="F7" s="1014" t="e">
        <f ca="1">_xll.qlCalendarAdvance(trigger,"target",SettlementDate,B7&amp;"M","mf")</f>
        <v>#NAME?</v>
      </c>
      <c r="G7" s="1014" t="e">
        <f ca="1">_xll.qlCalendarAdvance(trigger,Calendar,F7,$G$1,"mf")</f>
        <v>#NAME?</v>
      </c>
      <c r="H7" s="1027" t="e">
        <f ca="1">_xll.qlDayCounterYearFraction(trigger,DayCounter,F7,G7)</f>
        <v>#NAME?</v>
      </c>
      <c r="I7" s="1024" t="e">
        <f ca="1">_xll.qlQuoteValue(AllTriggers,E7)</f>
        <v>#NAME?</v>
      </c>
      <c r="J7" s="1026" t="e">
        <f ca="1">_xll.qlYieldTSDiscount(Discounting,F7,,AllTriggers)</f>
        <v>#NAME?</v>
      </c>
      <c r="K7" s="1026" t="e">
        <f ca="1">_xll.qlYieldTSDiscount(Discounting,G7,,AllTriggers)</f>
        <v>#NAME?</v>
      </c>
      <c r="L7" s="1024" t="e">
        <f t="shared" ca="1" si="0"/>
        <v>#NAME?</v>
      </c>
      <c r="M7" s="1024" t="e">
        <f t="shared" ca="1" si="1"/>
        <v>#NAME?</v>
      </c>
      <c r="N7" s="1025" t="b">
        <v>0</v>
      </c>
      <c r="O7" s="1024" t="e">
        <f ca="1">_xll.qlInterpolationInterpolate(trigger,B3Minterpolation,F7,TRUE)</f>
        <v>#NAME?</v>
      </c>
      <c r="P7" s="1023" t="e">
        <f t="shared" ca="1" si="2"/>
        <v>#NAME?</v>
      </c>
      <c r="Q7" s="1011" t="e">
        <f t="shared" ca="1" si="3"/>
        <v>#NAME?</v>
      </c>
      <c r="S7" s="1018" t="e">
        <f ca="1">_xll.qlCalendarAdvance(,Calendar,S6,"1D","f")</f>
        <v>#NAME?</v>
      </c>
      <c r="T7" s="1018" t="e">
        <f ca="1">_xll.qlCalendarAdvance(trigger,Calendar,S7,$G$1,"mf")</f>
        <v>#NAME?</v>
      </c>
      <c r="U7" s="1034" t="e">
        <f ca="1">_xll.qlDayCounterYearFraction(trigger,DayCounter,S7,T7)</f>
        <v>#NAME?</v>
      </c>
      <c r="V7" s="1031" t="e">
        <f ca="1">_xll.qlInterpolationInterpolate(,B3Minterpolation,S7,TRUE)</f>
        <v>#NAME?</v>
      </c>
      <c r="AA7" s="1019"/>
      <c r="AB7" s="1019"/>
    </row>
    <row r="8" spans="1:28" ht="11.25" customHeight="1" x14ac:dyDescent="0.2">
      <c r="D8" s="1007" t="e">
        <f ca="1">_xll.qlIMMnextCode(,SettlementDate,TRUE)</f>
        <v>#NAME?</v>
      </c>
      <c r="E8" s="1035" t="e">
        <f t="shared" ref="E8:E16" ca="1" si="4">Currency&amp;"FUT"&amp;"3M"&amp;D8&amp;QuoteSuffix</f>
        <v>#NAME?</v>
      </c>
      <c r="F8" s="1018" t="e">
        <f ca="1">_xll.qlIMMdate(trigger,D8,$F$4)</f>
        <v>#NAME?</v>
      </c>
      <c r="G8" s="1018" t="e">
        <f ca="1">_xll.qlCalendarAdvance(trigger,Calendar,F8,$G$1,"mf")</f>
        <v>#NAME?</v>
      </c>
      <c r="H8" s="1034" t="e">
        <f ca="1">_xll.qlDayCounterYearFraction(trigger,DayCounter,F8,G8)</f>
        <v>#NAME?</v>
      </c>
      <c r="I8" s="1031" t="e">
        <f ca="1">1-_xll.qlQuoteValue(AllTriggers,E8)/100</f>
        <v>#NAME?</v>
      </c>
      <c r="J8" s="1033" t="e">
        <f ca="1">_xll.qlYieldTSDiscount(Discounting,F8,,AllTriggers)</f>
        <v>#NAME?</v>
      </c>
      <c r="K8" s="1033" t="e">
        <f ca="1">_xll.qlYieldTSDiscount(Discounting,G8,,AllTriggers)</f>
        <v>#NAME?</v>
      </c>
      <c r="L8" s="1031" t="e">
        <f t="shared" ca="1" si="0"/>
        <v>#NAME?</v>
      </c>
      <c r="M8" s="1031" t="e">
        <f t="shared" ca="1" si="1"/>
        <v>#NAME?</v>
      </c>
      <c r="N8" s="1032" t="b">
        <v>1</v>
      </c>
      <c r="O8" s="1031" t="e">
        <f ca="1">_xll.qlInterpolationInterpolate(trigger,B3Minterpolation,F8,TRUE)</f>
        <v>#NAME?</v>
      </c>
      <c r="P8" s="1030" t="e">
        <f t="shared" ca="1" si="2"/>
        <v>#NAME?</v>
      </c>
      <c r="Q8" s="1015" t="e">
        <f t="shared" ca="1" si="3"/>
        <v>#NAME?</v>
      </c>
      <c r="S8" s="1018" t="e">
        <f ca="1">_xll.qlCalendarAdvance(,Calendar,S7,"1D","f")</f>
        <v>#NAME?</v>
      </c>
      <c r="T8" s="1018" t="e">
        <f ca="1">_xll.qlCalendarAdvance(trigger,Calendar,S8,$G$1,"mf")</f>
        <v>#NAME?</v>
      </c>
      <c r="U8" s="1034" t="e">
        <f ca="1">_xll.qlDayCounterYearFraction(trigger,DayCounter,S8,T8)</f>
        <v>#NAME?</v>
      </c>
      <c r="V8" s="1031" t="e">
        <f ca="1">_xll.qlInterpolationInterpolate(,B3Minterpolation,S8,TRUE)</f>
        <v>#NAME?</v>
      </c>
      <c r="AA8" s="1019"/>
      <c r="AB8" s="1019"/>
    </row>
    <row r="9" spans="1:28" ht="11.25" customHeight="1" x14ac:dyDescent="0.2">
      <c r="D9" s="1007" t="e">
        <f ca="1">_xll.qlIMMnextCode(,$F$8,TRUE)</f>
        <v>#NAME?</v>
      </c>
      <c r="E9" s="1035" t="e">
        <f t="shared" ca="1" si="4"/>
        <v>#NAME?</v>
      </c>
      <c r="F9" s="1018" t="e">
        <f ca="1">_xll.qlIMMdate(trigger,D9,$F$4)</f>
        <v>#NAME?</v>
      </c>
      <c r="G9" s="1018" t="e">
        <f ca="1">_xll.qlCalendarAdvance(trigger,Calendar,F9,$G$1,"mf")</f>
        <v>#NAME?</v>
      </c>
      <c r="H9" s="1034" t="e">
        <f ca="1">_xll.qlDayCounterYearFraction(trigger,DayCounter,F9,G9)</f>
        <v>#NAME?</v>
      </c>
      <c r="I9" s="1031" t="e">
        <f ca="1">1-_xll.qlQuoteValue(AllTriggers,E9)/100</f>
        <v>#NAME?</v>
      </c>
      <c r="J9" s="1033" t="e">
        <f ca="1">_xll.qlYieldTSDiscount(Discounting,F9,,AllTriggers)</f>
        <v>#NAME?</v>
      </c>
      <c r="K9" s="1033" t="e">
        <f ca="1">_xll.qlYieldTSDiscount(Discounting,G9,,AllTriggers)</f>
        <v>#NAME?</v>
      </c>
      <c r="L9" s="1031" t="e">
        <f t="shared" ca="1" si="0"/>
        <v>#NAME?</v>
      </c>
      <c r="M9" s="1031" t="e">
        <f t="shared" ca="1" si="1"/>
        <v>#NAME?</v>
      </c>
      <c r="N9" s="1032" t="b">
        <v>1</v>
      </c>
      <c r="O9" s="1031" t="e">
        <f ca="1">_xll.qlInterpolationInterpolate(trigger,B3Minterpolation,F9,TRUE)</f>
        <v>#NAME?</v>
      </c>
      <c r="P9" s="1030" t="e">
        <f t="shared" ca="1" si="2"/>
        <v>#NAME?</v>
      </c>
      <c r="Q9" s="1015" t="e">
        <f t="shared" ca="1" si="3"/>
        <v>#NAME?</v>
      </c>
      <c r="S9" s="1018" t="e">
        <f ca="1">_xll.qlCalendarAdvance(,Calendar,S8,"1D","f")</f>
        <v>#NAME?</v>
      </c>
      <c r="T9" s="1018" t="e">
        <f ca="1">_xll.qlCalendarAdvance(trigger,Calendar,S9,$G$1,"mf")</f>
        <v>#NAME?</v>
      </c>
      <c r="U9" s="1034" t="e">
        <f ca="1">_xll.qlDayCounterYearFraction(trigger,DayCounter,S9,T9)</f>
        <v>#NAME?</v>
      </c>
      <c r="V9" s="1031" t="e">
        <f ca="1">_xll.qlInterpolationInterpolate(,B3Minterpolation,S9,TRUE)</f>
        <v>#NAME?</v>
      </c>
      <c r="AA9" s="1019"/>
      <c r="AB9" s="1019"/>
    </row>
    <row r="10" spans="1:28" ht="11.25" customHeight="1" x14ac:dyDescent="0.2">
      <c r="D10" s="1007" t="e">
        <f ca="1">_xll.qlIMMnextCode(,$F9,TRUE)</f>
        <v>#NAME?</v>
      </c>
      <c r="E10" s="1035" t="e">
        <f t="shared" ca="1" si="4"/>
        <v>#NAME?</v>
      </c>
      <c r="F10" s="1018" t="e">
        <f ca="1">_xll.qlIMMdate(trigger,D10,$F$4)</f>
        <v>#NAME?</v>
      </c>
      <c r="G10" s="1018" t="e">
        <f ca="1">_xll.qlCalendarAdvance(trigger,Calendar,F10,$G$1,"mf")</f>
        <v>#NAME?</v>
      </c>
      <c r="H10" s="1034" t="e">
        <f ca="1">_xll.qlDayCounterYearFraction(trigger,DayCounter,F10,G10)</f>
        <v>#NAME?</v>
      </c>
      <c r="I10" s="1031" t="e">
        <f ca="1">1-_xll.qlQuoteValue(AllTriggers,E10)/100</f>
        <v>#NAME?</v>
      </c>
      <c r="J10" s="1033" t="e">
        <f ca="1">_xll.qlYieldTSDiscount(Discounting,F10,,AllTriggers)</f>
        <v>#NAME?</v>
      </c>
      <c r="K10" s="1033" t="e">
        <f ca="1">_xll.qlYieldTSDiscount(Discounting,G10,,AllTriggers)</f>
        <v>#NAME?</v>
      </c>
      <c r="L10" s="1031" t="e">
        <f t="shared" ca="1" si="0"/>
        <v>#NAME?</v>
      </c>
      <c r="M10" s="1031" t="e">
        <f t="shared" ca="1" si="1"/>
        <v>#NAME?</v>
      </c>
      <c r="N10" s="1032" t="b">
        <v>1</v>
      </c>
      <c r="O10" s="1031" t="e">
        <f ca="1">_xll.qlInterpolationInterpolate(trigger,B3Minterpolation,F10,TRUE)</f>
        <v>#NAME?</v>
      </c>
      <c r="P10" s="1030" t="e">
        <f t="shared" ca="1" si="2"/>
        <v>#NAME?</v>
      </c>
      <c r="Q10" s="1015" t="e">
        <f t="shared" ca="1" si="3"/>
        <v>#NAME?</v>
      </c>
      <c r="S10" s="1018" t="e">
        <f ca="1">_xll.qlCalendarAdvance(,Calendar,S9,"1D","f")</f>
        <v>#NAME?</v>
      </c>
      <c r="T10" s="1018" t="e">
        <f ca="1">_xll.qlCalendarAdvance(trigger,Calendar,S10,$G$1,"mf")</f>
        <v>#NAME?</v>
      </c>
      <c r="U10" s="1034" t="e">
        <f ca="1">_xll.qlDayCounterYearFraction(trigger,DayCounter,S10,T10)</f>
        <v>#NAME?</v>
      </c>
      <c r="V10" s="1031" t="e">
        <f ca="1">_xll.qlInterpolationInterpolate(,B3Minterpolation,S10,TRUE)</f>
        <v>#NAME?</v>
      </c>
      <c r="AA10" s="1019"/>
      <c r="AB10" s="1019"/>
    </row>
    <row r="11" spans="1:28" ht="11.25" customHeight="1" x14ac:dyDescent="0.2">
      <c r="D11" s="1007" t="e">
        <f ca="1">_xll.qlIMMnextCode(,$F10,TRUE)</f>
        <v>#NAME?</v>
      </c>
      <c r="E11" s="1035" t="e">
        <f t="shared" ca="1" si="4"/>
        <v>#NAME?</v>
      </c>
      <c r="F11" s="1018" t="e">
        <f ca="1">_xll.qlIMMdate(trigger,D11,$F$4)</f>
        <v>#NAME?</v>
      </c>
      <c r="G11" s="1018" t="e">
        <f ca="1">_xll.qlCalendarAdvance(trigger,Calendar,F11,$G$1,"mf")</f>
        <v>#NAME?</v>
      </c>
      <c r="H11" s="1034" t="e">
        <f ca="1">_xll.qlDayCounterYearFraction(trigger,DayCounter,F11,G11)</f>
        <v>#NAME?</v>
      </c>
      <c r="I11" s="1031" t="e">
        <f ca="1">1-_xll.qlQuoteValue(AllTriggers,E11)/100</f>
        <v>#NAME?</v>
      </c>
      <c r="J11" s="1033" t="e">
        <f ca="1">_xll.qlYieldTSDiscount(Discounting,F11,,AllTriggers)</f>
        <v>#NAME?</v>
      </c>
      <c r="K11" s="1033" t="e">
        <f ca="1">_xll.qlYieldTSDiscount(Discounting,G11,,AllTriggers)</f>
        <v>#NAME?</v>
      </c>
      <c r="L11" s="1031" t="e">
        <f t="shared" ca="1" si="0"/>
        <v>#NAME?</v>
      </c>
      <c r="M11" s="1031" t="e">
        <f t="shared" ca="1" si="1"/>
        <v>#NAME?</v>
      </c>
      <c r="N11" s="1032" t="b">
        <v>1</v>
      </c>
      <c r="O11" s="1031" t="e">
        <f ca="1">_xll.qlInterpolationInterpolate(trigger,B3Minterpolation,F11,TRUE)</f>
        <v>#NAME?</v>
      </c>
      <c r="P11" s="1030" t="e">
        <f t="shared" ca="1" si="2"/>
        <v>#NAME?</v>
      </c>
      <c r="Q11" s="1015" t="e">
        <f t="shared" ca="1" si="3"/>
        <v>#NAME?</v>
      </c>
      <c r="S11" s="1018" t="e">
        <f ca="1">_xll.qlCalendarAdvance(,Calendar,S10,"1D","f")</f>
        <v>#NAME?</v>
      </c>
      <c r="T11" s="1018" t="e">
        <f ca="1">_xll.qlCalendarAdvance(trigger,Calendar,S11,$G$1,"mf")</f>
        <v>#NAME?</v>
      </c>
      <c r="U11" s="1034" t="e">
        <f ca="1">_xll.qlDayCounterYearFraction(trigger,DayCounter,S11,T11)</f>
        <v>#NAME?</v>
      </c>
      <c r="V11" s="1031" t="e">
        <f ca="1">_xll.qlInterpolationInterpolate(,B3Minterpolation,S11,TRUE)</f>
        <v>#NAME?</v>
      </c>
      <c r="AA11" s="1019"/>
      <c r="AB11" s="1019"/>
    </row>
    <row r="12" spans="1:28" ht="11.25" customHeight="1" x14ac:dyDescent="0.2">
      <c r="D12" s="1007" t="e">
        <f ca="1">_xll.qlIMMnextCode(,$F11,TRUE)</f>
        <v>#NAME?</v>
      </c>
      <c r="E12" s="1035" t="e">
        <f t="shared" ca="1" si="4"/>
        <v>#NAME?</v>
      </c>
      <c r="F12" s="1018" t="e">
        <f ca="1">_xll.qlIMMdate(trigger,D12,$F$4)</f>
        <v>#NAME?</v>
      </c>
      <c r="G12" s="1018" t="e">
        <f ca="1">_xll.qlCalendarAdvance(trigger,Calendar,F12,$G$1,"mf")</f>
        <v>#NAME?</v>
      </c>
      <c r="H12" s="1034" t="e">
        <f ca="1">_xll.qlDayCounterYearFraction(trigger,DayCounter,F12,G12)</f>
        <v>#NAME?</v>
      </c>
      <c r="I12" s="1031" t="e">
        <f ca="1">1-_xll.qlQuoteValue(AllTriggers,E12)/100</f>
        <v>#NAME?</v>
      </c>
      <c r="J12" s="1033" t="e">
        <f ca="1">_xll.qlYieldTSDiscount(Discounting,F12,,AllTriggers)</f>
        <v>#NAME?</v>
      </c>
      <c r="K12" s="1033" t="e">
        <f ca="1">_xll.qlYieldTSDiscount(Discounting,G12,,AllTriggers)</f>
        <v>#NAME?</v>
      </c>
      <c r="L12" s="1031" t="e">
        <f t="shared" ca="1" si="0"/>
        <v>#NAME?</v>
      </c>
      <c r="M12" s="1031" t="e">
        <f t="shared" ca="1" si="1"/>
        <v>#NAME?</v>
      </c>
      <c r="N12" s="1032" t="b">
        <v>1</v>
      </c>
      <c r="O12" s="1031" t="e">
        <f ca="1">_xll.qlInterpolationInterpolate(trigger,B3Minterpolation,F12,TRUE)</f>
        <v>#NAME?</v>
      </c>
      <c r="P12" s="1030" t="e">
        <f t="shared" ca="1" si="2"/>
        <v>#NAME?</v>
      </c>
      <c r="Q12" s="1015" t="e">
        <f t="shared" ca="1" si="3"/>
        <v>#NAME?</v>
      </c>
      <c r="S12" s="1018" t="e">
        <f ca="1">_xll.qlCalendarAdvance(,Calendar,S11,"1D","f")</f>
        <v>#NAME?</v>
      </c>
      <c r="T12" s="1018" t="e">
        <f ca="1">_xll.qlCalendarAdvance(trigger,Calendar,S12,$G$1,"mf")</f>
        <v>#NAME?</v>
      </c>
      <c r="U12" s="1034" t="e">
        <f ca="1">_xll.qlDayCounterYearFraction(trigger,DayCounter,S12,T12)</f>
        <v>#NAME?</v>
      </c>
      <c r="V12" s="1031" t="e">
        <f ca="1">_xll.qlInterpolationInterpolate(,B3Minterpolation,S12,TRUE)</f>
        <v>#NAME?</v>
      </c>
      <c r="AA12" s="1019"/>
      <c r="AB12" s="1019"/>
    </row>
    <row r="13" spans="1:28" ht="11.25" customHeight="1" x14ac:dyDescent="0.2">
      <c r="D13" s="1007" t="e">
        <f ca="1">_xll.qlIMMnextCode(,$F12,TRUE)</f>
        <v>#NAME?</v>
      </c>
      <c r="E13" s="1035" t="e">
        <f t="shared" ca="1" si="4"/>
        <v>#NAME?</v>
      </c>
      <c r="F13" s="1018" t="e">
        <f ca="1">_xll.qlIMMdate(trigger,D13,$F$4)</f>
        <v>#NAME?</v>
      </c>
      <c r="G13" s="1018" t="e">
        <f ca="1">_xll.qlCalendarAdvance(trigger,Calendar,F13,$G$1,"mf")</f>
        <v>#NAME?</v>
      </c>
      <c r="H13" s="1034" t="e">
        <f ca="1">_xll.qlDayCounterYearFraction(trigger,DayCounter,F13,G13)</f>
        <v>#NAME?</v>
      </c>
      <c r="I13" s="1031" t="e">
        <f ca="1">1-_xll.qlQuoteValue(AllTriggers,E13)/100</f>
        <v>#NAME?</v>
      </c>
      <c r="J13" s="1033" t="e">
        <f ca="1">_xll.qlYieldTSDiscount(Discounting,F13,,AllTriggers)</f>
        <v>#NAME?</v>
      </c>
      <c r="K13" s="1033" t="e">
        <f ca="1">_xll.qlYieldTSDiscount(Discounting,G13,,AllTriggers)</f>
        <v>#NAME?</v>
      </c>
      <c r="L13" s="1031" t="e">
        <f t="shared" ca="1" si="0"/>
        <v>#NAME?</v>
      </c>
      <c r="M13" s="1031" t="e">
        <f t="shared" ca="1" si="1"/>
        <v>#NAME?</v>
      </c>
      <c r="N13" s="1032" t="b">
        <v>1</v>
      </c>
      <c r="O13" s="1031" t="e">
        <f ca="1">_xll.qlInterpolationInterpolate(trigger,B3Minterpolation,F13,TRUE)</f>
        <v>#NAME?</v>
      </c>
      <c r="P13" s="1030" t="e">
        <f t="shared" ca="1" si="2"/>
        <v>#NAME?</v>
      </c>
      <c r="Q13" s="1015" t="e">
        <f t="shared" ca="1" si="3"/>
        <v>#NAME?</v>
      </c>
      <c r="S13" s="1018" t="e">
        <f ca="1">_xll.qlCalendarAdvance(,Calendar,S12,"1D","f")</f>
        <v>#NAME?</v>
      </c>
      <c r="T13" s="1018" t="e">
        <f ca="1">_xll.qlCalendarAdvance(trigger,Calendar,S13,$G$1,"mf")</f>
        <v>#NAME?</v>
      </c>
      <c r="U13" s="1034" t="e">
        <f ca="1">_xll.qlDayCounterYearFraction(trigger,DayCounter,S13,T13)</f>
        <v>#NAME?</v>
      </c>
      <c r="V13" s="1031" t="e">
        <f ca="1">_xll.qlInterpolationInterpolate(,B3Minterpolation,S13,TRUE)</f>
        <v>#NAME?</v>
      </c>
      <c r="AA13" s="1019"/>
      <c r="AB13" s="1019"/>
    </row>
    <row r="14" spans="1:28" ht="11.25" customHeight="1" x14ac:dyDescent="0.2">
      <c r="D14" s="1007" t="e">
        <f ca="1">_xll.qlIMMnextCode(,$F13,TRUE)</f>
        <v>#NAME?</v>
      </c>
      <c r="E14" s="1035" t="e">
        <f t="shared" ca="1" si="4"/>
        <v>#NAME?</v>
      </c>
      <c r="F14" s="1018" t="e">
        <f ca="1">_xll.qlIMMdate(trigger,D14,$F$4)</f>
        <v>#NAME?</v>
      </c>
      <c r="G14" s="1018" t="e">
        <f ca="1">_xll.qlCalendarAdvance(trigger,Calendar,F14,$G$1,"mf")</f>
        <v>#NAME?</v>
      </c>
      <c r="H14" s="1034" t="e">
        <f ca="1">_xll.qlDayCounterYearFraction(trigger,DayCounter,F14,G14)</f>
        <v>#NAME?</v>
      </c>
      <c r="I14" s="1031" t="e">
        <f ca="1">1-_xll.qlQuoteValue(AllTriggers,E14)/100</f>
        <v>#NAME?</v>
      </c>
      <c r="J14" s="1033" t="e">
        <f ca="1">_xll.qlYieldTSDiscount(Discounting,F14,,AllTriggers)</f>
        <v>#NAME?</v>
      </c>
      <c r="K14" s="1033" t="e">
        <f ca="1">_xll.qlYieldTSDiscount(Discounting,G14,,AllTriggers)</f>
        <v>#NAME?</v>
      </c>
      <c r="L14" s="1031" t="e">
        <f t="shared" ca="1" si="0"/>
        <v>#NAME?</v>
      </c>
      <c r="M14" s="1031" t="e">
        <f t="shared" ca="1" si="1"/>
        <v>#NAME?</v>
      </c>
      <c r="N14" s="1032" t="b">
        <v>1</v>
      </c>
      <c r="O14" s="1031" t="e">
        <f ca="1">_xll.qlInterpolationInterpolate(trigger,B3Minterpolation,F14,TRUE)</f>
        <v>#NAME?</v>
      </c>
      <c r="P14" s="1030" t="e">
        <f t="shared" ca="1" si="2"/>
        <v>#NAME?</v>
      </c>
      <c r="Q14" s="1015" t="e">
        <f t="shared" ca="1" si="3"/>
        <v>#NAME?</v>
      </c>
      <c r="S14" s="1018" t="e">
        <f ca="1">_xll.qlCalendarAdvance(,Calendar,S13,"1D","f")</f>
        <v>#NAME?</v>
      </c>
      <c r="T14" s="1018" t="e">
        <f ca="1">_xll.qlCalendarAdvance(trigger,Calendar,S14,$G$1,"mf")</f>
        <v>#NAME?</v>
      </c>
      <c r="U14" s="1034" t="e">
        <f ca="1">_xll.qlDayCounterYearFraction(trigger,DayCounter,S14,T14)</f>
        <v>#NAME?</v>
      </c>
      <c r="V14" s="1031" t="e">
        <f ca="1">_xll.qlInterpolationInterpolate(,B3Minterpolation,S14,TRUE)</f>
        <v>#NAME?</v>
      </c>
      <c r="AA14" s="1019"/>
      <c r="AB14" s="1019"/>
    </row>
    <row r="15" spans="1:28" ht="11.25" customHeight="1" x14ac:dyDescent="0.2">
      <c r="D15" s="1007" t="e">
        <f ca="1">_xll.qlIMMnextCode(,$F14,TRUE)</f>
        <v>#NAME?</v>
      </c>
      <c r="E15" s="1035" t="e">
        <f t="shared" ca="1" si="4"/>
        <v>#NAME?</v>
      </c>
      <c r="F15" s="1018" t="e">
        <f ca="1">_xll.qlIMMdate(trigger,D15,$F$4)</f>
        <v>#NAME?</v>
      </c>
      <c r="G15" s="1018" t="e">
        <f ca="1">_xll.qlCalendarAdvance(trigger,Calendar,F15,$G$1,"mf")</f>
        <v>#NAME?</v>
      </c>
      <c r="H15" s="1034" t="e">
        <f ca="1">_xll.qlDayCounterYearFraction(trigger,DayCounter,F15,G15)</f>
        <v>#NAME?</v>
      </c>
      <c r="I15" s="1031" t="e">
        <f ca="1">1-_xll.qlQuoteValue(AllTriggers,E15)/100</f>
        <v>#NAME?</v>
      </c>
      <c r="J15" s="1033" t="e">
        <f ca="1">_xll.qlYieldTSDiscount(Discounting,F15,,AllTriggers)</f>
        <v>#NAME?</v>
      </c>
      <c r="K15" s="1033" t="e">
        <f ca="1">_xll.qlYieldTSDiscount(Discounting,G15,,AllTriggers)</f>
        <v>#NAME?</v>
      </c>
      <c r="L15" s="1031" t="e">
        <f t="shared" ca="1" si="0"/>
        <v>#NAME?</v>
      </c>
      <c r="M15" s="1031" t="e">
        <f t="shared" ca="1" si="1"/>
        <v>#NAME?</v>
      </c>
      <c r="N15" s="1032" t="b">
        <v>1</v>
      </c>
      <c r="O15" s="1031" t="e">
        <f ca="1">_xll.qlInterpolationInterpolate(trigger,B3Minterpolation,F15,TRUE)</f>
        <v>#NAME?</v>
      </c>
      <c r="P15" s="1030" t="e">
        <f t="shared" ca="1" si="2"/>
        <v>#NAME?</v>
      </c>
      <c r="Q15" s="1015" t="e">
        <f t="shared" ca="1" si="3"/>
        <v>#NAME?</v>
      </c>
      <c r="S15" s="1018" t="e">
        <f ca="1">_xll.qlCalendarAdvance(,Calendar,S14,"1D","f")</f>
        <v>#NAME?</v>
      </c>
      <c r="T15" s="1018" t="e">
        <f ca="1">_xll.qlCalendarAdvance(trigger,Calendar,S15,$G$1,"mf")</f>
        <v>#NAME?</v>
      </c>
      <c r="U15" s="1034" t="e">
        <f ca="1">_xll.qlDayCounterYearFraction(trigger,DayCounter,S15,T15)</f>
        <v>#NAME?</v>
      </c>
      <c r="V15" s="1031" t="e">
        <f ca="1">_xll.qlInterpolationInterpolate(,B3Minterpolation,S15,TRUE)</f>
        <v>#NAME?</v>
      </c>
      <c r="AA15" s="1019"/>
      <c r="AB15" s="1019"/>
    </row>
    <row r="16" spans="1:28" ht="11.25" customHeight="1" x14ac:dyDescent="0.2">
      <c r="D16" s="1007" t="e">
        <f ca="1">_xll.qlIMMnextCode(,$F15,TRUE)</f>
        <v>#NAME?</v>
      </c>
      <c r="E16" s="1028" t="e">
        <f t="shared" ca="1" si="4"/>
        <v>#NAME?</v>
      </c>
      <c r="F16" s="1014" t="e">
        <f ca="1">_xll.qlIMMdate(trigger,D16,$F$4)</f>
        <v>#NAME?</v>
      </c>
      <c r="G16" s="1014" t="e">
        <f ca="1">_xll.qlCalendarAdvance(trigger,Calendar,F16,$G$1,"mf")</f>
        <v>#NAME?</v>
      </c>
      <c r="H16" s="1027" t="e">
        <f ca="1">_xll.qlDayCounterYearFraction(trigger,DayCounter,F16,G16)</f>
        <v>#NAME?</v>
      </c>
      <c r="I16" s="1024" t="e">
        <f ca="1">1-_xll.qlQuoteValue(AllTriggers,E16)/100</f>
        <v>#NAME?</v>
      </c>
      <c r="J16" s="1026" t="e">
        <f ca="1">_xll.qlYieldTSDiscount(Discounting,F16,,AllTriggers)</f>
        <v>#NAME?</v>
      </c>
      <c r="K16" s="1026" t="e">
        <f ca="1">_xll.qlYieldTSDiscount(Discounting,G16,,AllTriggers)</f>
        <v>#NAME?</v>
      </c>
      <c r="L16" s="1024" t="e">
        <f t="shared" ca="1" si="0"/>
        <v>#NAME?</v>
      </c>
      <c r="M16" s="1024" t="e">
        <f t="shared" ca="1" si="1"/>
        <v>#NAME?</v>
      </c>
      <c r="N16" s="1025" t="b">
        <v>1</v>
      </c>
      <c r="O16" s="1024" t="e">
        <f ca="1">_xll.qlInterpolationInterpolate(trigger,B3Minterpolation,F16,TRUE)</f>
        <v>#NAME?</v>
      </c>
      <c r="P16" s="1023" t="e">
        <f t="shared" ca="1" si="2"/>
        <v>#NAME?</v>
      </c>
      <c r="Q16" s="1011" t="e">
        <f t="shared" ca="1" si="3"/>
        <v>#NAME?</v>
      </c>
      <c r="S16" s="1018" t="e">
        <f ca="1">_xll.qlCalendarAdvance(,Calendar,S15,"1D","f")</f>
        <v>#NAME?</v>
      </c>
      <c r="T16" s="1018" t="e">
        <f ca="1">_xll.qlCalendarAdvance(trigger,Calendar,S16,$G$1,"mf")</f>
        <v>#NAME?</v>
      </c>
      <c r="U16" s="1034" t="e">
        <f ca="1">_xll.qlDayCounterYearFraction(trigger,DayCounter,S16,T16)</f>
        <v>#NAME?</v>
      </c>
      <c r="V16" s="1031" t="e">
        <f ca="1">_xll.qlInterpolationInterpolate(,B3Minterpolation,S16,TRUE)</f>
        <v>#NAME?</v>
      </c>
      <c r="AA16" s="1019"/>
      <c r="AB16" s="1019"/>
    </row>
    <row r="17" spans="6:28" ht="11.25" customHeight="1" x14ac:dyDescent="0.2">
      <c r="F17" s="1020"/>
      <c r="G17" s="1020"/>
      <c r="H17" s="1019"/>
      <c r="L17" s="1019"/>
      <c r="M17" s="1019"/>
      <c r="S17" s="1018" t="e">
        <f ca="1">_xll.qlCalendarAdvance(,Calendar,S16,"1D","f")</f>
        <v>#NAME?</v>
      </c>
      <c r="T17" s="1018" t="e">
        <f ca="1">_xll.qlCalendarAdvance(trigger,Calendar,S17,$G$1,"mf")</f>
        <v>#NAME?</v>
      </c>
      <c r="U17" s="1034" t="e">
        <f ca="1">_xll.qlDayCounterYearFraction(trigger,DayCounter,S17,T17)</f>
        <v>#NAME?</v>
      </c>
      <c r="V17" s="1031" t="e">
        <f ca="1">_xll.qlInterpolationInterpolate(,B3Minterpolation,S17,TRUE)</f>
        <v>#NAME?</v>
      </c>
      <c r="AA17" s="1019"/>
      <c r="AB17" s="1019"/>
    </row>
    <row r="18" spans="6:28" ht="11.25" customHeight="1" x14ac:dyDescent="0.2">
      <c r="F18" s="1020"/>
      <c r="G18" s="1020"/>
      <c r="H18" s="1019"/>
      <c r="L18" s="1019"/>
      <c r="M18" s="1019"/>
      <c r="S18" s="1018" t="e">
        <f ca="1">_xll.qlCalendarAdvance(,Calendar,S17,"1D","f")</f>
        <v>#NAME?</v>
      </c>
      <c r="T18" s="1018" t="e">
        <f ca="1">_xll.qlCalendarAdvance(trigger,Calendar,S18,$G$1,"mf")</f>
        <v>#NAME?</v>
      </c>
      <c r="U18" s="1034" t="e">
        <f ca="1">_xll.qlDayCounterYearFraction(trigger,DayCounter,S18,T18)</f>
        <v>#NAME?</v>
      </c>
      <c r="V18" s="1031" t="e">
        <f ca="1">_xll.qlInterpolationInterpolate(,B3Minterpolation,S18,TRUE)</f>
        <v>#NAME?</v>
      </c>
      <c r="AA18" s="1019"/>
      <c r="AB18" s="1019"/>
    </row>
    <row r="19" spans="6:28" ht="11.25" customHeight="1" x14ac:dyDescent="0.2">
      <c r="F19" s="1020"/>
      <c r="G19" s="1020"/>
      <c r="H19" s="1019"/>
      <c r="L19" s="1019"/>
      <c r="M19" s="1019"/>
      <c r="S19" s="1018" t="e">
        <f ca="1">_xll.qlCalendarAdvance(,Calendar,S18,"1D","f")</f>
        <v>#NAME?</v>
      </c>
      <c r="T19" s="1018" t="e">
        <f ca="1">_xll.qlCalendarAdvance(trigger,Calendar,S19,$G$1,"mf")</f>
        <v>#NAME?</v>
      </c>
      <c r="U19" s="1034" t="e">
        <f ca="1">_xll.qlDayCounterYearFraction(trigger,DayCounter,S19,T19)</f>
        <v>#NAME?</v>
      </c>
      <c r="V19" s="1031" t="e">
        <f ca="1">_xll.qlInterpolationInterpolate(,B3Minterpolation,S19,TRUE)</f>
        <v>#NAME?</v>
      </c>
      <c r="AA19" s="1019"/>
      <c r="AB19" s="1019"/>
    </row>
    <row r="20" spans="6:28" ht="11.25" customHeight="1" x14ac:dyDescent="0.2">
      <c r="F20" s="1020"/>
      <c r="G20" s="1020"/>
      <c r="H20" s="1019"/>
      <c r="L20" s="1019"/>
      <c r="M20" s="1019"/>
      <c r="S20" s="1018" t="e">
        <f ca="1">_xll.qlCalendarAdvance(,Calendar,S19,"1D","f")</f>
        <v>#NAME?</v>
      </c>
      <c r="T20" s="1018" t="e">
        <f ca="1">_xll.qlCalendarAdvance(trigger,Calendar,S20,$G$1,"mf")</f>
        <v>#NAME?</v>
      </c>
      <c r="U20" s="1034" t="e">
        <f ca="1">_xll.qlDayCounterYearFraction(trigger,DayCounter,S20,T20)</f>
        <v>#NAME?</v>
      </c>
      <c r="V20" s="1031" t="e">
        <f ca="1">_xll.qlInterpolationInterpolate(,B3Minterpolation,S20,TRUE)</f>
        <v>#NAME?</v>
      </c>
      <c r="AA20" s="1019"/>
      <c r="AB20" s="1019"/>
    </row>
    <row r="21" spans="6:28" ht="11.25" customHeight="1" x14ac:dyDescent="0.2">
      <c r="F21" s="1020"/>
      <c r="G21" s="1020"/>
      <c r="H21" s="1019"/>
      <c r="L21" s="1019"/>
      <c r="M21" s="1019"/>
      <c r="S21" s="1018" t="e">
        <f ca="1">_xll.qlCalendarAdvance(,Calendar,S20,"1D","f")</f>
        <v>#NAME?</v>
      </c>
      <c r="T21" s="1018" t="e">
        <f ca="1">_xll.qlCalendarAdvance(trigger,Calendar,S21,$G$1,"mf")</f>
        <v>#NAME?</v>
      </c>
      <c r="U21" s="1034" t="e">
        <f ca="1">_xll.qlDayCounterYearFraction(trigger,DayCounter,S21,T21)</f>
        <v>#NAME?</v>
      </c>
      <c r="V21" s="1031" t="e">
        <f ca="1">_xll.qlInterpolationInterpolate(,B3Minterpolation,S21,TRUE)</f>
        <v>#NAME?</v>
      </c>
      <c r="AA21" s="1019"/>
      <c r="AB21" s="1019"/>
    </row>
    <row r="22" spans="6:28" ht="11.25" customHeight="1" x14ac:dyDescent="0.2">
      <c r="F22" s="1020"/>
      <c r="G22" s="1020"/>
      <c r="H22" s="1019"/>
      <c r="L22" s="1019"/>
      <c r="M22" s="1019"/>
      <c r="S22" s="1018" t="e">
        <f ca="1">_xll.qlCalendarAdvance(,Calendar,S21,"1D","f")</f>
        <v>#NAME?</v>
      </c>
      <c r="T22" s="1018" t="e">
        <f ca="1">_xll.qlCalendarAdvance(trigger,Calendar,S22,$G$1,"mf")</f>
        <v>#NAME?</v>
      </c>
      <c r="U22" s="1034" t="e">
        <f ca="1">_xll.qlDayCounterYearFraction(trigger,DayCounter,S22,T22)</f>
        <v>#NAME?</v>
      </c>
      <c r="V22" s="1031" t="e">
        <f ca="1">_xll.qlInterpolationInterpolate(,B3Minterpolation,S22,TRUE)</f>
        <v>#NAME?</v>
      </c>
      <c r="AA22" s="1019"/>
      <c r="AB22" s="1019"/>
    </row>
    <row r="23" spans="6:28" ht="11.25" customHeight="1" x14ac:dyDescent="0.2">
      <c r="F23" s="1020"/>
      <c r="G23" s="1020"/>
      <c r="H23" s="1019"/>
      <c r="L23" s="1019"/>
      <c r="M23" s="1019"/>
      <c r="S23" s="1018" t="e">
        <f ca="1">_xll.qlCalendarAdvance(,Calendar,S22,"1D","f")</f>
        <v>#NAME?</v>
      </c>
      <c r="T23" s="1018" t="e">
        <f ca="1">_xll.qlCalendarAdvance(trigger,Calendar,S23,$G$1,"mf")</f>
        <v>#NAME?</v>
      </c>
      <c r="U23" s="1034" t="e">
        <f ca="1">_xll.qlDayCounterYearFraction(trigger,DayCounter,S23,T23)</f>
        <v>#NAME?</v>
      </c>
      <c r="V23" s="1031" t="e">
        <f ca="1">_xll.qlInterpolationInterpolate(,B3Minterpolation,S23,TRUE)</f>
        <v>#NAME?</v>
      </c>
      <c r="AA23" s="1019"/>
      <c r="AB23" s="1019"/>
    </row>
    <row r="24" spans="6:28" ht="11.25" customHeight="1" x14ac:dyDescent="0.2">
      <c r="F24" s="1020"/>
      <c r="G24" s="1020"/>
      <c r="H24" s="1019"/>
      <c r="L24" s="1019"/>
      <c r="M24" s="1019"/>
      <c r="S24" s="1018" t="e">
        <f ca="1">_xll.qlCalendarAdvance(,Calendar,S23,"1D","f")</f>
        <v>#NAME?</v>
      </c>
      <c r="T24" s="1018" t="e">
        <f ca="1">_xll.qlCalendarAdvance(trigger,Calendar,S24,$G$1,"mf")</f>
        <v>#NAME?</v>
      </c>
      <c r="U24" s="1034" t="e">
        <f ca="1">_xll.qlDayCounterYearFraction(trigger,DayCounter,S24,T24)</f>
        <v>#NAME?</v>
      </c>
      <c r="V24" s="1031" t="e">
        <f ca="1">_xll.qlInterpolationInterpolate(,B3Minterpolation,S24,TRUE)</f>
        <v>#NAME?</v>
      </c>
      <c r="AA24" s="1019"/>
      <c r="AB24" s="1019"/>
    </row>
    <row r="25" spans="6:28" ht="11.25" customHeight="1" x14ac:dyDescent="0.2">
      <c r="F25" s="1020"/>
      <c r="G25" s="1020"/>
      <c r="H25" s="1019"/>
      <c r="L25" s="1019"/>
      <c r="M25" s="1019"/>
      <c r="S25" s="1018" t="e">
        <f ca="1">_xll.qlCalendarAdvance(,Calendar,S24,"1D","f")</f>
        <v>#NAME?</v>
      </c>
      <c r="T25" s="1018" t="e">
        <f ca="1">_xll.qlCalendarAdvance(trigger,Calendar,S25,$G$1,"mf")</f>
        <v>#NAME?</v>
      </c>
      <c r="U25" s="1034" t="e">
        <f ca="1">_xll.qlDayCounterYearFraction(trigger,DayCounter,S25,T25)</f>
        <v>#NAME?</v>
      </c>
      <c r="V25" s="1031" t="e">
        <f ca="1">_xll.qlInterpolationInterpolate(,B3Minterpolation,S25,TRUE)</f>
        <v>#NAME?</v>
      </c>
      <c r="AA25" s="1019"/>
      <c r="AB25" s="1019"/>
    </row>
    <row r="26" spans="6:28" ht="11.25" customHeight="1" x14ac:dyDescent="0.2">
      <c r="F26" s="1020"/>
      <c r="G26" s="1020"/>
      <c r="H26" s="1019"/>
      <c r="L26" s="1019"/>
      <c r="M26" s="1019"/>
      <c r="S26" s="1018" t="e">
        <f ca="1">_xll.qlCalendarAdvance(,Calendar,S25,"1D","f")</f>
        <v>#NAME?</v>
      </c>
      <c r="T26" s="1018" t="e">
        <f ca="1">_xll.qlCalendarAdvance(trigger,Calendar,S26,$G$1,"mf")</f>
        <v>#NAME?</v>
      </c>
      <c r="U26" s="1034" t="e">
        <f ca="1">_xll.qlDayCounterYearFraction(trigger,DayCounter,S26,T26)</f>
        <v>#NAME?</v>
      </c>
      <c r="V26" s="1031" t="e">
        <f ca="1">_xll.qlInterpolationInterpolate(,B3Minterpolation,S26,TRUE)</f>
        <v>#NAME?</v>
      </c>
      <c r="X26" s="1056"/>
      <c r="Y26" s="1056"/>
      <c r="AA26" s="1019"/>
      <c r="AB26" s="1019"/>
    </row>
    <row r="27" spans="6:28" ht="11.25" customHeight="1" x14ac:dyDescent="0.2">
      <c r="F27" s="1020"/>
      <c r="G27" s="1020"/>
      <c r="H27" s="1019"/>
      <c r="L27" s="1019"/>
      <c r="M27" s="1019"/>
      <c r="S27" s="1018" t="e">
        <f ca="1">_xll.qlCalendarAdvance(,Calendar,S26,"1D","f")</f>
        <v>#NAME?</v>
      </c>
      <c r="T27" s="1018" t="e">
        <f ca="1">_xll.qlCalendarAdvance(trigger,Calendar,S27,$G$1,"mf")</f>
        <v>#NAME?</v>
      </c>
      <c r="U27" s="1034" t="e">
        <f ca="1">_xll.qlDayCounterYearFraction(trigger,DayCounter,S27,T27)</f>
        <v>#NAME?</v>
      </c>
      <c r="V27" s="1031" t="e">
        <f ca="1">_xll.qlInterpolationInterpolate(,B3Minterpolation,S27,TRUE)</f>
        <v>#NAME?</v>
      </c>
      <c r="AA27" s="1019"/>
      <c r="AB27" s="1019"/>
    </row>
    <row r="28" spans="6:28" ht="11.25" customHeight="1" x14ac:dyDescent="0.2">
      <c r="F28" s="1020"/>
      <c r="G28" s="1020"/>
      <c r="H28" s="1019"/>
      <c r="L28" s="1019"/>
      <c r="M28" s="1019"/>
      <c r="S28" s="1018" t="e">
        <f ca="1">_xll.qlCalendarAdvance(,Calendar,S27,"1D","f")</f>
        <v>#NAME?</v>
      </c>
      <c r="T28" s="1018" t="e">
        <f ca="1">_xll.qlCalendarAdvance(trigger,Calendar,S28,$G$1,"mf")</f>
        <v>#NAME?</v>
      </c>
      <c r="U28" s="1034" t="e">
        <f ca="1">_xll.qlDayCounterYearFraction(trigger,DayCounter,S28,T28)</f>
        <v>#NAME?</v>
      </c>
      <c r="V28" s="1031" t="e">
        <f ca="1">_xll.qlInterpolationInterpolate(,B3Minterpolation,S28,TRUE)</f>
        <v>#NAME?</v>
      </c>
      <c r="AA28" s="1019"/>
      <c r="AB28" s="1019"/>
    </row>
    <row r="29" spans="6:28" ht="11.25" customHeight="1" x14ac:dyDescent="0.2">
      <c r="F29" s="1020"/>
      <c r="G29" s="1020"/>
      <c r="H29" s="1019"/>
      <c r="L29" s="1019"/>
      <c r="M29" s="1019"/>
      <c r="S29" s="1018" t="e">
        <f ca="1">_xll.qlCalendarAdvance(,Calendar,S28,"1D","f")</f>
        <v>#NAME?</v>
      </c>
      <c r="T29" s="1018" t="e">
        <f ca="1">_xll.qlCalendarAdvance(trigger,Calendar,S29,$G$1,"mf")</f>
        <v>#NAME?</v>
      </c>
      <c r="U29" s="1034" t="e">
        <f ca="1">_xll.qlDayCounterYearFraction(trigger,DayCounter,S29,T29)</f>
        <v>#NAME?</v>
      </c>
      <c r="V29" s="1031" t="e">
        <f ca="1">_xll.qlInterpolationInterpolate(,B3Minterpolation,S29,TRUE)</f>
        <v>#NAME?</v>
      </c>
      <c r="AA29" s="1019"/>
      <c r="AB29" s="1019"/>
    </row>
    <row r="30" spans="6:28" ht="11.25" customHeight="1" x14ac:dyDescent="0.2">
      <c r="F30" s="1020"/>
      <c r="G30" s="1020"/>
      <c r="H30" s="1019"/>
      <c r="L30" s="1019"/>
      <c r="M30" s="1019"/>
      <c r="S30" s="1018" t="e">
        <f ca="1">_xll.qlCalendarAdvance(,Calendar,S29,"1D","f")</f>
        <v>#NAME?</v>
      </c>
      <c r="T30" s="1018" t="e">
        <f ca="1">_xll.qlCalendarAdvance(trigger,Calendar,S30,$G$1,"mf")</f>
        <v>#NAME?</v>
      </c>
      <c r="U30" s="1034" t="e">
        <f ca="1">_xll.qlDayCounterYearFraction(trigger,DayCounter,S30,T30)</f>
        <v>#NAME?</v>
      </c>
      <c r="V30" s="1031" t="e">
        <f ca="1">_xll.qlInterpolationInterpolate(,B3Minterpolation,S30,TRUE)</f>
        <v>#NAME?</v>
      </c>
      <c r="AA30" s="1019"/>
      <c r="AB30" s="1019"/>
    </row>
    <row r="31" spans="6:28" ht="11.25" customHeight="1" x14ac:dyDescent="0.2">
      <c r="F31" s="1020"/>
      <c r="G31" s="1020"/>
      <c r="H31" s="1019"/>
      <c r="L31" s="1019"/>
      <c r="M31" s="1019"/>
      <c r="S31" s="1018" t="e">
        <f ca="1">_xll.qlCalendarAdvance(,Calendar,S30,"1D","f")</f>
        <v>#NAME?</v>
      </c>
      <c r="T31" s="1018" t="e">
        <f ca="1">_xll.qlCalendarAdvance(trigger,Calendar,S31,$G$1,"mf")</f>
        <v>#NAME?</v>
      </c>
      <c r="U31" s="1034" t="e">
        <f ca="1">_xll.qlDayCounterYearFraction(trigger,DayCounter,S31,T31)</f>
        <v>#NAME?</v>
      </c>
      <c r="V31" s="1031" t="e">
        <f ca="1">_xll.qlInterpolationInterpolate(,B3Minterpolation,S31,TRUE)</f>
        <v>#NAME?</v>
      </c>
      <c r="AA31" s="1019"/>
      <c r="AB31" s="1019"/>
    </row>
    <row r="32" spans="6:28" ht="11.25" customHeight="1" x14ac:dyDescent="0.2">
      <c r="F32" s="1020"/>
      <c r="G32" s="1020"/>
      <c r="H32" s="1019"/>
      <c r="L32" s="1019"/>
      <c r="M32" s="1019"/>
      <c r="S32" s="1018" t="e">
        <f ca="1">_xll.qlCalendarAdvance(,Calendar,S31,"1D","f")</f>
        <v>#NAME?</v>
      </c>
      <c r="T32" s="1018" t="e">
        <f ca="1">_xll.qlCalendarAdvance(trigger,Calendar,S32,$G$1,"mf")</f>
        <v>#NAME?</v>
      </c>
      <c r="U32" s="1034" t="e">
        <f ca="1">_xll.qlDayCounterYearFraction(trigger,DayCounter,S32,T32)</f>
        <v>#NAME?</v>
      </c>
      <c r="V32" s="1031" t="e">
        <f ca="1">_xll.qlInterpolationInterpolate(,B3Minterpolation,S32,TRUE)</f>
        <v>#NAME?</v>
      </c>
      <c r="AA32" s="1019"/>
      <c r="AB32" s="1019"/>
    </row>
    <row r="33" spans="6:28" ht="11.25" customHeight="1" x14ac:dyDescent="0.2">
      <c r="F33" s="1020"/>
      <c r="G33" s="1020"/>
      <c r="H33" s="1019"/>
      <c r="L33" s="1019"/>
      <c r="M33" s="1019"/>
      <c r="S33" s="1018" t="e">
        <f ca="1">_xll.qlCalendarAdvance(,Calendar,S32,"1D","f")</f>
        <v>#NAME?</v>
      </c>
      <c r="T33" s="1018" t="e">
        <f ca="1">_xll.qlCalendarAdvance(trigger,Calendar,S33,$G$1,"mf")</f>
        <v>#NAME?</v>
      </c>
      <c r="U33" s="1034" t="e">
        <f ca="1">_xll.qlDayCounterYearFraction(trigger,DayCounter,S33,T33)</f>
        <v>#NAME?</v>
      </c>
      <c r="V33" s="1031" t="e">
        <f ca="1">_xll.qlInterpolationInterpolate(,B3Minterpolation,S33,TRUE)</f>
        <v>#NAME?</v>
      </c>
      <c r="AA33" s="1019"/>
      <c r="AB33" s="1019"/>
    </row>
    <row r="34" spans="6:28" ht="11.25" customHeight="1" x14ac:dyDescent="0.2">
      <c r="F34" s="1020"/>
      <c r="G34" s="1020"/>
      <c r="H34" s="1019"/>
      <c r="L34" s="1019"/>
      <c r="M34" s="1019"/>
      <c r="S34" s="1018" t="e">
        <f ca="1">_xll.qlCalendarAdvance(,Calendar,S33,"1D","f")</f>
        <v>#NAME?</v>
      </c>
      <c r="T34" s="1018" t="e">
        <f ca="1">_xll.qlCalendarAdvance(trigger,Calendar,S34,$G$1,"mf")</f>
        <v>#NAME?</v>
      </c>
      <c r="U34" s="1034" t="e">
        <f ca="1">_xll.qlDayCounterYearFraction(trigger,DayCounter,S34,T34)</f>
        <v>#NAME?</v>
      </c>
      <c r="V34" s="1031" t="e">
        <f ca="1">_xll.qlInterpolationInterpolate(,B3Minterpolation,S34,TRUE)</f>
        <v>#NAME?</v>
      </c>
      <c r="AA34" s="1019"/>
      <c r="AB34" s="1019"/>
    </row>
    <row r="35" spans="6:28" ht="11.25" customHeight="1" x14ac:dyDescent="0.2">
      <c r="F35" s="1020"/>
      <c r="G35" s="1020"/>
      <c r="H35" s="1019"/>
      <c r="L35" s="1019"/>
      <c r="M35" s="1019"/>
      <c r="S35" s="1018" t="e">
        <f ca="1">_xll.qlCalendarAdvance(,Calendar,S34,"1D","f")</f>
        <v>#NAME?</v>
      </c>
      <c r="T35" s="1018" t="e">
        <f ca="1">_xll.qlCalendarAdvance(trigger,Calendar,S35,$G$1,"mf")</f>
        <v>#NAME?</v>
      </c>
      <c r="U35" s="1034" t="e">
        <f ca="1">_xll.qlDayCounterYearFraction(trigger,DayCounter,S35,T35)</f>
        <v>#NAME?</v>
      </c>
      <c r="V35" s="1031" t="e">
        <f ca="1">_xll.qlInterpolationInterpolate(,B3Minterpolation,S35,TRUE)</f>
        <v>#NAME?</v>
      </c>
      <c r="AA35" s="1019"/>
      <c r="AB35" s="1019"/>
    </row>
    <row r="36" spans="6:28" ht="11.25" customHeight="1" x14ac:dyDescent="0.2">
      <c r="F36" s="1020"/>
      <c r="G36" s="1020"/>
      <c r="H36" s="1019"/>
      <c r="L36" s="1019"/>
      <c r="M36" s="1019"/>
      <c r="S36" s="1018" t="e">
        <f ca="1">_xll.qlCalendarAdvance(,Calendar,S35,"1D","f")</f>
        <v>#NAME?</v>
      </c>
      <c r="T36" s="1018" t="e">
        <f ca="1">_xll.qlCalendarAdvance(trigger,Calendar,S36,$G$1,"mf")</f>
        <v>#NAME?</v>
      </c>
      <c r="U36" s="1034" t="e">
        <f ca="1">_xll.qlDayCounterYearFraction(trigger,DayCounter,S36,T36)</f>
        <v>#NAME?</v>
      </c>
      <c r="V36" s="1031" t="e">
        <f ca="1">_xll.qlInterpolationInterpolate(,B3Minterpolation,S36,TRUE)</f>
        <v>#NAME?</v>
      </c>
      <c r="AA36" s="1019"/>
      <c r="AB36" s="1019"/>
    </row>
    <row r="37" spans="6:28" ht="11.25" customHeight="1" x14ac:dyDescent="0.2">
      <c r="F37" s="1020"/>
      <c r="G37" s="1020"/>
      <c r="H37" s="1019"/>
      <c r="L37" s="1019"/>
      <c r="M37" s="1019"/>
      <c r="S37" s="1018" t="e">
        <f ca="1">_xll.qlCalendarAdvance(,Calendar,S36,"1D","f")</f>
        <v>#NAME?</v>
      </c>
      <c r="T37" s="1018" t="e">
        <f ca="1">_xll.qlCalendarAdvance(trigger,Calendar,S37,$G$1,"mf")</f>
        <v>#NAME?</v>
      </c>
      <c r="U37" s="1034" t="e">
        <f ca="1">_xll.qlDayCounterYearFraction(trigger,DayCounter,S37,T37)</f>
        <v>#NAME?</v>
      </c>
      <c r="V37" s="1031" t="e">
        <f ca="1">_xll.qlInterpolationInterpolate(,B3Minterpolation,S37,TRUE)</f>
        <v>#NAME?</v>
      </c>
      <c r="AA37" s="1019"/>
      <c r="AB37" s="1019"/>
    </row>
    <row r="38" spans="6:28" ht="11.25" customHeight="1" x14ac:dyDescent="0.2">
      <c r="F38" s="1020"/>
      <c r="G38" s="1020"/>
      <c r="H38" s="1019"/>
      <c r="L38" s="1019"/>
      <c r="M38" s="1019"/>
      <c r="S38" s="1018" t="e">
        <f ca="1">_xll.qlCalendarAdvance(,Calendar,S37,"1D","f")</f>
        <v>#NAME?</v>
      </c>
      <c r="T38" s="1018" t="e">
        <f ca="1">_xll.qlCalendarAdvance(trigger,Calendar,S38,$G$1,"mf")</f>
        <v>#NAME?</v>
      </c>
      <c r="U38" s="1034" t="e">
        <f ca="1">_xll.qlDayCounterYearFraction(trigger,DayCounter,S38,T38)</f>
        <v>#NAME?</v>
      </c>
      <c r="V38" s="1031" t="e">
        <f ca="1">_xll.qlInterpolationInterpolate(,B3Minterpolation,S38,TRUE)</f>
        <v>#NAME?</v>
      </c>
      <c r="AA38" s="1019"/>
      <c r="AB38" s="1019"/>
    </row>
    <row r="39" spans="6:28" ht="11.25" customHeight="1" x14ac:dyDescent="0.2">
      <c r="F39" s="1020"/>
      <c r="G39" s="1020"/>
      <c r="H39" s="1019"/>
      <c r="L39" s="1019"/>
      <c r="M39" s="1019"/>
      <c r="S39" s="1018" t="e">
        <f ca="1">_xll.qlCalendarAdvance(,Calendar,S38,"1D","f")</f>
        <v>#NAME?</v>
      </c>
      <c r="T39" s="1018" t="e">
        <f ca="1">_xll.qlCalendarAdvance(trigger,Calendar,S39,$G$1,"mf")</f>
        <v>#NAME?</v>
      </c>
      <c r="U39" s="1034" t="e">
        <f ca="1">_xll.qlDayCounterYearFraction(trigger,DayCounter,S39,T39)</f>
        <v>#NAME?</v>
      </c>
      <c r="V39" s="1031" t="e">
        <f ca="1">_xll.qlInterpolationInterpolate(,B3Minterpolation,S39,TRUE)</f>
        <v>#NAME?</v>
      </c>
      <c r="AA39" s="1019"/>
      <c r="AB39" s="1019"/>
    </row>
    <row r="40" spans="6:28" ht="11.25" customHeight="1" x14ac:dyDescent="0.2">
      <c r="F40" s="1020"/>
      <c r="G40" s="1020"/>
      <c r="H40" s="1019"/>
      <c r="L40" s="1019"/>
      <c r="M40" s="1019"/>
      <c r="S40" s="1018" t="e">
        <f ca="1">_xll.qlCalendarAdvance(,Calendar,S39,"1D","f")</f>
        <v>#NAME?</v>
      </c>
      <c r="T40" s="1018" t="e">
        <f ca="1">_xll.qlCalendarAdvance(trigger,Calendar,S40,$G$1,"mf")</f>
        <v>#NAME?</v>
      </c>
      <c r="U40" s="1034" t="e">
        <f ca="1">_xll.qlDayCounterYearFraction(trigger,DayCounter,S40,T40)</f>
        <v>#NAME?</v>
      </c>
      <c r="V40" s="1031" t="e">
        <f ca="1">_xll.qlInterpolationInterpolate(,B3Minterpolation,S40,TRUE)</f>
        <v>#NAME?</v>
      </c>
      <c r="AA40" s="1019"/>
      <c r="AB40" s="1019"/>
    </row>
    <row r="41" spans="6:28" ht="11.25" customHeight="1" x14ac:dyDescent="0.2">
      <c r="F41" s="1020"/>
      <c r="G41" s="1020"/>
      <c r="H41" s="1019"/>
      <c r="L41" s="1019"/>
      <c r="M41" s="1019"/>
      <c r="S41" s="1018" t="e">
        <f ca="1">_xll.qlCalendarAdvance(,Calendar,S40,"1D","f")</f>
        <v>#NAME?</v>
      </c>
      <c r="T41" s="1018" t="e">
        <f ca="1">_xll.qlCalendarAdvance(trigger,Calendar,S41,$G$1,"mf")</f>
        <v>#NAME?</v>
      </c>
      <c r="U41" s="1034" t="e">
        <f ca="1">_xll.qlDayCounterYearFraction(trigger,DayCounter,S41,T41)</f>
        <v>#NAME?</v>
      </c>
      <c r="V41" s="1031" t="e">
        <f ca="1">_xll.qlInterpolationInterpolate(,B3Minterpolation,S41,TRUE)</f>
        <v>#NAME?</v>
      </c>
      <c r="AA41" s="1019"/>
      <c r="AB41" s="1019"/>
    </row>
    <row r="42" spans="6:28" ht="11.25" customHeight="1" x14ac:dyDescent="0.2">
      <c r="F42" s="1020"/>
      <c r="G42" s="1020"/>
      <c r="H42" s="1019"/>
      <c r="L42" s="1019"/>
      <c r="M42" s="1019"/>
      <c r="S42" s="1018" t="e">
        <f ca="1">_xll.qlCalendarAdvance(,Calendar,S41,"1D","f")</f>
        <v>#NAME?</v>
      </c>
      <c r="T42" s="1018" t="e">
        <f ca="1">_xll.qlCalendarAdvance(trigger,Calendar,S42,$G$1,"mf")</f>
        <v>#NAME?</v>
      </c>
      <c r="U42" s="1034" t="e">
        <f ca="1">_xll.qlDayCounterYearFraction(trigger,DayCounter,S42,T42)</f>
        <v>#NAME?</v>
      </c>
      <c r="V42" s="1031" t="e">
        <f ca="1">_xll.qlInterpolationInterpolate(,B3Minterpolation,S42,TRUE)</f>
        <v>#NAME?</v>
      </c>
      <c r="AA42" s="1019"/>
      <c r="AB42" s="1019"/>
    </row>
    <row r="43" spans="6:28" ht="11.25" customHeight="1" x14ac:dyDescent="0.2">
      <c r="F43" s="1020"/>
      <c r="G43" s="1020"/>
      <c r="H43" s="1019"/>
      <c r="L43" s="1019"/>
      <c r="M43" s="1019"/>
      <c r="S43" s="1018" t="e">
        <f ca="1">_xll.qlCalendarAdvance(,Calendar,S42,"1D","f")</f>
        <v>#NAME?</v>
      </c>
      <c r="T43" s="1018" t="e">
        <f ca="1">_xll.qlCalendarAdvance(trigger,Calendar,S43,$G$1,"mf")</f>
        <v>#NAME?</v>
      </c>
      <c r="U43" s="1034" t="e">
        <f ca="1">_xll.qlDayCounterYearFraction(trigger,DayCounter,S43,T43)</f>
        <v>#NAME?</v>
      </c>
      <c r="V43" s="1031" t="e">
        <f ca="1">_xll.qlInterpolationInterpolate(,B3Minterpolation,S43,TRUE)</f>
        <v>#NAME?</v>
      </c>
      <c r="AA43" s="1019"/>
      <c r="AB43" s="1019"/>
    </row>
    <row r="44" spans="6:28" ht="11.25" customHeight="1" x14ac:dyDescent="0.2">
      <c r="F44" s="1020"/>
      <c r="G44" s="1020"/>
      <c r="H44" s="1019"/>
      <c r="L44" s="1019"/>
      <c r="M44" s="1019"/>
      <c r="S44" s="1018" t="e">
        <f ca="1">_xll.qlCalendarAdvance(,Calendar,S43,"1D","f")</f>
        <v>#NAME?</v>
      </c>
      <c r="T44" s="1018" t="e">
        <f ca="1">_xll.qlCalendarAdvance(trigger,Calendar,S44,$G$1,"mf")</f>
        <v>#NAME?</v>
      </c>
      <c r="U44" s="1034" t="e">
        <f ca="1">_xll.qlDayCounterYearFraction(trigger,DayCounter,S44,T44)</f>
        <v>#NAME?</v>
      </c>
      <c r="V44" s="1031" t="e">
        <f ca="1">_xll.qlInterpolationInterpolate(,B3Minterpolation,S44,TRUE)</f>
        <v>#NAME?</v>
      </c>
      <c r="AA44" s="1019"/>
      <c r="AB44" s="1019"/>
    </row>
    <row r="45" spans="6:28" ht="11.25" customHeight="1" x14ac:dyDescent="0.2">
      <c r="F45" s="1020"/>
      <c r="G45" s="1020"/>
      <c r="H45" s="1019"/>
      <c r="L45" s="1019"/>
      <c r="M45" s="1019"/>
      <c r="S45" s="1018" t="e">
        <f ca="1">_xll.qlCalendarAdvance(,Calendar,S44,"1D","f")</f>
        <v>#NAME?</v>
      </c>
      <c r="T45" s="1018" t="e">
        <f ca="1">_xll.qlCalendarAdvance(trigger,Calendar,S45,$G$1,"mf")</f>
        <v>#NAME?</v>
      </c>
      <c r="U45" s="1034" t="e">
        <f ca="1">_xll.qlDayCounterYearFraction(trigger,DayCounter,S45,T45)</f>
        <v>#NAME?</v>
      </c>
      <c r="V45" s="1031" t="e">
        <f ca="1">_xll.qlInterpolationInterpolate(,B3Minterpolation,S45,TRUE)</f>
        <v>#NAME?</v>
      </c>
      <c r="AA45" s="1019"/>
      <c r="AB45" s="1019"/>
    </row>
    <row r="46" spans="6:28" ht="11.25" customHeight="1" x14ac:dyDescent="0.2">
      <c r="F46" s="1020"/>
      <c r="G46" s="1020"/>
      <c r="H46" s="1019"/>
      <c r="L46" s="1019"/>
      <c r="M46" s="1019"/>
      <c r="S46" s="1018" t="e">
        <f ca="1">_xll.qlCalendarAdvance(,Calendar,S45,"1D","f")</f>
        <v>#NAME?</v>
      </c>
      <c r="T46" s="1018" t="e">
        <f ca="1">_xll.qlCalendarAdvance(trigger,Calendar,S46,$G$1,"mf")</f>
        <v>#NAME?</v>
      </c>
      <c r="U46" s="1034" t="e">
        <f ca="1">_xll.qlDayCounterYearFraction(trigger,DayCounter,S46,T46)</f>
        <v>#NAME?</v>
      </c>
      <c r="V46" s="1031" t="e">
        <f ca="1">_xll.qlInterpolationInterpolate(,B3Minterpolation,S46,TRUE)</f>
        <v>#NAME?</v>
      </c>
      <c r="AA46" s="1019"/>
      <c r="AB46" s="1019"/>
    </row>
    <row r="47" spans="6:28" ht="11.25" customHeight="1" x14ac:dyDescent="0.2">
      <c r="F47" s="1020"/>
      <c r="G47" s="1020"/>
      <c r="H47" s="1019"/>
      <c r="L47" s="1019"/>
      <c r="M47" s="1019"/>
      <c r="S47" s="1018" t="e">
        <f ca="1">_xll.qlCalendarAdvance(,Calendar,S46,"1D","f")</f>
        <v>#NAME?</v>
      </c>
      <c r="T47" s="1018" t="e">
        <f ca="1">_xll.qlCalendarAdvance(trigger,Calendar,S47,$G$1,"mf")</f>
        <v>#NAME?</v>
      </c>
      <c r="U47" s="1034" t="e">
        <f ca="1">_xll.qlDayCounterYearFraction(trigger,DayCounter,S47,T47)</f>
        <v>#NAME?</v>
      </c>
      <c r="V47" s="1031" t="e">
        <f ca="1">_xll.qlInterpolationInterpolate(,B3Minterpolation,S47,TRUE)</f>
        <v>#NAME?</v>
      </c>
      <c r="AA47" s="1019"/>
      <c r="AB47" s="1019"/>
    </row>
    <row r="48" spans="6:28" ht="11.25" customHeight="1" x14ac:dyDescent="0.2">
      <c r="F48" s="1020"/>
      <c r="G48" s="1020"/>
      <c r="H48" s="1019"/>
      <c r="L48" s="1019"/>
      <c r="M48" s="1019"/>
      <c r="S48" s="1018" t="e">
        <f ca="1">_xll.qlCalendarAdvance(,Calendar,S47,"1D","f")</f>
        <v>#NAME?</v>
      </c>
      <c r="T48" s="1018" t="e">
        <f ca="1">_xll.qlCalendarAdvance(trigger,Calendar,S48,$G$1,"mf")</f>
        <v>#NAME?</v>
      </c>
      <c r="U48" s="1034" t="e">
        <f ca="1">_xll.qlDayCounterYearFraction(trigger,DayCounter,S48,T48)</f>
        <v>#NAME?</v>
      </c>
      <c r="V48" s="1031" t="e">
        <f ca="1">_xll.qlInterpolationInterpolate(,B3Minterpolation,S48,TRUE)</f>
        <v>#NAME?</v>
      </c>
      <c r="AA48" s="1019"/>
      <c r="AB48" s="1019"/>
    </row>
    <row r="49" spans="6:28" ht="11.25" customHeight="1" x14ac:dyDescent="0.2">
      <c r="F49" s="1020"/>
      <c r="G49" s="1020"/>
      <c r="H49" s="1019"/>
      <c r="L49" s="1019"/>
      <c r="M49" s="1019"/>
      <c r="S49" s="1018" t="e">
        <f ca="1">_xll.qlCalendarAdvance(,Calendar,S48,"1D","f")</f>
        <v>#NAME?</v>
      </c>
      <c r="T49" s="1018" t="e">
        <f ca="1">_xll.qlCalendarAdvance(trigger,Calendar,S49,$G$1,"mf")</f>
        <v>#NAME?</v>
      </c>
      <c r="U49" s="1034" t="e">
        <f ca="1">_xll.qlDayCounterYearFraction(trigger,DayCounter,S49,T49)</f>
        <v>#NAME?</v>
      </c>
      <c r="V49" s="1031" t="e">
        <f ca="1">_xll.qlInterpolationInterpolate(,B3Minterpolation,S49,TRUE)</f>
        <v>#NAME?</v>
      </c>
      <c r="AA49" s="1019"/>
      <c r="AB49" s="1019"/>
    </row>
    <row r="50" spans="6:28" ht="11.25" customHeight="1" x14ac:dyDescent="0.2">
      <c r="F50" s="1020"/>
      <c r="G50" s="1020"/>
      <c r="H50" s="1019"/>
      <c r="L50" s="1019"/>
      <c r="M50" s="1019"/>
      <c r="S50" s="1018" t="e">
        <f ca="1">_xll.qlCalendarAdvance(,Calendar,S49,"1D","f")</f>
        <v>#NAME?</v>
      </c>
      <c r="T50" s="1018" t="e">
        <f ca="1">_xll.qlCalendarAdvance(trigger,Calendar,S50,$G$1,"mf")</f>
        <v>#NAME?</v>
      </c>
      <c r="U50" s="1034" t="e">
        <f ca="1">_xll.qlDayCounterYearFraction(trigger,DayCounter,S50,T50)</f>
        <v>#NAME?</v>
      </c>
      <c r="V50" s="1031" t="e">
        <f ca="1">_xll.qlInterpolationInterpolate(,B3Minterpolation,S50,TRUE)</f>
        <v>#NAME?</v>
      </c>
      <c r="AA50" s="1019"/>
      <c r="AB50" s="1019"/>
    </row>
    <row r="51" spans="6:28" ht="11.25" customHeight="1" x14ac:dyDescent="0.2">
      <c r="F51" s="1020"/>
      <c r="G51" s="1020"/>
      <c r="H51" s="1019"/>
      <c r="L51" s="1019"/>
      <c r="M51" s="1019"/>
      <c r="S51" s="1018" t="e">
        <f ca="1">_xll.qlCalendarAdvance(,Calendar,S50,"1D","f")</f>
        <v>#NAME?</v>
      </c>
      <c r="T51" s="1018" t="e">
        <f ca="1">_xll.qlCalendarAdvance(trigger,Calendar,S51,$G$1,"mf")</f>
        <v>#NAME?</v>
      </c>
      <c r="U51" s="1034" t="e">
        <f ca="1">_xll.qlDayCounterYearFraction(trigger,DayCounter,S51,T51)</f>
        <v>#NAME?</v>
      </c>
      <c r="V51" s="1031" t="e">
        <f ca="1">_xll.qlInterpolationInterpolate(,B3Minterpolation,S51,TRUE)</f>
        <v>#NAME?</v>
      </c>
      <c r="AA51" s="1019"/>
      <c r="AB51" s="1019"/>
    </row>
    <row r="52" spans="6:28" ht="11.25" customHeight="1" x14ac:dyDescent="0.2">
      <c r="F52" s="1020"/>
      <c r="G52" s="1020"/>
      <c r="H52" s="1019"/>
      <c r="L52" s="1019"/>
      <c r="M52" s="1019"/>
      <c r="S52" s="1018" t="e">
        <f ca="1">_xll.qlCalendarAdvance(,Calendar,S51,"1D","f")</f>
        <v>#NAME?</v>
      </c>
      <c r="T52" s="1018" t="e">
        <f ca="1">_xll.qlCalendarAdvance(trigger,Calendar,S52,$G$1,"mf")</f>
        <v>#NAME?</v>
      </c>
      <c r="U52" s="1034" t="e">
        <f ca="1">_xll.qlDayCounterYearFraction(trigger,DayCounter,S52,T52)</f>
        <v>#NAME?</v>
      </c>
      <c r="V52" s="1031" t="e">
        <f ca="1">_xll.qlInterpolationInterpolate(,B3Minterpolation,S52,TRUE)</f>
        <v>#NAME?</v>
      </c>
      <c r="AA52" s="1019"/>
      <c r="AB52" s="1019"/>
    </row>
    <row r="53" spans="6:28" ht="11.25" customHeight="1" x14ac:dyDescent="0.2">
      <c r="F53" s="1020"/>
      <c r="G53" s="1020"/>
      <c r="H53" s="1019"/>
      <c r="L53" s="1019"/>
      <c r="M53" s="1019"/>
      <c r="S53" s="1018" t="e">
        <f ca="1">_xll.qlCalendarAdvance(,Calendar,S52,"1D","f")</f>
        <v>#NAME?</v>
      </c>
      <c r="T53" s="1018" t="e">
        <f ca="1">_xll.qlCalendarAdvance(trigger,Calendar,S53,$G$1,"mf")</f>
        <v>#NAME?</v>
      </c>
      <c r="U53" s="1034" t="e">
        <f ca="1">_xll.qlDayCounterYearFraction(trigger,DayCounter,S53,T53)</f>
        <v>#NAME?</v>
      </c>
      <c r="V53" s="1031" t="e">
        <f ca="1">_xll.qlInterpolationInterpolate(,B3Minterpolation,S53,TRUE)</f>
        <v>#NAME?</v>
      </c>
      <c r="AA53" s="1019"/>
      <c r="AB53" s="1019"/>
    </row>
    <row r="54" spans="6:28" ht="11.25" customHeight="1" x14ac:dyDescent="0.2">
      <c r="F54" s="1020"/>
      <c r="G54" s="1020"/>
      <c r="H54" s="1019"/>
      <c r="L54" s="1019"/>
      <c r="M54" s="1019"/>
      <c r="S54" s="1018" t="e">
        <f ca="1">_xll.qlCalendarAdvance(,Calendar,S53,"1D","f")</f>
        <v>#NAME?</v>
      </c>
      <c r="T54" s="1018" t="e">
        <f ca="1">_xll.qlCalendarAdvance(trigger,Calendar,S54,$G$1,"mf")</f>
        <v>#NAME?</v>
      </c>
      <c r="U54" s="1034" t="e">
        <f ca="1">_xll.qlDayCounterYearFraction(trigger,DayCounter,S54,T54)</f>
        <v>#NAME?</v>
      </c>
      <c r="V54" s="1031" t="e">
        <f ca="1">_xll.qlInterpolationInterpolate(,B3Minterpolation,S54,TRUE)</f>
        <v>#NAME?</v>
      </c>
      <c r="AA54" s="1019"/>
      <c r="AB54" s="1019"/>
    </row>
    <row r="55" spans="6:28" ht="11.25" customHeight="1" x14ac:dyDescent="0.2">
      <c r="F55" s="1020"/>
      <c r="G55" s="1020"/>
      <c r="H55" s="1019"/>
      <c r="L55" s="1019"/>
      <c r="M55" s="1019"/>
      <c r="S55" s="1018" t="e">
        <f ca="1">_xll.qlCalendarAdvance(,Calendar,S54,"1D","f")</f>
        <v>#NAME?</v>
      </c>
      <c r="T55" s="1018" t="e">
        <f ca="1">_xll.qlCalendarAdvance(trigger,Calendar,S55,$G$1,"mf")</f>
        <v>#NAME?</v>
      </c>
      <c r="U55" s="1034" t="e">
        <f ca="1">_xll.qlDayCounterYearFraction(trigger,DayCounter,S55,T55)</f>
        <v>#NAME?</v>
      </c>
      <c r="V55" s="1031" t="e">
        <f ca="1">_xll.qlInterpolationInterpolate(,B3Minterpolation,S55,TRUE)</f>
        <v>#NAME?</v>
      </c>
      <c r="AA55" s="1019"/>
      <c r="AB55" s="1019"/>
    </row>
    <row r="56" spans="6:28" ht="11.25" customHeight="1" x14ac:dyDescent="0.2">
      <c r="F56" s="1020"/>
      <c r="G56" s="1020"/>
      <c r="H56" s="1019"/>
      <c r="L56" s="1019"/>
      <c r="M56" s="1019"/>
      <c r="S56" s="1018" t="e">
        <f ca="1">_xll.qlCalendarAdvance(,Calendar,S55,"1D","f")</f>
        <v>#NAME?</v>
      </c>
      <c r="T56" s="1018" t="e">
        <f ca="1">_xll.qlCalendarAdvance(trigger,Calendar,S56,$G$1,"mf")</f>
        <v>#NAME?</v>
      </c>
      <c r="U56" s="1034" t="e">
        <f ca="1">_xll.qlDayCounterYearFraction(trigger,DayCounter,S56,T56)</f>
        <v>#NAME?</v>
      </c>
      <c r="V56" s="1031" t="e">
        <f ca="1">_xll.qlInterpolationInterpolate(,B3Minterpolation,S56,TRUE)</f>
        <v>#NAME?</v>
      </c>
      <c r="AA56" s="1019"/>
      <c r="AB56" s="1019"/>
    </row>
    <row r="57" spans="6:28" ht="11.25" customHeight="1" x14ac:dyDescent="0.2">
      <c r="F57" s="1020"/>
      <c r="G57" s="1020"/>
      <c r="H57" s="1019"/>
      <c r="L57" s="1019"/>
      <c r="M57" s="1019"/>
      <c r="S57" s="1018" t="e">
        <f ca="1">_xll.qlCalendarAdvance(,Calendar,S56,"1D","f")</f>
        <v>#NAME?</v>
      </c>
      <c r="T57" s="1018" t="e">
        <f ca="1">_xll.qlCalendarAdvance(trigger,Calendar,S57,$G$1,"mf")</f>
        <v>#NAME?</v>
      </c>
      <c r="U57" s="1034" t="e">
        <f ca="1">_xll.qlDayCounterYearFraction(trigger,DayCounter,S57,T57)</f>
        <v>#NAME?</v>
      </c>
      <c r="V57" s="1031" t="e">
        <f ca="1">_xll.qlInterpolationInterpolate(,B3Minterpolation,S57,TRUE)</f>
        <v>#NAME?</v>
      </c>
      <c r="AA57" s="1019"/>
      <c r="AB57" s="1019"/>
    </row>
    <row r="58" spans="6:28" ht="11.25" customHeight="1" x14ac:dyDescent="0.2">
      <c r="F58" s="1020"/>
      <c r="G58" s="1020"/>
      <c r="H58" s="1019"/>
      <c r="L58" s="1019"/>
      <c r="M58" s="1019"/>
      <c r="S58" s="1018" t="e">
        <f ca="1">_xll.qlCalendarAdvance(,Calendar,S57,"1D","f")</f>
        <v>#NAME?</v>
      </c>
      <c r="T58" s="1018" t="e">
        <f ca="1">_xll.qlCalendarAdvance(trigger,Calendar,S58,$G$1,"mf")</f>
        <v>#NAME?</v>
      </c>
      <c r="U58" s="1034" t="e">
        <f ca="1">_xll.qlDayCounterYearFraction(trigger,DayCounter,S58,T58)</f>
        <v>#NAME?</v>
      </c>
      <c r="V58" s="1031" t="e">
        <f ca="1">_xll.qlInterpolationInterpolate(,B3Minterpolation,S58,TRUE)</f>
        <v>#NAME?</v>
      </c>
      <c r="AA58" s="1019"/>
      <c r="AB58" s="1019"/>
    </row>
    <row r="59" spans="6:28" ht="11.25" customHeight="1" x14ac:dyDescent="0.2">
      <c r="F59" s="1020"/>
      <c r="G59" s="1020"/>
      <c r="H59" s="1019"/>
      <c r="L59" s="1019"/>
      <c r="M59" s="1019"/>
      <c r="S59" s="1018" t="e">
        <f ca="1">_xll.qlCalendarAdvance(,Calendar,S58,"1D","f")</f>
        <v>#NAME?</v>
      </c>
      <c r="T59" s="1018" t="e">
        <f ca="1">_xll.qlCalendarAdvance(trigger,Calendar,S59,$G$1,"mf")</f>
        <v>#NAME?</v>
      </c>
      <c r="U59" s="1034" t="e">
        <f ca="1">_xll.qlDayCounterYearFraction(trigger,DayCounter,S59,T59)</f>
        <v>#NAME?</v>
      </c>
      <c r="V59" s="1031" t="e">
        <f ca="1">_xll.qlInterpolationInterpolate(,B3Minterpolation,S59,TRUE)</f>
        <v>#NAME?</v>
      </c>
      <c r="AA59" s="1019"/>
      <c r="AB59" s="1019"/>
    </row>
    <row r="60" spans="6:28" ht="11.25" customHeight="1" x14ac:dyDescent="0.2">
      <c r="F60" s="1020"/>
      <c r="G60" s="1020"/>
      <c r="H60" s="1019"/>
      <c r="L60" s="1019"/>
      <c r="M60" s="1019"/>
      <c r="S60" s="1018" t="e">
        <f ca="1">_xll.qlCalendarAdvance(,Calendar,S59,"1D","f")</f>
        <v>#NAME?</v>
      </c>
      <c r="T60" s="1018" t="e">
        <f ca="1">_xll.qlCalendarAdvance(trigger,Calendar,S60,$G$1,"mf")</f>
        <v>#NAME?</v>
      </c>
      <c r="U60" s="1034" t="e">
        <f ca="1">_xll.qlDayCounterYearFraction(trigger,DayCounter,S60,T60)</f>
        <v>#NAME?</v>
      </c>
      <c r="V60" s="1031" t="e">
        <f ca="1">_xll.qlInterpolationInterpolate(,B3Minterpolation,S60,TRUE)</f>
        <v>#NAME?</v>
      </c>
      <c r="AA60" s="1019"/>
      <c r="AB60" s="1019"/>
    </row>
    <row r="61" spans="6:28" ht="11.25" customHeight="1" x14ac:dyDescent="0.2">
      <c r="F61" s="1020"/>
      <c r="G61" s="1020"/>
      <c r="H61" s="1019"/>
      <c r="L61" s="1019"/>
      <c r="M61" s="1019"/>
      <c r="S61" s="1018" t="e">
        <f ca="1">_xll.qlCalendarAdvance(,Calendar,S60,"1D","f")</f>
        <v>#NAME?</v>
      </c>
      <c r="T61" s="1018" t="e">
        <f ca="1">_xll.qlCalendarAdvance(trigger,Calendar,S61,$G$1,"mf")</f>
        <v>#NAME?</v>
      </c>
      <c r="U61" s="1034" t="e">
        <f ca="1">_xll.qlDayCounterYearFraction(trigger,DayCounter,S61,T61)</f>
        <v>#NAME?</v>
      </c>
      <c r="V61" s="1031" t="e">
        <f ca="1">_xll.qlInterpolationInterpolate(,B3Minterpolation,S61,TRUE)</f>
        <v>#NAME?</v>
      </c>
      <c r="AA61" s="1019"/>
      <c r="AB61" s="1019"/>
    </row>
    <row r="62" spans="6:28" ht="11.25" customHeight="1" x14ac:dyDescent="0.2">
      <c r="F62" s="1020"/>
      <c r="G62" s="1020"/>
      <c r="H62" s="1019"/>
      <c r="L62" s="1019"/>
      <c r="M62" s="1019"/>
      <c r="S62" s="1018" t="e">
        <f ca="1">_xll.qlCalendarAdvance(,Calendar,S61,"1D","f")</f>
        <v>#NAME?</v>
      </c>
      <c r="T62" s="1018" t="e">
        <f ca="1">_xll.qlCalendarAdvance(trigger,Calendar,S62,$G$1,"mf")</f>
        <v>#NAME?</v>
      </c>
      <c r="U62" s="1034" t="e">
        <f ca="1">_xll.qlDayCounterYearFraction(trigger,DayCounter,S62,T62)</f>
        <v>#NAME?</v>
      </c>
      <c r="V62" s="1031" t="e">
        <f ca="1">_xll.qlInterpolationInterpolate(,B3Minterpolation,S62,TRUE)</f>
        <v>#NAME?</v>
      </c>
      <c r="AA62" s="1019"/>
      <c r="AB62" s="1019"/>
    </row>
    <row r="63" spans="6:28" ht="11.25" customHeight="1" x14ac:dyDescent="0.2">
      <c r="F63" s="1020"/>
      <c r="G63" s="1020"/>
      <c r="H63" s="1019"/>
      <c r="L63" s="1019"/>
      <c r="M63" s="1019"/>
      <c r="S63" s="1018" t="e">
        <f ca="1">_xll.qlCalendarAdvance(,Calendar,S62,"1D","f")</f>
        <v>#NAME?</v>
      </c>
      <c r="T63" s="1018" t="e">
        <f ca="1">_xll.qlCalendarAdvance(trigger,Calendar,S63,$G$1,"mf")</f>
        <v>#NAME?</v>
      </c>
      <c r="U63" s="1034" t="e">
        <f ca="1">_xll.qlDayCounterYearFraction(trigger,DayCounter,S63,T63)</f>
        <v>#NAME?</v>
      </c>
      <c r="V63" s="1031" t="e">
        <f ca="1">_xll.qlInterpolationInterpolate(,B3Minterpolation,S63,TRUE)</f>
        <v>#NAME?</v>
      </c>
      <c r="AA63" s="1019"/>
      <c r="AB63" s="1019"/>
    </row>
    <row r="64" spans="6:28" ht="11.25" customHeight="1" x14ac:dyDescent="0.2">
      <c r="F64" s="1020"/>
      <c r="G64" s="1020"/>
      <c r="H64" s="1019"/>
      <c r="L64" s="1019"/>
      <c r="M64" s="1019"/>
      <c r="S64" s="1018" t="e">
        <f ca="1">_xll.qlCalendarAdvance(,Calendar,S63,"1D","f")</f>
        <v>#NAME?</v>
      </c>
      <c r="T64" s="1018" t="e">
        <f ca="1">_xll.qlCalendarAdvance(trigger,Calendar,S64,$G$1,"mf")</f>
        <v>#NAME?</v>
      </c>
      <c r="U64" s="1034" t="e">
        <f ca="1">_xll.qlDayCounterYearFraction(trigger,DayCounter,S64,T64)</f>
        <v>#NAME?</v>
      </c>
      <c r="V64" s="1031" t="e">
        <f ca="1">_xll.qlInterpolationInterpolate(,B3Minterpolation,S64,TRUE)</f>
        <v>#NAME?</v>
      </c>
      <c r="AA64" s="1019"/>
      <c r="AB64" s="1019"/>
    </row>
    <row r="65" spans="6:28" ht="11.25" customHeight="1" x14ac:dyDescent="0.2">
      <c r="F65" s="1020"/>
      <c r="G65" s="1020"/>
      <c r="H65" s="1019"/>
      <c r="L65" s="1019"/>
      <c r="M65" s="1019"/>
      <c r="S65" s="1018" t="e">
        <f ca="1">_xll.qlCalendarAdvance(,Calendar,S64,"1D","f")</f>
        <v>#NAME?</v>
      </c>
      <c r="T65" s="1018" t="e">
        <f ca="1">_xll.qlCalendarAdvance(trigger,Calendar,S65,$G$1,"mf")</f>
        <v>#NAME?</v>
      </c>
      <c r="U65" s="1034" t="e">
        <f ca="1">_xll.qlDayCounterYearFraction(trigger,DayCounter,S65,T65)</f>
        <v>#NAME?</v>
      </c>
      <c r="V65" s="1031" t="e">
        <f ca="1">_xll.qlInterpolationInterpolate(,B3Minterpolation,S65,TRUE)</f>
        <v>#NAME?</v>
      </c>
      <c r="AA65" s="1019"/>
      <c r="AB65" s="1019"/>
    </row>
    <row r="66" spans="6:28" ht="11.25" customHeight="1" x14ac:dyDescent="0.2">
      <c r="F66" s="1020"/>
      <c r="G66" s="1020"/>
      <c r="H66" s="1019"/>
      <c r="L66" s="1019"/>
      <c r="M66" s="1019"/>
      <c r="S66" s="1018" t="e">
        <f ca="1">_xll.qlCalendarAdvance(,Calendar,S65,"1D","f")</f>
        <v>#NAME?</v>
      </c>
      <c r="T66" s="1018" t="e">
        <f ca="1">_xll.qlCalendarAdvance(trigger,Calendar,S66,$G$1,"mf")</f>
        <v>#NAME?</v>
      </c>
      <c r="U66" s="1034" t="e">
        <f ca="1">_xll.qlDayCounterYearFraction(trigger,DayCounter,S66,T66)</f>
        <v>#NAME?</v>
      </c>
      <c r="V66" s="1031" t="e">
        <f ca="1">_xll.qlInterpolationInterpolate(,B3Minterpolation,S66,TRUE)</f>
        <v>#NAME?</v>
      </c>
      <c r="AA66" s="1019"/>
      <c r="AB66" s="1019"/>
    </row>
    <row r="67" spans="6:28" ht="11.25" customHeight="1" x14ac:dyDescent="0.2">
      <c r="F67" s="1020"/>
      <c r="G67" s="1020"/>
      <c r="H67" s="1019"/>
      <c r="L67" s="1019"/>
      <c r="M67" s="1019"/>
      <c r="S67" s="1018" t="e">
        <f ca="1">_xll.qlCalendarAdvance(,Calendar,S66,"1D","f")</f>
        <v>#NAME?</v>
      </c>
      <c r="T67" s="1018" t="e">
        <f ca="1">_xll.qlCalendarAdvance(trigger,Calendar,S67,$G$1,"mf")</f>
        <v>#NAME?</v>
      </c>
      <c r="U67" s="1034" t="e">
        <f ca="1">_xll.qlDayCounterYearFraction(trigger,DayCounter,S67,T67)</f>
        <v>#NAME?</v>
      </c>
      <c r="V67" s="1031" t="e">
        <f ca="1">_xll.qlInterpolationInterpolate(,B3Minterpolation,S67,TRUE)</f>
        <v>#NAME?</v>
      </c>
      <c r="AA67" s="1019"/>
      <c r="AB67" s="1019"/>
    </row>
    <row r="68" spans="6:28" ht="11.25" customHeight="1" x14ac:dyDescent="0.2">
      <c r="F68" s="1020"/>
      <c r="G68" s="1020"/>
      <c r="H68" s="1019"/>
      <c r="L68" s="1019"/>
      <c r="M68" s="1019"/>
      <c r="S68" s="1018" t="e">
        <f ca="1">_xll.qlCalendarAdvance(,Calendar,S67,"1D","f")</f>
        <v>#NAME?</v>
      </c>
      <c r="T68" s="1018" t="e">
        <f ca="1">_xll.qlCalendarAdvance(trigger,Calendar,S68,$G$1,"mf")</f>
        <v>#NAME?</v>
      </c>
      <c r="U68" s="1034" t="e">
        <f ca="1">_xll.qlDayCounterYearFraction(trigger,DayCounter,S68,T68)</f>
        <v>#NAME?</v>
      </c>
      <c r="V68" s="1031" t="e">
        <f ca="1">_xll.qlInterpolationInterpolate(,B3Minterpolation,S68,TRUE)</f>
        <v>#NAME?</v>
      </c>
      <c r="AA68" s="1019"/>
      <c r="AB68" s="1019"/>
    </row>
    <row r="69" spans="6:28" ht="11.25" customHeight="1" x14ac:dyDescent="0.2">
      <c r="F69" s="1020"/>
      <c r="G69" s="1020"/>
      <c r="H69" s="1019"/>
      <c r="L69" s="1019"/>
      <c r="M69" s="1019"/>
      <c r="S69" s="1018" t="e">
        <f ca="1">_xll.qlCalendarAdvance(,Calendar,S68,"1D","f")</f>
        <v>#NAME?</v>
      </c>
      <c r="T69" s="1018" t="e">
        <f ca="1">_xll.qlCalendarAdvance(trigger,Calendar,S69,$G$1,"mf")</f>
        <v>#NAME?</v>
      </c>
      <c r="U69" s="1034" t="e">
        <f ca="1">_xll.qlDayCounterYearFraction(trigger,DayCounter,S69,T69)</f>
        <v>#NAME?</v>
      </c>
      <c r="V69" s="1031" t="e">
        <f ca="1">_xll.qlInterpolationInterpolate(,B3Minterpolation,S69,TRUE)</f>
        <v>#NAME?</v>
      </c>
      <c r="AA69" s="1019"/>
      <c r="AB69" s="1019"/>
    </row>
    <row r="70" spans="6:28" ht="11.25" customHeight="1" x14ac:dyDescent="0.2">
      <c r="F70" s="1020"/>
      <c r="G70" s="1020"/>
      <c r="H70" s="1019"/>
      <c r="L70" s="1019"/>
      <c r="M70" s="1019"/>
      <c r="S70" s="1018" t="e">
        <f ca="1">_xll.qlCalendarAdvance(,Calendar,S69,"1D","f")</f>
        <v>#NAME?</v>
      </c>
      <c r="T70" s="1018" t="e">
        <f ca="1">_xll.qlCalendarAdvance(trigger,Calendar,S70,$G$1,"mf")</f>
        <v>#NAME?</v>
      </c>
      <c r="U70" s="1034" t="e">
        <f ca="1">_xll.qlDayCounterYearFraction(trigger,DayCounter,S70,T70)</f>
        <v>#NAME?</v>
      </c>
      <c r="V70" s="1031" t="e">
        <f ca="1">_xll.qlInterpolationInterpolate(,B3Minterpolation,S70,TRUE)</f>
        <v>#NAME?</v>
      </c>
      <c r="AA70" s="1019"/>
      <c r="AB70" s="1019"/>
    </row>
    <row r="71" spans="6:28" ht="11.25" customHeight="1" x14ac:dyDescent="0.2">
      <c r="F71" s="1020"/>
      <c r="G71" s="1020"/>
      <c r="H71" s="1019"/>
      <c r="L71" s="1019"/>
      <c r="M71" s="1019"/>
      <c r="S71" s="1018" t="e">
        <f ca="1">_xll.qlCalendarAdvance(,Calendar,S70,"1D","f")</f>
        <v>#NAME?</v>
      </c>
      <c r="T71" s="1018" t="e">
        <f ca="1">_xll.qlCalendarAdvance(trigger,Calendar,S71,$G$1,"mf")</f>
        <v>#NAME?</v>
      </c>
      <c r="U71" s="1034" t="e">
        <f ca="1">_xll.qlDayCounterYearFraction(trigger,DayCounter,S71,T71)</f>
        <v>#NAME?</v>
      </c>
      <c r="V71" s="1031" t="e">
        <f ca="1">_xll.qlInterpolationInterpolate(,B3Minterpolation,S71,TRUE)</f>
        <v>#NAME?</v>
      </c>
      <c r="AA71" s="1019"/>
      <c r="AB71" s="1019"/>
    </row>
    <row r="72" spans="6:28" ht="11.25" customHeight="1" x14ac:dyDescent="0.2">
      <c r="F72" s="1020"/>
      <c r="G72" s="1020"/>
      <c r="H72" s="1019"/>
      <c r="L72" s="1019"/>
      <c r="M72" s="1019"/>
      <c r="S72" s="1018" t="e">
        <f ca="1">_xll.qlCalendarAdvance(,Calendar,S71,"1D","f")</f>
        <v>#NAME?</v>
      </c>
      <c r="T72" s="1018" t="e">
        <f ca="1">_xll.qlCalendarAdvance(trigger,Calendar,S72,$G$1,"mf")</f>
        <v>#NAME?</v>
      </c>
      <c r="U72" s="1034" t="e">
        <f ca="1">_xll.qlDayCounterYearFraction(trigger,DayCounter,S72,T72)</f>
        <v>#NAME?</v>
      </c>
      <c r="V72" s="1031" t="e">
        <f ca="1">_xll.qlInterpolationInterpolate(,B3Minterpolation,S72,TRUE)</f>
        <v>#NAME?</v>
      </c>
      <c r="AA72" s="1019"/>
      <c r="AB72" s="1019"/>
    </row>
    <row r="73" spans="6:28" ht="11.25" customHeight="1" x14ac:dyDescent="0.2">
      <c r="F73" s="1020"/>
      <c r="G73" s="1020"/>
      <c r="H73" s="1019"/>
      <c r="L73" s="1019"/>
      <c r="M73" s="1019"/>
      <c r="S73" s="1018" t="e">
        <f ca="1">_xll.qlCalendarAdvance(,Calendar,S72,"1D","f")</f>
        <v>#NAME?</v>
      </c>
      <c r="T73" s="1018" t="e">
        <f ca="1">_xll.qlCalendarAdvance(trigger,Calendar,S73,$G$1,"mf")</f>
        <v>#NAME?</v>
      </c>
      <c r="U73" s="1034" t="e">
        <f ca="1">_xll.qlDayCounterYearFraction(trigger,DayCounter,S73,T73)</f>
        <v>#NAME?</v>
      </c>
      <c r="V73" s="1031" t="e">
        <f ca="1">_xll.qlInterpolationInterpolate(,B3Minterpolation,S73,TRUE)</f>
        <v>#NAME?</v>
      </c>
      <c r="AA73" s="1019"/>
      <c r="AB73" s="1019"/>
    </row>
    <row r="74" spans="6:28" ht="11.25" customHeight="1" x14ac:dyDescent="0.2">
      <c r="F74" s="1020"/>
      <c r="G74" s="1020"/>
      <c r="H74" s="1019"/>
      <c r="L74" s="1019"/>
      <c r="M74" s="1019"/>
      <c r="S74" s="1018" t="e">
        <f ca="1">_xll.qlCalendarAdvance(,Calendar,S73,"1D","f")</f>
        <v>#NAME?</v>
      </c>
      <c r="T74" s="1018" t="e">
        <f ca="1">_xll.qlCalendarAdvance(trigger,Calendar,S74,$G$1,"mf")</f>
        <v>#NAME?</v>
      </c>
      <c r="U74" s="1034" t="e">
        <f ca="1">_xll.qlDayCounterYearFraction(trigger,DayCounter,S74,T74)</f>
        <v>#NAME?</v>
      </c>
      <c r="V74" s="1031" t="e">
        <f ca="1">_xll.qlInterpolationInterpolate(,B3Minterpolation,S74,TRUE)</f>
        <v>#NAME?</v>
      </c>
      <c r="AA74" s="1019"/>
      <c r="AB74" s="1019"/>
    </row>
    <row r="75" spans="6:28" ht="11.25" customHeight="1" x14ac:dyDescent="0.2">
      <c r="F75" s="1020"/>
      <c r="G75" s="1020"/>
      <c r="H75" s="1019"/>
      <c r="L75" s="1019"/>
      <c r="M75" s="1019"/>
      <c r="S75" s="1018" t="e">
        <f ca="1">_xll.qlCalendarAdvance(,Calendar,S74,"1D","f")</f>
        <v>#NAME?</v>
      </c>
      <c r="T75" s="1018" t="e">
        <f ca="1">_xll.qlCalendarAdvance(trigger,Calendar,S75,$G$1,"mf")</f>
        <v>#NAME?</v>
      </c>
      <c r="U75" s="1034" t="e">
        <f ca="1">_xll.qlDayCounterYearFraction(trigger,DayCounter,S75,T75)</f>
        <v>#NAME?</v>
      </c>
      <c r="V75" s="1031" t="e">
        <f ca="1">_xll.qlInterpolationInterpolate(,B3Minterpolation,S75,TRUE)</f>
        <v>#NAME?</v>
      </c>
      <c r="AA75" s="1019"/>
      <c r="AB75" s="1019"/>
    </row>
    <row r="76" spans="6:28" ht="11.25" customHeight="1" x14ac:dyDescent="0.2">
      <c r="F76" s="1020"/>
      <c r="G76" s="1020"/>
      <c r="H76" s="1019"/>
      <c r="L76" s="1019"/>
      <c r="M76" s="1019"/>
      <c r="S76" s="1018" t="e">
        <f ca="1">_xll.qlCalendarAdvance(,Calendar,S75,"1D","f")</f>
        <v>#NAME?</v>
      </c>
      <c r="T76" s="1018" t="e">
        <f ca="1">_xll.qlCalendarAdvance(trigger,Calendar,S76,$G$1,"mf")</f>
        <v>#NAME?</v>
      </c>
      <c r="U76" s="1034" t="e">
        <f ca="1">_xll.qlDayCounterYearFraction(trigger,DayCounter,S76,T76)</f>
        <v>#NAME?</v>
      </c>
      <c r="V76" s="1031" t="e">
        <f ca="1">_xll.qlInterpolationInterpolate(,B3Minterpolation,S76,TRUE)</f>
        <v>#NAME?</v>
      </c>
      <c r="AA76" s="1019"/>
      <c r="AB76" s="1019"/>
    </row>
    <row r="77" spans="6:28" ht="11.25" customHeight="1" x14ac:dyDescent="0.2">
      <c r="F77" s="1020"/>
      <c r="G77" s="1020"/>
      <c r="H77" s="1019"/>
      <c r="L77" s="1019"/>
      <c r="M77" s="1019"/>
      <c r="S77" s="1018" t="e">
        <f ca="1">_xll.qlCalendarAdvance(,Calendar,S76,"1D","f")</f>
        <v>#NAME?</v>
      </c>
      <c r="T77" s="1018" t="e">
        <f ca="1">_xll.qlCalendarAdvance(trigger,Calendar,S77,$G$1,"mf")</f>
        <v>#NAME?</v>
      </c>
      <c r="U77" s="1034" t="e">
        <f ca="1">_xll.qlDayCounterYearFraction(trigger,DayCounter,S77,T77)</f>
        <v>#NAME?</v>
      </c>
      <c r="V77" s="1031" t="e">
        <f ca="1">_xll.qlInterpolationInterpolate(,B3Minterpolation,S77,TRUE)</f>
        <v>#NAME?</v>
      </c>
      <c r="AA77" s="1019"/>
      <c r="AB77" s="1019"/>
    </row>
    <row r="78" spans="6:28" ht="11.25" customHeight="1" x14ac:dyDescent="0.2">
      <c r="F78" s="1020"/>
      <c r="G78" s="1020"/>
      <c r="H78" s="1019"/>
      <c r="L78" s="1019"/>
      <c r="M78" s="1019"/>
      <c r="S78" s="1018" t="e">
        <f ca="1">_xll.qlCalendarAdvance(,Calendar,S77,"1D","f")</f>
        <v>#NAME?</v>
      </c>
      <c r="T78" s="1018" t="e">
        <f ca="1">_xll.qlCalendarAdvance(trigger,Calendar,S78,$G$1,"mf")</f>
        <v>#NAME?</v>
      </c>
      <c r="U78" s="1034" t="e">
        <f ca="1">_xll.qlDayCounterYearFraction(trigger,DayCounter,S78,T78)</f>
        <v>#NAME?</v>
      </c>
      <c r="V78" s="1031" t="e">
        <f ca="1">_xll.qlInterpolationInterpolate(,B3Minterpolation,S78,TRUE)</f>
        <v>#NAME?</v>
      </c>
      <c r="AA78" s="1019"/>
      <c r="AB78" s="1019"/>
    </row>
    <row r="79" spans="6:28" ht="11.25" customHeight="1" x14ac:dyDescent="0.2">
      <c r="F79" s="1020"/>
      <c r="G79" s="1020"/>
      <c r="H79" s="1019"/>
      <c r="L79" s="1019"/>
      <c r="M79" s="1019"/>
      <c r="S79" s="1018" t="e">
        <f ca="1">_xll.qlCalendarAdvance(,Calendar,S78,"1D","f")</f>
        <v>#NAME?</v>
      </c>
      <c r="T79" s="1018" t="e">
        <f ca="1">_xll.qlCalendarAdvance(trigger,Calendar,S79,$G$1,"mf")</f>
        <v>#NAME?</v>
      </c>
      <c r="U79" s="1034" t="e">
        <f ca="1">_xll.qlDayCounterYearFraction(trigger,DayCounter,S79,T79)</f>
        <v>#NAME?</v>
      </c>
      <c r="V79" s="1031" t="e">
        <f ca="1">_xll.qlInterpolationInterpolate(,B3Minterpolation,S79,TRUE)</f>
        <v>#NAME?</v>
      </c>
      <c r="AA79" s="1019"/>
      <c r="AB79" s="1019"/>
    </row>
    <row r="80" spans="6:28" ht="11.25" customHeight="1" x14ac:dyDescent="0.2">
      <c r="F80" s="1020"/>
      <c r="G80" s="1020"/>
      <c r="H80" s="1019"/>
      <c r="L80" s="1019"/>
      <c r="M80" s="1019"/>
      <c r="S80" s="1018" t="e">
        <f ca="1">_xll.qlCalendarAdvance(,Calendar,S79,"1D","f")</f>
        <v>#NAME?</v>
      </c>
      <c r="T80" s="1018" t="e">
        <f ca="1">_xll.qlCalendarAdvance(trigger,Calendar,S80,$G$1,"mf")</f>
        <v>#NAME?</v>
      </c>
      <c r="U80" s="1034" t="e">
        <f ca="1">_xll.qlDayCounterYearFraction(trigger,DayCounter,S80,T80)</f>
        <v>#NAME?</v>
      </c>
      <c r="V80" s="1031" t="e">
        <f ca="1">_xll.qlInterpolationInterpolate(,B3Minterpolation,S80,TRUE)</f>
        <v>#NAME?</v>
      </c>
      <c r="AA80" s="1019"/>
      <c r="AB80" s="1019"/>
    </row>
    <row r="81" spans="6:28" ht="11.25" customHeight="1" x14ac:dyDescent="0.2">
      <c r="F81" s="1020"/>
      <c r="G81" s="1020"/>
      <c r="H81" s="1019"/>
      <c r="L81" s="1019"/>
      <c r="M81" s="1019"/>
      <c r="S81" s="1018" t="e">
        <f ca="1">_xll.qlCalendarAdvance(,Calendar,S80,"1D","f")</f>
        <v>#NAME?</v>
      </c>
      <c r="T81" s="1018" t="e">
        <f ca="1">_xll.qlCalendarAdvance(trigger,Calendar,S81,$G$1,"mf")</f>
        <v>#NAME?</v>
      </c>
      <c r="U81" s="1034" t="e">
        <f ca="1">_xll.qlDayCounterYearFraction(trigger,DayCounter,S81,T81)</f>
        <v>#NAME?</v>
      </c>
      <c r="V81" s="1031" t="e">
        <f ca="1">_xll.qlInterpolationInterpolate(,B3Minterpolation,S81,TRUE)</f>
        <v>#NAME?</v>
      </c>
      <c r="AA81" s="1019"/>
      <c r="AB81" s="1019"/>
    </row>
    <row r="82" spans="6:28" ht="11.25" customHeight="1" x14ac:dyDescent="0.2">
      <c r="F82" s="1020"/>
      <c r="G82" s="1020"/>
      <c r="H82" s="1019"/>
      <c r="L82" s="1019"/>
      <c r="M82" s="1019"/>
      <c r="S82" s="1018" t="e">
        <f ca="1">_xll.qlCalendarAdvance(,Calendar,S81,"1D","f")</f>
        <v>#NAME?</v>
      </c>
      <c r="T82" s="1018" t="e">
        <f ca="1">_xll.qlCalendarAdvance(trigger,Calendar,S82,$G$1,"mf")</f>
        <v>#NAME?</v>
      </c>
      <c r="U82" s="1034" t="e">
        <f ca="1">_xll.qlDayCounterYearFraction(trigger,DayCounter,S82,T82)</f>
        <v>#NAME?</v>
      </c>
      <c r="V82" s="1031" t="e">
        <f ca="1">_xll.qlInterpolationInterpolate(,B3Minterpolation,S82,TRUE)</f>
        <v>#NAME?</v>
      </c>
      <c r="AA82" s="1019"/>
      <c r="AB82" s="1019"/>
    </row>
    <row r="83" spans="6:28" ht="11.25" customHeight="1" x14ac:dyDescent="0.2">
      <c r="F83" s="1020"/>
      <c r="G83" s="1020"/>
      <c r="H83" s="1019"/>
      <c r="L83" s="1019"/>
      <c r="M83" s="1019"/>
      <c r="S83" s="1018" t="e">
        <f ca="1">_xll.qlCalendarAdvance(,Calendar,S82,"1D","f")</f>
        <v>#NAME?</v>
      </c>
      <c r="T83" s="1018" t="e">
        <f ca="1">_xll.qlCalendarAdvance(trigger,Calendar,S83,$G$1,"mf")</f>
        <v>#NAME?</v>
      </c>
      <c r="U83" s="1034" t="e">
        <f ca="1">_xll.qlDayCounterYearFraction(trigger,DayCounter,S83,T83)</f>
        <v>#NAME?</v>
      </c>
      <c r="V83" s="1031" t="e">
        <f ca="1">_xll.qlInterpolationInterpolate(,B3Minterpolation,S83,TRUE)</f>
        <v>#NAME?</v>
      </c>
      <c r="AA83" s="1019"/>
      <c r="AB83" s="1019"/>
    </row>
    <row r="84" spans="6:28" ht="11.25" customHeight="1" x14ac:dyDescent="0.2">
      <c r="F84" s="1020"/>
      <c r="G84" s="1020"/>
      <c r="H84" s="1019"/>
      <c r="L84" s="1019"/>
      <c r="M84" s="1019"/>
      <c r="S84" s="1018" t="e">
        <f ca="1">_xll.qlCalendarAdvance(,Calendar,S83,"1D","f")</f>
        <v>#NAME?</v>
      </c>
      <c r="T84" s="1018" t="e">
        <f ca="1">_xll.qlCalendarAdvance(trigger,Calendar,S84,$G$1,"mf")</f>
        <v>#NAME?</v>
      </c>
      <c r="U84" s="1034" t="e">
        <f ca="1">_xll.qlDayCounterYearFraction(trigger,DayCounter,S84,T84)</f>
        <v>#NAME?</v>
      </c>
      <c r="V84" s="1031" t="e">
        <f ca="1">_xll.qlInterpolationInterpolate(,B3Minterpolation,S84,TRUE)</f>
        <v>#NAME?</v>
      </c>
      <c r="AA84" s="1019"/>
      <c r="AB84" s="1019"/>
    </row>
    <row r="85" spans="6:28" ht="11.25" customHeight="1" x14ac:dyDescent="0.2">
      <c r="F85" s="1020"/>
      <c r="G85" s="1020"/>
      <c r="H85" s="1019"/>
      <c r="L85" s="1019"/>
      <c r="M85" s="1019"/>
      <c r="S85" s="1018" t="e">
        <f ca="1">_xll.qlCalendarAdvance(,Calendar,S84,"1D","f")</f>
        <v>#NAME?</v>
      </c>
      <c r="T85" s="1018" t="e">
        <f ca="1">_xll.qlCalendarAdvance(trigger,Calendar,S85,$G$1,"mf")</f>
        <v>#NAME?</v>
      </c>
      <c r="U85" s="1034" t="e">
        <f ca="1">_xll.qlDayCounterYearFraction(trigger,DayCounter,S85,T85)</f>
        <v>#NAME?</v>
      </c>
      <c r="V85" s="1031" t="e">
        <f ca="1">_xll.qlInterpolationInterpolate(,B3Minterpolation,S85,TRUE)</f>
        <v>#NAME?</v>
      </c>
      <c r="AA85" s="1019"/>
      <c r="AB85" s="1019"/>
    </row>
    <row r="86" spans="6:28" ht="11.25" customHeight="1" x14ac:dyDescent="0.2">
      <c r="F86" s="1020"/>
      <c r="G86" s="1020"/>
      <c r="H86" s="1019"/>
      <c r="L86" s="1019"/>
      <c r="M86" s="1019"/>
      <c r="S86" s="1018" t="e">
        <f ca="1">_xll.qlCalendarAdvance(,Calendar,S85,"1D","f")</f>
        <v>#NAME?</v>
      </c>
      <c r="T86" s="1018" t="e">
        <f ca="1">_xll.qlCalendarAdvance(trigger,Calendar,S86,$G$1,"mf")</f>
        <v>#NAME?</v>
      </c>
      <c r="U86" s="1034" t="e">
        <f ca="1">_xll.qlDayCounterYearFraction(trigger,DayCounter,S86,T86)</f>
        <v>#NAME?</v>
      </c>
      <c r="V86" s="1031" t="e">
        <f ca="1">_xll.qlInterpolationInterpolate(,B3Minterpolation,S86,TRUE)</f>
        <v>#NAME?</v>
      </c>
      <c r="AA86" s="1019"/>
      <c r="AB86" s="1019"/>
    </row>
    <row r="87" spans="6:28" ht="11.25" customHeight="1" x14ac:dyDescent="0.2">
      <c r="F87" s="1020"/>
      <c r="G87" s="1020"/>
      <c r="H87" s="1019"/>
      <c r="L87" s="1019"/>
      <c r="M87" s="1019"/>
      <c r="S87" s="1018" t="e">
        <f ca="1">_xll.qlCalendarAdvance(,Calendar,S86,"1D","f")</f>
        <v>#NAME?</v>
      </c>
      <c r="T87" s="1018" t="e">
        <f ca="1">_xll.qlCalendarAdvance(trigger,Calendar,S87,$G$1,"mf")</f>
        <v>#NAME?</v>
      </c>
      <c r="U87" s="1034" t="e">
        <f ca="1">_xll.qlDayCounterYearFraction(trigger,DayCounter,S87,T87)</f>
        <v>#NAME?</v>
      </c>
      <c r="V87" s="1031" t="e">
        <f ca="1">_xll.qlInterpolationInterpolate(,B3Minterpolation,S87,TRUE)</f>
        <v>#NAME?</v>
      </c>
      <c r="AA87" s="1019"/>
      <c r="AB87" s="1019"/>
    </row>
    <row r="88" spans="6:28" ht="11.25" customHeight="1" x14ac:dyDescent="0.2">
      <c r="F88" s="1020"/>
      <c r="G88" s="1020"/>
      <c r="H88" s="1019"/>
      <c r="L88" s="1019"/>
      <c r="M88" s="1019"/>
      <c r="S88" s="1018" t="e">
        <f ca="1">_xll.qlCalendarAdvance(,Calendar,S87,"1D","f")</f>
        <v>#NAME?</v>
      </c>
      <c r="T88" s="1018" t="e">
        <f ca="1">_xll.qlCalendarAdvance(trigger,Calendar,S88,$G$1,"mf")</f>
        <v>#NAME?</v>
      </c>
      <c r="U88" s="1034" t="e">
        <f ca="1">_xll.qlDayCounterYearFraction(trigger,DayCounter,S88,T88)</f>
        <v>#NAME?</v>
      </c>
      <c r="V88" s="1031" t="e">
        <f ca="1">_xll.qlInterpolationInterpolate(,B3Minterpolation,S88,TRUE)</f>
        <v>#NAME?</v>
      </c>
      <c r="AA88" s="1019"/>
      <c r="AB88" s="1019"/>
    </row>
    <row r="89" spans="6:28" ht="11.25" customHeight="1" x14ac:dyDescent="0.2">
      <c r="F89" s="1020"/>
      <c r="G89" s="1020"/>
      <c r="H89" s="1019"/>
      <c r="L89" s="1019"/>
      <c r="M89" s="1019"/>
      <c r="S89" s="1018" t="e">
        <f ca="1">_xll.qlCalendarAdvance(,Calendar,S88,"1D","f")</f>
        <v>#NAME?</v>
      </c>
      <c r="T89" s="1018" t="e">
        <f ca="1">_xll.qlCalendarAdvance(trigger,Calendar,S89,$G$1,"mf")</f>
        <v>#NAME?</v>
      </c>
      <c r="U89" s="1034" t="e">
        <f ca="1">_xll.qlDayCounterYearFraction(trigger,DayCounter,S89,T89)</f>
        <v>#NAME?</v>
      </c>
      <c r="V89" s="1031" t="e">
        <f ca="1">_xll.qlInterpolationInterpolate(,B3Minterpolation,S89,TRUE)</f>
        <v>#NAME?</v>
      </c>
      <c r="AA89" s="1019"/>
      <c r="AB89" s="1019"/>
    </row>
    <row r="90" spans="6:28" ht="11.25" customHeight="1" x14ac:dyDescent="0.2">
      <c r="F90" s="1020"/>
      <c r="G90" s="1020"/>
      <c r="H90" s="1019"/>
      <c r="L90" s="1019"/>
      <c r="M90" s="1019"/>
      <c r="S90" s="1018" t="e">
        <f ca="1">_xll.qlCalendarAdvance(,Calendar,S89,"1D","f")</f>
        <v>#NAME?</v>
      </c>
      <c r="T90" s="1018" t="e">
        <f ca="1">_xll.qlCalendarAdvance(trigger,Calendar,S90,$G$1,"mf")</f>
        <v>#NAME?</v>
      </c>
      <c r="U90" s="1034" t="e">
        <f ca="1">_xll.qlDayCounterYearFraction(trigger,DayCounter,S90,T90)</f>
        <v>#NAME?</v>
      </c>
      <c r="V90" s="1031" t="e">
        <f ca="1">_xll.qlInterpolationInterpolate(,B3Minterpolation,S90,TRUE)</f>
        <v>#NAME?</v>
      </c>
      <c r="AA90" s="1019"/>
      <c r="AB90" s="1019"/>
    </row>
    <row r="91" spans="6:28" ht="11.25" customHeight="1" x14ac:dyDescent="0.2">
      <c r="F91" s="1020"/>
      <c r="G91" s="1020"/>
      <c r="H91" s="1019"/>
      <c r="L91" s="1019"/>
      <c r="M91" s="1019"/>
      <c r="S91" s="1018" t="e">
        <f ca="1">_xll.qlCalendarAdvance(,Calendar,S90,"1D","f")</f>
        <v>#NAME?</v>
      </c>
      <c r="T91" s="1018" t="e">
        <f ca="1">_xll.qlCalendarAdvance(trigger,Calendar,S91,$G$1,"mf")</f>
        <v>#NAME?</v>
      </c>
      <c r="U91" s="1034" t="e">
        <f ca="1">_xll.qlDayCounterYearFraction(trigger,DayCounter,S91,T91)</f>
        <v>#NAME?</v>
      </c>
      <c r="V91" s="1031" t="e">
        <f ca="1">_xll.qlInterpolationInterpolate(,B3Minterpolation,S91,TRUE)</f>
        <v>#NAME?</v>
      </c>
      <c r="AA91" s="1019"/>
      <c r="AB91" s="1019"/>
    </row>
    <row r="92" spans="6:28" ht="11.25" customHeight="1" x14ac:dyDescent="0.2">
      <c r="F92" s="1020"/>
      <c r="G92" s="1020"/>
      <c r="H92" s="1019"/>
      <c r="L92" s="1019"/>
      <c r="M92" s="1019"/>
      <c r="S92" s="1018" t="e">
        <f ca="1">_xll.qlCalendarAdvance(,Calendar,S91,"1D","f")</f>
        <v>#NAME?</v>
      </c>
      <c r="T92" s="1018" t="e">
        <f ca="1">_xll.qlCalendarAdvance(trigger,Calendar,S92,$G$1,"mf")</f>
        <v>#NAME?</v>
      </c>
      <c r="U92" s="1034" t="e">
        <f ca="1">_xll.qlDayCounterYearFraction(trigger,DayCounter,S92,T92)</f>
        <v>#NAME?</v>
      </c>
      <c r="V92" s="1031" t="e">
        <f ca="1">_xll.qlInterpolationInterpolate(,B3Minterpolation,S92,TRUE)</f>
        <v>#NAME?</v>
      </c>
      <c r="AA92" s="1019"/>
      <c r="AB92" s="1019"/>
    </row>
    <row r="93" spans="6:28" ht="11.25" customHeight="1" x14ac:dyDescent="0.2">
      <c r="F93" s="1020"/>
      <c r="G93" s="1020"/>
      <c r="H93" s="1019"/>
      <c r="L93" s="1019"/>
      <c r="M93" s="1019"/>
      <c r="S93" s="1018" t="e">
        <f ca="1">_xll.qlCalendarAdvance(,Calendar,S92,"1D","f")</f>
        <v>#NAME?</v>
      </c>
      <c r="T93" s="1018" t="e">
        <f ca="1">_xll.qlCalendarAdvance(trigger,Calendar,S93,$G$1,"mf")</f>
        <v>#NAME?</v>
      </c>
      <c r="U93" s="1034" t="e">
        <f ca="1">_xll.qlDayCounterYearFraction(trigger,DayCounter,S93,T93)</f>
        <v>#NAME?</v>
      </c>
      <c r="V93" s="1031" t="e">
        <f ca="1">_xll.qlInterpolationInterpolate(,B3Minterpolation,S93,TRUE)</f>
        <v>#NAME?</v>
      </c>
      <c r="AA93" s="1019"/>
      <c r="AB93" s="1019"/>
    </row>
    <row r="94" spans="6:28" ht="11.25" customHeight="1" x14ac:dyDescent="0.2">
      <c r="F94" s="1020"/>
      <c r="G94" s="1020"/>
      <c r="H94" s="1019"/>
      <c r="L94" s="1019"/>
      <c r="M94" s="1019"/>
      <c r="S94" s="1018" t="e">
        <f ca="1">_xll.qlCalendarAdvance(,Calendar,S93,"1D","f")</f>
        <v>#NAME?</v>
      </c>
      <c r="T94" s="1018" t="e">
        <f ca="1">_xll.qlCalendarAdvance(trigger,Calendar,S94,$G$1,"mf")</f>
        <v>#NAME?</v>
      </c>
      <c r="U94" s="1034" t="e">
        <f ca="1">_xll.qlDayCounterYearFraction(trigger,DayCounter,S94,T94)</f>
        <v>#NAME?</v>
      </c>
      <c r="V94" s="1031" t="e">
        <f ca="1">_xll.qlInterpolationInterpolate(,B3Minterpolation,S94,TRUE)</f>
        <v>#NAME?</v>
      </c>
      <c r="AA94" s="1019"/>
      <c r="AB94" s="1019"/>
    </row>
    <row r="95" spans="6:28" ht="11.25" customHeight="1" x14ac:dyDescent="0.2">
      <c r="F95" s="1020"/>
      <c r="G95" s="1020"/>
      <c r="H95" s="1019"/>
      <c r="L95" s="1019"/>
      <c r="M95" s="1019"/>
      <c r="S95" s="1018" t="e">
        <f ca="1">_xll.qlCalendarAdvance(,Calendar,S94,"1D","f")</f>
        <v>#NAME?</v>
      </c>
      <c r="T95" s="1018" t="e">
        <f ca="1">_xll.qlCalendarAdvance(trigger,Calendar,S95,$G$1,"mf")</f>
        <v>#NAME?</v>
      </c>
      <c r="U95" s="1034" t="e">
        <f ca="1">_xll.qlDayCounterYearFraction(trigger,DayCounter,S95,T95)</f>
        <v>#NAME?</v>
      </c>
      <c r="V95" s="1031" t="e">
        <f ca="1">_xll.qlInterpolationInterpolate(,B3Minterpolation,S95,TRUE)</f>
        <v>#NAME?</v>
      </c>
      <c r="AA95" s="1019"/>
      <c r="AB95" s="1019"/>
    </row>
    <row r="96" spans="6:28" ht="11.25" customHeight="1" x14ac:dyDescent="0.2">
      <c r="F96" s="1020"/>
      <c r="G96" s="1020"/>
      <c r="H96" s="1019"/>
      <c r="L96" s="1019"/>
      <c r="M96" s="1019"/>
      <c r="S96" s="1018" t="e">
        <f ca="1">_xll.qlCalendarAdvance(,Calendar,S95,"1D","f")</f>
        <v>#NAME?</v>
      </c>
      <c r="T96" s="1018" t="e">
        <f ca="1">_xll.qlCalendarAdvance(trigger,Calendar,S96,$G$1,"mf")</f>
        <v>#NAME?</v>
      </c>
      <c r="U96" s="1034" t="e">
        <f ca="1">_xll.qlDayCounterYearFraction(trigger,DayCounter,S96,T96)</f>
        <v>#NAME?</v>
      </c>
      <c r="V96" s="1031" t="e">
        <f ca="1">_xll.qlInterpolationInterpolate(,B3Minterpolation,S96,TRUE)</f>
        <v>#NAME?</v>
      </c>
      <c r="AA96" s="1019"/>
      <c r="AB96" s="1019"/>
    </row>
    <row r="97" spans="6:28" ht="11.25" customHeight="1" x14ac:dyDescent="0.2">
      <c r="F97" s="1020"/>
      <c r="G97" s="1020"/>
      <c r="H97" s="1019"/>
      <c r="L97" s="1019"/>
      <c r="M97" s="1019"/>
      <c r="S97" s="1018" t="e">
        <f ca="1">_xll.qlCalendarAdvance(,Calendar,S96,"1D","f")</f>
        <v>#NAME?</v>
      </c>
      <c r="T97" s="1018" t="e">
        <f ca="1">_xll.qlCalendarAdvance(trigger,Calendar,S97,$G$1,"mf")</f>
        <v>#NAME?</v>
      </c>
      <c r="U97" s="1034" t="e">
        <f ca="1">_xll.qlDayCounterYearFraction(trigger,DayCounter,S97,T97)</f>
        <v>#NAME?</v>
      </c>
      <c r="V97" s="1031" t="e">
        <f ca="1">_xll.qlInterpolationInterpolate(,B3Minterpolation,S97,TRUE)</f>
        <v>#NAME?</v>
      </c>
      <c r="AA97" s="1019"/>
      <c r="AB97" s="1019"/>
    </row>
    <row r="98" spans="6:28" ht="11.25" customHeight="1" x14ac:dyDescent="0.2">
      <c r="F98" s="1020"/>
      <c r="G98" s="1020"/>
      <c r="H98" s="1019"/>
      <c r="L98" s="1019"/>
      <c r="M98" s="1019"/>
      <c r="S98" s="1018" t="e">
        <f ca="1">_xll.qlCalendarAdvance(,Calendar,S97,"1D","f")</f>
        <v>#NAME?</v>
      </c>
      <c r="T98" s="1018" t="e">
        <f ca="1">_xll.qlCalendarAdvance(trigger,Calendar,S98,$G$1,"mf")</f>
        <v>#NAME?</v>
      </c>
      <c r="U98" s="1034" t="e">
        <f ca="1">_xll.qlDayCounterYearFraction(trigger,DayCounter,S98,T98)</f>
        <v>#NAME?</v>
      </c>
      <c r="V98" s="1031" t="e">
        <f ca="1">_xll.qlInterpolationInterpolate(,B3Minterpolation,S98,TRUE)</f>
        <v>#NAME?</v>
      </c>
      <c r="AA98" s="1019"/>
      <c r="AB98" s="1019"/>
    </row>
    <row r="99" spans="6:28" ht="11.25" customHeight="1" x14ac:dyDescent="0.2">
      <c r="F99" s="1020"/>
      <c r="G99" s="1020"/>
      <c r="H99" s="1019"/>
      <c r="L99" s="1019"/>
      <c r="M99" s="1019"/>
      <c r="S99" s="1018" t="e">
        <f ca="1">_xll.qlCalendarAdvance(,Calendar,S98,"1D","f")</f>
        <v>#NAME?</v>
      </c>
      <c r="T99" s="1018" t="e">
        <f ca="1">_xll.qlCalendarAdvance(trigger,Calendar,S99,$G$1,"mf")</f>
        <v>#NAME?</v>
      </c>
      <c r="U99" s="1034" t="e">
        <f ca="1">_xll.qlDayCounterYearFraction(trigger,DayCounter,S99,T99)</f>
        <v>#NAME?</v>
      </c>
      <c r="V99" s="1031" t="e">
        <f ca="1">_xll.qlInterpolationInterpolate(,B3Minterpolation,S99,TRUE)</f>
        <v>#NAME?</v>
      </c>
      <c r="AA99" s="1019"/>
      <c r="AB99" s="1019"/>
    </row>
    <row r="100" spans="6:28" ht="11.25" customHeight="1" x14ac:dyDescent="0.2">
      <c r="F100" s="1020"/>
      <c r="G100" s="1020"/>
      <c r="H100" s="1019"/>
      <c r="L100" s="1019"/>
      <c r="M100" s="1019"/>
      <c r="S100" s="1018" t="e">
        <f ca="1">_xll.qlCalendarAdvance(,Calendar,S99,"1D","f")</f>
        <v>#NAME?</v>
      </c>
      <c r="T100" s="1018" t="e">
        <f ca="1">_xll.qlCalendarAdvance(trigger,Calendar,S100,$G$1,"mf")</f>
        <v>#NAME?</v>
      </c>
      <c r="U100" s="1034" t="e">
        <f ca="1">_xll.qlDayCounterYearFraction(trigger,DayCounter,S100,T100)</f>
        <v>#NAME?</v>
      </c>
      <c r="V100" s="1031" t="e">
        <f ca="1">_xll.qlInterpolationInterpolate(,B3Minterpolation,S100,TRUE)</f>
        <v>#NAME?</v>
      </c>
      <c r="AA100" s="1019"/>
      <c r="AB100" s="1019"/>
    </row>
    <row r="101" spans="6:28" ht="11.25" customHeight="1" x14ac:dyDescent="0.2">
      <c r="F101" s="1020"/>
      <c r="G101" s="1020"/>
      <c r="H101" s="1019"/>
      <c r="L101" s="1019"/>
      <c r="M101" s="1019"/>
      <c r="S101" s="1018" t="e">
        <f ca="1">_xll.qlCalendarAdvance(,Calendar,S100,"1D","f")</f>
        <v>#NAME?</v>
      </c>
      <c r="T101" s="1018" t="e">
        <f ca="1">_xll.qlCalendarAdvance(trigger,Calendar,S101,$G$1,"mf")</f>
        <v>#NAME?</v>
      </c>
      <c r="U101" s="1034" t="e">
        <f ca="1">_xll.qlDayCounterYearFraction(trigger,DayCounter,S101,T101)</f>
        <v>#NAME?</v>
      </c>
      <c r="V101" s="1031" t="e">
        <f ca="1">_xll.qlInterpolationInterpolate(,B3Minterpolation,S101,TRUE)</f>
        <v>#NAME?</v>
      </c>
      <c r="AA101" s="1019"/>
      <c r="AB101" s="1019"/>
    </row>
    <row r="102" spans="6:28" ht="11.25" customHeight="1" x14ac:dyDescent="0.2">
      <c r="F102" s="1020"/>
      <c r="G102" s="1020"/>
      <c r="H102" s="1019"/>
      <c r="L102" s="1019"/>
      <c r="M102" s="1019"/>
      <c r="S102" s="1018" t="e">
        <f ca="1">_xll.qlCalendarAdvance(,Calendar,S101,"1D","f")</f>
        <v>#NAME?</v>
      </c>
      <c r="T102" s="1018" t="e">
        <f ca="1">_xll.qlCalendarAdvance(trigger,Calendar,S102,$G$1,"mf")</f>
        <v>#NAME?</v>
      </c>
      <c r="U102" s="1034" t="e">
        <f ca="1">_xll.qlDayCounterYearFraction(trigger,DayCounter,S102,T102)</f>
        <v>#NAME?</v>
      </c>
      <c r="V102" s="1031" t="e">
        <f ca="1">_xll.qlInterpolationInterpolate(,B3Minterpolation,S102,TRUE)</f>
        <v>#NAME?</v>
      </c>
      <c r="AA102" s="1019"/>
      <c r="AB102" s="1019"/>
    </row>
    <row r="103" spans="6:28" ht="11.25" customHeight="1" x14ac:dyDescent="0.2">
      <c r="F103" s="1020"/>
      <c r="G103" s="1020"/>
      <c r="H103" s="1019"/>
      <c r="L103" s="1019"/>
      <c r="M103" s="1019"/>
      <c r="S103" s="1018" t="e">
        <f ca="1">_xll.qlCalendarAdvance(,Calendar,S102,"1D","f")</f>
        <v>#NAME?</v>
      </c>
      <c r="T103" s="1018" t="e">
        <f ca="1">_xll.qlCalendarAdvance(trigger,Calendar,S103,$G$1,"mf")</f>
        <v>#NAME?</v>
      </c>
      <c r="U103" s="1034" t="e">
        <f ca="1">_xll.qlDayCounterYearFraction(trigger,DayCounter,S103,T103)</f>
        <v>#NAME?</v>
      </c>
      <c r="V103" s="1031" t="e">
        <f ca="1">_xll.qlInterpolationInterpolate(,B3Minterpolation,S103,TRUE)</f>
        <v>#NAME?</v>
      </c>
      <c r="AA103" s="1019"/>
      <c r="AB103" s="1019"/>
    </row>
    <row r="104" spans="6:28" ht="11.25" customHeight="1" x14ac:dyDescent="0.2">
      <c r="F104" s="1020"/>
      <c r="G104" s="1020"/>
      <c r="H104" s="1019"/>
      <c r="L104" s="1019"/>
      <c r="M104" s="1019"/>
      <c r="S104" s="1018" t="e">
        <f ca="1">_xll.qlCalendarAdvance(,Calendar,S103,"1D","f")</f>
        <v>#NAME?</v>
      </c>
      <c r="T104" s="1018" t="e">
        <f ca="1">_xll.qlCalendarAdvance(trigger,Calendar,S104,$G$1,"mf")</f>
        <v>#NAME?</v>
      </c>
      <c r="U104" s="1034" t="e">
        <f ca="1">_xll.qlDayCounterYearFraction(trigger,DayCounter,S104,T104)</f>
        <v>#NAME?</v>
      </c>
      <c r="V104" s="1031" t="e">
        <f ca="1">_xll.qlInterpolationInterpolate(,B3Minterpolation,S104,TRUE)</f>
        <v>#NAME?</v>
      </c>
      <c r="AA104" s="1019"/>
      <c r="AB104" s="1019"/>
    </row>
    <row r="105" spans="6:28" ht="11.25" customHeight="1" x14ac:dyDescent="0.2">
      <c r="F105" s="1020"/>
      <c r="G105" s="1020"/>
      <c r="H105" s="1019"/>
      <c r="L105" s="1019"/>
      <c r="M105" s="1019"/>
      <c r="S105" s="1018" t="e">
        <f ca="1">_xll.qlCalendarAdvance(,Calendar,S104,"1D","f")</f>
        <v>#NAME?</v>
      </c>
      <c r="T105" s="1018" t="e">
        <f ca="1">_xll.qlCalendarAdvance(trigger,Calendar,S105,$G$1,"mf")</f>
        <v>#NAME?</v>
      </c>
      <c r="U105" s="1034" t="e">
        <f ca="1">_xll.qlDayCounterYearFraction(trigger,DayCounter,S105,T105)</f>
        <v>#NAME?</v>
      </c>
      <c r="V105" s="1031" t="e">
        <f ca="1">_xll.qlInterpolationInterpolate(,B3Minterpolation,S105,TRUE)</f>
        <v>#NAME?</v>
      </c>
      <c r="AA105" s="1019"/>
      <c r="AB105" s="1019"/>
    </row>
    <row r="106" spans="6:28" ht="11.25" customHeight="1" x14ac:dyDescent="0.2">
      <c r="F106" s="1020"/>
      <c r="G106" s="1020"/>
      <c r="H106" s="1019"/>
      <c r="L106" s="1019"/>
      <c r="M106" s="1019"/>
      <c r="S106" s="1018" t="e">
        <f ca="1">_xll.qlCalendarAdvance(,Calendar,S105,"1D","f")</f>
        <v>#NAME?</v>
      </c>
      <c r="T106" s="1018" t="e">
        <f ca="1">_xll.qlCalendarAdvance(trigger,Calendar,S106,$G$1,"mf")</f>
        <v>#NAME?</v>
      </c>
      <c r="U106" s="1034" t="e">
        <f ca="1">_xll.qlDayCounterYearFraction(trigger,DayCounter,S106,T106)</f>
        <v>#NAME?</v>
      </c>
      <c r="V106" s="1031" t="e">
        <f ca="1">_xll.qlInterpolationInterpolate(,B3Minterpolation,S106,TRUE)</f>
        <v>#NAME?</v>
      </c>
      <c r="AA106" s="1019"/>
      <c r="AB106" s="1019"/>
    </row>
    <row r="107" spans="6:28" ht="11.25" customHeight="1" x14ac:dyDescent="0.2">
      <c r="F107" s="1020"/>
      <c r="G107" s="1020"/>
      <c r="H107" s="1019"/>
      <c r="L107" s="1019"/>
      <c r="M107" s="1019"/>
      <c r="S107" s="1018" t="e">
        <f ca="1">_xll.qlCalendarAdvance(,Calendar,S106,"1D","f")</f>
        <v>#NAME?</v>
      </c>
      <c r="T107" s="1018" t="e">
        <f ca="1">_xll.qlCalendarAdvance(trigger,Calendar,S107,$G$1,"mf")</f>
        <v>#NAME?</v>
      </c>
      <c r="U107" s="1034" t="e">
        <f ca="1">_xll.qlDayCounterYearFraction(trigger,DayCounter,S107,T107)</f>
        <v>#NAME?</v>
      </c>
      <c r="V107" s="1031" t="e">
        <f ca="1">_xll.qlInterpolationInterpolate(,B3Minterpolation,S107,TRUE)</f>
        <v>#NAME?</v>
      </c>
      <c r="AA107" s="1019"/>
      <c r="AB107" s="1019"/>
    </row>
    <row r="108" spans="6:28" ht="11.25" customHeight="1" x14ac:dyDescent="0.2">
      <c r="F108" s="1020"/>
      <c r="G108" s="1020"/>
      <c r="H108" s="1019"/>
      <c r="L108" s="1019"/>
      <c r="M108" s="1019"/>
      <c r="S108" s="1018" t="e">
        <f ca="1">_xll.qlCalendarAdvance(,Calendar,S107,"1D","f")</f>
        <v>#NAME?</v>
      </c>
      <c r="T108" s="1018" t="e">
        <f ca="1">_xll.qlCalendarAdvance(trigger,Calendar,S108,$G$1,"mf")</f>
        <v>#NAME?</v>
      </c>
      <c r="U108" s="1034" t="e">
        <f ca="1">_xll.qlDayCounterYearFraction(trigger,DayCounter,S108,T108)</f>
        <v>#NAME?</v>
      </c>
      <c r="V108" s="1031" t="e">
        <f ca="1">_xll.qlInterpolationInterpolate(,B3Minterpolation,S108,TRUE)</f>
        <v>#NAME?</v>
      </c>
      <c r="AA108" s="1019"/>
      <c r="AB108" s="1019"/>
    </row>
    <row r="109" spans="6:28" ht="11.25" customHeight="1" x14ac:dyDescent="0.2">
      <c r="F109" s="1020"/>
      <c r="G109" s="1020"/>
      <c r="H109" s="1019"/>
      <c r="L109" s="1019"/>
      <c r="M109" s="1019"/>
      <c r="S109" s="1018" t="e">
        <f ca="1">_xll.qlCalendarAdvance(,Calendar,S108,"1D","f")</f>
        <v>#NAME?</v>
      </c>
      <c r="T109" s="1018" t="e">
        <f ca="1">_xll.qlCalendarAdvance(trigger,Calendar,S109,$G$1,"mf")</f>
        <v>#NAME?</v>
      </c>
      <c r="U109" s="1034" t="e">
        <f ca="1">_xll.qlDayCounterYearFraction(trigger,DayCounter,S109,T109)</f>
        <v>#NAME?</v>
      </c>
      <c r="V109" s="1031" t="e">
        <f ca="1">_xll.qlInterpolationInterpolate(,B3Minterpolation,S109,TRUE)</f>
        <v>#NAME?</v>
      </c>
      <c r="AA109" s="1019"/>
      <c r="AB109" s="1019"/>
    </row>
    <row r="110" spans="6:28" ht="11.25" customHeight="1" x14ac:dyDescent="0.2">
      <c r="F110" s="1020"/>
      <c r="G110" s="1020"/>
      <c r="H110" s="1019"/>
      <c r="L110" s="1019"/>
      <c r="M110" s="1019"/>
      <c r="S110" s="1018" t="e">
        <f ca="1">_xll.qlCalendarAdvance(,Calendar,S109,"1D","f")</f>
        <v>#NAME?</v>
      </c>
      <c r="T110" s="1018" t="e">
        <f ca="1">_xll.qlCalendarAdvance(trigger,Calendar,S110,$G$1,"mf")</f>
        <v>#NAME?</v>
      </c>
      <c r="U110" s="1034" t="e">
        <f ca="1">_xll.qlDayCounterYearFraction(trigger,DayCounter,S110,T110)</f>
        <v>#NAME?</v>
      </c>
      <c r="V110" s="1031" t="e">
        <f ca="1">_xll.qlInterpolationInterpolate(,B3Minterpolation,S110,TRUE)</f>
        <v>#NAME?</v>
      </c>
      <c r="AA110" s="1019"/>
      <c r="AB110" s="1019"/>
    </row>
    <row r="111" spans="6:28" ht="11.25" customHeight="1" x14ac:dyDescent="0.2">
      <c r="F111" s="1020"/>
      <c r="G111" s="1020"/>
      <c r="H111" s="1019"/>
      <c r="L111" s="1019"/>
      <c r="M111" s="1019"/>
      <c r="S111" s="1018" t="e">
        <f ca="1">_xll.qlCalendarAdvance(,Calendar,S110,"1D","f")</f>
        <v>#NAME?</v>
      </c>
      <c r="T111" s="1018" t="e">
        <f ca="1">_xll.qlCalendarAdvance(trigger,Calendar,S111,$G$1,"mf")</f>
        <v>#NAME?</v>
      </c>
      <c r="U111" s="1034" t="e">
        <f ca="1">_xll.qlDayCounterYearFraction(trigger,DayCounter,S111,T111)</f>
        <v>#NAME?</v>
      </c>
      <c r="V111" s="1031" t="e">
        <f ca="1">_xll.qlInterpolationInterpolate(,B3Minterpolation,S111,TRUE)</f>
        <v>#NAME?</v>
      </c>
      <c r="AA111" s="1019"/>
      <c r="AB111" s="1019"/>
    </row>
    <row r="112" spans="6:28" ht="11.25" customHeight="1" x14ac:dyDescent="0.2">
      <c r="F112" s="1020"/>
      <c r="G112" s="1020"/>
      <c r="H112" s="1019"/>
      <c r="L112" s="1019"/>
      <c r="M112" s="1019"/>
      <c r="S112" s="1018" t="e">
        <f ca="1">_xll.qlCalendarAdvance(,Calendar,S111,"1D","f")</f>
        <v>#NAME?</v>
      </c>
      <c r="T112" s="1018" t="e">
        <f ca="1">_xll.qlCalendarAdvance(trigger,Calendar,S112,$G$1,"mf")</f>
        <v>#NAME?</v>
      </c>
      <c r="U112" s="1034" t="e">
        <f ca="1">_xll.qlDayCounterYearFraction(trigger,DayCounter,S112,T112)</f>
        <v>#NAME?</v>
      </c>
      <c r="V112" s="1031" t="e">
        <f ca="1">_xll.qlInterpolationInterpolate(,B3Minterpolation,S112,TRUE)</f>
        <v>#NAME?</v>
      </c>
      <c r="AA112" s="1019"/>
      <c r="AB112" s="1019"/>
    </row>
    <row r="113" spans="6:28" ht="11.25" customHeight="1" x14ac:dyDescent="0.2">
      <c r="F113" s="1020"/>
      <c r="G113" s="1020"/>
      <c r="H113" s="1019"/>
      <c r="L113" s="1019"/>
      <c r="M113" s="1019"/>
      <c r="S113" s="1018" t="e">
        <f ca="1">_xll.qlCalendarAdvance(,Calendar,S112,"1D","f")</f>
        <v>#NAME?</v>
      </c>
      <c r="T113" s="1018" t="e">
        <f ca="1">_xll.qlCalendarAdvance(trigger,Calendar,S113,$G$1,"mf")</f>
        <v>#NAME?</v>
      </c>
      <c r="U113" s="1034" t="e">
        <f ca="1">_xll.qlDayCounterYearFraction(trigger,DayCounter,S113,T113)</f>
        <v>#NAME?</v>
      </c>
      <c r="V113" s="1031" t="e">
        <f ca="1">_xll.qlInterpolationInterpolate(,B3Minterpolation,S113,TRUE)</f>
        <v>#NAME?</v>
      </c>
      <c r="AA113" s="1019"/>
      <c r="AB113" s="1019"/>
    </row>
    <row r="114" spans="6:28" ht="11.25" customHeight="1" x14ac:dyDescent="0.2">
      <c r="F114" s="1020"/>
      <c r="G114" s="1020"/>
      <c r="H114" s="1019"/>
      <c r="L114" s="1019"/>
      <c r="M114" s="1019"/>
      <c r="S114" s="1018" t="e">
        <f ca="1">_xll.qlCalendarAdvance(,Calendar,S113,"1D","f")</f>
        <v>#NAME?</v>
      </c>
      <c r="T114" s="1018" t="e">
        <f ca="1">_xll.qlCalendarAdvance(trigger,Calendar,S114,$G$1,"mf")</f>
        <v>#NAME?</v>
      </c>
      <c r="U114" s="1034" t="e">
        <f ca="1">_xll.qlDayCounterYearFraction(trigger,DayCounter,S114,T114)</f>
        <v>#NAME?</v>
      </c>
      <c r="V114" s="1031" t="e">
        <f ca="1">_xll.qlInterpolationInterpolate(,B3Minterpolation,S114,TRUE)</f>
        <v>#NAME?</v>
      </c>
      <c r="AA114" s="1019"/>
      <c r="AB114" s="1019"/>
    </row>
    <row r="115" spans="6:28" ht="11.25" customHeight="1" x14ac:dyDescent="0.2">
      <c r="F115" s="1020"/>
      <c r="G115" s="1020"/>
      <c r="H115" s="1019"/>
      <c r="L115" s="1019"/>
      <c r="M115" s="1019"/>
      <c r="S115" s="1018" t="e">
        <f ca="1">_xll.qlCalendarAdvance(,Calendar,S114,"1D","f")</f>
        <v>#NAME?</v>
      </c>
      <c r="T115" s="1018" t="e">
        <f ca="1">_xll.qlCalendarAdvance(trigger,Calendar,S115,$G$1,"mf")</f>
        <v>#NAME?</v>
      </c>
      <c r="U115" s="1034" t="e">
        <f ca="1">_xll.qlDayCounterYearFraction(trigger,DayCounter,S115,T115)</f>
        <v>#NAME?</v>
      </c>
      <c r="V115" s="1031" t="e">
        <f ca="1">_xll.qlInterpolationInterpolate(,B3Minterpolation,S115,TRUE)</f>
        <v>#NAME?</v>
      </c>
      <c r="AA115" s="1019"/>
      <c r="AB115" s="1019"/>
    </row>
    <row r="116" spans="6:28" ht="11.25" customHeight="1" x14ac:dyDescent="0.2">
      <c r="F116" s="1020"/>
      <c r="G116" s="1020"/>
      <c r="H116" s="1019"/>
      <c r="L116" s="1019"/>
      <c r="M116" s="1019"/>
      <c r="S116" s="1018" t="e">
        <f ca="1">_xll.qlCalendarAdvance(,Calendar,S115,"1D","f")</f>
        <v>#NAME?</v>
      </c>
      <c r="T116" s="1018" t="e">
        <f ca="1">_xll.qlCalendarAdvance(trigger,Calendar,S116,$G$1,"mf")</f>
        <v>#NAME?</v>
      </c>
      <c r="U116" s="1034" t="e">
        <f ca="1">_xll.qlDayCounterYearFraction(trigger,DayCounter,S116,T116)</f>
        <v>#NAME?</v>
      </c>
      <c r="V116" s="1031" t="e">
        <f ca="1">_xll.qlInterpolationInterpolate(,B3Minterpolation,S116,TRUE)</f>
        <v>#NAME?</v>
      </c>
      <c r="AA116" s="1019"/>
      <c r="AB116" s="1019"/>
    </row>
    <row r="117" spans="6:28" ht="11.25" customHeight="1" x14ac:dyDescent="0.2">
      <c r="F117" s="1020"/>
      <c r="G117" s="1020"/>
      <c r="H117" s="1019"/>
      <c r="L117" s="1019"/>
      <c r="M117" s="1019"/>
      <c r="S117" s="1018" t="e">
        <f ca="1">_xll.qlCalendarAdvance(,Calendar,S116,"1D","f")</f>
        <v>#NAME?</v>
      </c>
      <c r="T117" s="1018" t="e">
        <f ca="1">_xll.qlCalendarAdvance(trigger,Calendar,S117,$G$1,"mf")</f>
        <v>#NAME?</v>
      </c>
      <c r="U117" s="1034" t="e">
        <f ca="1">_xll.qlDayCounterYearFraction(trigger,DayCounter,S117,T117)</f>
        <v>#NAME?</v>
      </c>
      <c r="V117" s="1031" t="e">
        <f ca="1">_xll.qlInterpolationInterpolate(,B3Minterpolation,S117,TRUE)</f>
        <v>#NAME?</v>
      </c>
      <c r="AA117" s="1019"/>
      <c r="AB117" s="1019"/>
    </row>
    <row r="118" spans="6:28" ht="11.25" customHeight="1" x14ac:dyDescent="0.2">
      <c r="F118" s="1020"/>
      <c r="G118" s="1020"/>
      <c r="H118" s="1019"/>
      <c r="L118" s="1019"/>
      <c r="M118" s="1019"/>
      <c r="S118" s="1018" t="e">
        <f ca="1">_xll.qlCalendarAdvance(,Calendar,S117,"1D","f")</f>
        <v>#NAME?</v>
      </c>
      <c r="T118" s="1018" t="e">
        <f ca="1">_xll.qlCalendarAdvance(trigger,Calendar,S118,$G$1,"mf")</f>
        <v>#NAME?</v>
      </c>
      <c r="U118" s="1034" t="e">
        <f ca="1">_xll.qlDayCounterYearFraction(trigger,DayCounter,S118,T118)</f>
        <v>#NAME?</v>
      </c>
      <c r="V118" s="1031" t="e">
        <f ca="1">_xll.qlInterpolationInterpolate(,B3Minterpolation,S118,TRUE)</f>
        <v>#NAME?</v>
      </c>
      <c r="AA118" s="1019"/>
      <c r="AB118" s="1019"/>
    </row>
    <row r="119" spans="6:28" ht="11.25" customHeight="1" x14ac:dyDescent="0.2">
      <c r="F119" s="1020"/>
      <c r="G119" s="1020"/>
      <c r="H119" s="1019"/>
      <c r="L119" s="1019"/>
      <c r="M119" s="1019"/>
      <c r="S119" s="1018" t="e">
        <f ca="1">_xll.qlCalendarAdvance(,Calendar,S118,"1D","f")</f>
        <v>#NAME?</v>
      </c>
      <c r="T119" s="1018" t="e">
        <f ca="1">_xll.qlCalendarAdvance(trigger,Calendar,S119,$G$1,"mf")</f>
        <v>#NAME?</v>
      </c>
      <c r="U119" s="1034" t="e">
        <f ca="1">_xll.qlDayCounterYearFraction(trigger,DayCounter,S119,T119)</f>
        <v>#NAME?</v>
      </c>
      <c r="V119" s="1031" t="e">
        <f ca="1">_xll.qlInterpolationInterpolate(,B3Minterpolation,S119,TRUE)</f>
        <v>#NAME?</v>
      </c>
      <c r="AA119" s="1019"/>
      <c r="AB119" s="1019"/>
    </row>
    <row r="120" spans="6:28" ht="11.25" customHeight="1" x14ac:dyDescent="0.2">
      <c r="F120" s="1020"/>
      <c r="G120" s="1020"/>
      <c r="H120" s="1019"/>
      <c r="L120" s="1019"/>
      <c r="M120" s="1019"/>
      <c r="S120" s="1018" t="e">
        <f ca="1">_xll.qlCalendarAdvance(,Calendar,S119,"1D","f")</f>
        <v>#NAME?</v>
      </c>
      <c r="T120" s="1018" t="e">
        <f ca="1">_xll.qlCalendarAdvance(trigger,Calendar,S120,$G$1,"mf")</f>
        <v>#NAME?</v>
      </c>
      <c r="U120" s="1034" t="e">
        <f ca="1">_xll.qlDayCounterYearFraction(trigger,DayCounter,S120,T120)</f>
        <v>#NAME?</v>
      </c>
      <c r="V120" s="1031" t="e">
        <f ca="1">_xll.qlInterpolationInterpolate(,B3Minterpolation,S120,TRUE)</f>
        <v>#NAME?</v>
      </c>
      <c r="AA120" s="1019"/>
      <c r="AB120" s="1019"/>
    </row>
    <row r="121" spans="6:28" ht="11.25" customHeight="1" x14ac:dyDescent="0.2">
      <c r="F121" s="1020"/>
      <c r="G121" s="1020"/>
      <c r="H121" s="1019"/>
      <c r="L121" s="1019"/>
      <c r="M121" s="1019"/>
      <c r="S121" s="1018" t="e">
        <f ca="1">_xll.qlCalendarAdvance(,Calendar,S120,"1D","f")</f>
        <v>#NAME?</v>
      </c>
      <c r="T121" s="1018" t="e">
        <f ca="1">_xll.qlCalendarAdvance(trigger,Calendar,S121,$G$1,"mf")</f>
        <v>#NAME?</v>
      </c>
      <c r="U121" s="1034" t="e">
        <f ca="1">_xll.qlDayCounterYearFraction(trigger,DayCounter,S121,T121)</f>
        <v>#NAME?</v>
      </c>
      <c r="V121" s="1031" t="e">
        <f ca="1">_xll.qlInterpolationInterpolate(,B3Minterpolation,S121,TRUE)</f>
        <v>#NAME?</v>
      </c>
      <c r="AA121" s="1019"/>
      <c r="AB121" s="1019"/>
    </row>
    <row r="122" spans="6:28" ht="11.25" customHeight="1" x14ac:dyDescent="0.2">
      <c r="F122" s="1020"/>
      <c r="G122" s="1020"/>
      <c r="H122" s="1019"/>
      <c r="L122" s="1019"/>
      <c r="M122" s="1019"/>
      <c r="S122" s="1018" t="e">
        <f ca="1">_xll.qlCalendarAdvance(,Calendar,S121,"1D","f")</f>
        <v>#NAME?</v>
      </c>
      <c r="T122" s="1018" t="e">
        <f ca="1">_xll.qlCalendarAdvance(trigger,Calendar,S122,$G$1,"mf")</f>
        <v>#NAME?</v>
      </c>
      <c r="U122" s="1034" t="e">
        <f ca="1">_xll.qlDayCounterYearFraction(trigger,DayCounter,S122,T122)</f>
        <v>#NAME?</v>
      </c>
      <c r="V122" s="1031" t="e">
        <f ca="1">_xll.qlInterpolationInterpolate(,B3Minterpolation,S122,TRUE)</f>
        <v>#NAME?</v>
      </c>
      <c r="AA122" s="1019"/>
      <c r="AB122" s="1019"/>
    </row>
    <row r="123" spans="6:28" ht="11.25" customHeight="1" x14ac:dyDescent="0.2">
      <c r="F123" s="1020"/>
      <c r="G123" s="1020"/>
      <c r="H123" s="1019"/>
      <c r="L123" s="1019"/>
      <c r="M123" s="1019"/>
      <c r="S123" s="1018" t="e">
        <f ca="1">_xll.qlCalendarAdvance(,Calendar,S122,"1D","f")</f>
        <v>#NAME?</v>
      </c>
      <c r="T123" s="1018" t="e">
        <f ca="1">_xll.qlCalendarAdvance(trigger,Calendar,S123,$G$1,"mf")</f>
        <v>#NAME?</v>
      </c>
      <c r="U123" s="1034" t="e">
        <f ca="1">_xll.qlDayCounterYearFraction(trigger,DayCounter,S123,T123)</f>
        <v>#NAME?</v>
      </c>
      <c r="V123" s="1031" t="e">
        <f ca="1">_xll.qlInterpolationInterpolate(,B3Minterpolation,S123,TRUE)</f>
        <v>#NAME?</v>
      </c>
      <c r="AA123" s="1019"/>
      <c r="AB123" s="1019"/>
    </row>
    <row r="124" spans="6:28" ht="11.25" customHeight="1" x14ac:dyDescent="0.2">
      <c r="F124" s="1020"/>
      <c r="G124" s="1020"/>
      <c r="H124" s="1019"/>
      <c r="L124" s="1019"/>
      <c r="M124" s="1019"/>
      <c r="S124" s="1018" t="e">
        <f ca="1">_xll.qlCalendarAdvance(,Calendar,S123,"1D","f")</f>
        <v>#NAME?</v>
      </c>
      <c r="T124" s="1018" t="e">
        <f ca="1">_xll.qlCalendarAdvance(trigger,Calendar,S124,$G$1,"mf")</f>
        <v>#NAME?</v>
      </c>
      <c r="U124" s="1034" t="e">
        <f ca="1">_xll.qlDayCounterYearFraction(trigger,DayCounter,S124,T124)</f>
        <v>#NAME?</v>
      </c>
      <c r="V124" s="1031" t="e">
        <f ca="1">_xll.qlInterpolationInterpolate(,B3Minterpolation,S124,TRUE)</f>
        <v>#NAME?</v>
      </c>
      <c r="AA124" s="1019"/>
      <c r="AB124" s="1019"/>
    </row>
    <row r="125" spans="6:28" ht="11.25" customHeight="1" x14ac:dyDescent="0.2">
      <c r="F125" s="1020"/>
      <c r="G125" s="1020"/>
      <c r="H125" s="1019"/>
      <c r="L125" s="1019"/>
      <c r="M125" s="1019"/>
      <c r="S125" s="1018" t="e">
        <f ca="1">_xll.qlCalendarAdvance(,Calendar,S124,"1D","f")</f>
        <v>#NAME?</v>
      </c>
      <c r="T125" s="1018" t="e">
        <f ca="1">_xll.qlCalendarAdvance(trigger,Calendar,S125,$G$1,"mf")</f>
        <v>#NAME?</v>
      </c>
      <c r="U125" s="1034" t="e">
        <f ca="1">_xll.qlDayCounterYearFraction(trigger,DayCounter,S125,T125)</f>
        <v>#NAME?</v>
      </c>
      <c r="V125" s="1031" t="e">
        <f ca="1">_xll.qlInterpolationInterpolate(,B3Minterpolation,S125,TRUE)</f>
        <v>#NAME?</v>
      </c>
      <c r="AA125" s="1019"/>
      <c r="AB125" s="1019"/>
    </row>
    <row r="126" spans="6:28" ht="11.25" customHeight="1" x14ac:dyDescent="0.2">
      <c r="F126" s="1020"/>
      <c r="G126" s="1020"/>
      <c r="H126" s="1019"/>
      <c r="L126" s="1019"/>
      <c r="M126" s="1019"/>
      <c r="S126" s="1018" t="e">
        <f ca="1">_xll.qlCalendarAdvance(,Calendar,S125,"1D","f")</f>
        <v>#NAME?</v>
      </c>
      <c r="T126" s="1018" t="e">
        <f ca="1">_xll.qlCalendarAdvance(trigger,Calendar,S126,$G$1,"mf")</f>
        <v>#NAME?</v>
      </c>
      <c r="U126" s="1034" t="e">
        <f ca="1">_xll.qlDayCounterYearFraction(trigger,DayCounter,S126,T126)</f>
        <v>#NAME?</v>
      </c>
      <c r="V126" s="1031" t="e">
        <f ca="1">_xll.qlInterpolationInterpolate(,B3Minterpolation,S126,TRUE)</f>
        <v>#NAME?</v>
      </c>
      <c r="AA126" s="1019"/>
      <c r="AB126" s="1019"/>
    </row>
    <row r="127" spans="6:28" ht="11.25" customHeight="1" x14ac:dyDescent="0.2">
      <c r="F127" s="1020"/>
      <c r="G127" s="1020"/>
      <c r="H127" s="1019"/>
      <c r="L127" s="1019"/>
      <c r="M127" s="1019"/>
      <c r="S127" s="1018" t="e">
        <f ca="1">_xll.qlCalendarAdvance(,Calendar,S126,"1D","f")</f>
        <v>#NAME?</v>
      </c>
      <c r="T127" s="1018" t="e">
        <f ca="1">_xll.qlCalendarAdvance(trigger,Calendar,S127,$G$1,"mf")</f>
        <v>#NAME?</v>
      </c>
      <c r="U127" s="1034" t="e">
        <f ca="1">_xll.qlDayCounterYearFraction(trigger,DayCounter,S127,T127)</f>
        <v>#NAME?</v>
      </c>
      <c r="V127" s="1031" t="e">
        <f ca="1">_xll.qlInterpolationInterpolate(,B3Minterpolation,S127,TRUE)</f>
        <v>#NAME?</v>
      </c>
      <c r="AA127" s="1019"/>
      <c r="AB127" s="1019"/>
    </row>
    <row r="128" spans="6:28" ht="11.25" customHeight="1" x14ac:dyDescent="0.2">
      <c r="F128" s="1020"/>
      <c r="G128" s="1020"/>
      <c r="H128" s="1019"/>
      <c r="L128" s="1019"/>
      <c r="M128" s="1019"/>
      <c r="S128" s="1018" t="e">
        <f ca="1">_xll.qlCalendarAdvance(,Calendar,S127,"1D","f")</f>
        <v>#NAME?</v>
      </c>
      <c r="T128" s="1018" t="e">
        <f ca="1">_xll.qlCalendarAdvance(trigger,Calendar,S128,$G$1,"mf")</f>
        <v>#NAME?</v>
      </c>
      <c r="U128" s="1034" t="e">
        <f ca="1">_xll.qlDayCounterYearFraction(trigger,DayCounter,S128,T128)</f>
        <v>#NAME?</v>
      </c>
      <c r="V128" s="1031" t="e">
        <f ca="1">_xll.qlInterpolationInterpolate(,B3Minterpolation,S128,TRUE)</f>
        <v>#NAME?</v>
      </c>
      <c r="AA128" s="1019"/>
      <c r="AB128" s="1019"/>
    </row>
    <row r="129" spans="6:28" ht="11.25" customHeight="1" x14ac:dyDescent="0.2">
      <c r="F129" s="1020"/>
      <c r="G129" s="1020"/>
      <c r="H129" s="1019"/>
      <c r="L129" s="1019"/>
      <c r="M129" s="1019"/>
      <c r="S129" s="1018" t="e">
        <f ca="1">_xll.qlCalendarAdvance(,Calendar,S128,"1D","f")</f>
        <v>#NAME?</v>
      </c>
      <c r="T129" s="1018" t="e">
        <f ca="1">_xll.qlCalendarAdvance(trigger,Calendar,S129,$G$1,"mf")</f>
        <v>#NAME?</v>
      </c>
      <c r="U129" s="1034" t="e">
        <f ca="1">_xll.qlDayCounterYearFraction(trigger,DayCounter,S129,T129)</f>
        <v>#NAME?</v>
      </c>
      <c r="V129" s="1031" t="e">
        <f ca="1">_xll.qlInterpolationInterpolate(,B3Minterpolation,S129,TRUE)</f>
        <v>#NAME?</v>
      </c>
      <c r="AA129" s="1019"/>
      <c r="AB129" s="1019"/>
    </row>
    <row r="130" spans="6:28" ht="11.25" customHeight="1" x14ac:dyDescent="0.2">
      <c r="F130" s="1020"/>
      <c r="G130" s="1020"/>
      <c r="H130" s="1019"/>
      <c r="L130" s="1019"/>
      <c r="M130" s="1019"/>
      <c r="S130" s="1018" t="e">
        <f ca="1">_xll.qlCalendarAdvance(,Calendar,S129,"1D","f")</f>
        <v>#NAME?</v>
      </c>
      <c r="T130" s="1018" t="e">
        <f ca="1">_xll.qlCalendarAdvance(trigger,Calendar,S130,$G$1,"mf")</f>
        <v>#NAME?</v>
      </c>
      <c r="U130" s="1034" t="e">
        <f ca="1">_xll.qlDayCounterYearFraction(trigger,DayCounter,S130,T130)</f>
        <v>#NAME?</v>
      </c>
      <c r="V130" s="1031" t="e">
        <f ca="1">_xll.qlInterpolationInterpolate(,B3Minterpolation,S130,TRUE)</f>
        <v>#NAME?</v>
      </c>
      <c r="AA130" s="1019"/>
      <c r="AB130" s="1019"/>
    </row>
    <row r="131" spans="6:28" ht="11.25" customHeight="1" x14ac:dyDescent="0.2">
      <c r="F131" s="1020"/>
      <c r="G131" s="1020"/>
      <c r="H131" s="1019"/>
      <c r="L131" s="1019"/>
      <c r="M131" s="1019"/>
      <c r="S131" s="1018" t="e">
        <f ca="1">_xll.qlCalendarAdvance(,Calendar,S130,"1D","f")</f>
        <v>#NAME?</v>
      </c>
      <c r="T131" s="1018" t="e">
        <f ca="1">_xll.qlCalendarAdvance(trigger,Calendar,S131,$G$1,"mf")</f>
        <v>#NAME?</v>
      </c>
      <c r="U131" s="1034" t="e">
        <f ca="1">_xll.qlDayCounterYearFraction(trigger,DayCounter,S131,T131)</f>
        <v>#NAME?</v>
      </c>
      <c r="V131" s="1031" t="e">
        <f ca="1">_xll.qlInterpolationInterpolate(,B3Minterpolation,S131,TRUE)</f>
        <v>#NAME?</v>
      </c>
      <c r="AA131" s="1019"/>
      <c r="AB131" s="1019"/>
    </row>
    <row r="132" spans="6:28" ht="11.25" customHeight="1" x14ac:dyDescent="0.2">
      <c r="F132" s="1020"/>
      <c r="G132" s="1020"/>
      <c r="H132" s="1019"/>
      <c r="L132" s="1019"/>
      <c r="M132" s="1019"/>
      <c r="S132" s="1018" t="e">
        <f ca="1">_xll.qlCalendarAdvance(,Calendar,S131,"1D","f")</f>
        <v>#NAME?</v>
      </c>
      <c r="T132" s="1018" t="e">
        <f ca="1">_xll.qlCalendarAdvance(trigger,Calendar,S132,$G$1,"mf")</f>
        <v>#NAME?</v>
      </c>
      <c r="U132" s="1034" t="e">
        <f ca="1">_xll.qlDayCounterYearFraction(trigger,DayCounter,S132,T132)</f>
        <v>#NAME?</v>
      </c>
      <c r="V132" s="1031" t="e">
        <f ca="1">_xll.qlInterpolationInterpolate(,B3Minterpolation,S132,TRUE)</f>
        <v>#NAME?</v>
      </c>
      <c r="AA132" s="1019"/>
      <c r="AB132" s="1019"/>
    </row>
    <row r="133" spans="6:28" ht="11.25" customHeight="1" x14ac:dyDescent="0.2">
      <c r="F133" s="1020"/>
      <c r="G133" s="1020"/>
      <c r="H133" s="1019"/>
      <c r="L133" s="1019"/>
      <c r="M133" s="1019"/>
      <c r="S133" s="1018" t="e">
        <f ca="1">_xll.qlCalendarAdvance(,Calendar,S132,"1D","f")</f>
        <v>#NAME?</v>
      </c>
      <c r="T133" s="1018" t="e">
        <f ca="1">_xll.qlCalendarAdvance(trigger,Calendar,S133,$G$1,"mf")</f>
        <v>#NAME?</v>
      </c>
      <c r="U133" s="1034" t="e">
        <f ca="1">_xll.qlDayCounterYearFraction(trigger,DayCounter,S133,T133)</f>
        <v>#NAME?</v>
      </c>
      <c r="V133" s="1031" t="e">
        <f ca="1">_xll.qlInterpolationInterpolate(,B3Minterpolation,S133,TRUE)</f>
        <v>#NAME?</v>
      </c>
      <c r="AA133" s="1019"/>
      <c r="AB133" s="1019"/>
    </row>
    <row r="134" spans="6:28" ht="11.25" customHeight="1" x14ac:dyDescent="0.2">
      <c r="F134" s="1020"/>
      <c r="G134" s="1020"/>
      <c r="H134" s="1019"/>
      <c r="L134" s="1019"/>
      <c r="M134" s="1019"/>
      <c r="S134" s="1018" t="e">
        <f ca="1">_xll.qlCalendarAdvance(,Calendar,S133,"1D","f")</f>
        <v>#NAME?</v>
      </c>
      <c r="T134" s="1018" t="e">
        <f ca="1">_xll.qlCalendarAdvance(trigger,Calendar,S134,$G$1,"mf")</f>
        <v>#NAME?</v>
      </c>
      <c r="U134" s="1034" t="e">
        <f ca="1">_xll.qlDayCounterYearFraction(trigger,DayCounter,S134,T134)</f>
        <v>#NAME?</v>
      </c>
      <c r="V134" s="1031" t="e">
        <f ca="1">_xll.qlInterpolationInterpolate(,B3Minterpolation,S134,TRUE)</f>
        <v>#NAME?</v>
      </c>
      <c r="AA134" s="1019"/>
      <c r="AB134" s="1019"/>
    </row>
    <row r="135" spans="6:28" ht="11.25" customHeight="1" x14ac:dyDescent="0.2">
      <c r="F135" s="1020"/>
      <c r="G135" s="1020"/>
      <c r="H135" s="1019"/>
      <c r="L135" s="1019"/>
      <c r="M135" s="1019"/>
      <c r="S135" s="1018" t="e">
        <f ca="1">_xll.qlCalendarAdvance(,Calendar,S134,"1D","f")</f>
        <v>#NAME?</v>
      </c>
      <c r="T135" s="1018" t="e">
        <f ca="1">_xll.qlCalendarAdvance(trigger,Calendar,S135,$G$1,"mf")</f>
        <v>#NAME?</v>
      </c>
      <c r="U135" s="1034" t="e">
        <f ca="1">_xll.qlDayCounterYearFraction(trigger,DayCounter,S135,T135)</f>
        <v>#NAME?</v>
      </c>
      <c r="V135" s="1031" t="e">
        <f ca="1">_xll.qlInterpolationInterpolate(,B3Minterpolation,S135,TRUE)</f>
        <v>#NAME?</v>
      </c>
      <c r="AA135" s="1019"/>
      <c r="AB135" s="1019"/>
    </row>
    <row r="136" spans="6:28" ht="11.25" customHeight="1" x14ac:dyDescent="0.2">
      <c r="F136" s="1020"/>
      <c r="G136" s="1020"/>
      <c r="H136" s="1019"/>
      <c r="L136" s="1019"/>
      <c r="M136" s="1019"/>
      <c r="S136" s="1018" t="e">
        <f ca="1">_xll.qlCalendarAdvance(,Calendar,S135,"1D","f")</f>
        <v>#NAME?</v>
      </c>
      <c r="T136" s="1018" t="e">
        <f ca="1">_xll.qlCalendarAdvance(trigger,Calendar,S136,$G$1,"mf")</f>
        <v>#NAME?</v>
      </c>
      <c r="U136" s="1034" t="e">
        <f ca="1">_xll.qlDayCounterYearFraction(trigger,DayCounter,S136,T136)</f>
        <v>#NAME?</v>
      </c>
      <c r="V136" s="1031" t="e">
        <f ca="1">_xll.qlInterpolationInterpolate(,B3Minterpolation,S136,TRUE)</f>
        <v>#NAME?</v>
      </c>
      <c r="AA136" s="1019"/>
      <c r="AB136" s="1019"/>
    </row>
    <row r="137" spans="6:28" ht="11.25" customHeight="1" x14ac:dyDescent="0.2">
      <c r="F137" s="1020"/>
      <c r="G137" s="1020"/>
      <c r="H137" s="1019"/>
      <c r="L137" s="1019"/>
      <c r="M137" s="1019"/>
      <c r="S137" s="1018" t="e">
        <f ca="1">_xll.qlCalendarAdvance(,Calendar,S136,"1D","f")</f>
        <v>#NAME?</v>
      </c>
      <c r="T137" s="1018" t="e">
        <f ca="1">_xll.qlCalendarAdvance(trigger,Calendar,S137,$G$1,"mf")</f>
        <v>#NAME?</v>
      </c>
      <c r="U137" s="1034" t="e">
        <f ca="1">_xll.qlDayCounterYearFraction(trigger,DayCounter,S137,T137)</f>
        <v>#NAME?</v>
      </c>
      <c r="V137" s="1031" t="e">
        <f ca="1">_xll.qlInterpolationInterpolate(,B3Minterpolation,S137,TRUE)</f>
        <v>#NAME?</v>
      </c>
      <c r="AA137" s="1019"/>
      <c r="AB137" s="1019"/>
    </row>
    <row r="138" spans="6:28" ht="11.25" customHeight="1" x14ac:dyDescent="0.2">
      <c r="F138" s="1020"/>
      <c r="G138" s="1020"/>
      <c r="H138" s="1019"/>
      <c r="L138" s="1019"/>
      <c r="M138" s="1019"/>
      <c r="S138" s="1018" t="e">
        <f ca="1">_xll.qlCalendarAdvance(,Calendar,S137,"1D","f")</f>
        <v>#NAME?</v>
      </c>
      <c r="T138" s="1018" t="e">
        <f ca="1">_xll.qlCalendarAdvance(trigger,Calendar,S138,$G$1,"mf")</f>
        <v>#NAME?</v>
      </c>
      <c r="U138" s="1034" t="e">
        <f ca="1">_xll.qlDayCounterYearFraction(trigger,DayCounter,S138,T138)</f>
        <v>#NAME?</v>
      </c>
      <c r="V138" s="1031" t="e">
        <f ca="1">_xll.qlInterpolationInterpolate(,B3Minterpolation,S138,TRUE)</f>
        <v>#NAME?</v>
      </c>
      <c r="AA138" s="1019"/>
      <c r="AB138" s="1019"/>
    </row>
    <row r="139" spans="6:28" ht="11.25" customHeight="1" x14ac:dyDescent="0.2">
      <c r="F139" s="1020"/>
      <c r="G139" s="1020"/>
      <c r="H139" s="1019"/>
      <c r="L139" s="1019"/>
      <c r="M139" s="1019"/>
      <c r="S139" s="1018" t="e">
        <f ca="1">_xll.qlCalendarAdvance(,Calendar,S138,"1D","f")</f>
        <v>#NAME?</v>
      </c>
      <c r="T139" s="1018" t="e">
        <f ca="1">_xll.qlCalendarAdvance(trigger,Calendar,S139,$G$1,"mf")</f>
        <v>#NAME?</v>
      </c>
      <c r="U139" s="1034" t="e">
        <f ca="1">_xll.qlDayCounterYearFraction(trigger,DayCounter,S139,T139)</f>
        <v>#NAME?</v>
      </c>
      <c r="V139" s="1031" t="e">
        <f ca="1">_xll.qlInterpolationInterpolate(,B3Minterpolation,S139,TRUE)</f>
        <v>#NAME?</v>
      </c>
      <c r="AA139" s="1019"/>
      <c r="AB139" s="1019"/>
    </row>
    <row r="140" spans="6:28" ht="11.25" customHeight="1" x14ac:dyDescent="0.2">
      <c r="F140" s="1020"/>
      <c r="G140" s="1020"/>
      <c r="H140" s="1019"/>
      <c r="L140" s="1019"/>
      <c r="M140" s="1019"/>
      <c r="S140" s="1018" t="e">
        <f ca="1">_xll.qlCalendarAdvance(,Calendar,S139,"1D","f")</f>
        <v>#NAME?</v>
      </c>
      <c r="T140" s="1018" t="e">
        <f ca="1">_xll.qlCalendarAdvance(trigger,Calendar,S140,$G$1,"mf")</f>
        <v>#NAME?</v>
      </c>
      <c r="U140" s="1034" t="e">
        <f ca="1">_xll.qlDayCounterYearFraction(trigger,DayCounter,S140,T140)</f>
        <v>#NAME?</v>
      </c>
      <c r="V140" s="1031" t="e">
        <f ca="1">_xll.qlInterpolationInterpolate(,B3Minterpolation,S140,TRUE)</f>
        <v>#NAME?</v>
      </c>
      <c r="AA140" s="1019"/>
      <c r="AB140" s="1019"/>
    </row>
    <row r="141" spans="6:28" ht="11.25" customHeight="1" x14ac:dyDescent="0.2">
      <c r="F141" s="1020"/>
      <c r="G141" s="1020"/>
      <c r="H141" s="1019"/>
      <c r="L141" s="1019"/>
      <c r="M141" s="1019"/>
      <c r="S141" s="1018" t="e">
        <f ca="1">_xll.qlCalendarAdvance(,Calendar,S140,"1D","f")</f>
        <v>#NAME?</v>
      </c>
      <c r="T141" s="1018" t="e">
        <f ca="1">_xll.qlCalendarAdvance(trigger,Calendar,S141,$G$1,"mf")</f>
        <v>#NAME?</v>
      </c>
      <c r="U141" s="1034" t="e">
        <f ca="1">_xll.qlDayCounterYearFraction(trigger,DayCounter,S141,T141)</f>
        <v>#NAME?</v>
      </c>
      <c r="V141" s="1031" t="e">
        <f ca="1">_xll.qlInterpolationInterpolate(,B3Minterpolation,S141,TRUE)</f>
        <v>#NAME?</v>
      </c>
      <c r="AA141" s="1019"/>
      <c r="AB141" s="1019"/>
    </row>
    <row r="142" spans="6:28" ht="11.25" customHeight="1" x14ac:dyDescent="0.2">
      <c r="F142" s="1020"/>
      <c r="G142" s="1020"/>
      <c r="H142" s="1019"/>
      <c r="L142" s="1019"/>
      <c r="M142" s="1019"/>
      <c r="S142" s="1018" t="e">
        <f ca="1">_xll.qlCalendarAdvance(,Calendar,S141,"1D","f")</f>
        <v>#NAME?</v>
      </c>
      <c r="T142" s="1018" t="e">
        <f ca="1">_xll.qlCalendarAdvance(trigger,Calendar,S142,$G$1,"mf")</f>
        <v>#NAME?</v>
      </c>
      <c r="U142" s="1034" t="e">
        <f ca="1">_xll.qlDayCounterYearFraction(trigger,DayCounter,S142,T142)</f>
        <v>#NAME?</v>
      </c>
      <c r="V142" s="1031" t="e">
        <f ca="1">_xll.qlInterpolationInterpolate(,B3Minterpolation,S142,TRUE)</f>
        <v>#NAME?</v>
      </c>
      <c r="AA142" s="1019"/>
      <c r="AB142" s="1019"/>
    </row>
    <row r="143" spans="6:28" ht="11.25" customHeight="1" x14ac:dyDescent="0.2">
      <c r="F143" s="1020"/>
      <c r="G143" s="1020"/>
      <c r="H143" s="1019"/>
      <c r="L143" s="1019"/>
      <c r="M143" s="1019"/>
      <c r="S143" s="1018" t="e">
        <f ca="1">_xll.qlCalendarAdvance(,Calendar,S142,"1D","f")</f>
        <v>#NAME?</v>
      </c>
      <c r="T143" s="1018" t="e">
        <f ca="1">_xll.qlCalendarAdvance(trigger,Calendar,S143,$G$1,"mf")</f>
        <v>#NAME?</v>
      </c>
      <c r="U143" s="1034" t="e">
        <f ca="1">_xll.qlDayCounterYearFraction(trigger,DayCounter,S143,T143)</f>
        <v>#NAME?</v>
      </c>
      <c r="V143" s="1031" t="e">
        <f ca="1">_xll.qlInterpolationInterpolate(,B3Minterpolation,S143,TRUE)</f>
        <v>#NAME?</v>
      </c>
      <c r="AA143" s="1019"/>
      <c r="AB143" s="1019"/>
    </row>
    <row r="144" spans="6:28" ht="11.25" customHeight="1" x14ac:dyDescent="0.2">
      <c r="F144" s="1020"/>
      <c r="G144" s="1020"/>
      <c r="H144" s="1019"/>
      <c r="L144" s="1019"/>
      <c r="M144" s="1019"/>
      <c r="S144" s="1018" t="e">
        <f ca="1">_xll.qlCalendarAdvance(,Calendar,S143,"1D","f")</f>
        <v>#NAME?</v>
      </c>
      <c r="T144" s="1018" t="e">
        <f ca="1">_xll.qlCalendarAdvance(trigger,Calendar,S144,$G$1,"mf")</f>
        <v>#NAME?</v>
      </c>
      <c r="U144" s="1034" t="e">
        <f ca="1">_xll.qlDayCounterYearFraction(trigger,DayCounter,S144,T144)</f>
        <v>#NAME?</v>
      </c>
      <c r="V144" s="1031" t="e">
        <f ca="1">_xll.qlInterpolationInterpolate(,B3Minterpolation,S144,TRUE)</f>
        <v>#NAME?</v>
      </c>
      <c r="AA144" s="1019"/>
      <c r="AB144" s="1019"/>
    </row>
    <row r="145" spans="6:28" ht="11.25" customHeight="1" x14ac:dyDescent="0.2">
      <c r="F145" s="1020"/>
      <c r="G145" s="1020"/>
      <c r="H145" s="1019"/>
      <c r="L145" s="1019"/>
      <c r="M145" s="1019"/>
      <c r="S145" s="1018" t="e">
        <f ca="1">_xll.qlCalendarAdvance(,Calendar,S144,"1D","f")</f>
        <v>#NAME?</v>
      </c>
      <c r="T145" s="1018" t="e">
        <f ca="1">_xll.qlCalendarAdvance(trigger,Calendar,S145,$G$1,"mf")</f>
        <v>#NAME?</v>
      </c>
      <c r="U145" s="1034" t="e">
        <f ca="1">_xll.qlDayCounterYearFraction(trigger,DayCounter,S145,T145)</f>
        <v>#NAME?</v>
      </c>
      <c r="V145" s="1031" t="e">
        <f ca="1">_xll.qlInterpolationInterpolate(,B3Minterpolation,S145,TRUE)</f>
        <v>#NAME?</v>
      </c>
      <c r="AA145" s="1019"/>
      <c r="AB145" s="1019"/>
    </row>
    <row r="146" spans="6:28" ht="11.25" customHeight="1" x14ac:dyDescent="0.2">
      <c r="F146" s="1020"/>
      <c r="G146" s="1020"/>
      <c r="H146" s="1019"/>
      <c r="L146" s="1019"/>
      <c r="M146" s="1019"/>
      <c r="S146" s="1018" t="e">
        <f ca="1">_xll.qlCalendarAdvance(,Calendar,S145,"1D","f")</f>
        <v>#NAME?</v>
      </c>
      <c r="T146" s="1018" t="e">
        <f ca="1">_xll.qlCalendarAdvance(trigger,Calendar,S146,$G$1,"mf")</f>
        <v>#NAME?</v>
      </c>
      <c r="U146" s="1034" t="e">
        <f ca="1">_xll.qlDayCounterYearFraction(trigger,DayCounter,S146,T146)</f>
        <v>#NAME?</v>
      </c>
      <c r="V146" s="1031" t="e">
        <f ca="1">_xll.qlInterpolationInterpolate(,B3Minterpolation,S146,TRUE)</f>
        <v>#NAME?</v>
      </c>
      <c r="AA146" s="1019"/>
      <c r="AB146" s="1019"/>
    </row>
    <row r="147" spans="6:28" ht="11.25" customHeight="1" x14ac:dyDescent="0.2">
      <c r="F147" s="1020"/>
      <c r="G147" s="1020"/>
      <c r="H147" s="1019"/>
      <c r="L147" s="1019"/>
      <c r="M147" s="1019"/>
      <c r="S147" s="1018" t="e">
        <f ca="1">_xll.qlCalendarAdvance(,Calendar,S146,"1D","f")</f>
        <v>#NAME?</v>
      </c>
      <c r="T147" s="1018" t="e">
        <f ca="1">_xll.qlCalendarAdvance(trigger,Calendar,S147,$G$1,"mf")</f>
        <v>#NAME?</v>
      </c>
      <c r="U147" s="1034" t="e">
        <f ca="1">_xll.qlDayCounterYearFraction(trigger,DayCounter,S147,T147)</f>
        <v>#NAME?</v>
      </c>
      <c r="V147" s="1031" t="e">
        <f ca="1">_xll.qlInterpolationInterpolate(,B3Minterpolation,S147,TRUE)</f>
        <v>#NAME?</v>
      </c>
      <c r="AA147" s="1019"/>
      <c r="AB147" s="1019"/>
    </row>
    <row r="148" spans="6:28" ht="11.25" customHeight="1" x14ac:dyDescent="0.2">
      <c r="F148" s="1020"/>
      <c r="G148" s="1020"/>
      <c r="H148" s="1019"/>
      <c r="L148" s="1019"/>
      <c r="M148" s="1019"/>
      <c r="S148" s="1018" t="e">
        <f ca="1">_xll.qlCalendarAdvance(,Calendar,S147,"1D","f")</f>
        <v>#NAME?</v>
      </c>
      <c r="T148" s="1018" t="e">
        <f ca="1">_xll.qlCalendarAdvance(trigger,Calendar,S148,$G$1,"mf")</f>
        <v>#NAME?</v>
      </c>
      <c r="U148" s="1034" t="e">
        <f ca="1">_xll.qlDayCounterYearFraction(trigger,DayCounter,S148,T148)</f>
        <v>#NAME?</v>
      </c>
      <c r="V148" s="1031" t="e">
        <f ca="1">_xll.qlInterpolationInterpolate(,B3Minterpolation,S148,TRUE)</f>
        <v>#NAME?</v>
      </c>
      <c r="AA148" s="1019"/>
      <c r="AB148" s="1019"/>
    </row>
    <row r="149" spans="6:28" ht="11.25" customHeight="1" x14ac:dyDescent="0.2">
      <c r="F149" s="1020"/>
      <c r="G149" s="1020"/>
      <c r="H149" s="1019"/>
      <c r="L149" s="1019"/>
      <c r="M149" s="1019"/>
      <c r="S149" s="1018" t="e">
        <f ca="1">_xll.qlCalendarAdvance(,Calendar,S148,"1D","f")</f>
        <v>#NAME?</v>
      </c>
      <c r="T149" s="1018" t="e">
        <f ca="1">_xll.qlCalendarAdvance(trigger,Calendar,S149,$G$1,"mf")</f>
        <v>#NAME?</v>
      </c>
      <c r="U149" s="1034" t="e">
        <f ca="1">_xll.qlDayCounterYearFraction(trigger,DayCounter,S149,T149)</f>
        <v>#NAME?</v>
      </c>
      <c r="V149" s="1031" t="e">
        <f ca="1">_xll.qlInterpolationInterpolate(,B3Minterpolation,S149,TRUE)</f>
        <v>#NAME?</v>
      </c>
      <c r="AA149" s="1019"/>
      <c r="AB149" s="1019"/>
    </row>
    <row r="150" spans="6:28" ht="11.25" customHeight="1" x14ac:dyDescent="0.2">
      <c r="F150" s="1020"/>
      <c r="G150" s="1020"/>
      <c r="H150" s="1019"/>
      <c r="L150" s="1019"/>
      <c r="M150" s="1019"/>
      <c r="S150" s="1018" t="e">
        <f ca="1">_xll.qlCalendarAdvance(,Calendar,S149,"1D","f")</f>
        <v>#NAME?</v>
      </c>
      <c r="T150" s="1018" t="e">
        <f ca="1">_xll.qlCalendarAdvance(trigger,Calendar,S150,$G$1,"mf")</f>
        <v>#NAME?</v>
      </c>
      <c r="U150" s="1034" t="e">
        <f ca="1">_xll.qlDayCounterYearFraction(trigger,DayCounter,S150,T150)</f>
        <v>#NAME?</v>
      </c>
      <c r="V150" s="1031" t="e">
        <f ca="1">_xll.qlInterpolationInterpolate(,B3Minterpolation,S150,TRUE)</f>
        <v>#NAME?</v>
      </c>
      <c r="AA150" s="1019"/>
      <c r="AB150" s="1019"/>
    </row>
    <row r="151" spans="6:28" ht="11.25" customHeight="1" x14ac:dyDescent="0.2">
      <c r="F151" s="1020"/>
      <c r="G151" s="1020"/>
      <c r="H151" s="1019"/>
      <c r="L151" s="1019"/>
      <c r="M151" s="1019"/>
      <c r="S151" s="1018" t="e">
        <f ca="1">_xll.qlCalendarAdvance(,Calendar,S150,"1D","f")</f>
        <v>#NAME?</v>
      </c>
      <c r="T151" s="1018" t="e">
        <f ca="1">_xll.qlCalendarAdvance(trigger,Calendar,S151,$G$1,"mf")</f>
        <v>#NAME?</v>
      </c>
      <c r="U151" s="1034" t="e">
        <f ca="1">_xll.qlDayCounterYearFraction(trigger,DayCounter,S151,T151)</f>
        <v>#NAME?</v>
      </c>
      <c r="V151" s="1031" t="e">
        <f ca="1">_xll.qlInterpolationInterpolate(,B3Minterpolation,S151,TRUE)</f>
        <v>#NAME?</v>
      </c>
      <c r="AA151" s="1019"/>
      <c r="AB151" s="1019"/>
    </row>
    <row r="152" spans="6:28" ht="11.25" customHeight="1" x14ac:dyDescent="0.2">
      <c r="F152" s="1020"/>
      <c r="G152" s="1020"/>
      <c r="H152" s="1019"/>
      <c r="L152" s="1019"/>
      <c r="M152" s="1019"/>
      <c r="S152" s="1018" t="e">
        <f ca="1">_xll.qlCalendarAdvance(,Calendar,S151,"1D","f")</f>
        <v>#NAME?</v>
      </c>
      <c r="T152" s="1018" t="e">
        <f ca="1">_xll.qlCalendarAdvance(trigger,Calendar,S152,$G$1,"mf")</f>
        <v>#NAME?</v>
      </c>
      <c r="U152" s="1034" t="e">
        <f ca="1">_xll.qlDayCounterYearFraction(trigger,DayCounter,S152,T152)</f>
        <v>#NAME?</v>
      </c>
      <c r="V152" s="1031" t="e">
        <f ca="1">_xll.qlInterpolationInterpolate(,B3Minterpolation,S152,TRUE)</f>
        <v>#NAME?</v>
      </c>
      <c r="AA152" s="1019"/>
      <c r="AB152" s="1019"/>
    </row>
    <row r="153" spans="6:28" ht="11.25" customHeight="1" x14ac:dyDescent="0.2">
      <c r="F153" s="1020"/>
      <c r="G153" s="1020"/>
      <c r="H153" s="1019"/>
      <c r="L153" s="1019"/>
      <c r="M153" s="1019"/>
      <c r="S153" s="1018" t="e">
        <f ca="1">_xll.qlCalendarAdvance(,Calendar,S152,"1D","f")</f>
        <v>#NAME?</v>
      </c>
      <c r="T153" s="1018" t="e">
        <f ca="1">_xll.qlCalendarAdvance(trigger,Calendar,S153,$G$1,"mf")</f>
        <v>#NAME?</v>
      </c>
      <c r="U153" s="1034" t="e">
        <f ca="1">_xll.qlDayCounterYearFraction(trigger,DayCounter,S153,T153)</f>
        <v>#NAME?</v>
      </c>
      <c r="V153" s="1031" t="e">
        <f ca="1">_xll.qlInterpolationInterpolate(,B3Minterpolation,S153,TRUE)</f>
        <v>#NAME?</v>
      </c>
      <c r="AA153" s="1019"/>
      <c r="AB153" s="1019"/>
    </row>
    <row r="154" spans="6:28" ht="11.25" customHeight="1" x14ac:dyDescent="0.2">
      <c r="F154" s="1020"/>
      <c r="G154" s="1020"/>
      <c r="H154" s="1019"/>
      <c r="L154" s="1019"/>
      <c r="M154" s="1019"/>
      <c r="S154" s="1018" t="e">
        <f ca="1">_xll.qlCalendarAdvance(,Calendar,S153,"1D","f")</f>
        <v>#NAME?</v>
      </c>
      <c r="T154" s="1018" t="e">
        <f ca="1">_xll.qlCalendarAdvance(trigger,Calendar,S154,$G$1,"mf")</f>
        <v>#NAME?</v>
      </c>
      <c r="U154" s="1034" t="e">
        <f ca="1">_xll.qlDayCounterYearFraction(trigger,DayCounter,S154,T154)</f>
        <v>#NAME?</v>
      </c>
      <c r="V154" s="1031" t="e">
        <f ca="1">_xll.qlInterpolationInterpolate(,B3Minterpolation,S154,TRUE)</f>
        <v>#NAME?</v>
      </c>
      <c r="AA154" s="1019"/>
      <c r="AB154" s="1019"/>
    </row>
    <row r="155" spans="6:28" ht="11.25" customHeight="1" x14ac:dyDescent="0.2">
      <c r="F155" s="1020"/>
      <c r="G155" s="1020"/>
      <c r="H155" s="1019"/>
      <c r="L155" s="1019"/>
      <c r="M155" s="1019"/>
      <c r="S155" s="1018" t="e">
        <f ca="1">_xll.qlCalendarAdvance(,Calendar,S154,"1D","f")</f>
        <v>#NAME?</v>
      </c>
      <c r="T155" s="1018" t="e">
        <f ca="1">_xll.qlCalendarAdvance(trigger,Calendar,S155,$G$1,"mf")</f>
        <v>#NAME?</v>
      </c>
      <c r="U155" s="1034" t="e">
        <f ca="1">_xll.qlDayCounterYearFraction(trigger,DayCounter,S155,T155)</f>
        <v>#NAME?</v>
      </c>
      <c r="V155" s="1031" t="e">
        <f ca="1">_xll.qlInterpolationInterpolate(,B3Minterpolation,S155,TRUE)</f>
        <v>#NAME?</v>
      </c>
      <c r="AA155" s="1019"/>
      <c r="AB155" s="1019"/>
    </row>
    <row r="156" spans="6:28" ht="11.25" customHeight="1" x14ac:dyDescent="0.2">
      <c r="F156" s="1020"/>
      <c r="G156" s="1020"/>
      <c r="H156" s="1019"/>
      <c r="L156" s="1019"/>
      <c r="M156" s="1019"/>
      <c r="S156" s="1018" t="e">
        <f ca="1">_xll.qlCalendarAdvance(,Calendar,S155,"1D","f")</f>
        <v>#NAME?</v>
      </c>
      <c r="T156" s="1018" t="e">
        <f ca="1">_xll.qlCalendarAdvance(trigger,Calendar,S156,$G$1,"mf")</f>
        <v>#NAME?</v>
      </c>
      <c r="U156" s="1034" t="e">
        <f ca="1">_xll.qlDayCounterYearFraction(trigger,DayCounter,S156,T156)</f>
        <v>#NAME?</v>
      </c>
      <c r="V156" s="1031" t="e">
        <f ca="1">_xll.qlInterpolationInterpolate(,B3Minterpolation,S156,TRUE)</f>
        <v>#NAME?</v>
      </c>
      <c r="AA156" s="1019"/>
      <c r="AB156" s="1019"/>
    </row>
    <row r="157" spans="6:28" ht="11.25" customHeight="1" x14ac:dyDescent="0.2">
      <c r="F157" s="1020"/>
      <c r="G157" s="1020"/>
      <c r="H157" s="1019"/>
      <c r="L157" s="1019"/>
      <c r="M157" s="1019"/>
      <c r="S157" s="1018" t="e">
        <f ca="1">_xll.qlCalendarAdvance(,Calendar,S156,"1D","f")</f>
        <v>#NAME?</v>
      </c>
      <c r="T157" s="1018" t="e">
        <f ca="1">_xll.qlCalendarAdvance(trigger,Calendar,S157,$G$1,"mf")</f>
        <v>#NAME?</v>
      </c>
      <c r="U157" s="1034" t="e">
        <f ca="1">_xll.qlDayCounterYearFraction(trigger,DayCounter,S157,T157)</f>
        <v>#NAME?</v>
      </c>
      <c r="V157" s="1031" t="e">
        <f ca="1">_xll.qlInterpolationInterpolate(,B3Minterpolation,S157,TRUE)</f>
        <v>#NAME?</v>
      </c>
      <c r="AA157" s="1019"/>
      <c r="AB157" s="1019"/>
    </row>
    <row r="158" spans="6:28" ht="11.25" customHeight="1" x14ac:dyDescent="0.2">
      <c r="F158" s="1020"/>
      <c r="G158" s="1020"/>
      <c r="H158" s="1019"/>
      <c r="L158" s="1019"/>
      <c r="M158" s="1019"/>
      <c r="S158" s="1018" t="e">
        <f ca="1">_xll.qlCalendarAdvance(,Calendar,S157,"1D","f")</f>
        <v>#NAME?</v>
      </c>
      <c r="T158" s="1018" t="e">
        <f ca="1">_xll.qlCalendarAdvance(trigger,Calendar,S158,$G$1,"mf")</f>
        <v>#NAME?</v>
      </c>
      <c r="U158" s="1034" t="e">
        <f ca="1">_xll.qlDayCounterYearFraction(trigger,DayCounter,S158,T158)</f>
        <v>#NAME?</v>
      </c>
      <c r="V158" s="1031" t="e">
        <f ca="1">_xll.qlInterpolationInterpolate(,B3Minterpolation,S158,TRUE)</f>
        <v>#NAME?</v>
      </c>
      <c r="AA158" s="1019"/>
      <c r="AB158" s="1019"/>
    </row>
    <row r="159" spans="6:28" ht="11.25" customHeight="1" x14ac:dyDescent="0.2">
      <c r="F159" s="1020"/>
      <c r="G159" s="1020"/>
      <c r="H159" s="1019"/>
      <c r="L159" s="1019"/>
      <c r="M159" s="1019"/>
      <c r="S159" s="1018" t="e">
        <f ca="1">_xll.qlCalendarAdvance(,Calendar,S158,"1D","f")</f>
        <v>#NAME?</v>
      </c>
      <c r="T159" s="1018" t="e">
        <f ca="1">_xll.qlCalendarAdvance(trigger,Calendar,S159,$G$1,"mf")</f>
        <v>#NAME?</v>
      </c>
      <c r="U159" s="1034" t="e">
        <f ca="1">_xll.qlDayCounterYearFraction(trigger,DayCounter,S159,T159)</f>
        <v>#NAME?</v>
      </c>
      <c r="V159" s="1031" t="e">
        <f ca="1">_xll.qlInterpolationInterpolate(,B3Minterpolation,S159,TRUE)</f>
        <v>#NAME?</v>
      </c>
      <c r="AA159" s="1019"/>
      <c r="AB159" s="1019"/>
    </row>
    <row r="160" spans="6:28" ht="11.25" customHeight="1" x14ac:dyDescent="0.2">
      <c r="F160" s="1020"/>
      <c r="G160" s="1020"/>
      <c r="H160" s="1019"/>
      <c r="L160" s="1019"/>
      <c r="M160" s="1019"/>
      <c r="S160" s="1018" t="e">
        <f ca="1">_xll.qlCalendarAdvance(,Calendar,S159,"1D","f")</f>
        <v>#NAME?</v>
      </c>
      <c r="T160" s="1018" t="e">
        <f ca="1">_xll.qlCalendarAdvance(trigger,Calendar,S160,$G$1,"mf")</f>
        <v>#NAME?</v>
      </c>
      <c r="U160" s="1034" t="e">
        <f ca="1">_xll.qlDayCounterYearFraction(trigger,DayCounter,S160,T160)</f>
        <v>#NAME?</v>
      </c>
      <c r="V160" s="1031" t="e">
        <f ca="1">_xll.qlInterpolationInterpolate(,B3Minterpolation,S160,TRUE)</f>
        <v>#NAME?</v>
      </c>
      <c r="AA160" s="1019"/>
      <c r="AB160" s="1019"/>
    </row>
    <row r="161" spans="6:28" ht="11.25" customHeight="1" x14ac:dyDescent="0.2">
      <c r="F161" s="1020"/>
      <c r="G161" s="1020"/>
      <c r="H161" s="1019"/>
      <c r="L161" s="1019"/>
      <c r="M161" s="1019"/>
      <c r="S161" s="1018" t="e">
        <f ca="1">_xll.qlCalendarAdvance(,Calendar,S160,"1D","f")</f>
        <v>#NAME?</v>
      </c>
      <c r="T161" s="1018" t="e">
        <f ca="1">_xll.qlCalendarAdvance(trigger,Calendar,S161,$G$1,"mf")</f>
        <v>#NAME?</v>
      </c>
      <c r="U161" s="1034" t="e">
        <f ca="1">_xll.qlDayCounterYearFraction(trigger,DayCounter,S161,T161)</f>
        <v>#NAME?</v>
      </c>
      <c r="V161" s="1031" t="e">
        <f ca="1">_xll.qlInterpolationInterpolate(,B3Minterpolation,S161,TRUE)</f>
        <v>#NAME?</v>
      </c>
      <c r="AA161" s="1019"/>
      <c r="AB161" s="1019"/>
    </row>
    <row r="162" spans="6:28" ht="11.25" customHeight="1" x14ac:dyDescent="0.2">
      <c r="F162" s="1020"/>
      <c r="G162" s="1020"/>
      <c r="H162" s="1019"/>
      <c r="L162" s="1019"/>
      <c r="M162" s="1019"/>
      <c r="S162" s="1018" t="e">
        <f ca="1">_xll.qlCalendarAdvance(,Calendar,S161,"1D","f")</f>
        <v>#NAME?</v>
      </c>
      <c r="T162" s="1018" t="e">
        <f ca="1">_xll.qlCalendarAdvance(trigger,Calendar,S162,$G$1,"mf")</f>
        <v>#NAME?</v>
      </c>
      <c r="U162" s="1034" t="e">
        <f ca="1">_xll.qlDayCounterYearFraction(trigger,DayCounter,S162,T162)</f>
        <v>#NAME?</v>
      </c>
      <c r="V162" s="1031" t="e">
        <f ca="1">_xll.qlInterpolationInterpolate(,B3Minterpolation,S162,TRUE)</f>
        <v>#NAME?</v>
      </c>
      <c r="AA162" s="1019"/>
      <c r="AB162" s="1019"/>
    </row>
    <row r="163" spans="6:28" ht="11.25" customHeight="1" x14ac:dyDescent="0.2">
      <c r="F163" s="1020"/>
      <c r="G163" s="1020"/>
      <c r="H163" s="1019"/>
      <c r="L163" s="1019"/>
      <c r="M163" s="1019"/>
      <c r="S163" s="1018" t="e">
        <f ca="1">_xll.qlCalendarAdvance(,Calendar,S162,"1D","f")</f>
        <v>#NAME?</v>
      </c>
      <c r="T163" s="1018" t="e">
        <f ca="1">_xll.qlCalendarAdvance(trigger,Calendar,S163,$G$1,"mf")</f>
        <v>#NAME?</v>
      </c>
      <c r="U163" s="1034" t="e">
        <f ca="1">_xll.qlDayCounterYearFraction(trigger,DayCounter,S163,T163)</f>
        <v>#NAME?</v>
      </c>
      <c r="V163" s="1031" t="e">
        <f ca="1">_xll.qlInterpolationInterpolate(,B3Minterpolation,S163,TRUE)</f>
        <v>#NAME?</v>
      </c>
      <c r="AA163" s="1019"/>
      <c r="AB163" s="1019"/>
    </row>
    <row r="164" spans="6:28" ht="11.25" customHeight="1" x14ac:dyDescent="0.2">
      <c r="F164" s="1020"/>
      <c r="G164" s="1020"/>
      <c r="H164" s="1019"/>
      <c r="L164" s="1019"/>
      <c r="M164" s="1019"/>
      <c r="S164" s="1018" t="e">
        <f ca="1">_xll.qlCalendarAdvance(,Calendar,S163,"1D","f")</f>
        <v>#NAME?</v>
      </c>
      <c r="T164" s="1018" t="e">
        <f ca="1">_xll.qlCalendarAdvance(trigger,Calendar,S164,$G$1,"mf")</f>
        <v>#NAME?</v>
      </c>
      <c r="U164" s="1034" t="e">
        <f ca="1">_xll.qlDayCounterYearFraction(trigger,DayCounter,S164,T164)</f>
        <v>#NAME?</v>
      </c>
      <c r="V164" s="1031" t="e">
        <f ca="1">_xll.qlInterpolationInterpolate(,B3Minterpolation,S164,TRUE)</f>
        <v>#NAME?</v>
      </c>
      <c r="AA164" s="1019"/>
      <c r="AB164" s="1019"/>
    </row>
    <row r="165" spans="6:28" ht="11.25" customHeight="1" x14ac:dyDescent="0.2">
      <c r="F165" s="1020"/>
      <c r="G165" s="1020"/>
      <c r="H165" s="1019"/>
      <c r="L165" s="1019"/>
      <c r="M165" s="1019"/>
      <c r="S165" s="1018" t="e">
        <f ca="1">_xll.qlCalendarAdvance(,Calendar,S164,"1D","f")</f>
        <v>#NAME?</v>
      </c>
      <c r="T165" s="1018" t="e">
        <f ca="1">_xll.qlCalendarAdvance(trigger,Calendar,S165,$G$1,"mf")</f>
        <v>#NAME?</v>
      </c>
      <c r="U165" s="1034" t="e">
        <f ca="1">_xll.qlDayCounterYearFraction(trigger,DayCounter,S165,T165)</f>
        <v>#NAME?</v>
      </c>
      <c r="V165" s="1031" t="e">
        <f ca="1">_xll.qlInterpolationInterpolate(,B3Minterpolation,S165,TRUE)</f>
        <v>#NAME?</v>
      </c>
      <c r="AA165" s="1019"/>
      <c r="AB165" s="1019"/>
    </row>
    <row r="166" spans="6:28" ht="11.25" customHeight="1" x14ac:dyDescent="0.2">
      <c r="F166" s="1020"/>
      <c r="G166" s="1020"/>
      <c r="H166" s="1019"/>
      <c r="L166" s="1019"/>
      <c r="M166" s="1019"/>
      <c r="S166" s="1018" t="e">
        <f ca="1">_xll.qlCalendarAdvance(,Calendar,S165,"1D","f")</f>
        <v>#NAME?</v>
      </c>
      <c r="T166" s="1018" t="e">
        <f ca="1">_xll.qlCalendarAdvance(trigger,Calendar,S166,$G$1,"mf")</f>
        <v>#NAME?</v>
      </c>
      <c r="U166" s="1034" t="e">
        <f ca="1">_xll.qlDayCounterYearFraction(trigger,DayCounter,S166,T166)</f>
        <v>#NAME?</v>
      </c>
      <c r="V166" s="1031" t="e">
        <f ca="1">_xll.qlInterpolationInterpolate(,B3Minterpolation,S166,TRUE)</f>
        <v>#NAME?</v>
      </c>
      <c r="AA166" s="1019"/>
      <c r="AB166" s="1019"/>
    </row>
    <row r="167" spans="6:28" ht="11.25" customHeight="1" x14ac:dyDescent="0.2">
      <c r="F167" s="1020"/>
      <c r="G167" s="1020"/>
      <c r="H167" s="1019"/>
      <c r="L167" s="1019"/>
      <c r="M167" s="1019"/>
      <c r="S167" s="1018" t="e">
        <f ca="1">_xll.qlCalendarAdvance(,Calendar,S166,"1D","f")</f>
        <v>#NAME?</v>
      </c>
      <c r="T167" s="1018" t="e">
        <f ca="1">_xll.qlCalendarAdvance(trigger,Calendar,S167,$G$1,"mf")</f>
        <v>#NAME?</v>
      </c>
      <c r="U167" s="1034" t="e">
        <f ca="1">_xll.qlDayCounterYearFraction(trigger,DayCounter,S167,T167)</f>
        <v>#NAME?</v>
      </c>
      <c r="V167" s="1031" t="e">
        <f ca="1">_xll.qlInterpolationInterpolate(,B3Minterpolation,S167,TRUE)</f>
        <v>#NAME?</v>
      </c>
      <c r="AA167" s="1019"/>
      <c r="AB167" s="1019"/>
    </row>
    <row r="168" spans="6:28" ht="11.25" customHeight="1" x14ac:dyDescent="0.2">
      <c r="F168" s="1020"/>
      <c r="G168" s="1020"/>
      <c r="H168" s="1019"/>
      <c r="L168" s="1019"/>
      <c r="M168" s="1019"/>
      <c r="S168" s="1018" t="e">
        <f ca="1">_xll.qlCalendarAdvance(,Calendar,S167,"1D","f")</f>
        <v>#NAME?</v>
      </c>
      <c r="T168" s="1018" t="e">
        <f ca="1">_xll.qlCalendarAdvance(trigger,Calendar,S168,$G$1,"mf")</f>
        <v>#NAME?</v>
      </c>
      <c r="U168" s="1034" t="e">
        <f ca="1">_xll.qlDayCounterYearFraction(trigger,DayCounter,S168,T168)</f>
        <v>#NAME?</v>
      </c>
      <c r="V168" s="1031" t="e">
        <f ca="1">_xll.qlInterpolationInterpolate(,B3Minterpolation,S168,TRUE)</f>
        <v>#NAME?</v>
      </c>
      <c r="AA168" s="1019"/>
      <c r="AB168" s="1019"/>
    </row>
    <row r="169" spans="6:28" ht="11.25" customHeight="1" x14ac:dyDescent="0.2">
      <c r="F169" s="1020"/>
      <c r="G169" s="1020"/>
      <c r="H169" s="1019"/>
      <c r="L169" s="1019"/>
      <c r="M169" s="1019"/>
      <c r="S169" s="1018" t="e">
        <f ca="1">_xll.qlCalendarAdvance(,Calendar,S168,"1D","f")</f>
        <v>#NAME?</v>
      </c>
      <c r="T169" s="1018" t="e">
        <f ca="1">_xll.qlCalendarAdvance(trigger,Calendar,S169,$G$1,"mf")</f>
        <v>#NAME?</v>
      </c>
      <c r="U169" s="1034" t="e">
        <f ca="1">_xll.qlDayCounterYearFraction(trigger,DayCounter,S169,T169)</f>
        <v>#NAME?</v>
      </c>
      <c r="V169" s="1031" t="e">
        <f ca="1">_xll.qlInterpolationInterpolate(,B3Minterpolation,S169,TRUE)</f>
        <v>#NAME?</v>
      </c>
      <c r="AA169" s="1019"/>
      <c r="AB169" s="1019"/>
    </row>
    <row r="170" spans="6:28" ht="11.25" customHeight="1" x14ac:dyDescent="0.2">
      <c r="F170" s="1020"/>
      <c r="G170" s="1020"/>
      <c r="H170" s="1019"/>
      <c r="L170" s="1019"/>
      <c r="M170" s="1019"/>
      <c r="S170" s="1018" t="e">
        <f ca="1">_xll.qlCalendarAdvance(,Calendar,S169,"1D","f")</f>
        <v>#NAME?</v>
      </c>
      <c r="T170" s="1018" t="e">
        <f ca="1">_xll.qlCalendarAdvance(trigger,Calendar,S170,$G$1,"mf")</f>
        <v>#NAME?</v>
      </c>
      <c r="U170" s="1034" t="e">
        <f ca="1">_xll.qlDayCounterYearFraction(trigger,DayCounter,S170,T170)</f>
        <v>#NAME?</v>
      </c>
      <c r="V170" s="1031" t="e">
        <f ca="1">_xll.qlInterpolationInterpolate(,B3Minterpolation,S170,TRUE)</f>
        <v>#NAME?</v>
      </c>
      <c r="AA170" s="1019"/>
      <c r="AB170" s="1019"/>
    </row>
    <row r="171" spans="6:28" ht="11.25" customHeight="1" x14ac:dyDescent="0.2">
      <c r="F171" s="1020"/>
      <c r="G171" s="1020"/>
      <c r="H171" s="1019"/>
      <c r="L171" s="1019"/>
      <c r="M171" s="1019"/>
      <c r="S171" s="1018" t="e">
        <f ca="1">_xll.qlCalendarAdvance(,Calendar,S170,"1D","f")</f>
        <v>#NAME?</v>
      </c>
      <c r="T171" s="1018" t="e">
        <f ca="1">_xll.qlCalendarAdvance(trigger,Calendar,S171,$G$1,"mf")</f>
        <v>#NAME?</v>
      </c>
      <c r="U171" s="1034" t="e">
        <f ca="1">_xll.qlDayCounterYearFraction(trigger,DayCounter,S171,T171)</f>
        <v>#NAME?</v>
      </c>
      <c r="V171" s="1031" t="e">
        <f ca="1">_xll.qlInterpolationInterpolate(,B3Minterpolation,S171,TRUE)</f>
        <v>#NAME?</v>
      </c>
      <c r="AA171" s="1019"/>
      <c r="AB171" s="1019"/>
    </row>
    <row r="172" spans="6:28" ht="11.25" customHeight="1" x14ac:dyDescent="0.2">
      <c r="F172" s="1020"/>
      <c r="G172" s="1020"/>
      <c r="H172" s="1019"/>
      <c r="L172" s="1019"/>
      <c r="M172" s="1019"/>
      <c r="S172" s="1018" t="e">
        <f ca="1">_xll.qlCalendarAdvance(,Calendar,S171,"1D","f")</f>
        <v>#NAME?</v>
      </c>
      <c r="T172" s="1018" t="e">
        <f ca="1">_xll.qlCalendarAdvance(trigger,Calendar,S172,$G$1,"mf")</f>
        <v>#NAME?</v>
      </c>
      <c r="U172" s="1034" t="e">
        <f ca="1">_xll.qlDayCounterYearFraction(trigger,DayCounter,S172,T172)</f>
        <v>#NAME?</v>
      </c>
      <c r="V172" s="1031" t="e">
        <f ca="1">_xll.qlInterpolationInterpolate(,B3Minterpolation,S172,TRUE)</f>
        <v>#NAME?</v>
      </c>
      <c r="AA172" s="1019"/>
      <c r="AB172" s="1019"/>
    </row>
    <row r="173" spans="6:28" ht="11.25" customHeight="1" x14ac:dyDescent="0.2">
      <c r="F173" s="1020"/>
      <c r="G173" s="1020"/>
      <c r="H173" s="1019"/>
      <c r="L173" s="1019"/>
      <c r="M173" s="1019"/>
      <c r="S173" s="1018" t="e">
        <f ca="1">_xll.qlCalendarAdvance(,Calendar,S172,"1D","f")</f>
        <v>#NAME?</v>
      </c>
      <c r="T173" s="1018" t="e">
        <f ca="1">_xll.qlCalendarAdvance(trigger,Calendar,S173,$G$1,"mf")</f>
        <v>#NAME?</v>
      </c>
      <c r="U173" s="1034" t="e">
        <f ca="1">_xll.qlDayCounterYearFraction(trigger,DayCounter,S173,T173)</f>
        <v>#NAME?</v>
      </c>
      <c r="V173" s="1031" t="e">
        <f ca="1">_xll.qlInterpolationInterpolate(,B3Minterpolation,S173,TRUE)</f>
        <v>#NAME?</v>
      </c>
      <c r="AA173" s="1019"/>
      <c r="AB173" s="1019"/>
    </row>
    <row r="174" spans="6:28" ht="11.25" customHeight="1" x14ac:dyDescent="0.2">
      <c r="F174" s="1020"/>
      <c r="G174" s="1020"/>
      <c r="H174" s="1019"/>
      <c r="L174" s="1019"/>
      <c r="M174" s="1019"/>
      <c r="S174" s="1018" t="e">
        <f ca="1">_xll.qlCalendarAdvance(,Calendar,S173,"1D","f")</f>
        <v>#NAME?</v>
      </c>
      <c r="T174" s="1018" t="e">
        <f ca="1">_xll.qlCalendarAdvance(trigger,Calendar,S174,$G$1,"mf")</f>
        <v>#NAME?</v>
      </c>
      <c r="U174" s="1034" t="e">
        <f ca="1">_xll.qlDayCounterYearFraction(trigger,DayCounter,S174,T174)</f>
        <v>#NAME?</v>
      </c>
      <c r="V174" s="1031" t="e">
        <f ca="1">_xll.qlInterpolationInterpolate(,B3Minterpolation,S174,TRUE)</f>
        <v>#NAME?</v>
      </c>
      <c r="AA174" s="1019"/>
      <c r="AB174" s="1019"/>
    </row>
    <row r="175" spans="6:28" ht="11.25" customHeight="1" x14ac:dyDescent="0.2">
      <c r="F175" s="1020"/>
      <c r="G175" s="1020"/>
      <c r="H175" s="1019"/>
      <c r="L175" s="1019"/>
      <c r="M175" s="1019"/>
      <c r="S175" s="1018" t="e">
        <f ca="1">_xll.qlCalendarAdvance(,Calendar,S174,"1D","f")</f>
        <v>#NAME?</v>
      </c>
      <c r="T175" s="1018" t="e">
        <f ca="1">_xll.qlCalendarAdvance(trigger,Calendar,S175,$G$1,"mf")</f>
        <v>#NAME?</v>
      </c>
      <c r="U175" s="1034" t="e">
        <f ca="1">_xll.qlDayCounterYearFraction(trigger,DayCounter,S175,T175)</f>
        <v>#NAME?</v>
      </c>
      <c r="V175" s="1031" t="e">
        <f ca="1">_xll.qlInterpolationInterpolate(,B3Minterpolation,S175,TRUE)</f>
        <v>#NAME?</v>
      </c>
      <c r="AA175" s="1019"/>
      <c r="AB175" s="1019"/>
    </row>
    <row r="176" spans="6:28" ht="11.25" customHeight="1" x14ac:dyDescent="0.2">
      <c r="F176" s="1020"/>
      <c r="G176" s="1020"/>
      <c r="H176" s="1019"/>
      <c r="L176" s="1019"/>
      <c r="M176" s="1019"/>
      <c r="S176" s="1018" t="e">
        <f ca="1">_xll.qlCalendarAdvance(,Calendar,S175,"1D","f")</f>
        <v>#NAME?</v>
      </c>
      <c r="T176" s="1018" t="e">
        <f ca="1">_xll.qlCalendarAdvance(trigger,Calendar,S176,$G$1,"mf")</f>
        <v>#NAME?</v>
      </c>
      <c r="U176" s="1034" t="e">
        <f ca="1">_xll.qlDayCounterYearFraction(trigger,DayCounter,S176,T176)</f>
        <v>#NAME?</v>
      </c>
      <c r="V176" s="1031" t="e">
        <f ca="1">_xll.qlInterpolationInterpolate(,B3Minterpolation,S176,TRUE)</f>
        <v>#NAME?</v>
      </c>
      <c r="AA176" s="1019"/>
      <c r="AB176" s="1019"/>
    </row>
    <row r="177" spans="6:28" ht="11.25" customHeight="1" x14ac:dyDescent="0.2">
      <c r="F177" s="1020"/>
      <c r="G177" s="1020"/>
      <c r="H177" s="1019"/>
      <c r="L177" s="1019"/>
      <c r="M177" s="1019"/>
      <c r="S177" s="1018" t="e">
        <f ca="1">_xll.qlCalendarAdvance(,Calendar,S176,"1D","f")</f>
        <v>#NAME?</v>
      </c>
      <c r="T177" s="1018" t="e">
        <f ca="1">_xll.qlCalendarAdvance(trigger,Calendar,S177,$G$1,"mf")</f>
        <v>#NAME?</v>
      </c>
      <c r="U177" s="1034" t="e">
        <f ca="1">_xll.qlDayCounterYearFraction(trigger,DayCounter,S177,T177)</f>
        <v>#NAME?</v>
      </c>
      <c r="V177" s="1031" t="e">
        <f ca="1">_xll.qlInterpolationInterpolate(,B3Minterpolation,S177,TRUE)</f>
        <v>#NAME?</v>
      </c>
      <c r="AA177" s="1019"/>
      <c r="AB177" s="1019"/>
    </row>
    <row r="178" spans="6:28" ht="11.25" customHeight="1" x14ac:dyDescent="0.2">
      <c r="F178" s="1020"/>
      <c r="G178" s="1020"/>
      <c r="H178" s="1019"/>
      <c r="L178" s="1019"/>
      <c r="M178" s="1019"/>
      <c r="S178" s="1018" t="e">
        <f ca="1">_xll.qlCalendarAdvance(,Calendar,S177,"1D","f")</f>
        <v>#NAME?</v>
      </c>
      <c r="T178" s="1018" t="e">
        <f ca="1">_xll.qlCalendarAdvance(trigger,Calendar,S178,$G$1,"mf")</f>
        <v>#NAME?</v>
      </c>
      <c r="U178" s="1034" t="e">
        <f ca="1">_xll.qlDayCounterYearFraction(trigger,DayCounter,S178,T178)</f>
        <v>#NAME?</v>
      </c>
      <c r="V178" s="1031" t="e">
        <f ca="1">_xll.qlInterpolationInterpolate(,B3Minterpolation,S178,TRUE)</f>
        <v>#NAME?</v>
      </c>
      <c r="AA178" s="1019"/>
      <c r="AB178" s="1019"/>
    </row>
    <row r="179" spans="6:28" ht="11.25" customHeight="1" x14ac:dyDescent="0.2">
      <c r="F179" s="1020"/>
      <c r="G179" s="1020"/>
      <c r="H179" s="1019"/>
      <c r="L179" s="1019"/>
      <c r="M179" s="1019"/>
      <c r="S179" s="1018" t="e">
        <f ca="1">_xll.qlCalendarAdvance(,Calendar,S178,"1D","f")</f>
        <v>#NAME?</v>
      </c>
      <c r="T179" s="1018" t="e">
        <f ca="1">_xll.qlCalendarAdvance(trigger,Calendar,S179,$G$1,"mf")</f>
        <v>#NAME?</v>
      </c>
      <c r="U179" s="1034" t="e">
        <f ca="1">_xll.qlDayCounterYearFraction(trigger,DayCounter,S179,T179)</f>
        <v>#NAME?</v>
      </c>
      <c r="V179" s="1031" t="e">
        <f ca="1">_xll.qlInterpolationInterpolate(,B3Minterpolation,S179,TRUE)</f>
        <v>#NAME?</v>
      </c>
      <c r="AA179" s="1019"/>
      <c r="AB179" s="1019"/>
    </row>
    <row r="180" spans="6:28" ht="11.25" customHeight="1" x14ac:dyDescent="0.2">
      <c r="F180" s="1020"/>
      <c r="G180" s="1020"/>
      <c r="H180" s="1019"/>
      <c r="L180" s="1019"/>
      <c r="M180" s="1019"/>
      <c r="S180" s="1018" t="e">
        <f ca="1">_xll.qlCalendarAdvance(,Calendar,S179,"1D","f")</f>
        <v>#NAME?</v>
      </c>
      <c r="T180" s="1018" t="e">
        <f ca="1">_xll.qlCalendarAdvance(trigger,Calendar,S180,$G$1,"mf")</f>
        <v>#NAME?</v>
      </c>
      <c r="U180" s="1034" t="e">
        <f ca="1">_xll.qlDayCounterYearFraction(trigger,DayCounter,S180,T180)</f>
        <v>#NAME?</v>
      </c>
      <c r="V180" s="1031" t="e">
        <f ca="1">_xll.qlInterpolationInterpolate(,B3Minterpolation,S180,TRUE)</f>
        <v>#NAME?</v>
      </c>
      <c r="AA180" s="1019"/>
      <c r="AB180" s="1019"/>
    </row>
    <row r="181" spans="6:28" ht="11.25" customHeight="1" x14ac:dyDescent="0.2">
      <c r="F181" s="1020"/>
      <c r="G181" s="1020"/>
      <c r="H181" s="1019"/>
      <c r="L181" s="1019"/>
      <c r="M181" s="1019"/>
      <c r="S181" s="1018" t="e">
        <f ca="1">_xll.qlCalendarAdvance(,Calendar,S180,"1D","f")</f>
        <v>#NAME?</v>
      </c>
      <c r="T181" s="1018" t="e">
        <f ca="1">_xll.qlCalendarAdvance(trigger,Calendar,S181,$G$1,"mf")</f>
        <v>#NAME?</v>
      </c>
      <c r="U181" s="1034" t="e">
        <f ca="1">_xll.qlDayCounterYearFraction(trigger,DayCounter,S181,T181)</f>
        <v>#NAME?</v>
      </c>
      <c r="V181" s="1031" t="e">
        <f ca="1">_xll.qlInterpolationInterpolate(,B3Minterpolation,S181,TRUE)</f>
        <v>#NAME?</v>
      </c>
      <c r="AA181" s="1019"/>
      <c r="AB181" s="1019"/>
    </row>
    <row r="182" spans="6:28" ht="11.25" customHeight="1" x14ac:dyDescent="0.2">
      <c r="F182" s="1020"/>
      <c r="G182" s="1020"/>
      <c r="H182" s="1019"/>
      <c r="L182" s="1019"/>
      <c r="M182" s="1019"/>
      <c r="S182" s="1018" t="e">
        <f ca="1">_xll.qlCalendarAdvance(,Calendar,S181,"1D","f")</f>
        <v>#NAME?</v>
      </c>
      <c r="T182" s="1018" t="e">
        <f ca="1">_xll.qlCalendarAdvance(trigger,Calendar,S182,$G$1,"mf")</f>
        <v>#NAME?</v>
      </c>
      <c r="U182" s="1034" t="e">
        <f ca="1">_xll.qlDayCounterYearFraction(trigger,DayCounter,S182,T182)</f>
        <v>#NAME?</v>
      </c>
      <c r="V182" s="1031" t="e">
        <f ca="1">_xll.qlInterpolationInterpolate(,B3Minterpolation,S182,TRUE)</f>
        <v>#NAME?</v>
      </c>
      <c r="AA182" s="1019"/>
      <c r="AB182" s="1019"/>
    </row>
    <row r="183" spans="6:28" ht="11.25" customHeight="1" x14ac:dyDescent="0.2">
      <c r="F183" s="1020"/>
      <c r="G183" s="1020"/>
      <c r="H183" s="1019"/>
      <c r="L183" s="1019"/>
      <c r="M183" s="1019"/>
      <c r="S183" s="1018" t="e">
        <f ca="1">_xll.qlCalendarAdvance(,Calendar,S182,"1D","f")</f>
        <v>#NAME?</v>
      </c>
      <c r="T183" s="1018" t="e">
        <f ca="1">_xll.qlCalendarAdvance(trigger,Calendar,S183,$G$1,"mf")</f>
        <v>#NAME?</v>
      </c>
      <c r="U183" s="1034" t="e">
        <f ca="1">_xll.qlDayCounterYearFraction(trigger,DayCounter,S183,T183)</f>
        <v>#NAME?</v>
      </c>
      <c r="V183" s="1031" t="e">
        <f ca="1">_xll.qlInterpolationInterpolate(,B3Minterpolation,S183,TRUE)</f>
        <v>#NAME?</v>
      </c>
      <c r="AA183" s="1019"/>
      <c r="AB183" s="1019"/>
    </row>
    <row r="184" spans="6:28" ht="11.25" customHeight="1" x14ac:dyDescent="0.2">
      <c r="F184" s="1020"/>
      <c r="G184" s="1020"/>
      <c r="H184" s="1019"/>
      <c r="L184" s="1019"/>
      <c r="M184" s="1019"/>
      <c r="S184" s="1018" t="e">
        <f ca="1">_xll.qlCalendarAdvance(,Calendar,S183,"1D","f")</f>
        <v>#NAME?</v>
      </c>
      <c r="T184" s="1018" t="e">
        <f ca="1">_xll.qlCalendarAdvance(trigger,Calendar,S184,$G$1,"mf")</f>
        <v>#NAME?</v>
      </c>
      <c r="U184" s="1034" t="e">
        <f ca="1">_xll.qlDayCounterYearFraction(trigger,DayCounter,S184,T184)</f>
        <v>#NAME?</v>
      </c>
      <c r="V184" s="1031" t="e">
        <f ca="1">_xll.qlInterpolationInterpolate(,B3Minterpolation,S184,TRUE)</f>
        <v>#NAME?</v>
      </c>
      <c r="AA184" s="1019"/>
      <c r="AB184" s="1019"/>
    </row>
    <row r="185" spans="6:28" ht="11.25" customHeight="1" x14ac:dyDescent="0.2">
      <c r="F185" s="1020"/>
      <c r="G185" s="1020"/>
      <c r="H185" s="1019"/>
      <c r="L185" s="1019"/>
      <c r="M185" s="1019"/>
      <c r="S185" s="1018" t="e">
        <f ca="1">_xll.qlCalendarAdvance(,Calendar,S184,"1D","f")</f>
        <v>#NAME?</v>
      </c>
      <c r="T185" s="1018" t="e">
        <f ca="1">_xll.qlCalendarAdvance(trigger,Calendar,S185,$G$1,"mf")</f>
        <v>#NAME?</v>
      </c>
      <c r="U185" s="1034" t="e">
        <f ca="1">_xll.qlDayCounterYearFraction(trigger,DayCounter,S185,T185)</f>
        <v>#NAME?</v>
      </c>
      <c r="V185" s="1031" t="e">
        <f ca="1">_xll.qlInterpolationInterpolate(,B3Minterpolation,S185,TRUE)</f>
        <v>#NAME?</v>
      </c>
      <c r="AA185" s="1019"/>
      <c r="AB185" s="1019"/>
    </row>
    <row r="186" spans="6:28" ht="11.25" customHeight="1" x14ac:dyDescent="0.2">
      <c r="F186" s="1020"/>
      <c r="G186" s="1020"/>
      <c r="H186" s="1019"/>
      <c r="L186" s="1019"/>
      <c r="M186" s="1019"/>
      <c r="S186" s="1018" t="e">
        <f ca="1">_xll.qlCalendarAdvance(,Calendar,S185,"1D","f")</f>
        <v>#NAME?</v>
      </c>
      <c r="T186" s="1018" t="e">
        <f ca="1">_xll.qlCalendarAdvance(trigger,Calendar,S186,$G$1,"mf")</f>
        <v>#NAME?</v>
      </c>
      <c r="U186" s="1034" t="e">
        <f ca="1">_xll.qlDayCounterYearFraction(trigger,DayCounter,S186,T186)</f>
        <v>#NAME?</v>
      </c>
      <c r="V186" s="1031" t="e">
        <f ca="1">_xll.qlInterpolationInterpolate(,B3Minterpolation,S186,TRUE)</f>
        <v>#NAME?</v>
      </c>
      <c r="AA186" s="1019"/>
      <c r="AB186" s="1019"/>
    </row>
    <row r="187" spans="6:28" ht="11.25" customHeight="1" x14ac:dyDescent="0.2">
      <c r="F187" s="1020"/>
      <c r="G187" s="1020"/>
      <c r="H187" s="1019"/>
      <c r="L187" s="1019"/>
      <c r="M187" s="1019"/>
      <c r="S187" s="1018" t="e">
        <f ca="1">_xll.qlCalendarAdvance(,Calendar,S186,"1D","f")</f>
        <v>#NAME?</v>
      </c>
      <c r="T187" s="1018" t="e">
        <f ca="1">_xll.qlCalendarAdvance(trigger,Calendar,S187,$G$1,"mf")</f>
        <v>#NAME?</v>
      </c>
      <c r="U187" s="1034" t="e">
        <f ca="1">_xll.qlDayCounterYearFraction(trigger,DayCounter,S187,T187)</f>
        <v>#NAME?</v>
      </c>
      <c r="V187" s="1031" t="e">
        <f ca="1">_xll.qlInterpolationInterpolate(,B3Minterpolation,S187,TRUE)</f>
        <v>#NAME?</v>
      </c>
      <c r="AA187" s="1019"/>
      <c r="AB187" s="1019"/>
    </row>
    <row r="188" spans="6:28" ht="11.25" customHeight="1" x14ac:dyDescent="0.2">
      <c r="F188" s="1020"/>
      <c r="G188" s="1020"/>
      <c r="H188" s="1019"/>
      <c r="L188" s="1019"/>
      <c r="M188" s="1019"/>
      <c r="S188" s="1018" t="e">
        <f ca="1">_xll.qlCalendarAdvance(,Calendar,S187,"1D","f")</f>
        <v>#NAME?</v>
      </c>
      <c r="T188" s="1018" t="e">
        <f ca="1">_xll.qlCalendarAdvance(trigger,Calendar,S188,$G$1,"mf")</f>
        <v>#NAME?</v>
      </c>
      <c r="U188" s="1034" t="e">
        <f ca="1">_xll.qlDayCounterYearFraction(trigger,DayCounter,S188,T188)</f>
        <v>#NAME?</v>
      </c>
      <c r="V188" s="1031" t="e">
        <f ca="1">_xll.qlInterpolationInterpolate(,B3Minterpolation,S188,TRUE)</f>
        <v>#NAME?</v>
      </c>
      <c r="AA188" s="1019"/>
      <c r="AB188" s="1019"/>
    </row>
    <row r="189" spans="6:28" ht="11.25" customHeight="1" x14ac:dyDescent="0.2">
      <c r="F189" s="1020"/>
      <c r="G189" s="1020"/>
      <c r="H189" s="1019"/>
      <c r="L189" s="1019"/>
      <c r="M189" s="1019"/>
      <c r="S189" s="1018" t="e">
        <f ca="1">_xll.qlCalendarAdvance(,Calendar,S188,"1D","f")</f>
        <v>#NAME?</v>
      </c>
      <c r="T189" s="1018" t="e">
        <f ca="1">_xll.qlCalendarAdvance(trigger,Calendar,S189,$G$1,"mf")</f>
        <v>#NAME?</v>
      </c>
      <c r="U189" s="1034" t="e">
        <f ca="1">_xll.qlDayCounterYearFraction(trigger,DayCounter,S189,T189)</f>
        <v>#NAME?</v>
      </c>
      <c r="V189" s="1031" t="e">
        <f ca="1">_xll.qlInterpolationInterpolate(,B3Minterpolation,S189,TRUE)</f>
        <v>#NAME?</v>
      </c>
      <c r="AA189" s="1019"/>
      <c r="AB189" s="1019"/>
    </row>
    <row r="190" spans="6:28" ht="11.25" customHeight="1" x14ac:dyDescent="0.2">
      <c r="F190" s="1020"/>
      <c r="G190" s="1020"/>
      <c r="H190" s="1019"/>
      <c r="L190" s="1019"/>
      <c r="M190" s="1019"/>
      <c r="S190" s="1018" t="e">
        <f ca="1">_xll.qlCalendarAdvance(,Calendar,S189,"1D","f")</f>
        <v>#NAME?</v>
      </c>
      <c r="T190" s="1018" t="e">
        <f ca="1">_xll.qlCalendarAdvance(trigger,Calendar,S190,$G$1,"mf")</f>
        <v>#NAME?</v>
      </c>
      <c r="U190" s="1034" t="e">
        <f ca="1">_xll.qlDayCounterYearFraction(trigger,DayCounter,S190,T190)</f>
        <v>#NAME?</v>
      </c>
      <c r="V190" s="1031" t="e">
        <f ca="1">_xll.qlInterpolationInterpolate(,B3Minterpolation,S190,TRUE)</f>
        <v>#NAME?</v>
      </c>
      <c r="AA190" s="1019"/>
      <c r="AB190" s="1019"/>
    </row>
    <row r="191" spans="6:28" ht="11.25" customHeight="1" x14ac:dyDescent="0.2">
      <c r="F191" s="1020"/>
      <c r="G191" s="1020"/>
      <c r="H191" s="1019"/>
      <c r="L191" s="1019"/>
      <c r="M191" s="1019"/>
      <c r="S191" s="1018" t="e">
        <f ca="1">_xll.qlCalendarAdvance(,Calendar,S190,"1D","f")</f>
        <v>#NAME?</v>
      </c>
      <c r="T191" s="1018" t="e">
        <f ca="1">_xll.qlCalendarAdvance(trigger,Calendar,S191,$G$1,"mf")</f>
        <v>#NAME?</v>
      </c>
      <c r="U191" s="1034" t="e">
        <f ca="1">_xll.qlDayCounterYearFraction(trigger,DayCounter,S191,T191)</f>
        <v>#NAME?</v>
      </c>
      <c r="V191" s="1031" t="e">
        <f ca="1">_xll.qlInterpolationInterpolate(,B3Minterpolation,S191,TRUE)</f>
        <v>#NAME?</v>
      </c>
      <c r="AA191" s="1019"/>
      <c r="AB191" s="1019"/>
    </row>
    <row r="192" spans="6:28" ht="11.25" customHeight="1" x14ac:dyDescent="0.2">
      <c r="F192" s="1020"/>
      <c r="G192" s="1020"/>
      <c r="H192" s="1019"/>
      <c r="L192" s="1019"/>
      <c r="M192" s="1019"/>
      <c r="S192" s="1018" t="e">
        <f ca="1">_xll.qlCalendarAdvance(,Calendar,S191,"1D","f")</f>
        <v>#NAME?</v>
      </c>
      <c r="T192" s="1018" t="e">
        <f ca="1">_xll.qlCalendarAdvance(trigger,Calendar,S192,$G$1,"mf")</f>
        <v>#NAME?</v>
      </c>
      <c r="U192" s="1034" t="e">
        <f ca="1">_xll.qlDayCounterYearFraction(trigger,DayCounter,S192,T192)</f>
        <v>#NAME?</v>
      </c>
      <c r="V192" s="1031" t="e">
        <f ca="1">_xll.qlInterpolationInterpolate(,B3Minterpolation,S192,TRUE)</f>
        <v>#NAME?</v>
      </c>
      <c r="AA192" s="1019"/>
      <c r="AB192" s="1019"/>
    </row>
    <row r="193" spans="6:28" ht="11.25" customHeight="1" x14ac:dyDescent="0.2">
      <c r="F193" s="1020"/>
      <c r="G193" s="1020"/>
      <c r="H193" s="1019"/>
      <c r="L193" s="1019"/>
      <c r="M193" s="1019"/>
      <c r="S193" s="1018" t="e">
        <f ca="1">_xll.qlCalendarAdvance(,Calendar,S192,"1D","f")</f>
        <v>#NAME?</v>
      </c>
      <c r="T193" s="1018" t="e">
        <f ca="1">_xll.qlCalendarAdvance(trigger,Calendar,S193,$G$1,"mf")</f>
        <v>#NAME?</v>
      </c>
      <c r="U193" s="1034" t="e">
        <f ca="1">_xll.qlDayCounterYearFraction(trigger,DayCounter,S193,T193)</f>
        <v>#NAME?</v>
      </c>
      <c r="V193" s="1031" t="e">
        <f ca="1">_xll.qlInterpolationInterpolate(,B3Minterpolation,S193,TRUE)</f>
        <v>#NAME?</v>
      </c>
      <c r="AA193" s="1019"/>
      <c r="AB193" s="1019"/>
    </row>
    <row r="194" spans="6:28" ht="11.25" customHeight="1" x14ac:dyDescent="0.2">
      <c r="F194" s="1020"/>
      <c r="G194" s="1020"/>
      <c r="H194" s="1019"/>
      <c r="L194" s="1019"/>
      <c r="M194" s="1019"/>
      <c r="S194" s="1018" t="e">
        <f ca="1">_xll.qlCalendarAdvance(,Calendar,S193,"1D","f")</f>
        <v>#NAME?</v>
      </c>
      <c r="T194" s="1018" t="e">
        <f ca="1">_xll.qlCalendarAdvance(trigger,Calendar,S194,$G$1,"mf")</f>
        <v>#NAME?</v>
      </c>
      <c r="U194" s="1034" t="e">
        <f ca="1">_xll.qlDayCounterYearFraction(trigger,DayCounter,S194,T194)</f>
        <v>#NAME?</v>
      </c>
      <c r="V194" s="1031" t="e">
        <f ca="1">_xll.qlInterpolationInterpolate(,B3Minterpolation,S194,TRUE)</f>
        <v>#NAME?</v>
      </c>
      <c r="AA194" s="1019"/>
      <c r="AB194" s="1019"/>
    </row>
    <row r="195" spans="6:28" ht="11.25" customHeight="1" x14ac:dyDescent="0.2">
      <c r="F195" s="1020"/>
      <c r="G195" s="1020"/>
      <c r="H195" s="1019"/>
      <c r="L195" s="1019"/>
      <c r="M195" s="1019"/>
      <c r="S195" s="1018" t="e">
        <f ca="1">_xll.qlCalendarAdvance(,Calendar,S194,"1D","f")</f>
        <v>#NAME?</v>
      </c>
      <c r="T195" s="1018" t="e">
        <f ca="1">_xll.qlCalendarAdvance(trigger,Calendar,S195,$G$1,"mf")</f>
        <v>#NAME?</v>
      </c>
      <c r="U195" s="1034" t="e">
        <f ca="1">_xll.qlDayCounterYearFraction(trigger,DayCounter,S195,T195)</f>
        <v>#NAME?</v>
      </c>
      <c r="V195" s="1031" t="e">
        <f ca="1">_xll.qlInterpolationInterpolate(,B3Minterpolation,S195,TRUE)</f>
        <v>#NAME?</v>
      </c>
      <c r="AA195" s="1019"/>
      <c r="AB195" s="1019"/>
    </row>
    <row r="196" spans="6:28" ht="11.25" customHeight="1" x14ac:dyDescent="0.2">
      <c r="F196" s="1020"/>
      <c r="G196" s="1020"/>
      <c r="H196" s="1019"/>
      <c r="L196" s="1019"/>
      <c r="M196" s="1019"/>
      <c r="S196" s="1018" t="e">
        <f ca="1">_xll.qlCalendarAdvance(,Calendar,S195,"1D","f")</f>
        <v>#NAME?</v>
      </c>
      <c r="T196" s="1018" t="e">
        <f ca="1">_xll.qlCalendarAdvance(trigger,Calendar,S196,$G$1,"mf")</f>
        <v>#NAME?</v>
      </c>
      <c r="U196" s="1034" t="e">
        <f ca="1">_xll.qlDayCounterYearFraction(trigger,DayCounter,S196,T196)</f>
        <v>#NAME?</v>
      </c>
      <c r="V196" s="1031" t="e">
        <f ca="1">_xll.qlInterpolationInterpolate(,B3Minterpolation,S196,TRUE)</f>
        <v>#NAME?</v>
      </c>
      <c r="AA196" s="1019"/>
      <c r="AB196" s="1019"/>
    </row>
    <row r="197" spans="6:28" ht="11.25" customHeight="1" x14ac:dyDescent="0.2">
      <c r="F197" s="1020"/>
      <c r="G197" s="1020"/>
      <c r="H197" s="1019"/>
      <c r="L197" s="1019"/>
      <c r="M197" s="1019"/>
      <c r="S197" s="1018" t="e">
        <f ca="1">_xll.qlCalendarAdvance(,Calendar,S196,"1D","f")</f>
        <v>#NAME?</v>
      </c>
      <c r="T197" s="1018" t="e">
        <f ca="1">_xll.qlCalendarAdvance(trigger,Calendar,S197,$G$1,"mf")</f>
        <v>#NAME?</v>
      </c>
      <c r="U197" s="1034" t="e">
        <f ca="1">_xll.qlDayCounterYearFraction(trigger,DayCounter,S197,T197)</f>
        <v>#NAME?</v>
      </c>
      <c r="V197" s="1031" t="e">
        <f ca="1">_xll.qlInterpolationInterpolate(,B3Minterpolation,S197,TRUE)</f>
        <v>#NAME?</v>
      </c>
      <c r="AA197" s="1019"/>
      <c r="AB197" s="1019"/>
    </row>
    <row r="198" spans="6:28" ht="11.25" customHeight="1" x14ac:dyDescent="0.2">
      <c r="F198" s="1020"/>
      <c r="G198" s="1020"/>
      <c r="H198" s="1019"/>
      <c r="L198" s="1019"/>
      <c r="M198" s="1019"/>
      <c r="S198" s="1018" t="e">
        <f ca="1">_xll.qlCalendarAdvance(,Calendar,S197,"1D","f")</f>
        <v>#NAME?</v>
      </c>
      <c r="T198" s="1018" t="e">
        <f ca="1">_xll.qlCalendarAdvance(trigger,Calendar,S198,$G$1,"mf")</f>
        <v>#NAME?</v>
      </c>
      <c r="U198" s="1034" t="e">
        <f ca="1">_xll.qlDayCounterYearFraction(trigger,DayCounter,S198,T198)</f>
        <v>#NAME?</v>
      </c>
      <c r="V198" s="1031" t="e">
        <f ca="1">_xll.qlInterpolationInterpolate(,B3Minterpolation,S198,TRUE)</f>
        <v>#NAME?</v>
      </c>
      <c r="AA198" s="1019"/>
      <c r="AB198" s="1019"/>
    </row>
    <row r="199" spans="6:28" ht="11.25" customHeight="1" x14ac:dyDescent="0.2">
      <c r="F199" s="1020"/>
      <c r="G199" s="1020"/>
      <c r="H199" s="1019"/>
      <c r="L199" s="1019"/>
      <c r="M199" s="1019"/>
      <c r="S199" s="1018" t="e">
        <f ca="1">_xll.qlCalendarAdvance(,Calendar,S198,"1D","f")</f>
        <v>#NAME?</v>
      </c>
      <c r="T199" s="1018" t="e">
        <f ca="1">_xll.qlCalendarAdvance(trigger,Calendar,S199,$G$1,"mf")</f>
        <v>#NAME?</v>
      </c>
      <c r="U199" s="1034" t="e">
        <f ca="1">_xll.qlDayCounterYearFraction(trigger,DayCounter,S199,T199)</f>
        <v>#NAME?</v>
      </c>
      <c r="V199" s="1031" t="e">
        <f ca="1">_xll.qlInterpolationInterpolate(,B3Minterpolation,S199,TRUE)</f>
        <v>#NAME?</v>
      </c>
      <c r="AA199" s="1019"/>
      <c r="AB199" s="1019"/>
    </row>
    <row r="200" spans="6:28" ht="11.25" customHeight="1" x14ac:dyDescent="0.2">
      <c r="F200" s="1020"/>
      <c r="G200" s="1020"/>
      <c r="H200" s="1019"/>
      <c r="L200" s="1019"/>
      <c r="M200" s="1019"/>
      <c r="S200" s="1018" t="e">
        <f ca="1">_xll.qlCalendarAdvance(,Calendar,S199,"1D","f")</f>
        <v>#NAME?</v>
      </c>
      <c r="T200" s="1018" t="e">
        <f ca="1">_xll.qlCalendarAdvance(trigger,Calendar,S200,$G$1,"mf")</f>
        <v>#NAME?</v>
      </c>
      <c r="U200" s="1034" t="e">
        <f ca="1">_xll.qlDayCounterYearFraction(trigger,DayCounter,S200,T200)</f>
        <v>#NAME?</v>
      </c>
      <c r="V200" s="1031" t="e">
        <f ca="1">_xll.qlInterpolationInterpolate(,B3Minterpolation,S200,TRUE)</f>
        <v>#NAME?</v>
      </c>
      <c r="AA200" s="1019"/>
      <c r="AB200" s="1019"/>
    </row>
    <row r="201" spans="6:28" ht="11.25" customHeight="1" x14ac:dyDescent="0.2">
      <c r="F201" s="1020"/>
      <c r="G201" s="1020"/>
      <c r="H201" s="1019"/>
      <c r="L201" s="1019"/>
      <c r="M201" s="1019"/>
      <c r="S201" s="1018" t="e">
        <f ca="1">_xll.qlCalendarAdvance(,Calendar,S200,"1D","f")</f>
        <v>#NAME?</v>
      </c>
      <c r="T201" s="1018" t="e">
        <f ca="1">_xll.qlCalendarAdvance(trigger,Calendar,S201,$G$1,"mf")</f>
        <v>#NAME?</v>
      </c>
      <c r="U201" s="1034" t="e">
        <f ca="1">_xll.qlDayCounterYearFraction(trigger,DayCounter,S201,T201)</f>
        <v>#NAME?</v>
      </c>
      <c r="V201" s="1031" t="e">
        <f ca="1">_xll.qlInterpolationInterpolate(,B3Minterpolation,S201,TRUE)</f>
        <v>#NAME?</v>
      </c>
      <c r="AA201" s="1019"/>
      <c r="AB201" s="1019"/>
    </row>
    <row r="202" spans="6:28" ht="11.25" customHeight="1" x14ac:dyDescent="0.2">
      <c r="F202" s="1020"/>
      <c r="G202" s="1020"/>
      <c r="H202" s="1019"/>
      <c r="L202" s="1019"/>
      <c r="M202" s="1019"/>
      <c r="S202" s="1018" t="e">
        <f ca="1">_xll.qlCalendarAdvance(,Calendar,S201,"1D","f")</f>
        <v>#NAME?</v>
      </c>
      <c r="T202" s="1018" t="e">
        <f ca="1">_xll.qlCalendarAdvance(trigger,Calendar,S202,$G$1,"mf")</f>
        <v>#NAME?</v>
      </c>
      <c r="U202" s="1034" t="e">
        <f ca="1">_xll.qlDayCounterYearFraction(trigger,DayCounter,S202,T202)</f>
        <v>#NAME?</v>
      </c>
      <c r="V202" s="1031" t="e">
        <f ca="1">_xll.qlInterpolationInterpolate(,B3Minterpolation,S202,TRUE)</f>
        <v>#NAME?</v>
      </c>
      <c r="AA202" s="1019"/>
      <c r="AB202" s="1019"/>
    </row>
    <row r="203" spans="6:28" ht="11.25" customHeight="1" x14ac:dyDescent="0.2">
      <c r="F203" s="1020"/>
      <c r="G203" s="1020"/>
      <c r="H203" s="1019"/>
      <c r="L203" s="1019"/>
      <c r="M203" s="1019"/>
      <c r="S203" s="1018" t="e">
        <f ca="1">_xll.qlCalendarAdvance(,Calendar,S202,"1D","f")</f>
        <v>#NAME?</v>
      </c>
      <c r="T203" s="1018" t="e">
        <f ca="1">_xll.qlCalendarAdvance(trigger,Calendar,S203,$G$1,"mf")</f>
        <v>#NAME?</v>
      </c>
      <c r="U203" s="1034" t="e">
        <f ca="1">_xll.qlDayCounterYearFraction(trigger,DayCounter,S203,T203)</f>
        <v>#NAME?</v>
      </c>
      <c r="V203" s="1031" t="e">
        <f ca="1">_xll.qlInterpolationInterpolate(,B3Minterpolation,S203,TRUE)</f>
        <v>#NAME?</v>
      </c>
      <c r="AA203" s="1019"/>
      <c r="AB203" s="1019"/>
    </row>
    <row r="204" spans="6:28" ht="11.25" customHeight="1" x14ac:dyDescent="0.2">
      <c r="F204" s="1020"/>
      <c r="G204" s="1020"/>
      <c r="H204" s="1019"/>
      <c r="L204" s="1019"/>
      <c r="M204" s="1019"/>
      <c r="S204" s="1018" t="e">
        <f ca="1">_xll.qlCalendarAdvance(,Calendar,S203,"1D","f")</f>
        <v>#NAME?</v>
      </c>
      <c r="T204" s="1018" t="e">
        <f ca="1">_xll.qlCalendarAdvance(trigger,Calendar,S204,$G$1,"mf")</f>
        <v>#NAME?</v>
      </c>
      <c r="U204" s="1034" t="e">
        <f ca="1">_xll.qlDayCounterYearFraction(trigger,DayCounter,S204,T204)</f>
        <v>#NAME?</v>
      </c>
      <c r="V204" s="1031" t="e">
        <f ca="1">_xll.qlInterpolationInterpolate(,B3Minterpolation,S204,TRUE)</f>
        <v>#NAME?</v>
      </c>
      <c r="AA204" s="1019"/>
      <c r="AB204" s="1019"/>
    </row>
    <row r="205" spans="6:28" ht="11.25" customHeight="1" x14ac:dyDescent="0.2">
      <c r="F205" s="1020"/>
      <c r="G205" s="1020"/>
      <c r="H205" s="1019"/>
      <c r="L205" s="1019"/>
      <c r="M205" s="1019"/>
      <c r="S205" s="1018" t="e">
        <f ca="1">_xll.qlCalendarAdvance(,Calendar,S204,"1D","f")</f>
        <v>#NAME?</v>
      </c>
      <c r="T205" s="1018" t="e">
        <f ca="1">_xll.qlCalendarAdvance(trigger,Calendar,S205,$G$1,"mf")</f>
        <v>#NAME?</v>
      </c>
      <c r="U205" s="1034" t="e">
        <f ca="1">_xll.qlDayCounterYearFraction(trigger,DayCounter,S205,T205)</f>
        <v>#NAME?</v>
      </c>
      <c r="V205" s="1031" t="e">
        <f ca="1">_xll.qlInterpolationInterpolate(,B3Minterpolation,S205,TRUE)</f>
        <v>#NAME?</v>
      </c>
      <c r="AA205" s="1019"/>
      <c r="AB205" s="1019"/>
    </row>
    <row r="206" spans="6:28" ht="11.25" customHeight="1" x14ac:dyDescent="0.2">
      <c r="F206" s="1020"/>
      <c r="G206" s="1020"/>
      <c r="H206" s="1019"/>
      <c r="L206" s="1019"/>
      <c r="M206" s="1019"/>
      <c r="S206" s="1018" t="e">
        <f ca="1">_xll.qlCalendarAdvance(,Calendar,S205,"1D","f")</f>
        <v>#NAME?</v>
      </c>
      <c r="T206" s="1018" t="e">
        <f ca="1">_xll.qlCalendarAdvance(trigger,Calendar,S206,$G$1,"mf")</f>
        <v>#NAME?</v>
      </c>
      <c r="U206" s="1034" t="e">
        <f ca="1">_xll.qlDayCounterYearFraction(trigger,DayCounter,S206,T206)</f>
        <v>#NAME?</v>
      </c>
      <c r="V206" s="1031" t="e">
        <f ca="1">_xll.qlInterpolationInterpolate(,B3Minterpolation,S206,TRUE)</f>
        <v>#NAME?</v>
      </c>
      <c r="AA206" s="1019"/>
      <c r="AB206" s="1019"/>
    </row>
    <row r="207" spans="6:28" ht="11.25" customHeight="1" x14ac:dyDescent="0.2">
      <c r="F207" s="1020"/>
      <c r="G207" s="1020"/>
      <c r="H207" s="1019"/>
      <c r="L207" s="1019"/>
      <c r="M207" s="1019"/>
      <c r="S207" s="1018" t="e">
        <f ca="1">_xll.qlCalendarAdvance(,Calendar,S206,"1D","f")</f>
        <v>#NAME?</v>
      </c>
      <c r="T207" s="1018" t="e">
        <f ca="1">_xll.qlCalendarAdvance(trigger,Calendar,S207,$G$1,"mf")</f>
        <v>#NAME?</v>
      </c>
      <c r="U207" s="1034" t="e">
        <f ca="1">_xll.qlDayCounterYearFraction(trigger,DayCounter,S207,T207)</f>
        <v>#NAME?</v>
      </c>
      <c r="V207" s="1031" t="e">
        <f ca="1">_xll.qlInterpolationInterpolate(,B3Minterpolation,S207,TRUE)</f>
        <v>#NAME?</v>
      </c>
      <c r="AA207" s="1019"/>
      <c r="AB207" s="1019"/>
    </row>
    <row r="208" spans="6:28" ht="11.25" customHeight="1" x14ac:dyDescent="0.2">
      <c r="F208" s="1020"/>
      <c r="G208" s="1020"/>
      <c r="H208" s="1019"/>
      <c r="L208" s="1019"/>
      <c r="M208" s="1019"/>
      <c r="S208" s="1018" t="e">
        <f ca="1">_xll.qlCalendarAdvance(,Calendar,S207,"1D","f")</f>
        <v>#NAME?</v>
      </c>
      <c r="T208" s="1018" t="e">
        <f ca="1">_xll.qlCalendarAdvance(trigger,Calendar,S208,$G$1,"mf")</f>
        <v>#NAME?</v>
      </c>
      <c r="U208" s="1034" t="e">
        <f ca="1">_xll.qlDayCounterYearFraction(trigger,DayCounter,S208,T208)</f>
        <v>#NAME?</v>
      </c>
      <c r="V208" s="1031" t="e">
        <f ca="1">_xll.qlInterpolationInterpolate(,B3Minterpolation,S208,TRUE)</f>
        <v>#NAME?</v>
      </c>
      <c r="AA208" s="1019"/>
      <c r="AB208" s="1019"/>
    </row>
    <row r="209" spans="6:28" ht="11.25" customHeight="1" x14ac:dyDescent="0.2">
      <c r="F209" s="1020"/>
      <c r="G209" s="1020"/>
      <c r="H209" s="1019"/>
      <c r="L209" s="1019"/>
      <c r="M209" s="1019"/>
      <c r="S209" s="1018" t="e">
        <f ca="1">_xll.qlCalendarAdvance(,Calendar,S208,"1D","f")</f>
        <v>#NAME?</v>
      </c>
      <c r="T209" s="1018" t="e">
        <f ca="1">_xll.qlCalendarAdvance(trigger,Calendar,S209,$G$1,"mf")</f>
        <v>#NAME?</v>
      </c>
      <c r="U209" s="1034" t="e">
        <f ca="1">_xll.qlDayCounterYearFraction(trigger,DayCounter,S209,T209)</f>
        <v>#NAME?</v>
      </c>
      <c r="V209" s="1031" t="e">
        <f ca="1">_xll.qlInterpolationInterpolate(,B3Minterpolation,S209,TRUE)</f>
        <v>#NAME?</v>
      </c>
      <c r="AA209" s="1019"/>
      <c r="AB209" s="1019"/>
    </row>
    <row r="210" spans="6:28" ht="11.25" customHeight="1" x14ac:dyDescent="0.2">
      <c r="F210" s="1020"/>
      <c r="G210" s="1020"/>
      <c r="H210" s="1019"/>
      <c r="L210" s="1019"/>
      <c r="M210" s="1019"/>
      <c r="S210" s="1018" t="e">
        <f ca="1">_xll.qlCalendarAdvance(,Calendar,S209,"1D","f")</f>
        <v>#NAME?</v>
      </c>
      <c r="T210" s="1018" t="e">
        <f ca="1">_xll.qlCalendarAdvance(trigger,Calendar,S210,$G$1,"mf")</f>
        <v>#NAME?</v>
      </c>
      <c r="U210" s="1034" t="e">
        <f ca="1">_xll.qlDayCounterYearFraction(trigger,DayCounter,S210,T210)</f>
        <v>#NAME?</v>
      </c>
      <c r="V210" s="1031" t="e">
        <f ca="1">_xll.qlInterpolationInterpolate(,B3Minterpolation,S210,TRUE)</f>
        <v>#NAME?</v>
      </c>
      <c r="AA210" s="1019"/>
      <c r="AB210" s="1019"/>
    </row>
    <row r="211" spans="6:28" ht="11.25" customHeight="1" x14ac:dyDescent="0.2">
      <c r="F211" s="1020"/>
      <c r="G211" s="1020"/>
      <c r="H211" s="1019"/>
      <c r="L211" s="1019"/>
      <c r="M211" s="1019"/>
      <c r="S211" s="1018" t="e">
        <f ca="1">_xll.qlCalendarAdvance(,Calendar,S210,"1D","f")</f>
        <v>#NAME?</v>
      </c>
      <c r="T211" s="1018" t="e">
        <f ca="1">_xll.qlCalendarAdvance(trigger,Calendar,S211,$G$1,"mf")</f>
        <v>#NAME?</v>
      </c>
      <c r="U211" s="1034" t="e">
        <f ca="1">_xll.qlDayCounterYearFraction(trigger,DayCounter,S211,T211)</f>
        <v>#NAME?</v>
      </c>
      <c r="V211" s="1031" t="e">
        <f ca="1">_xll.qlInterpolationInterpolate(,B3Minterpolation,S211,TRUE)</f>
        <v>#NAME?</v>
      </c>
      <c r="AA211" s="1019"/>
      <c r="AB211" s="1019"/>
    </row>
    <row r="212" spans="6:28" ht="11.25" customHeight="1" x14ac:dyDescent="0.2">
      <c r="F212" s="1020"/>
      <c r="G212" s="1020"/>
      <c r="H212" s="1019"/>
      <c r="L212" s="1019"/>
      <c r="M212" s="1019"/>
      <c r="S212" s="1018" t="e">
        <f ca="1">_xll.qlCalendarAdvance(,Calendar,S211,"1D","f")</f>
        <v>#NAME?</v>
      </c>
      <c r="T212" s="1018" t="e">
        <f ca="1">_xll.qlCalendarAdvance(trigger,Calendar,S212,$G$1,"mf")</f>
        <v>#NAME?</v>
      </c>
      <c r="U212" s="1034" t="e">
        <f ca="1">_xll.qlDayCounterYearFraction(trigger,DayCounter,S212,T212)</f>
        <v>#NAME?</v>
      </c>
      <c r="V212" s="1031" t="e">
        <f ca="1">_xll.qlInterpolationInterpolate(,B3Minterpolation,S212,TRUE)</f>
        <v>#NAME?</v>
      </c>
      <c r="AA212" s="1019"/>
      <c r="AB212" s="1019"/>
    </row>
    <row r="213" spans="6:28" ht="11.25" customHeight="1" x14ac:dyDescent="0.2">
      <c r="F213" s="1020"/>
      <c r="G213" s="1020"/>
      <c r="H213" s="1019"/>
      <c r="L213" s="1019"/>
      <c r="M213" s="1019"/>
      <c r="S213" s="1018" t="e">
        <f ca="1">_xll.qlCalendarAdvance(,Calendar,S212,"1D","f")</f>
        <v>#NAME?</v>
      </c>
      <c r="T213" s="1018" t="e">
        <f ca="1">_xll.qlCalendarAdvance(trigger,Calendar,S213,$G$1,"mf")</f>
        <v>#NAME?</v>
      </c>
      <c r="U213" s="1034" t="e">
        <f ca="1">_xll.qlDayCounterYearFraction(trigger,DayCounter,S213,T213)</f>
        <v>#NAME?</v>
      </c>
      <c r="V213" s="1031" t="e">
        <f ca="1">_xll.qlInterpolationInterpolate(,B3Minterpolation,S213,TRUE)</f>
        <v>#NAME?</v>
      </c>
      <c r="AA213" s="1019"/>
      <c r="AB213" s="1019"/>
    </row>
    <row r="214" spans="6:28" ht="11.25" customHeight="1" x14ac:dyDescent="0.2">
      <c r="F214" s="1020"/>
      <c r="G214" s="1020"/>
      <c r="H214" s="1019"/>
      <c r="L214" s="1019"/>
      <c r="M214" s="1019"/>
      <c r="S214" s="1018" t="e">
        <f ca="1">_xll.qlCalendarAdvance(,Calendar,S213,"1D","f")</f>
        <v>#NAME?</v>
      </c>
      <c r="T214" s="1018" t="e">
        <f ca="1">_xll.qlCalendarAdvance(trigger,Calendar,S214,$G$1,"mf")</f>
        <v>#NAME?</v>
      </c>
      <c r="U214" s="1034" t="e">
        <f ca="1">_xll.qlDayCounterYearFraction(trigger,DayCounter,S214,T214)</f>
        <v>#NAME?</v>
      </c>
      <c r="V214" s="1031" t="e">
        <f ca="1">_xll.qlInterpolationInterpolate(,B3Minterpolation,S214,TRUE)</f>
        <v>#NAME?</v>
      </c>
      <c r="AA214" s="1019"/>
      <c r="AB214" s="1019"/>
    </row>
    <row r="215" spans="6:28" ht="11.25" customHeight="1" x14ac:dyDescent="0.2">
      <c r="F215" s="1020"/>
      <c r="G215" s="1020"/>
      <c r="H215" s="1019"/>
      <c r="L215" s="1019"/>
      <c r="M215" s="1019"/>
      <c r="S215" s="1018" t="e">
        <f ca="1">_xll.qlCalendarAdvance(,Calendar,S214,"1D","f")</f>
        <v>#NAME?</v>
      </c>
      <c r="T215" s="1018" t="e">
        <f ca="1">_xll.qlCalendarAdvance(trigger,Calendar,S215,$G$1,"mf")</f>
        <v>#NAME?</v>
      </c>
      <c r="U215" s="1034" t="e">
        <f ca="1">_xll.qlDayCounterYearFraction(trigger,DayCounter,S215,T215)</f>
        <v>#NAME?</v>
      </c>
      <c r="V215" s="1031" t="e">
        <f ca="1">_xll.qlInterpolationInterpolate(,B3Minterpolation,S215,TRUE)</f>
        <v>#NAME?</v>
      </c>
      <c r="AA215" s="1019"/>
      <c r="AB215" s="1019"/>
    </row>
    <row r="216" spans="6:28" ht="11.25" customHeight="1" x14ac:dyDescent="0.2">
      <c r="F216" s="1020"/>
      <c r="G216" s="1020"/>
      <c r="H216" s="1019"/>
      <c r="L216" s="1019"/>
      <c r="M216" s="1019"/>
      <c r="S216" s="1018" t="e">
        <f ca="1">_xll.qlCalendarAdvance(,Calendar,S215,"1D","f")</f>
        <v>#NAME?</v>
      </c>
      <c r="T216" s="1018" t="e">
        <f ca="1">_xll.qlCalendarAdvance(trigger,Calendar,S216,$G$1,"mf")</f>
        <v>#NAME?</v>
      </c>
      <c r="U216" s="1034" t="e">
        <f ca="1">_xll.qlDayCounterYearFraction(trigger,DayCounter,S216,T216)</f>
        <v>#NAME?</v>
      </c>
      <c r="V216" s="1031" t="e">
        <f ca="1">_xll.qlInterpolationInterpolate(,B3Minterpolation,S216,TRUE)</f>
        <v>#NAME?</v>
      </c>
      <c r="AA216" s="1019"/>
      <c r="AB216" s="1019"/>
    </row>
    <row r="217" spans="6:28" ht="11.25" customHeight="1" x14ac:dyDescent="0.2">
      <c r="F217" s="1020"/>
      <c r="G217" s="1020"/>
      <c r="H217" s="1019"/>
      <c r="L217" s="1019"/>
      <c r="M217" s="1019"/>
      <c r="S217" s="1018" t="e">
        <f ca="1">_xll.qlCalendarAdvance(,Calendar,S216,"1D","f")</f>
        <v>#NAME?</v>
      </c>
      <c r="T217" s="1018" t="e">
        <f ca="1">_xll.qlCalendarAdvance(trigger,Calendar,S217,$G$1,"mf")</f>
        <v>#NAME?</v>
      </c>
      <c r="U217" s="1034" t="e">
        <f ca="1">_xll.qlDayCounterYearFraction(trigger,DayCounter,S217,T217)</f>
        <v>#NAME?</v>
      </c>
      <c r="V217" s="1031" t="e">
        <f ca="1">_xll.qlInterpolationInterpolate(,B3Minterpolation,S217,TRUE)</f>
        <v>#NAME?</v>
      </c>
      <c r="AA217" s="1019"/>
      <c r="AB217" s="1019"/>
    </row>
    <row r="218" spans="6:28" ht="11.25" customHeight="1" x14ac:dyDescent="0.2">
      <c r="F218" s="1020"/>
      <c r="G218" s="1020"/>
      <c r="H218" s="1019"/>
      <c r="L218" s="1019"/>
      <c r="M218" s="1019"/>
      <c r="S218" s="1018" t="e">
        <f ca="1">_xll.qlCalendarAdvance(,Calendar,S217,"1D","f")</f>
        <v>#NAME?</v>
      </c>
      <c r="T218" s="1018" t="e">
        <f ca="1">_xll.qlCalendarAdvance(trigger,Calendar,S218,$G$1,"mf")</f>
        <v>#NAME?</v>
      </c>
      <c r="U218" s="1034" t="e">
        <f ca="1">_xll.qlDayCounterYearFraction(trigger,DayCounter,S218,T218)</f>
        <v>#NAME?</v>
      </c>
      <c r="V218" s="1031" t="e">
        <f ca="1">_xll.qlInterpolationInterpolate(,B3Minterpolation,S218,TRUE)</f>
        <v>#NAME?</v>
      </c>
      <c r="AA218" s="1019"/>
      <c r="AB218" s="1019"/>
    </row>
    <row r="219" spans="6:28" ht="11.25" customHeight="1" x14ac:dyDescent="0.2">
      <c r="F219" s="1020"/>
      <c r="G219" s="1020"/>
      <c r="H219" s="1019"/>
      <c r="L219" s="1019"/>
      <c r="M219" s="1019"/>
      <c r="S219" s="1018" t="e">
        <f ca="1">_xll.qlCalendarAdvance(,Calendar,S218,"1D","f")</f>
        <v>#NAME?</v>
      </c>
      <c r="T219" s="1018" t="e">
        <f ca="1">_xll.qlCalendarAdvance(trigger,Calendar,S219,$G$1,"mf")</f>
        <v>#NAME?</v>
      </c>
      <c r="U219" s="1034" t="e">
        <f ca="1">_xll.qlDayCounterYearFraction(trigger,DayCounter,S219,T219)</f>
        <v>#NAME?</v>
      </c>
      <c r="V219" s="1031" t="e">
        <f ca="1">_xll.qlInterpolationInterpolate(,B3Minterpolation,S219,TRUE)</f>
        <v>#NAME?</v>
      </c>
      <c r="AA219" s="1019"/>
      <c r="AB219" s="1019"/>
    </row>
    <row r="220" spans="6:28" ht="11.25" customHeight="1" x14ac:dyDescent="0.2">
      <c r="F220" s="1020"/>
      <c r="G220" s="1020"/>
      <c r="H220" s="1019"/>
      <c r="L220" s="1019"/>
      <c r="M220" s="1019"/>
      <c r="S220" s="1018" t="e">
        <f ca="1">_xll.qlCalendarAdvance(,Calendar,S219,"1D","f")</f>
        <v>#NAME?</v>
      </c>
      <c r="T220" s="1018" t="e">
        <f ca="1">_xll.qlCalendarAdvance(trigger,Calendar,S220,$G$1,"mf")</f>
        <v>#NAME?</v>
      </c>
      <c r="U220" s="1034" t="e">
        <f ca="1">_xll.qlDayCounterYearFraction(trigger,DayCounter,S220,T220)</f>
        <v>#NAME?</v>
      </c>
      <c r="V220" s="1031" t="e">
        <f ca="1">_xll.qlInterpolationInterpolate(,B3Minterpolation,S220,TRUE)</f>
        <v>#NAME?</v>
      </c>
      <c r="AA220" s="1019"/>
      <c r="AB220" s="1019"/>
    </row>
    <row r="221" spans="6:28" ht="11.25" customHeight="1" x14ac:dyDescent="0.2">
      <c r="F221" s="1020"/>
      <c r="G221" s="1020"/>
      <c r="H221" s="1019"/>
      <c r="L221" s="1019"/>
      <c r="M221" s="1019"/>
      <c r="S221" s="1018" t="e">
        <f ca="1">_xll.qlCalendarAdvance(,Calendar,S220,"1D","f")</f>
        <v>#NAME?</v>
      </c>
      <c r="T221" s="1018" t="e">
        <f ca="1">_xll.qlCalendarAdvance(trigger,Calendar,S221,$G$1,"mf")</f>
        <v>#NAME?</v>
      </c>
      <c r="U221" s="1034" t="e">
        <f ca="1">_xll.qlDayCounterYearFraction(trigger,DayCounter,S221,T221)</f>
        <v>#NAME?</v>
      </c>
      <c r="V221" s="1031" t="e">
        <f ca="1">_xll.qlInterpolationInterpolate(,B3Minterpolation,S221,TRUE)</f>
        <v>#NAME?</v>
      </c>
      <c r="AA221" s="1019"/>
      <c r="AB221" s="1019"/>
    </row>
    <row r="222" spans="6:28" ht="11.25" customHeight="1" x14ac:dyDescent="0.2">
      <c r="F222" s="1020"/>
      <c r="G222" s="1020"/>
      <c r="H222" s="1019"/>
      <c r="L222" s="1019"/>
      <c r="M222" s="1019"/>
      <c r="S222" s="1018" t="e">
        <f ca="1">_xll.qlCalendarAdvance(,Calendar,S221,"1D","f")</f>
        <v>#NAME?</v>
      </c>
      <c r="T222" s="1018" t="e">
        <f ca="1">_xll.qlCalendarAdvance(trigger,Calendar,S222,$G$1,"mf")</f>
        <v>#NAME?</v>
      </c>
      <c r="U222" s="1034" t="e">
        <f ca="1">_xll.qlDayCounterYearFraction(trigger,DayCounter,S222,T222)</f>
        <v>#NAME?</v>
      </c>
      <c r="V222" s="1031" t="e">
        <f ca="1">_xll.qlInterpolationInterpolate(,B3Minterpolation,S222,TRUE)</f>
        <v>#NAME?</v>
      </c>
      <c r="AA222" s="1019"/>
      <c r="AB222" s="1019"/>
    </row>
    <row r="223" spans="6:28" ht="11.25" customHeight="1" x14ac:dyDescent="0.2">
      <c r="F223" s="1020"/>
      <c r="G223" s="1020"/>
      <c r="H223" s="1019"/>
      <c r="L223" s="1019"/>
      <c r="M223" s="1019"/>
      <c r="S223" s="1018" t="e">
        <f ca="1">_xll.qlCalendarAdvance(,Calendar,S222,"1D","f")</f>
        <v>#NAME?</v>
      </c>
      <c r="T223" s="1018" t="e">
        <f ca="1">_xll.qlCalendarAdvance(trigger,Calendar,S223,$G$1,"mf")</f>
        <v>#NAME?</v>
      </c>
      <c r="U223" s="1034" t="e">
        <f ca="1">_xll.qlDayCounterYearFraction(trigger,DayCounter,S223,T223)</f>
        <v>#NAME?</v>
      </c>
      <c r="V223" s="1031" t="e">
        <f ca="1">_xll.qlInterpolationInterpolate(,B3Minterpolation,S223,TRUE)</f>
        <v>#NAME?</v>
      </c>
      <c r="AA223" s="1019"/>
      <c r="AB223" s="1019"/>
    </row>
    <row r="224" spans="6:28" ht="11.25" customHeight="1" x14ac:dyDescent="0.2">
      <c r="F224" s="1020"/>
      <c r="G224" s="1020"/>
      <c r="H224" s="1019"/>
      <c r="L224" s="1019"/>
      <c r="M224" s="1019"/>
      <c r="S224" s="1018" t="e">
        <f ca="1">_xll.qlCalendarAdvance(,Calendar,S223,"1D","f")</f>
        <v>#NAME?</v>
      </c>
      <c r="T224" s="1018" t="e">
        <f ca="1">_xll.qlCalendarAdvance(trigger,Calendar,S224,$G$1,"mf")</f>
        <v>#NAME?</v>
      </c>
      <c r="U224" s="1034" t="e">
        <f ca="1">_xll.qlDayCounterYearFraction(trigger,DayCounter,S224,T224)</f>
        <v>#NAME?</v>
      </c>
      <c r="V224" s="1031" t="e">
        <f ca="1">_xll.qlInterpolationInterpolate(,B3Minterpolation,S224,TRUE)</f>
        <v>#NAME?</v>
      </c>
      <c r="AA224" s="1019"/>
      <c r="AB224" s="1019"/>
    </row>
    <row r="225" spans="6:28" ht="11.25" customHeight="1" x14ac:dyDescent="0.2">
      <c r="F225" s="1020"/>
      <c r="G225" s="1020"/>
      <c r="H225" s="1019"/>
      <c r="L225" s="1019"/>
      <c r="M225" s="1019"/>
      <c r="S225" s="1018" t="e">
        <f ca="1">_xll.qlCalendarAdvance(,Calendar,S224,"1D","f")</f>
        <v>#NAME?</v>
      </c>
      <c r="T225" s="1018" t="e">
        <f ca="1">_xll.qlCalendarAdvance(trigger,Calendar,S225,$G$1,"mf")</f>
        <v>#NAME?</v>
      </c>
      <c r="U225" s="1034" t="e">
        <f ca="1">_xll.qlDayCounterYearFraction(trigger,DayCounter,S225,T225)</f>
        <v>#NAME?</v>
      </c>
      <c r="V225" s="1031" t="e">
        <f ca="1">_xll.qlInterpolationInterpolate(,B3Minterpolation,S225,TRUE)</f>
        <v>#NAME?</v>
      </c>
      <c r="AA225" s="1019"/>
      <c r="AB225" s="1019"/>
    </row>
    <row r="226" spans="6:28" ht="11.25" customHeight="1" x14ac:dyDescent="0.2">
      <c r="F226" s="1020"/>
      <c r="G226" s="1020"/>
      <c r="H226" s="1019"/>
      <c r="L226" s="1019"/>
      <c r="M226" s="1019"/>
      <c r="S226" s="1018" t="e">
        <f ca="1">_xll.qlCalendarAdvance(,Calendar,S225,"1D","f")</f>
        <v>#NAME?</v>
      </c>
      <c r="T226" s="1018" t="e">
        <f ca="1">_xll.qlCalendarAdvance(trigger,Calendar,S226,$G$1,"mf")</f>
        <v>#NAME?</v>
      </c>
      <c r="U226" s="1034" t="e">
        <f ca="1">_xll.qlDayCounterYearFraction(trigger,DayCounter,S226,T226)</f>
        <v>#NAME?</v>
      </c>
      <c r="V226" s="1031" t="e">
        <f ca="1">_xll.qlInterpolationInterpolate(,B3Minterpolation,S226,TRUE)</f>
        <v>#NAME?</v>
      </c>
      <c r="AA226" s="1019"/>
      <c r="AB226" s="1019"/>
    </row>
    <row r="227" spans="6:28" ht="11.25" customHeight="1" x14ac:dyDescent="0.2">
      <c r="F227" s="1020"/>
      <c r="G227" s="1020"/>
      <c r="H227" s="1019"/>
      <c r="L227" s="1019"/>
      <c r="M227" s="1019"/>
      <c r="S227" s="1018" t="e">
        <f ca="1">_xll.qlCalendarAdvance(,Calendar,S226,"1D","f")</f>
        <v>#NAME?</v>
      </c>
      <c r="T227" s="1018" t="e">
        <f ca="1">_xll.qlCalendarAdvance(trigger,Calendar,S227,$G$1,"mf")</f>
        <v>#NAME?</v>
      </c>
      <c r="U227" s="1034" t="e">
        <f ca="1">_xll.qlDayCounterYearFraction(trigger,DayCounter,S227,T227)</f>
        <v>#NAME?</v>
      </c>
      <c r="V227" s="1031" t="e">
        <f ca="1">_xll.qlInterpolationInterpolate(,B3Minterpolation,S227,TRUE)</f>
        <v>#NAME?</v>
      </c>
      <c r="AA227" s="1019"/>
      <c r="AB227" s="1019"/>
    </row>
    <row r="228" spans="6:28" ht="11.25" customHeight="1" x14ac:dyDescent="0.2">
      <c r="F228" s="1020"/>
      <c r="G228" s="1020"/>
      <c r="H228" s="1019"/>
      <c r="L228" s="1019"/>
      <c r="M228" s="1019"/>
      <c r="S228" s="1018" t="e">
        <f ca="1">_xll.qlCalendarAdvance(,Calendar,S227,"1D","f")</f>
        <v>#NAME?</v>
      </c>
      <c r="T228" s="1018" t="e">
        <f ca="1">_xll.qlCalendarAdvance(trigger,Calendar,S228,$G$1,"mf")</f>
        <v>#NAME?</v>
      </c>
      <c r="U228" s="1034" t="e">
        <f ca="1">_xll.qlDayCounterYearFraction(trigger,DayCounter,S228,T228)</f>
        <v>#NAME?</v>
      </c>
      <c r="V228" s="1031" t="e">
        <f ca="1">_xll.qlInterpolationInterpolate(,B3Minterpolation,S228,TRUE)</f>
        <v>#NAME?</v>
      </c>
      <c r="AA228" s="1019"/>
      <c r="AB228" s="1019"/>
    </row>
    <row r="229" spans="6:28" ht="11.25" customHeight="1" x14ac:dyDescent="0.2">
      <c r="F229" s="1020"/>
      <c r="G229" s="1020"/>
      <c r="H229" s="1019"/>
      <c r="L229" s="1019"/>
      <c r="M229" s="1019"/>
      <c r="S229" s="1018" t="e">
        <f ca="1">_xll.qlCalendarAdvance(,Calendar,S228,"1D","f")</f>
        <v>#NAME?</v>
      </c>
      <c r="T229" s="1018" t="e">
        <f ca="1">_xll.qlCalendarAdvance(trigger,Calendar,S229,$G$1,"mf")</f>
        <v>#NAME?</v>
      </c>
      <c r="U229" s="1034" t="e">
        <f ca="1">_xll.qlDayCounterYearFraction(trigger,DayCounter,S229,T229)</f>
        <v>#NAME?</v>
      </c>
      <c r="V229" s="1031" t="e">
        <f ca="1">_xll.qlInterpolationInterpolate(,B3Minterpolation,S229,TRUE)</f>
        <v>#NAME?</v>
      </c>
      <c r="AA229" s="1019"/>
      <c r="AB229" s="1019"/>
    </row>
    <row r="230" spans="6:28" ht="11.25" customHeight="1" x14ac:dyDescent="0.2">
      <c r="F230" s="1020"/>
      <c r="G230" s="1020"/>
      <c r="H230" s="1019"/>
      <c r="L230" s="1019"/>
      <c r="M230" s="1019"/>
      <c r="S230" s="1018" t="e">
        <f ca="1">_xll.qlCalendarAdvance(,Calendar,S229,"1D","f")</f>
        <v>#NAME?</v>
      </c>
      <c r="T230" s="1018" t="e">
        <f ca="1">_xll.qlCalendarAdvance(trigger,Calendar,S230,$G$1,"mf")</f>
        <v>#NAME?</v>
      </c>
      <c r="U230" s="1034" t="e">
        <f ca="1">_xll.qlDayCounterYearFraction(trigger,DayCounter,S230,T230)</f>
        <v>#NAME?</v>
      </c>
      <c r="V230" s="1031" t="e">
        <f ca="1">_xll.qlInterpolationInterpolate(,B3Minterpolation,S230,TRUE)</f>
        <v>#NAME?</v>
      </c>
      <c r="AA230" s="1019"/>
      <c r="AB230" s="1019"/>
    </row>
    <row r="231" spans="6:28" ht="11.25" customHeight="1" x14ac:dyDescent="0.2">
      <c r="F231" s="1020"/>
      <c r="G231" s="1020"/>
      <c r="H231" s="1019"/>
      <c r="L231" s="1019"/>
      <c r="M231" s="1019"/>
      <c r="S231" s="1018" t="e">
        <f ca="1">_xll.qlCalendarAdvance(,Calendar,S230,"1D","f")</f>
        <v>#NAME?</v>
      </c>
      <c r="T231" s="1018" t="e">
        <f ca="1">_xll.qlCalendarAdvance(trigger,Calendar,S231,$G$1,"mf")</f>
        <v>#NAME?</v>
      </c>
      <c r="U231" s="1034" t="e">
        <f ca="1">_xll.qlDayCounterYearFraction(trigger,DayCounter,S231,T231)</f>
        <v>#NAME?</v>
      </c>
      <c r="V231" s="1031" t="e">
        <f ca="1">_xll.qlInterpolationInterpolate(,B3Minterpolation,S231,TRUE)</f>
        <v>#NAME?</v>
      </c>
      <c r="AA231" s="1019"/>
      <c r="AB231" s="1019"/>
    </row>
    <row r="232" spans="6:28" ht="11.25" customHeight="1" x14ac:dyDescent="0.2">
      <c r="F232" s="1020"/>
      <c r="G232" s="1020"/>
      <c r="H232" s="1019"/>
      <c r="L232" s="1019"/>
      <c r="M232" s="1019"/>
      <c r="S232" s="1018" t="e">
        <f ca="1">_xll.qlCalendarAdvance(,Calendar,S231,"1D","f")</f>
        <v>#NAME?</v>
      </c>
      <c r="T232" s="1018" t="e">
        <f ca="1">_xll.qlCalendarAdvance(trigger,Calendar,S232,$G$1,"mf")</f>
        <v>#NAME?</v>
      </c>
      <c r="U232" s="1034" t="e">
        <f ca="1">_xll.qlDayCounterYearFraction(trigger,DayCounter,S232,T232)</f>
        <v>#NAME?</v>
      </c>
      <c r="V232" s="1031" t="e">
        <f ca="1">_xll.qlInterpolationInterpolate(,B3Minterpolation,S232,TRUE)</f>
        <v>#NAME?</v>
      </c>
      <c r="AA232" s="1019"/>
      <c r="AB232" s="1019"/>
    </row>
    <row r="233" spans="6:28" ht="11.25" customHeight="1" x14ac:dyDescent="0.2">
      <c r="F233" s="1020"/>
      <c r="G233" s="1020"/>
      <c r="H233" s="1019"/>
      <c r="L233" s="1019"/>
      <c r="M233" s="1019"/>
      <c r="S233" s="1018" t="e">
        <f ca="1">_xll.qlCalendarAdvance(,Calendar,S232,"1D","f")</f>
        <v>#NAME?</v>
      </c>
      <c r="T233" s="1018" t="e">
        <f ca="1">_xll.qlCalendarAdvance(trigger,Calendar,S233,$G$1,"mf")</f>
        <v>#NAME?</v>
      </c>
      <c r="U233" s="1034" t="e">
        <f ca="1">_xll.qlDayCounterYearFraction(trigger,DayCounter,S233,T233)</f>
        <v>#NAME?</v>
      </c>
      <c r="V233" s="1031" t="e">
        <f ca="1">_xll.qlInterpolationInterpolate(,B3Minterpolation,S233,TRUE)</f>
        <v>#NAME?</v>
      </c>
      <c r="AA233" s="1019"/>
      <c r="AB233" s="1019"/>
    </row>
    <row r="234" spans="6:28" ht="11.25" customHeight="1" x14ac:dyDescent="0.2">
      <c r="F234" s="1020"/>
      <c r="G234" s="1020"/>
      <c r="H234" s="1019"/>
      <c r="L234" s="1019"/>
      <c r="M234" s="1019"/>
      <c r="S234" s="1018" t="e">
        <f ca="1">_xll.qlCalendarAdvance(,Calendar,S233,"1D","f")</f>
        <v>#NAME?</v>
      </c>
      <c r="T234" s="1018" t="e">
        <f ca="1">_xll.qlCalendarAdvance(trigger,Calendar,S234,$G$1,"mf")</f>
        <v>#NAME?</v>
      </c>
      <c r="U234" s="1034" t="e">
        <f ca="1">_xll.qlDayCounterYearFraction(trigger,DayCounter,S234,T234)</f>
        <v>#NAME?</v>
      </c>
      <c r="V234" s="1031" t="e">
        <f ca="1">_xll.qlInterpolationInterpolate(,B3Minterpolation,S234,TRUE)</f>
        <v>#NAME?</v>
      </c>
      <c r="AA234" s="1019"/>
      <c r="AB234" s="1019"/>
    </row>
    <row r="235" spans="6:28" ht="11.25" customHeight="1" x14ac:dyDescent="0.2">
      <c r="F235" s="1020"/>
      <c r="G235" s="1020"/>
      <c r="H235" s="1019"/>
      <c r="L235" s="1019"/>
      <c r="M235" s="1019"/>
      <c r="S235" s="1018" t="e">
        <f ca="1">_xll.qlCalendarAdvance(,Calendar,S234,"1D","f")</f>
        <v>#NAME?</v>
      </c>
      <c r="T235" s="1018" t="e">
        <f ca="1">_xll.qlCalendarAdvance(trigger,Calendar,S235,$G$1,"mf")</f>
        <v>#NAME?</v>
      </c>
      <c r="U235" s="1034" t="e">
        <f ca="1">_xll.qlDayCounterYearFraction(trigger,DayCounter,S235,T235)</f>
        <v>#NAME?</v>
      </c>
      <c r="V235" s="1031" t="e">
        <f ca="1">_xll.qlInterpolationInterpolate(,B3Minterpolation,S235,TRUE)</f>
        <v>#NAME?</v>
      </c>
      <c r="AA235" s="1019"/>
      <c r="AB235" s="1019"/>
    </row>
    <row r="236" spans="6:28" ht="11.25" customHeight="1" x14ac:dyDescent="0.2">
      <c r="F236" s="1020"/>
      <c r="G236" s="1020"/>
      <c r="H236" s="1019"/>
      <c r="L236" s="1019"/>
      <c r="M236" s="1019"/>
      <c r="S236" s="1018" t="e">
        <f ca="1">_xll.qlCalendarAdvance(,Calendar,S235,"1D","f")</f>
        <v>#NAME?</v>
      </c>
      <c r="T236" s="1018" t="e">
        <f ca="1">_xll.qlCalendarAdvance(trigger,Calendar,S236,$G$1,"mf")</f>
        <v>#NAME?</v>
      </c>
      <c r="U236" s="1034" t="e">
        <f ca="1">_xll.qlDayCounterYearFraction(trigger,DayCounter,S236,T236)</f>
        <v>#NAME?</v>
      </c>
      <c r="V236" s="1031" t="e">
        <f ca="1">_xll.qlInterpolationInterpolate(,B3Minterpolation,S236,TRUE)</f>
        <v>#NAME?</v>
      </c>
      <c r="AA236" s="1019"/>
      <c r="AB236" s="1019"/>
    </row>
    <row r="237" spans="6:28" ht="11.25" customHeight="1" x14ac:dyDescent="0.2">
      <c r="F237" s="1020"/>
      <c r="G237" s="1020"/>
      <c r="H237" s="1019"/>
      <c r="L237" s="1019"/>
      <c r="M237" s="1019"/>
      <c r="S237" s="1018" t="e">
        <f ca="1">_xll.qlCalendarAdvance(,Calendar,S236,"1D","f")</f>
        <v>#NAME?</v>
      </c>
      <c r="T237" s="1018" t="e">
        <f ca="1">_xll.qlCalendarAdvance(trigger,Calendar,S237,$G$1,"mf")</f>
        <v>#NAME?</v>
      </c>
      <c r="U237" s="1034" t="e">
        <f ca="1">_xll.qlDayCounterYearFraction(trigger,DayCounter,S237,T237)</f>
        <v>#NAME?</v>
      </c>
      <c r="V237" s="1031" t="e">
        <f ca="1">_xll.qlInterpolationInterpolate(,B3Minterpolation,S237,TRUE)</f>
        <v>#NAME?</v>
      </c>
      <c r="AA237" s="1019"/>
      <c r="AB237" s="1019"/>
    </row>
    <row r="238" spans="6:28" ht="11.25" customHeight="1" x14ac:dyDescent="0.2">
      <c r="F238" s="1020"/>
      <c r="G238" s="1020"/>
      <c r="H238" s="1019"/>
      <c r="L238" s="1019"/>
      <c r="M238" s="1019"/>
      <c r="S238" s="1018" t="e">
        <f ca="1">_xll.qlCalendarAdvance(,Calendar,S237,"1D","f")</f>
        <v>#NAME?</v>
      </c>
      <c r="T238" s="1018" t="e">
        <f ca="1">_xll.qlCalendarAdvance(trigger,Calendar,S238,$G$1,"mf")</f>
        <v>#NAME?</v>
      </c>
      <c r="U238" s="1034" t="e">
        <f ca="1">_xll.qlDayCounterYearFraction(trigger,DayCounter,S238,T238)</f>
        <v>#NAME?</v>
      </c>
      <c r="V238" s="1031" t="e">
        <f ca="1">_xll.qlInterpolationInterpolate(,B3Minterpolation,S238,TRUE)</f>
        <v>#NAME?</v>
      </c>
      <c r="AA238" s="1019"/>
      <c r="AB238" s="1019"/>
    </row>
    <row r="239" spans="6:28" ht="11.25" customHeight="1" x14ac:dyDescent="0.2">
      <c r="F239" s="1020"/>
      <c r="G239" s="1020"/>
      <c r="H239" s="1019"/>
      <c r="L239" s="1019"/>
      <c r="M239" s="1019"/>
      <c r="S239" s="1018" t="e">
        <f ca="1">_xll.qlCalendarAdvance(,Calendar,S238,"1D","f")</f>
        <v>#NAME?</v>
      </c>
      <c r="T239" s="1018" t="e">
        <f ca="1">_xll.qlCalendarAdvance(trigger,Calendar,S239,$G$1,"mf")</f>
        <v>#NAME?</v>
      </c>
      <c r="U239" s="1034" t="e">
        <f ca="1">_xll.qlDayCounterYearFraction(trigger,DayCounter,S239,T239)</f>
        <v>#NAME?</v>
      </c>
      <c r="V239" s="1031" t="e">
        <f ca="1">_xll.qlInterpolationInterpolate(,B3Minterpolation,S239,TRUE)</f>
        <v>#NAME?</v>
      </c>
      <c r="AA239" s="1019"/>
      <c r="AB239" s="1019"/>
    </row>
    <row r="240" spans="6:28" ht="11.25" customHeight="1" x14ac:dyDescent="0.2">
      <c r="F240" s="1020"/>
      <c r="G240" s="1020"/>
      <c r="H240" s="1019"/>
      <c r="L240" s="1019"/>
      <c r="M240" s="1019"/>
      <c r="S240" s="1018" t="e">
        <f ca="1">_xll.qlCalendarAdvance(,Calendar,S239,"1D","f")</f>
        <v>#NAME?</v>
      </c>
      <c r="T240" s="1018" t="e">
        <f ca="1">_xll.qlCalendarAdvance(trigger,Calendar,S240,$G$1,"mf")</f>
        <v>#NAME?</v>
      </c>
      <c r="U240" s="1034" t="e">
        <f ca="1">_xll.qlDayCounterYearFraction(trigger,DayCounter,S240,T240)</f>
        <v>#NAME?</v>
      </c>
      <c r="V240" s="1031" t="e">
        <f ca="1">_xll.qlInterpolationInterpolate(,B3Minterpolation,S240,TRUE)</f>
        <v>#NAME?</v>
      </c>
      <c r="AA240" s="1019"/>
      <c r="AB240" s="1019"/>
    </row>
    <row r="241" spans="6:28" ht="11.25" customHeight="1" x14ac:dyDescent="0.2">
      <c r="F241" s="1020"/>
      <c r="G241" s="1020"/>
      <c r="H241" s="1019"/>
      <c r="L241" s="1019"/>
      <c r="M241" s="1019"/>
      <c r="S241" s="1018" t="e">
        <f ca="1">_xll.qlCalendarAdvance(,Calendar,S240,"1D","f")</f>
        <v>#NAME?</v>
      </c>
      <c r="T241" s="1018" t="e">
        <f ca="1">_xll.qlCalendarAdvance(trigger,Calendar,S241,$G$1,"mf")</f>
        <v>#NAME?</v>
      </c>
      <c r="U241" s="1034" t="e">
        <f ca="1">_xll.qlDayCounterYearFraction(trigger,DayCounter,S241,T241)</f>
        <v>#NAME?</v>
      </c>
      <c r="V241" s="1031" t="e">
        <f ca="1">_xll.qlInterpolationInterpolate(,B3Minterpolation,S241,TRUE)</f>
        <v>#NAME?</v>
      </c>
      <c r="AA241" s="1019"/>
      <c r="AB241" s="1019"/>
    </row>
    <row r="242" spans="6:28" ht="11.25" customHeight="1" x14ac:dyDescent="0.2">
      <c r="F242" s="1020"/>
      <c r="G242" s="1020"/>
      <c r="H242" s="1019"/>
      <c r="L242" s="1019"/>
      <c r="M242" s="1019"/>
      <c r="S242" s="1018" t="e">
        <f ca="1">_xll.qlCalendarAdvance(,Calendar,S241,"1D","f")</f>
        <v>#NAME?</v>
      </c>
      <c r="T242" s="1018" t="e">
        <f ca="1">_xll.qlCalendarAdvance(trigger,Calendar,S242,$G$1,"mf")</f>
        <v>#NAME?</v>
      </c>
      <c r="U242" s="1034" t="e">
        <f ca="1">_xll.qlDayCounterYearFraction(trigger,DayCounter,S242,T242)</f>
        <v>#NAME?</v>
      </c>
      <c r="V242" s="1031" t="e">
        <f ca="1">_xll.qlInterpolationInterpolate(,B3Minterpolation,S242,TRUE)</f>
        <v>#NAME?</v>
      </c>
      <c r="AA242" s="1019"/>
      <c r="AB242" s="1019"/>
    </row>
    <row r="243" spans="6:28" ht="11.25" customHeight="1" x14ac:dyDescent="0.2">
      <c r="F243" s="1020"/>
      <c r="G243" s="1020"/>
      <c r="H243" s="1019"/>
      <c r="L243" s="1019"/>
      <c r="M243" s="1019"/>
      <c r="S243" s="1018" t="e">
        <f ca="1">_xll.qlCalendarAdvance(,Calendar,S242,"1D","f")</f>
        <v>#NAME?</v>
      </c>
      <c r="T243" s="1018" t="e">
        <f ca="1">_xll.qlCalendarAdvance(trigger,Calendar,S243,$G$1,"mf")</f>
        <v>#NAME?</v>
      </c>
      <c r="U243" s="1034" t="e">
        <f ca="1">_xll.qlDayCounterYearFraction(trigger,DayCounter,S243,T243)</f>
        <v>#NAME?</v>
      </c>
      <c r="V243" s="1031" t="e">
        <f ca="1">_xll.qlInterpolationInterpolate(,B3Minterpolation,S243,TRUE)</f>
        <v>#NAME?</v>
      </c>
      <c r="AA243" s="1019"/>
      <c r="AB243" s="1019"/>
    </row>
    <row r="244" spans="6:28" ht="11.25" customHeight="1" x14ac:dyDescent="0.2">
      <c r="F244" s="1020"/>
      <c r="G244" s="1020"/>
      <c r="H244" s="1019"/>
      <c r="L244" s="1019"/>
      <c r="M244" s="1019"/>
      <c r="S244" s="1018" t="e">
        <f ca="1">_xll.qlCalendarAdvance(,Calendar,S243,"1D","f")</f>
        <v>#NAME?</v>
      </c>
      <c r="T244" s="1018" t="e">
        <f ca="1">_xll.qlCalendarAdvance(trigger,Calendar,S244,$G$1,"mf")</f>
        <v>#NAME?</v>
      </c>
      <c r="U244" s="1034" t="e">
        <f ca="1">_xll.qlDayCounterYearFraction(trigger,DayCounter,S244,T244)</f>
        <v>#NAME?</v>
      </c>
      <c r="V244" s="1031" t="e">
        <f ca="1">_xll.qlInterpolationInterpolate(,B3Minterpolation,S244,TRUE)</f>
        <v>#NAME?</v>
      </c>
      <c r="AA244" s="1019"/>
      <c r="AB244" s="1019"/>
    </row>
    <row r="245" spans="6:28" ht="11.25" customHeight="1" x14ac:dyDescent="0.2">
      <c r="F245" s="1020"/>
      <c r="G245" s="1020"/>
      <c r="H245" s="1019"/>
      <c r="L245" s="1019"/>
      <c r="M245" s="1019"/>
      <c r="S245" s="1018" t="e">
        <f ca="1">_xll.qlCalendarAdvance(,Calendar,S244,"1D","f")</f>
        <v>#NAME?</v>
      </c>
      <c r="T245" s="1018" t="e">
        <f ca="1">_xll.qlCalendarAdvance(trigger,Calendar,S245,$G$1,"mf")</f>
        <v>#NAME?</v>
      </c>
      <c r="U245" s="1034" t="e">
        <f ca="1">_xll.qlDayCounterYearFraction(trigger,DayCounter,S245,T245)</f>
        <v>#NAME?</v>
      </c>
      <c r="V245" s="1031" t="e">
        <f ca="1">_xll.qlInterpolationInterpolate(,B3Minterpolation,S245,TRUE)</f>
        <v>#NAME?</v>
      </c>
      <c r="AA245" s="1019"/>
      <c r="AB245" s="1019"/>
    </row>
    <row r="246" spans="6:28" ht="11.25" customHeight="1" x14ac:dyDescent="0.2">
      <c r="F246" s="1020"/>
      <c r="G246" s="1020"/>
      <c r="H246" s="1019"/>
      <c r="L246" s="1019"/>
      <c r="M246" s="1019"/>
      <c r="S246" s="1018" t="e">
        <f ca="1">_xll.qlCalendarAdvance(,Calendar,S245,"1D","f")</f>
        <v>#NAME?</v>
      </c>
      <c r="T246" s="1018" t="e">
        <f ca="1">_xll.qlCalendarAdvance(trigger,Calendar,S246,$G$1,"mf")</f>
        <v>#NAME?</v>
      </c>
      <c r="U246" s="1034" t="e">
        <f ca="1">_xll.qlDayCounterYearFraction(trigger,DayCounter,S246,T246)</f>
        <v>#NAME?</v>
      </c>
      <c r="V246" s="1031" t="e">
        <f ca="1">_xll.qlInterpolationInterpolate(,B3Minterpolation,S246,TRUE)</f>
        <v>#NAME?</v>
      </c>
      <c r="AA246" s="1019"/>
      <c r="AB246" s="1019"/>
    </row>
    <row r="247" spans="6:28" ht="11.25" customHeight="1" x14ac:dyDescent="0.2">
      <c r="F247" s="1020"/>
      <c r="G247" s="1020"/>
      <c r="H247" s="1019"/>
      <c r="L247" s="1019"/>
      <c r="M247" s="1019"/>
      <c r="S247" s="1018" t="e">
        <f ca="1">_xll.qlCalendarAdvance(,Calendar,S246,"1D","f")</f>
        <v>#NAME?</v>
      </c>
      <c r="T247" s="1018" t="e">
        <f ca="1">_xll.qlCalendarAdvance(trigger,Calendar,S247,$G$1,"mf")</f>
        <v>#NAME?</v>
      </c>
      <c r="U247" s="1034" t="e">
        <f ca="1">_xll.qlDayCounterYearFraction(trigger,DayCounter,S247,T247)</f>
        <v>#NAME?</v>
      </c>
      <c r="V247" s="1031" t="e">
        <f ca="1">_xll.qlInterpolationInterpolate(,B3Minterpolation,S247,TRUE)</f>
        <v>#NAME?</v>
      </c>
      <c r="AA247" s="1019"/>
      <c r="AB247" s="1019"/>
    </row>
    <row r="248" spans="6:28" ht="11.25" customHeight="1" x14ac:dyDescent="0.2">
      <c r="F248" s="1020"/>
      <c r="G248" s="1020"/>
      <c r="H248" s="1019"/>
      <c r="L248" s="1019"/>
      <c r="M248" s="1019"/>
      <c r="S248" s="1018" t="e">
        <f ca="1">_xll.qlCalendarAdvance(,Calendar,S247,"1D","f")</f>
        <v>#NAME?</v>
      </c>
      <c r="T248" s="1018" t="e">
        <f ca="1">_xll.qlCalendarAdvance(trigger,Calendar,S248,$G$1,"mf")</f>
        <v>#NAME?</v>
      </c>
      <c r="U248" s="1034" t="e">
        <f ca="1">_xll.qlDayCounterYearFraction(trigger,DayCounter,S248,T248)</f>
        <v>#NAME?</v>
      </c>
      <c r="V248" s="1031" t="e">
        <f ca="1">_xll.qlInterpolationInterpolate(,B3Minterpolation,S248,TRUE)</f>
        <v>#NAME?</v>
      </c>
      <c r="AA248" s="1019"/>
      <c r="AB248" s="1019"/>
    </row>
    <row r="249" spans="6:28" ht="11.25" customHeight="1" x14ac:dyDescent="0.2">
      <c r="F249" s="1020"/>
      <c r="G249" s="1020"/>
      <c r="H249" s="1019"/>
      <c r="L249" s="1019"/>
      <c r="M249" s="1019"/>
      <c r="S249" s="1018" t="e">
        <f ca="1">_xll.qlCalendarAdvance(,Calendar,S248,"1D","f")</f>
        <v>#NAME?</v>
      </c>
      <c r="T249" s="1018" t="e">
        <f ca="1">_xll.qlCalendarAdvance(trigger,Calendar,S249,$G$1,"mf")</f>
        <v>#NAME?</v>
      </c>
      <c r="U249" s="1034" t="e">
        <f ca="1">_xll.qlDayCounterYearFraction(trigger,DayCounter,S249,T249)</f>
        <v>#NAME?</v>
      </c>
      <c r="V249" s="1031" t="e">
        <f ca="1">_xll.qlInterpolationInterpolate(,B3Minterpolation,S249,TRUE)</f>
        <v>#NAME?</v>
      </c>
      <c r="AA249" s="1019"/>
      <c r="AB249" s="1019"/>
    </row>
    <row r="250" spans="6:28" ht="11.25" customHeight="1" x14ac:dyDescent="0.2">
      <c r="F250" s="1020"/>
      <c r="G250" s="1020"/>
      <c r="H250" s="1019"/>
      <c r="L250" s="1019"/>
      <c r="M250" s="1019"/>
      <c r="S250" s="1018" t="e">
        <f ca="1">_xll.qlCalendarAdvance(,Calendar,S249,"1D","f")</f>
        <v>#NAME?</v>
      </c>
      <c r="T250" s="1018" t="e">
        <f ca="1">_xll.qlCalendarAdvance(trigger,Calendar,S250,$G$1,"mf")</f>
        <v>#NAME?</v>
      </c>
      <c r="U250" s="1034" t="e">
        <f ca="1">_xll.qlDayCounterYearFraction(trigger,DayCounter,S250,T250)</f>
        <v>#NAME?</v>
      </c>
      <c r="V250" s="1031" t="e">
        <f ca="1">_xll.qlInterpolationInterpolate(,B3Minterpolation,S250,TRUE)</f>
        <v>#NAME?</v>
      </c>
      <c r="AA250" s="1019"/>
      <c r="AB250" s="1019"/>
    </row>
    <row r="251" spans="6:28" ht="11.25" customHeight="1" x14ac:dyDescent="0.2">
      <c r="F251" s="1020"/>
      <c r="G251" s="1020"/>
      <c r="H251" s="1019"/>
      <c r="L251" s="1019"/>
      <c r="M251" s="1019"/>
      <c r="S251" s="1018" t="e">
        <f ca="1">_xll.qlCalendarAdvance(,Calendar,S250,"1D","f")</f>
        <v>#NAME?</v>
      </c>
      <c r="T251" s="1018" t="e">
        <f ca="1">_xll.qlCalendarAdvance(trigger,Calendar,S251,$G$1,"mf")</f>
        <v>#NAME?</v>
      </c>
      <c r="U251" s="1034" t="e">
        <f ca="1">_xll.qlDayCounterYearFraction(trigger,DayCounter,S251,T251)</f>
        <v>#NAME?</v>
      </c>
      <c r="V251" s="1031" t="e">
        <f ca="1">_xll.qlInterpolationInterpolate(,B3Minterpolation,S251,TRUE)</f>
        <v>#NAME?</v>
      </c>
      <c r="AA251" s="1019"/>
      <c r="AB251" s="1019"/>
    </row>
    <row r="252" spans="6:28" ht="11.25" customHeight="1" x14ac:dyDescent="0.2">
      <c r="F252" s="1020"/>
      <c r="G252" s="1020"/>
      <c r="H252" s="1019"/>
      <c r="L252" s="1019"/>
      <c r="M252" s="1019"/>
      <c r="S252" s="1018" t="e">
        <f ca="1">_xll.qlCalendarAdvance(,Calendar,S251,"1D","f")</f>
        <v>#NAME?</v>
      </c>
      <c r="T252" s="1018" t="e">
        <f ca="1">_xll.qlCalendarAdvance(trigger,Calendar,S252,$G$1,"mf")</f>
        <v>#NAME?</v>
      </c>
      <c r="U252" s="1034" t="e">
        <f ca="1">_xll.qlDayCounterYearFraction(trigger,DayCounter,S252,T252)</f>
        <v>#NAME?</v>
      </c>
      <c r="V252" s="1031" t="e">
        <f ca="1">_xll.qlInterpolationInterpolate(,B3Minterpolation,S252,TRUE)</f>
        <v>#NAME?</v>
      </c>
      <c r="AA252" s="1019"/>
      <c r="AB252" s="1019"/>
    </row>
    <row r="253" spans="6:28" ht="11.25" customHeight="1" x14ac:dyDescent="0.2">
      <c r="F253" s="1020"/>
      <c r="G253" s="1020"/>
      <c r="H253" s="1019"/>
      <c r="L253" s="1019"/>
      <c r="M253" s="1019"/>
      <c r="S253" s="1018" t="e">
        <f ca="1">_xll.qlCalendarAdvance(,Calendar,S252,"1D","f")</f>
        <v>#NAME?</v>
      </c>
      <c r="T253" s="1018" t="e">
        <f ca="1">_xll.qlCalendarAdvance(trigger,Calendar,S253,$G$1,"mf")</f>
        <v>#NAME?</v>
      </c>
      <c r="U253" s="1034" t="e">
        <f ca="1">_xll.qlDayCounterYearFraction(trigger,DayCounter,S253,T253)</f>
        <v>#NAME?</v>
      </c>
      <c r="V253" s="1031" t="e">
        <f ca="1">_xll.qlInterpolationInterpolate(,B3Minterpolation,S253,TRUE)</f>
        <v>#NAME?</v>
      </c>
      <c r="AA253" s="1019"/>
      <c r="AB253" s="1019"/>
    </row>
    <row r="254" spans="6:28" ht="11.25" customHeight="1" x14ac:dyDescent="0.2">
      <c r="F254" s="1020"/>
      <c r="G254" s="1020"/>
      <c r="H254" s="1019"/>
      <c r="L254" s="1019"/>
      <c r="M254" s="1019"/>
      <c r="S254" s="1018" t="e">
        <f ca="1">_xll.qlCalendarAdvance(,Calendar,S253,"1D","f")</f>
        <v>#NAME?</v>
      </c>
      <c r="T254" s="1018" t="e">
        <f ca="1">_xll.qlCalendarAdvance(trigger,Calendar,S254,$G$1,"mf")</f>
        <v>#NAME?</v>
      </c>
      <c r="U254" s="1034" t="e">
        <f ca="1">_xll.qlDayCounterYearFraction(trigger,DayCounter,S254,T254)</f>
        <v>#NAME?</v>
      </c>
      <c r="V254" s="1031" t="e">
        <f ca="1">_xll.qlInterpolationInterpolate(,B3Minterpolation,S254,TRUE)</f>
        <v>#NAME?</v>
      </c>
      <c r="AA254" s="1019"/>
      <c r="AB254" s="1019"/>
    </row>
    <row r="255" spans="6:28" ht="11.25" customHeight="1" x14ac:dyDescent="0.2">
      <c r="F255" s="1020"/>
      <c r="G255" s="1020"/>
      <c r="H255" s="1019"/>
      <c r="L255" s="1019"/>
      <c r="M255" s="1019"/>
      <c r="S255" s="1018" t="e">
        <f ca="1">_xll.qlCalendarAdvance(,Calendar,S254,"1D","f")</f>
        <v>#NAME?</v>
      </c>
      <c r="T255" s="1018" t="e">
        <f ca="1">_xll.qlCalendarAdvance(trigger,Calendar,S255,$G$1,"mf")</f>
        <v>#NAME?</v>
      </c>
      <c r="U255" s="1034" t="e">
        <f ca="1">_xll.qlDayCounterYearFraction(trigger,DayCounter,S255,T255)</f>
        <v>#NAME?</v>
      </c>
      <c r="V255" s="1031" t="e">
        <f ca="1">_xll.qlInterpolationInterpolate(,B3Minterpolation,S255,TRUE)</f>
        <v>#NAME?</v>
      </c>
      <c r="AA255" s="1019"/>
      <c r="AB255" s="1019"/>
    </row>
    <row r="256" spans="6:28" ht="11.25" customHeight="1" x14ac:dyDescent="0.2">
      <c r="F256" s="1020"/>
      <c r="G256" s="1020"/>
      <c r="H256" s="1019"/>
      <c r="L256" s="1019"/>
      <c r="M256" s="1019"/>
      <c r="S256" s="1018" t="e">
        <f ca="1">_xll.qlCalendarAdvance(,Calendar,S255,"1D","f")</f>
        <v>#NAME?</v>
      </c>
      <c r="T256" s="1018" t="e">
        <f ca="1">_xll.qlCalendarAdvance(trigger,Calendar,S256,$G$1,"mf")</f>
        <v>#NAME?</v>
      </c>
      <c r="U256" s="1034" t="e">
        <f ca="1">_xll.qlDayCounterYearFraction(trigger,DayCounter,S256,T256)</f>
        <v>#NAME?</v>
      </c>
      <c r="V256" s="1031" t="e">
        <f ca="1">_xll.qlInterpolationInterpolate(,B3Minterpolation,S256,TRUE)</f>
        <v>#NAME?</v>
      </c>
      <c r="AA256" s="1019"/>
      <c r="AB256" s="1019"/>
    </row>
    <row r="257" spans="6:28" ht="11.25" customHeight="1" x14ac:dyDescent="0.2">
      <c r="F257" s="1020"/>
      <c r="G257" s="1020"/>
      <c r="H257" s="1019"/>
      <c r="L257" s="1019"/>
      <c r="M257" s="1019"/>
      <c r="S257" s="1018" t="e">
        <f ca="1">_xll.qlCalendarAdvance(,Calendar,S256,"1D","f")</f>
        <v>#NAME?</v>
      </c>
      <c r="T257" s="1018" t="e">
        <f ca="1">_xll.qlCalendarAdvance(trigger,Calendar,S257,$G$1,"mf")</f>
        <v>#NAME?</v>
      </c>
      <c r="U257" s="1034" t="e">
        <f ca="1">_xll.qlDayCounterYearFraction(trigger,DayCounter,S257,T257)</f>
        <v>#NAME?</v>
      </c>
      <c r="V257" s="1031" t="e">
        <f ca="1">_xll.qlInterpolationInterpolate(,B3Minterpolation,S257,TRUE)</f>
        <v>#NAME?</v>
      </c>
      <c r="AA257" s="1019"/>
      <c r="AB257" s="1019"/>
    </row>
    <row r="258" spans="6:28" ht="11.25" customHeight="1" x14ac:dyDescent="0.2">
      <c r="F258" s="1020"/>
      <c r="G258" s="1020"/>
      <c r="H258" s="1019"/>
      <c r="L258" s="1019"/>
      <c r="M258" s="1019"/>
      <c r="S258" s="1018" t="e">
        <f ca="1">_xll.qlCalendarAdvance(,Calendar,S257,"1D","f")</f>
        <v>#NAME?</v>
      </c>
      <c r="T258" s="1018" t="e">
        <f ca="1">_xll.qlCalendarAdvance(trigger,Calendar,S258,$G$1,"mf")</f>
        <v>#NAME?</v>
      </c>
      <c r="U258" s="1034" t="e">
        <f ca="1">_xll.qlDayCounterYearFraction(trigger,DayCounter,S258,T258)</f>
        <v>#NAME?</v>
      </c>
      <c r="V258" s="1031" t="e">
        <f ca="1">_xll.qlInterpolationInterpolate(,B3Minterpolation,S258,TRUE)</f>
        <v>#NAME?</v>
      </c>
      <c r="AA258" s="1019"/>
      <c r="AB258" s="1019"/>
    </row>
    <row r="259" spans="6:28" ht="11.25" customHeight="1" x14ac:dyDescent="0.2">
      <c r="F259" s="1020"/>
      <c r="G259" s="1020"/>
      <c r="H259" s="1019"/>
      <c r="L259" s="1019"/>
      <c r="M259" s="1019"/>
      <c r="S259" s="1018" t="e">
        <f ca="1">_xll.qlCalendarAdvance(,Calendar,S258,"1D","f")</f>
        <v>#NAME?</v>
      </c>
      <c r="T259" s="1018" t="e">
        <f ca="1">_xll.qlCalendarAdvance(trigger,Calendar,S259,$G$1,"mf")</f>
        <v>#NAME?</v>
      </c>
      <c r="U259" s="1034" t="e">
        <f ca="1">_xll.qlDayCounterYearFraction(trigger,DayCounter,S259,T259)</f>
        <v>#NAME?</v>
      </c>
      <c r="V259" s="1031" t="e">
        <f ca="1">_xll.qlInterpolationInterpolate(,B3Minterpolation,S259,TRUE)</f>
        <v>#NAME?</v>
      </c>
      <c r="AA259" s="1019"/>
      <c r="AB259" s="1019"/>
    </row>
    <row r="260" spans="6:28" ht="11.25" customHeight="1" x14ac:dyDescent="0.2">
      <c r="F260" s="1020"/>
      <c r="G260" s="1020"/>
      <c r="H260" s="1019"/>
      <c r="L260" s="1019"/>
      <c r="M260" s="1019"/>
      <c r="S260" s="1018" t="e">
        <f ca="1">_xll.qlCalendarAdvance(,Calendar,S259,"1D","f")</f>
        <v>#NAME?</v>
      </c>
      <c r="T260" s="1018" t="e">
        <f ca="1">_xll.qlCalendarAdvance(trigger,Calendar,S260,$G$1,"mf")</f>
        <v>#NAME?</v>
      </c>
      <c r="U260" s="1034" t="e">
        <f ca="1">_xll.qlDayCounterYearFraction(trigger,DayCounter,S260,T260)</f>
        <v>#NAME?</v>
      </c>
      <c r="V260" s="1031" t="e">
        <f ca="1">_xll.qlInterpolationInterpolate(,B3Minterpolation,S260,TRUE)</f>
        <v>#NAME?</v>
      </c>
      <c r="AA260" s="1019"/>
      <c r="AB260" s="1019"/>
    </row>
    <row r="261" spans="6:28" ht="11.25" customHeight="1" x14ac:dyDescent="0.2">
      <c r="F261" s="1020"/>
      <c r="G261" s="1020"/>
      <c r="H261" s="1019"/>
      <c r="L261" s="1019"/>
      <c r="M261" s="1019"/>
      <c r="S261" s="1014" t="e">
        <f ca="1">_xll.qlCalendarAdvance(,Calendar,S260,"1D","f")</f>
        <v>#NAME?</v>
      </c>
      <c r="T261" s="1014" t="e">
        <f ca="1">_xll.qlCalendarAdvance(trigger,Calendar,S261,$G$1,"mf")</f>
        <v>#NAME?</v>
      </c>
      <c r="U261" s="1027" t="e">
        <f ca="1">_xll.qlDayCounterYearFraction(trigger,DayCounter,S261,T261)</f>
        <v>#NAME?</v>
      </c>
      <c r="V261" s="1024" t="e">
        <f ca="1">_xll.qlInterpolationInterpolate(,B3Minterpolation,S261,TRUE)</f>
        <v>#NAME?</v>
      </c>
      <c r="AA261" s="1019"/>
      <c r="AB261" s="1019"/>
    </row>
    <row r="262" spans="6:28" ht="11.25" customHeight="1" x14ac:dyDescent="0.2">
      <c r="F262" s="1020"/>
      <c r="G262" s="1020"/>
      <c r="H262" s="1019"/>
      <c r="L262" s="1019"/>
      <c r="M262" s="1019"/>
      <c r="S262" s="1055"/>
      <c r="T262" s="1055"/>
      <c r="U262" s="1055"/>
      <c r="V262" s="1055"/>
      <c r="AA262" s="1019"/>
      <c r="AB262" s="1019"/>
    </row>
    <row r="263" spans="6:28" ht="11.25" customHeight="1" x14ac:dyDescent="0.2">
      <c r="F263" s="1020"/>
      <c r="G263" s="1020"/>
      <c r="H263" s="1019"/>
      <c r="L263" s="1019"/>
      <c r="M263" s="1019"/>
      <c r="S263" s="1055"/>
      <c r="T263" s="1055"/>
      <c r="U263" s="1055"/>
      <c r="V263" s="1055"/>
      <c r="AA263" s="1019"/>
      <c r="AB263" s="1019"/>
    </row>
    <row r="264" spans="6:28" ht="11.25" customHeight="1" x14ac:dyDescent="0.2">
      <c r="F264" s="1020"/>
      <c r="G264" s="1020"/>
      <c r="H264" s="1019"/>
      <c r="L264" s="1019"/>
      <c r="M264" s="1019"/>
      <c r="S264" s="1055"/>
      <c r="T264" s="1055"/>
      <c r="U264" s="1055"/>
      <c r="V264" s="1055"/>
      <c r="AA264" s="1019"/>
      <c r="AB264" s="1019"/>
    </row>
    <row r="265" spans="6:28" ht="11.25" customHeight="1" x14ac:dyDescent="0.2">
      <c r="F265" s="1020"/>
      <c r="G265" s="1020"/>
      <c r="H265" s="1019"/>
      <c r="L265" s="1019"/>
      <c r="M265" s="1019"/>
      <c r="S265" s="1055"/>
      <c r="T265" s="1055"/>
      <c r="U265" s="1055"/>
      <c r="V265" s="1055"/>
      <c r="AA265" s="1019"/>
      <c r="AB265" s="1019"/>
    </row>
    <row r="266" spans="6:28" ht="11.25" customHeight="1" x14ac:dyDescent="0.2">
      <c r="F266" s="1020"/>
      <c r="G266" s="1020"/>
      <c r="H266" s="1019"/>
      <c r="L266" s="1019"/>
      <c r="M266" s="1019"/>
      <c r="S266" s="1055"/>
      <c r="T266" s="1055"/>
      <c r="U266" s="1055"/>
      <c r="V266" s="1055"/>
      <c r="AA266" s="1019"/>
      <c r="AB266" s="1019"/>
    </row>
    <row r="267" spans="6:28" ht="11.25" customHeight="1" x14ac:dyDescent="0.2">
      <c r="F267" s="1020"/>
      <c r="G267" s="1020"/>
      <c r="H267" s="1019"/>
      <c r="L267" s="1019"/>
      <c r="M267" s="1019"/>
      <c r="S267" s="1055"/>
      <c r="T267" s="1055"/>
      <c r="U267" s="1055"/>
      <c r="V267" s="1055"/>
      <c r="AA267" s="1019"/>
      <c r="AB267" s="1019"/>
    </row>
    <row r="268" spans="6:28" ht="11.25" customHeight="1" x14ac:dyDescent="0.2">
      <c r="F268" s="1020"/>
      <c r="G268" s="1020"/>
      <c r="H268" s="1019"/>
      <c r="L268" s="1019"/>
      <c r="M268" s="1019"/>
      <c r="S268" s="1055"/>
      <c r="T268" s="1055"/>
      <c r="U268" s="1055"/>
      <c r="V268" s="1055"/>
      <c r="AA268" s="1019"/>
      <c r="AB268" s="1019"/>
    </row>
    <row r="269" spans="6:28" ht="11.25" customHeight="1" x14ac:dyDescent="0.2">
      <c r="F269" s="1020"/>
      <c r="G269" s="1020"/>
      <c r="H269" s="1019"/>
      <c r="L269" s="1019"/>
      <c r="M269" s="1019"/>
      <c r="S269" s="1055"/>
      <c r="T269" s="1055"/>
      <c r="U269" s="1055"/>
      <c r="V269" s="1055"/>
      <c r="AA269" s="1019"/>
      <c r="AB269" s="1019"/>
    </row>
    <row r="270" spans="6:28" ht="11.25" customHeight="1" x14ac:dyDescent="0.2">
      <c r="F270" s="1020"/>
      <c r="G270" s="1020"/>
      <c r="H270" s="1019"/>
      <c r="L270" s="1019"/>
      <c r="M270" s="1019"/>
      <c r="S270" s="1055"/>
      <c r="T270" s="1055"/>
      <c r="U270" s="1055"/>
      <c r="V270" s="1055"/>
      <c r="AA270" s="1019"/>
      <c r="AB270" s="1019"/>
    </row>
    <row r="271" spans="6:28" ht="11.25" customHeight="1" x14ac:dyDescent="0.2">
      <c r="F271" s="1020"/>
      <c r="G271" s="1020"/>
      <c r="H271" s="1019"/>
      <c r="L271" s="1019"/>
      <c r="M271" s="1019"/>
      <c r="S271" s="1055"/>
      <c r="T271" s="1055"/>
      <c r="U271" s="1055"/>
      <c r="V271" s="1055"/>
      <c r="AA271" s="1019"/>
      <c r="AB271" s="1019"/>
    </row>
    <row r="272" spans="6:28" ht="11.25" customHeight="1" x14ac:dyDescent="0.2">
      <c r="F272" s="1020"/>
      <c r="G272" s="1020"/>
      <c r="H272" s="1019"/>
      <c r="L272" s="1019"/>
      <c r="M272" s="1019"/>
      <c r="S272" s="1055"/>
      <c r="T272" s="1055"/>
      <c r="U272" s="1055"/>
      <c r="V272" s="1055"/>
      <c r="AA272" s="1019"/>
      <c r="AB272" s="1019"/>
    </row>
    <row r="273" spans="6:28" ht="11.25" customHeight="1" x14ac:dyDescent="0.2">
      <c r="F273" s="1020"/>
      <c r="G273" s="1020"/>
      <c r="H273" s="1019"/>
      <c r="L273" s="1019"/>
      <c r="M273" s="1019"/>
      <c r="S273" s="1055"/>
      <c r="T273" s="1055"/>
      <c r="U273" s="1055"/>
      <c r="V273" s="1055"/>
      <c r="AA273" s="1019"/>
      <c r="AB273" s="1019"/>
    </row>
    <row r="274" spans="6:28" ht="11.25" customHeight="1" x14ac:dyDescent="0.2">
      <c r="F274" s="1020"/>
      <c r="G274" s="1020"/>
      <c r="H274" s="1019"/>
      <c r="L274" s="1019"/>
      <c r="M274" s="1019"/>
      <c r="S274" s="1055"/>
      <c r="T274" s="1055"/>
      <c r="U274" s="1055"/>
      <c r="V274" s="1055"/>
      <c r="AA274" s="1019"/>
      <c r="AB274" s="1019"/>
    </row>
    <row r="275" spans="6:28" ht="11.25" customHeight="1" x14ac:dyDescent="0.2">
      <c r="F275" s="1020"/>
      <c r="G275" s="1020"/>
      <c r="H275" s="1019"/>
      <c r="L275" s="1019"/>
      <c r="M275" s="1019"/>
      <c r="S275" s="1055"/>
      <c r="T275" s="1055"/>
      <c r="U275" s="1055"/>
      <c r="V275" s="1055"/>
      <c r="AA275" s="1019"/>
      <c r="AB275" s="1019"/>
    </row>
    <row r="276" spans="6:28" ht="11.25" customHeight="1" x14ac:dyDescent="0.2">
      <c r="F276" s="1020"/>
      <c r="G276" s="1020"/>
      <c r="H276" s="1019"/>
      <c r="L276" s="1019"/>
      <c r="M276" s="1019"/>
      <c r="S276" s="1055"/>
      <c r="T276" s="1055"/>
      <c r="U276" s="1055"/>
      <c r="V276" s="1055"/>
      <c r="AA276" s="1019"/>
      <c r="AB276" s="1019"/>
    </row>
    <row r="277" spans="6:28" ht="11.25" customHeight="1" x14ac:dyDescent="0.2">
      <c r="F277" s="1020"/>
      <c r="G277" s="1020"/>
      <c r="H277" s="1019"/>
      <c r="L277" s="1019"/>
      <c r="M277" s="1019"/>
      <c r="S277" s="1055"/>
      <c r="T277" s="1055"/>
      <c r="U277" s="1055"/>
      <c r="V277" s="1055"/>
      <c r="AA277" s="1019"/>
      <c r="AB277" s="1019"/>
    </row>
    <row r="278" spans="6:28" ht="11.25" customHeight="1" x14ac:dyDescent="0.2">
      <c r="F278" s="1020"/>
      <c r="G278" s="1020"/>
      <c r="H278" s="1019"/>
      <c r="L278" s="1019"/>
      <c r="M278" s="1019"/>
      <c r="S278" s="1055"/>
      <c r="T278" s="1055"/>
      <c r="U278" s="1055"/>
      <c r="V278" s="1055"/>
      <c r="AA278" s="1019"/>
      <c r="AB278" s="1019"/>
    </row>
    <row r="279" spans="6:28" ht="11.25" customHeight="1" x14ac:dyDescent="0.2">
      <c r="F279" s="1020"/>
      <c r="G279" s="1020"/>
      <c r="H279" s="1019"/>
      <c r="L279" s="1019"/>
      <c r="M279" s="1019"/>
      <c r="S279" s="1055"/>
      <c r="T279" s="1055"/>
      <c r="U279" s="1055"/>
      <c r="V279" s="1055"/>
      <c r="AA279" s="1019"/>
      <c r="AB279" s="1019"/>
    </row>
    <row r="280" spans="6:28" ht="11.25" customHeight="1" x14ac:dyDescent="0.2">
      <c r="F280" s="1020"/>
      <c r="G280" s="1020"/>
      <c r="H280" s="1019"/>
      <c r="L280" s="1019"/>
      <c r="M280" s="1019"/>
      <c r="S280" s="1055"/>
      <c r="T280" s="1055"/>
      <c r="U280" s="1055"/>
      <c r="V280" s="1055"/>
      <c r="AA280" s="1019"/>
      <c r="AB280" s="1019"/>
    </row>
    <row r="281" spans="6:28" ht="11.25" customHeight="1" x14ac:dyDescent="0.2">
      <c r="F281" s="1020"/>
      <c r="G281" s="1020"/>
      <c r="H281" s="1019"/>
      <c r="L281" s="1019"/>
      <c r="M281" s="1019"/>
      <c r="S281" s="1055"/>
      <c r="T281" s="1055"/>
      <c r="U281" s="1055"/>
      <c r="V281" s="1055"/>
      <c r="AA281" s="1019"/>
      <c r="AB281" s="1019"/>
    </row>
    <row r="282" spans="6:28" ht="11.25" customHeight="1" x14ac:dyDescent="0.2">
      <c r="F282" s="1020"/>
      <c r="G282" s="1020"/>
      <c r="H282" s="1019"/>
      <c r="L282" s="1019"/>
      <c r="M282" s="1019"/>
      <c r="S282" s="1055"/>
      <c r="T282" s="1055"/>
      <c r="U282" s="1055"/>
      <c r="V282" s="1055"/>
      <c r="AA282" s="1019"/>
      <c r="AB282" s="1019"/>
    </row>
    <row r="283" spans="6:28" ht="11.25" customHeight="1" x14ac:dyDescent="0.2">
      <c r="F283" s="1020"/>
      <c r="G283" s="1020"/>
      <c r="H283" s="1019"/>
      <c r="L283" s="1019"/>
      <c r="M283" s="1019"/>
      <c r="S283" s="1055"/>
      <c r="T283" s="1055"/>
      <c r="U283" s="1055"/>
      <c r="V283" s="1055"/>
      <c r="AA283" s="1019"/>
      <c r="AB283" s="1019"/>
    </row>
    <row r="284" spans="6:28" ht="11.25" customHeight="1" x14ac:dyDescent="0.2">
      <c r="F284" s="1020"/>
      <c r="G284" s="1020"/>
      <c r="H284" s="1019"/>
      <c r="L284" s="1019"/>
      <c r="M284" s="1019"/>
      <c r="S284" s="1055"/>
      <c r="T284" s="1055"/>
      <c r="U284" s="1055"/>
      <c r="V284" s="1055"/>
      <c r="AA284" s="1019"/>
      <c r="AB284" s="1019"/>
    </row>
    <row r="285" spans="6:28" ht="11.25" customHeight="1" x14ac:dyDescent="0.2">
      <c r="F285" s="1020"/>
      <c r="G285" s="1020"/>
      <c r="H285" s="1019"/>
      <c r="L285" s="1019"/>
      <c r="M285" s="1019"/>
      <c r="S285" s="1055"/>
      <c r="T285" s="1055"/>
      <c r="U285" s="1055"/>
      <c r="V285" s="1055"/>
      <c r="AA285" s="1019"/>
      <c r="AB285" s="1019"/>
    </row>
    <row r="286" spans="6:28" ht="11.25" customHeight="1" x14ac:dyDescent="0.2">
      <c r="F286" s="1020"/>
      <c r="G286" s="1020"/>
      <c r="H286" s="1019"/>
      <c r="L286" s="1019"/>
      <c r="M286" s="1019"/>
      <c r="S286" s="1055"/>
      <c r="T286" s="1055"/>
      <c r="U286" s="1055"/>
      <c r="V286" s="1055"/>
      <c r="AA286" s="1019"/>
      <c r="AB286" s="1019"/>
    </row>
    <row r="287" spans="6:28" ht="11.25" customHeight="1" x14ac:dyDescent="0.2">
      <c r="F287" s="1020"/>
      <c r="G287" s="1020"/>
      <c r="H287" s="1019"/>
      <c r="L287" s="1019"/>
      <c r="M287" s="1019"/>
      <c r="S287" s="1055"/>
      <c r="T287" s="1055"/>
      <c r="U287" s="1055"/>
      <c r="V287" s="1055"/>
      <c r="AA287" s="1019"/>
      <c r="AB287" s="1019"/>
    </row>
    <row r="288" spans="6:28" ht="11.25" customHeight="1" x14ac:dyDescent="0.2">
      <c r="F288" s="1020"/>
      <c r="G288" s="1020"/>
      <c r="H288" s="1019"/>
      <c r="L288" s="1019"/>
      <c r="M288" s="1019"/>
      <c r="S288" s="1055"/>
      <c r="T288" s="1055"/>
      <c r="U288" s="1055"/>
      <c r="V288" s="1055"/>
      <c r="AA288" s="1019"/>
      <c r="AB288" s="1019"/>
    </row>
    <row r="289" spans="6:28" ht="11.25" customHeight="1" x14ac:dyDescent="0.2">
      <c r="F289" s="1020"/>
      <c r="G289" s="1020"/>
      <c r="H289" s="1019"/>
      <c r="L289" s="1019"/>
      <c r="M289" s="1019"/>
      <c r="S289" s="1055"/>
      <c r="T289" s="1055"/>
      <c r="U289" s="1055"/>
      <c r="V289" s="1055"/>
      <c r="AA289" s="1019"/>
      <c r="AB289" s="1019"/>
    </row>
    <row r="290" spans="6:28" ht="11.25" customHeight="1" x14ac:dyDescent="0.2">
      <c r="F290" s="1020"/>
      <c r="G290" s="1020"/>
      <c r="H290" s="1019"/>
      <c r="L290" s="1019"/>
      <c r="M290" s="1019"/>
      <c r="S290" s="1055"/>
      <c r="T290" s="1055"/>
      <c r="U290" s="1055"/>
      <c r="V290" s="1055"/>
      <c r="AA290" s="1019"/>
      <c r="AB290" s="1019"/>
    </row>
    <row r="291" spans="6:28" ht="11.25" customHeight="1" x14ac:dyDescent="0.2">
      <c r="F291" s="1020"/>
      <c r="G291" s="1020"/>
      <c r="H291" s="1019"/>
      <c r="L291" s="1019"/>
      <c r="M291" s="1019"/>
      <c r="S291" s="1055"/>
      <c r="T291" s="1055"/>
      <c r="U291" s="1055"/>
      <c r="V291" s="1055"/>
      <c r="AA291" s="1019"/>
      <c r="AB291" s="1019"/>
    </row>
    <row r="292" spans="6:28" ht="11.25" customHeight="1" x14ac:dyDescent="0.2">
      <c r="F292" s="1020"/>
      <c r="G292" s="1020"/>
      <c r="H292" s="1019"/>
      <c r="L292" s="1019"/>
      <c r="M292" s="1019"/>
      <c r="S292" s="1055"/>
      <c r="T292" s="1055"/>
      <c r="U292" s="1055"/>
      <c r="V292" s="1055"/>
      <c r="AA292" s="1019"/>
      <c r="AB292" s="1019"/>
    </row>
    <row r="293" spans="6:28" ht="11.25" customHeight="1" x14ac:dyDescent="0.2">
      <c r="F293" s="1020"/>
      <c r="G293" s="1020"/>
      <c r="H293" s="1019"/>
      <c r="L293" s="1019"/>
      <c r="M293" s="1019"/>
      <c r="S293" s="1055"/>
      <c r="T293" s="1055"/>
      <c r="U293" s="1055"/>
      <c r="V293" s="1055"/>
      <c r="AA293" s="1019"/>
      <c r="AB293" s="1019"/>
    </row>
    <row r="294" spans="6:28" ht="11.25" customHeight="1" x14ac:dyDescent="0.2">
      <c r="F294" s="1020"/>
      <c r="G294" s="1020"/>
      <c r="H294" s="1019"/>
      <c r="L294" s="1019"/>
      <c r="M294" s="1019"/>
      <c r="S294" s="1055"/>
      <c r="T294" s="1055"/>
      <c r="U294" s="1055"/>
      <c r="V294" s="1055"/>
      <c r="AA294" s="1019"/>
      <c r="AB294" s="1019"/>
    </row>
    <row r="295" spans="6:28" ht="11.25" customHeight="1" x14ac:dyDescent="0.2">
      <c r="F295" s="1020"/>
      <c r="G295" s="1020"/>
      <c r="H295" s="1019"/>
      <c r="L295" s="1019"/>
      <c r="M295" s="1019"/>
      <c r="S295" s="1055"/>
      <c r="T295" s="1055"/>
      <c r="U295" s="1055"/>
      <c r="V295" s="1055"/>
      <c r="AA295" s="1019"/>
      <c r="AB295" s="1019"/>
    </row>
    <row r="296" spans="6:28" ht="11.25" customHeight="1" x14ac:dyDescent="0.2">
      <c r="F296" s="1020"/>
      <c r="G296" s="1020"/>
      <c r="H296" s="1019"/>
      <c r="L296" s="1019"/>
      <c r="M296" s="1019"/>
      <c r="S296" s="1055"/>
      <c r="T296" s="1055"/>
      <c r="U296" s="1055"/>
      <c r="V296" s="1055"/>
      <c r="AA296" s="1019"/>
      <c r="AB296" s="1019"/>
    </row>
    <row r="297" spans="6:28" ht="11.25" customHeight="1" x14ac:dyDescent="0.2">
      <c r="F297" s="1020"/>
      <c r="G297" s="1020"/>
      <c r="H297" s="1019"/>
      <c r="L297" s="1019"/>
      <c r="M297" s="1019"/>
      <c r="S297" s="1055"/>
      <c r="T297" s="1055"/>
      <c r="U297" s="1055"/>
      <c r="V297" s="1055"/>
      <c r="AA297" s="1019"/>
      <c r="AB297" s="1019"/>
    </row>
    <row r="298" spans="6:28" ht="11.25" customHeight="1" x14ac:dyDescent="0.2">
      <c r="F298" s="1020"/>
      <c r="G298" s="1020"/>
      <c r="H298" s="1019"/>
      <c r="L298" s="1019"/>
      <c r="M298" s="1019"/>
      <c r="S298" s="1055"/>
      <c r="T298" s="1055"/>
      <c r="U298" s="1055"/>
      <c r="V298" s="1055"/>
      <c r="AA298" s="1019"/>
      <c r="AB298" s="1019"/>
    </row>
    <row r="299" spans="6:28" ht="11.25" customHeight="1" x14ac:dyDescent="0.2">
      <c r="F299" s="1020"/>
      <c r="G299" s="1020"/>
      <c r="H299" s="1019"/>
      <c r="L299" s="1019"/>
      <c r="M299" s="1019"/>
      <c r="S299" s="1055"/>
      <c r="T299" s="1055"/>
      <c r="U299" s="1055"/>
      <c r="V299" s="1055"/>
      <c r="AA299" s="1019"/>
      <c r="AB299" s="1019"/>
    </row>
    <row r="300" spans="6:28" ht="11.25" customHeight="1" x14ac:dyDescent="0.2">
      <c r="F300" s="1020"/>
      <c r="G300" s="1020"/>
      <c r="H300" s="1019"/>
      <c r="L300" s="1019"/>
      <c r="M300" s="1019"/>
      <c r="S300" s="1055"/>
      <c r="T300" s="1055"/>
      <c r="U300" s="1055"/>
      <c r="V300" s="1055"/>
      <c r="AA300" s="1019"/>
      <c r="AB300" s="1019"/>
    </row>
    <row r="301" spans="6:28" ht="11.25" customHeight="1" x14ac:dyDescent="0.2">
      <c r="F301" s="1020"/>
      <c r="G301" s="1020"/>
      <c r="H301" s="1019"/>
      <c r="L301" s="1019"/>
      <c r="M301" s="1019"/>
      <c r="S301" s="1055"/>
      <c r="T301" s="1055"/>
      <c r="U301" s="1055"/>
      <c r="V301" s="1055"/>
      <c r="AA301" s="1019"/>
      <c r="AB301" s="1019"/>
    </row>
    <row r="302" spans="6:28" ht="11.25" customHeight="1" x14ac:dyDescent="0.2">
      <c r="F302" s="1020"/>
      <c r="G302" s="1020"/>
      <c r="H302" s="1019"/>
      <c r="L302" s="1019"/>
      <c r="M302" s="1019"/>
      <c r="S302" s="1055"/>
      <c r="T302" s="1055"/>
      <c r="U302" s="1055"/>
      <c r="V302" s="1055"/>
      <c r="AA302" s="1019"/>
      <c r="AB302" s="1019"/>
    </row>
    <row r="303" spans="6:28" ht="11.25" customHeight="1" x14ac:dyDescent="0.2">
      <c r="F303" s="1020"/>
      <c r="G303" s="1020"/>
      <c r="H303" s="1019"/>
      <c r="L303" s="1019"/>
      <c r="M303" s="1019"/>
      <c r="S303" s="1055"/>
      <c r="T303" s="1055"/>
      <c r="U303" s="1055"/>
      <c r="V303" s="1055"/>
      <c r="AA303" s="1019"/>
      <c r="AB303" s="1019"/>
    </row>
    <row r="304" spans="6:28" ht="11.25" customHeight="1" x14ac:dyDescent="0.2">
      <c r="F304" s="1020"/>
      <c r="G304" s="1020"/>
      <c r="H304" s="1019"/>
      <c r="L304" s="1019"/>
      <c r="M304" s="1019"/>
      <c r="S304" s="1055"/>
      <c r="T304" s="1055"/>
      <c r="U304" s="1055"/>
      <c r="V304" s="1055"/>
      <c r="AA304" s="1019"/>
      <c r="AB304" s="1019"/>
    </row>
    <row r="305" spans="6:28" ht="11.25" customHeight="1" x14ac:dyDescent="0.2">
      <c r="F305" s="1020"/>
      <c r="G305" s="1020"/>
      <c r="H305" s="1019"/>
      <c r="L305" s="1019"/>
      <c r="M305" s="1019"/>
      <c r="S305" s="1055"/>
      <c r="T305" s="1055"/>
      <c r="U305" s="1055"/>
      <c r="V305" s="1055"/>
      <c r="AA305" s="1019"/>
      <c r="AB305" s="1019"/>
    </row>
    <row r="306" spans="6:28" ht="11.25" customHeight="1" x14ac:dyDescent="0.2">
      <c r="F306" s="1020"/>
      <c r="G306" s="1020"/>
      <c r="H306" s="1019"/>
      <c r="L306" s="1019"/>
      <c r="M306" s="1019"/>
      <c r="S306" s="1055"/>
      <c r="T306" s="1055"/>
      <c r="U306" s="1055"/>
      <c r="V306" s="1055"/>
      <c r="AA306" s="1019"/>
      <c r="AB306" s="1019"/>
    </row>
    <row r="307" spans="6:28" ht="11.25" customHeight="1" x14ac:dyDescent="0.2">
      <c r="F307" s="1020"/>
      <c r="G307" s="1020"/>
      <c r="H307" s="1019"/>
      <c r="L307" s="1019"/>
      <c r="M307" s="1019"/>
      <c r="S307" s="1055"/>
      <c r="T307" s="1055"/>
      <c r="U307" s="1055"/>
      <c r="V307" s="1055"/>
      <c r="AA307" s="1019"/>
      <c r="AB307" s="1019"/>
    </row>
    <row r="308" spans="6:28" ht="11.25" customHeight="1" x14ac:dyDescent="0.2">
      <c r="F308" s="1020"/>
      <c r="G308" s="1020"/>
      <c r="H308" s="1019"/>
      <c r="L308" s="1019"/>
      <c r="M308" s="1019"/>
      <c r="S308" s="1055"/>
      <c r="T308" s="1055"/>
      <c r="U308" s="1055"/>
      <c r="V308" s="1055"/>
      <c r="AA308" s="1019"/>
      <c r="AB308" s="1019"/>
    </row>
    <row r="309" spans="6:28" ht="11.25" customHeight="1" x14ac:dyDescent="0.2">
      <c r="F309" s="1020"/>
      <c r="G309" s="1020"/>
      <c r="H309" s="1019"/>
      <c r="L309" s="1019"/>
      <c r="M309" s="1019"/>
      <c r="S309" s="1055"/>
      <c r="T309" s="1055"/>
      <c r="U309" s="1055"/>
      <c r="V309" s="1055"/>
      <c r="AA309" s="1019"/>
      <c r="AB309" s="1019"/>
    </row>
    <row r="310" spans="6:28" ht="11.25" customHeight="1" x14ac:dyDescent="0.2">
      <c r="F310" s="1020"/>
      <c r="G310" s="1020"/>
      <c r="H310" s="1019"/>
      <c r="L310" s="1019"/>
      <c r="M310" s="1019"/>
      <c r="S310" s="1055"/>
      <c r="T310" s="1055"/>
      <c r="U310" s="1055"/>
      <c r="V310" s="1055"/>
      <c r="AA310" s="1019"/>
      <c r="AB310" s="1019"/>
    </row>
    <row r="311" spans="6:28" ht="11.25" customHeight="1" x14ac:dyDescent="0.2">
      <c r="F311" s="1020"/>
      <c r="G311" s="1020"/>
      <c r="H311" s="1019"/>
      <c r="L311" s="1019"/>
      <c r="M311" s="1019"/>
      <c r="S311" s="1055"/>
      <c r="T311" s="1055"/>
      <c r="U311" s="1055"/>
      <c r="V311" s="1055"/>
      <c r="AA311" s="1019"/>
      <c r="AB311" s="1019"/>
    </row>
    <row r="312" spans="6:28" ht="11.25" customHeight="1" x14ac:dyDescent="0.2">
      <c r="F312" s="1020"/>
      <c r="G312" s="1020"/>
      <c r="H312" s="1019"/>
      <c r="L312" s="1019"/>
      <c r="M312" s="1019"/>
      <c r="S312" s="1055"/>
      <c r="T312" s="1055"/>
      <c r="U312" s="1055"/>
      <c r="V312" s="1055"/>
      <c r="AA312" s="1019"/>
      <c r="AB312" s="1019"/>
    </row>
    <row r="313" spans="6:28" ht="11.25" customHeight="1" x14ac:dyDescent="0.2">
      <c r="F313" s="1020"/>
      <c r="G313" s="1020"/>
      <c r="H313" s="1019"/>
      <c r="L313" s="1019"/>
      <c r="M313" s="1019"/>
      <c r="S313" s="1055"/>
      <c r="T313" s="1055"/>
      <c r="U313" s="1055"/>
      <c r="V313" s="1055"/>
      <c r="AA313" s="1019"/>
      <c r="AB313" s="1019"/>
    </row>
    <row r="314" spans="6:28" ht="11.25" customHeight="1" x14ac:dyDescent="0.2">
      <c r="F314" s="1020"/>
      <c r="G314" s="1020"/>
      <c r="H314" s="1019"/>
      <c r="L314" s="1019"/>
      <c r="M314" s="1019"/>
      <c r="S314" s="1055"/>
      <c r="T314" s="1055"/>
      <c r="U314" s="1055"/>
      <c r="V314" s="1055"/>
      <c r="AA314" s="1019"/>
      <c r="AB314" s="1019"/>
    </row>
    <row r="315" spans="6:28" ht="11.25" customHeight="1" x14ac:dyDescent="0.2">
      <c r="F315" s="1020"/>
      <c r="G315" s="1020"/>
      <c r="H315" s="1019"/>
      <c r="L315" s="1019"/>
      <c r="M315" s="1019"/>
      <c r="S315" s="1055"/>
      <c r="T315" s="1055"/>
      <c r="U315" s="1055"/>
      <c r="V315" s="1055"/>
      <c r="AA315" s="1019"/>
      <c r="AB315" s="1019"/>
    </row>
    <row r="316" spans="6:28" ht="11.25" customHeight="1" x14ac:dyDescent="0.2">
      <c r="F316" s="1020"/>
      <c r="G316" s="1020"/>
      <c r="H316" s="1019"/>
      <c r="L316" s="1019"/>
      <c r="M316" s="1019"/>
      <c r="S316" s="1055"/>
      <c r="T316" s="1055"/>
      <c r="U316" s="1055"/>
      <c r="V316" s="1055"/>
      <c r="AA316" s="1019"/>
      <c r="AB316" s="1019"/>
    </row>
    <row r="317" spans="6:28" ht="11.25" customHeight="1" x14ac:dyDescent="0.2">
      <c r="F317" s="1020"/>
      <c r="G317" s="1020"/>
      <c r="H317" s="1019"/>
      <c r="L317" s="1019"/>
      <c r="M317" s="1019"/>
      <c r="S317" s="1055"/>
      <c r="T317" s="1055"/>
      <c r="U317" s="1055"/>
      <c r="V317" s="1055"/>
      <c r="AA317" s="1019"/>
      <c r="AB317" s="1019"/>
    </row>
    <row r="318" spans="6:28" ht="11.25" customHeight="1" x14ac:dyDescent="0.2">
      <c r="F318" s="1020"/>
      <c r="G318" s="1020"/>
      <c r="H318" s="1019"/>
      <c r="L318" s="1019"/>
      <c r="M318" s="1019"/>
      <c r="S318" s="1055"/>
      <c r="T318" s="1055"/>
      <c r="U318" s="1055"/>
      <c r="V318" s="1055"/>
      <c r="AA318" s="1019"/>
      <c r="AB318" s="1019"/>
    </row>
    <row r="319" spans="6:28" ht="11.25" customHeight="1" x14ac:dyDescent="0.2">
      <c r="F319" s="1020"/>
      <c r="G319" s="1020"/>
      <c r="H319" s="1019"/>
      <c r="L319" s="1019"/>
      <c r="M319" s="1019"/>
      <c r="S319" s="1055"/>
      <c r="T319" s="1055"/>
      <c r="U319" s="1055"/>
      <c r="V319" s="1055"/>
      <c r="AA319" s="1019"/>
      <c r="AB319" s="1019"/>
    </row>
    <row r="320" spans="6:28" ht="11.25" customHeight="1" x14ac:dyDescent="0.2">
      <c r="F320" s="1020"/>
      <c r="G320" s="1020"/>
      <c r="H320" s="1019"/>
      <c r="L320" s="1019"/>
      <c r="M320" s="1019"/>
      <c r="S320" s="1055"/>
      <c r="T320" s="1055"/>
      <c r="U320" s="1055"/>
      <c r="V320" s="1055"/>
      <c r="AA320" s="1019"/>
      <c r="AB320" s="1019"/>
    </row>
    <row r="321" spans="6:28" ht="11.25" customHeight="1" x14ac:dyDescent="0.2">
      <c r="F321" s="1020"/>
      <c r="G321" s="1020"/>
      <c r="H321" s="1019"/>
      <c r="L321" s="1019"/>
      <c r="M321" s="1019"/>
      <c r="S321" s="1055"/>
      <c r="T321" s="1055"/>
      <c r="U321" s="1055"/>
      <c r="V321" s="1055"/>
      <c r="AA321" s="1019"/>
      <c r="AB321" s="1019"/>
    </row>
    <row r="322" spans="6:28" ht="11.25" customHeight="1" x14ac:dyDescent="0.2">
      <c r="F322" s="1020"/>
      <c r="G322" s="1020"/>
      <c r="H322" s="1019"/>
      <c r="L322" s="1019"/>
      <c r="M322" s="1019"/>
      <c r="S322" s="1055"/>
      <c r="T322" s="1055"/>
      <c r="U322" s="1055"/>
      <c r="V322" s="1055"/>
      <c r="AA322" s="1019"/>
      <c r="AB322" s="1019"/>
    </row>
    <row r="323" spans="6:28" ht="11.25" customHeight="1" x14ac:dyDescent="0.2">
      <c r="F323" s="1020"/>
      <c r="G323" s="1020"/>
      <c r="H323" s="1019"/>
      <c r="L323" s="1019"/>
      <c r="M323" s="1019"/>
      <c r="S323" s="1055"/>
      <c r="T323" s="1055"/>
      <c r="U323" s="1055"/>
      <c r="V323" s="1055"/>
      <c r="AA323" s="1019"/>
      <c r="AB323" s="1019"/>
    </row>
    <row r="324" spans="6:28" ht="11.25" customHeight="1" x14ac:dyDescent="0.2">
      <c r="F324" s="1020"/>
      <c r="G324" s="1020"/>
      <c r="H324" s="1019"/>
      <c r="L324" s="1019"/>
      <c r="M324" s="1019"/>
      <c r="S324" s="1055"/>
      <c r="T324" s="1055"/>
      <c r="U324" s="1055"/>
      <c r="V324" s="1055"/>
      <c r="AA324" s="1019"/>
      <c r="AB324" s="1019"/>
    </row>
    <row r="325" spans="6:28" ht="11.25" customHeight="1" x14ac:dyDescent="0.2">
      <c r="F325" s="1020"/>
      <c r="G325" s="1020"/>
      <c r="H325" s="1019"/>
      <c r="L325" s="1019"/>
      <c r="M325" s="1019"/>
      <c r="S325" s="1055"/>
      <c r="T325" s="1055"/>
      <c r="U325" s="1055"/>
      <c r="V325" s="1055"/>
      <c r="AA325" s="1019"/>
      <c r="AB325" s="1019"/>
    </row>
    <row r="326" spans="6:28" ht="11.25" customHeight="1" x14ac:dyDescent="0.2">
      <c r="F326" s="1020"/>
      <c r="G326" s="1020"/>
      <c r="H326" s="1019"/>
      <c r="L326" s="1019"/>
      <c r="M326" s="1019"/>
      <c r="S326" s="1055"/>
      <c r="T326" s="1055"/>
      <c r="U326" s="1055"/>
      <c r="V326" s="1055"/>
      <c r="AA326" s="1019"/>
      <c r="AB326" s="1019"/>
    </row>
    <row r="327" spans="6:28" ht="11.25" customHeight="1" x14ac:dyDescent="0.2">
      <c r="F327" s="1020"/>
      <c r="G327" s="1020"/>
      <c r="H327" s="1019"/>
      <c r="L327" s="1019"/>
      <c r="M327" s="1019"/>
      <c r="S327" s="1055"/>
      <c r="T327" s="1055"/>
      <c r="U327" s="1055"/>
      <c r="V327" s="1055"/>
      <c r="AA327" s="1019"/>
      <c r="AB327" s="1019"/>
    </row>
    <row r="328" spans="6:28" ht="11.25" customHeight="1" x14ac:dyDescent="0.2">
      <c r="F328" s="1020"/>
      <c r="G328" s="1020"/>
      <c r="H328" s="1019"/>
      <c r="L328" s="1019"/>
      <c r="M328" s="1019"/>
      <c r="S328" s="1055"/>
      <c r="T328" s="1055"/>
      <c r="U328" s="1055"/>
      <c r="V328" s="1055"/>
      <c r="AA328" s="1019"/>
      <c r="AB328" s="1019"/>
    </row>
    <row r="329" spans="6:28" ht="11.25" customHeight="1" x14ac:dyDescent="0.2">
      <c r="F329" s="1020"/>
      <c r="G329" s="1020"/>
      <c r="H329" s="1019"/>
      <c r="L329" s="1019"/>
      <c r="M329" s="1019"/>
      <c r="S329" s="1055"/>
      <c r="T329" s="1055"/>
      <c r="U329" s="1055"/>
      <c r="V329" s="1055"/>
      <c r="AA329" s="1019"/>
      <c r="AB329" s="1019"/>
    </row>
    <row r="330" spans="6:28" ht="11.25" customHeight="1" x14ac:dyDescent="0.2">
      <c r="F330" s="1020"/>
      <c r="G330" s="1020"/>
      <c r="H330" s="1019"/>
      <c r="L330" s="1019"/>
      <c r="M330" s="1019"/>
      <c r="S330" s="1055"/>
      <c r="T330" s="1055"/>
      <c r="U330" s="1055"/>
      <c r="V330" s="1055"/>
      <c r="AA330" s="1019"/>
      <c r="AB330" s="1019"/>
    </row>
    <row r="331" spans="6:28" ht="11.25" customHeight="1" x14ac:dyDescent="0.2">
      <c r="F331" s="1020"/>
      <c r="G331" s="1020"/>
      <c r="H331" s="1019"/>
      <c r="L331" s="1019"/>
      <c r="M331" s="1019"/>
      <c r="S331" s="1055"/>
      <c r="T331" s="1055"/>
      <c r="U331" s="1055"/>
      <c r="V331" s="1055"/>
      <c r="AA331" s="1019"/>
      <c r="AB331" s="1019"/>
    </row>
    <row r="332" spans="6:28" ht="11.25" customHeight="1" x14ac:dyDescent="0.2">
      <c r="F332" s="1020"/>
      <c r="G332" s="1020"/>
      <c r="H332" s="1019"/>
      <c r="L332" s="1019"/>
      <c r="M332" s="1019"/>
      <c r="S332" s="1055"/>
      <c r="T332" s="1055"/>
      <c r="U332" s="1055"/>
      <c r="V332" s="1055"/>
      <c r="AA332" s="1019"/>
      <c r="AB332" s="1019"/>
    </row>
    <row r="333" spans="6:28" ht="11.25" customHeight="1" x14ac:dyDescent="0.2">
      <c r="F333" s="1020"/>
      <c r="G333" s="1020"/>
      <c r="H333" s="1019"/>
      <c r="L333" s="1019"/>
      <c r="M333" s="1019"/>
      <c r="S333" s="1055"/>
      <c r="T333" s="1055"/>
      <c r="U333" s="1055"/>
      <c r="V333" s="1055"/>
      <c r="AA333" s="1019"/>
      <c r="AB333" s="1019"/>
    </row>
    <row r="334" spans="6:28" ht="11.25" customHeight="1" x14ac:dyDescent="0.2">
      <c r="F334" s="1020"/>
      <c r="G334" s="1020"/>
      <c r="H334" s="1019"/>
      <c r="L334" s="1019"/>
      <c r="M334" s="1019"/>
      <c r="S334" s="1055"/>
      <c r="T334" s="1055"/>
      <c r="U334" s="1055"/>
      <c r="V334" s="1055"/>
      <c r="AA334" s="1019"/>
      <c r="AB334" s="1019"/>
    </row>
    <row r="335" spans="6:28" ht="11.25" customHeight="1" x14ac:dyDescent="0.2">
      <c r="F335" s="1020"/>
      <c r="G335" s="1020"/>
      <c r="H335" s="1019"/>
      <c r="L335" s="1019"/>
      <c r="M335" s="1019"/>
      <c r="S335" s="1055"/>
      <c r="T335" s="1055"/>
      <c r="U335" s="1055"/>
      <c r="V335" s="1055"/>
      <c r="AA335" s="1019"/>
      <c r="AB335" s="1019"/>
    </row>
    <row r="336" spans="6:28" ht="11.25" customHeight="1" x14ac:dyDescent="0.2">
      <c r="F336" s="1020"/>
      <c r="G336" s="1020"/>
      <c r="H336" s="1019"/>
      <c r="L336" s="1019"/>
      <c r="M336" s="1019"/>
      <c r="S336" s="1055"/>
      <c r="T336" s="1055"/>
      <c r="U336" s="1055"/>
      <c r="V336" s="1055"/>
      <c r="AA336" s="1019"/>
      <c r="AB336" s="1019"/>
    </row>
    <row r="337" spans="6:28" ht="11.25" customHeight="1" x14ac:dyDescent="0.2">
      <c r="F337" s="1020"/>
      <c r="G337" s="1020"/>
      <c r="H337" s="1019"/>
      <c r="L337" s="1019"/>
      <c r="M337" s="1019"/>
      <c r="S337" s="1055"/>
      <c r="T337" s="1055"/>
      <c r="U337" s="1055"/>
      <c r="V337" s="1055"/>
      <c r="AA337" s="1019"/>
      <c r="AB337" s="1019"/>
    </row>
    <row r="338" spans="6:28" ht="11.25" customHeight="1" x14ac:dyDescent="0.2">
      <c r="F338" s="1020"/>
      <c r="G338" s="1020"/>
      <c r="H338" s="1019"/>
      <c r="L338" s="1019"/>
      <c r="M338" s="1019"/>
      <c r="S338" s="1055"/>
      <c r="T338" s="1055"/>
      <c r="U338" s="1055"/>
      <c r="V338" s="1055"/>
      <c r="AA338" s="1019"/>
      <c r="AB338" s="1019"/>
    </row>
    <row r="339" spans="6:28" ht="11.25" customHeight="1" x14ac:dyDescent="0.2">
      <c r="F339" s="1020"/>
      <c r="G339" s="1020"/>
      <c r="H339" s="1019"/>
      <c r="L339" s="1019"/>
      <c r="M339" s="1019"/>
      <c r="S339" s="1055"/>
      <c r="T339" s="1055"/>
      <c r="U339" s="1055"/>
      <c r="V339" s="1055"/>
      <c r="AA339" s="1019"/>
      <c r="AB339" s="1019"/>
    </row>
    <row r="340" spans="6:28" ht="11.25" customHeight="1" x14ac:dyDescent="0.2">
      <c r="F340" s="1020"/>
      <c r="G340" s="1020"/>
      <c r="H340" s="1019"/>
      <c r="L340" s="1019"/>
      <c r="M340" s="1019"/>
      <c r="S340" s="1055"/>
      <c r="T340" s="1055"/>
      <c r="U340" s="1055"/>
      <c r="V340" s="1055"/>
      <c r="AA340" s="1019"/>
      <c r="AB340" s="1019"/>
    </row>
    <row r="341" spans="6:28" ht="11.25" customHeight="1" x14ac:dyDescent="0.2">
      <c r="F341" s="1020"/>
      <c r="G341" s="1020"/>
      <c r="H341" s="1019"/>
      <c r="L341" s="1019"/>
      <c r="M341" s="1019"/>
      <c r="S341" s="1055"/>
      <c r="T341" s="1055"/>
      <c r="U341" s="1055"/>
      <c r="V341" s="1055"/>
      <c r="AA341" s="1019"/>
      <c r="AB341" s="1019"/>
    </row>
    <row r="342" spans="6:28" ht="11.25" customHeight="1" x14ac:dyDescent="0.2">
      <c r="F342" s="1020"/>
      <c r="G342" s="1020"/>
      <c r="H342" s="1019"/>
      <c r="L342" s="1019"/>
      <c r="M342" s="1019"/>
      <c r="S342" s="1055"/>
      <c r="T342" s="1055"/>
      <c r="U342" s="1055"/>
      <c r="V342" s="1055"/>
      <c r="AA342" s="1019"/>
      <c r="AB342" s="1019"/>
    </row>
    <row r="343" spans="6:28" ht="11.25" customHeight="1" x14ac:dyDescent="0.2">
      <c r="F343" s="1020"/>
      <c r="G343" s="1020"/>
      <c r="H343" s="1019"/>
      <c r="L343" s="1019"/>
      <c r="M343" s="1019"/>
      <c r="S343" s="1055"/>
      <c r="T343" s="1055"/>
      <c r="U343" s="1055"/>
      <c r="V343" s="1055"/>
      <c r="AA343" s="1019"/>
      <c r="AB343" s="1019"/>
    </row>
    <row r="344" spans="6:28" ht="11.25" customHeight="1" x14ac:dyDescent="0.2">
      <c r="F344" s="1020"/>
      <c r="G344" s="1020"/>
      <c r="H344" s="1019"/>
      <c r="L344" s="1019"/>
      <c r="M344" s="1019"/>
      <c r="S344" s="1055"/>
      <c r="T344" s="1055"/>
      <c r="U344" s="1055"/>
      <c r="V344" s="1055"/>
      <c r="AA344" s="1019"/>
      <c r="AB344" s="1019"/>
    </row>
    <row r="345" spans="6:28" ht="11.25" customHeight="1" x14ac:dyDescent="0.2">
      <c r="F345" s="1020"/>
      <c r="G345" s="1020"/>
      <c r="H345" s="1019"/>
      <c r="L345" s="1019"/>
      <c r="M345" s="1019"/>
      <c r="S345" s="1055"/>
      <c r="T345" s="1055"/>
      <c r="U345" s="1055"/>
      <c r="V345" s="1055"/>
      <c r="AA345" s="1019"/>
      <c r="AB345" s="1019"/>
    </row>
    <row r="346" spans="6:28" ht="11.25" customHeight="1" x14ac:dyDescent="0.2">
      <c r="F346" s="1020"/>
      <c r="G346" s="1020"/>
      <c r="H346" s="1019"/>
      <c r="L346" s="1019"/>
      <c r="M346" s="1019"/>
      <c r="S346" s="1055"/>
      <c r="T346" s="1055"/>
      <c r="U346" s="1055"/>
      <c r="V346" s="1055"/>
      <c r="AA346" s="1019"/>
      <c r="AB346" s="1019"/>
    </row>
    <row r="347" spans="6:28" ht="11.25" customHeight="1" x14ac:dyDescent="0.2">
      <c r="F347" s="1020"/>
      <c r="G347" s="1020"/>
      <c r="H347" s="1019"/>
      <c r="L347" s="1019"/>
      <c r="M347" s="1019"/>
      <c r="S347" s="1055"/>
      <c r="T347" s="1055"/>
      <c r="U347" s="1055"/>
      <c r="V347" s="1055"/>
      <c r="AA347" s="1019"/>
      <c r="AB347" s="1019"/>
    </row>
    <row r="348" spans="6:28" ht="11.25" customHeight="1" x14ac:dyDescent="0.2">
      <c r="F348" s="1020"/>
      <c r="G348" s="1020"/>
      <c r="H348" s="1019"/>
      <c r="L348" s="1019"/>
      <c r="M348" s="1019"/>
      <c r="S348" s="1055"/>
      <c r="T348" s="1055"/>
      <c r="U348" s="1055"/>
      <c r="V348" s="1055"/>
      <c r="AA348" s="1019"/>
      <c r="AB348" s="1019"/>
    </row>
    <row r="349" spans="6:28" ht="11.25" customHeight="1" x14ac:dyDescent="0.2">
      <c r="F349" s="1020"/>
      <c r="G349" s="1020"/>
      <c r="H349" s="1019"/>
      <c r="L349" s="1019"/>
      <c r="M349" s="1019"/>
      <c r="S349" s="1055"/>
      <c r="T349" s="1055"/>
      <c r="U349" s="1055"/>
      <c r="V349" s="1055"/>
      <c r="AA349" s="1019"/>
      <c r="AB349" s="1019"/>
    </row>
    <row r="350" spans="6:28" ht="11.25" customHeight="1" x14ac:dyDescent="0.2">
      <c r="F350" s="1020"/>
      <c r="G350" s="1020"/>
      <c r="H350" s="1019"/>
      <c r="L350" s="1019"/>
      <c r="M350" s="1019"/>
      <c r="S350" s="1055"/>
      <c r="T350" s="1055"/>
      <c r="U350" s="1055"/>
      <c r="V350" s="1055"/>
      <c r="AA350" s="1019"/>
      <c r="AB350" s="1019"/>
    </row>
    <row r="351" spans="6:28" ht="11.25" customHeight="1" x14ac:dyDescent="0.2">
      <c r="F351" s="1020"/>
      <c r="G351" s="1020"/>
      <c r="H351" s="1019"/>
      <c r="L351" s="1019"/>
      <c r="M351" s="1019"/>
      <c r="S351" s="1055"/>
      <c r="T351" s="1055"/>
      <c r="U351" s="1055"/>
      <c r="V351" s="1055"/>
      <c r="AA351" s="1019"/>
      <c r="AB351" s="1019"/>
    </row>
    <row r="352" spans="6:28" ht="11.25" customHeight="1" x14ac:dyDescent="0.2">
      <c r="F352" s="1020"/>
      <c r="G352" s="1020"/>
      <c r="H352" s="1019"/>
      <c r="L352" s="1019"/>
      <c r="M352" s="1019"/>
      <c r="S352" s="1055"/>
      <c r="T352" s="1055"/>
      <c r="U352" s="1055"/>
      <c r="V352" s="1055"/>
      <c r="AA352" s="1019"/>
      <c r="AB352" s="1019"/>
    </row>
    <row r="353" spans="6:28" ht="11.25" customHeight="1" x14ac:dyDescent="0.2">
      <c r="F353" s="1020"/>
      <c r="G353" s="1020"/>
      <c r="H353" s="1019"/>
      <c r="L353" s="1019"/>
      <c r="M353" s="1019"/>
      <c r="S353" s="1055"/>
      <c r="T353" s="1055"/>
      <c r="U353" s="1055"/>
      <c r="V353" s="1055"/>
      <c r="AA353" s="1019"/>
      <c r="AB353" s="1019"/>
    </row>
    <row r="354" spans="6:28" ht="11.25" customHeight="1" x14ac:dyDescent="0.2">
      <c r="F354" s="1020"/>
      <c r="G354" s="1020"/>
      <c r="H354" s="1019"/>
      <c r="L354" s="1019"/>
      <c r="M354" s="1019"/>
      <c r="S354" s="1055"/>
      <c r="T354" s="1055"/>
      <c r="U354" s="1055"/>
      <c r="V354" s="1055"/>
      <c r="AA354" s="1019"/>
      <c r="AB354" s="1019"/>
    </row>
    <row r="355" spans="6:28" ht="11.25" customHeight="1" x14ac:dyDescent="0.2">
      <c r="F355" s="1020"/>
      <c r="G355" s="1020"/>
      <c r="H355" s="1019"/>
      <c r="L355" s="1019"/>
      <c r="M355" s="1019"/>
      <c r="S355" s="1055"/>
      <c r="T355" s="1055"/>
      <c r="U355" s="1055"/>
      <c r="V355" s="1055"/>
      <c r="AA355" s="1019"/>
      <c r="AB355" s="1019"/>
    </row>
    <row r="356" spans="6:28" ht="11.25" customHeight="1" x14ac:dyDescent="0.2">
      <c r="F356" s="1020"/>
      <c r="G356" s="1020"/>
      <c r="H356" s="1019"/>
      <c r="L356" s="1019"/>
      <c r="M356" s="1019"/>
      <c r="S356" s="1055"/>
      <c r="T356" s="1055"/>
      <c r="U356" s="1055"/>
      <c r="V356" s="1055"/>
      <c r="AA356" s="1019"/>
      <c r="AB356" s="1019"/>
    </row>
    <row r="357" spans="6:28" ht="11.25" customHeight="1" x14ac:dyDescent="0.2">
      <c r="F357" s="1020"/>
      <c r="G357" s="1020"/>
      <c r="H357" s="1019"/>
      <c r="L357" s="1019"/>
      <c r="M357" s="1019"/>
      <c r="S357" s="1055"/>
      <c r="T357" s="1055"/>
      <c r="U357" s="1055"/>
      <c r="V357" s="1055"/>
      <c r="AA357" s="1019"/>
      <c r="AB357" s="1019"/>
    </row>
    <row r="358" spans="6:28" ht="11.25" customHeight="1" x14ac:dyDescent="0.2">
      <c r="F358" s="1020"/>
      <c r="G358" s="1020"/>
      <c r="H358" s="1019"/>
      <c r="L358" s="1019"/>
      <c r="M358" s="1019"/>
      <c r="S358" s="1055"/>
      <c r="T358" s="1055"/>
      <c r="U358" s="1055"/>
      <c r="V358" s="1055"/>
      <c r="AA358" s="1019"/>
      <c r="AB358" s="1019"/>
    </row>
    <row r="359" spans="6:28" ht="11.25" customHeight="1" x14ac:dyDescent="0.2">
      <c r="F359" s="1020"/>
      <c r="G359" s="1020"/>
      <c r="H359" s="1019"/>
      <c r="L359" s="1019"/>
      <c r="M359" s="1019"/>
      <c r="S359" s="1055"/>
      <c r="T359" s="1055"/>
      <c r="U359" s="1055"/>
      <c r="V359" s="1055"/>
      <c r="AA359" s="1019"/>
      <c r="AB359" s="1019"/>
    </row>
    <row r="360" spans="6:28" ht="11.25" customHeight="1" x14ac:dyDescent="0.2">
      <c r="F360" s="1020"/>
      <c r="G360" s="1020"/>
      <c r="H360" s="1019"/>
      <c r="L360" s="1019"/>
      <c r="M360" s="1019"/>
      <c r="S360" s="1055"/>
      <c r="T360" s="1055"/>
      <c r="U360" s="1055"/>
      <c r="V360" s="1055"/>
      <c r="AA360" s="1019"/>
      <c r="AB360" s="1019"/>
    </row>
    <row r="361" spans="6:28" ht="11.25" customHeight="1" x14ac:dyDescent="0.2">
      <c r="F361" s="1020"/>
      <c r="G361" s="1020"/>
      <c r="H361" s="1019"/>
      <c r="L361" s="1019"/>
      <c r="M361" s="1019"/>
      <c r="S361" s="1055"/>
      <c r="T361" s="1055"/>
      <c r="U361" s="1055"/>
      <c r="V361" s="1055"/>
      <c r="AA361" s="1019"/>
      <c r="AB361" s="1019"/>
    </row>
    <row r="362" spans="6:28" ht="11.25" customHeight="1" x14ac:dyDescent="0.2">
      <c r="F362" s="1020"/>
      <c r="G362" s="1020"/>
      <c r="H362" s="1019"/>
      <c r="L362" s="1019"/>
      <c r="M362" s="1019"/>
      <c r="S362" s="1055"/>
      <c r="T362" s="1055"/>
      <c r="U362" s="1055"/>
      <c r="V362" s="1055"/>
      <c r="AA362" s="1019"/>
      <c r="AB362" s="1019"/>
    </row>
    <row r="363" spans="6:28" ht="11.25" customHeight="1" x14ac:dyDescent="0.2">
      <c r="F363" s="1020"/>
      <c r="G363" s="1020"/>
      <c r="H363" s="1019"/>
      <c r="L363" s="1019"/>
      <c r="M363" s="1019"/>
      <c r="S363" s="1055"/>
      <c r="T363" s="1055"/>
      <c r="U363" s="1055"/>
      <c r="V363" s="1055"/>
      <c r="AA363" s="1019"/>
      <c r="AB363" s="1019"/>
    </row>
    <row r="364" spans="6:28" ht="11.25" customHeight="1" x14ac:dyDescent="0.2">
      <c r="F364" s="1020"/>
      <c r="G364" s="1020"/>
      <c r="H364" s="1019"/>
      <c r="L364" s="1019"/>
      <c r="M364" s="1019"/>
      <c r="S364" s="1055"/>
      <c r="T364" s="1055"/>
      <c r="U364" s="1055"/>
      <c r="V364" s="1055"/>
      <c r="AA364" s="1019"/>
      <c r="AB364" s="1019"/>
    </row>
    <row r="365" spans="6:28" ht="11.25" customHeight="1" x14ac:dyDescent="0.2">
      <c r="F365" s="1020"/>
      <c r="G365" s="1020"/>
      <c r="H365" s="1019"/>
      <c r="L365" s="1019"/>
      <c r="M365" s="1019"/>
      <c r="S365" s="1055"/>
      <c r="T365" s="1055"/>
      <c r="U365" s="1055"/>
      <c r="V365" s="1055"/>
      <c r="AA365" s="1019"/>
      <c r="AB365" s="1019"/>
    </row>
    <row r="366" spans="6:28" ht="11.25" customHeight="1" x14ac:dyDescent="0.2">
      <c r="F366" s="1020"/>
      <c r="G366" s="1020"/>
      <c r="H366" s="1019"/>
      <c r="L366" s="1019"/>
      <c r="M366" s="1019"/>
      <c r="S366" s="1055"/>
      <c r="T366" s="1055"/>
      <c r="U366" s="1055"/>
      <c r="V366" s="1055"/>
      <c r="AA366" s="1019"/>
      <c r="AB366" s="1019"/>
    </row>
    <row r="367" spans="6:28" ht="11.25" customHeight="1" x14ac:dyDescent="0.2">
      <c r="F367" s="1020"/>
      <c r="G367" s="1020"/>
      <c r="H367" s="1019"/>
      <c r="L367" s="1019"/>
      <c r="M367" s="1019"/>
      <c r="S367" s="1055"/>
      <c r="T367" s="1055"/>
      <c r="U367" s="1055"/>
      <c r="V367" s="1055"/>
      <c r="AA367" s="1019"/>
      <c r="AB367" s="1019"/>
    </row>
    <row r="368" spans="6:28" ht="11.25" customHeight="1" x14ac:dyDescent="0.2">
      <c r="F368" s="1020"/>
      <c r="G368" s="1020"/>
      <c r="H368" s="1019"/>
      <c r="L368" s="1019"/>
      <c r="M368" s="1019"/>
      <c r="S368" s="1055"/>
      <c r="T368" s="1055"/>
      <c r="U368" s="1055"/>
      <c r="V368" s="1055"/>
      <c r="AA368" s="1019"/>
      <c r="AB368" s="1019"/>
    </row>
    <row r="369" spans="6:28" ht="11.25" customHeight="1" x14ac:dyDescent="0.2">
      <c r="F369" s="1020"/>
      <c r="G369" s="1020"/>
      <c r="H369" s="1019"/>
      <c r="L369" s="1019"/>
      <c r="M369" s="1019"/>
      <c r="S369" s="1055"/>
      <c r="T369" s="1055"/>
      <c r="U369" s="1055"/>
      <c r="V369" s="1055"/>
      <c r="AA369" s="1019"/>
      <c r="AB369" s="1019"/>
    </row>
    <row r="370" spans="6:28" ht="11.25" customHeight="1" x14ac:dyDescent="0.2">
      <c r="F370" s="1020"/>
      <c r="G370" s="1020"/>
      <c r="H370" s="1019"/>
      <c r="L370" s="1019"/>
      <c r="M370" s="1019"/>
      <c r="S370" s="1055"/>
      <c r="T370" s="1055"/>
      <c r="U370" s="1055"/>
      <c r="V370" s="1055"/>
      <c r="AA370" s="1019"/>
      <c r="AB370" s="1019"/>
    </row>
    <row r="371" spans="6:28" ht="11.25" customHeight="1" x14ac:dyDescent="0.2">
      <c r="F371" s="1020"/>
      <c r="G371" s="1020"/>
      <c r="H371" s="1019"/>
      <c r="L371" s="1019"/>
      <c r="M371" s="1019"/>
      <c r="S371" s="1055"/>
      <c r="T371" s="1055"/>
      <c r="U371" s="1055"/>
      <c r="V371" s="1055"/>
      <c r="AA371" s="1019"/>
      <c r="AB371" s="1019"/>
    </row>
    <row r="372" spans="6:28" ht="11.25" customHeight="1" x14ac:dyDescent="0.2">
      <c r="F372" s="1020"/>
      <c r="G372" s="1020"/>
      <c r="H372" s="1019"/>
      <c r="L372" s="1019"/>
      <c r="M372" s="1019"/>
      <c r="S372" s="1055"/>
      <c r="T372" s="1055"/>
      <c r="U372" s="1055"/>
      <c r="V372" s="1055"/>
      <c r="AA372" s="1019"/>
      <c r="AB372" s="1019"/>
    </row>
    <row r="373" spans="6:28" ht="11.25" customHeight="1" x14ac:dyDescent="0.2">
      <c r="F373" s="1020"/>
      <c r="G373" s="1020"/>
      <c r="H373" s="1019"/>
      <c r="L373" s="1019"/>
      <c r="M373" s="1019"/>
      <c r="S373" s="1055"/>
      <c r="T373" s="1055"/>
      <c r="U373" s="1055"/>
      <c r="V373" s="1055"/>
      <c r="AA373" s="1019"/>
      <c r="AB373" s="1019"/>
    </row>
    <row r="374" spans="6:28" ht="11.25" customHeight="1" x14ac:dyDescent="0.2">
      <c r="F374" s="1020"/>
      <c r="G374" s="1020"/>
      <c r="H374" s="1019"/>
      <c r="L374" s="1019"/>
      <c r="M374" s="1019"/>
      <c r="S374" s="1055"/>
      <c r="T374" s="1055"/>
      <c r="U374" s="1055"/>
      <c r="V374" s="1055"/>
      <c r="AA374" s="1019"/>
      <c r="AB374" s="1019"/>
    </row>
    <row r="375" spans="6:28" ht="11.25" customHeight="1" x14ac:dyDescent="0.2">
      <c r="F375" s="1020"/>
      <c r="G375" s="1020"/>
      <c r="H375" s="1019"/>
      <c r="L375" s="1019"/>
      <c r="M375" s="1019"/>
      <c r="S375" s="1055"/>
      <c r="T375" s="1055"/>
      <c r="U375" s="1055"/>
      <c r="V375" s="1055"/>
      <c r="AA375" s="1019"/>
      <c r="AB375" s="1019"/>
    </row>
    <row r="376" spans="6:28" ht="11.25" customHeight="1" x14ac:dyDescent="0.2">
      <c r="F376" s="1020"/>
      <c r="G376" s="1020"/>
      <c r="H376" s="1019"/>
      <c r="L376" s="1019"/>
      <c r="M376" s="1019"/>
      <c r="S376" s="1055"/>
      <c r="T376" s="1055"/>
      <c r="U376" s="1055"/>
      <c r="V376" s="1055"/>
      <c r="AA376" s="1019"/>
      <c r="AB376" s="1019"/>
    </row>
    <row r="377" spans="6:28" ht="11.25" customHeight="1" x14ac:dyDescent="0.2">
      <c r="F377" s="1020"/>
      <c r="G377" s="1020"/>
      <c r="H377" s="1019"/>
      <c r="L377" s="1019"/>
      <c r="M377" s="1019"/>
      <c r="S377" s="1055"/>
      <c r="T377" s="1055"/>
      <c r="U377" s="1055"/>
      <c r="V377" s="1055"/>
      <c r="AA377" s="1019"/>
      <c r="AB377" s="1019"/>
    </row>
    <row r="378" spans="6:28" ht="11.25" customHeight="1" x14ac:dyDescent="0.2">
      <c r="F378" s="1020"/>
      <c r="G378" s="1020"/>
      <c r="H378" s="1019"/>
      <c r="L378" s="1019"/>
      <c r="M378" s="1019"/>
      <c r="S378" s="1055"/>
      <c r="T378" s="1055"/>
      <c r="U378" s="1055"/>
      <c r="V378" s="1055"/>
      <c r="AA378" s="1019"/>
      <c r="AB378" s="1019"/>
    </row>
    <row r="379" spans="6:28" ht="11.25" customHeight="1" x14ac:dyDescent="0.2">
      <c r="F379" s="1020"/>
      <c r="G379" s="1020"/>
      <c r="H379" s="1019"/>
      <c r="L379" s="1019"/>
      <c r="M379" s="1019"/>
      <c r="S379" s="1055"/>
      <c r="T379" s="1055"/>
      <c r="U379" s="1055"/>
      <c r="V379" s="1055"/>
      <c r="AA379" s="1019"/>
      <c r="AB379" s="1019"/>
    </row>
    <row r="380" spans="6:28" ht="11.25" customHeight="1" x14ac:dyDescent="0.2">
      <c r="F380" s="1020"/>
      <c r="G380" s="1020"/>
      <c r="H380" s="1019"/>
      <c r="L380" s="1019"/>
      <c r="M380" s="1019"/>
      <c r="S380" s="1055"/>
      <c r="T380" s="1055"/>
      <c r="U380" s="1055"/>
      <c r="V380" s="1055"/>
      <c r="AA380" s="1019"/>
      <c r="AB380" s="1019"/>
    </row>
    <row r="381" spans="6:28" ht="11.25" customHeight="1" x14ac:dyDescent="0.2">
      <c r="F381" s="1020"/>
      <c r="G381" s="1020"/>
      <c r="H381" s="1019"/>
      <c r="L381" s="1019"/>
      <c r="M381" s="1019"/>
      <c r="S381" s="1055"/>
      <c r="T381" s="1055"/>
      <c r="U381" s="1055"/>
      <c r="V381" s="1055"/>
      <c r="AA381" s="1019"/>
      <c r="AB381" s="1019"/>
    </row>
    <row r="382" spans="6:28" ht="11.25" customHeight="1" x14ac:dyDescent="0.2">
      <c r="F382" s="1020"/>
      <c r="G382" s="1020"/>
      <c r="H382" s="1019"/>
      <c r="L382" s="1019"/>
      <c r="M382" s="1019"/>
      <c r="S382" s="1055"/>
      <c r="T382" s="1055"/>
      <c r="U382" s="1055"/>
      <c r="V382" s="1055"/>
      <c r="AA382" s="1019"/>
      <c r="AB382" s="1019"/>
    </row>
    <row r="383" spans="6:28" ht="11.25" customHeight="1" x14ac:dyDescent="0.2">
      <c r="F383" s="1020"/>
      <c r="G383" s="1020"/>
      <c r="H383" s="1019"/>
      <c r="L383" s="1019"/>
      <c r="M383" s="1019"/>
      <c r="S383" s="1055"/>
      <c r="T383" s="1055"/>
      <c r="U383" s="1055"/>
      <c r="V383" s="1055"/>
      <c r="AA383" s="1019"/>
      <c r="AB383" s="1019"/>
    </row>
    <row r="384" spans="6:28" ht="11.25" customHeight="1" x14ac:dyDescent="0.2">
      <c r="F384" s="1020"/>
      <c r="G384" s="1020"/>
      <c r="H384" s="1019"/>
      <c r="L384" s="1019"/>
      <c r="M384" s="1019"/>
      <c r="S384" s="1055"/>
      <c r="T384" s="1055"/>
      <c r="U384" s="1055"/>
      <c r="V384" s="1055"/>
      <c r="AA384" s="1019"/>
      <c r="AB384" s="1019"/>
    </row>
    <row r="385" spans="6:28" ht="11.25" customHeight="1" x14ac:dyDescent="0.2">
      <c r="F385" s="1020"/>
      <c r="G385" s="1020"/>
      <c r="H385" s="1019"/>
      <c r="L385" s="1019"/>
      <c r="M385" s="1019"/>
      <c r="S385" s="1055"/>
      <c r="T385" s="1055"/>
      <c r="U385" s="1055"/>
      <c r="V385" s="1055"/>
      <c r="AA385" s="1019"/>
      <c r="AB385" s="1019"/>
    </row>
    <row r="386" spans="6:28" ht="11.25" customHeight="1" x14ac:dyDescent="0.2">
      <c r="F386" s="1020"/>
      <c r="G386" s="1020"/>
      <c r="H386" s="1019"/>
      <c r="L386" s="1019"/>
      <c r="M386" s="1019"/>
      <c r="S386" s="1055"/>
      <c r="T386" s="1055"/>
      <c r="U386" s="1055"/>
      <c r="V386" s="1055"/>
      <c r="AA386" s="1019"/>
      <c r="AB386" s="1019"/>
    </row>
    <row r="387" spans="6:28" ht="11.25" customHeight="1" x14ac:dyDescent="0.2">
      <c r="F387" s="1020"/>
      <c r="G387" s="1020"/>
      <c r="H387" s="1019"/>
      <c r="L387" s="1019"/>
      <c r="M387" s="1019"/>
      <c r="S387" s="1055"/>
      <c r="T387" s="1055"/>
      <c r="U387" s="1055"/>
      <c r="V387" s="1055"/>
      <c r="AA387" s="1019"/>
      <c r="AB387" s="1019"/>
    </row>
    <row r="388" spans="6:28" ht="11.25" customHeight="1" x14ac:dyDescent="0.2">
      <c r="F388" s="1020"/>
      <c r="G388" s="1020"/>
      <c r="H388" s="1019"/>
      <c r="L388" s="1019"/>
      <c r="M388" s="1019"/>
      <c r="S388" s="1055"/>
      <c r="T388" s="1055"/>
      <c r="U388" s="1055"/>
      <c r="V388" s="1055"/>
      <c r="AA388" s="1019"/>
      <c r="AB388" s="1019"/>
    </row>
    <row r="389" spans="6:28" ht="11.25" customHeight="1" x14ac:dyDescent="0.2">
      <c r="F389" s="1020"/>
      <c r="G389" s="1020"/>
      <c r="H389" s="1019"/>
      <c r="L389" s="1019"/>
      <c r="M389" s="1019"/>
      <c r="S389" s="1055"/>
      <c r="T389" s="1055"/>
      <c r="U389" s="1055"/>
      <c r="V389" s="1055"/>
      <c r="AA389" s="1019"/>
      <c r="AB389" s="1019"/>
    </row>
    <row r="390" spans="6:28" ht="11.25" customHeight="1" x14ac:dyDescent="0.2">
      <c r="F390" s="1020"/>
      <c r="G390" s="1020"/>
      <c r="H390" s="1019"/>
      <c r="L390" s="1019"/>
      <c r="M390" s="1019"/>
      <c r="S390" s="1055"/>
      <c r="T390" s="1055"/>
      <c r="U390" s="1055"/>
      <c r="V390" s="1055"/>
      <c r="AA390" s="1019"/>
      <c r="AB390" s="1019"/>
    </row>
    <row r="391" spans="6:28" ht="11.25" customHeight="1" x14ac:dyDescent="0.2">
      <c r="F391" s="1020"/>
      <c r="G391" s="1020"/>
      <c r="H391" s="1019"/>
      <c r="L391" s="1019"/>
      <c r="M391" s="1019"/>
      <c r="S391" s="1055"/>
      <c r="T391" s="1055"/>
      <c r="U391" s="1055"/>
      <c r="V391" s="1055"/>
      <c r="AA391" s="1019"/>
      <c r="AB391" s="1019"/>
    </row>
    <row r="392" spans="6:28" ht="11.25" customHeight="1" x14ac:dyDescent="0.2">
      <c r="F392" s="1020"/>
      <c r="G392" s="1020"/>
      <c r="H392" s="1019"/>
      <c r="L392" s="1019"/>
      <c r="M392" s="1019"/>
      <c r="S392" s="1055"/>
      <c r="T392" s="1055"/>
      <c r="U392" s="1055"/>
      <c r="V392" s="1055"/>
      <c r="AA392" s="1019"/>
      <c r="AB392" s="1019"/>
    </row>
    <row r="393" spans="6:28" ht="11.25" customHeight="1" x14ac:dyDescent="0.2">
      <c r="F393" s="1020"/>
      <c r="G393" s="1020"/>
      <c r="H393" s="1019"/>
      <c r="L393" s="1019"/>
      <c r="M393" s="1019"/>
      <c r="S393" s="1055"/>
      <c r="T393" s="1055"/>
      <c r="U393" s="1055"/>
      <c r="V393" s="1055"/>
      <c r="AA393" s="1019"/>
      <c r="AB393" s="1019"/>
    </row>
    <row r="394" spans="6:28" ht="11.25" customHeight="1" x14ac:dyDescent="0.2">
      <c r="F394" s="1020"/>
      <c r="G394" s="1020"/>
      <c r="H394" s="1019"/>
      <c r="L394" s="1019"/>
      <c r="M394" s="1019"/>
      <c r="S394" s="1055"/>
      <c r="T394" s="1055"/>
      <c r="U394" s="1055"/>
      <c r="V394" s="1055"/>
      <c r="AA394" s="1019"/>
      <c r="AB394" s="1019"/>
    </row>
    <row r="395" spans="6:28" ht="11.25" customHeight="1" x14ac:dyDescent="0.2">
      <c r="F395" s="1020"/>
      <c r="G395" s="1020"/>
      <c r="H395" s="1019"/>
      <c r="L395" s="1019"/>
      <c r="M395" s="1019"/>
      <c r="S395" s="1055"/>
      <c r="T395" s="1055"/>
      <c r="U395" s="1055"/>
      <c r="V395" s="1055"/>
      <c r="AA395" s="1019"/>
      <c r="AB395" s="1019"/>
    </row>
    <row r="396" spans="6:28" ht="11.25" customHeight="1" x14ac:dyDescent="0.2">
      <c r="F396" s="1020"/>
      <c r="G396" s="1020"/>
      <c r="H396" s="1019"/>
      <c r="L396" s="1019"/>
      <c r="M396" s="1019"/>
      <c r="S396" s="1055"/>
      <c r="T396" s="1055"/>
      <c r="U396" s="1055"/>
      <c r="V396" s="1055"/>
      <c r="AA396" s="1019"/>
      <c r="AB396" s="1019"/>
    </row>
    <row r="397" spans="6:28" ht="11.25" customHeight="1" x14ac:dyDescent="0.2">
      <c r="F397" s="1020"/>
      <c r="G397" s="1020"/>
      <c r="H397" s="1019"/>
      <c r="L397" s="1019"/>
      <c r="M397" s="1019"/>
      <c r="S397" s="1055"/>
      <c r="T397" s="1055"/>
      <c r="U397" s="1055"/>
      <c r="V397" s="1055"/>
      <c r="AA397" s="1019"/>
      <c r="AB397" s="1019"/>
    </row>
    <row r="398" spans="6:28" ht="11.25" customHeight="1" x14ac:dyDescent="0.2">
      <c r="F398" s="1020"/>
      <c r="G398" s="1020"/>
      <c r="H398" s="1019"/>
      <c r="L398" s="1019"/>
      <c r="M398" s="1019"/>
      <c r="S398" s="1055"/>
      <c r="T398" s="1055"/>
      <c r="U398" s="1055"/>
      <c r="V398" s="1055"/>
      <c r="AA398" s="1019"/>
      <c r="AB398" s="1019"/>
    </row>
    <row r="399" spans="6:28" ht="11.25" customHeight="1" x14ac:dyDescent="0.2">
      <c r="F399" s="1020"/>
      <c r="G399" s="1020"/>
      <c r="H399" s="1019"/>
      <c r="L399" s="1019"/>
      <c r="M399" s="1019"/>
      <c r="S399" s="1055"/>
      <c r="T399" s="1055"/>
      <c r="U399" s="1055"/>
      <c r="V399" s="1055"/>
      <c r="AA399" s="1019"/>
      <c r="AB399" s="1019"/>
    </row>
    <row r="400" spans="6:28" ht="11.25" customHeight="1" x14ac:dyDescent="0.2">
      <c r="F400" s="1020"/>
      <c r="G400" s="1020"/>
      <c r="H400" s="1019"/>
      <c r="L400" s="1019"/>
      <c r="M400" s="1019"/>
      <c r="S400" s="1055"/>
      <c r="T400" s="1055"/>
      <c r="U400" s="1055"/>
      <c r="V400" s="1055"/>
      <c r="AA400" s="1019"/>
      <c r="AB400" s="1019"/>
    </row>
    <row r="401" spans="6:28" ht="11.25" customHeight="1" x14ac:dyDescent="0.2">
      <c r="F401" s="1020"/>
      <c r="G401" s="1020"/>
      <c r="H401" s="1019"/>
      <c r="L401" s="1019"/>
      <c r="M401" s="1019"/>
      <c r="S401" s="1055"/>
      <c r="T401" s="1055"/>
      <c r="U401" s="1055"/>
      <c r="V401" s="1055"/>
      <c r="AA401" s="1019"/>
      <c r="AB401" s="1019"/>
    </row>
    <row r="402" spans="6:28" ht="11.25" customHeight="1" x14ac:dyDescent="0.2">
      <c r="F402" s="1020"/>
      <c r="G402" s="1020"/>
      <c r="H402" s="1019"/>
      <c r="L402" s="1019"/>
      <c r="M402" s="1019"/>
      <c r="S402" s="1055"/>
      <c r="T402" s="1055"/>
      <c r="U402" s="1055"/>
      <c r="V402" s="1055"/>
      <c r="AA402" s="1019"/>
      <c r="AB402" s="1019"/>
    </row>
    <row r="403" spans="6:28" ht="11.25" customHeight="1" x14ac:dyDescent="0.2">
      <c r="F403" s="1020"/>
      <c r="G403" s="1020"/>
      <c r="H403" s="1019"/>
      <c r="L403" s="1019"/>
      <c r="M403" s="1019"/>
      <c r="S403" s="1055"/>
      <c r="T403" s="1055"/>
      <c r="U403" s="1055"/>
      <c r="V403" s="1055"/>
      <c r="AA403" s="1019"/>
      <c r="AB403" s="1019"/>
    </row>
    <row r="404" spans="6:28" ht="11.25" customHeight="1" x14ac:dyDescent="0.2">
      <c r="F404" s="1020"/>
      <c r="G404" s="1020"/>
      <c r="H404" s="1019"/>
      <c r="L404" s="1019"/>
      <c r="M404" s="1019"/>
      <c r="S404" s="1055"/>
      <c r="T404" s="1055"/>
      <c r="U404" s="1055"/>
      <c r="V404" s="1055"/>
      <c r="AA404" s="1019"/>
      <c r="AB404" s="1019"/>
    </row>
    <row r="405" spans="6:28" ht="11.25" customHeight="1" x14ac:dyDescent="0.2">
      <c r="F405" s="1020"/>
      <c r="G405" s="1020"/>
      <c r="H405" s="1019"/>
      <c r="L405" s="1019"/>
      <c r="M405" s="1019"/>
      <c r="S405" s="1055"/>
      <c r="T405" s="1055"/>
      <c r="U405" s="1055"/>
      <c r="V405" s="1055"/>
      <c r="AA405" s="1019"/>
      <c r="AB405" s="1019"/>
    </row>
    <row r="406" spans="6:28" ht="11.25" customHeight="1" x14ac:dyDescent="0.2">
      <c r="F406" s="1020"/>
      <c r="G406" s="1020"/>
      <c r="H406" s="1019"/>
      <c r="L406" s="1019"/>
      <c r="M406" s="1019"/>
      <c r="S406" s="1055"/>
      <c r="T406" s="1055"/>
      <c r="U406" s="1055"/>
      <c r="V406" s="1055"/>
      <c r="AA406" s="1019"/>
      <c r="AB406" s="1019"/>
    </row>
    <row r="407" spans="6:28" ht="11.25" customHeight="1" x14ac:dyDescent="0.2">
      <c r="F407" s="1020"/>
      <c r="G407" s="1020"/>
      <c r="H407" s="1019"/>
      <c r="L407" s="1019"/>
      <c r="M407" s="1019"/>
      <c r="S407" s="1055"/>
      <c r="T407" s="1055"/>
      <c r="U407" s="1055"/>
      <c r="V407" s="1055"/>
      <c r="AA407" s="1019"/>
      <c r="AB407" s="1019"/>
    </row>
    <row r="408" spans="6:28" ht="11.25" customHeight="1" x14ac:dyDescent="0.2">
      <c r="F408" s="1020"/>
      <c r="G408" s="1020"/>
      <c r="H408" s="1019"/>
      <c r="L408" s="1019"/>
      <c r="M408" s="1019"/>
      <c r="S408" s="1055"/>
      <c r="T408" s="1055"/>
      <c r="U408" s="1055"/>
      <c r="V408" s="1055"/>
      <c r="AA408" s="1019"/>
      <c r="AB408" s="1019"/>
    </row>
    <row r="409" spans="6:28" ht="11.25" customHeight="1" x14ac:dyDescent="0.2">
      <c r="F409" s="1020"/>
      <c r="G409" s="1020"/>
      <c r="H409" s="1019"/>
      <c r="L409" s="1019"/>
      <c r="M409" s="1019"/>
      <c r="S409" s="1055"/>
      <c r="T409" s="1055"/>
      <c r="U409" s="1055"/>
      <c r="V409" s="1055"/>
      <c r="AA409" s="1019"/>
      <c r="AB409" s="1019"/>
    </row>
    <row r="410" spans="6:28" ht="11.25" customHeight="1" x14ac:dyDescent="0.2">
      <c r="F410" s="1020"/>
      <c r="G410" s="1020"/>
      <c r="H410" s="1019"/>
      <c r="L410" s="1019"/>
      <c r="M410" s="1019"/>
      <c r="S410" s="1055"/>
      <c r="T410" s="1055"/>
      <c r="U410" s="1055"/>
      <c r="V410" s="1055"/>
      <c r="AA410" s="1019"/>
      <c r="AB410" s="1019"/>
    </row>
    <row r="411" spans="6:28" ht="11.25" customHeight="1" x14ac:dyDescent="0.2">
      <c r="F411" s="1020"/>
      <c r="G411" s="1020"/>
      <c r="H411" s="1019"/>
      <c r="L411" s="1019"/>
      <c r="M411" s="1019"/>
      <c r="S411" s="1055"/>
      <c r="T411" s="1055"/>
      <c r="U411" s="1055"/>
      <c r="V411" s="1055"/>
      <c r="AA411" s="1019"/>
      <c r="AB411" s="1019"/>
    </row>
    <row r="412" spans="6:28" ht="11.25" customHeight="1" x14ac:dyDescent="0.2">
      <c r="F412" s="1020"/>
      <c r="G412" s="1020"/>
      <c r="H412" s="1019"/>
      <c r="L412" s="1019"/>
      <c r="M412" s="1019"/>
      <c r="S412" s="1055"/>
      <c r="T412" s="1055"/>
      <c r="U412" s="1055"/>
      <c r="V412" s="1055"/>
      <c r="AA412" s="1019"/>
      <c r="AB412" s="1019"/>
    </row>
    <row r="413" spans="6:28" ht="11.25" customHeight="1" x14ac:dyDescent="0.2">
      <c r="F413" s="1020"/>
      <c r="G413" s="1020"/>
      <c r="H413" s="1019"/>
      <c r="L413" s="1019"/>
      <c r="M413" s="1019"/>
      <c r="S413" s="1055"/>
      <c r="T413" s="1055"/>
      <c r="U413" s="1055"/>
      <c r="V413" s="1055"/>
      <c r="AA413" s="1019"/>
      <c r="AB413" s="1019"/>
    </row>
    <row r="414" spans="6:28" ht="11.25" customHeight="1" x14ac:dyDescent="0.2">
      <c r="F414" s="1020"/>
      <c r="G414" s="1020"/>
      <c r="H414" s="1019"/>
      <c r="L414" s="1019"/>
      <c r="M414" s="1019"/>
      <c r="S414" s="1055"/>
      <c r="T414" s="1055"/>
      <c r="U414" s="1055"/>
      <c r="V414" s="1055"/>
      <c r="AA414" s="1019"/>
      <c r="AB414" s="1019"/>
    </row>
    <row r="415" spans="6:28" ht="11.25" customHeight="1" x14ac:dyDescent="0.2">
      <c r="F415" s="1020"/>
      <c r="G415" s="1020"/>
      <c r="H415" s="1019"/>
      <c r="L415" s="1019"/>
      <c r="M415" s="1019"/>
      <c r="S415" s="1055"/>
      <c r="T415" s="1055"/>
      <c r="U415" s="1055"/>
      <c r="V415" s="1055"/>
      <c r="AA415" s="1019"/>
      <c r="AB415" s="1019"/>
    </row>
    <row r="416" spans="6:28" ht="11.25" customHeight="1" x14ac:dyDescent="0.2">
      <c r="F416" s="1020"/>
      <c r="G416" s="1020"/>
      <c r="H416" s="1019"/>
      <c r="L416" s="1019"/>
      <c r="M416" s="1019"/>
      <c r="S416" s="1055"/>
      <c r="T416" s="1055"/>
      <c r="U416" s="1055"/>
      <c r="V416" s="1055"/>
      <c r="AA416" s="1019"/>
      <c r="AB416" s="1019"/>
    </row>
    <row r="417" spans="6:28" ht="11.25" customHeight="1" x14ac:dyDescent="0.2">
      <c r="F417" s="1020"/>
      <c r="G417" s="1020"/>
      <c r="H417" s="1019"/>
      <c r="L417" s="1019"/>
      <c r="M417" s="1019"/>
      <c r="S417" s="1055"/>
      <c r="T417" s="1055"/>
      <c r="U417" s="1055"/>
      <c r="V417" s="1055"/>
      <c r="AA417" s="1019"/>
      <c r="AB417" s="1019"/>
    </row>
    <row r="418" spans="6:28" ht="11.25" customHeight="1" x14ac:dyDescent="0.2">
      <c r="F418" s="1020"/>
      <c r="G418" s="1020"/>
      <c r="H418" s="1019"/>
      <c r="L418" s="1019"/>
      <c r="M418" s="1019"/>
      <c r="S418" s="1055"/>
      <c r="T418" s="1055"/>
      <c r="U418" s="1055"/>
      <c r="V418" s="1055"/>
      <c r="AA418" s="1019"/>
      <c r="AB418" s="1019"/>
    </row>
    <row r="419" spans="6:28" ht="11.25" customHeight="1" x14ac:dyDescent="0.2">
      <c r="F419" s="1020"/>
      <c r="G419" s="1020"/>
      <c r="H419" s="1019"/>
      <c r="L419" s="1019"/>
      <c r="M419" s="1019"/>
      <c r="S419" s="1055"/>
      <c r="T419" s="1055"/>
      <c r="U419" s="1055"/>
      <c r="V419" s="1055"/>
      <c r="AA419" s="1019"/>
      <c r="AB419" s="1019"/>
    </row>
    <row r="420" spans="6:28" ht="11.25" customHeight="1" x14ac:dyDescent="0.2">
      <c r="F420" s="1020"/>
      <c r="G420" s="1020"/>
      <c r="H420" s="1019"/>
      <c r="L420" s="1019"/>
      <c r="M420" s="1019"/>
      <c r="S420" s="1055"/>
      <c r="T420" s="1055"/>
      <c r="U420" s="1055"/>
      <c r="V420" s="1055"/>
      <c r="AA420" s="1019"/>
      <c r="AB420" s="1019"/>
    </row>
    <row r="421" spans="6:28" ht="11.25" customHeight="1" x14ac:dyDescent="0.2">
      <c r="F421" s="1020"/>
      <c r="G421" s="1020"/>
      <c r="H421" s="1019"/>
      <c r="L421" s="1019"/>
      <c r="M421" s="1019"/>
      <c r="S421" s="1055"/>
      <c r="T421" s="1055"/>
      <c r="U421" s="1055"/>
      <c r="V421" s="1055"/>
      <c r="AA421" s="1019"/>
      <c r="AB421" s="1019"/>
    </row>
    <row r="422" spans="6:28" ht="11.25" customHeight="1" x14ac:dyDescent="0.2">
      <c r="F422" s="1020"/>
      <c r="G422" s="1020"/>
      <c r="H422" s="1019"/>
      <c r="L422" s="1019"/>
      <c r="M422" s="1019"/>
      <c r="S422" s="1055"/>
      <c r="T422" s="1055"/>
      <c r="U422" s="1055"/>
      <c r="V422" s="1055"/>
      <c r="AA422" s="1019"/>
      <c r="AB422" s="1019"/>
    </row>
    <row r="423" spans="6:28" ht="11.25" customHeight="1" x14ac:dyDescent="0.2">
      <c r="F423" s="1020"/>
      <c r="G423" s="1020"/>
      <c r="H423" s="1019"/>
      <c r="L423" s="1019"/>
      <c r="M423" s="1019"/>
      <c r="S423" s="1055"/>
      <c r="T423" s="1055"/>
      <c r="U423" s="1055"/>
      <c r="V423" s="1055"/>
      <c r="AA423" s="1019"/>
      <c r="AB423" s="1019"/>
    </row>
    <row r="424" spans="6:28" ht="11.25" customHeight="1" x14ac:dyDescent="0.2">
      <c r="F424" s="1020"/>
      <c r="G424" s="1020"/>
      <c r="H424" s="1019"/>
      <c r="L424" s="1019"/>
      <c r="M424" s="1019"/>
      <c r="S424" s="1055"/>
      <c r="T424" s="1055"/>
      <c r="U424" s="1055"/>
      <c r="V424" s="1055"/>
      <c r="AA424" s="1019"/>
      <c r="AB424" s="1019"/>
    </row>
    <row r="425" spans="6:28" ht="11.25" customHeight="1" x14ac:dyDescent="0.2">
      <c r="F425" s="1020"/>
      <c r="G425" s="1020"/>
      <c r="H425" s="1019"/>
      <c r="L425" s="1019"/>
      <c r="M425" s="1019"/>
      <c r="S425" s="1055"/>
      <c r="T425" s="1055"/>
      <c r="U425" s="1055"/>
      <c r="V425" s="1055"/>
      <c r="AA425" s="1019"/>
      <c r="AB425" s="1019"/>
    </row>
    <row r="426" spans="6:28" ht="11.25" customHeight="1" x14ac:dyDescent="0.2">
      <c r="F426" s="1020"/>
      <c r="G426" s="1020"/>
      <c r="H426" s="1019"/>
      <c r="L426" s="1019"/>
      <c r="M426" s="1019"/>
      <c r="S426" s="1055"/>
      <c r="T426" s="1055"/>
      <c r="U426" s="1055"/>
      <c r="V426" s="1055"/>
      <c r="AA426" s="1019"/>
      <c r="AB426" s="1019"/>
    </row>
    <row r="427" spans="6:28" ht="11.25" customHeight="1" x14ac:dyDescent="0.2">
      <c r="F427" s="1020"/>
      <c r="G427" s="1020"/>
      <c r="H427" s="1019"/>
      <c r="L427" s="1019"/>
      <c r="M427" s="1019"/>
      <c r="S427" s="1055"/>
      <c r="T427" s="1055"/>
      <c r="U427" s="1055"/>
      <c r="V427" s="1055"/>
      <c r="AA427" s="1019"/>
      <c r="AB427" s="1019"/>
    </row>
    <row r="428" spans="6:28" ht="11.25" customHeight="1" x14ac:dyDescent="0.2">
      <c r="F428" s="1020"/>
      <c r="G428" s="1020"/>
      <c r="H428" s="1019"/>
      <c r="L428" s="1019"/>
      <c r="M428" s="1019"/>
      <c r="S428" s="1055"/>
      <c r="T428" s="1055"/>
      <c r="U428" s="1055"/>
      <c r="V428" s="1055"/>
      <c r="AA428" s="1019"/>
      <c r="AB428" s="1019"/>
    </row>
    <row r="429" spans="6:28" ht="11.25" customHeight="1" x14ac:dyDescent="0.2">
      <c r="F429" s="1020"/>
      <c r="G429" s="1020"/>
      <c r="H429" s="1019"/>
      <c r="L429" s="1019"/>
      <c r="M429" s="1019"/>
      <c r="S429" s="1055"/>
      <c r="T429" s="1055"/>
      <c r="U429" s="1055"/>
      <c r="V429" s="1055"/>
      <c r="AA429" s="1019"/>
      <c r="AB429" s="1019"/>
    </row>
    <row r="430" spans="6:28" ht="11.25" customHeight="1" x14ac:dyDescent="0.2">
      <c r="F430" s="1020"/>
      <c r="G430" s="1020"/>
      <c r="H430" s="1019"/>
      <c r="L430" s="1019"/>
      <c r="M430" s="1019"/>
      <c r="S430" s="1055"/>
      <c r="T430" s="1055"/>
      <c r="U430" s="1055"/>
      <c r="V430" s="1055"/>
      <c r="AA430" s="1019"/>
      <c r="AB430" s="1019"/>
    </row>
    <row r="431" spans="6:28" ht="11.25" customHeight="1" x14ac:dyDescent="0.2">
      <c r="F431" s="1020"/>
      <c r="G431" s="1020"/>
      <c r="H431" s="1019"/>
      <c r="L431" s="1019"/>
      <c r="M431" s="1019"/>
      <c r="S431" s="1055"/>
      <c r="T431" s="1055"/>
      <c r="U431" s="1055"/>
      <c r="V431" s="1055"/>
      <c r="AA431" s="1019"/>
      <c r="AB431" s="1019"/>
    </row>
    <row r="432" spans="6:28" ht="11.25" customHeight="1" x14ac:dyDescent="0.2">
      <c r="F432" s="1020"/>
      <c r="G432" s="1020"/>
      <c r="H432" s="1019"/>
      <c r="L432" s="1019"/>
      <c r="M432" s="1019"/>
      <c r="S432" s="1055"/>
      <c r="T432" s="1055"/>
      <c r="U432" s="1055"/>
      <c r="V432" s="1055"/>
      <c r="AA432" s="1019"/>
      <c r="AB432" s="1019"/>
    </row>
    <row r="433" spans="6:28" ht="11.25" customHeight="1" x14ac:dyDescent="0.2">
      <c r="F433" s="1020"/>
      <c r="G433" s="1020"/>
      <c r="H433" s="1019"/>
      <c r="L433" s="1019"/>
      <c r="M433" s="1019"/>
      <c r="S433" s="1055"/>
      <c r="T433" s="1055"/>
      <c r="U433" s="1055"/>
      <c r="V433" s="1055"/>
      <c r="AA433" s="1019"/>
      <c r="AB433" s="1019"/>
    </row>
    <row r="434" spans="6:28" ht="11.25" customHeight="1" x14ac:dyDescent="0.2">
      <c r="F434" s="1020"/>
      <c r="G434" s="1020"/>
      <c r="H434" s="1019"/>
      <c r="L434" s="1019"/>
      <c r="M434" s="1019"/>
      <c r="S434" s="1055"/>
      <c r="T434" s="1055"/>
      <c r="U434" s="1055"/>
      <c r="V434" s="1055"/>
      <c r="AA434" s="1019"/>
      <c r="AB434" s="1019"/>
    </row>
    <row r="435" spans="6:28" ht="11.25" customHeight="1" x14ac:dyDescent="0.2">
      <c r="F435" s="1020"/>
      <c r="G435" s="1020"/>
      <c r="H435" s="1019"/>
      <c r="L435" s="1019"/>
      <c r="M435" s="1019"/>
      <c r="S435" s="1055"/>
      <c r="T435" s="1055"/>
      <c r="U435" s="1055"/>
      <c r="V435" s="1055"/>
      <c r="AA435" s="1019"/>
      <c r="AB435" s="1019"/>
    </row>
    <row r="436" spans="6:28" ht="11.25" customHeight="1" x14ac:dyDescent="0.2">
      <c r="F436" s="1020"/>
      <c r="G436" s="1020"/>
      <c r="H436" s="1019"/>
      <c r="L436" s="1019"/>
      <c r="M436" s="1019"/>
      <c r="S436" s="1055"/>
      <c r="T436" s="1055"/>
      <c r="U436" s="1055"/>
      <c r="V436" s="1055"/>
      <c r="AA436" s="1019"/>
      <c r="AB436" s="1019"/>
    </row>
    <row r="437" spans="6:28" ht="11.25" customHeight="1" x14ac:dyDescent="0.2">
      <c r="F437" s="1020"/>
      <c r="G437" s="1020"/>
      <c r="H437" s="1019"/>
      <c r="L437" s="1019"/>
      <c r="M437" s="1019"/>
      <c r="S437" s="1055"/>
      <c r="T437" s="1055"/>
      <c r="U437" s="1055"/>
      <c r="V437" s="1055"/>
      <c r="AA437" s="1019"/>
      <c r="AB437" s="1019"/>
    </row>
    <row r="438" spans="6:28" ht="11.25" customHeight="1" x14ac:dyDescent="0.2">
      <c r="F438" s="1020"/>
      <c r="G438" s="1020"/>
      <c r="H438" s="1019"/>
      <c r="L438" s="1019"/>
      <c r="M438" s="1019"/>
      <c r="S438" s="1055"/>
      <c r="T438" s="1055"/>
      <c r="U438" s="1055"/>
      <c r="V438" s="1055"/>
      <c r="AA438" s="1019"/>
      <c r="AB438" s="1019"/>
    </row>
    <row r="439" spans="6:28" ht="11.25" customHeight="1" x14ac:dyDescent="0.2">
      <c r="F439" s="1020"/>
      <c r="G439" s="1020"/>
      <c r="H439" s="1019"/>
      <c r="L439" s="1019"/>
      <c r="M439" s="1019"/>
      <c r="S439" s="1055"/>
      <c r="T439" s="1055"/>
      <c r="U439" s="1055"/>
      <c r="V439" s="1055"/>
      <c r="AA439" s="1019"/>
      <c r="AB439" s="1019"/>
    </row>
    <row r="440" spans="6:28" ht="11.25" customHeight="1" x14ac:dyDescent="0.2">
      <c r="F440" s="1020"/>
      <c r="G440" s="1020"/>
      <c r="H440" s="1019"/>
      <c r="L440" s="1019"/>
      <c r="M440" s="1019"/>
      <c r="S440" s="1055"/>
      <c r="T440" s="1055"/>
      <c r="U440" s="1055"/>
      <c r="V440" s="1055"/>
      <c r="AA440" s="1019"/>
      <c r="AB440" s="1019"/>
    </row>
    <row r="441" spans="6:28" ht="11.25" customHeight="1" x14ac:dyDescent="0.2">
      <c r="F441" s="1020"/>
      <c r="G441" s="1020"/>
      <c r="H441" s="1019"/>
      <c r="L441" s="1019"/>
      <c r="M441" s="1019"/>
      <c r="S441" s="1055"/>
      <c r="T441" s="1055"/>
      <c r="U441" s="1055"/>
      <c r="V441" s="1055"/>
      <c r="AA441" s="1019"/>
      <c r="AB441" s="1019"/>
    </row>
    <row r="442" spans="6:28" ht="11.25" customHeight="1" x14ac:dyDescent="0.2">
      <c r="F442" s="1020"/>
      <c r="G442" s="1020"/>
      <c r="H442" s="1019"/>
      <c r="L442" s="1019"/>
      <c r="M442" s="1019"/>
      <c r="S442" s="1055"/>
      <c r="T442" s="1055"/>
      <c r="U442" s="1055"/>
      <c r="V442" s="1055"/>
      <c r="AA442" s="1019"/>
      <c r="AB442" s="1019"/>
    </row>
    <row r="443" spans="6:28" ht="11.25" customHeight="1" x14ac:dyDescent="0.2">
      <c r="F443" s="1020"/>
      <c r="G443" s="1020"/>
      <c r="H443" s="1019"/>
      <c r="L443" s="1019"/>
      <c r="M443" s="1019"/>
      <c r="S443" s="1055"/>
      <c r="T443" s="1055"/>
      <c r="U443" s="1055"/>
      <c r="V443" s="1055"/>
      <c r="AA443" s="1019"/>
      <c r="AB443" s="1019"/>
    </row>
    <row r="444" spans="6:28" ht="11.25" customHeight="1" x14ac:dyDescent="0.2">
      <c r="F444" s="1020"/>
      <c r="G444" s="1020"/>
      <c r="H444" s="1019"/>
      <c r="L444" s="1019"/>
      <c r="M444" s="1019"/>
      <c r="S444" s="1055"/>
      <c r="T444" s="1055"/>
      <c r="U444" s="1055"/>
      <c r="V444" s="1055"/>
      <c r="AA444" s="1019"/>
      <c r="AB444" s="1019"/>
    </row>
    <row r="445" spans="6:28" ht="11.25" customHeight="1" x14ac:dyDescent="0.2">
      <c r="F445" s="1020"/>
      <c r="G445" s="1020"/>
      <c r="H445" s="1019"/>
      <c r="L445" s="1019"/>
      <c r="M445" s="1019"/>
      <c r="S445" s="1055"/>
      <c r="T445" s="1055"/>
      <c r="U445" s="1055"/>
      <c r="V445" s="1055"/>
      <c r="AA445" s="1019"/>
      <c r="AB445" s="1019"/>
    </row>
    <row r="446" spans="6:28" ht="11.25" customHeight="1" x14ac:dyDescent="0.2">
      <c r="F446" s="1020"/>
      <c r="G446" s="1020"/>
      <c r="H446" s="1019"/>
      <c r="L446" s="1019"/>
      <c r="M446" s="1019"/>
      <c r="S446" s="1055"/>
      <c r="T446" s="1055"/>
      <c r="U446" s="1055"/>
      <c r="V446" s="1055"/>
      <c r="AA446" s="1019"/>
      <c r="AB446" s="1019"/>
    </row>
    <row r="447" spans="6:28" ht="11.25" customHeight="1" x14ac:dyDescent="0.2">
      <c r="F447" s="1020"/>
      <c r="G447" s="1020"/>
      <c r="H447" s="1019"/>
      <c r="L447" s="1019"/>
      <c r="M447" s="1019"/>
      <c r="S447" s="1055"/>
      <c r="T447" s="1055"/>
      <c r="U447" s="1055"/>
      <c r="V447" s="1055"/>
      <c r="AA447" s="1019"/>
      <c r="AB447" s="1019"/>
    </row>
    <row r="448" spans="6:28" ht="11.25" customHeight="1" x14ac:dyDescent="0.2">
      <c r="F448" s="1020"/>
      <c r="G448" s="1020"/>
      <c r="H448" s="1019"/>
      <c r="L448" s="1019"/>
      <c r="M448" s="1019"/>
      <c r="S448" s="1055"/>
      <c r="T448" s="1055"/>
      <c r="U448" s="1055"/>
      <c r="V448" s="1055"/>
      <c r="AA448" s="1019"/>
      <c r="AB448" s="1019"/>
    </row>
    <row r="449" spans="6:28" ht="11.25" customHeight="1" x14ac:dyDescent="0.2">
      <c r="F449" s="1020"/>
      <c r="G449" s="1020"/>
      <c r="H449" s="1019"/>
      <c r="L449" s="1019"/>
      <c r="M449" s="1019"/>
      <c r="S449" s="1055"/>
      <c r="T449" s="1055"/>
      <c r="U449" s="1055"/>
      <c r="V449" s="1055"/>
      <c r="AA449" s="1019"/>
      <c r="AB449" s="1019"/>
    </row>
    <row r="450" spans="6:28" ht="11.25" customHeight="1" x14ac:dyDescent="0.2">
      <c r="F450" s="1020"/>
      <c r="G450" s="1020"/>
      <c r="H450" s="1019"/>
      <c r="L450" s="1019"/>
      <c r="M450" s="1019"/>
      <c r="S450" s="1055"/>
      <c r="T450" s="1055"/>
      <c r="U450" s="1055"/>
      <c r="V450" s="1055"/>
      <c r="AA450" s="1019"/>
      <c r="AB450" s="1019"/>
    </row>
    <row r="451" spans="6:28" ht="11.25" customHeight="1" x14ac:dyDescent="0.2">
      <c r="F451" s="1020"/>
      <c r="G451" s="1020"/>
      <c r="H451" s="1019"/>
      <c r="L451" s="1019"/>
      <c r="M451" s="1019"/>
      <c r="S451" s="1055"/>
      <c r="T451" s="1055"/>
      <c r="U451" s="1055"/>
      <c r="V451" s="1055"/>
      <c r="AA451" s="1019"/>
      <c r="AB451" s="1019"/>
    </row>
    <row r="452" spans="6:28" ht="11.25" customHeight="1" x14ac:dyDescent="0.2">
      <c r="F452" s="1020"/>
      <c r="G452" s="1020"/>
      <c r="H452" s="1019"/>
      <c r="L452" s="1019"/>
      <c r="M452" s="1019"/>
      <c r="S452" s="1055"/>
      <c r="T452" s="1055"/>
      <c r="U452" s="1055"/>
      <c r="V452" s="1055"/>
      <c r="AA452" s="1019"/>
      <c r="AB452" s="1019"/>
    </row>
    <row r="453" spans="6:28" ht="11.25" customHeight="1" x14ac:dyDescent="0.2">
      <c r="F453" s="1020"/>
      <c r="G453" s="1020"/>
      <c r="H453" s="1019"/>
      <c r="L453" s="1019"/>
      <c r="M453" s="1019"/>
      <c r="S453" s="1055"/>
      <c r="T453" s="1055"/>
      <c r="U453" s="1055"/>
      <c r="V453" s="1055"/>
      <c r="AA453" s="1019"/>
      <c r="AB453" s="1019"/>
    </row>
    <row r="454" spans="6:28" ht="11.25" customHeight="1" x14ac:dyDescent="0.2">
      <c r="F454" s="1020"/>
      <c r="G454" s="1020"/>
      <c r="H454" s="1019"/>
      <c r="L454" s="1019"/>
      <c r="M454" s="1019"/>
      <c r="S454" s="1055"/>
      <c r="T454" s="1055"/>
      <c r="U454" s="1055"/>
      <c r="V454" s="1055"/>
      <c r="AA454" s="1019"/>
      <c r="AB454" s="1019"/>
    </row>
    <row r="455" spans="6:28" ht="11.25" customHeight="1" x14ac:dyDescent="0.2">
      <c r="F455" s="1020"/>
      <c r="G455" s="1020"/>
      <c r="H455" s="1019"/>
      <c r="L455" s="1019"/>
      <c r="M455" s="1019"/>
      <c r="S455" s="1055"/>
      <c r="T455" s="1055"/>
      <c r="U455" s="1055"/>
      <c r="V455" s="1055"/>
      <c r="AA455" s="1019"/>
      <c r="AB455" s="1019"/>
    </row>
    <row r="456" spans="6:28" ht="11.25" customHeight="1" x14ac:dyDescent="0.2">
      <c r="F456" s="1020"/>
      <c r="G456" s="1020"/>
      <c r="H456" s="1019"/>
      <c r="L456" s="1019"/>
      <c r="M456" s="1019"/>
      <c r="S456" s="1055"/>
      <c r="T456" s="1055"/>
      <c r="U456" s="1055"/>
      <c r="V456" s="1055"/>
      <c r="AA456" s="1019"/>
      <c r="AB456" s="1019"/>
    </row>
    <row r="457" spans="6:28" ht="11.25" customHeight="1" x14ac:dyDescent="0.2">
      <c r="F457" s="1020"/>
      <c r="G457" s="1020"/>
      <c r="H457" s="1019"/>
      <c r="L457" s="1019"/>
      <c r="M457" s="1019"/>
      <c r="S457" s="1055"/>
      <c r="T457" s="1055"/>
      <c r="U457" s="1055"/>
      <c r="V457" s="1055"/>
      <c r="AA457" s="1019"/>
      <c r="AB457" s="1019"/>
    </row>
    <row r="458" spans="6:28" ht="11.25" customHeight="1" x14ac:dyDescent="0.2">
      <c r="F458" s="1020"/>
      <c r="G458" s="1020"/>
      <c r="H458" s="1019"/>
      <c r="L458" s="1019"/>
      <c r="M458" s="1019"/>
      <c r="S458" s="1055"/>
      <c r="T458" s="1055"/>
      <c r="U458" s="1055"/>
      <c r="V458" s="1055"/>
      <c r="AA458" s="1019"/>
      <c r="AB458" s="1019"/>
    </row>
    <row r="459" spans="6:28" ht="11.25" customHeight="1" x14ac:dyDescent="0.2">
      <c r="F459" s="1020"/>
      <c r="G459" s="1020"/>
      <c r="H459" s="1019"/>
      <c r="L459" s="1019"/>
      <c r="M459" s="1019"/>
      <c r="S459" s="1055"/>
      <c r="T459" s="1055"/>
      <c r="U459" s="1055"/>
      <c r="V459" s="1055"/>
      <c r="AA459" s="1019"/>
      <c r="AB459" s="1019"/>
    </row>
    <row r="460" spans="6:28" ht="11.25" customHeight="1" x14ac:dyDescent="0.2">
      <c r="F460" s="1020"/>
      <c r="G460" s="1020"/>
      <c r="H460" s="1019"/>
      <c r="L460" s="1019"/>
      <c r="M460" s="1019"/>
      <c r="S460" s="1055"/>
      <c r="T460" s="1055"/>
      <c r="U460" s="1055"/>
      <c r="V460" s="1055"/>
      <c r="AA460" s="1019"/>
      <c r="AB460" s="1019"/>
    </row>
    <row r="461" spans="6:28" ht="11.25" customHeight="1" x14ac:dyDescent="0.2">
      <c r="F461" s="1020"/>
      <c r="G461" s="1020"/>
      <c r="H461" s="1019"/>
      <c r="L461" s="1019"/>
      <c r="M461" s="1019"/>
      <c r="S461" s="1055"/>
      <c r="T461" s="1055"/>
      <c r="U461" s="1055"/>
      <c r="V461" s="1055"/>
      <c r="AA461" s="1019"/>
      <c r="AB461" s="1019"/>
    </row>
    <row r="462" spans="6:28" ht="11.25" customHeight="1" x14ac:dyDescent="0.2">
      <c r="F462" s="1020"/>
      <c r="G462" s="1020"/>
      <c r="H462" s="1019"/>
      <c r="L462" s="1019"/>
      <c r="M462" s="1019"/>
      <c r="S462" s="1055"/>
      <c r="T462" s="1055"/>
      <c r="U462" s="1055"/>
      <c r="V462" s="1055"/>
      <c r="AA462" s="1019"/>
      <c r="AB462" s="1019"/>
    </row>
    <row r="463" spans="6:28" ht="11.25" customHeight="1" x14ac:dyDescent="0.2">
      <c r="F463" s="1020"/>
      <c r="G463" s="1020"/>
      <c r="H463" s="1019"/>
      <c r="L463" s="1019"/>
      <c r="M463" s="1019"/>
      <c r="S463" s="1055"/>
      <c r="T463" s="1055"/>
      <c r="U463" s="1055"/>
      <c r="V463" s="1055"/>
      <c r="AA463" s="1019"/>
      <c r="AB463" s="1019"/>
    </row>
    <row r="464" spans="6:28" ht="11.25" customHeight="1" x14ac:dyDescent="0.2">
      <c r="F464" s="1020"/>
      <c r="G464" s="1020"/>
      <c r="H464" s="1019"/>
      <c r="L464" s="1019"/>
      <c r="M464" s="1019"/>
      <c r="S464" s="1055"/>
      <c r="T464" s="1055"/>
      <c r="U464" s="1055"/>
      <c r="V464" s="1055"/>
      <c r="AA464" s="1019"/>
      <c r="AB464" s="1019"/>
    </row>
    <row r="465" spans="6:28" ht="11.25" customHeight="1" x14ac:dyDescent="0.2">
      <c r="F465" s="1020"/>
      <c r="G465" s="1020"/>
      <c r="H465" s="1019"/>
      <c r="L465" s="1019"/>
      <c r="M465" s="1019"/>
      <c r="S465" s="1055"/>
      <c r="T465" s="1055"/>
      <c r="U465" s="1055"/>
      <c r="V465" s="1055"/>
      <c r="AA465" s="1019"/>
      <c r="AB465" s="1019"/>
    </row>
    <row r="466" spans="6:28" ht="11.25" customHeight="1" x14ac:dyDescent="0.2">
      <c r="F466" s="1020"/>
      <c r="G466" s="1020"/>
      <c r="H466" s="1019"/>
      <c r="L466" s="1019"/>
      <c r="M466" s="1019"/>
      <c r="S466" s="1055"/>
      <c r="T466" s="1055"/>
      <c r="U466" s="1055"/>
      <c r="V466" s="1055"/>
      <c r="AA466" s="1019"/>
      <c r="AB466" s="1019"/>
    </row>
    <row r="467" spans="6:28" ht="11.25" customHeight="1" x14ac:dyDescent="0.2">
      <c r="F467" s="1020"/>
      <c r="G467" s="1020"/>
      <c r="H467" s="1019"/>
      <c r="L467" s="1019"/>
      <c r="M467" s="1019"/>
      <c r="S467" s="1055"/>
      <c r="T467" s="1055"/>
      <c r="U467" s="1055"/>
      <c r="V467" s="1055"/>
      <c r="AA467" s="1019"/>
      <c r="AB467" s="1019"/>
    </row>
    <row r="468" spans="6:28" ht="11.25" customHeight="1" x14ac:dyDescent="0.2">
      <c r="F468" s="1020"/>
      <c r="G468" s="1020"/>
      <c r="H468" s="1019"/>
      <c r="L468" s="1019"/>
      <c r="M468" s="1019"/>
      <c r="S468" s="1055"/>
      <c r="T468" s="1055"/>
      <c r="U468" s="1055"/>
      <c r="V468" s="1055"/>
      <c r="AA468" s="1019"/>
      <c r="AB468" s="1019"/>
    </row>
    <row r="469" spans="6:28" ht="11.25" customHeight="1" x14ac:dyDescent="0.2">
      <c r="F469" s="1020"/>
      <c r="G469" s="1020"/>
      <c r="H469" s="1019"/>
      <c r="L469" s="1019"/>
      <c r="M469" s="1019"/>
      <c r="S469" s="1055"/>
      <c r="T469" s="1055"/>
      <c r="U469" s="1055"/>
      <c r="V469" s="1055"/>
      <c r="AA469" s="1019"/>
      <c r="AB469" s="1019"/>
    </row>
    <row r="470" spans="6:28" ht="11.25" customHeight="1" x14ac:dyDescent="0.2">
      <c r="F470" s="1020"/>
      <c r="G470" s="1020"/>
      <c r="H470" s="1019"/>
      <c r="L470" s="1019"/>
      <c r="M470" s="1019"/>
      <c r="S470" s="1055"/>
      <c r="T470" s="1055"/>
      <c r="U470" s="1055"/>
      <c r="V470" s="1055"/>
      <c r="AA470" s="1019"/>
      <c r="AB470" s="1019"/>
    </row>
    <row r="471" spans="6:28" ht="11.25" customHeight="1" x14ac:dyDescent="0.2">
      <c r="F471" s="1020"/>
      <c r="G471" s="1020"/>
      <c r="H471" s="1019"/>
      <c r="L471" s="1019"/>
      <c r="M471" s="1019"/>
      <c r="S471" s="1055"/>
      <c r="T471" s="1055"/>
      <c r="U471" s="1055"/>
      <c r="V471" s="1055"/>
      <c r="AA471" s="1019"/>
      <c r="AB471" s="1019"/>
    </row>
    <row r="472" spans="6:28" ht="11.25" customHeight="1" x14ac:dyDescent="0.2">
      <c r="F472" s="1020"/>
      <c r="G472" s="1020"/>
      <c r="H472" s="1019"/>
      <c r="L472" s="1019"/>
      <c r="M472" s="1019"/>
      <c r="S472" s="1055"/>
      <c r="T472" s="1055"/>
      <c r="U472" s="1055"/>
      <c r="V472" s="1055"/>
      <c r="AA472" s="1019"/>
      <c r="AB472" s="1019"/>
    </row>
    <row r="473" spans="6:28" ht="11.25" customHeight="1" x14ac:dyDescent="0.2">
      <c r="F473" s="1020"/>
      <c r="G473" s="1020"/>
      <c r="H473" s="1019"/>
      <c r="L473" s="1019"/>
      <c r="M473" s="1019"/>
      <c r="S473" s="1055"/>
      <c r="T473" s="1055"/>
      <c r="U473" s="1055"/>
      <c r="V473" s="1055"/>
      <c r="AA473" s="1019"/>
      <c r="AB473" s="1019"/>
    </row>
    <row r="474" spans="6:28" ht="11.25" customHeight="1" x14ac:dyDescent="0.2">
      <c r="F474" s="1020"/>
      <c r="G474" s="1020"/>
      <c r="H474" s="1019"/>
      <c r="L474" s="1019"/>
      <c r="M474" s="1019"/>
      <c r="S474" s="1055"/>
      <c r="T474" s="1055"/>
      <c r="U474" s="1055"/>
      <c r="V474" s="1055"/>
      <c r="AA474" s="1019"/>
      <c r="AB474" s="1019"/>
    </row>
    <row r="475" spans="6:28" ht="11.25" customHeight="1" x14ac:dyDescent="0.2">
      <c r="F475" s="1020"/>
      <c r="G475" s="1020"/>
      <c r="H475" s="1019"/>
      <c r="L475" s="1019"/>
      <c r="M475" s="1019"/>
      <c r="S475" s="1055"/>
      <c r="T475" s="1055"/>
      <c r="U475" s="1055"/>
      <c r="V475" s="1055"/>
      <c r="AA475" s="1019"/>
      <c r="AB475" s="1019"/>
    </row>
    <row r="476" spans="6:28" ht="11.25" customHeight="1" x14ac:dyDescent="0.2">
      <c r="F476" s="1020"/>
      <c r="G476" s="1020"/>
      <c r="H476" s="1019"/>
      <c r="L476" s="1019"/>
      <c r="M476" s="1019"/>
      <c r="S476" s="1055"/>
      <c r="T476" s="1055"/>
      <c r="U476" s="1055"/>
      <c r="V476" s="1055"/>
      <c r="AA476" s="1019"/>
      <c r="AB476" s="1019"/>
    </row>
    <row r="477" spans="6:28" ht="11.25" customHeight="1" x14ac:dyDescent="0.2">
      <c r="F477" s="1020"/>
      <c r="G477" s="1020"/>
      <c r="H477" s="1019"/>
      <c r="L477" s="1019"/>
      <c r="M477" s="1019"/>
      <c r="S477" s="1055"/>
      <c r="T477" s="1055"/>
      <c r="U477" s="1055"/>
      <c r="V477" s="1055"/>
      <c r="AA477" s="1019"/>
      <c r="AB477" s="1019"/>
    </row>
    <row r="478" spans="6:28" ht="11.25" customHeight="1" x14ac:dyDescent="0.2">
      <c r="F478" s="1020"/>
      <c r="G478" s="1020"/>
      <c r="H478" s="1019"/>
      <c r="L478" s="1019"/>
      <c r="M478" s="1019"/>
      <c r="S478" s="1055"/>
      <c r="T478" s="1055"/>
      <c r="U478" s="1055"/>
      <c r="V478" s="1055"/>
      <c r="AA478" s="1019"/>
      <c r="AB478" s="1019"/>
    </row>
    <row r="479" spans="6:28" ht="11.25" customHeight="1" x14ac:dyDescent="0.2">
      <c r="F479" s="1020"/>
      <c r="G479" s="1020"/>
      <c r="H479" s="1019"/>
      <c r="L479" s="1019"/>
      <c r="M479" s="1019"/>
      <c r="S479" s="1055"/>
      <c r="T479" s="1055"/>
      <c r="U479" s="1055"/>
      <c r="V479" s="1055"/>
      <c r="AA479" s="1019"/>
      <c r="AB479" s="1019"/>
    </row>
    <row r="480" spans="6:28" ht="11.25" customHeight="1" x14ac:dyDescent="0.2">
      <c r="F480" s="1020"/>
      <c r="G480" s="1020"/>
      <c r="H480" s="1019"/>
      <c r="L480" s="1019"/>
      <c r="M480" s="1019"/>
      <c r="S480" s="1055"/>
      <c r="T480" s="1055"/>
      <c r="U480" s="1055"/>
      <c r="V480" s="1055"/>
      <c r="Y480" s="1019"/>
      <c r="AA480" s="1019"/>
      <c r="AB480" s="1019"/>
    </row>
    <row r="481" spans="6:28" ht="11.25" customHeight="1" x14ac:dyDescent="0.2">
      <c r="F481" s="1020"/>
      <c r="G481" s="1020"/>
      <c r="H481" s="1019"/>
      <c r="L481" s="1019"/>
      <c r="M481" s="1019"/>
      <c r="S481" s="1055"/>
      <c r="T481" s="1055"/>
      <c r="U481" s="1055"/>
      <c r="V481" s="1055"/>
      <c r="Y481" s="1019"/>
      <c r="AA481" s="1019"/>
      <c r="AB481" s="1019"/>
    </row>
    <row r="482" spans="6:28" ht="11.25" customHeight="1" x14ac:dyDescent="0.2">
      <c r="F482" s="1020"/>
      <c r="G482" s="1020"/>
      <c r="H482" s="1019"/>
      <c r="L482" s="1019"/>
      <c r="M482" s="1019"/>
      <c r="S482" s="1055"/>
      <c r="T482" s="1055"/>
      <c r="U482" s="1055"/>
      <c r="V482" s="1055"/>
      <c r="Y482" s="1019"/>
      <c r="AA482" s="1019"/>
      <c r="AB482" s="1019"/>
    </row>
    <row r="483" spans="6:28" ht="11.25" customHeight="1" x14ac:dyDescent="0.2">
      <c r="F483" s="1020"/>
      <c r="G483" s="1020"/>
      <c r="H483" s="1019"/>
      <c r="L483" s="1019"/>
      <c r="M483" s="1019"/>
      <c r="S483" s="1055"/>
      <c r="T483" s="1055"/>
      <c r="U483" s="1055"/>
      <c r="V483" s="1055"/>
      <c r="Y483" s="1019"/>
      <c r="AA483" s="1019"/>
      <c r="AB483" s="1019"/>
    </row>
    <row r="484" spans="6:28" ht="11.25" customHeight="1" x14ac:dyDescent="0.2">
      <c r="F484" s="1020"/>
      <c r="G484" s="1020"/>
      <c r="H484" s="1019"/>
      <c r="L484" s="1019"/>
      <c r="M484" s="1019"/>
      <c r="S484" s="1055"/>
      <c r="T484" s="1055"/>
      <c r="U484" s="1055"/>
      <c r="V484" s="1055"/>
      <c r="Y484" s="1019"/>
      <c r="AA484" s="1019"/>
      <c r="AB484" s="1019"/>
    </row>
    <row r="485" spans="6:28" ht="11.25" customHeight="1" x14ac:dyDescent="0.2">
      <c r="F485" s="1020"/>
      <c r="G485" s="1020"/>
      <c r="H485" s="1019"/>
      <c r="L485" s="1019"/>
      <c r="M485" s="1019"/>
      <c r="S485" s="1055"/>
      <c r="T485" s="1055"/>
      <c r="U485" s="1055"/>
      <c r="V485" s="1055"/>
      <c r="Y485" s="1019"/>
      <c r="AA485" s="1019"/>
      <c r="AB485" s="1019"/>
    </row>
    <row r="486" spans="6:28" ht="11.25" customHeight="1" x14ac:dyDescent="0.2">
      <c r="F486" s="1020"/>
      <c r="G486" s="1020"/>
      <c r="H486" s="1019"/>
      <c r="L486" s="1019"/>
      <c r="M486" s="1019"/>
      <c r="S486" s="1055"/>
      <c r="T486" s="1055"/>
      <c r="U486" s="1055"/>
      <c r="V486" s="1055"/>
      <c r="Y486" s="1019"/>
      <c r="AA486" s="1019"/>
      <c r="AB486" s="1019"/>
    </row>
    <row r="487" spans="6:28" ht="11.25" customHeight="1" x14ac:dyDescent="0.2">
      <c r="F487" s="1020"/>
      <c r="G487" s="1020"/>
      <c r="H487" s="1019"/>
      <c r="L487" s="1019"/>
      <c r="M487" s="1019"/>
      <c r="S487" s="1055"/>
      <c r="T487" s="1055"/>
      <c r="U487" s="1055"/>
      <c r="V487" s="1055"/>
      <c r="Y487" s="1019"/>
      <c r="AA487" s="1019"/>
      <c r="AB487" s="1019"/>
    </row>
    <row r="488" spans="6:28" ht="11.25" customHeight="1" x14ac:dyDescent="0.2">
      <c r="F488" s="1020"/>
      <c r="G488" s="1020"/>
      <c r="H488" s="1019"/>
      <c r="L488" s="1019"/>
      <c r="M488" s="1019"/>
      <c r="S488" s="1055"/>
      <c r="T488" s="1055"/>
      <c r="U488" s="1055"/>
      <c r="V488" s="1055"/>
      <c r="Y488" s="1019"/>
      <c r="AA488" s="1019"/>
      <c r="AB488" s="1019"/>
    </row>
    <row r="489" spans="6:28" ht="11.25" customHeight="1" x14ac:dyDescent="0.2">
      <c r="F489" s="1020"/>
      <c r="G489" s="1020"/>
      <c r="H489" s="1019"/>
      <c r="L489" s="1019"/>
      <c r="M489" s="1019"/>
      <c r="S489" s="1055"/>
      <c r="T489" s="1055"/>
      <c r="U489" s="1055"/>
      <c r="V489" s="1055"/>
      <c r="Y489" s="1019"/>
      <c r="AA489" s="1019"/>
      <c r="AB489" s="1019"/>
    </row>
    <row r="490" spans="6:28" ht="11.25" customHeight="1" x14ac:dyDescent="0.2">
      <c r="F490" s="1020"/>
      <c r="G490" s="1020"/>
      <c r="H490" s="1019"/>
      <c r="L490" s="1019"/>
      <c r="M490" s="1019"/>
      <c r="S490" s="1055"/>
      <c r="T490" s="1055"/>
      <c r="U490" s="1055"/>
      <c r="V490" s="1055"/>
      <c r="Y490" s="1019"/>
      <c r="AA490" s="1019"/>
      <c r="AB490" s="1019"/>
    </row>
    <row r="491" spans="6:28" ht="11.25" customHeight="1" x14ac:dyDescent="0.2">
      <c r="F491" s="1020"/>
      <c r="G491" s="1020"/>
      <c r="H491" s="1019"/>
      <c r="L491" s="1019"/>
      <c r="M491" s="1019"/>
      <c r="S491" s="1055"/>
      <c r="T491" s="1055"/>
      <c r="U491" s="1055"/>
      <c r="V491" s="1055"/>
      <c r="Y491" s="1019"/>
      <c r="AA491" s="1019"/>
      <c r="AB491" s="1019"/>
    </row>
    <row r="492" spans="6:28" ht="11.25" customHeight="1" x14ac:dyDescent="0.2">
      <c r="F492" s="1020"/>
      <c r="G492" s="1020"/>
      <c r="H492" s="1019"/>
      <c r="L492" s="1019"/>
      <c r="M492" s="1019"/>
      <c r="S492" s="1055"/>
      <c r="T492" s="1055"/>
      <c r="U492" s="1055"/>
      <c r="V492" s="1055"/>
      <c r="Y492" s="1019"/>
      <c r="AA492" s="1019"/>
      <c r="AB492" s="1019"/>
    </row>
    <row r="493" spans="6:28" ht="11.25" customHeight="1" x14ac:dyDescent="0.2">
      <c r="F493" s="1020"/>
      <c r="G493" s="1020"/>
      <c r="H493" s="1019"/>
      <c r="L493" s="1019"/>
      <c r="M493" s="1019"/>
      <c r="S493" s="1055"/>
      <c r="T493" s="1055"/>
      <c r="U493" s="1055"/>
      <c r="V493" s="1055"/>
      <c r="Y493" s="1019"/>
      <c r="AA493" s="1019"/>
      <c r="AB493" s="1019"/>
    </row>
    <row r="494" spans="6:28" ht="11.25" customHeight="1" x14ac:dyDescent="0.2">
      <c r="F494" s="1020"/>
      <c r="G494" s="1020"/>
      <c r="H494" s="1019"/>
      <c r="L494" s="1019"/>
      <c r="M494" s="1019"/>
      <c r="S494" s="1055"/>
      <c r="T494" s="1055"/>
      <c r="U494" s="1055"/>
      <c r="V494" s="1055"/>
      <c r="Y494" s="1019"/>
      <c r="AA494" s="1019"/>
      <c r="AB494" s="1019"/>
    </row>
    <row r="495" spans="6:28" ht="11.25" customHeight="1" x14ac:dyDescent="0.2">
      <c r="F495" s="1020"/>
      <c r="G495" s="1020"/>
      <c r="H495" s="1019"/>
      <c r="L495" s="1019"/>
      <c r="M495" s="1019"/>
      <c r="S495" s="1055"/>
      <c r="T495" s="1055"/>
      <c r="U495" s="1055"/>
      <c r="V495" s="1055"/>
      <c r="Y495" s="1019"/>
      <c r="AA495" s="1019"/>
      <c r="AB495" s="1019"/>
    </row>
    <row r="496" spans="6:28" ht="11.25" customHeight="1" x14ac:dyDescent="0.2">
      <c r="F496" s="1020"/>
      <c r="G496" s="1020"/>
      <c r="H496" s="1019"/>
      <c r="L496" s="1019"/>
      <c r="M496" s="1019"/>
      <c r="S496" s="1055"/>
      <c r="T496" s="1055"/>
      <c r="U496" s="1055"/>
      <c r="V496" s="1055"/>
      <c r="Y496" s="1019"/>
      <c r="AA496" s="1019"/>
      <c r="AB496" s="1019"/>
    </row>
    <row r="497" spans="6:28" ht="11.25" customHeight="1" x14ac:dyDescent="0.2">
      <c r="F497" s="1020"/>
      <c r="G497" s="1020"/>
      <c r="H497" s="1019"/>
      <c r="L497" s="1019"/>
      <c r="M497" s="1019"/>
      <c r="S497" s="1055"/>
      <c r="T497" s="1055"/>
      <c r="U497" s="1055"/>
      <c r="V497" s="1055"/>
      <c r="Y497" s="1019"/>
      <c r="AA497" s="1019"/>
      <c r="AB497" s="1019"/>
    </row>
    <row r="498" spans="6:28" ht="11.25" customHeight="1" x14ac:dyDescent="0.2">
      <c r="F498" s="1020"/>
      <c r="G498" s="1020"/>
      <c r="H498" s="1019"/>
      <c r="L498" s="1019"/>
      <c r="M498" s="1019"/>
      <c r="S498" s="1055"/>
      <c r="T498" s="1055"/>
      <c r="U498" s="1055"/>
      <c r="V498" s="1055"/>
      <c r="Y498" s="1019"/>
      <c r="AA498" s="1019"/>
      <c r="AB498" s="1019"/>
    </row>
    <row r="499" spans="6:28" ht="11.25" customHeight="1" x14ac:dyDescent="0.2">
      <c r="F499" s="1020"/>
      <c r="G499" s="1020"/>
      <c r="H499" s="1019"/>
      <c r="L499" s="1019"/>
      <c r="M499" s="1019"/>
      <c r="S499" s="1055"/>
      <c r="T499" s="1055"/>
      <c r="U499" s="1055"/>
      <c r="V499" s="1055"/>
      <c r="Y499" s="1019"/>
      <c r="AA499" s="1019"/>
      <c r="AB499" s="1019"/>
    </row>
    <row r="500" spans="6:28" ht="11.25" customHeight="1" x14ac:dyDescent="0.2">
      <c r="F500" s="1020"/>
      <c r="G500" s="1020"/>
      <c r="H500" s="1019"/>
      <c r="L500" s="1019"/>
      <c r="M500" s="1019"/>
      <c r="S500" s="1055"/>
      <c r="T500" s="1055"/>
      <c r="U500" s="1055"/>
      <c r="V500" s="1055"/>
      <c r="Y500" s="1019"/>
      <c r="AA500" s="1019"/>
      <c r="AB500" s="1019"/>
    </row>
    <row r="501" spans="6:28" ht="11.25" customHeight="1" x14ac:dyDescent="0.2">
      <c r="F501" s="1020"/>
      <c r="G501" s="1020"/>
      <c r="H501" s="1019"/>
      <c r="L501" s="1019"/>
      <c r="M501" s="1019"/>
      <c r="S501" s="1055"/>
      <c r="T501" s="1055"/>
      <c r="U501" s="1055"/>
      <c r="V501" s="1055"/>
      <c r="Y501" s="1019"/>
      <c r="AA501" s="1019"/>
      <c r="AB501" s="1019"/>
    </row>
    <row r="502" spans="6:28" ht="11.25" customHeight="1" x14ac:dyDescent="0.2">
      <c r="F502" s="1020"/>
      <c r="G502" s="1020"/>
      <c r="H502" s="1019"/>
      <c r="L502" s="1019"/>
      <c r="M502" s="1019"/>
      <c r="S502" s="1055"/>
      <c r="T502" s="1055"/>
      <c r="U502" s="1055"/>
      <c r="V502" s="1055"/>
      <c r="Y502" s="1019"/>
      <c r="AA502" s="1019"/>
      <c r="AB502" s="1019"/>
    </row>
    <row r="503" spans="6:28" ht="11.25" customHeight="1" x14ac:dyDescent="0.2">
      <c r="F503" s="1020"/>
      <c r="G503" s="1020"/>
      <c r="H503" s="1019"/>
      <c r="L503" s="1019"/>
      <c r="M503" s="1019"/>
      <c r="S503" s="1055"/>
      <c r="T503" s="1055"/>
      <c r="U503" s="1055"/>
      <c r="V503" s="1055"/>
      <c r="Y503" s="1019"/>
      <c r="AA503" s="1019"/>
      <c r="AB503" s="1019"/>
    </row>
    <row r="504" spans="6:28" ht="11.25" customHeight="1" x14ac:dyDescent="0.2">
      <c r="F504" s="1020"/>
      <c r="G504" s="1020"/>
      <c r="H504" s="1019"/>
      <c r="L504" s="1019"/>
      <c r="M504" s="1019"/>
      <c r="S504" s="1055"/>
      <c r="T504" s="1055"/>
      <c r="U504" s="1055"/>
      <c r="V504" s="1055"/>
      <c r="Y504" s="1019"/>
      <c r="AA504" s="1019"/>
      <c r="AB504" s="1019"/>
    </row>
    <row r="505" spans="6:28" ht="11.25" customHeight="1" x14ac:dyDescent="0.2">
      <c r="F505" s="1020"/>
      <c r="G505" s="1020"/>
      <c r="H505" s="1019"/>
      <c r="L505" s="1019"/>
      <c r="M505" s="1019"/>
      <c r="S505" s="1055"/>
      <c r="T505" s="1055"/>
      <c r="U505" s="1055"/>
      <c r="V505" s="1055"/>
      <c r="Y505" s="1019"/>
      <c r="AA505" s="1019"/>
      <c r="AB505" s="1019"/>
    </row>
    <row r="506" spans="6:28" ht="11.25" customHeight="1" x14ac:dyDescent="0.2">
      <c r="F506" s="1020"/>
      <c r="G506" s="1020"/>
      <c r="H506" s="1019"/>
      <c r="L506" s="1019"/>
      <c r="M506" s="1019"/>
      <c r="S506" s="1055"/>
      <c r="T506" s="1055"/>
      <c r="U506" s="1055"/>
      <c r="V506" s="1055"/>
      <c r="Y506" s="1019"/>
      <c r="AA506" s="1019"/>
      <c r="AB506" s="1019"/>
    </row>
    <row r="507" spans="6:28" ht="11.25" customHeight="1" x14ac:dyDescent="0.2">
      <c r="F507" s="1020"/>
      <c r="G507" s="1020"/>
      <c r="H507" s="1019"/>
      <c r="L507" s="1019"/>
      <c r="M507" s="1019"/>
      <c r="S507" s="1055"/>
      <c r="T507" s="1055"/>
      <c r="U507" s="1055"/>
      <c r="V507" s="1055"/>
      <c r="Y507" s="1019"/>
      <c r="AA507" s="1019"/>
      <c r="AB507" s="1019"/>
    </row>
    <row r="508" spans="6:28" ht="11.25" customHeight="1" x14ac:dyDescent="0.2">
      <c r="F508" s="1020"/>
      <c r="G508" s="1020"/>
      <c r="H508" s="1019"/>
      <c r="L508" s="1019"/>
      <c r="M508" s="1019"/>
      <c r="S508" s="1055"/>
      <c r="T508" s="1055"/>
      <c r="U508" s="1055"/>
      <c r="V508" s="1055"/>
      <c r="Y508" s="1019"/>
      <c r="AA508" s="1019"/>
      <c r="AB508" s="1019"/>
    </row>
    <row r="509" spans="6:28" ht="11.25" customHeight="1" x14ac:dyDescent="0.2">
      <c r="F509" s="1020"/>
      <c r="G509" s="1020"/>
      <c r="H509" s="1019"/>
      <c r="L509" s="1019"/>
      <c r="M509" s="1019"/>
      <c r="S509" s="1055"/>
      <c r="T509" s="1055"/>
      <c r="U509" s="1055"/>
      <c r="V509" s="1055"/>
      <c r="Y509" s="1019"/>
      <c r="AA509" s="1019"/>
      <c r="AB509" s="1019"/>
    </row>
    <row r="510" spans="6:28" ht="11.25" customHeight="1" x14ac:dyDescent="0.2">
      <c r="F510" s="1020"/>
      <c r="G510" s="1020"/>
      <c r="H510" s="1019"/>
      <c r="L510" s="1019"/>
      <c r="M510" s="1019"/>
      <c r="S510" s="1055"/>
      <c r="T510" s="1055"/>
      <c r="U510" s="1055"/>
      <c r="V510" s="1055"/>
      <c r="Y510" s="1019"/>
      <c r="AA510" s="1019"/>
      <c r="AB510" s="1019"/>
    </row>
    <row r="511" spans="6:28" ht="11.25" customHeight="1" x14ac:dyDescent="0.2">
      <c r="F511" s="1020"/>
      <c r="G511" s="1020"/>
      <c r="H511" s="1019"/>
      <c r="L511" s="1019"/>
      <c r="M511" s="1019"/>
      <c r="S511" s="1055"/>
      <c r="T511" s="1055"/>
      <c r="U511" s="1055"/>
      <c r="V511" s="1055"/>
      <c r="Y511" s="1019"/>
      <c r="AA511" s="1019"/>
      <c r="AB511" s="1019"/>
    </row>
    <row r="512" spans="6:28" ht="11.25" customHeight="1" x14ac:dyDescent="0.2">
      <c r="F512" s="1020"/>
      <c r="G512" s="1020"/>
      <c r="H512" s="1019"/>
      <c r="L512" s="1019"/>
      <c r="M512" s="1019"/>
      <c r="S512" s="1055"/>
      <c r="T512" s="1055"/>
      <c r="U512" s="1055"/>
      <c r="V512" s="1055"/>
      <c r="Y512" s="1019"/>
      <c r="AA512" s="1019"/>
      <c r="AB512" s="1019"/>
    </row>
    <row r="513" spans="6:28" ht="11.25" customHeight="1" x14ac:dyDescent="0.2">
      <c r="F513" s="1020"/>
      <c r="G513" s="1020"/>
      <c r="H513" s="1019"/>
      <c r="L513" s="1019"/>
      <c r="M513" s="1019"/>
      <c r="S513" s="1055"/>
      <c r="T513" s="1055"/>
      <c r="U513" s="1055"/>
      <c r="V513" s="1055"/>
      <c r="Y513" s="1019"/>
      <c r="AA513" s="1019"/>
      <c r="AB513" s="1019"/>
    </row>
    <row r="514" spans="6:28" ht="11.25" customHeight="1" x14ac:dyDescent="0.2">
      <c r="F514" s="1020"/>
      <c r="G514" s="1020"/>
      <c r="H514" s="1019"/>
      <c r="L514" s="1019"/>
      <c r="M514" s="1019"/>
      <c r="S514" s="1055"/>
      <c r="T514" s="1055"/>
      <c r="U514" s="1055"/>
      <c r="V514" s="1055"/>
      <c r="Y514" s="1019"/>
      <c r="AA514" s="1019"/>
      <c r="AB514" s="1019"/>
    </row>
    <row r="515" spans="6:28" ht="11.25" customHeight="1" x14ac:dyDescent="0.2">
      <c r="F515" s="1020"/>
      <c r="G515" s="1020"/>
      <c r="H515" s="1019"/>
      <c r="L515" s="1019"/>
      <c r="M515" s="1019"/>
      <c r="S515" s="1055"/>
      <c r="T515" s="1055"/>
      <c r="U515" s="1055"/>
      <c r="V515" s="1055"/>
      <c r="Y515" s="1019"/>
      <c r="AA515" s="1019"/>
      <c r="AB515" s="1019"/>
    </row>
    <row r="516" spans="6:28" ht="11.25" customHeight="1" x14ac:dyDescent="0.2">
      <c r="F516" s="1020"/>
      <c r="G516" s="1020"/>
      <c r="H516" s="1019"/>
      <c r="L516" s="1019"/>
      <c r="M516" s="1019"/>
      <c r="S516" s="1055"/>
      <c r="T516" s="1055"/>
      <c r="U516" s="1055"/>
      <c r="V516" s="1055"/>
      <c r="Y516" s="1019"/>
      <c r="AA516" s="1019"/>
      <c r="AB516" s="1019"/>
    </row>
    <row r="517" spans="6:28" ht="11.25" customHeight="1" x14ac:dyDescent="0.2">
      <c r="F517" s="1020"/>
      <c r="G517" s="1020"/>
      <c r="H517" s="1019"/>
      <c r="L517" s="1019"/>
      <c r="M517" s="1019"/>
      <c r="S517" s="1055"/>
      <c r="T517" s="1055"/>
      <c r="U517" s="1055"/>
      <c r="V517" s="1055"/>
      <c r="Y517" s="1019"/>
      <c r="AA517" s="1019"/>
      <c r="AB517" s="1019"/>
    </row>
    <row r="518" spans="6:28" ht="11.25" customHeight="1" x14ac:dyDescent="0.2">
      <c r="F518" s="1020"/>
      <c r="G518" s="1020"/>
      <c r="H518" s="1019"/>
      <c r="L518" s="1019"/>
      <c r="M518" s="1019"/>
      <c r="S518" s="1055"/>
      <c r="T518" s="1055"/>
      <c r="U518" s="1055"/>
      <c r="V518" s="1055"/>
      <c r="Y518" s="1019"/>
      <c r="AA518" s="1019"/>
      <c r="AB518" s="1019"/>
    </row>
    <row r="519" spans="6:28" ht="11.25" customHeight="1" x14ac:dyDescent="0.2">
      <c r="F519" s="1020"/>
      <c r="G519" s="1020"/>
      <c r="H519" s="1019"/>
      <c r="L519" s="1019"/>
      <c r="M519" s="1019"/>
      <c r="S519" s="1055"/>
      <c r="T519" s="1055"/>
      <c r="U519" s="1055"/>
      <c r="V519" s="1055"/>
      <c r="Y519" s="1019"/>
      <c r="AA519" s="1019"/>
      <c r="AB519" s="1019"/>
    </row>
    <row r="520" spans="6:28" ht="11.25" customHeight="1" x14ac:dyDescent="0.2">
      <c r="F520" s="1020"/>
      <c r="G520" s="1020"/>
      <c r="H520" s="1019"/>
      <c r="L520" s="1019"/>
      <c r="M520" s="1019"/>
      <c r="S520" s="1055"/>
      <c r="T520" s="1055"/>
      <c r="U520" s="1055"/>
      <c r="V520" s="1055"/>
      <c r="Y520" s="1019"/>
      <c r="AA520" s="1019"/>
      <c r="AB520" s="1019"/>
    </row>
    <row r="521" spans="6:28" ht="11.25" customHeight="1" x14ac:dyDescent="0.2">
      <c r="F521" s="1020"/>
      <c r="G521" s="1020"/>
      <c r="H521" s="1019"/>
      <c r="L521" s="1019"/>
      <c r="M521" s="1019"/>
      <c r="S521" s="1055"/>
      <c r="T521" s="1055"/>
      <c r="U521" s="1055"/>
      <c r="V521" s="1055"/>
      <c r="Y521" s="1019"/>
      <c r="AA521" s="1019"/>
      <c r="AB521" s="1019"/>
    </row>
    <row r="522" spans="6:28" ht="11.25" customHeight="1" x14ac:dyDescent="0.2">
      <c r="F522" s="1020"/>
      <c r="G522" s="1020"/>
      <c r="H522" s="1019"/>
      <c r="L522" s="1019"/>
      <c r="M522" s="1019"/>
      <c r="S522" s="1055"/>
      <c r="T522" s="1055"/>
      <c r="U522" s="1055"/>
      <c r="V522" s="1055"/>
      <c r="Y522" s="1019"/>
      <c r="AA522" s="1019"/>
      <c r="AB522" s="1019"/>
    </row>
    <row r="523" spans="6:28" ht="11.25" customHeight="1" x14ac:dyDescent="0.2">
      <c r="F523" s="1020"/>
      <c r="G523" s="1020"/>
      <c r="H523" s="1019"/>
      <c r="L523" s="1019"/>
      <c r="M523" s="1019"/>
      <c r="S523" s="1055"/>
      <c r="T523" s="1055"/>
      <c r="U523" s="1055"/>
      <c r="V523" s="1055"/>
      <c r="Y523" s="1019"/>
      <c r="AA523" s="1019"/>
      <c r="AB523" s="1019"/>
    </row>
    <row r="524" spans="6:28" ht="11.25" customHeight="1" x14ac:dyDescent="0.2">
      <c r="F524" s="1020"/>
      <c r="G524" s="1020"/>
      <c r="H524" s="1019"/>
      <c r="L524" s="1019"/>
      <c r="M524" s="1019"/>
      <c r="S524" s="1055"/>
      <c r="T524" s="1055"/>
      <c r="U524" s="1055"/>
      <c r="V524" s="1055"/>
      <c r="Y524" s="1019"/>
      <c r="AA524" s="1019"/>
      <c r="AB524" s="1019"/>
    </row>
    <row r="525" spans="6:28" ht="11.25" customHeight="1" x14ac:dyDescent="0.2">
      <c r="F525" s="1020"/>
      <c r="G525" s="1020"/>
      <c r="H525" s="1019"/>
      <c r="L525" s="1019"/>
      <c r="M525" s="1019"/>
      <c r="S525" s="1055"/>
      <c r="T525" s="1055"/>
      <c r="U525" s="1055"/>
      <c r="V525" s="1055"/>
      <c r="Y525" s="1019"/>
      <c r="AA525" s="1019"/>
      <c r="AB525" s="1019"/>
    </row>
    <row r="526" spans="6:28" ht="11.25" customHeight="1" x14ac:dyDescent="0.2">
      <c r="F526" s="1020"/>
      <c r="G526" s="1020"/>
      <c r="H526" s="1019"/>
      <c r="L526" s="1019"/>
      <c r="M526" s="1019"/>
      <c r="S526" s="1055"/>
      <c r="T526" s="1055"/>
      <c r="U526" s="1055"/>
      <c r="V526" s="1055"/>
      <c r="Y526" s="1019"/>
      <c r="AA526" s="1019"/>
      <c r="AB526" s="1019"/>
    </row>
    <row r="527" spans="6:28" ht="11.25" customHeight="1" x14ac:dyDescent="0.2">
      <c r="F527" s="1020"/>
      <c r="G527" s="1020"/>
      <c r="H527" s="1019"/>
      <c r="L527" s="1019"/>
      <c r="M527" s="1019"/>
      <c r="S527" s="1055"/>
      <c r="T527" s="1055"/>
      <c r="U527" s="1055"/>
      <c r="V527" s="1055"/>
      <c r="Y527" s="1019"/>
      <c r="AA527" s="1019"/>
      <c r="AB527" s="1019"/>
    </row>
    <row r="528" spans="6:28" ht="11.25" customHeight="1" x14ac:dyDescent="0.2">
      <c r="F528" s="1020"/>
      <c r="G528" s="1020"/>
      <c r="H528" s="1019"/>
      <c r="L528" s="1019"/>
      <c r="M528" s="1019"/>
      <c r="S528" s="1055"/>
      <c r="T528" s="1055"/>
      <c r="U528" s="1055"/>
      <c r="V528" s="1055"/>
      <c r="Y528" s="1019"/>
      <c r="AA528" s="1019"/>
      <c r="AB528" s="1019"/>
    </row>
    <row r="529" spans="6:28" ht="11.25" customHeight="1" x14ac:dyDescent="0.2">
      <c r="F529" s="1020"/>
      <c r="G529" s="1020"/>
      <c r="H529" s="1019"/>
      <c r="L529" s="1019"/>
      <c r="M529" s="1019"/>
      <c r="S529" s="1055"/>
      <c r="T529" s="1055"/>
      <c r="U529" s="1055"/>
      <c r="V529" s="1055"/>
      <c r="Y529" s="1019"/>
      <c r="AA529" s="1019"/>
      <c r="AB529" s="1019"/>
    </row>
    <row r="530" spans="6:28" ht="11.25" customHeight="1" x14ac:dyDescent="0.2">
      <c r="F530" s="1020"/>
      <c r="G530" s="1020"/>
      <c r="H530" s="1019"/>
      <c r="L530" s="1019"/>
      <c r="M530" s="1019"/>
      <c r="S530" s="1055"/>
      <c r="T530" s="1055"/>
      <c r="U530" s="1055"/>
      <c r="V530" s="1055"/>
      <c r="Y530" s="1019"/>
      <c r="AA530" s="1019"/>
      <c r="AB530" s="1019"/>
    </row>
    <row r="531" spans="6:28" ht="11.25" customHeight="1" x14ac:dyDescent="0.2">
      <c r="F531" s="1020"/>
      <c r="G531" s="1020"/>
      <c r="H531" s="1019"/>
      <c r="L531" s="1019"/>
      <c r="M531" s="1019"/>
      <c r="S531" s="1055"/>
      <c r="T531" s="1055"/>
      <c r="U531" s="1055"/>
      <c r="V531" s="1055"/>
      <c r="Y531" s="1019"/>
      <c r="AA531" s="1019"/>
      <c r="AB531" s="1019"/>
    </row>
    <row r="532" spans="6:28" ht="11.25" customHeight="1" x14ac:dyDescent="0.2">
      <c r="F532" s="1020"/>
      <c r="G532" s="1020"/>
      <c r="H532" s="1019"/>
      <c r="L532" s="1019"/>
      <c r="M532" s="1019"/>
      <c r="S532" s="1055"/>
      <c r="T532" s="1055"/>
      <c r="U532" s="1055"/>
      <c r="V532" s="1055"/>
      <c r="Y532" s="1019"/>
      <c r="AA532" s="1019"/>
      <c r="AB532" s="1019"/>
    </row>
    <row r="533" spans="6:28" ht="11.25" customHeight="1" x14ac:dyDescent="0.2">
      <c r="F533" s="1020"/>
      <c r="G533" s="1020"/>
      <c r="H533" s="1019"/>
      <c r="L533" s="1019"/>
      <c r="M533" s="1019"/>
      <c r="S533" s="1055"/>
      <c r="T533" s="1055"/>
      <c r="U533" s="1055"/>
      <c r="V533" s="1055"/>
      <c r="Y533" s="1019"/>
      <c r="AA533" s="1019"/>
      <c r="AB533" s="1019"/>
    </row>
    <row r="534" spans="6:28" ht="11.25" customHeight="1" x14ac:dyDescent="0.2">
      <c r="F534" s="1020"/>
      <c r="G534" s="1020"/>
      <c r="H534" s="1019"/>
      <c r="L534" s="1019"/>
      <c r="M534" s="1019"/>
      <c r="S534" s="1055"/>
      <c r="T534" s="1055"/>
      <c r="U534" s="1055"/>
      <c r="V534" s="1055"/>
      <c r="Y534" s="1019"/>
      <c r="AA534" s="1019"/>
      <c r="AB534" s="1019"/>
    </row>
    <row r="535" spans="6:28" ht="11.25" customHeight="1" x14ac:dyDescent="0.2">
      <c r="F535" s="1020"/>
      <c r="G535" s="1020"/>
      <c r="H535" s="1019"/>
      <c r="L535" s="1019"/>
      <c r="M535" s="1019"/>
      <c r="Y535" s="1019"/>
      <c r="AA535" s="1019"/>
      <c r="AB535" s="1019"/>
    </row>
    <row r="536" spans="6:28" ht="11.25" customHeight="1" x14ac:dyDescent="0.2">
      <c r="F536" s="1020"/>
      <c r="G536" s="1020"/>
      <c r="H536" s="1019"/>
      <c r="L536" s="1019"/>
      <c r="M536" s="1019"/>
      <c r="Y536" s="1019"/>
      <c r="AA536" s="1019"/>
      <c r="AB536" s="1019"/>
    </row>
    <row r="537" spans="6:28" ht="11.25" customHeight="1" x14ac:dyDescent="0.2">
      <c r="F537" s="1020"/>
      <c r="G537" s="1020"/>
      <c r="H537" s="1019"/>
      <c r="L537" s="1019"/>
      <c r="M537" s="1019"/>
      <c r="Y537" s="1019"/>
      <c r="AA537" s="1019"/>
      <c r="AB537" s="1019"/>
    </row>
    <row r="538" spans="6:28" ht="11.25" customHeight="1" x14ac:dyDescent="0.2">
      <c r="F538" s="1020"/>
      <c r="G538" s="1020"/>
      <c r="H538" s="1019"/>
      <c r="L538" s="1019"/>
      <c r="M538" s="1019"/>
      <c r="Y538" s="1019"/>
      <c r="AA538" s="1019"/>
      <c r="AB538" s="1019"/>
    </row>
    <row r="539" spans="6:28" ht="11.25" customHeight="1" x14ac:dyDescent="0.2">
      <c r="F539" s="1020"/>
      <c r="G539" s="1020"/>
      <c r="H539" s="1019"/>
      <c r="L539" s="1019"/>
      <c r="M539" s="1019"/>
      <c r="Y539" s="1019"/>
      <c r="AA539" s="1019"/>
      <c r="AB539" s="1019"/>
    </row>
    <row r="540" spans="6:28" ht="11.25" customHeight="1" x14ac:dyDescent="0.2">
      <c r="F540" s="1020"/>
      <c r="G540" s="1020"/>
      <c r="H540" s="1019"/>
      <c r="L540" s="1019"/>
      <c r="M540" s="1019"/>
      <c r="Y540" s="1019"/>
      <c r="AA540" s="1019"/>
      <c r="AB540" s="1019"/>
    </row>
    <row r="541" spans="6:28" ht="11.25" customHeight="1" x14ac:dyDescent="0.2">
      <c r="F541" s="1020"/>
      <c r="G541" s="1020"/>
      <c r="H541" s="1019"/>
      <c r="L541" s="1019"/>
      <c r="M541" s="1019"/>
      <c r="Y541" s="1019"/>
      <c r="AA541" s="1019"/>
      <c r="AB541" s="1019"/>
    </row>
    <row r="542" spans="6:28" ht="11.25" customHeight="1" x14ac:dyDescent="0.2">
      <c r="F542" s="1020"/>
      <c r="G542" s="1020"/>
      <c r="H542" s="1019"/>
      <c r="L542" s="1019"/>
      <c r="M542" s="1019"/>
      <c r="Y542" s="1019"/>
      <c r="AA542" s="1019"/>
      <c r="AB542" s="1019"/>
    </row>
    <row r="543" spans="6:28" ht="11.25" customHeight="1" x14ac:dyDescent="0.2">
      <c r="F543" s="1020"/>
      <c r="G543" s="1020"/>
      <c r="H543" s="1019"/>
      <c r="L543" s="1019"/>
      <c r="M543" s="1019"/>
      <c r="Y543" s="1019"/>
      <c r="AA543" s="1019"/>
      <c r="AB543" s="1019"/>
    </row>
    <row r="544" spans="6:28" ht="11.25" customHeight="1" x14ac:dyDescent="0.2">
      <c r="F544" s="1020"/>
      <c r="G544" s="1020"/>
      <c r="H544" s="1019"/>
      <c r="L544" s="1019"/>
      <c r="M544" s="1019"/>
      <c r="Y544" s="1019"/>
      <c r="AA544" s="1019"/>
      <c r="AB544" s="1019"/>
    </row>
    <row r="545" spans="6:28" ht="11.25" customHeight="1" x14ac:dyDescent="0.2">
      <c r="F545" s="1020"/>
      <c r="G545" s="1020"/>
      <c r="H545" s="1019"/>
      <c r="L545" s="1019"/>
      <c r="M545" s="1019"/>
      <c r="Y545" s="1019"/>
      <c r="AA545" s="1019"/>
      <c r="AB545" s="1019"/>
    </row>
    <row r="546" spans="6:28" ht="11.25" customHeight="1" x14ac:dyDescent="0.2">
      <c r="F546" s="1020"/>
      <c r="G546" s="1020"/>
      <c r="H546" s="1019"/>
      <c r="L546" s="1019"/>
      <c r="M546" s="1019"/>
      <c r="Y546" s="1019"/>
      <c r="AA546" s="1019"/>
      <c r="AB546" s="1019"/>
    </row>
    <row r="547" spans="6:28" ht="11.25" customHeight="1" x14ac:dyDescent="0.2">
      <c r="F547" s="1020"/>
      <c r="G547" s="1020"/>
      <c r="H547" s="1019"/>
      <c r="L547" s="1019"/>
      <c r="M547" s="1019"/>
      <c r="Y547" s="1019"/>
      <c r="AA547" s="1019"/>
      <c r="AB547" s="1019"/>
    </row>
    <row r="548" spans="6:28" ht="11.25" customHeight="1" x14ac:dyDescent="0.2">
      <c r="F548" s="1020"/>
      <c r="G548" s="1020"/>
      <c r="H548" s="1019"/>
      <c r="L548" s="1019"/>
      <c r="M548" s="1019"/>
      <c r="Y548" s="1019"/>
      <c r="AA548" s="1019"/>
      <c r="AB548" s="1019"/>
    </row>
    <row r="549" spans="6:28" ht="11.25" customHeight="1" x14ac:dyDescent="0.2">
      <c r="F549" s="1020"/>
      <c r="G549" s="1020"/>
      <c r="H549" s="1019"/>
      <c r="L549" s="1019"/>
      <c r="M549" s="1019"/>
      <c r="Y549" s="1019"/>
      <c r="AA549" s="1019"/>
      <c r="AB549" s="1019"/>
    </row>
    <row r="550" spans="6:28" ht="11.25" customHeight="1" x14ac:dyDescent="0.2">
      <c r="F550" s="1020"/>
      <c r="G550" s="1020"/>
      <c r="H550" s="1019"/>
      <c r="L550" s="1019"/>
      <c r="M550" s="1019"/>
      <c r="Y550" s="1019"/>
      <c r="AA550" s="1019"/>
      <c r="AB550" s="1019"/>
    </row>
    <row r="551" spans="6:28" ht="11.25" customHeight="1" x14ac:dyDescent="0.2">
      <c r="F551" s="1020"/>
      <c r="G551" s="1020"/>
      <c r="H551" s="1019"/>
      <c r="L551" s="1019"/>
      <c r="M551" s="1019"/>
      <c r="Y551" s="1019"/>
      <c r="AA551" s="1019"/>
      <c r="AB551" s="1019"/>
    </row>
    <row r="552" spans="6:28" ht="11.25" customHeight="1" x14ac:dyDescent="0.2">
      <c r="F552" s="1020"/>
      <c r="G552" s="1020"/>
      <c r="H552" s="1019"/>
      <c r="L552" s="1019"/>
      <c r="M552" s="1019"/>
      <c r="Y552" s="1019"/>
      <c r="AA552" s="1019"/>
      <c r="AB552" s="1019"/>
    </row>
    <row r="553" spans="6:28" ht="11.25" customHeight="1" x14ac:dyDescent="0.2">
      <c r="F553" s="1020"/>
      <c r="G553" s="1020"/>
      <c r="H553" s="1019"/>
      <c r="L553" s="1019"/>
      <c r="M553" s="1019"/>
      <c r="Y553" s="1019"/>
      <c r="AA553" s="1019"/>
      <c r="AB553" s="1019"/>
    </row>
    <row r="554" spans="6:28" ht="11.25" customHeight="1" x14ac:dyDescent="0.2">
      <c r="F554" s="1020"/>
      <c r="G554" s="1020"/>
      <c r="H554" s="1019"/>
      <c r="L554" s="1019"/>
      <c r="M554" s="1019"/>
      <c r="Y554" s="1019"/>
      <c r="AA554" s="1019"/>
      <c r="AB554" s="1019"/>
    </row>
    <row r="555" spans="6:28" ht="11.25" customHeight="1" x14ac:dyDescent="0.2">
      <c r="F555" s="1020"/>
      <c r="G555" s="1020"/>
      <c r="H555" s="1019"/>
      <c r="L555" s="1019"/>
      <c r="M555" s="1019"/>
      <c r="Y555" s="1019"/>
      <c r="AA555" s="1019"/>
      <c r="AB555" s="1019"/>
    </row>
    <row r="556" spans="6:28" ht="11.25" customHeight="1" x14ac:dyDescent="0.2">
      <c r="F556" s="1020"/>
      <c r="G556" s="1020"/>
      <c r="H556" s="1019"/>
      <c r="L556" s="1019"/>
      <c r="M556" s="1019"/>
      <c r="Y556" s="1019"/>
      <c r="AA556" s="1019"/>
      <c r="AB556" s="1019"/>
    </row>
    <row r="557" spans="6:28" ht="11.25" customHeight="1" x14ac:dyDescent="0.2">
      <c r="F557" s="1020"/>
      <c r="G557" s="1020"/>
      <c r="H557" s="1019"/>
      <c r="L557" s="1019"/>
      <c r="M557" s="1019"/>
      <c r="Y557" s="1019"/>
      <c r="AA557" s="1019"/>
      <c r="AB557" s="1019"/>
    </row>
    <row r="558" spans="6:28" ht="11.25" customHeight="1" x14ac:dyDescent="0.2">
      <c r="F558" s="1020"/>
      <c r="G558" s="1020"/>
      <c r="H558" s="1019"/>
      <c r="L558" s="1019"/>
      <c r="M558" s="1019"/>
      <c r="Y558" s="1019"/>
      <c r="AA558" s="1019"/>
      <c r="AB558" s="1019"/>
    </row>
    <row r="559" spans="6:28" ht="11.25" customHeight="1" x14ac:dyDescent="0.2">
      <c r="F559" s="1020"/>
      <c r="G559" s="1020"/>
      <c r="H559" s="1019"/>
      <c r="L559" s="1019"/>
      <c r="M559" s="1019"/>
      <c r="Y559" s="1019"/>
      <c r="AA559" s="1019"/>
      <c r="AB559" s="1019"/>
    </row>
    <row r="560" spans="6:28" ht="11.25" customHeight="1" x14ac:dyDescent="0.2">
      <c r="F560" s="1020"/>
      <c r="G560" s="1020"/>
      <c r="H560" s="1019"/>
      <c r="L560" s="1019"/>
      <c r="M560" s="1019"/>
      <c r="Y560" s="1019"/>
      <c r="AA560" s="1019"/>
      <c r="AB560" s="1019"/>
    </row>
    <row r="561" spans="6:28" ht="11.25" customHeight="1" x14ac:dyDescent="0.2">
      <c r="F561" s="1020"/>
      <c r="G561" s="1020"/>
      <c r="H561" s="1019"/>
      <c r="L561" s="1019"/>
      <c r="M561" s="1019"/>
      <c r="Y561" s="1019"/>
      <c r="AA561" s="1019"/>
      <c r="AB561" s="1019"/>
    </row>
    <row r="562" spans="6:28" ht="11.25" customHeight="1" x14ac:dyDescent="0.2">
      <c r="F562" s="1020"/>
      <c r="G562" s="1020"/>
      <c r="H562" s="1019"/>
      <c r="L562" s="1019"/>
      <c r="M562" s="1019"/>
      <c r="Y562" s="1019"/>
      <c r="AA562" s="1019"/>
      <c r="AB562" s="1019"/>
    </row>
    <row r="563" spans="6:28" ht="11.25" customHeight="1" x14ac:dyDescent="0.2">
      <c r="F563" s="1020"/>
      <c r="G563" s="1020"/>
      <c r="H563" s="1019"/>
      <c r="L563" s="1019"/>
      <c r="M563" s="1019"/>
      <c r="Y563" s="1019"/>
      <c r="AA563" s="1019"/>
      <c r="AB563" s="1019"/>
    </row>
    <row r="564" spans="6:28" ht="11.25" customHeight="1" x14ac:dyDescent="0.2">
      <c r="F564" s="1020"/>
      <c r="G564" s="1020"/>
      <c r="H564" s="1019"/>
      <c r="L564" s="1019"/>
      <c r="M564" s="1019"/>
      <c r="Y564" s="1019"/>
      <c r="AA564" s="1019"/>
      <c r="AB564" s="1019"/>
    </row>
    <row r="565" spans="6:28" ht="11.25" customHeight="1" x14ac:dyDescent="0.2">
      <c r="F565" s="1020"/>
      <c r="G565" s="1020"/>
      <c r="H565" s="1019"/>
      <c r="L565" s="1019"/>
      <c r="M565" s="1019"/>
      <c r="Y565" s="1019"/>
      <c r="AA565" s="1019"/>
      <c r="AB565" s="1019"/>
    </row>
    <row r="566" spans="6:28" ht="11.25" customHeight="1" x14ac:dyDescent="0.2">
      <c r="F566" s="1020"/>
      <c r="G566" s="1020"/>
      <c r="H566" s="1019"/>
      <c r="L566" s="1019"/>
      <c r="M566" s="1019"/>
      <c r="Y566" s="1019"/>
      <c r="AA566" s="1019"/>
      <c r="AB566" s="1019"/>
    </row>
    <row r="567" spans="6:28" ht="11.25" customHeight="1" x14ac:dyDescent="0.2">
      <c r="F567" s="1020"/>
      <c r="G567" s="1020"/>
      <c r="H567" s="1019"/>
      <c r="L567" s="1019"/>
      <c r="M567" s="1019"/>
      <c r="Y567" s="1019"/>
      <c r="AA567" s="1019"/>
      <c r="AB567" s="1019"/>
    </row>
    <row r="568" spans="6:28" ht="11.25" customHeight="1" x14ac:dyDescent="0.2">
      <c r="F568" s="1020"/>
      <c r="G568" s="1020"/>
      <c r="H568" s="1019"/>
      <c r="L568" s="1019"/>
      <c r="M568" s="1019"/>
      <c r="Y568" s="1019"/>
      <c r="AA568" s="1019"/>
      <c r="AB568" s="1019"/>
    </row>
    <row r="569" spans="6:28" ht="11.25" customHeight="1" x14ac:dyDescent="0.2">
      <c r="F569" s="1020"/>
      <c r="G569" s="1020"/>
      <c r="H569" s="1019"/>
      <c r="L569" s="1019"/>
      <c r="M569" s="1019"/>
      <c r="Y569" s="1019"/>
      <c r="AA569" s="1019"/>
      <c r="AB569" s="1019"/>
    </row>
    <row r="570" spans="6:28" ht="11.25" customHeight="1" x14ac:dyDescent="0.2">
      <c r="F570" s="1020"/>
      <c r="G570" s="1020"/>
      <c r="H570" s="1019"/>
      <c r="L570" s="1019"/>
      <c r="M570" s="1019"/>
      <c r="Y570" s="1019"/>
      <c r="AA570" s="1019"/>
      <c r="AB570" s="1019"/>
    </row>
    <row r="571" spans="6:28" ht="11.25" customHeight="1" x14ac:dyDescent="0.2">
      <c r="F571" s="1020"/>
      <c r="G571" s="1020"/>
      <c r="H571" s="1019"/>
      <c r="L571" s="1019"/>
      <c r="M571" s="1019"/>
      <c r="Y571" s="1019"/>
      <c r="AA571" s="1019"/>
      <c r="AB571" s="1019"/>
    </row>
    <row r="572" spans="6:28" ht="11.25" customHeight="1" x14ac:dyDescent="0.2">
      <c r="F572" s="1020"/>
      <c r="G572" s="1020"/>
      <c r="H572" s="1019"/>
      <c r="L572" s="1019"/>
      <c r="M572" s="1019"/>
      <c r="Y572" s="1019"/>
      <c r="AA572" s="1019"/>
      <c r="AB572" s="1019"/>
    </row>
    <row r="573" spans="6:28" ht="11.25" customHeight="1" x14ac:dyDescent="0.2">
      <c r="F573" s="1020"/>
      <c r="G573" s="1020"/>
      <c r="H573" s="1019"/>
      <c r="L573" s="1019"/>
      <c r="M573" s="1019"/>
      <c r="Y573" s="1019"/>
      <c r="AA573" s="1019"/>
      <c r="AB573" s="1019"/>
    </row>
    <row r="574" spans="6:28" ht="11.25" customHeight="1" x14ac:dyDescent="0.2">
      <c r="F574" s="1020"/>
      <c r="G574" s="1020"/>
      <c r="H574" s="1019"/>
      <c r="L574" s="1019"/>
      <c r="M574" s="1019"/>
      <c r="Y574" s="1019"/>
      <c r="AA574" s="1019"/>
      <c r="AB574" s="1019"/>
    </row>
    <row r="575" spans="6:28" ht="11.25" customHeight="1" x14ac:dyDescent="0.2">
      <c r="F575" s="1020"/>
      <c r="G575" s="1020"/>
      <c r="H575" s="1019"/>
      <c r="L575" s="1019"/>
      <c r="M575" s="1019"/>
      <c r="Y575" s="1019"/>
      <c r="AA575" s="1019"/>
      <c r="AB575" s="1019"/>
    </row>
    <row r="576" spans="6:28" ht="11.25" customHeight="1" x14ac:dyDescent="0.2">
      <c r="F576" s="1020"/>
      <c r="G576" s="1020"/>
      <c r="H576" s="1019"/>
      <c r="L576" s="1019"/>
      <c r="M576" s="1019"/>
      <c r="Y576" s="1019"/>
      <c r="AA576" s="1019"/>
      <c r="AB576" s="1019"/>
    </row>
    <row r="577" spans="6:28" ht="11.25" customHeight="1" x14ac:dyDescent="0.2">
      <c r="F577" s="1020"/>
      <c r="G577" s="1020"/>
      <c r="H577" s="1019"/>
      <c r="L577" s="1019"/>
      <c r="M577" s="1019"/>
      <c r="Y577" s="1019"/>
      <c r="AA577" s="1019"/>
      <c r="AB577" s="1019"/>
    </row>
    <row r="578" spans="6:28" ht="11.25" customHeight="1" x14ac:dyDescent="0.2">
      <c r="F578" s="1020"/>
      <c r="G578" s="1020"/>
      <c r="H578" s="1019"/>
      <c r="L578" s="1019"/>
      <c r="M578" s="1019"/>
      <c r="Y578" s="1019"/>
      <c r="AA578" s="1019"/>
      <c r="AB578" s="1019"/>
    </row>
    <row r="579" spans="6:28" ht="11.25" customHeight="1" x14ac:dyDescent="0.2">
      <c r="F579" s="1020"/>
      <c r="G579" s="1020"/>
      <c r="H579" s="1019"/>
      <c r="L579" s="1019"/>
      <c r="M579" s="1019"/>
      <c r="Y579" s="1019"/>
      <c r="AA579" s="1019"/>
      <c r="AB579" s="1019"/>
    </row>
    <row r="580" spans="6:28" ht="11.25" customHeight="1" x14ac:dyDescent="0.2">
      <c r="F580" s="1020"/>
      <c r="G580" s="1020"/>
      <c r="H580" s="1019"/>
      <c r="L580" s="1019"/>
      <c r="M580" s="1019"/>
      <c r="Y580" s="1019"/>
      <c r="AA580" s="1019"/>
      <c r="AB580" s="1019"/>
    </row>
    <row r="581" spans="6:28" ht="11.25" customHeight="1" x14ac:dyDescent="0.2">
      <c r="F581" s="1020"/>
      <c r="G581" s="1020"/>
      <c r="H581" s="1019"/>
      <c r="L581" s="1019"/>
      <c r="M581" s="1019"/>
      <c r="Y581" s="1019"/>
      <c r="AA581" s="1019"/>
      <c r="AB581" s="1019"/>
    </row>
    <row r="582" spans="6:28" ht="11.25" customHeight="1" x14ac:dyDescent="0.2">
      <c r="F582" s="1020"/>
      <c r="G582" s="1020"/>
      <c r="H582" s="1019"/>
      <c r="L582" s="1019"/>
      <c r="M582" s="1019"/>
      <c r="Y582" s="1019"/>
      <c r="AA582" s="1019"/>
      <c r="AB582" s="1019"/>
    </row>
    <row r="583" spans="6:28" x14ac:dyDescent="0.2">
      <c r="Y583" s="1019"/>
      <c r="AA583" s="1019"/>
      <c r="AB583" s="1019"/>
    </row>
    <row r="584" spans="6:28" x14ac:dyDescent="0.2">
      <c r="Y584" s="1019"/>
      <c r="AA584" s="1019"/>
      <c r="AB584" s="1019"/>
    </row>
    <row r="585" spans="6:28" x14ac:dyDescent="0.2">
      <c r="Y585" s="1019"/>
      <c r="AA585" s="1019"/>
      <c r="AB585" s="1019"/>
    </row>
    <row r="586" spans="6:28" x14ac:dyDescent="0.2">
      <c r="Y586" s="1019"/>
      <c r="AA586" s="1019"/>
      <c r="AB586" s="1019"/>
    </row>
    <row r="587" spans="6:28" x14ac:dyDescent="0.2">
      <c r="Y587" s="1019"/>
      <c r="AA587" s="1019"/>
      <c r="AB587" s="1019"/>
    </row>
    <row r="588" spans="6:28" x14ac:dyDescent="0.2">
      <c r="Y588" s="1019"/>
      <c r="AA588" s="1019"/>
      <c r="AB588" s="1019"/>
    </row>
    <row r="589" spans="6:28" x14ac:dyDescent="0.2">
      <c r="Y589" s="1019"/>
      <c r="AA589" s="1019"/>
      <c r="AB589" s="1019"/>
    </row>
    <row r="590" spans="6:28" x14ac:dyDescent="0.2">
      <c r="Y590" s="1019"/>
      <c r="AA590" s="1019"/>
      <c r="AB590" s="1019"/>
    </row>
    <row r="591" spans="6:28" x14ac:dyDescent="0.2">
      <c r="Y591" s="1019"/>
      <c r="AA591" s="1019"/>
      <c r="AB591" s="1019"/>
    </row>
    <row r="592" spans="6:28" x14ac:dyDescent="0.2">
      <c r="Y592" s="1019"/>
      <c r="AA592" s="1019"/>
      <c r="AB592" s="1019"/>
    </row>
    <row r="593" spans="25:28" x14ac:dyDescent="0.2">
      <c r="Y593" s="1019"/>
      <c r="AA593" s="1019"/>
      <c r="AB593" s="1019"/>
    </row>
    <row r="594" spans="25:28" x14ac:dyDescent="0.2">
      <c r="Y594" s="1019"/>
      <c r="AA594" s="1019"/>
      <c r="AB594" s="1019"/>
    </row>
    <row r="595" spans="25:28" x14ac:dyDescent="0.2">
      <c r="Y595" s="1019"/>
      <c r="AA595" s="1019"/>
      <c r="AB595" s="1019"/>
    </row>
    <row r="596" spans="25:28" x14ac:dyDescent="0.2">
      <c r="Y596" s="1019"/>
      <c r="AA596" s="1019"/>
      <c r="AB596" s="1019"/>
    </row>
    <row r="597" spans="25:28" x14ac:dyDescent="0.2">
      <c r="Y597" s="1019"/>
      <c r="AA597" s="1019"/>
      <c r="AB597" s="1019"/>
    </row>
    <row r="598" spans="25:28" x14ac:dyDescent="0.2">
      <c r="Y598" s="1019"/>
      <c r="AA598" s="1019"/>
      <c r="AB598" s="1019"/>
    </row>
    <row r="599" spans="25:28" x14ac:dyDescent="0.2">
      <c r="Y599" s="1019"/>
      <c r="AA599" s="1019"/>
      <c r="AB599" s="1019"/>
    </row>
    <row r="600" spans="25:28" x14ac:dyDescent="0.2">
      <c r="Y600" s="1019"/>
      <c r="AA600" s="1019"/>
      <c r="AB600" s="1019"/>
    </row>
    <row r="601" spans="25:28" x14ac:dyDescent="0.2">
      <c r="Y601" s="1019"/>
      <c r="AA601" s="1019"/>
      <c r="AB601" s="1019"/>
    </row>
    <row r="602" spans="25:28" x14ac:dyDescent="0.2">
      <c r="Y602" s="1019"/>
      <c r="AA602" s="1019"/>
      <c r="AB602" s="1019"/>
    </row>
    <row r="603" spans="25:28" x14ac:dyDescent="0.2">
      <c r="Y603" s="1019"/>
      <c r="AA603" s="1019"/>
      <c r="AB603" s="1019"/>
    </row>
    <row r="604" spans="25:28" x14ac:dyDescent="0.2">
      <c r="Y604" s="1019"/>
      <c r="AA604" s="1019"/>
      <c r="AB604" s="1019"/>
    </row>
    <row r="605" spans="25:28" x14ac:dyDescent="0.2">
      <c r="Y605" s="1019"/>
      <c r="AA605" s="1019"/>
      <c r="AB605" s="1019"/>
    </row>
    <row r="606" spans="25:28" x14ac:dyDescent="0.2">
      <c r="Y606" s="1019"/>
      <c r="AA606" s="1019"/>
      <c r="AB606" s="1019"/>
    </row>
    <row r="607" spans="25:28" x14ac:dyDescent="0.2">
      <c r="Y607" s="1019"/>
      <c r="AA607" s="1019"/>
      <c r="AB607" s="1019"/>
    </row>
    <row r="608" spans="25:28" x14ac:dyDescent="0.2">
      <c r="Y608" s="1019"/>
      <c r="AA608" s="1019"/>
      <c r="AB608" s="1019"/>
    </row>
    <row r="609" spans="25:28" x14ac:dyDescent="0.2">
      <c r="Y609" s="1019"/>
      <c r="AA609" s="1019"/>
      <c r="AB609" s="1019"/>
    </row>
    <row r="610" spans="25:28" x14ac:dyDescent="0.2">
      <c r="Y610" s="1019"/>
      <c r="AA610" s="1019"/>
      <c r="AB610" s="1019"/>
    </row>
    <row r="611" spans="25:28" x14ac:dyDescent="0.2">
      <c r="Y611" s="1019"/>
      <c r="AA611" s="1019"/>
      <c r="AB611" s="1019"/>
    </row>
    <row r="612" spans="25:28" x14ac:dyDescent="0.2">
      <c r="Y612" s="1019"/>
      <c r="AA612" s="1019"/>
      <c r="AB612" s="1019"/>
    </row>
    <row r="613" spans="25:28" x14ac:dyDescent="0.2">
      <c r="Y613" s="1019"/>
      <c r="AA613" s="1019"/>
      <c r="AB613" s="1019"/>
    </row>
    <row r="614" spans="25:28" x14ac:dyDescent="0.2">
      <c r="Y614" s="1019"/>
      <c r="AA614" s="1019"/>
      <c r="AB614" s="1019"/>
    </row>
    <row r="615" spans="25:28" x14ac:dyDescent="0.2">
      <c r="Y615" s="1019"/>
      <c r="AA615" s="1019"/>
      <c r="AB615" s="1019"/>
    </row>
    <row r="616" spans="25:28" x14ac:dyDescent="0.2">
      <c r="Y616" s="1019"/>
      <c r="AA616" s="1019"/>
      <c r="AB616" s="1019"/>
    </row>
    <row r="617" spans="25:28" x14ac:dyDescent="0.2">
      <c r="Y617" s="1019"/>
      <c r="AA617" s="1019"/>
      <c r="AB617" s="1019"/>
    </row>
    <row r="618" spans="25:28" x14ac:dyDescent="0.2">
      <c r="Y618" s="1019"/>
      <c r="AA618" s="1019"/>
      <c r="AB618" s="1019"/>
    </row>
    <row r="619" spans="25:28" x14ac:dyDescent="0.2">
      <c r="Y619" s="1019"/>
      <c r="AA619" s="1019"/>
      <c r="AB619" s="1019"/>
    </row>
    <row r="620" spans="25:28" x14ac:dyDescent="0.2">
      <c r="Y620" s="1019"/>
      <c r="AA620" s="1019"/>
      <c r="AB620" s="1019"/>
    </row>
    <row r="621" spans="25:28" x14ac:dyDescent="0.2">
      <c r="Y621" s="1019"/>
      <c r="AA621" s="1019"/>
      <c r="AB621" s="1019"/>
    </row>
    <row r="622" spans="25:28" x14ac:dyDescent="0.2">
      <c r="Y622" s="1019"/>
      <c r="AA622" s="1019"/>
      <c r="AB622" s="1019"/>
    </row>
    <row r="623" spans="25:28" x14ac:dyDescent="0.2">
      <c r="Y623" s="1019"/>
      <c r="AA623" s="1019"/>
      <c r="AB623" s="1019"/>
    </row>
    <row r="624" spans="25:28" x14ac:dyDescent="0.2">
      <c r="Y624" s="1019"/>
      <c r="AA624" s="1019"/>
      <c r="AB624" s="1019"/>
    </row>
    <row r="625" spans="25:28" x14ac:dyDescent="0.2">
      <c r="Y625" s="1019"/>
      <c r="AA625" s="1019"/>
      <c r="AB625" s="1019"/>
    </row>
    <row r="626" spans="25:28" x14ac:dyDescent="0.2">
      <c r="Y626" s="1019"/>
      <c r="AA626" s="1019"/>
      <c r="AB626" s="1019"/>
    </row>
    <row r="627" spans="25:28" x14ac:dyDescent="0.2">
      <c r="Y627" s="1019"/>
      <c r="AA627" s="1019"/>
      <c r="AB627" s="1019"/>
    </row>
    <row r="628" spans="25:28" x14ac:dyDescent="0.2">
      <c r="Y628" s="1019"/>
      <c r="AA628" s="1019"/>
      <c r="AB628" s="1019"/>
    </row>
    <row r="629" spans="25:28" x14ac:dyDescent="0.2">
      <c r="Y629" s="1019"/>
      <c r="AA629" s="1019"/>
      <c r="AB629" s="1019"/>
    </row>
    <row r="630" spans="25:28" x14ac:dyDescent="0.2">
      <c r="Y630" s="1019"/>
      <c r="AA630" s="1019"/>
      <c r="AB630" s="1019"/>
    </row>
    <row r="631" spans="25:28" x14ac:dyDescent="0.2">
      <c r="Y631" s="1019"/>
      <c r="AA631" s="1019"/>
      <c r="AB631" s="1019"/>
    </row>
    <row r="632" spans="25:28" x14ac:dyDescent="0.2">
      <c r="Y632" s="1019"/>
      <c r="AA632" s="1019"/>
      <c r="AB632" s="1019"/>
    </row>
    <row r="633" spans="25:28" x14ac:dyDescent="0.2">
      <c r="Y633" s="1019"/>
      <c r="AA633" s="1019"/>
      <c r="AB633" s="1019"/>
    </row>
    <row r="634" spans="25:28" x14ac:dyDescent="0.2">
      <c r="Y634" s="1019"/>
      <c r="AA634" s="1019"/>
      <c r="AB634" s="1019"/>
    </row>
    <row r="635" spans="25:28" x14ac:dyDescent="0.2">
      <c r="Y635" s="1019"/>
      <c r="AA635" s="1019"/>
      <c r="AB635" s="1019"/>
    </row>
    <row r="636" spans="25:28" x14ac:dyDescent="0.2">
      <c r="Y636" s="1019"/>
      <c r="AA636" s="1019"/>
      <c r="AB636" s="1019"/>
    </row>
    <row r="637" spans="25:28" x14ac:dyDescent="0.2">
      <c r="Y637" s="1019"/>
      <c r="AA637" s="1019"/>
      <c r="AB637" s="1019"/>
    </row>
    <row r="638" spans="25:28" x14ac:dyDescent="0.2">
      <c r="Y638" s="1019"/>
      <c r="AA638" s="1019"/>
      <c r="AB638" s="1019"/>
    </row>
    <row r="639" spans="25:28" x14ac:dyDescent="0.2">
      <c r="Y639" s="1019"/>
      <c r="AA639" s="1019"/>
      <c r="AB639" s="1019"/>
    </row>
    <row r="640" spans="25:28" x14ac:dyDescent="0.2">
      <c r="Y640" s="1019"/>
      <c r="AA640" s="1019"/>
      <c r="AB640" s="1019"/>
    </row>
    <row r="641" spans="25:28" x14ac:dyDescent="0.2">
      <c r="Y641" s="1019"/>
      <c r="AA641" s="1019"/>
      <c r="AB641" s="1019"/>
    </row>
    <row r="642" spans="25:28" x14ac:dyDescent="0.2">
      <c r="Y642" s="1019"/>
      <c r="AA642" s="1019"/>
      <c r="AB642" s="1019"/>
    </row>
    <row r="643" spans="25:28" x14ac:dyDescent="0.2">
      <c r="Y643" s="1019"/>
      <c r="AA643" s="1019"/>
      <c r="AB643" s="1019"/>
    </row>
    <row r="644" spans="25:28" x14ac:dyDescent="0.2">
      <c r="Y644" s="1019"/>
      <c r="AA644" s="1019"/>
      <c r="AB644" s="1019"/>
    </row>
    <row r="645" spans="25:28" x14ac:dyDescent="0.2">
      <c r="Y645" s="1019"/>
      <c r="AA645" s="1019"/>
      <c r="AB645" s="1019"/>
    </row>
    <row r="646" spans="25:28" x14ac:dyDescent="0.2">
      <c r="Y646" s="1019"/>
      <c r="AA646" s="1019"/>
      <c r="AB646" s="1019"/>
    </row>
    <row r="647" spans="25:28" x14ac:dyDescent="0.2">
      <c r="Y647" s="1019"/>
      <c r="AA647" s="1019"/>
      <c r="AB647" s="1019"/>
    </row>
    <row r="648" spans="25:28" x14ac:dyDescent="0.2">
      <c r="Y648" s="1019"/>
      <c r="AA648" s="1019"/>
      <c r="AB648" s="1019"/>
    </row>
    <row r="649" spans="25:28" x14ac:dyDescent="0.2">
      <c r="Y649" s="1019"/>
      <c r="AA649" s="1019"/>
      <c r="AB649" s="1019"/>
    </row>
    <row r="650" spans="25:28" x14ac:dyDescent="0.2">
      <c r="Y650" s="1019"/>
      <c r="AA650" s="1019"/>
      <c r="AB650" s="1019"/>
    </row>
    <row r="651" spans="25:28" x14ac:dyDescent="0.2">
      <c r="Y651" s="1019"/>
      <c r="AA651" s="1019"/>
      <c r="AB651" s="1019"/>
    </row>
    <row r="652" spans="25:28" x14ac:dyDescent="0.2">
      <c r="Y652" s="1019"/>
      <c r="AA652" s="1019"/>
      <c r="AB652" s="1019"/>
    </row>
    <row r="653" spans="25:28" x14ac:dyDescent="0.2">
      <c r="Y653" s="1019"/>
      <c r="AA653" s="1019"/>
      <c r="AB653" s="1019"/>
    </row>
    <row r="654" spans="25:28" x14ac:dyDescent="0.2">
      <c r="Y654" s="1019"/>
      <c r="AA654" s="1019"/>
      <c r="AB654" s="1019"/>
    </row>
    <row r="655" spans="25:28" x14ac:dyDescent="0.2">
      <c r="Y655" s="1019"/>
      <c r="AA655" s="1019"/>
      <c r="AB655" s="1019"/>
    </row>
    <row r="656" spans="25:28" x14ac:dyDescent="0.2">
      <c r="Y656" s="1019"/>
      <c r="AA656" s="1019"/>
      <c r="AB656" s="1019"/>
    </row>
    <row r="657" spans="25:28" x14ac:dyDescent="0.2">
      <c r="Y657" s="1019"/>
      <c r="AA657" s="1019"/>
      <c r="AB657" s="1019"/>
    </row>
    <row r="658" spans="25:28" x14ac:dyDescent="0.2">
      <c r="Y658" s="1019"/>
      <c r="AA658" s="1019"/>
      <c r="AB658" s="1019"/>
    </row>
    <row r="659" spans="25:28" x14ac:dyDescent="0.2">
      <c r="Y659" s="1019"/>
      <c r="AA659" s="1019"/>
      <c r="AB659" s="1019"/>
    </row>
    <row r="660" spans="25:28" x14ac:dyDescent="0.2">
      <c r="Y660" s="1019"/>
      <c r="AA660" s="1019"/>
      <c r="AB660" s="1019"/>
    </row>
    <row r="661" spans="25:28" x14ac:dyDescent="0.2">
      <c r="Y661" s="1019"/>
      <c r="AA661" s="1019"/>
      <c r="AB661" s="1019"/>
    </row>
    <row r="662" spans="25:28" x14ac:dyDescent="0.2">
      <c r="Y662" s="1019"/>
      <c r="AA662" s="1019"/>
      <c r="AB662" s="1019"/>
    </row>
    <row r="663" spans="25:28" x14ac:dyDescent="0.2">
      <c r="Y663" s="1019"/>
      <c r="AA663" s="1019"/>
      <c r="AB663" s="1019"/>
    </row>
    <row r="664" spans="25:28" x14ac:dyDescent="0.2">
      <c r="Y664" s="1019"/>
      <c r="AA664" s="1019"/>
      <c r="AB664" s="1019"/>
    </row>
    <row r="665" spans="25:28" x14ac:dyDescent="0.2">
      <c r="Y665" s="1019"/>
      <c r="AA665" s="1019"/>
      <c r="AB665" s="1019"/>
    </row>
    <row r="666" spans="25:28" x14ac:dyDescent="0.2">
      <c r="Y666" s="1019"/>
      <c r="AA666" s="1019"/>
      <c r="AB666" s="1019"/>
    </row>
    <row r="667" spans="25:28" x14ac:dyDescent="0.2">
      <c r="Y667" s="1019"/>
      <c r="AA667" s="1019"/>
      <c r="AB667" s="1019"/>
    </row>
    <row r="668" spans="25:28" x14ac:dyDescent="0.2">
      <c r="Y668" s="1019"/>
      <c r="AA668" s="1019"/>
      <c r="AB668" s="1019"/>
    </row>
    <row r="669" spans="25:28" x14ac:dyDescent="0.2">
      <c r="Y669" s="1019"/>
      <c r="AA669" s="1019"/>
      <c r="AB669" s="1019"/>
    </row>
    <row r="670" spans="25:28" x14ac:dyDescent="0.2">
      <c r="Y670" s="1019"/>
      <c r="AA670" s="1019"/>
      <c r="AB670" s="1019"/>
    </row>
    <row r="671" spans="25:28" x14ac:dyDescent="0.2">
      <c r="Y671" s="1019"/>
      <c r="AA671" s="1019"/>
      <c r="AB671" s="1019"/>
    </row>
    <row r="672" spans="25:28" x14ac:dyDescent="0.2">
      <c r="Y672" s="1019"/>
      <c r="AA672" s="1019"/>
      <c r="AB672" s="1019"/>
    </row>
    <row r="673" spans="25:28" x14ac:dyDescent="0.2">
      <c r="Y673" s="1019"/>
      <c r="AA673" s="1019"/>
      <c r="AB673" s="1019"/>
    </row>
    <row r="674" spans="25:28" x14ac:dyDescent="0.2">
      <c r="Y674" s="1019"/>
      <c r="AA674" s="1019"/>
      <c r="AB674" s="1019"/>
    </row>
    <row r="675" spans="25:28" x14ac:dyDescent="0.2">
      <c r="Y675" s="1019"/>
      <c r="AA675" s="1019"/>
      <c r="AB675" s="1019"/>
    </row>
    <row r="676" spans="25:28" x14ac:dyDescent="0.2">
      <c r="Y676" s="1019"/>
      <c r="AA676" s="1019"/>
      <c r="AB676" s="1019"/>
    </row>
    <row r="677" spans="25:28" x14ac:dyDescent="0.2">
      <c r="Y677" s="1019"/>
      <c r="AA677" s="1019"/>
      <c r="AB677" s="1019"/>
    </row>
    <row r="678" spans="25:28" x14ac:dyDescent="0.2">
      <c r="Y678" s="1019"/>
      <c r="AA678" s="1019"/>
      <c r="AB678" s="1019"/>
    </row>
    <row r="679" spans="25:28" x14ac:dyDescent="0.2">
      <c r="Y679" s="1019"/>
      <c r="AA679" s="1019"/>
      <c r="AB679" s="1019"/>
    </row>
    <row r="680" spans="25:28" x14ac:dyDescent="0.2">
      <c r="Y680" s="1019"/>
      <c r="AA680" s="1019"/>
      <c r="AB680" s="1019"/>
    </row>
    <row r="681" spans="25:28" x14ac:dyDescent="0.2">
      <c r="Y681" s="1019"/>
      <c r="AA681" s="1019"/>
      <c r="AB681" s="1019"/>
    </row>
    <row r="682" spans="25:28" x14ac:dyDescent="0.2">
      <c r="Y682" s="1019"/>
      <c r="AA682" s="1019"/>
      <c r="AB682" s="1019"/>
    </row>
    <row r="683" spans="25:28" x14ac:dyDescent="0.2">
      <c r="Y683" s="1019"/>
      <c r="AA683" s="1019"/>
      <c r="AB683" s="1019"/>
    </row>
    <row r="684" spans="25:28" x14ac:dyDescent="0.2">
      <c r="Y684" s="1019"/>
      <c r="AA684" s="1019"/>
      <c r="AB684" s="1019"/>
    </row>
    <row r="685" spans="25:28" x14ac:dyDescent="0.2">
      <c r="Y685" s="1019"/>
      <c r="AA685" s="1019"/>
      <c r="AB685" s="1019"/>
    </row>
    <row r="686" spans="25:28" x14ac:dyDescent="0.2">
      <c r="Y686" s="1019"/>
      <c r="AA686" s="1019"/>
      <c r="AB686" s="1019"/>
    </row>
    <row r="687" spans="25:28" x14ac:dyDescent="0.2">
      <c r="Y687" s="1019"/>
      <c r="AA687" s="1019"/>
      <c r="AB687" s="1019"/>
    </row>
    <row r="688" spans="25:28" x14ac:dyDescent="0.2">
      <c r="Y688" s="1019"/>
      <c r="AA688" s="1019"/>
      <c r="AB688" s="1019"/>
    </row>
    <row r="689" spans="25:28" x14ac:dyDescent="0.2">
      <c r="Y689" s="1019"/>
      <c r="AA689" s="1019"/>
      <c r="AB689" s="1019"/>
    </row>
    <row r="690" spans="25:28" x14ac:dyDescent="0.2">
      <c r="Y690" s="1019"/>
      <c r="AA690" s="1019"/>
      <c r="AB690" s="1019"/>
    </row>
    <row r="691" spans="25:28" x14ac:dyDescent="0.2">
      <c r="Y691" s="1019"/>
      <c r="AA691" s="1019"/>
      <c r="AB691" s="1019"/>
    </row>
    <row r="692" spans="25:28" x14ac:dyDescent="0.2">
      <c r="Y692" s="1019"/>
      <c r="AA692" s="1019"/>
      <c r="AB692" s="1019"/>
    </row>
    <row r="693" spans="25:28" x14ac:dyDescent="0.2">
      <c r="Y693" s="1019"/>
      <c r="AA693" s="1019"/>
      <c r="AB693" s="1019"/>
    </row>
    <row r="694" spans="25:28" x14ac:dyDescent="0.2">
      <c r="Y694" s="1019"/>
      <c r="AA694" s="1019"/>
      <c r="AB694" s="1019"/>
    </row>
    <row r="695" spans="25:28" x14ac:dyDescent="0.2">
      <c r="Y695" s="1019"/>
      <c r="AA695" s="1019"/>
      <c r="AB695" s="1019"/>
    </row>
    <row r="696" spans="25:28" x14ac:dyDescent="0.2">
      <c r="Y696" s="1019"/>
      <c r="AA696" s="1019"/>
      <c r="AB696" s="1019"/>
    </row>
    <row r="697" spans="25:28" x14ac:dyDescent="0.2">
      <c r="Y697" s="1019"/>
      <c r="AA697" s="1019"/>
      <c r="AB697" s="1019"/>
    </row>
    <row r="698" spans="25:28" x14ac:dyDescent="0.2">
      <c r="Y698" s="1019"/>
      <c r="AA698" s="1019"/>
      <c r="AB698" s="1019"/>
    </row>
    <row r="699" spans="25:28" x14ac:dyDescent="0.2">
      <c r="Y699" s="1019"/>
      <c r="AA699" s="1019"/>
      <c r="AB699" s="1019"/>
    </row>
    <row r="700" spans="25:28" x14ac:dyDescent="0.2">
      <c r="Y700" s="1019"/>
      <c r="AA700" s="1019"/>
      <c r="AB700" s="1019"/>
    </row>
    <row r="701" spans="25:28" x14ac:dyDescent="0.2">
      <c r="Y701" s="1019"/>
      <c r="AA701" s="1019"/>
      <c r="AB701" s="1019"/>
    </row>
    <row r="702" spans="25:28" x14ac:dyDescent="0.2">
      <c r="Y702" s="1019"/>
      <c r="AA702" s="1019"/>
      <c r="AB702" s="1019"/>
    </row>
    <row r="703" spans="25:28" x14ac:dyDescent="0.2">
      <c r="Y703" s="1019"/>
      <c r="AA703" s="1019"/>
      <c r="AB703" s="1019"/>
    </row>
    <row r="704" spans="25:28" x14ac:dyDescent="0.2">
      <c r="Y704" s="1019"/>
      <c r="AA704" s="1019"/>
      <c r="AB704" s="1019"/>
    </row>
    <row r="705" spans="25:28" x14ac:dyDescent="0.2">
      <c r="Y705" s="1019"/>
      <c r="AA705" s="1019"/>
      <c r="AB705" s="1019"/>
    </row>
    <row r="706" spans="25:28" x14ac:dyDescent="0.2">
      <c r="Y706" s="1019"/>
      <c r="AA706" s="1019"/>
      <c r="AB706" s="1019"/>
    </row>
    <row r="707" spans="25:28" x14ac:dyDescent="0.2">
      <c r="Y707" s="1019"/>
      <c r="AA707" s="1019"/>
      <c r="AB707" s="1019"/>
    </row>
    <row r="708" spans="25:28" x14ac:dyDescent="0.2">
      <c r="Y708" s="1019"/>
      <c r="AA708" s="1019"/>
      <c r="AB708" s="1019"/>
    </row>
    <row r="709" spans="25:28" x14ac:dyDescent="0.2">
      <c r="Y709" s="1019"/>
      <c r="AA709" s="1019"/>
      <c r="AB709" s="1019"/>
    </row>
    <row r="710" spans="25:28" x14ac:dyDescent="0.2">
      <c r="Y710" s="1019"/>
      <c r="AA710" s="1019"/>
      <c r="AB710" s="1019"/>
    </row>
    <row r="711" spans="25:28" x14ac:dyDescent="0.2">
      <c r="Y711" s="1019"/>
      <c r="AA711" s="1019"/>
      <c r="AB711" s="1019"/>
    </row>
    <row r="712" spans="25:28" x14ac:dyDescent="0.2">
      <c r="Y712" s="1019"/>
      <c r="AA712" s="1019"/>
      <c r="AB712" s="1019"/>
    </row>
    <row r="713" spans="25:28" x14ac:dyDescent="0.2">
      <c r="Y713" s="1019"/>
      <c r="AA713" s="1019"/>
      <c r="AB713" s="1019"/>
    </row>
    <row r="714" spans="25:28" x14ac:dyDescent="0.2">
      <c r="Y714" s="1019"/>
      <c r="AA714" s="1019"/>
      <c r="AB714" s="1019"/>
    </row>
    <row r="715" spans="25:28" x14ac:dyDescent="0.2">
      <c r="Y715" s="1019"/>
      <c r="AA715" s="1019"/>
      <c r="AB715" s="1019"/>
    </row>
    <row r="716" spans="25:28" x14ac:dyDescent="0.2">
      <c r="Y716" s="1019"/>
      <c r="AA716" s="1019"/>
      <c r="AB716" s="1019"/>
    </row>
    <row r="717" spans="25:28" x14ac:dyDescent="0.2">
      <c r="Y717" s="1019"/>
      <c r="AA717" s="1019"/>
      <c r="AB717" s="1019"/>
    </row>
    <row r="718" spans="25:28" x14ac:dyDescent="0.2">
      <c r="Y718" s="1019"/>
      <c r="AA718" s="1019"/>
      <c r="AB718" s="1019"/>
    </row>
    <row r="719" spans="25:28" x14ac:dyDescent="0.2">
      <c r="Y719" s="1019"/>
      <c r="AA719" s="1019"/>
      <c r="AB719" s="1019"/>
    </row>
    <row r="720" spans="25:28" x14ac:dyDescent="0.2">
      <c r="Y720" s="1019"/>
      <c r="AA720" s="1019"/>
      <c r="AB720" s="1019"/>
    </row>
    <row r="721" spans="25:28" x14ac:dyDescent="0.2">
      <c r="Y721" s="1019"/>
      <c r="AA721" s="1019"/>
      <c r="AB721" s="1019"/>
    </row>
    <row r="722" spans="25:28" x14ac:dyDescent="0.2">
      <c r="Y722" s="1019"/>
      <c r="AA722" s="1019"/>
      <c r="AB722" s="1019"/>
    </row>
    <row r="723" spans="25:28" x14ac:dyDescent="0.2">
      <c r="Y723" s="1019"/>
      <c r="AA723" s="1019"/>
      <c r="AB723" s="1019"/>
    </row>
    <row r="724" spans="25:28" x14ac:dyDescent="0.2">
      <c r="Y724" s="1019"/>
      <c r="AA724" s="1019"/>
      <c r="AB724" s="1019"/>
    </row>
    <row r="725" spans="25:28" x14ac:dyDescent="0.2">
      <c r="Y725" s="1019"/>
      <c r="AA725" s="1019"/>
      <c r="AB725" s="1019"/>
    </row>
    <row r="726" spans="25:28" x14ac:dyDescent="0.2">
      <c r="Y726" s="1019"/>
      <c r="AA726" s="1019"/>
      <c r="AB726" s="1019"/>
    </row>
    <row r="727" spans="25:28" x14ac:dyDescent="0.2">
      <c r="Y727" s="1019"/>
      <c r="AA727" s="1019"/>
      <c r="AB727" s="1019"/>
    </row>
    <row r="728" spans="25:28" x14ac:dyDescent="0.2">
      <c r="Y728" s="1019"/>
      <c r="AA728" s="1019"/>
      <c r="AB728" s="1019"/>
    </row>
    <row r="729" spans="25:28" x14ac:dyDescent="0.2">
      <c r="Y729" s="1019"/>
      <c r="AA729" s="1019"/>
      <c r="AB729" s="1019"/>
    </row>
    <row r="730" spans="25:28" x14ac:dyDescent="0.2">
      <c r="Y730" s="1019"/>
      <c r="AA730" s="1019"/>
      <c r="AB730" s="1019"/>
    </row>
    <row r="731" spans="25:28" x14ac:dyDescent="0.2">
      <c r="Y731" s="1019"/>
      <c r="AA731" s="1019"/>
      <c r="AB731" s="1019"/>
    </row>
    <row r="732" spans="25:28" x14ac:dyDescent="0.2">
      <c r="Y732" s="1019"/>
      <c r="AA732" s="1019"/>
      <c r="AB732" s="1019"/>
    </row>
    <row r="733" spans="25:28" x14ac:dyDescent="0.2">
      <c r="Y733" s="1019"/>
      <c r="AA733" s="1019"/>
      <c r="AB733" s="1019"/>
    </row>
    <row r="734" spans="25:28" x14ac:dyDescent="0.2">
      <c r="Y734" s="1019"/>
      <c r="AA734" s="1019"/>
      <c r="AB734" s="1019"/>
    </row>
    <row r="735" spans="25:28" x14ac:dyDescent="0.2">
      <c r="Y735" s="1019"/>
      <c r="AA735" s="1019"/>
      <c r="AB735" s="1019"/>
    </row>
    <row r="736" spans="25:28" x14ac:dyDescent="0.2">
      <c r="Y736" s="1019"/>
      <c r="AA736" s="1019"/>
      <c r="AB736" s="1019"/>
    </row>
    <row r="737" spans="25:28" x14ac:dyDescent="0.2">
      <c r="Y737" s="1019"/>
      <c r="AA737" s="1019"/>
      <c r="AB737" s="1019"/>
    </row>
    <row r="738" spans="25:28" x14ac:dyDescent="0.2">
      <c r="Y738" s="1019"/>
      <c r="AA738" s="1019"/>
      <c r="AB738" s="1019"/>
    </row>
    <row r="739" spans="25:28" x14ac:dyDescent="0.2">
      <c r="Y739" s="1019"/>
      <c r="AA739" s="1019"/>
      <c r="AB739" s="1019"/>
    </row>
    <row r="740" spans="25:28" x14ac:dyDescent="0.2">
      <c r="Y740" s="1019"/>
      <c r="AA740" s="1019"/>
      <c r="AB740" s="1019"/>
    </row>
    <row r="741" spans="25:28" x14ac:dyDescent="0.2">
      <c r="Y741" s="1019"/>
      <c r="AA741" s="1019"/>
      <c r="AB741" s="1019"/>
    </row>
    <row r="742" spans="25:28" x14ac:dyDescent="0.2">
      <c r="Y742" s="1019"/>
      <c r="AA742" s="1019"/>
      <c r="AB742" s="1019"/>
    </row>
    <row r="743" spans="25:28" x14ac:dyDescent="0.2">
      <c r="Y743" s="1019"/>
      <c r="AA743" s="1019"/>
      <c r="AB743" s="1019"/>
    </row>
    <row r="744" spans="25:28" x14ac:dyDescent="0.2">
      <c r="Y744" s="1019"/>
      <c r="AA744" s="1019"/>
      <c r="AB744" s="1019"/>
    </row>
    <row r="745" spans="25:28" x14ac:dyDescent="0.2">
      <c r="Y745" s="1019"/>
      <c r="AA745" s="1019"/>
      <c r="AB745" s="1019"/>
    </row>
    <row r="746" spans="25:28" x14ac:dyDescent="0.2">
      <c r="Y746" s="1019"/>
      <c r="AA746" s="1019"/>
      <c r="AB746" s="1019"/>
    </row>
    <row r="747" spans="25:28" x14ac:dyDescent="0.2">
      <c r="Y747" s="1019"/>
      <c r="AA747" s="1019"/>
      <c r="AB747" s="1019"/>
    </row>
    <row r="748" spans="25:28" x14ac:dyDescent="0.2">
      <c r="Y748" s="1019"/>
      <c r="AA748" s="1019"/>
      <c r="AB748" s="1019"/>
    </row>
    <row r="749" spans="25:28" x14ac:dyDescent="0.2">
      <c r="Y749" s="1019"/>
      <c r="AA749" s="1019"/>
      <c r="AB749" s="1019"/>
    </row>
    <row r="750" spans="25:28" x14ac:dyDescent="0.2">
      <c r="Y750" s="1019"/>
      <c r="AA750" s="1019"/>
      <c r="AB750" s="1019"/>
    </row>
    <row r="751" spans="25:28" x14ac:dyDescent="0.2">
      <c r="Y751" s="1019"/>
      <c r="AA751" s="1019"/>
      <c r="AB751" s="1019"/>
    </row>
    <row r="752" spans="25:28" x14ac:dyDescent="0.2">
      <c r="Y752" s="1019"/>
      <c r="AA752" s="1019"/>
      <c r="AB752" s="1019"/>
    </row>
    <row r="753" spans="25:28" x14ac:dyDescent="0.2">
      <c r="Y753" s="1019"/>
      <c r="AA753" s="1019"/>
      <c r="AB753" s="1019"/>
    </row>
    <row r="754" spans="25:28" x14ac:dyDescent="0.2">
      <c r="Y754" s="1019"/>
      <c r="AA754" s="1019"/>
      <c r="AB754" s="1019"/>
    </row>
    <row r="755" spans="25:28" x14ac:dyDescent="0.2">
      <c r="Y755" s="1019"/>
      <c r="AA755" s="1019"/>
      <c r="AB755" s="1019"/>
    </row>
    <row r="756" spans="25:28" x14ac:dyDescent="0.2">
      <c r="Y756" s="1019"/>
      <c r="AA756" s="1019"/>
      <c r="AB756" s="1019"/>
    </row>
    <row r="757" spans="25:28" x14ac:dyDescent="0.2">
      <c r="Y757" s="1019"/>
      <c r="AA757" s="1019"/>
      <c r="AB757" s="1019"/>
    </row>
    <row r="758" spans="25:28" x14ac:dyDescent="0.2">
      <c r="Y758" s="1019"/>
      <c r="AA758" s="1019"/>
      <c r="AB758" s="1019"/>
    </row>
    <row r="759" spans="25:28" x14ac:dyDescent="0.2">
      <c r="Y759" s="1019"/>
      <c r="AA759" s="1019"/>
      <c r="AB759" s="1019"/>
    </row>
    <row r="760" spans="25:28" x14ac:dyDescent="0.2">
      <c r="Y760" s="1019"/>
      <c r="AA760" s="1019"/>
      <c r="AB760" s="1019"/>
    </row>
    <row r="761" spans="25:28" x14ac:dyDescent="0.2">
      <c r="Y761" s="1019"/>
      <c r="AA761" s="1019"/>
      <c r="AB761" s="1019"/>
    </row>
    <row r="762" spans="25:28" x14ac:dyDescent="0.2">
      <c r="Y762" s="1019"/>
      <c r="AA762" s="1019"/>
      <c r="AB762" s="1019"/>
    </row>
    <row r="763" spans="25:28" x14ac:dyDescent="0.2">
      <c r="Y763" s="1019"/>
      <c r="AA763" s="1019"/>
      <c r="AB763" s="1019"/>
    </row>
    <row r="764" spans="25:28" x14ac:dyDescent="0.2">
      <c r="Y764" s="1019"/>
      <c r="AA764" s="1019"/>
      <c r="AB764" s="1019"/>
    </row>
    <row r="765" spans="25:28" x14ac:dyDescent="0.2">
      <c r="Y765" s="1019"/>
      <c r="AA765" s="1019"/>
      <c r="AB765" s="1019"/>
    </row>
    <row r="766" spans="25:28" x14ac:dyDescent="0.2">
      <c r="Y766" s="1019"/>
      <c r="AA766" s="1019"/>
      <c r="AB766" s="1019"/>
    </row>
    <row r="767" spans="25:28" x14ac:dyDescent="0.2">
      <c r="Y767" s="1019"/>
      <c r="AA767" s="1019"/>
      <c r="AB767" s="1019"/>
    </row>
    <row r="768" spans="25:28" x14ac:dyDescent="0.2">
      <c r="Y768" s="1019"/>
      <c r="AA768" s="1019"/>
      <c r="AB768" s="1019"/>
    </row>
    <row r="769" spans="25:28" x14ac:dyDescent="0.2">
      <c r="Y769" s="1019"/>
      <c r="AA769" s="1019"/>
      <c r="AB769" s="1019"/>
    </row>
    <row r="770" spans="25:28" x14ac:dyDescent="0.2">
      <c r="Y770" s="1019"/>
      <c r="AA770" s="1019"/>
      <c r="AB770" s="1019"/>
    </row>
    <row r="771" spans="25:28" x14ac:dyDescent="0.2">
      <c r="Y771" s="1019"/>
      <c r="AA771" s="1019"/>
      <c r="AB771" s="1019"/>
    </row>
    <row r="772" spans="25:28" x14ac:dyDescent="0.2">
      <c r="Y772" s="1019"/>
      <c r="AA772" s="1019"/>
      <c r="AB772" s="1019"/>
    </row>
    <row r="773" spans="25:28" x14ac:dyDescent="0.2">
      <c r="Y773" s="1019"/>
      <c r="AA773" s="1019"/>
      <c r="AB773" s="1019"/>
    </row>
    <row r="774" spans="25:28" x14ac:dyDescent="0.2">
      <c r="Y774" s="1019"/>
      <c r="AA774" s="1019"/>
      <c r="AB774" s="1019"/>
    </row>
    <row r="775" spans="25:28" x14ac:dyDescent="0.2">
      <c r="Y775" s="1019"/>
      <c r="AA775" s="1019"/>
      <c r="AB775" s="1019"/>
    </row>
    <row r="776" spans="25:28" x14ac:dyDescent="0.2">
      <c r="Y776" s="1019"/>
      <c r="AA776" s="1019"/>
      <c r="AB776" s="1019"/>
    </row>
    <row r="777" spans="25:28" x14ac:dyDescent="0.2">
      <c r="Y777" s="1019"/>
      <c r="AA777" s="1019"/>
      <c r="AB777" s="1019"/>
    </row>
    <row r="778" spans="25:28" x14ac:dyDescent="0.2">
      <c r="Y778" s="1019"/>
      <c r="AA778" s="1019"/>
      <c r="AB778" s="1019"/>
    </row>
    <row r="779" spans="25:28" x14ac:dyDescent="0.2">
      <c r="Y779" s="1019"/>
      <c r="AA779" s="1019"/>
      <c r="AB779" s="1019"/>
    </row>
    <row r="780" spans="25:28" x14ac:dyDescent="0.2">
      <c r="Y780" s="1019"/>
      <c r="AA780" s="1019"/>
      <c r="AB780" s="1019"/>
    </row>
    <row r="781" spans="25:28" x14ac:dyDescent="0.2">
      <c r="Y781" s="1019"/>
      <c r="AA781" s="1019"/>
      <c r="AB781" s="1019"/>
    </row>
    <row r="782" spans="25:28" x14ac:dyDescent="0.2">
      <c r="Y782" s="1019"/>
      <c r="AA782" s="1019"/>
      <c r="AB782" s="1019"/>
    </row>
    <row r="783" spans="25:28" x14ac:dyDescent="0.2">
      <c r="Y783" s="1019"/>
      <c r="AA783" s="1019"/>
      <c r="AB783" s="1019"/>
    </row>
    <row r="784" spans="25:28" x14ac:dyDescent="0.2">
      <c r="Y784" s="1019"/>
      <c r="AA784" s="1019"/>
      <c r="AB784" s="1019"/>
    </row>
    <row r="785" spans="25:28" x14ac:dyDescent="0.2">
      <c r="Y785" s="1019"/>
      <c r="AA785" s="1019"/>
      <c r="AB785" s="1019"/>
    </row>
    <row r="786" spans="25:28" x14ac:dyDescent="0.2">
      <c r="Y786" s="1019"/>
      <c r="AA786" s="1019"/>
      <c r="AB786" s="1019"/>
    </row>
    <row r="787" spans="25:28" x14ac:dyDescent="0.2">
      <c r="Y787" s="1019"/>
      <c r="AA787" s="1019"/>
      <c r="AB787" s="1019"/>
    </row>
    <row r="788" spans="25:28" x14ac:dyDescent="0.2">
      <c r="Y788" s="1019"/>
      <c r="AA788" s="1019"/>
      <c r="AB788" s="1019"/>
    </row>
    <row r="789" spans="25:28" x14ac:dyDescent="0.2">
      <c r="Y789" s="1019"/>
      <c r="AA789" s="1019"/>
      <c r="AB789" s="1019"/>
    </row>
    <row r="790" spans="25:28" x14ac:dyDescent="0.2">
      <c r="Y790" s="1019"/>
      <c r="AA790" s="1019"/>
      <c r="AB790" s="1019"/>
    </row>
    <row r="791" spans="25:28" x14ac:dyDescent="0.2">
      <c r="Y791" s="1019"/>
      <c r="AA791" s="1019"/>
      <c r="AB791" s="1019"/>
    </row>
    <row r="792" spans="25:28" x14ac:dyDescent="0.2">
      <c r="Y792" s="1019"/>
      <c r="AA792" s="1019"/>
      <c r="AB792" s="1019"/>
    </row>
    <row r="793" spans="25:28" x14ac:dyDescent="0.2">
      <c r="Y793" s="1019"/>
      <c r="AA793" s="1019"/>
      <c r="AB793" s="1019"/>
    </row>
    <row r="794" spans="25:28" x14ac:dyDescent="0.2">
      <c r="Y794" s="1019"/>
      <c r="AA794" s="1019"/>
      <c r="AB794" s="1019"/>
    </row>
    <row r="795" spans="25:28" x14ac:dyDescent="0.2">
      <c r="Y795" s="1019"/>
      <c r="AA795" s="1019"/>
      <c r="AB795" s="1019"/>
    </row>
    <row r="796" spans="25:28" x14ac:dyDescent="0.2">
      <c r="Y796" s="1019"/>
      <c r="AA796" s="1019"/>
      <c r="AB796" s="1019"/>
    </row>
    <row r="797" spans="25:28" x14ac:dyDescent="0.2">
      <c r="Y797" s="1019"/>
      <c r="AA797" s="1019"/>
      <c r="AB797" s="1019"/>
    </row>
    <row r="798" spans="25:28" x14ac:dyDescent="0.2">
      <c r="Y798" s="1019"/>
      <c r="AA798" s="1019"/>
      <c r="AB798" s="1019"/>
    </row>
    <row r="799" spans="25:28" x14ac:dyDescent="0.2">
      <c r="Y799" s="1019"/>
      <c r="AA799" s="1019"/>
      <c r="AB799" s="1019"/>
    </row>
    <row r="800" spans="25:28" x14ac:dyDescent="0.2">
      <c r="Y800" s="1019"/>
      <c r="AA800" s="1019"/>
      <c r="AB800" s="1019"/>
    </row>
    <row r="801" spans="25:28" x14ac:dyDescent="0.2">
      <c r="Y801" s="1019"/>
      <c r="AA801" s="1019"/>
      <c r="AB801" s="1019"/>
    </row>
    <row r="802" spans="25:28" x14ac:dyDescent="0.2">
      <c r="Y802" s="1019"/>
      <c r="AA802" s="1019"/>
      <c r="AB802" s="1019"/>
    </row>
    <row r="803" spans="25:28" x14ac:dyDescent="0.2">
      <c r="Y803" s="1019"/>
      <c r="AA803" s="1019"/>
      <c r="AB803" s="1019"/>
    </row>
    <row r="804" spans="25:28" x14ac:dyDescent="0.2">
      <c r="Y804" s="1019"/>
      <c r="AA804" s="1019"/>
      <c r="AB804" s="1019"/>
    </row>
    <row r="805" spans="25:28" x14ac:dyDescent="0.2">
      <c r="Y805" s="1019"/>
      <c r="AA805" s="1019"/>
      <c r="AB805" s="1019"/>
    </row>
    <row r="806" spans="25:28" x14ac:dyDescent="0.2">
      <c r="Y806" s="1019"/>
      <c r="AA806" s="1019"/>
      <c r="AB806" s="1019"/>
    </row>
    <row r="807" spans="25:28" x14ac:dyDescent="0.2">
      <c r="Y807" s="1019"/>
      <c r="AA807" s="1019"/>
      <c r="AB807" s="1019"/>
    </row>
    <row r="808" spans="25:28" x14ac:dyDescent="0.2">
      <c r="Y808" s="1019"/>
      <c r="AA808" s="1019"/>
      <c r="AB808" s="1019"/>
    </row>
    <row r="809" spans="25:28" x14ac:dyDescent="0.2">
      <c r="Y809" s="1019"/>
      <c r="AA809" s="1019"/>
      <c r="AB809" s="1019"/>
    </row>
    <row r="810" spans="25:28" x14ac:dyDescent="0.2">
      <c r="Y810" s="1019"/>
      <c r="AA810" s="1019"/>
      <c r="AB810" s="1019"/>
    </row>
    <row r="811" spans="25:28" x14ac:dyDescent="0.2">
      <c r="Y811" s="1019"/>
      <c r="AA811" s="1019"/>
      <c r="AB811" s="1019"/>
    </row>
    <row r="812" spans="25:28" x14ac:dyDescent="0.2">
      <c r="Y812" s="1019"/>
      <c r="AA812" s="1019"/>
      <c r="AB812" s="1019"/>
    </row>
    <row r="813" spans="25:28" x14ac:dyDescent="0.2">
      <c r="Y813" s="1019"/>
      <c r="AA813" s="1019"/>
      <c r="AB813" s="1019"/>
    </row>
    <row r="814" spans="25:28" x14ac:dyDescent="0.2">
      <c r="Y814" s="1019"/>
      <c r="AA814" s="1019"/>
      <c r="AB814" s="1019"/>
    </row>
    <row r="815" spans="25:28" x14ac:dyDescent="0.2">
      <c r="Y815" s="1019"/>
      <c r="AA815" s="1019"/>
      <c r="AB815" s="1019"/>
    </row>
    <row r="816" spans="25:28" x14ac:dyDescent="0.2">
      <c r="Y816" s="1019"/>
      <c r="AA816" s="1019"/>
      <c r="AB816" s="1019"/>
    </row>
    <row r="817" spans="25:28" x14ac:dyDescent="0.2">
      <c r="Y817" s="1019"/>
      <c r="AA817" s="1019"/>
      <c r="AB817" s="1019"/>
    </row>
    <row r="818" spans="25:28" x14ac:dyDescent="0.2">
      <c r="Y818" s="1019"/>
      <c r="AA818" s="1019"/>
      <c r="AB818" s="1019"/>
    </row>
    <row r="819" spans="25:28" x14ac:dyDescent="0.2">
      <c r="Y819" s="1019"/>
      <c r="AA819" s="1019"/>
      <c r="AB819" s="1019"/>
    </row>
    <row r="820" spans="25:28" x14ac:dyDescent="0.2">
      <c r="Y820" s="1019"/>
      <c r="AA820" s="1019"/>
      <c r="AB820" s="1019"/>
    </row>
    <row r="821" spans="25:28" x14ac:dyDescent="0.2">
      <c r="Y821" s="1019"/>
      <c r="AA821" s="1019"/>
      <c r="AB821" s="1019"/>
    </row>
    <row r="822" spans="25:28" x14ac:dyDescent="0.2">
      <c r="Y822" s="1019"/>
      <c r="AA822" s="1019"/>
      <c r="AB822" s="1019"/>
    </row>
    <row r="823" spans="25:28" x14ac:dyDescent="0.2">
      <c r="Y823" s="1019"/>
      <c r="AA823" s="1019"/>
      <c r="AB823" s="1019"/>
    </row>
    <row r="824" spans="25:28" x14ac:dyDescent="0.2">
      <c r="Y824" s="1019"/>
      <c r="AA824" s="1019"/>
      <c r="AB824" s="1019"/>
    </row>
    <row r="825" spans="25:28" x14ac:dyDescent="0.2">
      <c r="Y825" s="1019"/>
      <c r="AA825" s="1019"/>
      <c r="AB825" s="1019"/>
    </row>
    <row r="826" spans="25:28" x14ac:dyDescent="0.2">
      <c r="Y826" s="1019"/>
      <c r="AA826" s="1019"/>
      <c r="AB826" s="1019"/>
    </row>
    <row r="827" spans="25:28" x14ac:dyDescent="0.2">
      <c r="Y827" s="1019"/>
      <c r="AA827" s="1019"/>
      <c r="AB827" s="1019"/>
    </row>
    <row r="828" spans="25:28" x14ac:dyDescent="0.2">
      <c r="Y828" s="1019"/>
      <c r="AA828" s="1019"/>
      <c r="AB828" s="1019"/>
    </row>
    <row r="829" spans="25:28" x14ac:dyDescent="0.2">
      <c r="Y829" s="1019"/>
      <c r="AA829" s="1019"/>
      <c r="AB829" s="1019"/>
    </row>
    <row r="830" spans="25:28" x14ac:dyDescent="0.2">
      <c r="Y830" s="1019"/>
      <c r="AA830" s="1019"/>
      <c r="AB830" s="1019"/>
    </row>
    <row r="831" spans="25:28" x14ac:dyDescent="0.2">
      <c r="Y831" s="1019"/>
      <c r="AA831" s="1019"/>
      <c r="AB831" s="1019"/>
    </row>
    <row r="832" spans="25:28" x14ac:dyDescent="0.2">
      <c r="Y832" s="1019"/>
      <c r="AA832" s="1019"/>
      <c r="AB832" s="1019"/>
    </row>
    <row r="833" spans="25:28" x14ac:dyDescent="0.2">
      <c r="Y833" s="1019"/>
      <c r="AA833" s="1019"/>
      <c r="AB833" s="1019"/>
    </row>
    <row r="834" spans="25:28" x14ac:dyDescent="0.2">
      <c r="Y834" s="1019"/>
      <c r="AA834" s="1019"/>
      <c r="AB834" s="1019"/>
    </row>
    <row r="835" spans="25:28" x14ac:dyDescent="0.2">
      <c r="Y835" s="1019"/>
      <c r="AA835" s="1019"/>
      <c r="AB835" s="1019"/>
    </row>
    <row r="836" spans="25:28" x14ac:dyDescent="0.2">
      <c r="Y836" s="1019"/>
      <c r="AA836" s="1019"/>
      <c r="AB836" s="1019"/>
    </row>
    <row r="837" spans="25:28" x14ac:dyDescent="0.2">
      <c r="Y837" s="1019"/>
      <c r="AA837" s="1019"/>
      <c r="AB837" s="1019"/>
    </row>
    <row r="838" spans="25:28" x14ac:dyDescent="0.2">
      <c r="Y838" s="1019"/>
      <c r="AA838" s="1019"/>
      <c r="AB838" s="1019"/>
    </row>
    <row r="839" spans="25:28" x14ac:dyDescent="0.2">
      <c r="Y839" s="1019"/>
      <c r="AA839" s="1019"/>
      <c r="AB839" s="1019"/>
    </row>
    <row r="840" spans="25:28" x14ac:dyDescent="0.2">
      <c r="Y840" s="1019"/>
      <c r="AA840" s="1019"/>
      <c r="AB840" s="1019"/>
    </row>
    <row r="841" spans="25:28" x14ac:dyDescent="0.2">
      <c r="Y841" s="1019"/>
      <c r="AA841" s="1019"/>
      <c r="AB841" s="1019"/>
    </row>
    <row r="842" spans="25:28" x14ac:dyDescent="0.2">
      <c r="Y842" s="1019"/>
      <c r="AA842" s="1019"/>
      <c r="AB842" s="1019"/>
    </row>
    <row r="843" spans="25:28" x14ac:dyDescent="0.2">
      <c r="Y843" s="1019"/>
      <c r="AA843" s="1019"/>
      <c r="AB843" s="1019"/>
    </row>
    <row r="844" spans="25:28" x14ac:dyDescent="0.2">
      <c r="Y844" s="1019"/>
      <c r="AA844" s="1019"/>
      <c r="AB844" s="1019"/>
    </row>
    <row r="845" spans="25:28" x14ac:dyDescent="0.2">
      <c r="Y845" s="1019"/>
      <c r="AA845" s="1019"/>
      <c r="AB845" s="1019"/>
    </row>
    <row r="846" spans="25:28" x14ac:dyDescent="0.2">
      <c r="Y846" s="1019"/>
      <c r="AA846" s="1019"/>
      <c r="AB846" s="1019"/>
    </row>
    <row r="847" spans="25:28" x14ac:dyDescent="0.2">
      <c r="Y847" s="1019"/>
      <c r="AA847" s="1019"/>
      <c r="AB847" s="1019"/>
    </row>
    <row r="848" spans="25:28" x14ac:dyDescent="0.2">
      <c r="Y848" s="1019"/>
      <c r="AA848" s="1019"/>
      <c r="AB848" s="1019"/>
    </row>
    <row r="849" spans="25:28" x14ac:dyDescent="0.2">
      <c r="Y849" s="1019"/>
      <c r="AA849" s="1019"/>
      <c r="AB849" s="1019"/>
    </row>
    <row r="850" spans="25:28" x14ac:dyDescent="0.2">
      <c r="Y850" s="1019"/>
      <c r="AA850" s="1019"/>
      <c r="AB850" s="1019"/>
    </row>
    <row r="851" spans="25:28" x14ac:dyDescent="0.2">
      <c r="Y851" s="1019"/>
      <c r="AA851" s="1019"/>
      <c r="AB851" s="1019"/>
    </row>
    <row r="852" spans="25:28" x14ac:dyDescent="0.2">
      <c r="Y852" s="1019"/>
      <c r="AA852" s="1019"/>
      <c r="AB852" s="1019"/>
    </row>
    <row r="853" spans="25:28" x14ac:dyDescent="0.2">
      <c r="Y853" s="1019"/>
      <c r="AA853" s="1019"/>
      <c r="AB853" s="1019"/>
    </row>
    <row r="854" spans="25:28" x14ac:dyDescent="0.2">
      <c r="Y854" s="1019"/>
      <c r="AA854" s="1019"/>
      <c r="AB854" s="1019"/>
    </row>
    <row r="855" spans="25:28" x14ac:dyDescent="0.2">
      <c r="Y855" s="1019"/>
      <c r="AA855" s="1019"/>
      <c r="AB855" s="1019"/>
    </row>
    <row r="856" spans="25:28" x14ac:dyDescent="0.2">
      <c r="Y856" s="1019"/>
      <c r="AA856" s="1019"/>
      <c r="AB856" s="1019"/>
    </row>
    <row r="857" spans="25:28" x14ac:dyDescent="0.2">
      <c r="Y857" s="1019"/>
      <c r="AA857" s="1019"/>
      <c r="AB857" s="1019"/>
    </row>
    <row r="858" spans="25:28" x14ac:dyDescent="0.2">
      <c r="Y858" s="1019"/>
      <c r="AA858" s="1019"/>
      <c r="AB858" s="1019"/>
    </row>
    <row r="859" spans="25:28" x14ac:dyDescent="0.2">
      <c r="Y859" s="1019"/>
      <c r="AA859" s="1019"/>
      <c r="AB859" s="1019"/>
    </row>
    <row r="860" spans="25:28" x14ac:dyDescent="0.2">
      <c r="Y860" s="1019"/>
      <c r="AA860" s="1019"/>
      <c r="AB860" s="1019"/>
    </row>
    <row r="861" spans="25:28" x14ac:dyDescent="0.2">
      <c r="Y861" s="1019"/>
      <c r="AA861" s="1019"/>
      <c r="AB861" s="1019"/>
    </row>
    <row r="862" spans="25:28" x14ac:dyDescent="0.2">
      <c r="Y862" s="1019"/>
      <c r="AA862" s="1019"/>
      <c r="AB862" s="1019"/>
    </row>
    <row r="863" spans="25:28" x14ac:dyDescent="0.2">
      <c r="Y863" s="1019"/>
      <c r="AA863" s="1019"/>
      <c r="AB863" s="1019"/>
    </row>
    <row r="864" spans="25:28" x14ac:dyDescent="0.2">
      <c r="Y864" s="1019"/>
      <c r="AA864" s="1019"/>
      <c r="AB864" s="1019"/>
    </row>
    <row r="865" spans="25:28" x14ac:dyDescent="0.2">
      <c r="Y865" s="1019"/>
      <c r="AA865" s="1019"/>
      <c r="AB865" s="1019"/>
    </row>
    <row r="866" spans="25:28" x14ac:dyDescent="0.2">
      <c r="Y866" s="1019"/>
      <c r="AA866" s="1019"/>
      <c r="AB866" s="1019"/>
    </row>
    <row r="867" spans="25:28" x14ac:dyDescent="0.2">
      <c r="Y867" s="1019"/>
      <c r="AA867" s="1019"/>
      <c r="AB867" s="1019"/>
    </row>
    <row r="868" spans="25:28" x14ac:dyDescent="0.2">
      <c r="Y868" s="1019"/>
      <c r="AA868" s="1019"/>
      <c r="AB868" s="1019"/>
    </row>
    <row r="869" spans="25:28" x14ac:dyDescent="0.2">
      <c r="Y869" s="1019"/>
      <c r="AA869" s="1019"/>
      <c r="AB869" s="1019"/>
    </row>
    <row r="870" spans="25:28" x14ac:dyDescent="0.2">
      <c r="Y870" s="1019"/>
      <c r="AA870" s="1019"/>
      <c r="AB870" s="1019"/>
    </row>
    <row r="871" spans="25:28" x14ac:dyDescent="0.2">
      <c r="Y871" s="1019"/>
      <c r="AA871" s="1019"/>
      <c r="AB871" s="1019"/>
    </row>
    <row r="872" spans="25:28" x14ac:dyDescent="0.2">
      <c r="Y872" s="1019"/>
      <c r="AA872" s="1019"/>
      <c r="AB872" s="1019"/>
    </row>
    <row r="873" spans="25:28" x14ac:dyDescent="0.2">
      <c r="Y873" s="1019"/>
      <c r="AA873" s="1019"/>
      <c r="AB873" s="1019"/>
    </row>
    <row r="874" spans="25:28" x14ac:dyDescent="0.2">
      <c r="Y874" s="1019"/>
      <c r="AA874" s="1019"/>
      <c r="AB874" s="1019"/>
    </row>
    <row r="875" spans="25:28" x14ac:dyDescent="0.2">
      <c r="Y875" s="1019"/>
      <c r="AA875" s="1019"/>
      <c r="AB875" s="1019"/>
    </row>
    <row r="876" spans="25:28" x14ac:dyDescent="0.2">
      <c r="Y876" s="1019"/>
      <c r="AA876" s="1019"/>
      <c r="AB876" s="1019"/>
    </row>
    <row r="877" spans="25:28" x14ac:dyDescent="0.2">
      <c r="Y877" s="1019"/>
      <c r="AA877" s="1019"/>
      <c r="AB877" s="1019"/>
    </row>
    <row r="878" spans="25:28" x14ac:dyDescent="0.2">
      <c r="Y878" s="1019"/>
      <c r="AA878" s="1019"/>
      <c r="AB878" s="1019"/>
    </row>
    <row r="879" spans="25:28" x14ac:dyDescent="0.2">
      <c r="Y879" s="1019"/>
      <c r="AA879" s="1019"/>
      <c r="AB879" s="1019"/>
    </row>
    <row r="880" spans="25:28" x14ac:dyDescent="0.2">
      <c r="Y880" s="1019"/>
      <c r="AA880" s="1019"/>
      <c r="AB880" s="1019"/>
    </row>
    <row r="881" spans="25:28" x14ac:dyDescent="0.2">
      <c r="Y881" s="1019"/>
      <c r="AA881" s="1019"/>
      <c r="AB881" s="1019"/>
    </row>
    <row r="882" spans="25:28" x14ac:dyDescent="0.2">
      <c r="Y882" s="1019"/>
      <c r="AA882" s="1019"/>
      <c r="AB882" s="1019"/>
    </row>
    <row r="883" spans="25:28" x14ac:dyDescent="0.2">
      <c r="Y883" s="1019"/>
      <c r="AA883" s="1019"/>
      <c r="AB883" s="1019"/>
    </row>
    <row r="884" spans="25:28" x14ac:dyDescent="0.2">
      <c r="Y884" s="1019"/>
      <c r="AA884" s="1019"/>
      <c r="AB884" s="1019"/>
    </row>
    <row r="885" spans="25:28" x14ac:dyDescent="0.2">
      <c r="Y885" s="1019"/>
      <c r="AA885" s="1019"/>
      <c r="AB885" s="1019"/>
    </row>
    <row r="886" spans="25:28" x14ac:dyDescent="0.2">
      <c r="Y886" s="1019"/>
      <c r="AA886" s="1019"/>
      <c r="AB886" s="1019"/>
    </row>
    <row r="887" spans="25:28" x14ac:dyDescent="0.2">
      <c r="Y887" s="1019"/>
      <c r="AA887" s="1019"/>
      <c r="AB887" s="1019"/>
    </row>
    <row r="888" spans="25:28" x14ac:dyDescent="0.2">
      <c r="Y888" s="1019"/>
      <c r="AA888" s="1019"/>
      <c r="AB888" s="1019"/>
    </row>
    <row r="889" spans="25:28" x14ac:dyDescent="0.2">
      <c r="Y889" s="1019"/>
      <c r="AA889" s="1019"/>
      <c r="AB889" s="1019"/>
    </row>
    <row r="890" spans="25:28" x14ac:dyDescent="0.2">
      <c r="Y890" s="1019"/>
      <c r="AA890" s="1019"/>
      <c r="AB890" s="1019"/>
    </row>
    <row r="891" spans="25:28" x14ac:dyDescent="0.2">
      <c r="Y891" s="1019"/>
      <c r="AA891" s="1019"/>
      <c r="AB891" s="1019"/>
    </row>
    <row r="892" spans="25:28" x14ac:dyDescent="0.2">
      <c r="Y892" s="1019"/>
      <c r="AA892" s="1019"/>
      <c r="AB892" s="1019"/>
    </row>
    <row r="893" spans="25:28" x14ac:dyDescent="0.2">
      <c r="Y893" s="1019"/>
      <c r="AA893" s="1019"/>
      <c r="AB893" s="1019"/>
    </row>
    <row r="894" spans="25:28" x14ac:dyDescent="0.2">
      <c r="Y894" s="1019"/>
      <c r="AA894" s="1019"/>
      <c r="AB894" s="1019"/>
    </row>
    <row r="895" spans="25:28" x14ac:dyDescent="0.2">
      <c r="Y895" s="1019"/>
      <c r="AA895" s="1019"/>
      <c r="AB895" s="1019"/>
    </row>
    <row r="896" spans="25:28" x14ac:dyDescent="0.2">
      <c r="Y896" s="1019"/>
      <c r="AA896" s="1019"/>
      <c r="AB896" s="1019"/>
    </row>
    <row r="897" spans="25:28" x14ac:dyDescent="0.2">
      <c r="Y897" s="1019"/>
      <c r="AA897" s="1019"/>
      <c r="AB897" s="1019"/>
    </row>
    <row r="898" spans="25:28" x14ac:dyDescent="0.2">
      <c r="Y898" s="1019"/>
      <c r="AA898" s="1019"/>
      <c r="AB898" s="1019"/>
    </row>
    <row r="899" spans="25:28" x14ac:dyDescent="0.2">
      <c r="Y899" s="1019"/>
      <c r="AA899" s="1019"/>
      <c r="AB899" s="1019"/>
    </row>
    <row r="900" spans="25:28" x14ac:dyDescent="0.2">
      <c r="Y900" s="1019"/>
      <c r="AA900" s="1019"/>
      <c r="AB900" s="1019"/>
    </row>
    <row r="901" spans="25:28" x14ac:dyDescent="0.2">
      <c r="Y901" s="1019"/>
      <c r="AA901" s="1019"/>
      <c r="AB901" s="1019"/>
    </row>
    <row r="902" spans="25:28" x14ac:dyDescent="0.2">
      <c r="Y902" s="1019"/>
      <c r="AA902" s="1019"/>
      <c r="AB902" s="1019"/>
    </row>
    <row r="903" spans="25:28" x14ac:dyDescent="0.2">
      <c r="Y903" s="1019"/>
      <c r="AA903" s="1019"/>
      <c r="AB903" s="1019"/>
    </row>
    <row r="904" spans="25:28" x14ac:dyDescent="0.2">
      <c r="Y904" s="1019"/>
      <c r="AA904" s="1019"/>
      <c r="AB904" s="1019"/>
    </row>
    <row r="905" spans="25:28" x14ac:dyDescent="0.2">
      <c r="Y905" s="1019"/>
      <c r="AA905" s="1019"/>
      <c r="AB905" s="1019"/>
    </row>
    <row r="906" spans="25:28" x14ac:dyDescent="0.2">
      <c r="Y906" s="1019"/>
      <c r="AA906" s="1019"/>
      <c r="AB906" s="1019"/>
    </row>
    <row r="907" spans="25:28" x14ac:dyDescent="0.2">
      <c r="Y907" s="1019"/>
      <c r="AA907" s="1019"/>
      <c r="AB907" s="1019"/>
    </row>
    <row r="908" spans="25:28" x14ac:dyDescent="0.2">
      <c r="Y908" s="1019"/>
      <c r="AA908" s="1019"/>
      <c r="AB908" s="1019"/>
    </row>
    <row r="909" spans="25:28" x14ac:dyDescent="0.2">
      <c r="Y909" s="1019"/>
      <c r="AA909" s="1019"/>
      <c r="AB909" s="1019"/>
    </row>
    <row r="910" spans="25:28" x14ac:dyDescent="0.2">
      <c r="Y910" s="1019"/>
      <c r="AA910" s="1019"/>
      <c r="AB910" s="1019"/>
    </row>
    <row r="911" spans="25:28" x14ac:dyDescent="0.2">
      <c r="Y911" s="1019"/>
      <c r="AA911" s="1019"/>
      <c r="AB911" s="1019"/>
    </row>
    <row r="912" spans="25:28" x14ac:dyDescent="0.2">
      <c r="Y912" s="1019"/>
      <c r="AA912" s="1019"/>
      <c r="AB912" s="1019"/>
    </row>
    <row r="913" spans="25:28" x14ac:dyDescent="0.2">
      <c r="Y913" s="1019"/>
      <c r="AA913" s="1019"/>
      <c r="AB913" s="1019"/>
    </row>
    <row r="914" spans="25:28" x14ac:dyDescent="0.2">
      <c r="Y914" s="1019"/>
      <c r="AA914" s="1019"/>
      <c r="AB914" s="1019"/>
    </row>
    <row r="915" spans="25:28" x14ac:dyDescent="0.2">
      <c r="Y915" s="1019"/>
      <c r="AA915" s="1019"/>
      <c r="AB915" s="1019"/>
    </row>
    <row r="916" spans="25:28" x14ac:dyDescent="0.2">
      <c r="Y916" s="1019"/>
      <c r="AA916" s="1019"/>
      <c r="AB916" s="1019"/>
    </row>
    <row r="917" spans="25:28" x14ac:dyDescent="0.2">
      <c r="Y917" s="1019"/>
      <c r="AA917" s="1019"/>
      <c r="AB917" s="1019"/>
    </row>
    <row r="918" spans="25:28" x14ac:dyDescent="0.2">
      <c r="Y918" s="1019"/>
      <c r="AA918" s="1019"/>
      <c r="AB918" s="1019"/>
    </row>
    <row r="919" spans="25:28" x14ac:dyDescent="0.2">
      <c r="Y919" s="1019"/>
      <c r="AA919" s="1019"/>
      <c r="AB919" s="1019"/>
    </row>
    <row r="920" spans="25:28" x14ac:dyDescent="0.2">
      <c r="Y920" s="1019"/>
      <c r="AA920" s="1019"/>
      <c r="AB920" s="1019"/>
    </row>
    <row r="921" spans="25:28" x14ac:dyDescent="0.2">
      <c r="Y921" s="1019"/>
      <c r="AA921" s="1019"/>
      <c r="AB921" s="1019"/>
    </row>
    <row r="922" spans="25:28" x14ac:dyDescent="0.2">
      <c r="Y922" s="1019"/>
      <c r="AA922" s="1019"/>
      <c r="AB922" s="1019"/>
    </row>
    <row r="923" spans="25:28" x14ac:dyDescent="0.2">
      <c r="Y923" s="1019"/>
      <c r="AA923" s="1019"/>
      <c r="AB923" s="1019"/>
    </row>
    <row r="924" spans="25:28" x14ac:dyDescent="0.2">
      <c r="Y924" s="1019"/>
      <c r="AA924" s="1019"/>
      <c r="AB924" s="1019"/>
    </row>
    <row r="925" spans="25:28" x14ac:dyDescent="0.2">
      <c r="Y925" s="1019"/>
      <c r="AA925" s="1019"/>
      <c r="AB925" s="1019"/>
    </row>
    <row r="926" spans="25:28" x14ac:dyDescent="0.2">
      <c r="Y926" s="1019"/>
      <c r="AA926" s="1019"/>
      <c r="AB926" s="1019"/>
    </row>
    <row r="927" spans="25:28" x14ac:dyDescent="0.2">
      <c r="Y927" s="1019"/>
      <c r="AA927" s="1019"/>
      <c r="AB927" s="1019"/>
    </row>
    <row r="928" spans="25:28" x14ac:dyDescent="0.2">
      <c r="Y928" s="1019"/>
      <c r="AA928" s="1019"/>
      <c r="AB928" s="1019"/>
    </row>
    <row r="929" spans="25:28" x14ac:dyDescent="0.2">
      <c r="Y929" s="1019"/>
      <c r="AA929" s="1019"/>
      <c r="AB929" s="1019"/>
    </row>
    <row r="930" spans="25:28" x14ac:dyDescent="0.2">
      <c r="Y930" s="1019"/>
      <c r="AA930" s="1019"/>
      <c r="AB930" s="1019"/>
    </row>
    <row r="931" spans="25:28" x14ac:dyDescent="0.2">
      <c r="Y931" s="1019"/>
      <c r="AA931" s="1019"/>
      <c r="AB931" s="1019"/>
    </row>
    <row r="932" spans="25:28" x14ac:dyDescent="0.2">
      <c r="Y932" s="1019"/>
      <c r="AA932" s="1019"/>
      <c r="AB932" s="1019"/>
    </row>
    <row r="933" spans="25:28" x14ac:dyDescent="0.2">
      <c r="Y933" s="1019"/>
      <c r="AA933" s="1019"/>
      <c r="AB933" s="1019"/>
    </row>
    <row r="934" spans="25:28" x14ac:dyDescent="0.2">
      <c r="Y934" s="1019"/>
      <c r="AA934" s="1019"/>
      <c r="AB934" s="1019"/>
    </row>
    <row r="935" spans="25:28" x14ac:dyDescent="0.2">
      <c r="Y935" s="1019"/>
      <c r="AA935" s="1019"/>
      <c r="AB935" s="1019"/>
    </row>
    <row r="936" spans="25:28" x14ac:dyDescent="0.2">
      <c r="Y936" s="1019"/>
      <c r="AA936" s="1019"/>
      <c r="AB936" s="1019"/>
    </row>
    <row r="937" spans="25:28" x14ac:dyDescent="0.2">
      <c r="Y937" s="1019"/>
      <c r="AA937" s="1019"/>
      <c r="AB937" s="1019"/>
    </row>
    <row r="938" spans="25:28" x14ac:dyDescent="0.2">
      <c r="Y938" s="1019"/>
      <c r="AA938" s="1019"/>
      <c r="AB938" s="1019"/>
    </row>
    <row r="939" spans="25:28" x14ac:dyDescent="0.2">
      <c r="Y939" s="1019"/>
      <c r="AA939" s="1019"/>
      <c r="AB939" s="1019"/>
    </row>
    <row r="940" spans="25:28" x14ac:dyDescent="0.2">
      <c r="Y940" s="1019"/>
      <c r="AA940" s="1019"/>
      <c r="AB940" s="1019"/>
    </row>
    <row r="941" spans="25:28" x14ac:dyDescent="0.2">
      <c r="Y941" s="1019"/>
      <c r="AA941" s="1019"/>
      <c r="AB941" s="1019"/>
    </row>
    <row r="942" spans="25:28" x14ac:dyDescent="0.2">
      <c r="Y942" s="1019"/>
      <c r="AA942" s="1019"/>
      <c r="AB942" s="1019"/>
    </row>
    <row r="943" spans="25:28" x14ac:dyDescent="0.2">
      <c r="Y943" s="1019"/>
      <c r="AA943" s="1019"/>
      <c r="AB943" s="1019"/>
    </row>
    <row r="944" spans="25:28" x14ac:dyDescent="0.2">
      <c r="Y944" s="1019"/>
      <c r="AA944" s="1019"/>
      <c r="AB944" s="1019"/>
    </row>
    <row r="945" spans="25:28" x14ac:dyDescent="0.2">
      <c r="Y945" s="1019"/>
      <c r="AA945" s="1019"/>
      <c r="AB945" s="1019"/>
    </row>
    <row r="946" spans="25:28" x14ac:dyDescent="0.2">
      <c r="Y946" s="1019"/>
      <c r="AA946" s="1019"/>
      <c r="AB946" s="1019"/>
    </row>
    <row r="947" spans="25:28" x14ac:dyDescent="0.2">
      <c r="Y947" s="1019"/>
      <c r="AA947" s="1019"/>
      <c r="AB947" s="1019"/>
    </row>
    <row r="948" spans="25:28" x14ac:dyDescent="0.2">
      <c r="Y948" s="1019"/>
      <c r="AA948" s="1019"/>
      <c r="AB948" s="1019"/>
    </row>
    <row r="949" spans="25:28" x14ac:dyDescent="0.2">
      <c r="Y949" s="1019"/>
      <c r="AA949" s="1019"/>
      <c r="AB949" s="1019"/>
    </row>
    <row r="950" spans="25:28" x14ac:dyDescent="0.2">
      <c r="Y950" s="1019"/>
      <c r="AA950" s="1019"/>
      <c r="AB950" s="1019"/>
    </row>
    <row r="951" spans="25:28" x14ac:dyDescent="0.2">
      <c r="Y951" s="1019"/>
      <c r="AA951" s="1019"/>
      <c r="AB951" s="1019"/>
    </row>
    <row r="952" spans="25:28" x14ac:dyDescent="0.2">
      <c r="Y952" s="1019"/>
      <c r="AA952" s="1019"/>
      <c r="AB952" s="1019"/>
    </row>
    <row r="953" spans="25:28" x14ac:dyDescent="0.2">
      <c r="Y953" s="1019"/>
      <c r="AA953" s="1019"/>
      <c r="AB953" s="1019"/>
    </row>
    <row r="954" spans="25:28" x14ac:dyDescent="0.2">
      <c r="Y954" s="1019"/>
      <c r="AA954" s="1019"/>
      <c r="AB954" s="1019"/>
    </row>
    <row r="955" spans="25:28" x14ac:dyDescent="0.2">
      <c r="Y955" s="1019"/>
      <c r="AA955" s="1019"/>
      <c r="AB955" s="1019"/>
    </row>
    <row r="956" spans="25:28" x14ac:dyDescent="0.2">
      <c r="Y956" s="1019"/>
      <c r="AA956" s="1019"/>
      <c r="AB956" s="1019"/>
    </row>
    <row r="957" spans="25:28" x14ac:dyDescent="0.2">
      <c r="Y957" s="1019"/>
      <c r="AA957" s="1019"/>
      <c r="AB957" s="1019"/>
    </row>
    <row r="958" spans="25:28" x14ac:dyDescent="0.2">
      <c r="Y958" s="1019"/>
      <c r="AA958" s="1019"/>
      <c r="AB958" s="1019"/>
    </row>
    <row r="959" spans="25:28" x14ac:dyDescent="0.2">
      <c r="Y959" s="1019"/>
      <c r="AA959" s="1019"/>
      <c r="AB959" s="1019"/>
    </row>
    <row r="960" spans="25:28" x14ac:dyDescent="0.2">
      <c r="Y960" s="1019"/>
      <c r="AA960" s="1019"/>
      <c r="AB960" s="1019"/>
    </row>
    <row r="961" spans="25:28" x14ac:dyDescent="0.2">
      <c r="Y961" s="1019"/>
      <c r="AA961" s="1019"/>
      <c r="AB961" s="1019"/>
    </row>
    <row r="962" spans="25:28" x14ac:dyDescent="0.2">
      <c r="Y962" s="1019"/>
      <c r="AA962" s="1019"/>
      <c r="AB962" s="1019"/>
    </row>
    <row r="963" spans="25:28" x14ac:dyDescent="0.2">
      <c r="Y963" s="1019"/>
      <c r="AA963" s="1019"/>
      <c r="AB963" s="1019"/>
    </row>
    <row r="964" spans="25:28" x14ac:dyDescent="0.2">
      <c r="Y964" s="1019"/>
      <c r="AA964" s="1019"/>
      <c r="AB964" s="1019"/>
    </row>
    <row r="965" spans="25:28" x14ac:dyDescent="0.2">
      <c r="Y965" s="1019"/>
      <c r="AA965" s="1019"/>
      <c r="AB965" s="1019"/>
    </row>
    <row r="966" spans="25:28" x14ac:dyDescent="0.2">
      <c r="Y966" s="1019"/>
      <c r="AA966" s="1019"/>
      <c r="AB966" s="1019"/>
    </row>
    <row r="967" spans="25:28" x14ac:dyDescent="0.2">
      <c r="Y967" s="1019"/>
      <c r="AA967" s="1019"/>
      <c r="AB967" s="1019"/>
    </row>
    <row r="968" spans="25:28" x14ac:dyDescent="0.2">
      <c r="Y968" s="1019"/>
      <c r="AA968" s="1019"/>
      <c r="AB968" s="1019"/>
    </row>
    <row r="969" spans="25:28" x14ac:dyDescent="0.2">
      <c r="Y969" s="1019"/>
      <c r="AA969" s="1019"/>
      <c r="AB969" s="1019"/>
    </row>
    <row r="970" spans="25:28" x14ac:dyDescent="0.2">
      <c r="Y970" s="1019"/>
      <c r="AA970" s="1019"/>
      <c r="AB970" s="1019"/>
    </row>
    <row r="971" spans="25:28" x14ac:dyDescent="0.2">
      <c r="Y971" s="1019"/>
      <c r="AA971" s="1019"/>
      <c r="AB971" s="1019"/>
    </row>
    <row r="972" spans="25:28" x14ac:dyDescent="0.2">
      <c r="Y972" s="1019"/>
      <c r="AA972" s="1019"/>
      <c r="AB972" s="1019"/>
    </row>
    <row r="973" spans="25:28" x14ac:dyDescent="0.2">
      <c r="Y973" s="1019"/>
      <c r="AA973" s="1019"/>
      <c r="AB973" s="1019"/>
    </row>
    <row r="974" spans="25:28" x14ac:dyDescent="0.2">
      <c r="Y974" s="1019"/>
      <c r="AA974" s="1019"/>
      <c r="AB974" s="1019"/>
    </row>
    <row r="975" spans="25:28" x14ac:dyDescent="0.2">
      <c r="Y975" s="1019"/>
      <c r="AA975" s="1019"/>
      <c r="AB975" s="1019"/>
    </row>
    <row r="976" spans="25:28" x14ac:dyDescent="0.2">
      <c r="Y976" s="1019"/>
      <c r="AA976" s="1019"/>
      <c r="AB976" s="1019"/>
    </row>
    <row r="977" spans="25:28" x14ac:dyDescent="0.2">
      <c r="Y977" s="1019"/>
      <c r="AA977" s="1019"/>
      <c r="AB977" s="1019"/>
    </row>
    <row r="978" spans="25:28" x14ac:dyDescent="0.2">
      <c r="Y978" s="1019"/>
      <c r="AA978" s="1019"/>
      <c r="AB978" s="1019"/>
    </row>
    <row r="979" spans="25:28" x14ac:dyDescent="0.2">
      <c r="Y979" s="1019"/>
      <c r="AA979" s="1019"/>
      <c r="AB979" s="1019"/>
    </row>
    <row r="980" spans="25:28" x14ac:dyDescent="0.2">
      <c r="Y980" s="1019"/>
      <c r="AA980" s="1019"/>
      <c r="AB980" s="1019"/>
    </row>
    <row r="981" spans="25:28" x14ac:dyDescent="0.2">
      <c r="Y981" s="1019"/>
      <c r="AA981" s="1019"/>
      <c r="AB981" s="1019"/>
    </row>
    <row r="982" spans="25:28" x14ac:dyDescent="0.2">
      <c r="Y982" s="1019"/>
      <c r="AA982" s="1019"/>
      <c r="AB982" s="1019"/>
    </row>
    <row r="983" spans="25:28" x14ac:dyDescent="0.2">
      <c r="Y983" s="1019"/>
      <c r="AA983" s="1019"/>
      <c r="AB983" s="1019"/>
    </row>
    <row r="984" spans="25:28" x14ac:dyDescent="0.2">
      <c r="Y984" s="1019"/>
      <c r="AA984" s="1019"/>
      <c r="AB984" s="1019"/>
    </row>
    <row r="985" spans="25:28" x14ac:dyDescent="0.2">
      <c r="Y985" s="1019"/>
      <c r="AA985" s="1019"/>
      <c r="AB985" s="1019"/>
    </row>
    <row r="986" spans="25:28" x14ac:dyDescent="0.2">
      <c r="Y986" s="1019"/>
      <c r="AA986" s="1019"/>
      <c r="AB986" s="1019"/>
    </row>
    <row r="987" spans="25:28" x14ac:dyDescent="0.2">
      <c r="Y987" s="1019"/>
      <c r="AA987" s="1019"/>
      <c r="AB987" s="1019"/>
    </row>
    <row r="988" spans="25:28" x14ac:dyDescent="0.2">
      <c r="Y988" s="1019"/>
      <c r="AA988" s="1019"/>
      <c r="AB988" s="1019"/>
    </row>
    <row r="989" spans="25:28" x14ac:dyDescent="0.2">
      <c r="Y989" s="1019"/>
      <c r="AA989" s="1019"/>
      <c r="AB989" s="1019"/>
    </row>
    <row r="990" spans="25:28" x14ac:dyDescent="0.2">
      <c r="Y990" s="1019"/>
      <c r="AA990" s="1019"/>
      <c r="AB990" s="1019"/>
    </row>
    <row r="991" spans="25:28" x14ac:dyDescent="0.2">
      <c r="Y991" s="1019"/>
      <c r="AA991" s="1019"/>
      <c r="AB991" s="1019"/>
    </row>
    <row r="992" spans="25:28" x14ac:dyDescent="0.2">
      <c r="Y992" s="1019"/>
      <c r="AA992" s="1019"/>
      <c r="AB992" s="1019"/>
    </row>
    <row r="993" spans="25:28" x14ac:dyDescent="0.2">
      <c r="Y993" s="1019"/>
      <c r="AA993" s="1019"/>
      <c r="AB993" s="1019"/>
    </row>
    <row r="994" spans="25:28" x14ac:dyDescent="0.2">
      <c r="Y994" s="1019"/>
      <c r="AA994" s="1019"/>
      <c r="AB994" s="1019"/>
    </row>
    <row r="995" spans="25:28" x14ac:dyDescent="0.2">
      <c r="Y995" s="1019"/>
      <c r="AA995" s="1019"/>
      <c r="AB995" s="1019"/>
    </row>
    <row r="996" spans="25:28" x14ac:dyDescent="0.2">
      <c r="Y996" s="1019"/>
      <c r="AA996" s="1019"/>
      <c r="AB996" s="1019"/>
    </row>
    <row r="997" spans="25:28" x14ac:dyDescent="0.2">
      <c r="Y997" s="1019"/>
      <c r="AA997" s="1019"/>
      <c r="AB997" s="1019"/>
    </row>
    <row r="998" spans="25:28" x14ac:dyDescent="0.2">
      <c r="Y998" s="1019"/>
      <c r="AA998" s="1019"/>
      <c r="AB998" s="1019"/>
    </row>
    <row r="999" spans="25:28" x14ac:dyDescent="0.2">
      <c r="Y999" s="1019"/>
      <c r="AA999" s="1019"/>
      <c r="AB999" s="1019"/>
    </row>
    <row r="1000" spans="25:28" x14ac:dyDescent="0.2">
      <c r="Y1000" s="1019"/>
      <c r="AA1000" s="1019"/>
      <c r="AB1000" s="1019"/>
    </row>
    <row r="1001" spans="25:28" x14ac:dyDescent="0.2">
      <c r="Y1001" s="1019"/>
      <c r="AA1001" s="1019"/>
      <c r="AB1001" s="1019"/>
    </row>
    <row r="1002" spans="25:28" x14ac:dyDescent="0.2">
      <c r="Y1002" s="1019"/>
      <c r="AA1002" s="1019"/>
      <c r="AB1002" s="1019"/>
    </row>
    <row r="1003" spans="25:28" x14ac:dyDescent="0.2">
      <c r="Y1003" s="1019"/>
      <c r="AA1003" s="1019"/>
      <c r="AB1003" s="1019"/>
    </row>
    <row r="1004" spans="25:28" x14ac:dyDescent="0.2">
      <c r="Y1004" s="1019"/>
      <c r="AA1004" s="1019"/>
      <c r="AB1004" s="1019"/>
    </row>
    <row r="1005" spans="25:28" x14ac:dyDescent="0.2">
      <c r="Y1005" s="1019"/>
      <c r="AA1005" s="1019"/>
      <c r="AB1005" s="1019"/>
    </row>
    <row r="1006" spans="25:28" x14ac:dyDescent="0.2">
      <c r="Y1006" s="1019"/>
      <c r="AA1006" s="1019"/>
      <c r="AB1006" s="1019"/>
    </row>
    <row r="1007" spans="25:28" x14ac:dyDescent="0.2">
      <c r="Y1007" s="1019"/>
      <c r="AA1007" s="1019"/>
      <c r="AB1007" s="1019"/>
    </row>
    <row r="1008" spans="25:28" x14ac:dyDescent="0.2">
      <c r="Y1008" s="1019"/>
      <c r="AA1008" s="1019"/>
      <c r="AB1008" s="1019"/>
    </row>
    <row r="1009" spans="25:28" x14ac:dyDescent="0.2">
      <c r="Y1009" s="1019"/>
      <c r="AA1009" s="1019"/>
      <c r="AB1009" s="1019"/>
    </row>
    <row r="1010" spans="25:28" x14ac:dyDescent="0.2">
      <c r="Y1010" s="1019"/>
      <c r="AA1010" s="1019"/>
      <c r="AB1010" s="1019"/>
    </row>
    <row r="1011" spans="25:28" x14ac:dyDescent="0.2">
      <c r="Y1011" s="1019"/>
      <c r="AA1011" s="1019"/>
      <c r="AB1011" s="1019"/>
    </row>
    <row r="1012" spans="25:28" x14ac:dyDescent="0.2">
      <c r="Y1012" s="1019"/>
      <c r="AA1012" s="1019"/>
      <c r="AB1012" s="1019"/>
    </row>
    <row r="1013" spans="25:28" x14ac:dyDescent="0.2">
      <c r="Y1013" s="1019"/>
      <c r="AA1013" s="1019"/>
      <c r="AB1013" s="1019"/>
    </row>
    <row r="1014" spans="25:28" x14ac:dyDescent="0.2">
      <c r="Y1014" s="1019"/>
      <c r="AA1014" s="1019"/>
      <c r="AB1014" s="1019"/>
    </row>
    <row r="1015" spans="25:28" x14ac:dyDescent="0.2">
      <c r="Y1015" s="1019"/>
      <c r="AA1015" s="1019"/>
      <c r="AB1015" s="1019"/>
    </row>
    <row r="1016" spans="25:28" x14ac:dyDescent="0.2">
      <c r="Y1016" s="1019"/>
      <c r="AA1016" s="1019"/>
      <c r="AB1016" s="1019"/>
    </row>
    <row r="1017" spans="25:28" x14ac:dyDescent="0.2">
      <c r="Y1017" s="1019"/>
      <c r="AA1017" s="1019"/>
      <c r="AB1017" s="1019"/>
    </row>
    <row r="1018" spans="25:28" x14ac:dyDescent="0.2">
      <c r="Y1018" s="1019"/>
      <c r="AA1018" s="1019"/>
      <c r="AB1018" s="1019"/>
    </row>
    <row r="1019" spans="25:28" x14ac:dyDescent="0.2">
      <c r="Y1019" s="1019"/>
      <c r="AA1019" s="1019"/>
      <c r="AB1019" s="1019"/>
    </row>
    <row r="1020" spans="25:28" x14ac:dyDescent="0.2">
      <c r="Y1020" s="1019"/>
      <c r="AA1020" s="1019"/>
      <c r="AB1020" s="1019"/>
    </row>
    <row r="1021" spans="25:28" x14ac:dyDescent="0.2">
      <c r="Y1021" s="1019"/>
      <c r="AA1021" s="1019"/>
      <c r="AB1021" s="1019"/>
    </row>
    <row r="1022" spans="25:28" x14ac:dyDescent="0.2">
      <c r="Y1022" s="1019"/>
      <c r="AA1022" s="1019"/>
      <c r="AB1022" s="1019"/>
    </row>
    <row r="1023" spans="25:28" x14ac:dyDescent="0.2">
      <c r="Y1023" s="1019"/>
      <c r="AA1023" s="1019"/>
      <c r="AB1023" s="1019"/>
    </row>
    <row r="1024" spans="25:28" x14ac:dyDescent="0.2">
      <c r="Y1024" s="1019"/>
      <c r="AA1024" s="1019"/>
      <c r="AB1024" s="1019"/>
    </row>
    <row r="1025" spans="25:28" x14ac:dyDescent="0.2">
      <c r="Y1025" s="1019"/>
      <c r="AA1025" s="1019"/>
      <c r="AB1025" s="1019"/>
    </row>
    <row r="1026" spans="25:28" x14ac:dyDescent="0.2">
      <c r="Y1026" s="1019"/>
      <c r="AA1026" s="1019"/>
      <c r="AB1026" s="1019"/>
    </row>
    <row r="1027" spans="25:28" x14ac:dyDescent="0.2">
      <c r="Y1027" s="1019"/>
      <c r="AA1027" s="1019"/>
      <c r="AB1027" s="1019"/>
    </row>
    <row r="1028" spans="25:28" x14ac:dyDescent="0.2">
      <c r="Y1028" s="1019"/>
      <c r="AA1028" s="1019"/>
      <c r="AB1028" s="1019"/>
    </row>
    <row r="1029" spans="25:28" x14ac:dyDescent="0.2">
      <c r="Y1029" s="1019"/>
      <c r="AA1029" s="1019"/>
      <c r="AB1029" s="1019"/>
    </row>
    <row r="1030" spans="25:28" x14ac:dyDescent="0.2">
      <c r="Y1030" s="1019"/>
      <c r="AA1030" s="1019"/>
      <c r="AB1030" s="1019"/>
    </row>
    <row r="1031" spans="25:28" x14ac:dyDescent="0.2">
      <c r="Y1031" s="1019"/>
      <c r="AA1031" s="1019"/>
      <c r="AB1031" s="1019"/>
    </row>
    <row r="1032" spans="25:28" x14ac:dyDescent="0.2">
      <c r="Y1032" s="1019"/>
      <c r="AA1032" s="1019"/>
      <c r="AB1032" s="1019"/>
    </row>
    <row r="1033" spans="25:28" x14ac:dyDescent="0.2">
      <c r="Y1033" s="1019"/>
      <c r="AA1033" s="1019"/>
      <c r="AB1033" s="1019"/>
    </row>
    <row r="1034" spans="25:28" x14ac:dyDescent="0.2">
      <c r="Y1034" s="1019"/>
      <c r="AA1034" s="1019"/>
      <c r="AB1034" s="1019"/>
    </row>
    <row r="1035" spans="25:28" x14ac:dyDescent="0.2">
      <c r="Y1035" s="1019"/>
      <c r="AA1035" s="1019"/>
      <c r="AB1035" s="1019"/>
    </row>
    <row r="1036" spans="25:28" x14ac:dyDescent="0.2">
      <c r="Y1036" s="1019"/>
      <c r="AA1036" s="1019"/>
      <c r="AB1036" s="1019"/>
    </row>
    <row r="1037" spans="25:28" x14ac:dyDescent="0.2">
      <c r="Y1037" s="1019"/>
      <c r="AA1037" s="1019"/>
      <c r="AB1037" s="1019"/>
    </row>
    <row r="1038" spans="25:28" x14ac:dyDescent="0.2">
      <c r="Y1038" s="1019"/>
      <c r="AA1038" s="1019"/>
      <c r="AB1038" s="1019"/>
    </row>
    <row r="1039" spans="25:28" x14ac:dyDescent="0.2">
      <c r="Y1039" s="1019"/>
      <c r="AA1039" s="1019"/>
      <c r="AB1039" s="1019"/>
    </row>
    <row r="1040" spans="25:28" x14ac:dyDescent="0.2">
      <c r="Y1040" s="1019"/>
      <c r="AA1040" s="1019"/>
      <c r="AB1040" s="1019"/>
    </row>
    <row r="1041" spans="25:28" x14ac:dyDescent="0.2">
      <c r="Y1041" s="1019"/>
      <c r="AA1041" s="1019"/>
      <c r="AB1041" s="1019"/>
    </row>
    <row r="1042" spans="25:28" x14ac:dyDescent="0.2">
      <c r="Y1042" s="1019"/>
      <c r="AA1042" s="1019"/>
      <c r="AB1042" s="1019"/>
    </row>
    <row r="1043" spans="25:28" x14ac:dyDescent="0.2">
      <c r="Y1043" s="1019"/>
      <c r="AA1043" s="1019"/>
      <c r="AB1043" s="1019"/>
    </row>
    <row r="1044" spans="25:28" x14ac:dyDescent="0.2">
      <c r="Y1044" s="1019"/>
      <c r="AA1044" s="1019"/>
      <c r="AB1044" s="1019"/>
    </row>
    <row r="1045" spans="25:28" x14ac:dyDescent="0.2">
      <c r="Y1045" s="1019"/>
      <c r="AA1045" s="1019"/>
      <c r="AB1045" s="1019"/>
    </row>
    <row r="1046" spans="25:28" x14ac:dyDescent="0.2">
      <c r="Y1046" s="1019"/>
      <c r="AA1046" s="1019"/>
      <c r="AB1046" s="1019"/>
    </row>
    <row r="1047" spans="25:28" x14ac:dyDescent="0.2">
      <c r="Y1047" s="1019"/>
      <c r="AA1047" s="1019"/>
      <c r="AB1047" s="1019"/>
    </row>
    <row r="1048" spans="25:28" x14ac:dyDescent="0.2">
      <c r="Y1048" s="1019"/>
      <c r="AA1048" s="1019"/>
      <c r="AB1048" s="1019"/>
    </row>
    <row r="1049" spans="25:28" x14ac:dyDescent="0.2">
      <c r="Y1049" s="1019"/>
      <c r="AA1049" s="1019"/>
      <c r="AB1049" s="1019"/>
    </row>
    <row r="1050" spans="25:28" x14ac:dyDescent="0.2">
      <c r="Y1050" s="1019"/>
      <c r="AA1050" s="1019"/>
      <c r="AB1050" s="1019"/>
    </row>
    <row r="1051" spans="25:28" x14ac:dyDescent="0.2">
      <c r="Y1051" s="1019"/>
      <c r="AA1051" s="1019"/>
      <c r="AB1051" s="1019"/>
    </row>
    <row r="1052" spans="25:28" x14ac:dyDescent="0.2">
      <c r="Y1052" s="1019"/>
      <c r="AA1052" s="1019"/>
      <c r="AB1052" s="1019"/>
    </row>
    <row r="1053" spans="25:28" x14ac:dyDescent="0.2">
      <c r="Y1053" s="1019"/>
      <c r="AA1053" s="1019"/>
      <c r="AB1053" s="1019"/>
    </row>
    <row r="1054" spans="25:28" x14ac:dyDescent="0.2">
      <c r="Y1054" s="1019"/>
      <c r="AA1054" s="1019"/>
      <c r="AB1054" s="1019"/>
    </row>
    <row r="1055" spans="25:28" x14ac:dyDescent="0.2">
      <c r="Y1055" s="1019"/>
      <c r="AA1055" s="1019"/>
      <c r="AB1055" s="1019"/>
    </row>
    <row r="1056" spans="25:28" x14ac:dyDescent="0.2">
      <c r="Y1056" s="1019"/>
      <c r="AA1056" s="1019"/>
      <c r="AB1056" s="1019"/>
    </row>
    <row r="1057" spans="25:28" x14ac:dyDescent="0.2">
      <c r="Y1057" s="1019"/>
      <c r="AA1057" s="1019"/>
      <c r="AB1057" s="1019"/>
    </row>
    <row r="1058" spans="25:28" x14ac:dyDescent="0.2">
      <c r="Y1058" s="1019"/>
      <c r="AA1058" s="1019"/>
      <c r="AB1058" s="1019"/>
    </row>
    <row r="1059" spans="25:28" x14ac:dyDescent="0.2">
      <c r="Y1059" s="1019"/>
      <c r="AA1059" s="1019"/>
      <c r="AB1059" s="1019"/>
    </row>
    <row r="1060" spans="25:28" x14ac:dyDescent="0.2">
      <c r="Y1060" s="1019"/>
      <c r="AA1060" s="1019"/>
      <c r="AB1060" s="1019"/>
    </row>
    <row r="1061" spans="25:28" x14ac:dyDescent="0.2">
      <c r="Y1061" s="1019"/>
      <c r="AA1061" s="1019"/>
      <c r="AB1061" s="1019"/>
    </row>
    <row r="1062" spans="25:28" x14ac:dyDescent="0.2">
      <c r="Y1062" s="1019"/>
      <c r="AA1062" s="1019"/>
      <c r="AB1062" s="1019"/>
    </row>
    <row r="1063" spans="25:28" x14ac:dyDescent="0.2">
      <c r="Y1063" s="1019"/>
      <c r="AA1063" s="1019"/>
      <c r="AB1063" s="1019"/>
    </row>
    <row r="1064" spans="25:28" x14ac:dyDescent="0.2">
      <c r="Y1064" s="1019"/>
      <c r="AA1064" s="1019"/>
      <c r="AB1064" s="1019"/>
    </row>
    <row r="1065" spans="25:28" x14ac:dyDescent="0.2">
      <c r="Y1065" s="1019"/>
      <c r="AA1065" s="1019"/>
      <c r="AB1065" s="1019"/>
    </row>
    <row r="1066" spans="25:28" x14ac:dyDescent="0.2">
      <c r="Y1066" s="1019"/>
      <c r="AA1066" s="1019"/>
      <c r="AB1066" s="1019"/>
    </row>
    <row r="1067" spans="25:28" x14ac:dyDescent="0.2">
      <c r="Y1067" s="1019"/>
      <c r="AA1067" s="1019"/>
      <c r="AB1067" s="1019"/>
    </row>
    <row r="1068" spans="25:28" x14ac:dyDescent="0.2">
      <c r="Y1068" s="1019"/>
      <c r="AA1068" s="1019"/>
      <c r="AB1068" s="1019"/>
    </row>
    <row r="1069" spans="25:28" x14ac:dyDescent="0.2">
      <c r="Y1069" s="1019"/>
      <c r="AA1069" s="1019"/>
      <c r="AB1069" s="1019"/>
    </row>
    <row r="1070" spans="25:28" x14ac:dyDescent="0.2">
      <c r="Y1070" s="1019"/>
      <c r="AA1070" s="1019"/>
      <c r="AB1070" s="1019"/>
    </row>
    <row r="1071" spans="25:28" x14ac:dyDescent="0.2">
      <c r="Y1071" s="1019"/>
      <c r="AA1071" s="1019"/>
      <c r="AB1071" s="1019"/>
    </row>
    <row r="1072" spans="25:28" x14ac:dyDescent="0.2">
      <c r="Y1072" s="1019"/>
      <c r="AA1072" s="1019"/>
      <c r="AB1072" s="1019"/>
    </row>
    <row r="1073" spans="25:28" x14ac:dyDescent="0.2">
      <c r="Y1073" s="1019"/>
      <c r="AA1073" s="1019"/>
      <c r="AB1073" s="1019"/>
    </row>
    <row r="1074" spans="25:28" x14ac:dyDescent="0.2">
      <c r="Y1074" s="1019"/>
      <c r="AA1074" s="1019"/>
      <c r="AB1074" s="1019"/>
    </row>
    <row r="1075" spans="25:28" x14ac:dyDescent="0.2">
      <c r="Y1075" s="1019"/>
      <c r="AA1075" s="1019"/>
      <c r="AB1075" s="1019"/>
    </row>
    <row r="1076" spans="25:28" x14ac:dyDescent="0.2">
      <c r="Y1076" s="1019"/>
      <c r="AA1076" s="1019"/>
      <c r="AB1076" s="1019"/>
    </row>
    <row r="1077" spans="25:28" x14ac:dyDescent="0.2">
      <c r="Y1077" s="1019"/>
      <c r="AA1077" s="1019"/>
      <c r="AB1077" s="1019"/>
    </row>
    <row r="1078" spans="25:28" x14ac:dyDescent="0.2">
      <c r="Y1078" s="1019"/>
      <c r="AA1078" s="1019"/>
      <c r="AB1078" s="1019"/>
    </row>
    <row r="1079" spans="25:28" x14ac:dyDescent="0.2">
      <c r="Y1079" s="1019"/>
      <c r="AA1079" s="1019"/>
      <c r="AB1079" s="1019"/>
    </row>
    <row r="1080" spans="25:28" x14ac:dyDescent="0.2">
      <c r="Y1080" s="1019"/>
      <c r="AA1080" s="1019"/>
      <c r="AB1080" s="1019"/>
    </row>
    <row r="1081" spans="25:28" x14ac:dyDescent="0.2">
      <c r="Y1081" s="1019"/>
      <c r="AA1081" s="1019"/>
      <c r="AB1081" s="1019"/>
    </row>
    <row r="1082" spans="25:28" x14ac:dyDescent="0.2">
      <c r="Y1082" s="1019"/>
      <c r="AA1082" s="1019"/>
      <c r="AB1082" s="1019"/>
    </row>
    <row r="1083" spans="25:28" x14ac:dyDescent="0.2">
      <c r="Y1083" s="1019"/>
      <c r="AA1083" s="1019"/>
      <c r="AB1083" s="1019"/>
    </row>
    <row r="1084" spans="25:28" x14ac:dyDescent="0.2">
      <c r="Y1084" s="1019"/>
      <c r="AA1084" s="1019"/>
      <c r="AB1084" s="1019"/>
    </row>
    <row r="1085" spans="25:28" x14ac:dyDescent="0.2">
      <c r="Y1085" s="1019"/>
      <c r="AA1085" s="1019"/>
      <c r="AB1085" s="1019"/>
    </row>
    <row r="1086" spans="25:28" x14ac:dyDescent="0.2">
      <c r="Y1086" s="1019"/>
      <c r="AA1086" s="1019"/>
      <c r="AB1086" s="1019"/>
    </row>
    <row r="1087" spans="25:28" x14ac:dyDescent="0.2">
      <c r="Y1087" s="1019"/>
      <c r="AA1087" s="1019"/>
      <c r="AB1087" s="1019"/>
    </row>
    <row r="1088" spans="25:28" x14ac:dyDescent="0.2">
      <c r="Y1088" s="1019"/>
      <c r="AA1088" s="1019"/>
      <c r="AB1088" s="1019"/>
    </row>
    <row r="1089" spans="25:28" x14ac:dyDescent="0.2">
      <c r="Y1089" s="1019"/>
      <c r="AA1089" s="1019"/>
      <c r="AB1089" s="1019"/>
    </row>
    <row r="1090" spans="25:28" x14ac:dyDescent="0.2">
      <c r="Y1090" s="1019"/>
      <c r="AA1090" s="1019"/>
      <c r="AB1090" s="1019"/>
    </row>
    <row r="1091" spans="25:28" x14ac:dyDescent="0.2">
      <c r="Y1091" s="1019"/>
      <c r="AA1091" s="1019"/>
      <c r="AB1091" s="1019"/>
    </row>
    <row r="1092" spans="25:28" x14ac:dyDescent="0.2">
      <c r="Y1092" s="1019"/>
      <c r="AA1092" s="1019"/>
      <c r="AB1092" s="1019"/>
    </row>
    <row r="1093" spans="25:28" x14ac:dyDescent="0.2">
      <c r="Y1093" s="1019"/>
      <c r="AA1093" s="1019"/>
      <c r="AB1093" s="1019"/>
    </row>
    <row r="1094" spans="25:28" x14ac:dyDescent="0.2">
      <c r="Y1094" s="1019"/>
      <c r="AA1094" s="1019"/>
      <c r="AB1094" s="1019"/>
    </row>
    <row r="1095" spans="25:28" x14ac:dyDescent="0.2">
      <c r="Y1095" s="1019"/>
      <c r="AA1095" s="1019"/>
      <c r="AB1095" s="1019"/>
    </row>
    <row r="1096" spans="25:28" x14ac:dyDescent="0.2">
      <c r="Y1096" s="1019"/>
      <c r="AA1096" s="1019"/>
      <c r="AB1096" s="1019"/>
    </row>
    <row r="1097" spans="25:28" x14ac:dyDescent="0.2">
      <c r="Y1097" s="1019"/>
      <c r="AA1097" s="1019"/>
      <c r="AB1097" s="1019"/>
    </row>
    <row r="1098" spans="25:28" x14ac:dyDescent="0.2">
      <c r="Y1098" s="1019"/>
      <c r="AA1098" s="1019"/>
      <c r="AB1098" s="1019"/>
    </row>
    <row r="1099" spans="25:28" x14ac:dyDescent="0.2">
      <c r="Y1099" s="1019"/>
      <c r="AA1099" s="1019"/>
      <c r="AB1099" s="1019"/>
    </row>
    <row r="1100" spans="25:28" x14ac:dyDescent="0.2">
      <c r="Y1100" s="1019"/>
      <c r="AA1100" s="1019"/>
      <c r="AB1100" s="1019"/>
    </row>
    <row r="1101" spans="25:28" x14ac:dyDescent="0.2">
      <c r="Y1101" s="1019"/>
      <c r="AA1101" s="1019"/>
      <c r="AB1101" s="1019"/>
    </row>
    <row r="1102" spans="25:28" x14ac:dyDescent="0.2">
      <c r="Y1102" s="1019"/>
      <c r="AA1102" s="1019"/>
      <c r="AB1102" s="1019"/>
    </row>
    <row r="1103" spans="25:28" x14ac:dyDescent="0.2">
      <c r="Y1103" s="1019"/>
      <c r="AA1103" s="1019"/>
      <c r="AB1103" s="1019"/>
    </row>
    <row r="1104" spans="25:28" x14ac:dyDescent="0.2">
      <c r="Y1104" s="1019"/>
      <c r="AA1104" s="1019"/>
      <c r="AB1104" s="1019"/>
    </row>
    <row r="1105" spans="25:28" x14ac:dyDescent="0.2">
      <c r="Y1105" s="1019"/>
      <c r="AA1105" s="1019"/>
      <c r="AB1105" s="1019"/>
    </row>
    <row r="1106" spans="25:28" x14ac:dyDescent="0.2">
      <c r="Y1106" s="1019"/>
      <c r="AA1106" s="1019"/>
      <c r="AB1106" s="1019"/>
    </row>
    <row r="1107" spans="25:28" x14ac:dyDescent="0.2">
      <c r="Y1107" s="1019"/>
      <c r="AA1107" s="1019"/>
      <c r="AB1107" s="1019"/>
    </row>
    <row r="1108" spans="25:28" x14ac:dyDescent="0.2">
      <c r="Y1108" s="1019"/>
      <c r="AA1108" s="1019"/>
      <c r="AB1108" s="1019"/>
    </row>
    <row r="1109" spans="25:28" x14ac:dyDescent="0.2">
      <c r="Y1109" s="1019"/>
      <c r="AA1109" s="1019"/>
      <c r="AB1109" s="1019"/>
    </row>
    <row r="1110" spans="25:28" x14ac:dyDescent="0.2">
      <c r="Y1110" s="1019"/>
      <c r="AA1110" s="1019"/>
      <c r="AB1110" s="1019"/>
    </row>
    <row r="1111" spans="25:28" x14ac:dyDescent="0.2">
      <c r="Y1111" s="1019"/>
      <c r="AA1111" s="1019"/>
      <c r="AB1111" s="1019"/>
    </row>
    <row r="1112" spans="25:28" x14ac:dyDescent="0.2">
      <c r="Y1112" s="1019"/>
      <c r="AA1112" s="1019"/>
      <c r="AB1112" s="1019"/>
    </row>
    <row r="1113" spans="25:28" x14ac:dyDescent="0.2">
      <c r="Y1113" s="1019"/>
      <c r="AA1113" s="1019"/>
      <c r="AB1113" s="1019"/>
    </row>
    <row r="1114" spans="25:28" x14ac:dyDescent="0.2">
      <c r="Y1114" s="1019"/>
      <c r="AA1114" s="1019"/>
      <c r="AB1114" s="1019"/>
    </row>
    <row r="1115" spans="25:28" x14ac:dyDescent="0.2">
      <c r="Y1115" s="1019"/>
      <c r="AA1115" s="1019"/>
      <c r="AB1115" s="1019"/>
    </row>
    <row r="1116" spans="25:28" x14ac:dyDescent="0.2">
      <c r="Y1116" s="1019"/>
      <c r="AA1116" s="1019"/>
      <c r="AB1116" s="1019"/>
    </row>
    <row r="1117" spans="25:28" x14ac:dyDescent="0.2">
      <c r="Y1117" s="1019"/>
      <c r="AA1117" s="1019"/>
      <c r="AB1117" s="1019"/>
    </row>
    <row r="1118" spans="25:28" x14ac:dyDescent="0.2">
      <c r="Y1118" s="1019"/>
      <c r="AA1118" s="1019"/>
      <c r="AB1118" s="1019"/>
    </row>
    <row r="1119" spans="25:28" x14ac:dyDescent="0.2">
      <c r="Y1119" s="1019"/>
      <c r="AA1119" s="1019"/>
      <c r="AB1119" s="1019"/>
    </row>
    <row r="1120" spans="25:28" x14ac:dyDescent="0.2">
      <c r="Y1120" s="1019"/>
      <c r="AA1120" s="1019"/>
      <c r="AB1120" s="1019"/>
    </row>
    <row r="1121" spans="25:28" x14ac:dyDescent="0.2">
      <c r="Y1121" s="1019"/>
      <c r="AA1121" s="1019"/>
      <c r="AB1121" s="1019"/>
    </row>
    <row r="1122" spans="25:28" x14ac:dyDescent="0.2">
      <c r="Y1122" s="1019"/>
      <c r="AA1122" s="1019"/>
      <c r="AB1122" s="1019"/>
    </row>
    <row r="1123" spans="25:28" x14ac:dyDescent="0.2">
      <c r="Y1123" s="1019"/>
      <c r="AA1123" s="1019"/>
      <c r="AB1123" s="1019"/>
    </row>
    <row r="1124" spans="25:28" x14ac:dyDescent="0.2">
      <c r="Y1124" s="1019"/>
      <c r="AA1124" s="1019"/>
      <c r="AB1124" s="1019"/>
    </row>
    <row r="1125" spans="25:28" x14ac:dyDescent="0.2">
      <c r="Y1125" s="1019"/>
      <c r="AA1125" s="1019"/>
      <c r="AB1125" s="1019"/>
    </row>
    <row r="1126" spans="25:28" x14ac:dyDescent="0.2">
      <c r="Y1126" s="1019"/>
      <c r="AA1126" s="1019"/>
      <c r="AB1126" s="1019"/>
    </row>
    <row r="1127" spans="25:28" x14ac:dyDescent="0.2">
      <c r="Y1127" s="1019"/>
      <c r="AA1127" s="1019"/>
      <c r="AB1127" s="1019"/>
    </row>
    <row r="1128" spans="25:28" x14ac:dyDescent="0.2">
      <c r="Y1128" s="1019"/>
      <c r="AA1128" s="1019"/>
      <c r="AB1128" s="1019"/>
    </row>
    <row r="1129" spans="25:28" x14ac:dyDescent="0.2">
      <c r="Y1129" s="1019"/>
      <c r="AA1129" s="1019"/>
      <c r="AB1129" s="1019"/>
    </row>
    <row r="1130" spans="25:28" x14ac:dyDescent="0.2">
      <c r="Y1130" s="1019"/>
      <c r="AA1130" s="1019"/>
      <c r="AB1130" s="1019"/>
    </row>
    <row r="1131" spans="25:28" x14ac:dyDescent="0.2">
      <c r="Y1131" s="1019"/>
      <c r="AA1131" s="1019"/>
      <c r="AB1131" s="1019"/>
    </row>
    <row r="1132" spans="25:28" x14ac:dyDescent="0.2">
      <c r="Y1132" s="1019"/>
      <c r="AA1132" s="1019"/>
      <c r="AB1132" s="1019"/>
    </row>
    <row r="1133" spans="25:28" x14ac:dyDescent="0.2">
      <c r="Y1133" s="1019"/>
      <c r="AA1133" s="1019"/>
      <c r="AB1133" s="1019"/>
    </row>
    <row r="1134" spans="25:28" x14ac:dyDescent="0.2">
      <c r="Y1134" s="1019"/>
      <c r="AA1134" s="1019"/>
      <c r="AB1134" s="1019"/>
    </row>
    <row r="1135" spans="25:28" x14ac:dyDescent="0.2">
      <c r="Y1135" s="1019"/>
      <c r="AA1135" s="1019"/>
      <c r="AB1135" s="1019"/>
    </row>
    <row r="1136" spans="25:28" x14ac:dyDescent="0.2">
      <c r="Y1136" s="1019"/>
      <c r="AA1136" s="1019"/>
      <c r="AB1136" s="1019"/>
    </row>
    <row r="1137" spans="25:28" x14ac:dyDescent="0.2">
      <c r="Y1137" s="1019"/>
      <c r="AA1137" s="1019"/>
      <c r="AB1137" s="1019"/>
    </row>
    <row r="1138" spans="25:28" x14ac:dyDescent="0.2">
      <c r="Y1138" s="1019"/>
      <c r="AA1138" s="1019"/>
      <c r="AB1138" s="1019"/>
    </row>
    <row r="1139" spans="25:28" x14ac:dyDescent="0.2">
      <c r="Y1139" s="1019"/>
      <c r="AA1139" s="1019"/>
      <c r="AB1139" s="1019"/>
    </row>
    <row r="1140" spans="25:28" x14ac:dyDescent="0.2">
      <c r="Y1140" s="1019"/>
      <c r="AA1140" s="1019"/>
      <c r="AB1140" s="1019"/>
    </row>
    <row r="1141" spans="25:28" x14ac:dyDescent="0.2">
      <c r="Y1141" s="1019"/>
      <c r="AA1141" s="1019"/>
      <c r="AB1141" s="1019"/>
    </row>
    <row r="1142" spans="25:28" x14ac:dyDescent="0.2">
      <c r="Y1142" s="1019"/>
      <c r="AA1142" s="1019"/>
      <c r="AB1142" s="1019"/>
    </row>
    <row r="1143" spans="25:28" x14ac:dyDescent="0.2">
      <c r="Y1143" s="1019"/>
      <c r="AA1143" s="1019"/>
      <c r="AB1143" s="1019"/>
    </row>
    <row r="1144" spans="25:28" x14ac:dyDescent="0.2">
      <c r="Y1144" s="1019"/>
      <c r="AA1144" s="1019"/>
      <c r="AB1144" s="1019"/>
    </row>
    <row r="1145" spans="25:28" x14ac:dyDescent="0.2">
      <c r="Y1145" s="1019"/>
      <c r="AA1145" s="1019"/>
      <c r="AB1145" s="1019"/>
    </row>
    <row r="1146" spans="25:28" x14ac:dyDescent="0.2">
      <c r="Y1146" s="1019"/>
      <c r="AA1146" s="1019"/>
      <c r="AB1146" s="1019"/>
    </row>
    <row r="1147" spans="25:28" x14ac:dyDescent="0.2">
      <c r="Y1147" s="1019"/>
      <c r="AA1147" s="1019"/>
      <c r="AB1147" s="1019"/>
    </row>
    <row r="1148" spans="25:28" x14ac:dyDescent="0.2">
      <c r="Y1148" s="1019"/>
      <c r="AA1148" s="1019"/>
      <c r="AB1148" s="1019"/>
    </row>
    <row r="1149" spans="25:28" x14ac:dyDescent="0.2">
      <c r="Y1149" s="1019"/>
      <c r="AA1149" s="1019"/>
      <c r="AB1149" s="1019"/>
    </row>
    <row r="1150" spans="25:28" x14ac:dyDescent="0.2">
      <c r="Y1150" s="1019"/>
      <c r="AA1150" s="1019"/>
      <c r="AB1150" s="1019"/>
    </row>
    <row r="1151" spans="25:28" x14ac:dyDescent="0.2">
      <c r="Y1151" s="1019"/>
      <c r="AA1151" s="1019"/>
      <c r="AB1151" s="1019"/>
    </row>
    <row r="1152" spans="25:28" x14ac:dyDescent="0.2">
      <c r="Y1152" s="1019"/>
      <c r="AA1152" s="1019"/>
      <c r="AB1152" s="1019"/>
    </row>
    <row r="1153" spans="25:28" x14ac:dyDescent="0.2">
      <c r="Y1153" s="1019"/>
      <c r="AA1153" s="1019"/>
      <c r="AB1153" s="1019"/>
    </row>
    <row r="1154" spans="25:28" x14ac:dyDescent="0.2">
      <c r="Y1154" s="1019"/>
      <c r="AA1154" s="1019"/>
      <c r="AB1154" s="1019"/>
    </row>
    <row r="1155" spans="25:28" x14ac:dyDescent="0.2">
      <c r="Y1155" s="1019"/>
      <c r="AA1155" s="1019"/>
      <c r="AB1155" s="1019"/>
    </row>
    <row r="1156" spans="25:28" x14ac:dyDescent="0.2">
      <c r="Y1156" s="1019"/>
      <c r="AA1156" s="1019"/>
      <c r="AB1156" s="1019"/>
    </row>
    <row r="1157" spans="25:28" x14ac:dyDescent="0.2">
      <c r="Y1157" s="1019"/>
      <c r="AA1157" s="1019"/>
      <c r="AB1157" s="1019"/>
    </row>
    <row r="1158" spans="25:28" x14ac:dyDescent="0.2">
      <c r="Y1158" s="1019"/>
      <c r="AA1158" s="1019"/>
      <c r="AB1158" s="1019"/>
    </row>
    <row r="1159" spans="25:28" x14ac:dyDescent="0.2">
      <c r="Y1159" s="1019"/>
      <c r="AA1159" s="1019"/>
      <c r="AB1159" s="1019"/>
    </row>
    <row r="1160" spans="25:28" x14ac:dyDescent="0.2">
      <c r="Y1160" s="1019"/>
      <c r="AA1160" s="1019"/>
      <c r="AB1160" s="1019"/>
    </row>
    <row r="1161" spans="25:28" x14ac:dyDescent="0.2">
      <c r="Y1161" s="1019"/>
      <c r="AA1161" s="1019"/>
      <c r="AB1161" s="1019"/>
    </row>
    <row r="1162" spans="25:28" x14ac:dyDescent="0.2">
      <c r="Y1162" s="1019"/>
      <c r="AA1162" s="1019"/>
      <c r="AB1162" s="1019"/>
    </row>
    <row r="1163" spans="25:28" x14ac:dyDescent="0.2">
      <c r="Y1163" s="1019"/>
      <c r="AA1163" s="1019"/>
      <c r="AB1163" s="1019"/>
    </row>
    <row r="1164" spans="25:28" x14ac:dyDescent="0.2">
      <c r="Y1164" s="1019"/>
      <c r="AA1164" s="1019"/>
      <c r="AB1164" s="1019"/>
    </row>
    <row r="1165" spans="25:28" x14ac:dyDescent="0.2">
      <c r="Y1165" s="1019"/>
      <c r="AA1165" s="1019"/>
      <c r="AB1165" s="1019"/>
    </row>
    <row r="1166" spans="25:28" x14ac:dyDescent="0.2">
      <c r="Y1166" s="1019"/>
      <c r="AA1166" s="1019"/>
      <c r="AB1166" s="1019"/>
    </row>
    <row r="1167" spans="25:28" x14ac:dyDescent="0.2">
      <c r="Y1167" s="1019"/>
      <c r="AA1167" s="1019"/>
      <c r="AB1167" s="1019"/>
    </row>
    <row r="1168" spans="25:28" x14ac:dyDescent="0.2">
      <c r="Y1168" s="1019"/>
      <c r="AA1168" s="1019"/>
      <c r="AB1168" s="1019"/>
    </row>
    <row r="1169" spans="25:28" x14ac:dyDescent="0.2">
      <c r="Y1169" s="1019"/>
      <c r="AA1169" s="1019"/>
      <c r="AB1169" s="1019"/>
    </row>
    <row r="1170" spans="25:28" x14ac:dyDescent="0.2">
      <c r="Y1170" s="1019"/>
      <c r="AA1170" s="1019"/>
      <c r="AB1170" s="1019"/>
    </row>
    <row r="1171" spans="25:28" x14ac:dyDescent="0.2">
      <c r="Y1171" s="1019"/>
      <c r="AA1171" s="1019"/>
      <c r="AB1171" s="1019"/>
    </row>
    <row r="1172" spans="25:28" x14ac:dyDescent="0.2">
      <c r="Y1172" s="1019"/>
      <c r="AA1172" s="1019"/>
      <c r="AB1172" s="1019"/>
    </row>
    <row r="1173" spans="25:28" x14ac:dyDescent="0.2">
      <c r="Y1173" s="1019"/>
      <c r="AA1173" s="1019"/>
      <c r="AB1173" s="1019"/>
    </row>
    <row r="1174" spans="25:28" x14ac:dyDescent="0.2">
      <c r="Y1174" s="1019"/>
      <c r="AA1174" s="1019"/>
      <c r="AB1174" s="1019"/>
    </row>
    <row r="1175" spans="25:28" x14ac:dyDescent="0.2">
      <c r="Y1175" s="1019"/>
      <c r="AA1175" s="1019"/>
      <c r="AB1175" s="1019"/>
    </row>
    <row r="1176" spans="25:28" x14ac:dyDescent="0.2">
      <c r="Y1176" s="1019"/>
      <c r="AA1176" s="1019"/>
      <c r="AB1176" s="1019"/>
    </row>
    <row r="1177" spans="25:28" x14ac:dyDescent="0.2">
      <c r="Y1177" s="1019"/>
      <c r="AA1177" s="1019"/>
      <c r="AB1177" s="1019"/>
    </row>
    <row r="1178" spans="25:28" x14ac:dyDescent="0.2">
      <c r="Y1178" s="1019"/>
      <c r="AA1178" s="1019"/>
      <c r="AB1178" s="1019"/>
    </row>
    <row r="1179" spans="25:28" x14ac:dyDescent="0.2">
      <c r="Y1179" s="1019"/>
      <c r="AA1179" s="1019"/>
      <c r="AB1179" s="1019"/>
    </row>
    <row r="1180" spans="25:28" x14ac:dyDescent="0.2">
      <c r="Y1180" s="1019"/>
      <c r="AA1180" s="1019"/>
      <c r="AB1180" s="1019"/>
    </row>
    <row r="1181" spans="25:28" x14ac:dyDescent="0.2">
      <c r="Y1181" s="1019"/>
      <c r="AA1181" s="1019"/>
      <c r="AB1181" s="1019"/>
    </row>
    <row r="1182" spans="25:28" x14ac:dyDescent="0.2">
      <c r="Y1182" s="1019"/>
      <c r="AA1182" s="1019"/>
      <c r="AB1182" s="1019"/>
    </row>
    <row r="1183" spans="25:28" x14ac:dyDescent="0.2">
      <c r="Y1183" s="1019"/>
      <c r="AA1183" s="1019"/>
      <c r="AB1183" s="1019"/>
    </row>
    <row r="1184" spans="25:28" x14ac:dyDescent="0.2">
      <c r="Y1184" s="1019"/>
      <c r="AA1184" s="1019"/>
      <c r="AB1184" s="1019"/>
    </row>
    <row r="1185" spans="25:28" x14ac:dyDescent="0.2">
      <c r="Y1185" s="1019"/>
      <c r="AA1185" s="1019"/>
      <c r="AB1185" s="1019"/>
    </row>
    <row r="1186" spans="25:28" x14ac:dyDescent="0.2">
      <c r="Y1186" s="1019"/>
      <c r="AA1186" s="1019"/>
      <c r="AB1186" s="1019"/>
    </row>
    <row r="1187" spans="25:28" x14ac:dyDescent="0.2">
      <c r="Y1187" s="1019"/>
      <c r="AA1187" s="1019"/>
      <c r="AB1187" s="1019"/>
    </row>
    <row r="1188" spans="25:28" x14ac:dyDescent="0.2">
      <c r="Y1188" s="1019"/>
      <c r="AA1188" s="1019"/>
      <c r="AB1188" s="1019"/>
    </row>
    <row r="1189" spans="25:28" x14ac:dyDescent="0.2">
      <c r="Y1189" s="1019"/>
      <c r="AA1189" s="1019"/>
      <c r="AB1189" s="1019"/>
    </row>
    <row r="1190" spans="25:28" x14ac:dyDescent="0.2">
      <c r="Y1190" s="1019"/>
      <c r="AA1190" s="1019"/>
      <c r="AB1190" s="1019"/>
    </row>
    <row r="1191" spans="25:28" x14ac:dyDescent="0.2">
      <c r="Y1191" s="1019"/>
      <c r="AA1191" s="1019"/>
      <c r="AB1191" s="1019"/>
    </row>
    <row r="1192" spans="25:28" x14ac:dyDescent="0.2">
      <c r="Y1192" s="1019"/>
      <c r="AA1192" s="1019"/>
      <c r="AB1192" s="1019"/>
    </row>
    <row r="1193" spans="25:28" x14ac:dyDescent="0.2">
      <c r="Y1193" s="1019"/>
      <c r="AA1193" s="1019"/>
      <c r="AB1193" s="1019"/>
    </row>
    <row r="1194" spans="25:28" x14ac:dyDescent="0.2">
      <c r="Y1194" s="1019"/>
      <c r="AA1194" s="1019"/>
      <c r="AB1194" s="1019"/>
    </row>
    <row r="1195" spans="25:28" x14ac:dyDescent="0.2">
      <c r="Y1195" s="1019"/>
      <c r="AA1195" s="1019"/>
      <c r="AB1195" s="1019"/>
    </row>
    <row r="1196" spans="25:28" x14ac:dyDescent="0.2">
      <c r="Y1196" s="1019"/>
      <c r="AA1196" s="1019"/>
      <c r="AB1196" s="1019"/>
    </row>
    <row r="1197" spans="25:28" x14ac:dyDescent="0.2">
      <c r="Y1197" s="1019"/>
      <c r="AA1197" s="1019"/>
      <c r="AB1197" s="1019"/>
    </row>
    <row r="1198" spans="25:28" x14ac:dyDescent="0.2">
      <c r="Y1198" s="1019"/>
      <c r="AA1198" s="1019"/>
      <c r="AB1198" s="1019"/>
    </row>
    <row r="1199" spans="25:28" x14ac:dyDescent="0.2">
      <c r="Y1199" s="1019"/>
      <c r="AA1199" s="1019"/>
      <c r="AB1199" s="1019"/>
    </row>
    <row r="1200" spans="25:28" x14ac:dyDescent="0.2">
      <c r="Y1200" s="1019"/>
      <c r="AA1200" s="1019"/>
      <c r="AB1200" s="1019"/>
    </row>
    <row r="1201" spans="25:28" x14ac:dyDescent="0.2">
      <c r="Y1201" s="1019"/>
      <c r="AA1201" s="1019"/>
      <c r="AB1201" s="1019"/>
    </row>
    <row r="1202" spans="25:28" x14ac:dyDescent="0.2">
      <c r="Y1202" s="1019"/>
      <c r="AA1202" s="1019"/>
      <c r="AB1202" s="1019"/>
    </row>
    <row r="1203" spans="25:28" x14ac:dyDescent="0.2">
      <c r="Y1203" s="1019"/>
      <c r="AA1203" s="1019"/>
      <c r="AB1203" s="1019"/>
    </row>
    <row r="1204" spans="25:28" x14ac:dyDescent="0.2">
      <c r="Y1204" s="1019"/>
      <c r="AA1204" s="1019"/>
      <c r="AB1204" s="1019"/>
    </row>
    <row r="1205" spans="25:28" x14ac:dyDescent="0.2">
      <c r="Y1205" s="1019"/>
      <c r="AA1205" s="1019"/>
      <c r="AB1205" s="1019"/>
    </row>
    <row r="1206" spans="25:28" x14ac:dyDescent="0.2">
      <c r="Y1206" s="1019"/>
      <c r="AA1206" s="1019"/>
      <c r="AB1206" s="1019"/>
    </row>
    <row r="1207" spans="25:28" x14ac:dyDescent="0.2">
      <c r="Y1207" s="1019"/>
      <c r="AA1207" s="1019"/>
      <c r="AB1207" s="1019"/>
    </row>
    <row r="1208" spans="25:28" x14ac:dyDescent="0.2">
      <c r="Y1208" s="1019"/>
      <c r="AA1208" s="1019"/>
      <c r="AB1208" s="1019"/>
    </row>
    <row r="1209" spans="25:28" x14ac:dyDescent="0.2">
      <c r="Y1209" s="1019"/>
      <c r="AA1209" s="1019"/>
      <c r="AB1209" s="1019"/>
    </row>
    <row r="1210" spans="25:28" x14ac:dyDescent="0.2">
      <c r="Y1210" s="1019"/>
      <c r="AA1210" s="1019"/>
      <c r="AB1210" s="1019"/>
    </row>
    <row r="1211" spans="25:28" x14ac:dyDescent="0.2">
      <c r="Y1211" s="1019"/>
      <c r="AA1211" s="1019"/>
      <c r="AB1211" s="1019"/>
    </row>
    <row r="1212" spans="25:28" x14ac:dyDescent="0.2">
      <c r="Y1212" s="1019"/>
      <c r="AA1212" s="1019"/>
      <c r="AB1212" s="1019"/>
    </row>
    <row r="1213" spans="25:28" x14ac:dyDescent="0.2">
      <c r="Y1213" s="1019"/>
      <c r="AA1213" s="1019"/>
      <c r="AB1213" s="1019"/>
    </row>
    <row r="1214" spans="25:28" x14ac:dyDescent="0.2">
      <c r="Y1214" s="1019"/>
      <c r="AA1214" s="1019"/>
      <c r="AB1214" s="1019"/>
    </row>
    <row r="1215" spans="25:28" x14ac:dyDescent="0.2">
      <c r="Y1215" s="1019"/>
      <c r="AA1215" s="1019"/>
      <c r="AB1215" s="1019"/>
    </row>
    <row r="1216" spans="25:28" x14ac:dyDescent="0.2">
      <c r="Y1216" s="1019"/>
      <c r="AA1216" s="1019"/>
      <c r="AB1216" s="1019"/>
    </row>
    <row r="1217" spans="25:28" x14ac:dyDescent="0.2">
      <c r="Y1217" s="1019"/>
      <c r="AA1217" s="1019"/>
      <c r="AB1217" s="1019"/>
    </row>
    <row r="1218" spans="25:28" x14ac:dyDescent="0.2">
      <c r="Y1218" s="1019"/>
      <c r="AA1218" s="1019"/>
      <c r="AB1218" s="1019"/>
    </row>
    <row r="1219" spans="25:28" x14ac:dyDescent="0.2">
      <c r="Y1219" s="1019"/>
      <c r="AA1219" s="1019"/>
      <c r="AB1219" s="1019"/>
    </row>
    <row r="1220" spans="25:28" x14ac:dyDescent="0.2">
      <c r="Y1220" s="1019"/>
      <c r="AA1220" s="1019"/>
      <c r="AB1220" s="1019"/>
    </row>
    <row r="1221" spans="25:28" x14ac:dyDescent="0.2">
      <c r="Y1221" s="1019"/>
      <c r="AA1221" s="1019"/>
      <c r="AB1221" s="1019"/>
    </row>
    <row r="1222" spans="25:28" x14ac:dyDescent="0.2">
      <c r="Y1222" s="1019"/>
      <c r="AA1222" s="1019"/>
      <c r="AB1222" s="1019"/>
    </row>
    <row r="1223" spans="25:28" x14ac:dyDescent="0.2">
      <c r="Y1223" s="1019"/>
      <c r="AA1223" s="1019"/>
      <c r="AB1223" s="1019"/>
    </row>
    <row r="1224" spans="25:28" x14ac:dyDescent="0.2">
      <c r="Y1224" s="1019"/>
      <c r="AA1224" s="1019"/>
      <c r="AB1224" s="1019"/>
    </row>
    <row r="1225" spans="25:28" x14ac:dyDescent="0.2">
      <c r="Y1225" s="1019"/>
      <c r="AA1225" s="1019"/>
      <c r="AB1225" s="1019"/>
    </row>
    <row r="1226" spans="25:28" x14ac:dyDescent="0.2">
      <c r="Y1226" s="1019"/>
      <c r="AA1226" s="1019"/>
      <c r="AB1226" s="1019"/>
    </row>
    <row r="1227" spans="25:28" x14ac:dyDescent="0.2">
      <c r="Y1227" s="1019"/>
      <c r="AA1227" s="1019"/>
      <c r="AB1227" s="1019"/>
    </row>
    <row r="1228" spans="25:28" x14ac:dyDescent="0.2">
      <c r="Y1228" s="1019"/>
      <c r="AA1228" s="1019"/>
      <c r="AB1228" s="1019"/>
    </row>
    <row r="1229" spans="25:28" x14ac:dyDescent="0.2">
      <c r="Y1229" s="1019"/>
      <c r="AA1229" s="1019"/>
      <c r="AB1229" s="1019"/>
    </row>
    <row r="1230" spans="25:28" x14ac:dyDescent="0.2">
      <c r="Y1230" s="1019"/>
      <c r="AA1230" s="1019"/>
      <c r="AB1230" s="1019"/>
    </row>
    <row r="1231" spans="25:28" x14ac:dyDescent="0.2">
      <c r="Y1231" s="1019"/>
      <c r="AA1231" s="1019"/>
      <c r="AB1231" s="1019"/>
    </row>
    <row r="1232" spans="25:28" x14ac:dyDescent="0.2">
      <c r="Y1232" s="1019"/>
      <c r="AA1232" s="1019"/>
      <c r="AB1232" s="1019"/>
    </row>
    <row r="1233" spans="25:28" x14ac:dyDescent="0.2">
      <c r="Y1233" s="1019"/>
      <c r="AA1233" s="1019"/>
      <c r="AB1233" s="1019"/>
    </row>
    <row r="1234" spans="25:28" x14ac:dyDescent="0.2">
      <c r="Y1234" s="1019"/>
      <c r="AA1234" s="1019"/>
      <c r="AB1234" s="1019"/>
    </row>
    <row r="1235" spans="25:28" x14ac:dyDescent="0.2">
      <c r="Y1235" s="1019"/>
      <c r="AA1235" s="1019"/>
      <c r="AB1235" s="1019"/>
    </row>
    <row r="1236" spans="25:28" x14ac:dyDescent="0.2">
      <c r="Y1236" s="1019"/>
      <c r="AA1236" s="1019"/>
      <c r="AB1236" s="1019"/>
    </row>
    <row r="1237" spans="25:28" x14ac:dyDescent="0.2">
      <c r="Y1237" s="1019"/>
      <c r="AA1237" s="1019"/>
      <c r="AB1237" s="1019"/>
    </row>
    <row r="1238" spans="25:28" x14ac:dyDescent="0.2">
      <c r="Y1238" s="1019"/>
      <c r="AA1238" s="1019"/>
      <c r="AB1238" s="1019"/>
    </row>
    <row r="1239" spans="25:28" x14ac:dyDescent="0.2">
      <c r="Y1239" s="1019"/>
      <c r="AA1239" s="1019"/>
      <c r="AB1239" s="1019"/>
    </row>
    <row r="1240" spans="25:28" x14ac:dyDescent="0.2">
      <c r="Y1240" s="1019"/>
      <c r="AA1240" s="1019"/>
      <c r="AB1240" s="1019"/>
    </row>
    <row r="1241" spans="25:28" x14ac:dyDescent="0.2">
      <c r="Y1241" s="1019"/>
      <c r="AA1241" s="1019"/>
      <c r="AB1241" s="1019"/>
    </row>
    <row r="1242" spans="25:28" x14ac:dyDescent="0.2">
      <c r="Y1242" s="1019"/>
      <c r="AA1242" s="1019"/>
      <c r="AB1242" s="1019"/>
    </row>
    <row r="1243" spans="25:28" x14ac:dyDescent="0.2">
      <c r="Y1243" s="1019"/>
      <c r="AA1243" s="1019"/>
      <c r="AB1243" s="1019"/>
    </row>
    <row r="1244" spans="25:28" x14ac:dyDescent="0.2">
      <c r="Y1244" s="1019"/>
      <c r="AA1244" s="1019"/>
      <c r="AB1244" s="1019"/>
    </row>
    <row r="1245" spans="25:28" x14ac:dyDescent="0.2">
      <c r="Y1245" s="1019"/>
      <c r="AA1245" s="1019"/>
      <c r="AB1245" s="1019"/>
    </row>
    <row r="1246" spans="25:28" x14ac:dyDescent="0.2">
      <c r="Y1246" s="1019"/>
      <c r="AA1246" s="1019"/>
      <c r="AB1246" s="1019"/>
    </row>
    <row r="1247" spans="25:28" x14ac:dyDescent="0.2">
      <c r="Y1247" s="1019"/>
      <c r="AA1247" s="1019"/>
      <c r="AB1247" s="1019"/>
    </row>
    <row r="1248" spans="25:28" x14ac:dyDescent="0.2">
      <c r="Y1248" s="1019"/>
      <c r="AA1248" s="1019"/>
      <c r="AB1248" s="1019"/>
    </row>
    <row r="1249" spans="25:28" x14ac:dyDescent="0.2">
      <c r="Y1249" s="1019"/>
      <c r="AA1249" s="1019"/>
      <c r="AB1249" s="1019"/>
    </row>
    <row r="1250" spans="25:28" x14ac:dyDescent="0.2">
      <c r="Y1250" s="1019"/>
      <c r="AA1250" s="1019"/>
      <c r="AB1250" s="1019"/>
    </row>
    <row r="1251" spans="25:28" x14ac:dyDescent="0.2">
      <c r="Y1251" s="1019"/>
      <c r="AA1251" s="1019"/>
      <c r="AB1251" s="1019"/>
    </row>
    <row r="1252" spans="25:28" x14ac:dyDescent="0.2">
      <c r="Y1252" s="1019"/>
      <c r="AA1252" s="1019"/>
      <c r="AB1252" s="1019"/>
    </row>
    <row r="1253" spans="25:28" x14ac:dyDescent="0.2">
      <c r="Y1253" s="1019"/>
      <c r="AA1253" s="1019"/>
      <c r="AB1253" s="1019"/>
    </row>
    <row r="1254" spans="25:28" x14ac:dyDescent="0.2">
      <c r="Y1254" s="1019"/>
      <c r="AA1254" s="1019"/>
      <c r="AB1254" s="1019"/>
    </row>
    <row r="1255" spans="25:28" x14ac:dyDescent="0.2">
      <c r="Y1255" s="1019"/>
      <c r="AA1255" s="1019"/>
      <c r="AB1255" s="1019"/>
    </row>
    <row r="1256" spans="25:28" x14ac:dyDescent="0.2">
      <c r="Y1256" s="1019"/>
      <c r="AA1256" s="1019"/>
      <c r="AB1256" s="1019"/>
    </row>
    <row r="1257" spans="25:28" x14ac:dyDescent="0.2">
      <c r="Y1257" s="1019"/>
      <c r="AA1257" s="1019"/>
      <c r="AB1257" s="1019"/>
    </row>
    <row r="1258" spans="25:28" x14ac:dyDescent="0.2">
      <c r="Y1258" s="1019"/>
      <c r="AA1258" s="1019"/>
      <c r="AB1258" s="1019"/>
    </row>
    <row r="1259" spans="25:28" x14ac:dyDescent="0.2">
      <c r="Y1259" s="1019"/>
      <c r="AA1259" s="1019"/>
      <c r="AB1259" s="1019"/>
    </row>
    <row r="1260" spans="25:28" x14ac:dyDescent="0.2">
      <c r="Y1260" s="1019"/>
      <c r="AA1260" s="1019"/>
      <c r="AB1260" s="1019"/>
    </row>
    <row r="1261" spans="25:28" x14ac:dyDescent="0.2">
      <c r="Y1261" s="1019"/>
      <c r="AA1261" s="1019"/>
      <c r="AB1261" s="1019"/>
    </row>
    <row r="1262" spans="25:28" x14ac:dyDescent="0.2">
      <c r="Y1262" s="1019"/>
      <c r="AA1262" s="1019"/>
      <c r="AB1262" s="1019"/>
    </row>
    <row r="1263" spans="25:28" x14ac:dyDescent="0.2">
      <c r="Y1263" s="1019"/>
      <c r="AA1263" s="1019"/>
      <c r="AB1263" s="1019"/>
    </row>
    <row r="1264" spans="25:28" x14ac:dyDescent="0.2">
      <c r="Y1264" s="1019"/>
      <c r="AA1264" s="1019"/>
      <c r="AB1264" s="1019"/>
    </row>
    <row r="1265" spans="25:28" x14ac:dyDescent="0.2">
      <c r="Y1265" s="1019"/>
      <c r="AA1265" s="1019"/>
      <c r="AB1265" s="1019"/>
    </row>
    <row r="1266" spans="25:28" x14ac:dyDescent="0.2">
      <c r="Y1266" s="1019"/>
      <c r="AA1266" s="1019"/>
      <c r="AB1266" s="1019"/>
    </row>
    <row r="1267" spans="25:28" x14ac:dyDescent="0.2">
      <c r="Y1267" s="1019"/>
      <c r="AA1267" s="1019"/>
      <c r="AB1267" s="1019"/>
    </row>
    <row r="1268" spans="25:28" x14ac:dyDescent="0.2">
      <c r="Y1268" s="1019"/>
      <c r="AA1268" s="1019"/>
      <c r="AB1268" s="1019"/>
    </row>
    <row r="1269" spans="25:28" x14ac:dyDescent="0.2">
      <c r="Y1269" s="1019"/>
      <c r="AA1269" s="1019"/>
      <c r="AB1269" s="1019"/>
    </row>
    <row r="1270" spans="25:28" x14ac:dyDescent="0.2">
      <c r="Y1270" s="1019"/>
      <c r="AA1270" s="1019"/>
      <c r="AB1270" s="1019"/>
    </row>
    <row r="1271" spans="25:28" x14ac:dyDescent="0.2">
      <c r="Y1271" s="1019"/>
      <c r="AA1271" s="1019"/>
      <c r="AB1271" s="1019"/>
    </row>
    <row r="1272" spans="25:28" x14ac:dyDescent="0.2">
      <c r="Y1272" s="1019"/>
      <c r="AA1272" s="1019"/>
      <c r="AB1272" s="1019"/>
    </row>
    <row r="1273" spans="25:28" x14ac:dyDescent="0.2">
      <c r="Y1273" s="1019"/>
      <c r="AA1273" s="1019"/>
      <c r="AB1273" s="1019"/>
    </row>
    <row r="1274" spans="25:28" x14ac:dyDescent="0.2">
      <c r="Y1274" s="1019"/>
      <c r="AA1274" s="1019"/>
      <c r="AB1274" s="1019"/>
    </row>
    <row r="1275" spans="25:28" x14ac:dyDescent="0.2">
      <c r="Y1275" s="1019"/>
      <c r="AA1275" s="1019"/>
      <c r="AB1275" s="1019"/>
    </row>
    <row r="1276" spans="25:28" x14ac:dyDescent="0.2">
      <c r="Y1276" s="1019"/>
      <c r="AA1276" s="1019"/>
      <c r="AB1276" s="1019"/>
    </row>
    <row r="1277" spans="25:28" x14ac:dyDescent="0.2">
      <c r="Y1277" s="1019"/>
      <c r="AA1277" s="1019"/>
      <c r="AB1277" s="1019"/>
    </row>
    <row r="1278" spans="25:28" x14ac:dyDescent="0.2">
      <c r="Y1278" s="1019"/>
      <c r="AA1278" s="1019"/>
      <c r="AB1278" s="1019"/>
    </row>
    <row r="1279" spans="25:28" x14ac:dyDescent="0.2">
      <c r="Y1279" s="1019"/>
      <c r="AA1279" s="1019"/>
      <c r="AB1279" s="1019"/>
    </row>
    <row r="1280" spans="25:28" x14ac:dyDescent="0.2">
      <c r="Y1280" s="1019"/>
      <c r="AA1280" s="1019"/>
      <c r="AB1280" s="1019"/>
    </row>
    <row r="1281" spans="25:28" x14ac:dyDescent="0.2">
      <c r="Y1281" s="1019"/>
      <c r="AA1281" s="1019"/>
      <c r="AB1281" s="1019"/>
    </row>
    <row r="1282" spans="25:28" x14ac:dyDescent="0.2">
      <c r="Y1282" s="1019"/>
      <c r="AA1282" s="1019"/>
      <c r="AB1282" s="1019"/>
    </row>
    <row r="1283" spans="25:28" x14ac:dyDescent="0.2">
      <c r="Y1283" s="1019"/>
      <c r="AA1283" s="1019"/>
      <c r="AB1283" s="1019"/>
    </row>
    <row r="1284" spans="25:28" x14ac:dyDescent="0.2">
      <c r="Y1284" s="1019"/>
      <c r="AA1284" s="1019"/>
      <c r="AB1284" s="1019"/>
    </row>
    <row r="1285" spans="25:28" x14ac:dyDescent="0.2">
      <c r="Y1285" s="1019"/>
      <c r="AA1285" s="1019"/>
      <c r="AB1285" s="1019"/>
    </row>
    <row r="1286" spans="25:28" x14ac:dyDescent="0.2">
      <c r="Y1286" s="1019"/>
      <c r="AA1286" s="1019"/>
      <c r="AB1286" s="1019"/>
    </row>
    <row r="1287" spans="25:28" x14ac:dyDescent="0.2">
      <c r="Y1287" s="1019"/>
      <c r="AA1287" s="1019"/>
      <c r="AB1287" s="1019"/>
    </row>
    <row r="1288" spans="25:28" x14ac:dyDescent="0.2">
      <c r="Y1288" s="1019"/>
      <c r="AA1288" s="1019"/>
      <c r="AB1288" s="1019"/>
    </row>
    <row r="1289" spans="25:28" x14ac:dyDescent="0.2">
      <c r="Y1289" s="1019"/>
      <c r="AA1289" s="1019"/>
      <c r="AB1289" s="1019"/>
    </row>
    <row r="1290" spans="25:28" x14ac:dyDescent="0.2">
      <c r="Y1290" s="1019"/>
      <c r="AA1290" s="1019"/>
      <c r="AB1290" s="1019"/>
    </row>
    <row r="1291" spans="25:28" x14ac:dyDescent="0.2">
      <c r="Y1291" s="1019"/>
      <c r="AA1291" s="1019"/>
      <c r="AB1291" s="1019"/>
    </row>
    <row r="1292" spans="25:28" x14ac:dyDescent="0.2">
      <c r="Y1292" s="1019"/>
      <c r="AA1292" s="1019"/>
      <c r="AB1292" s="1019"/>
    </row>
    <row r="1293" spans="25:28" x14ac:dyDescent="0.2">
      <c r="Y1293" s="1019"/>
      <c r="AA1293" s="1019"/>
      <c r="AB1293" s="1019"/>
    </row>
    <row r="1294" spans="25:28" x14ac:dyDescent="0.2">
      <c r="Y1294" s="1019"/>
      <c r="AA1294" s="1019"/>
      <c r="AB1294" s="1019"/>
    </row>
    <row r="1295" spans="25:28" x14ac:dyDescent="0.2">
      <c r="Y1295" s="1019"/>
      <c r="AA1295" s="1019"/>
      <c r="AB1295" s="1019"/>
    </row>
    <row r="1296" spans="25:28" x14ac:dyDescent="0.2">
      <c r="Y1296" s="1019"/>
      <c r="AA1296" s="1019"/>
      <c r="AB1296" s="1019"/>
    </row>
    <row r="1297" spans="25:28" x14ac:dyDescent="0.2">
      <c r="Y1297" s="1019"/>
      <c r="AA1297" s="1019"/>
      <c r="AB1297" s="1019"/>
    </row>
    <row r="1298" spans="25:28" x14ac:dyDescent="0.2">
      <c r="Y1298" s="1019"/>
      <c r="AA1298" s="1019"/>
      <c r="AB1298" s="1019"/>
    </row>
    <row r="1299" spans="25:28" x14ac:dyDescent="0.2">
      <c r="Y1299" s="1019"/>
      <c r="AA1299" s="1019"/>
      <c r="AB1299" s="1019"/>
    </row>
    <row r="1300" spans="25:28" x14ac:dyDescent="0.2">
      <c r="Y1300" s="1019"/>
      <c r="AA1300" s="1019"/>
      <c r="AB1300" s="1019"/>
    </row>
    <row r="1301" spans="25:28" x14ac:dyDescent="0.2">
      <c r="Y1301" s="1019"/>
      <c r="AA1301" s="1019"/>
      <c r="AB1301" s="1019"/>
    </row>
    <row r="1302" spans="25:28" x14ac:dyDescent="0.2">
      <c r="Y1302" s="1019"/>
      <c r="AA1302" s="1019"/>
      <c r="AB1302" s="1019"/>
    </row>
    <row r="1303" spans="25:28" x14ac:dyDescent="0.2">
      <c r="Y1303" s="1019"/>
      <c r="AA1303" s="1019"/>
      <c r="AB1303" s="1019"/>
    </row>
    <row r="1304" spans="25:28" x14ac:dyDescent="0.2">
      <c r="Y1304" s="1019"/>
      <c r="AA1304" s="1019"/>
      <c r="AB1304" s="1019"/>
    </row>
    <row r="1305" spans="25:28" x14ac:dyDescent="0.2">
      <c r="Y1305" s="1019"/>
      <c r="AA1305" s="1019"/>
      <c r="AB1305" s="1019"/>
    </row>
    <row r="1306" spans="25:28" x14ac:dyDescent="0.2">
      <c r="Y1306" s="1019"/>
      <c r="AA1306" s="1019"/>
      <c r="AB1306" s="1019"/>
    </row>
    <row r="1307" spans="25:28" x14ac:dyDescent="0.2">
      <c r="Y1307" s="1019"/>
      <c r="AA1307" s="1019"/>
      <c r="AB1307" s="1019"/>
    </row>
    <row r="1308" spans="25:28" x14ac:dyDescent="0.2">
      <c r="Y1308" s="1019"/>
      <c r="AA1308" s="1019"/>
      <c r="AB1308" s="1019"/>
    </row>
    <row r="1309" spans="25:28" x14ac:dyDescent="0.2">
      <c r="Y1309" s="1019"/>
      <c r="AA1309" s="1019"/>
      <c r="AB1309" s="1019"/>
    </row>
    <row r="1310" spans="25:28" x14ac:dyDescent="0.2">
      <c r="Y1310" s="1019"/>
      <c r="AA1310" s="1019"/>
      <c r="AB1310" s="1019"/>
    </row>
    <row r="1311" spans="25:28" x14ac:dyDescent="0.2">
      <c r="Y1311" s="1019"/>
      <c r="AA1311" s="1019"/>
      <c r="AB1311" s="1019"/>
    </row>
    <row r="1312" spans="25:28" x14ac:dyDescent="0.2">
      <c r="Y1312" s="1019"/>
      <c r="AA1312" s="1019"/>
      <c r="AB1312" s="1019"/>
    </row>
    <row r="1313" spans="25:28" x14ac:dyDescent="0.2">
      <c r="Y1313" s="1019"/>
      <c r="AA1313" s="1019"/>
      <c r="AB1313" s="1019"/>
    </row>
    <row r="1314" spans="25:28" x14ac:dyDescent="0.2">
      <c r="Y1314" s="1019"/>
      <c r="AA1314" s="1019"/>
      <c r="AB1314" s="1019"/>
    </row>
    <row r="1315" spans="25:28" x14ac:dyDescent="0.2">
      <c r="Y1315" s="1019"/>
      <c r="AA1315" s="1019"/>
      <c r="AB1315" s="1019"/>
    </row>
    <row r="1316" spans="25:28" x14ac:dyDescent="0.2">
      <c r="Y1316" s="1019"/>
      <c r="AA1316" s="1019"/>
      <c r="AB1316" s="1019"/>
    </row>
    <row r="1317" spans="25:28" x14ac:dyDescent="0.2">
      <c r="Y1317" s="1019"/>
      <c r="AA1317" s="1019"/>
      <c r="AB1317" s="1019"/>
    </row>
    <row r="1318" spans="25:28" x14ac:dyDescent="0.2">
      <c r="Y1318" s="1019"/>
      <c r="AA1318" s="1019"/>
      <c r="AB1318" s="1019"/>
    </row>
    <row r="1319" spans="25:28" x14ac:dyDescent="0.2">
      <c r="Y1319" s="1019"/>
      <c r="AA1319" s="1019"/>
      <c r="AB1319" s="1019"/>
    </row>
    <row r="1320" spans="25:28" x14ac:dyDescent="0.2">
      <c r="Y1320" s="1019"/>
      <c r="AA1320" s="1019"/>
      <c r="AB1320" s="1019"/>
    </row>
    <row r="1321" spans="25:28" x14ac:dyDescent="0.2">
      <c r="Y1321" s="1019"/>
      <c r="AA1321" s="1019"/>
      <c r="AB1321" s="1019"/>
    </row>
    <row r="1322" spans="25:28" x14ac:dyDescent="0.2">
      <c r="Y1322" s="1019"/>
      <c r="AA1322" s="1019"/>
      <c r="AB1322" s="1019"/>
    </row>
    <row r="1323" spans="25:28" x14ac:dyDescent="0.2">
      <c r="Y1323" s="1019"/>
      <c r="AA1323" s="1019"/>
      <c r="AB1323" s="1019"/>
    </row>
    <row r="1324" spans="25:28" x14ac:dyDescent="0.2">
      <c r="Y1324" s="1019"/>
      <c r="AA1324" s="1019"/>
      <c r="AB1324" s="1019"/>
    </row>
    <row r="1325" spans="25:28" x14ac:dyDescent="0.2">
      <c r="Y1325" s="1019"/>
      <c r="AA1325" s="1019"/>
      <c r="AB1325" s="1019"/>
    </row>
    <row r="1326" spans="25:28" x14ac:dyDescent="0.2">
      <c r="Y1326" s="1019"/>
      <c r="AA1326" s="1019"/>
      <c r="AB1326" s="1019"/>
    </row>
    <row r="1327" spans="25:28" x14ac:dyDescent="0.2">
      <c r="Y1327" s="1019"/>
      <c r="AA1327" s="1019"/>
      <c r="AB1327" s="1019"/>
    </row>
    <row r="1328" spans="25:28" x14ac:dyDescent="0.2">
      <c r="Y1328" s="1019"/>
      <c r="AA1328" s="1019"/>
      <c r="AB1328" s="1019"/>
    </row>
    <row r="1329" spans="25:28" x14ac:dyDescent="0.2">
      <c r="Y1329" s="1019"/>
      <c r="AA1329" s="1019"/>
      <c r="AB1329" s="1019"/>
    </row>
    <row r="1330" spans="25:28" x14ac:dyDescent="0.2">
      <c r="Y1330" s="1019"/>
      <c r="AA1330" s="1019"/>
      <c r="AB1330" s="1019"/>
    </row>
    <row r="1331" spans="25:28" x14ac:dyDescent="0.2">
      <c r="Y1331" s="1019"/>
      <c r="AA1331" s="1019"/>
      <c r="AB1331" s="1019"/>
    </row>
    <row r="1332" spans="25:28" x14ac:dyDescent="0.2">
      <c r="Y1332" s="1019"/>
      <c r="AA1332" s="1019"/>
      <c r="AB1332" s="1019"/>
    </row>
    <row r="1333" spans="25:28" x14ac:dyDescent="0.2">
      <c r="Y1333" s="1019"/>
      <c r="AA1333" s="1019"/>
      <c r="AB1333" s="1019"/>
    </row>
    <row r="1334" spans="25:28" x14ac:dyDescent="0.2">
      <c r="Y1334" s="1019"/>
      <c r="AA1334" s="1019"/>
      <c r="AB1334" s="1019"/>
    </row>
    <row r="1335" spans="25:28" x14ac:dyDescent="0.2">
      <c r="Y1335" s="1019"/>
      <c r="AA1335" s="1019"/>
      <c r="AB1335" s="1019"/>
    </row>
    <row r="1336" spans="25:28" x14ac:dyDescent="0.2">
      <c r="Y1336" s="1019"/>
      <c r="AA1336" s="1019"/>
      <c r="AB1336" s="1019"/>
    </row>
    <row r="1337" spans="25:28" x14ac:dyDescent="0.2">
      <c r="Y1337" s="1019"/>
      <c r="AA1337" s="1019"/>
      <c r="AB1337" s="1019"/>
    </row>
    <row r="1338" spans="25:28" x14ac:dyDescent="0.2">
      <c r="Y1338" s="1019"/>
      <c r="AA1338" s="1019"/>
      <c r="AB1338" s="1019"/>
    </row>
    <row r="1339" spans="25:28" x14ac:dyDescent="0.2">
      <c r="Y1339" s="1019"/>
      <c r="AA1339" s="1019"/>
      <c r="AB1339" s="1019"/>
    </row>
    <row r="1340" spans="25:28" x14ac:dyDescent="0.2">
      <c r="Y1340" s="1019"/>
      <c r="AA1340" s="1019"/>
      <c r="AB1340" s="1019"/>
    </row>
    <row r="1341" spans="25:28" x14ac:dyDescent="0.2">
      <c r="Y1341" s="1019"/>
      <c r="AA1341" s="1019"/>
      <c r="AB1341" s="1019"/>
    </row>
    <row r="1342" spans="25:28" x14ac:dyDescent="0.2">
      <c r="Y1342" s="1019"/>
      <c r="AA1342" s="1019"/>
      <c r="AB1342" s="1019"/>
    </row>
    <row r="1343" spans="25:28" x14ac:dyDescent="0.2">
      <c r="Y1343" s="1019"/>
      <c r="AA1343" s="1019"/>
      <c r="AB1343" s="1019"/>
    </row>
    <row r="1344" spans="25:28" x14ac:dyDescent="0.2">
      <c r="Y1344" s="1019"/>
      <c r="AA1344" s="1019"/>
      <c r="AB1344" s="1019"/>
    </row>
    <row r="1345" spans="25:28" x14ac:dyDescent="0.2">
      <c r="Y1345" s="1019"/>
      <c r="AA1345" s="1019"/>
      <c r="AB1345" s="1019"/>
    </row>
    <row r="1346" spans="25:28" x14ac:dyDescent="0.2">
      <c r="Y1346" s="1019"/>
      <c r="AA1346" s="1019"/>
      <c r="AB1346" s="1019"/>
    </row>
    <row r="1347" spans="25:28" x14ac:dyDescent="0.2">
      <c r="Y1347" s="1019"/>
      <c r="AA1347" s="1019"/>
      <c r="AB1347" s="1019"/>
    </row>
    <row r="1348" spans="25:28" x14ac:dyDescent="0.2">
      <c r="Y1348" s="1019"/>
      <c r="AA1348" s="1019"/>
      <c r="AB1348" s="1019"/>
    </row>
    <row r="1349" spans="25:28" x14ac:dyDescent="0.2">
      <c r="Y1349" s="1019"/>
      <c r="AA1349" s="1019"/>
      <c r="AB1349" s="1019"/>
    </row>
    <row r="1350" spans="25:28" x14ac:dyDescent="0.2">
      <c r="Y1350" s="1019"/>
      <c r="AA1350" s="1019"/>
      <c r="AB1350" s="1019"/>
    </row>
    <row r="1351" spans="25:28" x14ac:dyDescent="0.2">
      <c r="Y1351" s="1019"/>
      <c r="AA1351" s="1019"/>
      <c r="AB1351" s="1019"/>
    </row>
    <row r="1352" spans="25:28" x14ac:dyDescent="0.2">
      <c r="Y1352" s="1019"/>
      <c r="AA1352" s="1019"/>
      <c r="AB1352" s="1019"/>
    </row>
    <row r="1353" spans="25:28" x14ac:dyDescent="0.2">
      <c r="Y1353" s="1019"/>
      <c r="AA1353" s="1019"/>
      <c r="AB1353" s="1019"/>
    </row>
    <row r="1354" spans="25:28" x14ac:dyDescent="0.2">
      <c r="Y1354" s="1019"/>
      <c r="AA1354" s="1019"/>
      <c r="AB1354" s="1019"/>
    </row>
    <row r="1355" spans="25:28" x14ac:dyDescent="0.2">
      <c r="Y1355" s="1019"/>
      <c r="AA1355" s="1019"/>
      <c r="AB1355" s="1019"/>
    </row>
    <row r="1356" spans="25:28" x14ac:dyDescent="0.2">
      <c r="Y1356" s="1019"/>
      <c r="AA1356" s="1019"/>
      <c r="AB1356" s="1019"/>
    </row>
    <row r="1357" spans="25:28" x14ac:dyDescent="0.2">
      <c r="Y1357" s="1019"/>
      <c r="AA1357" s="1019"/>
      <c r="AB1357" s="1019"/>
    </row>
    <row r="1358" spans="25:28" x14ac:dyDescent="0.2">
      <c r="Y1358" s="1019"/>
      <c r="AA1358" s="1019"/>
      <c r="AB1358" s="1019"/>
    </row>
    <row r="1359" spans="25:28" x14ac:dyDescent="0.2">
      <c r="Y1359" s="1019"/>
      <c r="AA1359" s="1019"/>
      <c r="AB1359" s="1019"/>
    </row>
    <row r="1360" spans="25:28" x14ac:dyDescent="0.2">
      <c r="Y1360" s="1019"/>
      <c r="AA1360" s="1019"/>
      <c r="AB1360" s="1019"/>
    </row>
    <row r="1361" spans="25:28" x14ac:dyDescent="0.2">
      <c r="Y1361" s="1019"/>
      <c r="AA1361" s="1019"/>
      <c r="AB1361" s="1019"/>
    </row>
    <row r="1362" spans="25:28" x14ac:dyDescent="0.2">
      <c r="Y1362" s="1019"/>
      <c r="AA1362" s="1019"/>
      <c r="AB1362" s="1019"/>
    </row>
    <row r="1363" spans="25:28" x14ac:dyDescent="0.2">
      <c r="Y1363" s="1019"/>
      <c r="AA1363" s="1019"/>
      <c r="AB1363" s="1019"/>
    </row>
    <row r="1364" spans="25:28" x14ac:dyDescent="0.2">
      <c r="Y1364" s="1019"/>
      <c r="AA1364" s="1019"/>
      <c r="AB1364" s="1019"/>
    </row>
    <row r="1365" spans="25:28" x14ac:dyDescent="0.2">
      <c r="Y1365" s="1019"/>
      <c r="AA1365" s="1019"/>
      <c r="AB1365" s="1019"/>
    </row>
    <row r="1366" spans="25:28" x14ac:dyDescent="0.2">
      <c r="Y1366" s="1019"/>
      <c r="AA1366" s="1019"/>
      <c r="AB1366" s="1019"/>
    </row>
    <row r="1367" spans="25:28" x14ac:dyDescent="0.2">
      <c r="Y1367" s="1019"/>
      <c r="AA1367" s="1019"/>
      <c r="AB1367" s="1019"/>
    </row>
    <row r="1368" spans="25:28" x14ac:dyDescent="0.2">
      <c r="Y1368" s="1019"/>
      <c r="AA1368" s="1019"/>
      <c r="AB1368" s="1019"/>
    </row>
    <row r="1369" spans="25:28" x14ac:dyDescent="0.2">
      <c r="Y1369" s="1019"/>
      <c r="AA1369" s="1019"/>
      <c r="AB1369" s="1019"/>
    </row>
    <row r="1370" spans="25:28" x14ac:dyDescent="0.2">
      <c r="Y1370" s="1019"/>
      <c r="AA1370" s="1019"/>
      <c r="AB1370" s="1019"/>
    </row>
    <row r="1371" spans="25:28" x14ac:dyDescent="0.2">
      <c r="Y1371" s="1019"/>
      <c r="AA1371" s="1019"/>
      <c r="AB1371" s="1019"/>
    </row>
    <row r="1372" spans="25:28" x14ac:dyDescent="0.2">
      <c r="Y1372" s="1019"/>
      <c r="AA1372" s="1019"/>
      <c r="AB1372" s="1019"/>
    </row>
    <row r="1373" spans="25:28" x14ac:dyDescent="0.2">
      <c r="Y1373" s="1019"/>
      <c r="AA1373" s="1019"/>
      <c r="AB1373" s="1019"/>
    </row>
    <row r="1374" spans="25:28" x14ac:dyDescent="0.2">
      <c r="Y1374" s="1019"/>
      <c r="AA1374" s="1019"/>
      <c r="AB1374" s="1019"/>
    </row>
    <row r="1375" spans="25:28" x14ac:dyDescent="0.2">
      <c r="Y1375" s="1019"/>
      <c r="AA1375" s="1019"/>
      <c r="AB1375" s="1019"/>
    </row>
    <row r="1376" spans="25:28" x14ac:dyDescent="0.2">
      <c r="Y1376" s="1019"/>
      <c r="AA1376" s="1019"/>
      <c r="AB1376" s="1019"/>
    </row>
    <row r="1377" spans="25:28" x14ac:dyDescent="0.2">
      <c r="Y1377" s="1019"/>
      <c r="AA1377" s="1019"/>
      <c r="AB1377" s="1019"/>
    </row>
    <row r="1378" spans="25:28" x14ac:dyDescent="0.2">
      <c r="Y1378" s="1019"/>
      <c r="AA1378" s="1019"/>
      <c r="AB1378" s="1019"/>
    </row>
    <row r="1379" spans="25:28" x14ac:dyDescent="0.2">
      <c r="Y1379" s="1019"/>
      <c r="AA1379" s="1019"/>
      <c r="AB1379" s="1019"/>
    </row>
    <row r="1380" spans="25:28" x14ac:dyDescent="0.2">
      <c r="Y1380" s="1019"/>
      <c r="AA1380" s="1019"/>
      <c r="AB1380" s="1019"/>
    </row>
    <row r="1381" spans="25:28" x14ac:dyDescent="0.2">
      <c r="Y1381" s="1019"/>
      <c r="AA1381" s="1019"/>
      <c r="AB1381" s="1019"/>
    </row>
    <row r="1382" spans="25:28" x14ac:dyDescent="0.2">
      <c r="Y1382" s="1019"/>
      <c r="AA1382" s="1019"/>
      <c r="AB1382" s="1019"/>
    </row>
    <row r="1383" spans="25:28" x14ac:dyDescent="0.2">
      <c r="Y1383" s="1019"/>
      <c r="AA1383" s="1019"/>
      <c r="AB1383" s="1019"/>
    </row>
    <row r="1384" spans="25:28" x14ac:dyDescent="0.2">
      <c r="Y1384" s="1019"/>
      <c r="AA1384" s="1019"/>
      <c r="AB1384" s="1019"/>
    </row>
    <row r="1385" spans="25:28" x14ac:dyDescent="0.2">
      <c r="Y1385" s="1019"/>
      <c r="AA1385" s="1019"/>
      <c r="AB1385" s="1019"/>
    </row>
    <row r="1386" spans="25:28" x14ac:dyDescent="0.2">
      <c r="Y1386" s="1019"/>
      <c r="AA1386" s="1019"/>
      <c r="AB1386" s="1019"/>
    </row>
    <row r="1387" spans="25:28" x14ac:dyDescent="0.2">
      <c r="Y1387" s="1019"/>
      <c r="AA1387" s="1019"/>
      <c r="AB1387" s="1019"/>
    </row>
    <row r="1388" spans="25:28" x14ac:dyDescent="0.2">
      <c r="Y1388" s="1019"/>
      <c r="AA1388" s="1019"/>
      <c r="AB1388" s="1019"/>
    </row>
    <row r="1389" spans="25:28" x14ac:dyDescent="0.2">
      <c r="Y1389" s="1019"/>
      <c r="AA1389" s="1019"/>
      <c r="AB1389" s="1019"/>
    </row>
    <row r="1390" spans="25:28" x14ac:dyDescent="0.2">
      <c r="Y1390" s="1019"/>
      <c r="AA1390" s="1019"/>
      <c r="AB1390" s="1019"/>
    </row>
    <row r="1391" spans="25:28" x14ac:dyDescent="0.2">
      <c r="Y1391" s="1019"/>
      <c r="AA1391" s="1019"/>
      <c r="AB1391" s="1019"/>
    </row>
    <row r="1392" spans="25:28" x14ac:dyDescent="0.2">
      <c r="Y1392" s="1019"/>
      <c r="AA1392" s="1019"/>
      <c r="AB1392" s="1019"/>
    </row>
    <row r="1393" spans="25:28" x14ac:dyDescent="0.2">
      <c r="Y1393" s="1019"/>
      <c r="AA1393" s="1019"/>
      <c r="AB1393" s="1019"/>
    </row>
    <row r="1394" spans="25:28" x14ac:dyDescent="0.2">
      <c r="Y1394" s="1019"/>
      <c r="AA1394" s="1019"/>
      <c r="AB1394" s="1019"/>
    </row>
    <row r="1395" spans="25:28" x14ac:dyDescent="0.2">
      <c r="Y1395" s="1019"/>
      <c r="AA1395" s="1019"/>
      <c r="AB1395" s="1019"/>
    </row>
    <row r="1396" spans="25:28" x14ac:dyDescent="0.2">
      <c r="Y1396" s="1019"/>
      <c r="AA1396" s="1019"/>
      <c r="AB1396" s="1019"/>
    </row>
    <row r="1397" spans="25:28" x14ac:dyDescent="0.2">
      <c r="Y1397" s="1019"/>
      <c r="AA1397" s="1019"/>
      <c r="AB1397" s="1019"/>
    </row>
    <row r="1398" spans="25:28" x14ac:dyDescent="0.2">
      <c r="Y1398" s="1019"/>
      <c r="AA1398" s="1019"/>
      <c r="AB1398" s="1019"/>
    </row>
    <row r="1399" spans="25:28" x14ac:dyDescent="0.2">
      <c r="Y1399" s="1019"/>
      <c r="AA1399" s="1019"/>
      <c r="AB1399" s="1019"/>
    </row>
    <row r="1400" spans="25:28" x14ac:dyDescent="0.2">
      <c r="Y1400" s="1019"/>
      <c r="AA1400" s="1019"/>
      <c r="AB1400" s="1019"/>
    </row>
    <row r="1401" spans="25:28" x14ac:dyDescent="0.2">
      <c r="Y1401" s="1019"/>
      <c r="AA1401" s="1019"/>
      <c r="AB1401" s="1019"/>
    </row>
    <row r="1402" spans="25:28" x14ac:dyDescent="0.2">
      <c r="Y1402" s="1019"/>
      <c r="AA1402" s="1019"/>
      <c r="AB1402" s="1019"/>
    </row>
    <row r="1403" spans="25:28" x14ac:dyDescent="0.2">
      <c r="Y1403" s="1019"/>
      <c r="AA1403" s="1019"/>
      <c r="AB1403" s="1019"/>
    </row>
    <row r="1404" spans="25:28" x14ac:dyDescent="0.2">
      <c r="Y1404" s="1019"/>
      <c r="AA1404" s="1019"/>
      <c r="AB1404" s="1019"/>
    </row>
    <row r="1405" spans="25:28" x14ac:dyDescent="0.2">
      <c r="Y1405" s="1019"/>
      <c r="AA1405" s="1019"/>
      <c r="AB1405" s="1019"/>
    </row>
    <row r="1406" spans="25:28" x14ac:dyDescent="0.2">
      <c r="Y1406" s="1019"/>
      <c r="AA1406" s="1019"/>
      <c r="AB1406" s="1019"/>
    </row>
    <row r="1407" spans="25:28" x14ac:dyDescent="0.2">
      <c r="Y1407" s="1019"/>
      <c r="AA1407" s="1019"/>
      <c r="AB1407" s="1019"/>
    </row>
    <row r="1408" spans="25:28" x14ac:dyDescent="0.2">
      <c r="Y1408" s="1019"/>
      <c r="AA1408" s="1019"/>
      <c r="AB1408" s="1019"/>
    </row>
    <row r="1409" spans="25:28" x14ac:dyDescent="0.2">
      <c r="Y1409" s="1019"/>
      <c r="AA1409" s="1019"/>
      <c r="AB1409" s="1019"/>
    </row>
    <row r="1410" spans="25:28" x14ac:dyDescent="0.2">
      <c r="Y1410" s="1019"/>
      <c r="AA1410" s="1019"/>
      <c r="AB1410" s="1019"/>
    </row>
    <row r="1411" spans="25:28" x14ac:dyDescent="0.2">
      <c r="Y1411" s="1019"/>
      <c r="AA1411" s="1019"/>
      <c r="AB1411" s="1019"/>
    </row>
    <row r="1412" spans="25:28" x14ac:dyDescent="0.2">
      <c r="Y1412" s="1019"/>
      <c r="AA1412" s="1019"/>
      <c r="AB1412" s="1019"/>
    </row>
    <row r="1413" spans="25:28" x14ac:dyDescent="0.2">
      <c r="Y1413" s="1019"/>
      <c r="AA1413" s="1019"/>
      <c r="AB1413" s="1019"/>
    </row>
    <row r="1414" spans="25:28" x14ac:dyDescent="0.2">
      <c r="Y1414" s="1019"/>
      <c r="AA1414" s="1019"/>
      <c r="AB1414" s="1019"/>
    </row>
    <row r="1415" spans="25:28" x14ac:dyDescent="0.2">
      <c r="Y1415" s="1019"/>
      <c r="AA1415" s="1019"/>
      <c r="AB1415" s="1019"/>
    </row>
    <row r="1416" spans="25:28" x14ac:dyDescent="0.2">
      <c r="Y1416" s="1019"/>
      <c r="AA1416" s="1019"/>
      <c r="AB1416" s="1019"/>
    </row>
    <row r="1417" spans="25:28" x14ac:dyDescent="0.2">
      <c r="Y1417" s="1019"/>
      <c r="AA1417" s="1019"/>
      <c r="AB1417" s="1019"/>
    </row>
    <row r="1418" spans="25:28" x14ac:dyDescent="0.2">
      <c r="Y1418" s="1019"/>
      <c r="AA1418" s="1019"/>
      <c r="AB1418" s="1019"/>
    </row>
    <row r="1419" spans="25:28" x14ac:dyDescent="0.2">
      <c r="Y1419" s="1019"/>
      <c r="AA1419" s="1019"/>
      <c r="AB1419" s="1019"/>
    </row>
    <row r="1420" spans="25:28" x14ac:dyDescent="0.2">
      <c r="Y1420" s="1019"/>
      <c r="AA1420" s="1019"/>
      <c r="AB1420" s="1019"/>
    </row>
    <row r="1421" spans="25:28" x14ac:dyDescent="0.2">
      <c r="Y1421" s="1019"/>
      <c r="AA1421" s="1019"/>
      <c r="AB1421" s="1019"/>
    </row>
    <row r="1422" spans="25:28" x14ac:dyDescent="0.2">
      <c r="Y1422" s="1019"/>
      <c r="AA1422" s="1019"/>
      <c r="AB1422" s="1019"/>
    </row>
    <row r="1423" spans="25:28" x14ac:dyDescent="0.2">
      <c r="Y1423" s="1019"/>
      <c r="AA1423" s="1019"/>
      <c r="AB1423" s="1019"/>
    </row>
    <row r="1424" spans="25:28" x14ac:dyDescent="0.2">
      <c r="Y1424" s="1019"/>
      <c r="AA1424" s="1019"/>
      <c r="AB1424" s="1019"/>
    </row>
    <row r="1425" spans="25:28" x14ac:dyDescent="0.2">
      <c r="Y1425" s="1019"/>
      <c r="AA1425" s="1019"/>
      <c r="AB1425" s="1019"/>
    </row>
    <row r="1426" spans="25:28" x14ac:dyDescent="0.2">
      <c r="Y1426" s="1019"/>
      <c r="AA1426" s="1019"/>
      <c r="AB1426" s="1019"/>
    </row>
    <row r="1427" spans="25:28" x14ac:dyDescent="0.2">
      <c r="Y1427" s="1019"/>
      <c r="AA1427" s="1019"/>
      <c r="AB1427" s="1019"/>
    </row>
    <row r="1428" spans="25:28" x14ac:dyDescent="0.2">
      <c r="Y1428" s="1019"/>
      <c r="AA1428" s="1019"/>
      <c r="AB1428" s="1019"/>
    </row>
    <row r="1429" spans="25:28" x14ac:dyDescent="0.2">
      <c r="Y1429" s="1019"/>
      <c r="AA1429" s="1019"/>
      <c r="AB1429" s="1019"/>
    </row>
    <row r="1430" spans="25:28" x14ac:dyDescent="0.2">
      <c r="Y1430" s="1019"/>
      <c r="AA1430" s="1019"/>
      <c r="AB1430" s="1019"/>
    </row>
    <row r="1431" spans="25:28" x14ac:dyDescent="0.2">
      <c r="Y1431" s="1019"/>
      <c r="AA1431" s="1019"/>
      <c r="AB1431" s="1019"/>
    </row>
    <row r="1432" spans="25:28" x14ac:dyDescent="0.2">
      <c r="Y1432" s="1019"/>
      <c r="AA1432" s="1019"/>
      <c r="AB1432" s="1019"/>
    </row>
    <row r="1433" spans="25:28" x14ac:dyDescent="0.2">
      <c r="Y1433" s="1019"/>
      <c r="AA1433" s="1019"/>
      <c r="AB1433" s="1019"/>
    </row>
    <row r="1434" spans="25:28" x14ac:dyDescent="0.2">
      <c r="Y1434" s="1019"/>
      <c r="AA1434" s="1019"/>
      <c r="AB1434" s="1019"/>
    </row>
    <row r="1435" spans="25:28" x14ac:dyDescent="0.2">
      <c r="Y1435" s="1019"/>
      <c r="AA1435" s="1019"/>
      <c r="AB1435" s="1019"/>
    </row>
    <row r="1436" spans="25:28" x14ac:dyDescent="0.2">
      <c r="Y1436" s="1019"/>
      <c r="AA1436" s="1019"/>
      <c r="AB1436" s="1019"/>
    </row>
    <row r="1437" spans="25:28" x14ac:dyDescent="0.2">
      <c r="Y1437" s="1019"/>
      <c r="AA1437" s="1019"/>
      <c r="AB1437" s="1019"/>
    </row>
    <row r="1438" spans="25:28" x14ac:dyDescent="0.2">
      <c r="Y1438" s="1019"/>
      <c r="AA1438" s="1019"/>
      <c r="AB1438" s="1019"/>
    </row>
    <row r="1439" spans="25:28" x14ac:dyDescent="0.2">
      <c r="Y1439" s="1019"/>
      <c r="AA1439" s="1019"/>
      <c r="AB1439" s="1019"/>
    </row>
    <row r="1440" spans="25:28" x14ac:dyDescent="0.2">
      <c r="Y1440" s="1019"/>
      <c r="AA1440" s="1019"/>
      <c r="AB1440" s="1019"/>
    </row>
    <row r="1441" spans="25:28" x14ac:dyDescent="0.2">
      <c r="Y1441" s="1019"/>
      <c r="AA1441" s="1019"/>
      <c r="AB1441" s="1019"/>
    </row>
    <row r="1442" spans="25:28" x14ac:dyDescent="0.2">
      <c r="Y1442" s="1019"/>
      <c r="AA1442" s="1019"/>
      <c r="AB1442" s="1019"/>
    </row>
    <row r="1443" spans="25:28" x14ac:dyDescent="0.2">
      <c r="Y1443" s="1019"/>
      <c r="AA1443" s="1019"/>
      <c r="AB1443" s="1019"/>
    </row>
    <row r="1444" spans="25:28" x14ac:dyDescent="0.2">
      <c r="Y1444" s="1019"/>
      <c r="AA1444" s="1019"/>
      <c r="AB1444" s="1019"/>
    </row>
    <row r="1445" spans="25:28" x14ac:dyDescent="0.2">
      <c r="Y1445" s="1019"/>
      <c r="AA1445" s="1019"/>
      <c r="AB1445" s="1019"/>
    </row>
    <row r="1446" spans="25:28" x14ac:dyDescent="0.2">
      <c r="Y1446" s="1019"/>
      <c r="AA1446" s="1019"/>
      <c r="AB1446" s="1019"/>
    </row>
    <row r="1447" spans="25:28" x14ac:dyDescent="0.2">
      <c r="Y1447" s="1019"/>
      <c r="AA1447" s="1019"/>
      <c r="AB1447" s="1019"/>
    </row>
    <row r="1448" spans="25:28" x14ac:dyDescent="0.2">
      <c r="Y1448" s="1019"/>
      <c r="AA1448" s="1019"/>
      <c r="AB1448" s="1019"/>
    </row>
    <row r="1449" spans="25:28" x14ac:dyDescent="0.2">
      <c r="Y1449" s="1019"/>
      <c r="AA1449" s="1019"/>
      <c r="AB1449" s="1019"/>
    </row>
    <row r="1450" spans="25:28" x14ac:dyDescent="0.2">
      <c r="Y1450" s="1019"/>
      <c r="AA1450" s="1019"/>
      <c r="AB1450" s="1019"/>
    </row>
    <row r="1451" spans="25:28" x14ac:dyDescent="0.2">
      <c r="Y1451" s="1019"/>
      <c r="AA1451" s="1019"/>
      <c r="AB1451" s="1019"/>
    </row>
    <row r="1452" spans="25:28" x14ac:dyDescent="0.2">
      <c r="Y1452" s="1019"/>
      <c r="AA1452" s="1019"/>
      <c r="AB1452" s="1019"/>
    </row>
    <row r="1453" spans="25:28" x14ac:dyDescent="0.2">
      <c r="Y1453" s="1019"/>
      <c r="AA1453" s="1019"/>
      <c r="AB1453" s="1019"/>
    </row>
    <row r="1454" spans="25:28" x14ac:dyDescent="0.2">
      <c r="Y1454" s="1019"/>
      <c r="AA1454" s="1019"/>
      <c r="AB1454" s="1019"/>
    </row>
    <row r="1455" spans="25:28" x14ac:dyDescent="0.2">
      <c r="Y1455" s="1019"/>
      <c r="AA1455" s="1019"/>
      <c r="AB1455" s="1019"/>
    </row>
    <row r="1456" spans="25:28" x14ac:dyDescent="0.2">
      <c r="Y1456" s="1019"/>
      <c r="AA1456" s="1019"/>
      <c r="AB1456" s="1019"/>
    </row>
    <row r="1457" spans="25:28" x14ac:dyDescent="0.2">
      <c r="Y1457" s="1019"/>
      <c r="AA1457" s="1019"/>
      <c r="AB1457" s="1019"/>
    </row>
    <row r="1458" spans="25:28" x14ac:dyDescent="0.2">
      <c r="Y1458" s="1019"/>
      <c r="AA1458" s="1019"/>
      <c r="AB1458" s="1019"/>
    </row>
    <row r="1459" spans="25:28" x14ac:dyDescent="0.2">
      <c r="Y1459" s="1019"/>
      <c r="AA1459" s="1019"/>
      <c r="AB1459" s="1019"/>
    </row>
    <row r="1460" spans="25:28" x14ac:dyDescent="0.2">
      <c r="Y1460" s="1019"/>
      <c r="AA1460" s="1019"/>
      <c r="AB1460" s="1019"/>
    </row>
    <row r="1461" spans="25:28" x14ac:dyDescent="0.2">
      <c r="Y1461" s="1019"/>
      <c r="AA1461" s="1019"/>
      <c r="AB1461" s="1019"/>
    </row>
    <row r="1462" spans="25:28" x14ac:dyDescent="0.2">
      <c r="Y1462" s="1019"/>
      <c r="AA1462" s="1019"/>
      <c r="AB1462" s="1019"/>
    </row>
    <row r="1463" spans="25:28" x14ac:dyDescent="0.2">
      <c r="Y1463" s="1019"/>
      <c r="AA1463" s="1019"/>
      <c r="AB1463" s="1019"/>
    </row>
    <row r="1464" spans="25:28" x14ac:dyDescent="0.2">
      <c r="Y1464" s="1019"/>
      <c r="AA1464" s="1019"/>
      <c r="AB1464" s="1019"/>
    </row>
    <row r="1465" spans="25:28" x14ac:dyDescent="0.2">
      <c r="Y1465" s="1019"/>
      <c r="AA1465" s="1019"/>
      <c r="AB1465" s="1019"/>
    </row>
    <row r="1466" spans="25:28" x14ac:dyDescent="0.2">
      <c r="Y1466" s="1019"/>
      <c r="AA1466" s="1019"/>
      <c r="AB1466" s="1019"/>
    </row>
    <row r="1467" spans="25:28" x14ac:dyDescent="0.2">
      <c r="Y1467" s="1019"/>
      <c r="AA1467" s="1019"/>
      <c r="AB1467" s="1019"/>
    </row>
    <row r="1468" spans="25:28" x14ac:dyDescent="0.2">
      <c r="Y1468" s="1019"/>
      <c r="AA1468" s="1019"/>
      <c r="AB1468" s="1019"/>
    </row>
    <row r="1469" spans="25:28" x14ac:dyDescent="0.2">
      <c r="Y1469" s="1019"/>
      <c r="AA1469" s="1019"/>
      <c r="AB1469" s="1019"/>
    </row>
    <row r="1470" spans="25:28" x14ac:dyDescent="0.2">
      <c r="Y1470" s="1019"/>
      <c r="AA1470" s="1019"/>
      <c r="AB1470" s="1019"/>
    </row>
    <row r="1471" spans="25:28" x14ac:dyDescent="0.2">
      <c r="Y1471" s="1019"/>
      <c r="AA1471" s="1019"/>
      <c r="AB1471" s="1019"/>
    </row>
    <row r="1472" spans="25:28" x14ac:dyDescent="0.2">
      <c r="Y1472" s="1019"/>
      <c r="AA1472" s="1019"/>
      <c r="AB1472" s="1019"/>
    </row>
    <row r="1473" spans="25:28" x14ac:dyDescent="0.2">
      <c r="Y1473" s="1019"/>
      <c r="AA1473" s="1019"/>
      <c r="AB1473" s="1019"/>
    </row>
    <row r="1474" spans="25:28" x14ac:dyDescent="0.2">
      <c r="Y1474" s="1019"/>
      <c r="AA1474" s="1019"/>
      <c r="AB1474" s="1019"/>
    </row>
    <row r="1475" spans="25:28" x14ac:dyDescent="0.2">
      <c r="Y1475" s="1019"/>
      <c r="AA1475" s="1019"/>
      <c r="AB1475" s="1019"/>
    </row>
    <row r="1476" spans="25:28" x14ac:dyDescent="0.2">
      <c r="Y1476" s="1019"/>
      <c r="AA1476" s="1019"/>
      <c r="AB1476" s="1019"/>
    </row>
    <row r="1477" spans="25:28" x14ac:dyDescent="0.2">
      <c r="Y1477" s="1019"/>
      <c r="AA1477" s="1019"/>
      <c r="AB1477" s="1019"/>
    </row>
    <row r="1478" spans="25:28" x14ac:dyDescent="0.2">
      <c r="Y1478" s="1019"/>
      <c r="AA1478" s="1019"/>
      <c r="AB1478" s="1019"/>
    </row>
    <row r="1479" spans="25:28" x14ac:dyDescent="0.2">
      <c r="Y1479" s="1019"/>
      <c r="AA1479" s="1019"/>
      <c r="AB1479" s="1019"/>
    </row>
    <row r="1480" spans="25:28" x14ac:dyDescent="0.2">
      <c r="Y1480" s="1019"/>
      <c r="AA1480" s="1019"/>
      <c r="AB1480" s="1019"/>
    </row>
    <row r="1481" spans="25:28" x14ac:dyDescent="0.2">
      <c r="Y1481" s="1019"/>
      <c r="AA1481" s="1019"/>
      <c r="AB1481" s="1019"/>
    </row>
    <row r="1482" spans="25:28" x14ac:dyDescent="0.2">
      <c r="Y1482" s="1019"/>
      <c r="AA1482" s="1019"/>
      <c r="AB1482" s="1019"/>
    </row>
    <row r="1483" spans="25:28" x14ac:dyDescent="0.2">
      <c r="Y1483" s="1019"/>
      <c r="AA1483" s="1019"/>
      <c r="AB1483" s="1019"/>
    </row>
    <row r="1484" spans="25:28" x14ac:dyDescent="0.2">
      <c r="Y1484" s="1019"/>
      <c r="AA1484" s="1019"/>
      <c r="AB1484" s="1019"/>
    </row>
    <row r="1485" spans="25:28" x14ac:dyDescent="0.2">
      <c r="Y1485" s="1019"/>
      <c r="AA1485" s="1019"/>
      <c r="AB1485" s="1019"/>
    </row>
    <row r="1486" spans="25:28" x14ac:dyDescent="0.2">
      <c r="Y1486" s="1019"/>
      <c r="AA1486" s="1019"/>
      <c r="AB1486" s="1019"/>
    </row>
    <row r="1487" spans="25:28" x14ac:dyDescent="0.2">
      <c r="Y1487" s="1019"/>
      <c r="AA1487" s="1019"/>
      <c r="AB1487" s="1019"/>
    </row>
    <row r="1488" spans="25:28" x14ac:dyDescent="0.2">
      <c r="Y1488" s="1019"/>
      <c r="AA1488" s="1019"/>
      <c r="AB1488" s="1019"/>
    </row>
    <row r="1489" spans="25:28" x14ac:dyDescent="0.2">
      <c r="Y1489" s="1019"/>
      <c r="AA1489" s="1019"/>
      <c r="AB1489" s="1019"/>
    </row>
    <row r="1490" spans="25:28" x14ac:dyDescent="0.2">
      <c r="Y1490" s="1019"/>
      <c r="AA1490" s="1019"/>
      <c r="AB1490" s="1019"/>
    </row>
    <row r="1491" spans="25:28" x14ac:dyDescent="0.2">
      <c r="Y1491" s="1019"/>
      <c r="AA1491" s="1019"/>
      <c r="AB1491" s="1019"/>
    </row>
    <row r="1492" spans="25:28" x14ac:dyDescent="0.2">
      <c r="Y1492" s="1019"/>
      <c r="AA1492" s="1019"/>
      <c r="AB1492" s="1019"/>
    </row>
    <row r="1493" spans="25:28" x14ac:dyDescent="0.2">
      <c r="Y1493" s="1019"/>
      <c r="AA1493" s="1019"/>
      <c r="AB1493" s="1019"/>
    </row>
    <row r="1494" spans="25:28" x14ac:dyDescent="0.2">
      <c r="Y1494" s="1019"/>
      <c r="AA1494" s="1019"/>
      <c r="AB1494" s="1019"/>
    </row>
    <row r="1495" spans="25:28" x14ac:dyDescent="0.2">
      <c r="Y1495" s="1019"/>
      <c r="AA1495" s="1019"/>
      <c r="AB1495" s="1019"/>
    </row>
    <row r="1496" spans="25:28" x14ac:dyDescent="0.2">
      <c r="Y1496" s="1019"/>
      <c r="AA1496" s="1019"/>
      <c r="AB1496" s="1019"/>
    </row>
    <row r="1497" spans="25:28" x14ac:dyDescent="0.2">
      <c r="Y1497" s="1019"/>
      <c r="AA1497" s="1019"/>
      <c r="AB1497" s="1019"/>
    </row>
    <row r="1498" spans="25:28" x14ac:dyDescent="0.2">
      <c r="Y1498" s="1019"/>
      <c r="AA1498" s="1019"/>
      <c r="AB1498" s="1019"/>
    </row>
    <row r="1499" spans="25:28" x14ac:dyDescent="0.2">
      <c r="Y1499" s="1019"/>
      <c r="AA1499" s="1019"/>
      <c r="AB1499" s="1019"/>
    </row>
    <row r="1500" spans="25:28" x14ac:dyDescent="0.2">
      <c r="Y1500" s="1019"/>
      <c r="AA1500" s="1019"/>
      <c r="AB1500" s="1019"/>
    </row>
    <row r="1501" spans="25:28" x14ac:dyDescent="0.2">
      <c r="Y1501" s="1019"/>
      <c r="AA1501" s="1019"/>
      <c r="AB1501" s="1019"/>
    </row>
    <row r="1502" spans="25:28" x14ac:dyDescent="0.2">
      <c r="Y1502" s="1019"/>
      <c r="AA1502" s="1019"/>
      <c r="AB1502" s="1019"/>
    </row>
    <row r="1503" spans="25:28" x14ac:dyDescent="0.2">
      <c r="Y1503" s="1019"/>
      <c r="AA1503" s="1019"/>
      <c r="AB1503" s="1019"/>
    </row>
    <row r="1504" spans="25:28" x14ac:dyDescent="0.2">
      <c r="Y1504" s="1019"/>
      <c r="AA1504" s="1019"/>
      <c r="AB1504" s="1019"/>
    </row>
    <row r="1505" spans="25:28" x14ac:dyDescent="0.2">
      <c r="Y1505" s="1019"/>
      <c r="AA1505" s="1019"/>
      <c r="AB1505" s="1019"/>
    </row>
    <row r="1506" spans="25:28" x14ac:dyDescent="0.2">
      <c r="Y1506" s="1019"/>
      <c r="AA1506" s="1019"/>
      <c r="AB1506" s="1019"/>
    </row>
    <row r="1507" spans="25:28" x14ac:dyDescent="0.2">
      <c r="Y1507" s="1019"/>
      <c r="AA1507" s="1019"/>
      <c r="AB1507" s="1019"/>
    </row>
    <row r="1508" spans="25:28" x14ac:dyDescent="0.2">
      <c r="Y1508" s="1019"/>
      <c r="AA1508" s="1019"/>
      <c r="AB1508" s="1019"/>
    </row>
    <row r="1509" spans="25:28" x14ac:dyDescent="0.2">
      <c r="Y1509" s="1019"/>
      <c r="AA1509" s="1019"/>
      <c r="AB1509" s="1019"/>
    </row>
    <row r="1510" spans="25:28" x14ac:dyDescent="0.2">
      <c r="Y1510" s="1019"/>
      <c r="AA1510" s="1019"/>
      <c r="AB1510" s="1019"/>
    </row>
    <row r="1511" spans="25:28" x14ac:dyDescent="0.2">
      <c r="Y1511" s="1019"/>
      <c r="AA1511" s="1019"/>
      <c r="AB1511" s="1019"/>
    </row>
    <row r="1512" spans="25:28" x14ac:dyDescent="0.2">
      <c r="Y1512" s="1019"/>
      <c r="AA1512" s="1019"/>
      <c r="AB1512" s="1019"/>
    </row>
    <row r="1513" spans="25:28" x14ac:dyDescent="0.2">
      <c r="Y1513" s="1019"/>
      <c r="AA1513" s="1019"/>
      <c r="AB1513" s="1019"/>
    </row>
    <row r="1514" spans="25:28" x14ac:dyDescent="0.2">
      <c r="Y1514" s="1019"/>
      <c r="AA1514" s="1019"/>
      <c r="AB1514" s="1019"/>
    </row>
    <row r="1515" spans="25:28" x14ac:dyDescent="0.2">
      <c r="Y1515" s="1019"/>
      <c r="AA1515" s="1019"/>
      <c r="AB1515" s="1019"/>
    </row>
    <row r="1516" spans="25:28" x14ac:dyDescent="0.2">
      <c r="Y1516" s="1019"/>
      <c r="AA1516" s="1019"/>
      <c r="AB1516" s="1019"/>
    </row>
    <row r="1517" spans="25:28" x14ac:dyDescent="0.2">
      <c r="Y1517" s="1019"/>
      <c r="AA1517" s="1019"/>
      <c r="AB1517" s="1019"/>
    </row>
    <row r="1518" spans="25:28" x14ac:dyDescent="0.2">
      <c r="Y1518" s="1019"/>
      <c r="AA1518" s="1019"/>
      <c r="AB1518" s="1019"/>
    </row>
    <row r="1519" spans="25:28" x14ac:dyDescent="0.2">
      <c r="Y1519" s="1019"/>
      <c r="AA1519" s="1019"/>
      <c r="AB1519" s="1019"/>
    </row>
    <row r="1520" spans="25:28" x14ac:dyDescent="0.2">
      <c r="Y1520" s="1019"/>
      <c r="AA1520" s="1019"/>
      <c r="AB1520" s="1019"/>
    </row>
    <row r="1521" spans="25:28" x14ac:dyDescent="0.2">
      <c r="Y1521" s="1019"/>
      <c r="AA1521" s="1019"/>
      <c r="AB1521" s="1019"/>
    </row>
    <row r="1522" spans="25:28" x14ac:dyDescent="0.2">
      <c r="Y1522" s="1019"/>
      <c r="AA1522" s="1019"/>
      <c r="AB1522" s="1019"/>
    </row>
    <row r="1523" spans="25:28" x14ac:dyDescent="0.2">
      <c r="Y1523" s="1019"/>
      <c r="AA1523" s="1019"/>
      <c r="AB1523" s="1019"/>
    </row>
    <row r="1524" spans="25:28" x14ac:dyDescent="0.2">
      <c r="Y1524" s="1019"/>
      <c r="AA1524" s="1019"/>
      <c r="AB1524" s="1019"/>
    </row>
    <row r="1525" spans="25:28" x14ac:dyDescent="0.2">
      <c r="Y1525" s="1019"/>
      <c r="AA1525" s="1019"/>
      <c r="AB1525" s="1019"/>
    </row>
    <row r="1526" spans="25:28" x14ac:dyDescent="0.2">
      <c r="Y1526" s="1019"/>
      <c r="AA1526" s="1019"/>
      <c r="AB1526" s="1019"/>
    </row>
    <row r="1527" spans="25:28" x14ac:dyDescent="0.2">
      <c r="Y1527" s="1019"/>
      <c r="AA1527" s="1019"/>
      <c r="AB1527" s="1019"/>
    </row>
    <row r="1528" spans="25:28" x14ac:dyDescent="0.2">
      <c r="Y1528" s="1019"/>
      <c r="AA1528" s="1019"/>
      <c r="AB1528" s="1019"/>
    </row>
    <row r="1529" spans="25:28" x14ac:dyDescent="0.2">
      <c r="Y1529" s="1019"/>
      <c r="AA1529" s="1019"/>
      <c r="AB1529" s="1019"/>
    </row>
    <row r="1530" spans="25:28" x14ac:dyDescent="0.2">
      <c r="Y1530" s="1019"/>
      <c r="AA1530" s="1019"/>
      <c r="AB1530" s="1019"/>
    </row>
    <row r="1531" spans="25:28" x14ac:dyDescent="0.2">
      <c r="Y1531" s="1019"/>
      <c r="AA1531" s="1019"/>
      <c r="AB1531" s="1019"/>
    </row>
    <row r="1532" spans="25:28" x14ac:dyDescent="0.2">
      <c r="Y1532" s="1019"/>
      <c r="AA1532" s="1019"/>
      <c r="AB1532" s="1019"/>
    </row>
    <row r="1533" spans="25:28" x14ac:dyDescent="0.2">
      <c r="Y1533" s="1019"/>
      <c r="AA1533" s="1019"/>
      <c r="AB1533" s="1019"/>
    </row>
    <row r="1534" spans="25:28" x14ac:dyDescent="0.2">
      <c r="Y1534" s="1019"/>
      <c r="AA1534" s="1019"/>
      <c r="AB1534" s="1019"/>
    </row>
    <row r="1535" spans="25:28" x14ac:dyDescent="0.2">
      <c r="Y1535" s="1019"/>
      <c r="AA1535" s="1019"/>
      <c r="AB1535" s="1019"/>
    </row>
    <row r="1536" spans="25:28" x14ac:dyDescent="0.2">
      <c r="Y1536" s="1019"/>
      <c r="AA1536" s="1019"/>
      <c r="AB1536" s="1019"/>
    </row>
    <row r="1537" spans="25:28" x14ac:dyDescent="0.2">
      <c r="Y1537" s="1019"/>
      <c r="AA1537" s="1019"/>
      <c r="AB1537" s="1019"/>
    </row>
    <row r="1538" spans="25:28" x14ac:dyDescent="0.2">
      <c r="Y1538" s="1019"/>
      <c r="AA1538" s="1019"/>
      <c r="AB1538" s="1019"/>
    </row>
    <row r="1539" spans="25:28" x14ac:dyDescent="0.2">
      <c r="Y1539" s="1019"/>
      <c r="AA1539" s="1019"/>
      <c r="AB1539" s="1019"/>
    </row>
    <row r="1540" spans="25:28" x14ac:dyDescent="0.2">
      <c r="Y1540" s="1019"/>
      <c r="AA1540" s="1019"/>
      <c r="AB1540" s="1019"/>
    </row>
    <row r="1541" spans="25:28" x14ac:dyDescent="0.2">
      <c r="Y1541" s="1019"/>
      <c r="AA1541" s="1019"/>
      <c r="AB1541" s="1019"/>
    </row>
    <row r="1542" spans="25:28" x14ac:dyDescent="0.2">
      <c r="Y1542" s="1019"/>
      <c r="AA1542" s="1019"/>
      <c r="AB1542" s="1019"/>
    </row>
    <row r="1543" spans="25:28" x14ac:dyDescent="0.2">
      <c r="Y1543" s="1019"/>
      <c r="AA1543" s="1019"/>
      <c r="AB1543" s="1019"/>
    </row>
    <row r="1544" spans="25:28" x14ac:dyDescent="0.2">
      <c r="Y1544" s="1019"/>
      <c r="AA1544" s="1019"/>
      <c r="AB1544" s="1019"/>
    </row>
    <row r="1545" spans="25:28" x14ac:dyDescent="0.2">
      <c r="Y1545" s="1019"/>
      <c r="AA1545" s="1019"/>
      <c r="AB1545" s="1019"/>
    </row>
    <row r="1546" spans="25:28" x14ac:dyDescent="0.2">
      <c r="Y1546" s="1019"/>
      <c r="AA1546" s="1019"/>
      <c r="AB1546" s="1019"/>
    </row>
    <row r="1547" spans="25:28" x14ac:dyDescent="0.2">
      <c r="Y1547" s="1019"/>
      <c r="AA1547" s="1019"/>
      <c r="AB1547" s="1019"/>
    </row>
    <row r="1548" spans="25:28" x14ac:dyDescent="0.2">
      <c r="Y1548" s="1019"/>
      <c r="AA1548" s="1019"/>
      <c r="AB1548" s="1019"/>
    </row>
    <row r="1549" spans="25:28" x14ac:dyDescent="0.2">
      <c r="Y1549" s="1019"/>
      <c r="AA1549" s="1019"/>
      <c r="AB1549" s="1019"/>
    </row>
    <row r="1550" spans="25:28" x14ac:dyDescent="0.2">
      <c r="Y1550" s="1019"/>
      <c r="AA1550" s="1019"/>
      <c r="AB1550" s="1019"/>
    </row>
    <row r="1551" spans="25:28" x14ac:dyDescent="0.2">
      <c r="Y1551" s="1019"/>
      <c r="AA1551" s="1019"/>
      <c r="AB1551" s="1019"/>
    </row>
    <row r="1552" spans="25:28" x14ac:dyDescent="0.2">
      <c r="Y1552" s="1019"/>
      <c r="AA1552" s="1019"/>
      <c r="AB1552" s="1019"/>
    </row>
    <row r="1553" spans="25:28" x14ac:dyDescent="0.2">
      <c r="Y1553" s="1019"/>
      <c r="AA1553" s="1019"/>
      <c r="AB1553" s="1019"/>
    </row>
    <row r="1554" spans="25:28" x14ac:dyDescent="0.2">
      <c r="Y1554" s="1019"/>
      <c r="AA1554" s="1019"/>
      <c r="AB1554" s="1019"/>
    </row>
    <row r="1555" spans="25:28" x14ac:dyDescent="0.2">
      <c r="Y1555" s="1019"/>
      <c r="AA1555" s="1019"/>
      <c r="AB1555" s="1019"/>
    </row>
    <row r="1556" spans="25:28" x14ac:dyDescent="0.2">
      <c r="Y1556" s="1019"/>
      <c r="AA1556" s="1019"/>
      <c r="AB1556" s="1019"/>
    </row>
    <row r="1557" spans="25:28" x14ac:dyDescent="0.2">
      <c r="Y1557" s="1019"/>
      <c r="AA1557" s="1019"/>
      <c r="AB1557" s="1019"/>
    </row>
    <row r="1558" spans="25:28" x14ac:dyDescent="0.2">
      <c r="Y1558" s="1019"/>
      <c r="AA1558" s="1019"/>
      <c r="AB1558" s="1019"/>
    </row>
    <row r="1559" spans="25:28" x14ac:dyDescent="0.2">
      <c r="Y1559" s="1019"/>
      <c r="AA1559" s="1019"/>
      <c r="AB1559" s="1019"/>
    </row>
    <row r="1560" spans="25:28" x14ac:dyDescent="0.2">
      <c r="Y1560" s="1019"/>
      <c r="AA1560" s="1019"/>
      <c r="AB1560" s="1019"/>
    </row>
    <row r="1561" spans="25:28" x14ac:dyDescent="0.2">
      <c r="Y1561" s="1019"/>
      <c r="AA1561" s="1019"/>
      <c r="AB1561" s="1019"/>
    </row>
    <row r="1562" spans="25:28" x14ac:dyDescent="0.2">
      <c r="Y1562" s="1019"/>
      <c r="AA1562" s="1019"/>
      <c r="AB1562" s="1019"/>
    </row>
    <row r="1563" spans="25:28" x14ac:dyDescent="0.2">
      <c r="Y1563" s="1019"/>
      <c r="AA1563" s="1019"/>
      <c r="AB1563" s="1019"/>
    </row>
    <row r="1564" spans="25:28" x14ac:dyDescent="0.2">
      <c r="Y1564" s="1019"/>
      <c r="AA1564" s="1019"/>
      <c r="AB1564" s="1019"/>
    </row>
    <row r="1565" spans="25:28" x14ac:dyDescent="0.2">
      <c r="Y1565" s="1019"/>
      <c r="AA1565" s="1019"/>
      <c r="AB1565" s="1019"/>
    </row>
    <row r="1566" spans="25:28" x14ac:dyDescent="0.2">
      <c r="Y1566" s="1019"/>
      <c r="AA1566" s="1019"/>
      <c r="AB1566" s="1019"/>
    </row>
    <row r="1567" spans="25:28" x14ac:dyDescent="0.2">
      <c r="Y1567" s="1019"/>
      <c r="AA1567" s="1019"/>
      <c r="AB1567" s="1019"/>
    </row>
    <row r="1568" spans="25:28" x14ac:dyDescent="0.2">
      <c r="Y1568" s="1019"/>
      <c r="AA1568" s="1019"/>
      <c r="AB1568" s="1019"/>
    </row>
    <row r="1569" spans="25:28" x14ac:dyDescent="0.2">
      <c r="Y1569" s="1019"/>
      <c r="AA1569" s="1019"/>
      <c r="AB1569" s="1019"/>
    </row>
    <row r="1570" spans="25:28" x14ac:dyDescent="0.2">
      <c r="Y1570" s="1019"/>
      <c r="AA1570" s="1019"/>
      <c r="AB1570" s="1019"/>
    </row>
    <row r="1571" spans="25:28" x14ac:dyDescent="0.2">
      <c r="Y1571" s="1019"/>
      <c r="AA1571" s="1019"/>
      <c r="AB1571" s="1019"/>
    </row>
    <row r="1572" spans="25:28" x14ac:dyDescent="0.2">
      <c r="Y1572" s="1019"/>
      <c r="AA1572" s="1019"/>
      <c r="AB1572" s="1019"/>
    </row>
    <row r="1573" spans="25:28" x14ac:dyDescent="0.2">
      <c r="Y1573" s="1019"/>
      <c r="AA1573" s="1019"/>
      <c r="AB1573" s="1019"/>
    </row>
    <row r="1574" spans="25:28" x14ac:dyDescent="0.2">
      <c r="Y1574" s="1019"/>
      <c r="AA1574" s="1019"/>
      <c r="AB1574" s="1019"/>
    </row>
    <row r="1575" spans="25:28" x14ac:dyDescent="0.2">
      <c r="Y1575" s="1019"/>
      <c r="AA1575" s="1019"/>
      <c r="AB1575" s="1019"/>
    </row>
    <row r="1576" spans="25:28" x14ac:dyDescent="0.2">
      <c r="Y1576" s="1019"/>
      <c r="AA1576" s="1019"/>
      <c r="AB1576" s="1019"/>
    </row>
    <row r="1577" spans="25:28" x14ac:dyDescent="0.2">
      <c r="Y1577" s="1019"/>
      <c r="AA1577" s="1019"/>
      <c r="AB1577" s="1019"/>
    </row>
    <row r="1578" spans="25:28" x14ac:dyDescent="0.2">
      <c r="Y1578" s="1019"/>
      <c r="AA1578" s="1019"/>
      <c r="AB1578" s="1019"/>
    </row>
    <row r="1579" spans="25:28" x14ac:dyDescent="0.2">
      <c r="Y1579" s="1019"/>
      <c r="AA1579" s="1019"/>
      <c r="AB1579" s="1019"/>
    </row>
    <row r="1580" spans="25:28" x14ac:dyDescent="0.2">
      <c r="Y1580" s="1019"/>
      <c r="AA1580" s="1019"/>
      <c r="AB1580" s="1019"/>
    </row>
    <row r="1581" spans="25:28" x14ac:dyDescent="0.2">
      <c r="Y1581" s="1019"/>
      <c r="AA1581" s="1019"/>
      <c r="AB1581" s="1019"/>
    </row>
    <row r="1582" spans="25:28" x14ac:dyDescent="0.2">
      <c r="Y1582" s="1019"/>
      <c r="AA1582" s="1019"/>
      <c r="AB1582" s="1019"/>
    </row>
    <row r="1583" spans="25:28" x14ac:dyDescent="0.2">
      <c r="Y1583" s="1019"/>
      <c r="AA1583" s="1019"/>
      <c r="AB1583" s="1019"/>
    </row>
    <row r="1584" spans="25:28" x14ac:dyDescent="0.2">
      <c r="Y1584" s="1019"/>
      <c r="AA1584" s="1019"/>
      <c r="AB1584" s="1019"/>
    </row>
    <row r="1585" spans="25:28" x14ac:dyDescent="0.2">
      <c r="Y1585" s="1019"/>
      <c r="AA1585" s="1019"/>
      <c r="AB1585" s="1019"/>
    </row>
    <row r="1586" spans="25:28" x14ac:dyDescent="0.2">
      <c r="Y1586" s="1019"/>
      <c r="AA1586" s="1019"/>
      <c r="AB1586" s="1019"/>
    </row>
    <row r="1587" spans="25:28" x14ac:dyDescent="0.2">
      <c r="Y1587" s="1019"/>
      <c r="AA1587" s="1019"/>
      <c r="AB1587" s="1019"/>
    </row>
    <row r="1588" spans="25:28" x14ac:dyDescent="0.2">
      <c r="Y1588" s="1019"/>
      <c r="AA1588" s="1019"/>
      <c r="AB1588" s="1019"/>
    </row>
    <row r="1589" spans="25:28" x14ac:dyDescent="0.2">
      <c r="Y1589" s="1019"/>
      <c r="AA1589" s="1019"/>
      <c r="AB1589" s="1019"/>
    </row>
    <row r="1590" spans="25:28" x14ac:dyDescent="0.2">
      <c r="Y1590" s="1019"/>
      <c r="AA1590" s="1019"/>
      <c r="AB1590" s="1019"/>
    </row>
    <row r="1591" spans="25:28" x14ac:dyDescent="0.2">
      <c r="Y1591" s="1019"/>
      <c r="AA1591" s="1019"/>
      <c r="AB1591" s="1019"/>
    </row>
    <row r="1592" spans="25:28" x14ac:dyDescent="0.2">
      <c r="Y1592" s="1019"/>
      <c r="AA1592" s="1019"/>
      <c r="AB1592" s="1019"/>
    </row>
    <row r="1593" spans="25:28" x14ac:dyDescent="0.2">
      <c r="Y1593" s="1019"/>
      <c r="AA1593" s="1019"/>
      <c r="AB1593" s="1019"/>
    </row>
    <row r="1594" spans="25:28" x14ac:dyDescent="0.2">
      <c r="Y1594" s="1019"/>
      <c r="AA1594" s="1019"/>
      <c r="AB1594" s="1019"/>
    </row>
    <row r="1595" spans="25:28" x14ac:dyDescent="0.2">
      <c r="Y1595" s="1019"/>
      <c r="AA1595" s="1019"/>
      <c r="AB1595" s="1019"/>
    </row>
    <row r="1596" spans="25:28" x14ac:dyDescent="0.2">
      <c r="Y1596" s="1019"/>
      <c r="AA1596" s="1019"/>
      <c r="AB1596" s="1019"/>
    </row>
    <row r="1597" spans="25:28" x14ac:dyDescent="0.2">
      <c r="Y1597" s="1019"/>
      <c r="AA1597" s="1019"/>
      <c r="AB1597" s="1019"/>
    </row>
    <row r="1598" spans="25:28" x14ac:dyDescent="0.2">
      <c r="Y1598" s="1019"/>
      <c r="AA1598" s="1019"/>
      <c r="AB1598" s="1019"/>
    </row>
    <row r="1599" spans="25:28" x14ac:dyDescent="0.2">
      <c r="Y1599" s="1019"/>
      <c r="AA1599" s="1019"/>
      <c r="AB1599" s="1019"/>
    </row>
    <row r="1600" spans="25:28" x14ac:dyDescent="0.2">
      <c r="Y1600" s="1019"/>
      <c r="AA1600" s="1019"/>
      <c r="AB1600" s="1019"/>
    </row>
    <row r="1601" spans="25:28" x14ac:dyDescent="0.2">
      <c r="Y1601" s="1019"/>
      <c r="AA1601" s="1019"/>
      <c r="AB1601" s="1019"/>
    </row>
    <row r="1602" spans="25:28" x14ac:dyDescent="0.2">
      <c r="Y1602" s="1019"/>
      <c r="AA1602" s="1019"/>
      <c r="AB1602" s="1019"/>
    </row>
    <row r="1603" spans="25:28" x14ac:dyDescent="0.2">
      <c r="Y1603" s="1019"/>
      <c r="AA1603" s="1019"/>
      <c r="AB1603" s="1019"/>
    </row>
    <row r="1604" spans="25:28" x14ac:dyDescent="0.2">
      <c r="Y1604" s="1019"/>
      <c r="AA1604" s="1019"/>
      <c r="AB1604" s="1019"/>
    </row>
    <row r="1605" spans="25:28" x14ac:dyDescent="0.2">
      <c r="Y1605" s="1019"/>
      <c r="AA1605" s="1019"/>
      <c r="AB1605" s="1019"/>
    </row>
    <row r="1606" spans="25:28" x14ac:dyDescent="0.2">
      <c r="Y1606" s="1019"/>
      <c r="AA1606" s="1019"/>
      <c r="AB1606" s="1019"/>
    </row>
    <row r="1607" spans="25:28" x14ac:dyDescent="0.2">
      <c r="Y1607" s="1019"/>
      <c r="AA1607" s="1019"/>
      <c r="AB1607" s="1019"/>
    </row>
    <row r="1608" spans="25:28" x14ac:dyDescent="0.2">
      <c r="Y1608" s="1019"/>
      <c r="AA1608" s="1019"/>
      <c r="AB1608" s="1019"/>
    </row>
    <row r="1609" spans="25:28" x14ac:dyDescent="0.2">
      <c r="Y1609" s="1019"/>
      <c r="AA1609" s="1019"/>
      <c r="AB1609" s="1019"/>
    </row>
    <row r="1610" spans="25:28" x14ac:dyDescent="0.2">
      <c r="Y1610" s="1019"/>
      <c r="AA1610" s="1019"/>
      <c r="AB1610" s="1019"/>
    </row>
    <row r="1611" spans="25:28" x14ac:dyDescent="0.2">
      <c r="Y1611" s="1019"/>
      <c r="AA1611" s="1019"/>
      <c r="AB1611" s="1019"/>
    </row>
    <row r="1612" spans="25:28" x14ac:dyDescent="0.2">
      <c r="Y1612" s="1019"/>
      <c r="AA1612" s="1019"/>
      <c r="AB1612" s="1019"/>
    </row>
    <row r="1613" spans="25:28" x14ac:dyDescent="0.2">
      <c r="Y1613" s="1019"/>
      <c r="AA1613" s="1019"/>
      <c r="AB1613" s="1019"/>
    </row>
    <row r="1614" spans="25:28" x14ac:dyDescent="0.2">
      <c r="Y1614" s="1019"/>
      <c r="AA1614" s="1019"/>
      <c r="AB1614" s="1019"/>
    </row>
    <row r="1615" spans="25:28" x14ac:dyDescent="0.2">
      <c r="Y1615" s="1019"/>
      <c r="AA1615" s="1019"/>
      <c r="AB1615" s="1019"/>
    </row>
    <row r="1616" spans="25:28" x14ac:dyDescent="0.2">
      <c r="Y1616" s="1019"/>
      <c r="AA1616" s="1019"/>
      <c r="AB1616" s="1019"/>
    </row>
    <row r="1617" spans="25:28" x14ac:dyDescent="0.2">
      <c r="Y1617" s="1019"/>
      <c r="AA1617" s="1019"/>
      <c r="AB1617" s="1019"/>
    </row>
    <row r="1618" spans="25:28" x14ac:dyDescent="0.2">
      <c r="Y1618" s="1019"/>
      <c r="AA1618" s="1019"/>
      <c r="AB1618" s="1019"/>
    </row>
    <row r="1619" spans="25:28" x14ac:dyDescent="0.2">
      <c r="Y1619" s="1019"/>
      <c r="AA1619" s="1019"/>
      <c r="AB1619" s="1019"/>
    </row>
    <row r="1620" spans="25:28" x14ac:dyDescent="0.2">
      <c r="Y1620" s="1019"/>
      <c r="AA1620" s="1019"/>
      <c r="AB1620" s="1019"/>
    </row>
    <row r="1621" spans="25:28" x14ac:dyDescent="0.2">
      <c r="Y1621" s="1019"/>
      <c r="AA1621" s="1019"/>
      <c r="AB1621" s="1019"/>
    </row>
    <row r="1622" spans="25:28" x14ac:dyDescent="0.2">
      <c r="Y1622" s="1019"/>
      <c r="AA1622" s="1019"/>
      <c r="AB1622" s="1019"/>
    </row>
    <row r="1623" spans="25:28" x14ac:dyDescent="0.2">
      <c r="Y1623" s="1019"/>
      <c r="AA1623" s="1019"/>
      <c r="AB1623" s="1019"/>
    </row>
    <row r="1624" spans="25:28" x14ac:dyDescent="0.2">
      <c r="Y1624" s="1019"/>
      <c r="AA1624" s="1019"/>
      <c r="AB1624" s="1019"/>
    </row>
    <row r="1625" spans="25:28" x14ac:dyDescent="0.2">
      <c r="Y1625" s="1019"/>
      <c r="AA1625" s="1019"/>
      <c r="AB1625" s="1019"/>
    </row>
    <row r="1626" spans="25:28" x14ac:dyDescent="0.2">
      <c r="Y1626" s="1019"/>
      <c r="AA1626" s="1019"/>
      <c r="AB1626" s="1019"/>
    </row>
    <row r="1627" spans="25:28" x14ac:dyDescent="0.2">
      <c r="Y1627" s="1019"/>
      <c r="AA1627" s="1019"/>
      <c r="AB1627" s="1019"/>
    </row>
    <row r="1628" spans="25:28" x14ac:dyDescent="0.2">
      <c r="Y1628" s="1019"/>
      <c r="AA1628" s="1019"/>
      <c r="AB1628" s="1019"/>
    </row>
    <row r="1629" spans="25:28" x14ac:dyDescent="0.2">
      <c r="Y1629" s="1019"/>
      <c r="AA1629" s="1019"/>
      <c r="AB1629" s="1019"/>
    </row>
    <row r="1630" spans="25:28" x14ac:dyDescent="0.2">
      <c r="Y1630" s="1019"/>
      <c r="AA1630" s="1019"/>
      <c r="AB1630" s="1019"/>
    </row>
    <row r="1631" spans="25:28" x14ac:dyDescent="0.2">
      <c r="Y1631" s="1019"/>
      <c r="AA1631" s="1019"/>
      <c r="AB1631" s="1019"/>
    </row>
    <row r="1632" spans="25:28" x14ac:dyDescent="0.2">
      <c r="Y1632" s="1019"/>
      <c r="AA1632" s="1019"/>
      <c r="AB1632" s="1019"/>
    </row>
    <row r="1633" spans="25:28" x14ac:dyDescent="0.2">
      <c r="Y1633" s="1019"/>
      <c r="AA1633" s="1019"/>
      <c r="AB1633" s="1019"/>
    </row>
    <row r="1634" spans="25:28" x14ac:dyDescent="0.2">
      <c r="Y1634" s="1019"/>
      <c r="AA1634" s="1019"/>
      <c r="AB1634" s="1019"/>
    </row>
    <row r="1635" spans="25:28" x14ac:dyDescent="0.2">
      <c r="Y1635" s="1019"/>
      <c r="AA1635" s="1019"/>
      <c r="AB1635" s="1019"/>
    </row>
    <row r="1636" spans="25:28" x14ac:dyDescent="0.2">
      <c r="Y1636" s="1019"/>
      <c r="AA1636" s="1019"/>
      <c r="AB1636" s="1019"/>
    </row>
    <row r="1637" spans="25:28" x14ac:dyDescent="0.2">
      <c r="Y1637" s="1019"/>
      <c r="AA1637" s="1019"/>
      <c r="AB1637" s="1019"/>
    </row>
    <row r="1638" spans="25:28" x14ac:dyDescent="0.2">
      <c r="Y1638" s="1019"/>
      <c r="AA1638" s="1019"/>
      <c r="AB1638" s="1019"/>
    </row>
    <row r="1639" spans="25:28" x14ac:dyDescent="0.2">
      <c r="Y1639" s="1019"/>
      <c r="AA1639" s="1019"/>
      <c r="AB1639" s="1019"/>
    </row>
    <row r="1640" spans="25:28" x14ac:dyDescent="0.2">
      <c r="Y1640" s="1019"/>
      <c r="AA1640" s="1019"/>
      <c r="AB1640" s="1019"/>
    </row>
    <row r="1641" spans="25:28" x14ac:dyDescent="0.2">
      <c r="Y1641" s="1019"/>
      <c r="AA1641" s="1019"/>
      <c r="AB1641" s="1019"/>
    </row>
    <row r="1642" spans="25:28" x14ac:dyDescent="0.2">
      <c r="Y1642" s="1019"/>
      <c r="AA1642" s="1019"/>
      <c r="AB1642" s="1019"/>
    </row>
    <row r="1643" spans="25:28" x14ac:dyDescent="0.2">
      <c r="Y1643" s="1019"/>
      <c r="AA1643" s="1019"/>
      <c r="AB1643" s="1019"/>
    </row>
    <row r="1644" spans="25:28" x14ac:dyDescent="0.2">
      <c r="Y1644" s="1019"/>
      <c r="AA1644" s="1019"/>
      <c r="AB1644" s="1019"/>
    </row>
    <row r="1645" spans="25:28" x14ac:dyDescent="0.2">
      <c r="Y1645" s="1019"/>
      <c r="AA1645" s="1019"/>
      <c r="AB1645" s="1019"/>
    </row>
    <row r="1646" spans="25:28" x14ac:dyDescent="0.2">
      <c r="Y1646" s="1019"/>
      <c r="AA1646" s="1019"/>
      <c r="AB1646" s="1019"/>
    </row>
    <row r="1647" spans="25:28" x14ac:dyDescent="0.2">
      <c r="Y1647" s="1019"/>
      <c r="AA1647" s="1019"/>
      <c r="AB1647" s="1019"/>
    </row>
    <row r="1648" spans="25:28" x14ac:dyDescent="0.2">
      <c r="Y1648" s="1019"/>
      <c r="AA1648" s="1019"/>
      <c r="AB1648" s="1019"/>
    </row>
    <row r="1649" spans="25:28" x14ac:dyDescent="0.2">
      <c r="Y1649" s="1019"/>
      <c r="AA1649" s="1019"/>
      <c r="AB1649" s="1019"/>
    </row>
    <row r="1650" spans="25:28" x14ac:dyDescent="0.2">
      <c r="Y1650" s="1019"/>
      <c r="AA1650" s="1019"/>
      <c r="AB1650" s="1019"/>
    </row>
    <row r="1651" spans="25:28" x14ac:dyDescent="0.2">
      <c r="Y1651" s="1019"/>
      <c r="AA1651" s="1019"/>
      <c r="AB1651" s="1019"/>
    </row>
    <row r="1652" spans="25:28" x14ac:dyDescent="0.2">
      <c r="Y1652" s="1019"/>
      <c r="AA1652" s="1019"/>
      <c r="AB1652" s="1019"/>
    </row>
    <row r="1653" spans="25:28" x14ac:dyDescent="0.2">
      <c r="Y1653" s="1019"/>
      <c r="AA1653" s="1019"/>
      <c r="AB1653" s="1019"/>
    </row>
    <row r="1654" spans="25:28" x14ac:dyDescent="0.2">
      <c r="Y1654" s="1019"/>
      <c r="AA1654" s="1019"/>
      <c r="AB1654" s="1019"/>
    </row>
    <row r="1655" spans="25:28" x14ac:dyDescent="0.2">
      <c r="Y1655" s="1019"/>
      <c r="AA1655" s="1019"/>
      <c r="AB1655" s="1019"/>
    </row>
    <row r="1656" spans="25:28" x14ac:dyDescent="0.2">
      <c r="Y1656" s="1019"/>
      <c r="AA1656" s="1019"/>
      <c r="AB1656" s="1019"/>
    </row>
    <row r="1657" spans="25:28" x14ac:dyDescent="0.2">
      <c r="Y1657" s="1019"/>
      <c r="AA1657" s="1019"/>
      <c r="AB1657" s="1019"/>
    </row>
    <row r="1658" spans="25:28" x14ac:dyDescent="0.2">
      <c r="Y1658" s="1019"/>
      <c r="AA1658" s="1019"/>
      <c r="AB1658" s="1019"/>
    </row>
    <row r="1659" spans="25:28" x14ac:dyDescent="0.2">
      <c r="Y1659" s="1019"/>
      <c r="AA1659" s="1019"/>
      <c r="AB1659" s="1019"/>
    </row>
    <row r="1660" spans="25:28" x14ac:dyDescent="0.2">
      <c r="Y1660" s="1019"/>
      <c r="AA1660" s="1019"/>
      <c r="AB1660" s="1019"/>
    </row>
    <row r="1661" spans="25:28" x14ac:dyDescent="0.2">
      <c r="Y1661" s="1019"/>
      <c r="AA1661" s="1019"/>
      <c r="AB1661" s="1019"/>
    </row>
    <row r="1662" spans="25:28" x14ac:dyDescent="0.2">
      <c r="Y1662" s="1019"/>
      <c r="AA1662" s="1019"/>
      <c r="AB1662" s="1019"/>
    </row>
    <row r="1663" spans="25:28" x14ac:dyDescent="0.2">
      <c r="Y1663" s="1019"/>
      <c r="AA1663" s="1019"/>
      <c r="AB1663" s="1019"/>
    </row>
    <row r="1664" spans="25:28" x14ac:dyDescent="0.2">
      <c r="Y1664" s="1019"/>
      <c r="AA1664" s="1019"/>
      <c r="AB1664" s="1019"/>
    </row>
    <row r="1665" spans="25:28" x14ac:dyDescent="0.2">
      <c r="Y1665" s="1019"/>
      <c r="AA1665" s="1019"/>
      <c r="AB1665" s="1019"/>
    </row>
    <row r="1666" spans="25:28" x14ac:dyDescent="0.2">
      <c r="Y1666" s="1019"/>
      <c r="AA1666" s="1019"/>
      <c r="AB1666" s="1019"/>
    </row>
    <row r="1667" spans="25:28" x14ac:dyDescent="0.2">
      <c r="Y1667" s="1019"/>
      <c r="AA1667" s="1019"/>
      <c r="AB1667" s="1019"/>
    </row>
    <row r="1668" spans="25:28" x14ac:dyDescent="0.2">
      <c r="Y1668" s="1019"/>
      <c r="AA1668" s="1019"/>
      <c r="AB1668" s="1019"/>
    </row>
    <row r="1669" spans="25:28" x14ac:dyDescent="0.2">
      <c r="Y1669" s="1019"/>
      <c r="AA1669" s="1019"/>
      <c r="AB1669" s="1019"/>
    </row>
    <row r="1670" spans="25:28" x14ac:dyDescent="0.2">
      <c r="Y1670" s="1019"/>
      <c r="AA1670" s="1019"/>
      <c r="AB1670" s="1019"/>
    </row>
    <row r="1671" spans="25:28" x14ac:dyDescent="0.2">
      <c r="Y1671" s="1019"/>
      <c r="AA1671" s="1019"/>
      <c r="AB1671" s="1019"/>
    </row>
    <row r="1672" spans="25:28" x14ac:dyDescent="0.2">
      <c r="Y1672" s="1019"/>
      <c r="AA1672" s="1019"/>
      <c r="AB1672" s="1019"/>
    </row>
    <row r="1673" spans="25:28" x14ac:dyDescent="0.2">
      <c r="Y1673" s="1019"/>
      <c r="AA1673" s="1019"/>
      <c r="AB1673" s="1019"/>
    </row>
    <row r="1674" spans="25:28" x14ac:dyDescent="0.2">
      <c r="Y1674" s="1019"/>
      <c r="AA1674" s="1019"/>
      <c r="AB1674" s="1019"/>
    </row>
    <row r="1675" spans="25:28" x14ac:dyDescent="0.2">
      <c r="Y1675" s="1019"/>
      <c r="AA1675" s="1019"/>
      <c r="AB1675" s="1019"/>
    </row>
    <row r="1676" spans="25:28" x14ac:dyDescent="0.2">
      <c r="Y1676" s="1019"/>
      <c r="AA1676" s="1019"/>
      <c r="AB1676" s="1019"/>
    </row>
    <row r="1677" spans="25:28" x14ac:dyDescent="0.2">
      <c r="Y1677" s="1019"/>
      <c r="AA1677" s="1019"/>
      <c r="AB1677" s="1019"/>
    </row>
    <row r="1678" spans="25:28" x14ac:dyDescent="0.2">
      <c r="Y1678" s="1019"/>
      <c r="AA1678" s="1019"/>
      <c r="AB1678" s="1019"/>
    </row>
    <row r="1679" spans="25:28" x14ac:dyDescent="0.2">
      <c r="Y1679" s="1019"/>
      <c r="AA1679" s="1019"/>
      <c r="AB1679" s="1019"/>
    </row>
    <row r="1680" spans="25:28" x14ac:dyDescent="0.2">
      <c r="Y1680" s="1019"/>
      <c r="AA1680" s="1019"/>
      <c r="AB1680" s="1019"/>
    </row>
    <row r="1681" spans="25:28" x14ac:dyDescent="0.2">
      <c r="Y1681" s="1019"/>
      <c r="AA1681" s="1019"/>
      <c r="AB1681" s="1019"/>
    </row>
    <row r="1682" spans="25:28" x14ac:dyDescent="0.2">
      <c r="Y1682" s="1019"/>
      <c r="AA1682" s="1019"/>
      <c r="AB1682" s="1019"/>
    </row>
    <row r="1683" spans="25:28" x14ac:dyDescent="0.2">
      <c r="Y1683" s="1019"/>
      <c r="AA1683" s="1019"/>
      <c r="AB1683" s="1019"/>
    </row>
    <row r="1684" spans="25:28" x14ac:dyDescent="0.2">
      <c r="Y1684" s="1019"/>
      <c r="AA1684" s="1019"/>
      <c r="AB1684" s="1019"/>
    </row>
    <row r="1685" spans="25:28" x14ac:dyDescent="0.2">
      <c r="Y1685" s="1019"/>
      <c r="AA1685" s="1019"/>
      <c r="AB1685" s="1019"/>
    </row>
    <row r="1686" spans="25:28" x14ac:dyDescent="0.2">
      <c r="Y1686" s="1019"/>
      <c r="AA1686" s="1019"/>
      <c r="AB1686" s="1019"/>
    </row>
    <row r="1687" spans="25:28" x14ac:dyDescent="0.2">
      <c r="Y1687" s="1019"/>
      <c r="AA1687" s="1019"/>
      <c r="AB1687" s="1019"/>
    </row>
    <row r="1688" spans="25:28" x14ac:dyDescent="0.2">
      <c r="Y1688" s="1019"/>
      <c r="AA1688" s="1019"/>
      <c r="AB1688" s="1019"/>
    </row>
    <row r="1689" spans="25:28" x14ac:dyDescent="0.2">
      <c r="Y1689" s="1019"/>
      <c r="AA1689" s="1019"/>
      <c r="AB1689" s="1019"/>
    </row>
    <row r="1690" spans="25:28" x14ac:dyDescent="0.2">
      <c r="Y1690" s="1019"/>
      <c r="AA1690" s="1019"/>
      <c r="AB1690" s="1019"/>
    </row>
    <row r="1691" spans="25:28" x14ac:dyDescent="0.2">
      <c r="Y1691" s="1019"/>
      <c r="AA1691" s="1019"/>
      <c r="AB1691" s="1019"/>
    </row>
    <row r="1692" spans="25:28" x14ac:dyDescent="0.2">
      <c r="Y1692" s="1019"/>
      <c r="AA1692" s="1019"/>
      <c r="AB1692" s="1019"/>
    </row>
    <row r="1693" spans="25:28" x14ac:dyDescent="0.2">
      <c r="Y1693" s="1019"/>
      <c r="AA1693" s="1019"/>
      <c r="AB1693" s="1019"/>
    </row>
    <row r="1694" spans="25:28" x14ac:dyDescent="0.2">
      <c r="Y1694" s="1019"/>
      <c r="AA1694" s="1019"/>
      <c r="AB1694" s="1019"/>
    </row>
    <row r="1695" spans="25:28" x14ac:dyDescent="0.2">
      <c r="Y1695" s="1019"/>
      <c r="AA1695" s="1019"/>
      <c r="AB1695" s="1019"/>
    </row>
    <row r="1696" spans="25:28" x14ac:dyDescent="0.2">
      <c r="Y1696" s="1019"/>
      <c r="AA1696" s="1019"/>
      <c r="AB1696" s="1019"/>
    </row>
    <row r="1697" spans="25:28" x14ac:dyDescent="0.2">
      <c r="Y1697" s="1019"/>
      <c r="AA1697" s="1019"/>
      <c r="AB1697" s="1019"/>
    </row>
    <row r="1698" spans="25:28" x14ac:dyDescent="0.2">
      <c r="Y1698" s="1019"/>
      <c r="AA1698" s="1019"/>
      <c r="AB1698" s="1019"/>
    </row>
    <row r="1699" spans="25:28" x14ac:dyDescent="0.2">
      <c r="Y1699" s="1019"/>
      <c r="AA1699" s="1019"/>
      <c r="AB1699" s="1019"/>
    </row>
    <row r="1700" spans="25:28" x14ac:dyDescent="0.2">
      <c r="Y1700" s="1019"/>
      <c r="AA1700" s="1019"/>
      <c r="AB1700" s="1019"/>
    </row>
    <row r="1701" spans="25:28" x14ac:dyDescent="0.2">
      <c r="Y1701" s="1019"/>
      <c r="AA1701" s="1019"/>
      <c r="AB1701" s="1019"/>
    </row>
    <row r="1702" spans="25:28" x14ac:dyDescent="0.2">
      <c r="Y1702" s="1019"/>
      <c r="AA1702" s="1019"/>
      <c r="AB1702" s="1019"/>
    </row>
    <row r="1703" spans="25:28" x14ac:dyDescent="0.2">
      <c r="Y1703" s="1019"/>
      <c r="AA1703" s="1019"/>
      <c r="AB1703" s="1019"/>
    </row>
    <row r="1704" spans="25:28" x14ac:dyDescent="0.2">
      <c r="Y1704" s="1019"/>
      <c r="AA1704" s="1019"/>
      <c r="AB1704" s="1019"/>
    </row>
    <row r="1705" spans="25:28" x14ac:dyDescent="0.2">
      <c r="Y1705" s="1019"/>
      <c r="AA1705" s="1019"/>
      <c r="AB1705" s="1019"/>
    </row>
    <row r="1706" spans="25:28" x14ac:dyDescent="0.2">
      <c r="Y1706" s="1019"/>
      <c r="AA1706" s="1019"/>
      <c r="AB1706" s="1019"/>
    </row>
    <row r="1707" spans="25:28" x14ac:dyDescent="0.2">
      <c r="Y1707" s="1019"/>
      <c r="AA1707" s="1019"/>
      <c r="AB1707" s="1019"/>
    </row>
    <row r="1708" spans="25:28" x14ac:dyDescent="0.2">
      <c r="Y1708" s="1019"/>
      <c r="AA1708" s="1019"/>
      <c r="AB1708" s="1019"/>
    </row>
    <row r="1709" spans="25:28" x14ac:dyDescent="0.2">
      <c r="Y1709" s="1019"/>
      <c r="AA1709" s="1019"/>
      <c r="AB1709" s="1019"/>
    </row>
    <row r="1710" spans="25:28" x14ac:dyDescent="0.2">
      <c r="Y1710" s="1019"/>
      <c r="AA1710" s="1019"/>
      <c r="AB1710" s="1019"/>
    </row>
    <row r="1711" spans="25:28" x14ac:dyDescent="0.2">
      <c r="Y1711" s="1019"/>
      <c r="AA1711" s="1019"/>
      <c r="AB1711" s="1019"/>
    </row>
    <row r="1712" spans="25:28" x14ac:dyDescent="0.2">
      <c r="Y1712" s="1019"/>
      <c r="AA1712" s="1019"/>
      <c r="AB1712" s="1019"/>
    </row>
    <row r="1713" spans="25:28" x14ac:dyDescent="0.2">
      <c r="Y1713" s="1019"/>
      <c r="AA1713" s="1019"/>
      <c r="AB1713" s="1019"/>
    </row>
    <row r="1714" spans="25:28" x14ac:dyDescent="0.2">
      <c r="Y1714" s="1019"/>
      <c r="AA1714" s="1019"/>
      <c r="AB1714" s="1019"/>
    </row>
    <row r="1715" spans="25:28" x14ac:dyDescent="0.2">
      <c r="Y1715" s="1019"/>
      <c r="AA1715" s="1019"/>
      <c r="AB1715" s="1019"/>
    </row>
    <row r="1716" spans="25:28" x14ac:dyDescent="0.2">
      <c r="Y1716" s="1019"/>
      <c r="AA1716" s="1019"/>
      <c r="AB1716" s="1019"/>
    </row>
    <row r="1717" spans="25:28" x14ac:dyDescent="0.2">
      <c r="Y1717" s="1019"/>
      <c r="AA1717" s="1019"/>
      <c r="AB1717" s="1019"/>
    </row>
    <row r="1718" spans="25:28" x14ac:dyDescent="0.2">
      <c r="Y1718" s="1019"/>
      <c r="AA1718" s="1019"/>
      <c r="AB1718" s="1019"/>
    </row>
    <row r="1719" spans="25:28" x14ac:dyDescent="0.2">
      <c r="Y1719" s="1019"/>
      <c r="AA1719" s="1019"/>
      <c r="AB1719" s="1019"/>
    </row>
    <row r="1720" spans="25:28" x14ac:dyDescent="0.2">
      <c r="Y1720" s="1019"/>
      <c r="AA1720" s="1019"/>
      <c r="AB1720" s="1019"/>
    </row>
    <row r="1721" spans="25:28" x14ac:dyDescent="0.2">
      <c r="Y1721" s="1019"/>
      <c r="AA1721" s="1019"/>
      <c r="AB1721" s="1019"/>
    </row>
    <row r="1722" spans="25:28" x14ac:dyDescent="0.2">
      <c r="Y1722" s="1019"/>
      <c r="AA1722" s="1019"/>
      <c r="AB1722" s="1019"/>
    </row>
    <row r="1723" spans="25:28" x14ac:dyDescent="0.2">
      <c r="Y1723" s="1019"/>
      <c r="AA1723" s="1019"/>
      <c r="AB1723" s="1019"/>
    </row>
    <row r="1724" spans="25:28" x14ac:dyDescent="0.2">
      <c r="Y1724" s="1019"/>
      <c r="AA1724" s="1019"/>
      <c r="AB1724" s="1019"/>
    </row>
    <row r="1725" spans="25:28" x14ac:dyDescent="0.2">
      <c r="Y1725" s="1019"/>
      <c r="AA1725" s="1019"/>
      <c r="AB1725" s="1019"/>
    </row>
    <row r="1726" spans="25:28" x14ac:dyDescent="0.2">
      <c r="Y1726" s="1019"/>
      <c r="AA1726" s="1019"/>
      <c r="AB1726" s="1019"/>
    </row>
    <row r="1727" spans="25:28" x14ac:dyDescent="0.2">
      <c r="Y1727" s="1019"/>
      <c r="AA1727" s="1019"/>
      <c r="AB1727" s="1019"/>
    </row>
    <row r="1728" spans="25:28" x14ac:dyDescent="0.2">
      <c r="Y1728" s="1019"/>
      <c r="AA1728" s="1019"/>
      <c r="AB1728" s="1019"/>
    </row>
    <row r="1729" spans="25:28" x14ac:dyDescent="0.2">
      <c r="Y1729" s="1019"/>
      <c r="AA1729" s="1019"/>
      <c r="AB1729" s="1019"/>
    </row>
    <row r="1730" spans="25:28" x14ac:dyDescent="0.2">
      <c r="Y1730" s="1019"/>
      <c r="AA1730" s="1019"/>
      <c r="AB1730" s="1019"/>
    </row>
    <row r="1731" spans="25:28" x14ac:dyDescent="0.2">
      <c r="Y1731" s="1019"/>
      <c r="AA1731" s="1019"/>
      <c r="AB1731" s="1019"/>
    </row>
    <row r="1732" spans="25:28" x14ac:dyDescent="0.2">
      <c r="Y1732" s="1019"/>
      <c r="AA1732" s="1019"/>
      <c r="AB1732" s="1019"/>
    </row>
    <row r="1733" spans="25:28" x14ac:dyDescent="0.2">
      <c r="Y1733" s="1019"/>
      <c r="AA1733" s="1019"/>
      <c r="AB1733" s="1019"/>
    </row>
    <row r="1734" spans="25:28" x14ac:dyDescent="0.2">
      <c r="Y1734" s="1019"/>
      <c r="AA1734" s="1019"/>
      <c r="AB1734" s="1019"/>
    </row>
    <row r="1735" spans="25:28" x14ac:dyDescent="0.2">
      <c r="Y1735" s="1019"/>
      <c r="AA1735" s="1019"/>
      <c r="AB1735" s="1019"/>
    </row>
    <row r="1736" spans="25:28" x14ac:dyDescent="0.2">
      <c r="Y1736" s="1019"/>
      <c r="AA1736" s="1019"/>
      <c r="AB1736" s="1019"/>
    </row>
    <row r="1737" spans="25:28" x14ac:dyDescent="0.2">
      <c r="Y1737" s="1019"/>
      <c r="AA1737" s="1019"/>
      <c r="AB1737" s="1019"/>
    </row>
    <row r="1738" spans="25:28" x14ac:dyDescent="0.2">
      <c r="Y1738" s="1019"/>
      <c r="AA1738" s="1019"/>
      <c r="AB1738" s="1019"/>
    </row>
    <row r="1739" spans="25:28" x14ac:dyDescent="0.2">
      <c r="Y1739" s="1019"/>
      <c r="AA1739" s="1019"/>
      <c r="AB1739" s="1019"/>
    </row>
    <row r="1740" spans="25:28" x14ac:dyDescent="0.2">
      <c r="Y1740" s="1019"/>
      <c r="AA1740" s="1019"/>
      <c r="AB1740" s="1019"/>
    </row>
    <row r="1741" spans="25:28" x14ac:dyDescent="0.2">
      <c r="Y1741" s="1019"/>
      <c r="AA1741" s="1019"/>
      <c r="AB1741" s="1019"/>
    </row>
    <row r="1742" spans="25:28" x14ac:dyDescent="0.2">
      <c r="Y1742" s="1019"/>
      <c r="AA1742" s="1019"/>
      <c r="AB1742" s="1019"/>
    </row>
    <row r="1743" spans="25:28" x14ac:dyDescent="0.2">
      <c r="Y1743" s="1019"/>
      <c r="AA1743" s="1019"/>
      <c r="AB1743" s="1019"/>
    </row>
    <row r="1744" spans="25:28" x14ac:dyDescent="0.2">
      <c r="Y1744" s="1019"/>
      <c r="AA1744" s="1019"/>
      <c r="AB1744" s="1019"/>
    </row>
    <row r="1745" spans="25:28" x14ac:dyDescent="0.2">
      <c r="Y1745" s="1019"/>
      <c r="AA1745" s="1019"/>
      <c r="AB1745" s="1019"/>
    </row>
    <row r="1746" spans="25:28" x14ac:dyDescent="0.2">
      <c r="Y1746" s="1019"/>
      <c r="AA1746" s="1019"/>
      <c r="AB1746" s="1019"/>
    </row>
    <row r="1747" spans="25:28" x14ac:dyDescent="0.2">
      <c r="Y1747" s="1019"/>
      <c r="AA1747" s="1019"/>
      <c r="AB1747" s="1019"/>
    </row>
    <row r="1748" spans="25:28" x14ac:dyDescent="0.2">
      <c r="Y1748" s="1019"/>
      <c r="AA1748" s="1019"/>
      <c r="AB1748" s="1019"/>
    </row>
    <row r="1749" spans="25:28" x14ac:dyDescent="0.2">
      <c r="Y1749" s="1019"/>
      <c r="AA1749" s="1019"/>
      <c r="AB1749" s="1019"/>
    </row>
    <row r="1750" spans="25:28" x14ac:dyDescent="0.2">
      <c r="Y1750" s="1019"/>
      <c r="AA1750" s="1019"/>
      <c r="AB1750" s="1019"/>
    </row>
    <row r="1751" spans="25:28" x14ac:dyDescent="0.2">
      <c r="Y1751" s="1019"/>
      <c r="AA1751" s="1019"/>
      <c r="AB1751" s="1019"/>
    </row>
    <row r="1752" spans="25:28" x14ac:dyDescent="0.2">
      <c r="Y1752" s="1019"/>
      <c r="AA1752" s="1019"/>
      <c r="AB1752" s="1019"/>
    </row>
    <row r="1753" spans="25:28" x14ac:dyDescent="0.2">
      <c r="Y1753" s="1019"/>
      <c r="AA1753" s="1019"/>
      <c r="AB1753" s="1019"/>
    </row>
    <row r="1754" spans="25:28" x14ac:dyDescent="0.2">
      <c r="Y1754" s="1019"/>
      <c r="AA1754" s="1019"/>
      <c r="AB1754" s="1019"/>
    </row>
    <row r="1755" spans="25:28" x14ac:dyDescent="0.2">
      <c r="Y1755" s="1019"/>
      <c r="AA1755" s="1019"/>
      <c r="AB1755" s="1019"/>
    </row>
    <row r="1756" spans="25:28" x14ac:dyDescent="0.2">
      <c r="Y1756" s="1019"/>
      <c r="AA1756" s="1019"/>
      <c r="AB1756" s="1019"/>
    </row>
    <row r="1757" spans="25:28" x14ac:dyDescent="0.2">
      <c r="Y1757" s="1019"/>
      <c r="AA1757" s="1019"/>
      <c r="AB1757" s="1019"/>
    </row>
    <row r="1758" spans="25:28" x14ac:dyDescent="0.2">
      <c r="Y1758" s="1019"/>
      <c r="AA1758" s="1019"/>
      <c r="AB1758" s="1019"/>
    </row>
    <row r="1759" spans="25:28" x14ac:dyDescent="0.2">
      <c r="Y1759" s="1019"/>
      <c r="AA1759" s="1019"/>
      <c r="AB1759" s="1019"/>
    </row>
    <row r="1760" spans="25:28" x14ac:dyDescent="0.2">
      <c r="Y1760" s="1019"/>
      <c r="AA1760" s="1019"/>
      <c r="AB1760" s="1019"/>
    </row>
    <row r="1761" spans="25:28" x14ac:dyDescent="0.2">
      <c r="Y1761" s="1019"/>
      <c r="AA1761" s="1019"/>
      <c r="AB1761" s="1019"/>
    </row>
    <row r="1762" spans="25:28" x14ac:dyDescent="0.2">
      <c r="Y1762" s="1019"/>
      <c r="AA1762" s="1019"/>
      <c r="AB1762" s="1019"/>
    </row>
    <row r="1763" spans="25:28" x14ac:dyDescent="0.2">
      <c r="Y1763" s="1019"/>
      <c r="AA1763" s="1019"/>
      <c r="AB1763" s="1019"/>
    </row>
    <row r="1764" spans="25:28" x14ac:dyDescent="0.2">
      <c r="Y1764" s="1019"/>
      <c r="AA1764" s="1019"/>
      <c r="AB1764" s="1019"/>
    </row>
    <row r="1765" spans="25:28" x14ac:dyDescent="0.2">
      <c r="Y1765" s="1019"/>
      <c r="AA1765" s="1019"/>
      <c r="AB1765" s="1019"/>
    </row>
    <row r="1766" spans="25:28" x14ac:dyDescent="0.2">
      <c r="Y1766" s="1019"/>
      <c r="AA1766" s="1019"/>
      <c r="AB1766" s="1019"/>
    </row>
    <row r="1767" spans="25:28" x14ac:dyDescent="0.2">
      <c r="Y1767" s="1019"/>
      <c r="AA1767" s="1019"/>
      <c r="AB1767" s="1019"/>
    </row>
    <row r="1768" spans="25:28" x14ac:dyDescent="0.2">
      <c r="Y1768" s="1019"/>
      <c r="AA1768" s="1019"/>
      <c r="AB1768" s="1019"/>
    </row>
    <row r="1769" spans="25:28" x14ac:dyDescent="0.2">
      <c r="Y1769" s="1019"/>
      <c r="AA1769" s="1019"/>
      <c r="AB1769" s="1019"/>
    </row>
    <row r="1770" spans="25:28" x14ac:dyDescent="0.2">
      <c r="Y1770" s="1019"/>
      <c r="AA1770" s="1019"/>
      <c r="AB1770" s="1019"/>
    </row>
    <row r="1771" spans="25:28" x14ac:dyDescent="0.2">
      <c r="Y1771" s="1019"/>
      <c r="AA1771" s="1019"/>
      <c r="AB1771" s="1019"/>
    </row>
    <row r="1772" spans="25:28" x14ac:dyDescent="0.2">
      <c r="Y1772" s="1019"/>
      <c r="AA1772" s="1019"/>
      <c r="AB1772" s="1019"/>
    </row>
    <row r="1773" spans="25:28" x14ac:dyDescent="0.2">
      <c r="Y1773" s="1019"/>
      <c r="AA1773" s="1019"/>
      <c r="AB1773" s="1019"/>
    </row>
    <row r="1774" spans="25:28" x14ac:dyDescent="0.2">
      <c r="Y1774" s="1019"/>
      <c r="AA1774" s="1019"/>
      <c r="AB1774" s="1019"/>
    </row>
    <row r="1775" spans="25:28" x14ac:dyDescent="0.2">
      <c r="Y1775" s="1019"/>
      <c r="AA1775" s="1019"/>
      <c r="AB1775" s="1019"/>
    </row>
    <row r="1776" spans="25:28" x14ac:dyDescent="0.2">
      <c r="Y1776" s="1019"/>
      <c r="AA1776" s="1019"/>
      <c r="AB1776" s="1019"/>
    </row>
    <row r="1777" spans="25:28" x14ac:dyDescent="0.2">
      <c r="Y1777" s="1019"/>
      <c r="AA1777" s="1019"/>
      <c r="AB1777" s="1019"/>
    </row>
    <row r="1778" spans="25:28" x14ac:dyDescent="0.2">
      <c r="Y1778" s="1019"/>
      <c r="AA1778" s="1019"/>
      <c r="AB1778" s="1019"/>
    </row>
    <row r="1779" spans="25:28" x14ac:dyDescent="0.2">
      <c r="Y1779" s="1019"/>
      <c r="AA1779" s="1019"/>
      <c r="AB1779" s="1019"/>
    </row>
    <row r="1780" spans="25:28" x14ac:dyDescent="0.2">
      <c r="Y1780" s="1019"/>
      <c r="AA1780" s="1019"/>
      <c r="AB1780" s="1019"/>
    </row>
    <row r="1781" spans="25:28" x14ac:dyDescent="0.2">
      <c r="Y1781" s="1019"/>
      <c r="AA1781" s="1019"/>
      <c r="AB1781" s="1019"/>
    </row>
    <row r="1782" spans="25:28" x14ac:dyDescent="0.2">
      <c r="Y1782" s="1019"/>
      <c r="AA1782" s="1019"/>
      <c r="AB1782" s="1019"/>
    </row>
    <row r="1783" spans="25:28" x14ac:dyDescent="0.2">
      <c r="Y1783" s="1019"/>
      <c r="AA1783" s="1019"/>
      <c r="AB1783" s="1019"/>
    </row>
    <row r="1784" spans="25:28" x14ac:dyDescent="0.2">
      <c r="Y1784" s="1019"/>
      <c r="AA1784" s="1019"/>
      <c r="AB1784" s="1019"/>
    </row>
    <row r="1785" spans="25:28" x14ac:dyDescent="0.2">
      <c r="Y1785" s="1019"/>
      <c r="AA1785" s="1019"/>
      <c r="AB1785" s="1019"/>
    </row>
    <row r="1786" spans="25:28" x14ac:dyDescent="0.2">
      <c r="Y1786" s="1019"/>
      <c r="AA1786" s="1019"/>
      <c r="AB1786" s="1019"/>
    </row>
    <row r="1787" spans="25:28" x14ac:dyDescent="0.2">
      <c r="Y1787" s="1019"/>
      <c r="AA1787" s="1019"/>
      <c r="AB1787" s="1019"/>
    </row>
    <row r="1788" spans="25:28" x14ac:dyDescent="0.2">
      <c r="Y1788" s="1019"/>
      <c r="AA1788" s="1019"/>
      <c r="AB1788" s="1019"/>
    </row>
    <row r="1789" spans="25:28" x14ac:dyDescent="0.2">
      <c r="Y1789" s="1019"/>
      <c r="AA1789" s="1019"/>
      <c r="AB1789" s="1019"/>
    </row>
    <row r="1790" spans="25:28" x14ac:dyDescent="0.2">
      <c r="Y1790" s="1019"/>
      <c r="AA1790" s="1019"/>
      <c r="AB1790" s="1019"/>
    </row>
    <row r="1791" spans="25:28" x14ac:dyDescent="0.2">
      <c r="Y1791" s="1019"/>
      <c r="AA1791" s="1019"/>
      <c r="AB1791" s="1019"/>
    </row>
    <row r="1792" spans="25:28" x14ac:dyDescent="0.2">
      <c r="Y1792" s="1019"/>
      <c r="AA1792" s="1019"/>
      <c r="AB1792" s="1019"/>
    </row>
    <row r="1793" spans="25:28" x14ac:dyDescent="0.2">
      <c r="Y1793" s="1019"/>
      <c r="AA1793" s="1019"/>
      <c r="AB1793" s="1019"/>
    </row>
    <row r="1794" spans="25:28" x14ac:dyDescent="0.2">
      <c r="Y1794" s="1019"/>
      <c r="AA1794" s="1019"/>
      <c r="AB1794" s="1019"/>
    </row>
    <row r="1795" spans="25:28" x14ac:dyDescent="0.2">
      <c r="Y1795" s="1019"/>
      <c r="AA1795" s="1019"/>
      <c r="AB1795" s="1019"/>
    </row>
    <row r="1796" spans="25:28" x14ac:dyDescent="0.2">
      <c r="Y1796" s="1019"/>
      <c r="AA1796" s="1019"/>
      <c r="AB1796" s="1019"/>
    </row>
    <row r="1797" spans="25:28" x14ac:dyDescent="0.2">
      <c r="Y1797" s="1019"/>
      <c r="AA1797" s="1019"/>
      <c r="AB1797" s="1019"/>
    </row>
    <row r="1798" spans="25:28" x14ac:dyDescent="0.2">
      <c r="Y1798" s="1019"/>
      <c r="AA1798" s="1019"/>
      <c r="AB1798" s="1019"/>
    </row>
    <row r="1799" spans="25:28" x14ac:dyDescent="0.2">
      <c r="Y1799" s="1019"/>
      <c r="AA1799" s="1019"/>
      <c r="AB1799" s="1019"/>
    </row>
    <row r="1800" spans="25:28" x14ac:dyDescent="0.2">
      <c r="Y1800" s="1019"/>
      <c r="AA1800" s="1019"/>
      <c r="AB1800" s="1019"/>
    </row>
    <row r="1801" spans="25:28" x14ac:dyDescent="0.2">
      <c r="Y1801" s="1019"/>
      <c r="AA1801" s="1019"/>
      <c r="AB1801" s="1019"/>
    </row>
    <row r="1802" spans="25:28" x14ac:dyDescent="0.2">
      <c r="Y1802" s="1019"/>
      <c r="AA1802" s="1019"/>
      <c r="AB1802" s="1019"/>
    </row>
    <row r="1803" spans="25:28" x14ac:dyDescent="0.2">
      <c r="Y1803" s="1019"/>
      <c r="AA1803" s="1019"/>
      <c r="AB1803" s="1019"/>
    </row>
    <row r="1804" spans="25:28" x14ac:dyDescent="0.2">
      <c r="Y1804" s="1019"/>
      <c r="AA1804" s="1019"/>
      <c r="AB1804" s="1019"/>
    </row>
    <row r="1805" spans="25:28" x14ac:dyDescent="0.2">
      <c r="Y1805" s="1019"/>
      <c r="AA1805" s="1019"/>
      <c r="AB1805" s="1019"/>
    </row>
    <row r="1806" spans="25:28" x14ac:dyDescent="0.2">
      <c r="Y1806" s="1019"/>
      <c r="AA1806" s="1019"/>
      <c r="AB1806" s="1019"/>
    </row>
    <row r="1807" spans="25:28" x14ac:dyDescent="0.2">
      <c r="Y1807" s="1019"/>
      <c r="AA1807" s="1019"/>
      <c r="AB1807" s="1019"/>
    </row>
    <row r="1808" spans="25:28" x14ac:dyDescent="0.2">
      <c r="Y1808" s="1019"/>
      <c r="AA1808" s="1019"/>
      <c r="AB1808" s="1019"/>
    </row>
    <row r="1809" spans="25:28" x14ac:dyDescent="0.2">
      <c r="Y1809" s="1019"/>
      <c r="AA1809" s="1019"/>
      <c r="AB1809" s="1019"/>
    </row>
    <row r="1810" spans="25:28" x14ac:dyDescent="0.2">
      <c r="Y1810" s="1019"/>
      <c r="AA1810" s="1019"/>
      <c r="AB1810" s="1019"/>
    </row>
    <row r="1811" spans="25:28" x14ac:dyDescent="0.2">
      <c r="Y1811" s="1019"/>
      <c r="AA1811" s="1019"/>
      <c r="AB1811" s="1019"/>
    </row>
    <row r="1812" spans="25:28" x14ac:dyDescent="0.2">
      <c r="Y1812" s="1019"/>
      <c r="AA1812" s="1019"/>
      <c r="AB1812" s="1019"/>
    </row>
    <row r="1813" spans="25:28" x14ac:dyDescent="0.2">
      <c r="Y1813" s="1019"/>
      <c r="AA1813" s="1019"/>
      <c r="AB1813" s="1019"/>
    </row>
    <row r="1814" spans="25:28" x14ac:dyDescent="0.2">
      <c r="Y1814" s="1019"/>
      <c r="AA1814" s="1019"/>
      <c r="AB1814" s="1019"/>
    </row>
    <row r="1815" spans="25:28" x14ac:dyDescent="0.2">
      <c r="Y1815" s="1019"/>
      <c r="AA1815" s="1019"/>
      <c r="AB1815" s="1019"/>
    </row>
    <row r="1816" spans="25:28" x14ac:dyDescent="0.2">
      <c r="Y1816" s="1019"/>
      <c r="AA1816" s="1019"/>
      <c r="AB1816" s="1019"/>
    </row>
    <row r="1817" spans="25:28" x14ac:dyDescent="0.2">
      <c r="Y1817" s="1019"/>
      <c r="AA1817" s="1019"/>
      <c r="AB1817" s="1019"/>
    </row>
    <row r="1818" spans="25:28" x14ac:dyDescent="0.2">
      <c r="Y1818" s="1019"/>
      <c r="AA1818" s="1019"/>
      <c r="AB1818" s="1019"/>
    </row>
    <row r="1819" spans="25:28" x14ac:dyDescent="0.2">
      <c r="Y1819" s="1019"/>
      <c r="AA1819" s="1019"/>
      <c r="AB1819" s="1019"/>
    </row>
    <row r="1820" spans="25:28" x14ac:dyDescent="0.2">
      <c r="Y1820" s="1019"/>
      <c r="AA1820" s="1019"/>
      <c r="AB1820" s="1019"/>
    </row>
    <row r="1821" spans="25:28" x14ac:dyDescent="0.2">
      <c r="Y1821" s="1019"/>
      <c r="AA1821" s="1019"/>
      <c r="AB1821" s="1019"/>
    </row>
    <row r="1822" spans="25:28" x14ac:dyDescent="0.2">
      <c r="Y1822" s="1019"/>
      <c r="AA1822" s="1019"/>
      <c r="AB1822" s="1019"/>
    </row>
    <row r="1823" spans="25:28" x14ac:dyDescent="0.2">
      <c r="Y1823" s="1019"/>
      <c r="AA1823" s="1019"/>
      <c r="AB1823" s="1019"/>
    </row>
    <row r="1824" spans="25:28" x14ac:dyDescent="0.2">
      <c r="Y1824" s="1019"/>
      <c r="AA1824" s="1019"/>
      <c r="AB1824" s="1019"/>
    </row>
    <row r="1825" spans="25:28" x14ac:dyDescent="0.2">
      <c r="Y1825" s="1019"/>
      <c r="AA1825" s="1019"/>
      <c r="AB1825" s="1019"/>
    </row>
    <row r="1826" spans="25:28" x14ac:dyDescent="0.2">
      <c r="Y1826" s="1019"/>
      <c r="AA1826" s="1019"/>
      <c r="AB1826" s="1019"/>
    </row>
    <row r="1827" spans="25:28" x14ac:dyDescent="0.2">
      <c r="Y1827" s="1019"/>
      <c r="AA1827" s="1019"/>
      <c r="AB1827" s="1019"/>
    </row>
    <row r="1828" spans="25:28" x14ac:dyDescent="0.2">
      <c r="Y1828" s="1019"/>
      <c r="AA1828" s="1019"/>
      <c r="AB1828" s="1019"/>
    </row>
    <row r="1829" spans="25:28" x14ac:dyDescent="0.2">
      <c r="Y1829" s="1019"/>
      <c r="AA1829" s="1019"/>
      <c r="AB1829" s="1019"/>
    </row>
    <row r="1830" spans="25:28" x14ac:dyDescent="0.2">
      <c r="Y1830" s="1019"/>
      <c r="AA1830" s="1019"/>
      <c r="AB1830" s="1019"/>
    </row>
    <row r="1831" spans="25:28" x14ac:dyDescent="0.2">
      <c r="Y1831" s="1019"/>
      <c r="AA1831" s="1019"/>
      <c r="AB1831" s="1019"/>
    </row>
    <row r="1832" spans="25:28" x14ac:dyDescent="0.2">
      <c r="Y1832" s="1019"/>
      <c r="AA1832" s="1019"/>
      <c r="AB1832" s="1019"/>
    </row>
    <row r="1833" spans="25:28" x14ac:dyDescent="0.2">
      <c r="Y1833" s="1019"/>
      <c r="AA1833" s="1019"/>
      <c r="AB1833" s="1019"/>
    </row>
    <row r="1834" spans="25:28" x14ac:dyDescent="0.2">
      <c r="Y1834" s="1019"/>
      <c r="AA1834" s="1019"/>
      <c r="AB1834" s="1019"/>
    </row>
    <row r="1835" spans="25:28" x14ac:dyDescent="0.2">
      <c r="Y1835" s="1019"/>
      <c r="AA1835" s="1019"/>
      <c r="AB1835" s="1019"/>
    </row>
    <row r="1836" spans="25:28" x14ac:dyDescent="0.2">
      <c r="Y1836" s="1019"/>
      <c r="AA1836" s="1019"/>
      <c r="AB1836" s="1019"/>
    </row>
    <row r="1837" spans="25:28" x14ac:dyDescent="0.2">
      <c r="Y1837" s="1019"/>
      <c r="AA1837" s="1019"/>
      <c r="AB1837" s="1019"/>
    </row>
    <row r="1838" spans="25:28" x14ac:dyDescent="0.2">
      <c r="Y1838" s="1019"/>
      <c r="AA1838" s="1019"/>
      <c r="AB1838" s="1019"/>
    </row>
    <row r="1839" spans="25:28" x14ac:dyDescent="0.2">
      <c r="Y1839" s="1019"/>
      <c r="AA1839" s="1019"/>
      <c r="AB1839" s="1019"/>
    </row>
    <row r="1840" spans="25:28" x14ac:dyDescent="0.2">
      <c r="Y1840" s="1019"/>
      <c r="AA1840" s="1019"/>
      <c r="AB1840" s="1019"/>
    </row>
    <row r="1841" spans="25:28" x14ac:dyDescent="0.2">
      <c r="Y1841" s="1019"/>
      <c r="AA1841" s="1019"/>
      <c r="AB1841" s="1019"/>
    </row>
    <row r="1842" spans="25:28" x14ac:dyDescent="0.2">
      <c r="Y1842" s="1019"/>
      <c r="AA1842" s="1019"/>
      <c r="AB1842" s="1019"/>
    </row>
    <row r="1843" spans="25:28" x14ac:dyDescent="0.2">
      <c r="Y1843" s="1019"/>
      <c r="AA1843" s="1019"/>
      <c r="AB1843" s="1019"/>
    </row>
    <row r="1844" spans="25:28" x14ac:dyDescent="0.2">
      <c r="Y1844" s="1019"/>
      <c r="AA1844" s="1019"/>
      <c r="AB1844" s="1019"/>
    </row>
    <row r="1845" spans="25:28" x14ac:dyDescent="0.2">
      <c r="Y1845" s="1019"/>
      <c r="AA1845" s="1019"/>
      <c r="AB1845" s="1019"/>
    </row>
    <row r="1846" spans="25:28" x14ac:dyDescent="0.2">
      <c r="Y1846" s="1019"/>
      <c r="AA1846" s="1019"/>
      <c r="AB1846" s="1019"/>
    </row>
    <row r="1847" spans="25:28" x14ac:dyDescent="0.2">
      <c r="Y1847" s="1019"/>
      <c r="AA1847" s="1019"/>
      <c r="AB1847" s="1019"/>
    </row>
    <row r="1848" spans="25:28" x14ac:dyDescent="0.2">
      <c r="Y1848" s="1019"/>
      <c r="AA1848" s="1019"/>
      <c r="AB1848" s="1019"/>
    </row>
    <row r="1849" spans="25:28" x14ac:dyDescent="0.2">
      <c r="Y1849" s="1019"/>
      <c r="AA1849" s="1019"/>
      <c r="AB1849" s="1019"/>
    </row>
    <row r="1850" spans="25:28" x14ac:dyDescent="0.2">
      <c r="Y1850" s="1019"/>
      <c r="AA1850" s="1019"/>
      <c r="AB1850" s="1019"/>
    </row>
    <row r="1851" spans="25:28" x14ac:dyDescent="0.2">
      <c r="Y1851" s="1019"/>
      <c r="AA1851" s="1019"/>
      <c r="AB1851" s="1019"/>
    </row>
    <row r="1852" spans="25:28" x14ac:dyDescent="0.2">
      <c r="Y1852" s="1019"/>
      <c r="AA1852" s="1019"/>
      <c r="AB1852" s="1019"/>
    </row>
    <row r="1853" spans="25:28" x14ac:dyDescent="0.2">
      <c r="Y1853" s="1019"/>
      <c r="AA1853" s="1019"/>
      <c r="AB1853" s="1019"/>
    </row>
    <row r="1854" spans="25:28" x14ac:dyDescent="0.2">
      <c r="Y1854" s="1019"/>
      <c r="AA1854" s="1019"/>
      <c r="AB1854" s="1019"/>
    </row>
    <row r="1855" spans="25:28" x14ac:dyDescent="0.2">
      <c r="Y1855" s="1019"/>
      <c r="AA1855" s="1019"/>
      <c r="AB1855" s="1019"/>
    </row>
    <row r="1856" spans="25:28" x14ac:dyDescent="0.2">
      <c r="Y1856" s="1019"/>
      <c r="AA1856" s="1019"/>
      <c r="AB1856" s="1019"/>
    </row>
    <row r="1857" spans="25:28" x14ac:dyDescent="0.2">
      <c r="Y1857" s="1019"/>
      <c r="AA1857" s="1019"/>
      <c r="AB1857" s="1019"/>
    </row>
    <row r="1858" spans="25:28" x14ac:dyDescent="0.2">
      <c r="Y1858" s="1019"/>
      <c r="AA1858" s="1019"/>
      <c r="AB1858" s="1019"/>
    </row>
    <row r="1859" spans="25:28" x14ac:dyDescent="0.2">
      <c r="Y1859" s="1019"/>
      <c r="AA1859" s="1019"/>
      <c r="AB1859" s="1019"/>
    </row>
    <row r="1860" spans="25:28" x14ac:dyDescent="0.2">
      <c r="Y1860" s="1019"/>
      <c r="AA1860" s="1019"/>
      <c r="AB1860" s="1019"/>
    </row>
    <row r="1861" spans="25:28" x14ac:dyDescent="0.2">
      <c r="Y1861" s="1019"/>
      <c r="AA1861" s="1019"/>
      <c r="AB1861" s="1019"/>
    </row>
    <row r="1862" spans="25:28" x14ac:dyDescent="0.2">
      <c r="Y1862" s="1019"/>
      <c r="AA1862" s="1019"/>
      <c r="AB1862" s="1019"/>
    </row>
    <row r="1863" spans="25:28" x14ac:dyDescent="0.2">
      <c r="Y1863" s="1019"/>
      <c r="AA1863" s="1019"/>
      <c r="AB1863" s="1019"/>
    </row>
    <row r="1864" spans="25:28" x14ac:dyDescent="0.2">
      <c r="Y1864" s="1019"/>
      <c r="AA1864" s="1019"/>
      <c r="AB1864" s="1019"/>
    </row>
    <row r="1865" spans="25:28" x14ac:dyDescent="0.2">
      <c r="Y1865" s="1019"/>
      <c r="AA1865" s="1019"/>
      <c r="AB1865" s="1019"/>
    </row>
    <row r="1866" spans="25:28" x14ac:dyDescent="0.2">
      <c r="Y1866" s="1019"/>
      <c r="AA1866" s="1019"/>
      <c r="AB1866" s="1019"/>
    </row>
    <row r="1867" spans="25:28" x14ac:dyDescent="0.2">
      <c r="Y1867" s="1019"/>
      <c r="AA1867" s="1019"/>
      <c r="AB1867" s="1019"/>
    </row>
    <row r="1868" spans="25:28" x14ac:dyDescent="0.2">
      <c r="Y1868" s="1019"/>
      <c r="AA1868" s="1019"/>
      <c r="AB1868" s="1019"/>
    </row>
    <row r="1869" spans="25:28" x14ac:dyDescent="0.2">
      <c r="Y1869" s="1019"/>
      <c r="AA1869" s="1019"/>
      <c r="AB1869" s="1019"/>
    </row>
    <row r="1870" spans="25:28" x14ac:dyDescent="0.2">
      <c r="Y1870" s="1019"/>
      <c r="AA1870" s="1019"/>
      <c r="AB1870" s="1019"/>
    </row>
    <row r="1871" spans="25:28" x14ac:dyDescent="0.2">
      <c r="Y1871" s="1019"/>
      <c r="AA1871" s="1019"/>
      <c r="AB1871" s="1019"/>
    </row>
    <row r="1872" spans="25:28" x14ac:dyDescent="0.2">
      <c r="Y1872" s="1019"/>
      <c r="AA1872" s="1019"/>
      <c r="AB1872" s="1019"/>
    </row>
    <row r="1873" spans="25:28" x14ac:dyDescent="0.2">
      <c r="Y1873" s="1019"/>
      <c r="AA1873" s="1019"/>
      <c r="AB1873" s="1019"/>
    </row>
    <row r="1874" spans="25:28" x14ac:dyDescent="0.2">
      <c r="Y1874" s="1019"/>
      <c r="AA1874" s="1019"/>
      <c r="AB1874" s="1019"/>
    </row>
    <row r="1875" spans="25:28" x14ac:dyDescent="0.2">
      <c r="Y1875" s="1019"/>
      <c r="AA1875" s="1019"/>
      <c r="AB1875" s="1019"/>
    </row>
    <row r="1876" spans="25:28" x14ac:dyDescent="0.2">
      <c r="Y1876" s="1019"/>
      <c r="AA1876" s="1019"/>
      <c r="AB1876" s="1019"/>
    </row>
    <row r="1877" spans="25:28" x14ac:dyDescent="0.2">
      <c r="Y1877" s="1019"/>
      <c r="AA1877" s="1019"/>
      <c r="AB1877" s="1019"/>
    </row>
    <row r="1878" spans="25:28" x14ac:dyDescent="0.2">
      <c r="Y1878" s="1019"/>
      <c r="AA1878" s="1019"/>
      <c r="AB1878" s="1019"/>
    </row>
    <row r="1879" spans="25:28" x14ac:dyDescent="0.2">
      <c r="Y1879" s="1019"/>
      <c r="AA1879" s="1019"/>
      <c r="AB1879" s="1019"/>
    </row>
    <row r="1880" spans="25:28" x14ac:dyDescent="0.2">
      <c r="Y1880" s="1019"/>
      <c r="AA1880" s="1019"/>
      <c r="AB1880" s="1019"/>
    </row>
    <row r="1881" spans="25:28" x14ac:dyDescent="0.2">
      <c r="Y1881" s="1019"/>
      <c r="AA1881" s="1019"/>
      <c r="AB1881" s="1019"/>
    </row>
    <row r="1882" spans="25:28" x14ac:dyDescent="0.2">
      <c r="Y1882" s="1019"/>
      <c r="AA1882" s="1019"/>
      <c r="AB1882" s="1019"/>
    </row>
    <row r="1883" spans="25:28" x14ac:dyDescent="0.2">
      <c r="Y1883" s="1019"/>
      <c r="AA1883" s="1019"/>
      <c r="AB1883" s="1019"/>
    </row>
    <row r="1884" spans="25:28" x14ac:dyDescent="0.2">
      <c r="Y1884" s="1019"/>
      <c r="AA1884" s="1019"/>
      <c r="AB1884" s="1019"/>
    </row>
    <row r="1885" spans="25:28" x14ac:dyDescent="0.2">
      <c r="Y1885" s="1019"/>
      <c r="AA1885" s="1019"/>
      <c r="AB1885" s="1019"/>
    </row>
    <row r="1886" spans="25:28" x14ac:dyDescent="0.2">
      <c r="Y1886" s="1019"/>
      <c r="AA1886" s="1019"/>
      <c r="AB1886" s="1019"/>
    </row>
    <row r="1887" spans="25:28" x14ac:dyDescent="0.2">
      <c r="Y1887" s="1019"/>
      <c r="AA1887" s="1019"/>
      <c r="AB1887" s="1019"/>
    </row>
    <row r="1888" spans="25:28" x14ac:dyDescent="0.2">
      <c r="Y1888" s="1019"/>
      <c r="AA1888" s="1019"/>
      <c r="AB1888" s="1019"/>
    </row>
    <row r="1889" spans="25:28" x14ac:dyDescent="0.2">
      <c r="Y1889" s="1019"/>
      <c r="AA1889" s="1019"/>
      <c r="AB1889" s="1019"/>
    </row>
    <row r="1890" spans="25:28" x14ac:dyDescent="0.2">
      <c r="Y1890" s="1019"/>
      <c r="AA1890" s="1019"/>
      <c r="AB1890" s="1019"/>
    </row>
    <row r="1891" spans="25:28" x14ac:dyDescent="0.2">
      <c r="Y1891" s="1019"/>
      <c r="AA1891" s="1019"/>
      <c r="AB1891" s="1019"/>
    </row>
    <row r="1892" spans="25:28" x14ac:dyDescent="0.2">
      <c r="Y1892" s="1019"/>
      <c r="AA1892" s="1019"/>
      <c r="AB1892" s="1019"/>
    </row>
    <row r="1893" spans="25:28" x14ac:dyDescent="0.2">
      <c r="Y1893" s="1019"/>
      <c r="AA1893" s="1019"/>
      <c r="AB1893" s="1019"/>
    </row>
    <row r="1894" spans="25:28" x14ac:dyDescent="0.2">
      <c r="Y1894" s="1019"/>
      <c r="AA1894" s="1019"/>
      <c r="AB1894" s="1019"/>
    </row>
    <row r="1895" spans="25:28" x14ac:dyDescent="0.2">
      <c r="Y1895" s="1019"/>
      <c r="AA1895" s="1019"/>
      <c r="AB1895" s="1019"/>
    </row>
    <row r="1896" spans="25:28" x14ac:dyDescent="0.2">
      <c r="Y1896" s="1019"/>
      <c r="AA1896" s="1019"/>
      <c r="AB1896" s="1019"/>
    </row>
    <row r="1897" spans="25:28" x14ac:dyDescent="0.2">
      <c r="Y1897" s="1019"/>
      <c r="AA1897" s="1019"/>
      <c r="AB1897" s="1019"/>
    </row>
    <row r="1898" spans="25:28" x14ac:dyDescent="0.2">
      <c r="Y1898" s="1019"/>
      <c r="AA1898" s="1019"/>
      <c r="AB1898" s="1019"/>
    </row>
    <row r="1899" spans="25:28" x14ac:dyDescent="0.2">
      <c r="Y1899" s="1019"/>
      <c r="AA1899" s="1019"/>
      <c r="AB1899" s="1019"/>
    </row>
    <row r="1900" spans="25:28" x14ac:dyDescent="0.2">
      <c r="Y1900" s="1019"/>
      <c r="AA1900" s="1019"/>
      <c r="AB1900" s="1019"/>
    </row>
    <row r="1901" spans="25:28" x14ac:dyDescent="0.2">
      <c r="Y1901" s="1019"/>
      <c r="AA1901" s="1019"/>
      <c r="AB1901" s="1019"/>
    </row>
    <row r="1902" spans="25:28" x14ac:dyDescent="0.2">
      <c r="Y1902" s="1019"/>
      <c r="AA1902" s="1019"/>
      <c r="AB1902" s="1019"/>
    </row>
    <row r="1903" spans="25:28" x14ac:dyDescent="0.2">
      <c r="Y1903" s="1019"/>
      <c r="AA1903" s="1019"/>
      <c r="AB1903" s="1019"/>
    </row>
    <row r="1904" spans="25:28" x14ac:dyDescent="0.2">
      <c r="Y1904" s="1019"/>
      <c r="AA1904" s="1019"/>
      <c r="AB1904" s="1019"/>
    </row>
    <row r="1905" spans="25:28" x14ac:dyDescent="0.2">
      <c r="Y1905" s="1019"/>
      <c r="AA1905" s="1019"/>
      <c r="AB1905" s="1019"/>
    </row>
    <row r="1906" spans="25:28" x14ac:dyDescent="0.2">
      <c r="Y1906" s="1019"/>
      <c r="AA1906" s="1019"/>
      <c r="AB1906" s="1019"/>
    </row>
    <row r="1907" spans="25:28" x14ac:dyDescent="0.2">
      <c r="Y1907" s="1019"/>
      <c r="AA1907" s="1019"/>
      <c r="AB1907" s="1019"/>
    </row>
    <row r="1908" spans="25:28" x14ac:dyDescent="0.2">
      <c r="Y1908" s="1019"/>
      <c r="AA1908" s="1019"/>
      <c r="AB1908" s="1019"/>
    </row>
    <row r="1909" spans="25:28" x14ac:dyDescent="0.2">
      <c r="Y1909" s="1019"/>
      <c r="AA1909" s="1019"/>
      <c r="AB1909" s="1019"/>
    </row>
    <row r="1910" spans="25:28" x14ac:dyDescent="0.2">
      <c r="Y1910" s="1019"/>
      <c r="AA1910" s="1019"/>
      <c r="AB1910" s="1019"/>
    </row>
    <row r="1911" spans="25:28" x14ac:dyDescent="0.2">
      <c r="Y1911" s="1019"/>
      <c r="AA1911" s="1019"/>
      <c r="AB1911" s="1019"/>
    </row>
    <row r="1912" spans="25:28" x14ac:dyDescent="0.2">
      <c r="Y1912" s="1019"/>
      <c r="AA1912" s="1019"/>
      <c r="AB1912" s="1019"/>
    </row>
    <row r="1913" spans="25:28" x14ac:dyDescent="0.2">
      <c r="Y1913" s="1019"/>
      <c r="AA1913" s="1019"/>
      <c r="AB1913" s="1019"/>
    </row>
    <row r="1914" spans="25:28" x14ac:dyDescent="0.2">
      <c r="Y1914" s="1019"/>
      <c r="AA1914" s="1019"/>
      <c r="AB1914" s="1019"/>
    </row>
    <row r="1915" spans="25:28" x14ac:dyDescent="0.2">
      <c r="Y1915" s="1019"/>
      <c r="AA1915" s="1019"/>
      <c r="AB1915" s="1019"/>
    </row>
    <row r="1916" spans="25:28" x14ac:dyDescent="0.2">
      <c r="Y1916" s="1019"/>
      <c r="AA1916" s="1019"/>
      <c r="AB1916" s="1019"/>
    </row>
    <row r="1917" spans="25:28" x14ac:dyDescent="0.2">
      <c r="Y1917" s="1019"/>
      <c r="AA1917" s="1019"/>
      <c r="AB1917" s="1019"/>
    </row>
    <row r="1918" spans="25:28" x14ac:dyDescent="0.2">
      <c r="Y1918" s="1019"/>
      <c r="AA1918" s="1019"/>
      <c r="AB1918" s="1019"/>
    </row>
    <row r="1919" spans="25:28" x14ac:dyDescent="0.2">
      <c r="Y1919" s="1019"/>
      <c r="AA1919" s="1019"/>
      <c r="AB1919" s="1019"/>
    </row>
    <row r="1920" spans="25:28" x14ac:dyDescent="0.2">
      <c r="Y1920" s="1019"/>
      <c r="AA1920" s="1019"/>
      <c r="AB1920" s="1019"/>
    </row>
    <row r="1921" spans="25:28" x14ac:dyDescent="0.2">
      <c r="Y1921" s="1019"/>
      <c r="AA1921" s="1019"/>
      <c r="AB1921" s="1019"/>
    </row>
    <row r="1922" spans="25:28" x14ac:dyDescent="0.2">
      <c r="Y1922" s="1019"/>
      <c r="AA1922" s="1019"/>
      <c r="AB1922" s="1019"/>
    </row>
    <row r="1923" spans="25:28" x14ac:dyDescent="0.2">
      <c r="Y1923" s="1019"/>
      <c r="AA1923" s="1019"/>
      <c r="AB1923" s="1019"/>
    </row>
    <row r="1924" spans="25:28" x14ac:dyDescent="0.2">
      <c r="Y1924" s="1019"/>
      <c r="AA1924" s="1019"/>
      <c r="AB1924" s="1019"/>
    </row>
    <row r="1925" spans="25:28" x14ac:dyDescent="0.2">
      <c r="Y1925" s="1019"/>
      <c r="AA1925" s="1019"/>
      <c r="AB1925" s="1019"/>
    </row>
    <row r="1926" spans="25:28" x14ac:dyDescent="0.2">
      <c r="Y1926" s="1019"/>
      <c r="AA1926" s="1019"/>
      <c r="AB1926" s="1019"/>
    </row>
    <row r="1927" spans="25:28" x14ac:dyDescent="0.2">
      <c r="Y1927" s="1019"/>
      <c r="AA1927" s="1019"/>
      <c r="AB1927" s="1019"/>
    </row>
    <row r="1928" spans="25:28" x14ac:dyDescent="0.2">
      <c r="Y1928" s="1019"/>
      <c r="AA1928" s="1019"/>
      <c r="AB1928" s="1019"/>
    </row>
    <row r="1929" spans="25:28" x14ac:dyDescent="0.2">
      <c r="Y1929" s="1019"/>
      <c r="AA1929" s="1019"/>
      <c r="AB1929" s="1019"/>
    </row>
    <row r="1930" spans="25:28" x14ac:dyDescent="0.2">
      <c r="Y1930" s="1019"/>
      <c r="AA1930" s="1019"/>
      <c r="AB1930" s="1019"/>
    </row>
    <row r="1931" spans="25:28" x14ac:dyDescent="0.2">
      <c r="Y1931" s="1019"/>
      <c r="AA1931" s="1019"/>
      <c r="AB1931" s="1019"/>
    </row>
    <row r="1932" spans="25:28" x14ac:dyDescent="0.2">
      <c r="Y1932" s="1019"/>
      <c r="AA1932" s="1019"/>
      <c r="AB1932" s="1019"/>
    </row>
    <row r="1933" spans="25:28" x14ac:dyDescent="0.2">
      <c r="Y1933" s="1019"/>
      <c r="AA1933" s="1019"/>
      <c r="AB1933" s="1019"/>
    </row>
    <row r="1934" spans="25:28" x14ac:dyDescent="0.2">
      <c r="Y1934" s="1019"/>
      <c r="AA1934" s="1019"/>
      <c r="AB1934" s="1019"/>
    </row>
    <row r="1935" spans="25:28" x14ac:dyDescent="0.2">
      <c r="Y1935" s="1019"/>
      <c r="AA1935" s="1019"/>
      <c r="AB1935" s="1019"/>
    </row>
    <row r="1936" spans="25:28" x14ac:dyDescent="0.2">
      <c r="Y1936" s="1019"/>
      <c r="AA1936" s="1019"/>
      <c r="AB1936" s="1019"/>
    </row>
    <row r="1937" spans="25:28" x14ac:dyDescent="0.2">
      <c r="Y1937" s="1019"/>
      <c r="AA1937" s="1019"/>
      <c r="AB1937" s="1019"/>
    </row>
    <row r="1938" spans="25:28" x14ac:dyDescent="0.2">
      <c r="Y1938" s="1019"/>
      <c r="AA1938" s="1019"/>
      <c r="AB1938" s="1019"/>
    </row>
    <row r="1939" spans="25:28" x14ac:dyDescent="0.2">
      <c r="Y1939" s="1019"/>
      <c r="AA1939" s="1019"/>
      <c r="AB1939" s="1019"/>
    </row>
    <row r="1940" spans="25:28" x14ac:dyDescent="0.2">
      <c r="Y1940" s="1019"/>
      <c r="AA1940" s="1019"/>
      <c r="AB1940" s="1019"/>
    </row>
    <row r="1941" spans="25:28" x14ac:dyDescent="0.2">
      <c r="Y1941" s="1019"/>
      <c r="AA1941" s="1019"/>
      <c r="AB1941" s="1019"/>
    </row>
    <row r="1942" spans="25:28" x14ac:dyDescent="0.2">
      <c r="Y1942" s="1019"/>
      <c r="AA1942" s="1019"/>
      <c r="AB1942" s="1019"/>
    </row>
    <row r="1943" spans="25:28" x14ac:dyDescent="0.2">
      <c r="Y1943" s="1019"/>
      <c r="AA1943" s="1019"/>
      <c r="AB1943" s="1019"/>
    </row>
    <row r="1944" spans="25:28" x14ac:dyDescent="0.2">
      <c r="Y1944" s="1019"/>
      <c r="AA1944" s="1019"/>
      <c r="AB1944" s="1019"/>
    </row>
    <row r="1945" spans="25:28" x14ac:dyDescent="0.2">
      <c r="Y1945" s="1019"/>
      <c r="AA1945" s="1019"/>
      <c r="AB1945" s="1019"/>
    </row>
    <row r="1946" spans="25:28" x14ac:dyDescent="0.2">
      <c r="Y1946" s="1019"/>
      <c r="AA1946" s="1019"/>
      <c r="AB1946" s="1019"/>
    </row>
    <row r="1947" spans="25:28" x14ac:dyDescent="0.2">
      <c r="Y1947" s="1019"/>
      <c r="AA1947" s="1019"/>
      <c r="AB1947" s="1019"/>
    </row>
    <row r="1948" spans="25:28" x14ac:dyDescent="0.2">
      <c r="Y1948" s="1019"/>
      <c r="AA1948" s="1019"/>
      <c r="AB1948" s="1019"/>
    </row>
    <row r="1949" spans="25:28" x14ac:dyDescent="0.2">
      <c r="Y1949" s="1019"/>
      <c r="AA1949" s="1019"/>
      <c r="AB1949" s="1019"/>
    </row>
    <row r="1950" spans="25:28" x14ac:dyDescent="0.2">
      <c r="Y1950" s="1019"/>
      <c r="AA1950" s="1019"/>
      <c r="AB1950" s="1019"/>
    </row>
    <row r="1951" spans="25:28" x14ac:dyDescent="0.2">
      <c r="Y1951" s="1019"/>
      <c r="AA1951" s="1019"/>
      <c r="AB1951" s="1019"/>
    </row>
    <row r="1952" spans="25:28" x14ac:dyDescent="0.2">
      <c r="Y1952" s="1019"/>
      <c r="AA1952" s="1019"/>
      <c r="AB1952" s="1019"/>
    </row>
    <row r="1953" spans="25:28" x14ac:dyDescent="0.2">
      <c r="Y1953" s="1019"/>
      <c r="AA1953" s="1019"/>
      <c r="AB1953" s="1019"/>
    </row>
    <row r="1954" spans="25:28" x14ac:dyDescent="0.2">
      <c r="Y1954" s="1019"/>
      <c r="AA1954" s="1019"/>
      <c r="AB1954" s="1019"/>
    </row>
    <row r="1955" spans="25:28" x14ac:dyDescent="0.2">
      <c r="Y1955" s="1019"/>
      <c r="AA1955" s="1019"/>
      <c r="AB1955" s="1019"/>
    </row>
    <row r="1956" spans="25:28" x14ac:dyDescent="0.2">
      <c r="Y1956" s="1019"/>
      <c r="AA1956" s="1019"/>
      <c r="AB1956" s="1019"/>
    </row>
    <row r="1957" spans="25:28" x14ac:dyDescent="0.2">
      <c r="Y1957" s="1019"/>
      <c r="AA1957" s="1019"/>
      <c r="AB1957" s="1019"/>
    </row>
    <row r="1958" spans="25:28" x14ac:dyDescent="0.2">
      <c r="Y1958" s="1019"/>
      <c r="AA1958" s="1019"/>
      <c r="AB1958" s="1019"/>
    </row>
    <row r="1959" spans="25:28" x14ac:dyDescent="0.2">
      <c r="Y1959" s="1019"/>
      <c r="AA1959" s="1019"/>
      <c r="AB1959" s="1019"/>
    </row>
    <row r="1960" spans="25:28" x14ac:dyDescent="0.2">
      <c r="Y1960" s="1019"/>
      <c r="AA1960" s="1019"/>
      <c r="AB1960" s="1019"/>
    </row>
    <row r="1961" spans="25:28" x14ac:dyDescent="0.2">
      <c r="Y1961" s="1019"/>
      <c r="AA1961" s="1019"/>
      <c r="AB1961" s="1019"/>
    </row>
    <row r="1962" spans="25:28" x14ac:dyDescent="0.2">
      <c r="Y1962" s="1019"/>
      <c r="AA1962" s="1019"/>
      <c r="AB1962" s="1019"/>
    </row>
    <row r="1963" spans="25:28" x14ac:dyDescent="0.2">
      <c r="Y1963" s="1019"/>
      <c r="AA1963" s="1019"/>
      <c r="AB1963" s="1019"/>
    </row>
    <row r="1964" spans="25:28" x14ac:dyDescent="0.2">
      <c r="Y1964" s="1019"/>
      <c r="AA1964" s="1019"/>
      <c r="AB1964" s="1019"/>
    </row>
    <row r="1965" spans="25:28" x14ac:dyDescent="0.2">
      <c r="Y1965" s="1019"/>
      <c r="AA1965" s="1019"/>
      <c r="AB1965" s="1019"/>
    </row>
    <row r="1966" spans="25:28" x14ac:dyDescent="0.2">
      <c r="Y1966" s="1019"/>
      <c r="AA1966" s="1019"/>
      <c r="AB1966" s="1019"/>
    </row>
    <row r="1967" spans="25:28" x14ac:dyDescent="0.2">
      <c r="Y1967" s="1019"/>
      <c r="AA1967" s="1019"/>
      <c r="AB1967" s="1019"/>
    </row>
    <row r="1968" spans="25:28" x14ac:dyDescent="0.2">
      <c r="Y1968" s="1019"/>
      <c r="AA1968" s="1019"/>
      <c r="AB1968" s="1019"/>
    </row>
    <row r="1969" spans="25:28" x14ac:dyDescent="0.2">
      <c r="Y1969" s="1019"/>
      <c r="AA1969" s="1019"/>
      <c r="AB1969" s="1019"/>
    </row>
    <row r="1970" spans="25:28" x14ac:dyDescent="0.2">
      <c r="Y1970" s="1019"/>
      <c r="AA1970" s="1019"/>
      <c r="AB1970" s="1019"/>
    </row>
    <row r="1971" spans="25:28" x14ac:dyDescent="0.2">
      <c r="Y1971" s="1019"/>
      <c r="AA1971" s="1019"/>
      <c r="AB1971" s="1019"/>
    </row>
    <row r="1972" spans="25:28" x14ac:dyDescent="0.2">
      <c r="Y1972" s="1019"/>
      <c r="AA1972" s="1019"/>
      <c r="AB1972" s="1019"/>
    </row>
    <row r="1973" spans="25:28" x14ac:dyDescent="0.2">
      <c r="Y1973" s="1019"/>
      <c r="AA1973" s="1019"/>
      <c r="AB1973" s="1019"/>
    </row>
    <row r="1974" spans="25:28" x14ac:dyDescent="0.2">
      <c r="Y1974" s="1019"/>
      <c r="AA1974" s="1019"/>
      <c r="AB1974" s="1019"/>
    </row>
    <row r="1975" spans="25:28" x14ac:dyDescent="0.2">
      <c r="Y1975" s="1019"/>
      <c r="AA1975" s="1019"/>
      <c r="AB1975" s="1019"/>
    </row>
    <row r="1976" spans="25:28" x14ac:dyDescent="0.2">
      <c r="Y1976" s="1019"/>
      <c r="AA1976" s="1019"/>
      <c r="AB1976" s="1019"/>
    </row>
    <row r="1977" spans="25:28" x14ac:dyDescent="0.2">
      <c r="Y1977" s="1019"/>
      <c r="AA1977" s="1019"/>
      <c r="AB1977" s="1019"/>
    </row>
    <row r="1978" spans="25:28" x14ac:dyDescent="0.2">
      <c r="Y1978" s="1019"/>
      <c r="AA1978" s="1019"/>
      <c r="AB1978" s="1019"/>
    </row>
    <row r="1979" spans="25:28" x14ac:dyDescent="0.2">
      <c r="Y1979" s="1019"/>
      <c r="AA1979" s="1019"/>
      <c r="AB1979" s="1019"/>
    </row>
    <row r="1980" spans="25:28" x14ac:dyDescent="0.2">
      <c r="Y1980" s="1019"/>
      <c r="AA1980" s="1019"/>
      <c r="AB1980" s="1019"/>
    </row>
    <row r="1981" spans="25:28" x14ac:dyDescent="0.2">
      <c r="Y1981" s="1019"/>
      <c r="AA1981" s="1019"/>
      <c r="AB1981" s="1019"/>
    </row>
    <row r="1982" spans="25:28" x14ac:dyDescent="0.2">
      <c r="Y1982" s="1019"/>
      <c r="AA1982" s="1019"/>
      <c r="AB1982" s="1019"/>
    </row>
    <row r="1983" spans="25:28" x14ac:dyDescent="0.2">
      <c r="Y1983" s="1019"/>
      <c r="AA1983" s="1019"/>
      <c r="AB1983" s="1019"/>
    </row>
    <row r="1984" spans="25:28" x14ac:dyDescent="0.2">
      <c r="Y1984" s="1019"/>
      <c r="AA1984" s="1019"/>
      <c r="AB1984" s="1019"/>
    </row>
    <row r="1985" spans="25:28" x14ac:dyDescent="0.2">
      <c r="Y1985" s="1019"/>
      <c r="AA1985" s="1019"/>
      <c r="AB1985" s="1019"/>
    </row>
    <row r="1986" spans="25:28" x14ac:dyDescent="0.2">
      <c r="Y1986" s="1019"/>
      <c r="AA1986" s="1019"/>
      <c r="AB1986" s="1019"/>
    </row>
    <row r="1987" spans="25:28" x14ac:dyDescent="0.2">
      <c r="Y1987" s="1019"/>
      <c r="AA1987" s="1019"/>
      <c r="AB1987" s="1019"/>
    </row>
    <row r="1988" spans="25:28" x14ac:dyDescent="0.2">
      <c r="Y1988" s="1019"/>
      <c r="AA1988" s="1019"/>
      <c r="AB1988" s="1019"/>
    </row>
    <row r="1989" spans="25:28" x14ac:dyDescent="0.2">
      <c r="Y1989" s="1019"/>
      <c r="AA1989" s="1019"/>
      <c r="AB1989" s="1019"/>
    </row>
    <row r="1990" spans="25:28" x14ac:dyDescent="0.2">
      <c r="Y1990" s="1019"/>
      <c r="AA1990" s="1019"/>
      <c r="AB1990" s="1019"/>
    </row>
    <row r="1991" spans="25:28" x14ac:dyDescent="0.2">
      <c r="Y1991" s="1019"/>
      <c r="AA1991" s="1019"/>
      <c r="AB1991" s="1019"/>
    </row>
    <row r="1992" spans="25:28" x14ac:dyDescent="0.2">
      <c r="Y1992" s="1019"/>
      <c r="AA1992" s="1019"/>
      <c r="AB1992" s="1019"/>
    </row>
    <row r="1993" spans="25:28" x14ac:dyDescent="0.2">
      <c r="Y1993" s="1019"/>
      <c r="AA1993" s="1019"/>
      <c r="AB1993" s="1019"/>
    </row>
    <row r="1994" spans="25:28" x14ac:dyDescent="0.2">
      <c r="Y1994" s="1019"/>
      <c r="AA1994" s="1019"/>
      <c r="AB1994" s="1019"/>
    </row>
    <row r="1995" spans="25:28" x14ac:dyDescent="0.2">
      <c r="Y1995" s="1019"/>
      <c r="AA1995" s="1019"/>
      <c r="AB1995" s="1019"/>
    </row>
    <row r="1996" spans="25:28" x14ac:dyDescent="0.2">
      <c r="Y1996" s="1019"/>
      <c r="AA1996" s="1019"/>
      <c r="AB1996" s="1019"/>
    </row>
    <row r="1997" spans="25:28" x14ac:dyDescent="0.2">
      <c r="Y1997" s="1019"/>
      <c r="AA1997" s="1019"/>
      <c r="AB1997" s="1019"/>
    </row>
    <row r="1998" spans="25:28" x14ac:dyDescent="0.2">
      <c r="Y1998" s="1019"/>
      <c r="AA1998" s="1019"/>
      <c r="AB1998" s="1019"/>
    </row>
    <row r="1999" spans="25:28" x14ac:dyDescent="0.2">
      <c r="Y1999" s="1019"/>
      <c r="AA1999" s="1019"/>
      <c r="AB1999" s="1019"/>
    </row>
    <row r="2000" spans="25:28" x14ac:dyDescent="0.2">
      <c r="Y2000" s="1019"/>
      <c r="AA2000" s="1019"/>
      <c r="AB2000" s="1019"/>
    </row>
    <row r="2001" spans="25:28" x14ac:dyDescent="0.2">
      <c r="Y2001" s="1019"/>
      <c r="AA2001" s="1019"/>
      <c r="AB2001" s="1019"/>
    </row>
    <row r="2002" spans="25:28" x14ac:dyDescent="0.2">
      <c r="Y2002" s="1019"/>
      <c r="AA2002" s="1019"/>
      <c r="AB2002" s="1019"/>
    </row>
    <row r="2003" spans="25:28" x14ac:dyDescent="0.2">
      <c r="Y2003" s="1019"/>
      <c r="AA2003" s="1019"/>
      <c r="AB2003" s="1019"/>
    </row>
    <row r="2004" spans="25:28" x14ac:dyDescent="0.2">
      <c r="Y2004" s="1019"/>
      <c r="AA2004" s="1019"/>
      <c r="AB2004" s="1019"/>
    </row>
    <row r="2005" spans="25:28" x14ac:dyDescent="0.2">
      <c r="Y2005" s="1019"/>
      <c r="AA2005" s="1019"/>
      <c r="AB2005" s="1019"/>
    </row>
    <row r="2006" spans="25:28" x14ac:dyDescent="0.2">
      <c r="Y2006" s="1019"/>
      <c r="AA2006" s="1019"/>
      <c r="AB2006" s="1019"/>
    </row>
    <row r="2007" spans="25:28" x14ac:dyDescent="0.2">
      <c r="Y2007" s="1019"/>
      <c r="AA2007" s="1019"/>
      <c r="AB2007" s="1019"/>
    </row>
    <row r="2008" spans="25:28" x14ac:dyDescent="0.2">
      <c r="Y2008" s="1019"/>
      <c r="AA2008" s="1019"/>
      <c r="AB2008" s="1019"/>
    </row>
    <row r="2009" spans="25:28" x14ac:dyDescent="0.2">
      <c r="Y2009" s="1019"/>
      <c r="AA2009" s="1019"/>
      <c r="AB2009" s="1019"/>
    </row>
    <row r="2010" spans="25:28" x14ac:dyDescent="0.2">
      <c r="Y2010" s="1019"/>
      <c r="AA2010" s="1019"/>
      <c r="AB2010" s="1019"/>
    </row>
    <row r="2011" spans="25:28" x14ac:dyDescent="0.2">
      <c r="Y2011" s="1019"/>
      <c r="AA2011" s="1019"/>
      <c r="AB2011" s="1019"/>
    </row>
    <row r="2012" spans="25:28" x14ac:dyDescent="0.2">
      <c r="Y2012" s="1019"/>
      <c r="AA2012" s="1019"/>
      <c r="AB2012" s="1019"/>
    </row>
    <row r="2013" spans="25:28" x14ac:dyDescent="0.2">
      <c r="Y2013" s="1019"/>
      <c r="AA2013" s="1019"/>
      <c r="AB2013" s="1019"/>
    </row>
    <row r="2014" spans="25:28" x14ac:dyDescent="0.2">
      <c r="Y2014" s="1019"/>
      <c r="AA2014" s="1019"/>
      <c r="AB2014" s="1019"/>
    </row>
    <row r="2015" spans="25:28" x14ac:dyDescent="0.2">
      <c r="Y2015" s="1019"/>
      <c r="AA2015" s="1019"/>
      <c r="AB2015" s="1019"/>
    </row>
    <row r="2016" spans="25:28" x14ac:dyDescent="0.2">
      <c r="Y2016" s="1019"/>
      <c r="AA2016" s="1019"/>
      <c r="AB2016" s="1019"/>
    </row>
    <row r="2017" spans="25:28" x14ac:dyDescent="0.2">
      <c r="Y2017" s="1019"/>
      <c r="AA2017" s="1019"/>
      <c r="AB2017" s="1019"/>
    </row>
    <row r="2018" spans="25:28" x14ac:dyDescent="0.2">
      <c r="Y2018" s="1019"/>
      <c r="AA2018" s="1019"/>
      <c r="AB2018" s="1019"/>
    </row>
    <row r="2019" spans="25:28" x14ac:dyDescent="0.2">
      <c r="Y2019" s="1019"/>
      <c r="AA2019" s="1019"/>
      <c r="AB2019" s="1019"/>
    </row>
    <row r="2020" spans="25:28" x14ac:dyDescent="0.2">
      <c r="Y2020" s="1019"/>
      <c r="AA2020" s="1019"/>
      <c r="AB2020" s="1019"/>
    </row>
    <row r="2021" spans="25:28" x14ac:dyDescent="0.2">
      <c r="Y2021" s="1019"/>
      <c r="AA2021" s="1019"/>
      <c r="AB2021" s="1019"/>
    </row>
    <row r="2022" spans="25:28" x14ac:dyDescent="0.2">
      <c r="Y2022" s="1019"/>
      <c r="AA2022" s="1019"/>
      <c r="AB2022" s="1019"/>
    </row>
    <row r="2023" spans="25:28" x14ac:dyDescent="0.2">
      <c r="Y2023" s="1019"/>
      <c r="AA2023" s="1019"/>
      <c r="AB2023" s="1019"/>
    </row>
    <row r="2024" spans="25:28" x14ac:dyDescent="0.2">
      <c r="Y2024" s="1019"/>
      <c r="AA2024" s="1019"/>
      <c r="AB2024" s="1019"/>
    </row>
    <row r="2025" spans="25:28" x14ac:dyDescent="0.2">
      <c r="Y2025" s="1019"/>
      <c r="AA2025" s="1019"/>
      <c r="AB2025" s="1019"/>
    </row>
    <row r="2026" spans="25:28" x14ac:dyDescent="0.2">
      <c r="Y2026" s="1019"/>
      <c r="AA2026" s="1019"/>
      <c r="AB2026" s="1019"/>
    </row>
    <row r="2027" spans="25:28" x14ac:dyDescent="0.2">
      <c r="Y2027" s="1019"/>
      <c r="AA2027" s="1019"/>
      <c r="AB2027" s="1019"/>
    </row>
    <row r="2028" spans="25:28" x14ac:dyDescent="0.2">
      <c r="Y2028" s="1019"/>
      <c r="AA2028" s="1019"/>
      <c r="AB2028" s="1019"/>
    </row>
    <row r="2029" spans="25:28" x14ac:dyDescent="0.2">
      <c r="Y2029" s="1019"/>
      <c r="AA2029" s="1019"/>
      <c r="AB2029" s="1019"/>
    </row>
    <row r="2030" spans="25:28" x14ac:dyDescent="0.2">
      <c r="Y2030" s="1019"/>
      <c r="AA2030" s="1019"/>
      <c r="AB2030" s="1019"/>
    </row>
    <row r="2031" spans="25:28" x14ac:dyDescent="0.2">
      <c r="Y2031" s="1019"/>
      <c r="AA2031" s="1019"/>
      <c r="AB2031" s="1019"/>
    </row>
    <row r="2032" spans="25:28" x14ac:dyDescent="0.2">
      <c r="Y2032" s="1019"/>
      <c r="AA2032" s="1019"/>
      <c r="AB2032" s="1019"/>
    </row>
    <row r="2033" spans="25:28" x14ac:dyDescent="0.2">
      <c r="Y2033" s="1019"/>
      <c r="AA2033" s="1019"/>
      <c r="AB2033" s="1019"/>
    </row>
    <row r="2034" spans="25:28" x14ac:dyDescent="0.2">
      <c r="Y2034" s="1019"/>
      <c r="AA2034" s="1019"/>
      <c r="AB2034" s="1019"/>
    </row>
    <row r="2035" spans="25:28" x14ac:dyDescent="0.2">
      <c r="Y2035" s="1019"/>
      <c r="AA2035" s="1019"/>
      <c r="AB2035" s="1019"/>
    </row>
    <row r="2036" spans="25:28" x14ac:dyDescent="0.2">
      <c r="Y2036" s="1019"/>
      <c r="AA2036" s="1019"/>
      <c r="AB2036" s="1019"/>
    </row>
    <row r="2037" spans="25:28" x14ac:dyDescent="0.2">
      <c r="Y2037" s="1019"/>
      <c r="AA2037" s="1019"/>
      <c r="AB2037" s="1019"/>
    </row>
    <row r="2038" spans="25:28" x14ac:dyDescent="0.2">
      <c r="Y2038" s="1019"/>
      <c r="AA2038" s="1019"/>
      <c r="AB2038" s="1019"/>
    </row>
    <row r="2039" spans="25:28" x14ac:dyDescent="0.2">
      <c r="Y2039" s="1019"/>
      <c r="AA2039" s="1019"/>
      <c r="AB2039" s="1019"/>
    </row>
    <row r="2040" spans="25:28" x14ac:dyDescent="0.2">
      <c r="Y2040" s="1019"/>
      <c r="AA2040" s="1019"/>
      <c r="AB2040" s="1019"/>
    </row>
    <row r="2041" spans="25:28" x14ac:dyDescent="0.2">
      <c r="Y2041" s="1019"/>
      <c r="AA2041" s="1019"/>
      <c r="AB2041" s="1019"/>
    </row>
    <row r="2042" spans="25:28" x14ac:dyDescent="0.2">
      <c r="Y2042" s="1019"/>
      <c r="AA2042" s="1019"/>
      <c r="AB2042" s="1019"/>
    </row>
    <row r="2043" spans="25:28" x14ac:dyDescent="0.2">
      <c r="Y2043" s="1019"/>
      <c r="AA2043" s="1019"/>
      <c r="AB2043" s="1019"/>
    </row>
    <row r="2044" spans="25:28" x14ac:dyDescent="0.2">
      <c r="Y2044" s="1019"/>
      <c r="AA2044" s="1019"/>
      <c r="AB2044" s="1019"/>
    </row>
    <row r="2045" spans="25:28" x14ac:dyDescent="0.2">
      <c r="Y2045" s="1019"/>
      <c r="AA2045" s="1019"/>
      <c r="AB2045" s="1019"/>
    </row>
    <row r="2046" spans="25:28" x14ac:dyDescent="0.2">
      <c r="Y2046" s="1019"/>
      <c r="AA2046" s="1019"/>
      <c r="AB2046" s="1019"/>
    </row>
    <row r="2047" spans="25:28" x14ac:dyDescent="0.2">
      <c r="Y2047" s="1019"/>
      <c r="AA2047" s="1019"/>
      <c r="AB2047" s="1019"/>
    </row>
    <row r="2048" spans="25:28" x14ac:dyDescent="0.2">
      <c r="Y2048" s="1019"/>
      <c r="AA2048" s="1019"/>
      <c r="AB2048" s="1019"/>
    </row>
    <row r="2049" spans="25:28" x14ac:dyDescent="0.2">
      <c r="Y2049" s="1019"/>
      <c r="AA2049" s="1019"/>
      <c r="AB2049" s="1019"/>
    </row>
    <row r="2050" spans="25:28" x14ac:dyDescent="0.2">
      <c r="Y2050" s="1019"/>
      <c r="AA2050" s="1019"/>
      <c r="AB2050" s="1019"/>
    </row>
    <row r="2051" spans="25:28" x14ac:dyDescent="0.2">
      <c r="Y2051" s="1019"/>
      <c r="AA2051" s="1019"/>
      <c r="AB2051" s="1019"/>
    </row>
    <row r="2052" spans="25:28" x14ac:dyDescent="0.2">
      <c r="Y2052" s="1019"/>
      <c r="AA2052" s="1019"/>
      <c r="AB2052" s="1019"/>
    </row>
    <row r="2053" spans="25:28" x14ac:dyDescent="0.2">
      <c r="Y2053" s="1019"/>
      <c r="AA2053" s="1019"/>
      <c r="AB2053" s="1019"/>
    </row>
    <row r="2054" spans="25:28" x14ac:dyDescent="0.2">
      <c r="Y2054" s="1019"/>
      <c r="AA2054" s="1019"/>
      <c r="AB2054" s="1019"/>
    </row>
    <row r="2055" spans="25:28" x14ac:dyDescent="0.2">
      <c r="Y2055" s="1019"/>
      <c r="AA2055" s="1019"/>
      <c r="AB2055" s="1019"/>
    </row>
    <row r="2056" spans="25:28" x14ac:dyDescent="0.2">
      <c r="Y2056" s="1019"/>
      <c r="AA2056" s="1019"/>
      <c r="AB2056" s="1019"/>
    </row>
    <row r="2057" spans="25:28" x14ac:dyDescent="0.2">
      <c r="Y2057" s="1019"/>
      <c r="AA2057" s="1019"/>
      <c r="AB2057" s="1019"/>
    </row>
    <row r="2058" spans="25:28" x14ac:dyDescent="0.2">
      <c r="Y2058" s="1019"/>
      <c r="AA2058" s="1019"/>
      <c r="AB2058" s="1019"/>
    </row>
    <row r="2059" spans="25:28" x14ac:dyDescent="0.2">
      <c r="Y2059" s="1019"/>
      <c r="AA2059" s="1019"/>
      <c r="AB2059" s="1019"/>
    </row>
    <row r="2060" spans="25:28" x14ac:dyDescent="0.2">
      <c r="Y2060" s="1019"/>
      <c r="AA2060" s="1019"/>
      <c r="AB2060" s="1019"/>
    </row>
    <row r="2061" spans="25:28" x14ac:dyDescent="0.2">
      <c r="Y2061" s="1019"/>
      <c r="AA2061" s="1019"/>
      <c r="AB2061" s="1019"/>
    </row>
    <row r="2062" spans="25:28" x14ac:dyDescent="0.2">
      <c r="Y2062" s="1019"/>
      <c r="AA2062" s="1019"/>
      <c r="AB2062" s="1019"/>
    </row>
    <row r="2063" spans="25:28" x14ac:dyDescent="0.2">
      <c r="Y2063" s="1019"/>
      <c r="AA2063" s="1019"/>
      <c r="AB2063" s="1019"/>
    </row>
    <row r="2064" spans="25:28" x14ac:dyDescent="0.2">
      <c r="Y2064" s="1019"/>
      <c r="AA2064" s="1019"/>
      <c r="AB2064" s="1019"/>
    </row>
    <row r="2065" spans="25:28" x14ac:dyDescent="0.2">
      <c r="Y2065" s="1019"/>
      <c r="AA2065" s="1019"/>
      <c r="AB2065" s="1019"/>
    </row>
    <row r="2066" spans="25:28" x14ac:dyDescent="0.2">
      <c r="Y2066" s="1019"/>
      <c r="AA2066" s="1019"/>
      <c r="AB2066" s="1019"/>
    </row>
    <row r="2067" spans="25:28" x14ac:dyDescent="0.2">
      <c r="Y2067" s="1019"/>
      <c r="AA2067" s="1019"/>
      <c r="AB2067" s="1019"/>
    </row>
    <row r="2068" spans="25:28" x14ac:dyDescent="0.2">
      <c r="Y2068" s="1019"/>
      <c r="AA2068" s="1019"/>
      <c r="AB2068" s="1019"/>
    </row>
    <row r="2069" spans="25:28" x14ac:dyDescent="0.2">
      <c r="Y2069" s="1019"/>
      <c r="AA2069" s="1019"/>
      <c r="AB2069" s="1019"/>
    </row>
    <row r="2070" spans="25:28" x14ac:dyDescent="0.2">
      <c r="Y2070" s="1019"/>
      <c r="AA2070" s="1019"/>
      <c r="AB2070" s="1019"/>
    </row>
    <row r="2071" spans="25:28" x14ac:dyDescent="0.2">
      <c r="Y2071" s="1019"/>
      <c r="AA2071" s="1019"/>
      <c r="AB2071" s="1019"/>
    </row>
    <row r="2072" spans="25:28" x14ac:dyDescent="0.2">
      <c r="Y2072" s="1019"/>
      <c r="AA2072" s="1019"/>
      <c r="AB2072" s="1019"/>
    </row>
    <row r="2073" spans="25:28" x14ac:dyDescent="0.2">
      <c r="Y2073" s="1019"/>
      <c r="AA2073" s="1019"/>
      <c r="AB2073" s="1019"/>
    </row>
    <row r="2074" spans="25:28" x14ac:dyDescent="0.2">
      <c r="Y2074" s="1019"/>
      <c r="AA2074" s="1019"/>
      <c r="AB2074" s="1019"/>
    </row>
    <row r="2075" spans="25:28" x14ac:dyDescent="0.2">
      <c r="Y2075" s="1019"/>
      <c r="AA2075" s="1019"/>
      <c r="AB2075" s="1019"/>
    </row>
    <row r="2076" spans="25:28" x14ac:dyDescent="0.2">
      <c r="Y2076" s="1019"/>
      <c r="AA2076" s="1019"/>
      <c r="AB2076" s="1019"/>
    </row>
    <row r="2077" spans="25:28" x14ac:dyDescent="0.2">
      <c r="Y2077" s="1019"/>
      <c r="AA2077" s="1019"/>
      <c r="AB2077" s="1019"/>
    </row>
    <row r="2078" spans="25:28" x14ac:dyDescent="0.2">
      <c r="Y2078" s="1019"/>
      <c r="AA2078" s="1019"/>
      <c r="AB2078" s="1019"/>
    </row>
    <row r="2079" spans="25:28" x14ac:dyDescent="0.2">
      <c r="Y2079" s="1019"/>
      <c r="AA2079" s="1019"/>
      <c r="AB2079" s="1019"/>
    </row>
    <row r="2080" spans="25:28" x14ac:dyDescent="0.2">
      <c r="Y2080" s="1019"/>
      <c r="AA2080" s="1019"/>
      <c r="AB2080" s="1019"/>
    </row>
    <row r="2081" spans="25:28" x14ac:dyDescent="0.2">
      <c r="Y2081" s="1019"/>
      <c r="AA2081" s="1019"/>
      <c r="AB2081" s="1019"/>
    </row>
    <row r="2082" spans="25:28" x14ac:dyDescent="0.2">
      <c r="Y2082" s="1019"/>
      <c r="AA2082" s="1019"/>
      <c r="AB2082" s="1019"/>
    </row>
    <row r="2083" spans="25:28" x14ac:dyDescent="0.2">
      <c r="Y2083" s="1019"/>
      <c r="AA2083" s="1019"/>
      <c r="AB2083" s="1019"/>
    </row>
    <row r="2084" spans="25:28" x14ac:dyDescent="0.2">
      <c r="Y2084" s="1019"/>
      <c r="AA2084" s="1019"/>
      <c r="AB2084" s="1019"/>
    </row>
    <row r="2085" spans="25:28" x14ac:dyDescent="0.2">
      <c r="Y2085" s="1019"/>
      <c r="AA2085" s="1019"/>
      <c r="AB2085" s="1019"/>
    </row>
    <row r="2086" spans="25:28" x14ac:dyDescent="0.2">
      <c r="Y2086" s="1019"/>
      <c r="AA2086" s="1019"/>
      <c r="AB2086" s="1019"/>
    </row>
    <row r="2087" spans="25:28" x14ac:dyDescent="0.2">
      <c r="Y2087" s="1019"/>
      <c r="AA2087" s="1019"/>
      <c r="AB2087" s="1019"/>
    </row>
    <row r="2088" spans="25:28" x14ac:dyDescent="0.2">
      <c r="Y2088" s="1019"/>
      <c r="AA2088" s="1019"/>
      <c r="AB2088" s="1019"/>
    </row>
    <row r="2089" spans="25:28" x14ac:dyDescent="0.2">
      <c r="Y2089" s="1019"/>
      <c r="AA2089" s="1019"/>
      <c r="AB2089" s="1019"/>
    </row>
    <row r="2090" spans="25:28" x14ac:dyDescent="0.2">
      <c r="Y2090" s="1019"/>
      <c r="AA2090" s="1019"/>
      <c r="AB2090" s="1019"/>
    </row>
    <row r="2091" spans="25:28" x14ac:dyDescent="0.2">
      <c r="Y2091" s="1019"/>
      <c r="AA2091" s="1019"/>
      <c r="AB2091" s="1019"/>
    </row>
    <row r="2092" spans="25:28" x14ac:dyDescent="0.2">
      <c r="Y2092" s="1019"/>
      <c r="AA2092" s="1019"/>
      <c r="AB2092" s="1019"/>
    </row>
    <row r="2093" spans="25:28" x14ac:dyDescent="0.2">
      <c r="Y2093" s="1019"/>
      <c r="AA2093" s="1019"/>
      <c r="AB2093" s="1019"/>
    </row>
    <row r="2094" spans="25:28" x14ac:dyDescent="0.2">
      <c r="Y2094" s="1019"/>
      <c r="AA2094" s="1019"/>
      <c r="AB2094" s="1019"/>
    </row>
    <row r="2095" spans="25:28" x14ac:dyDescent="0.2">
      <c r="Y2095" s="1019"/>
      <c r="AA2095" s="1019"/>
      <c r="AB2095" s="1019"/>
    </row>
    <row r="2096" spans="25:28" x14ac:dyDescent="0.2">
      <c r="Y2096" s="1019"/>
      <c r="AA2096" s="1019"/>
      <c r="AB2096" s="1019"/>
    </row>
    <row r="2097" spans="25:28" x14ac:dyDescent="0.2">
      <c r="Y2097" s="1019"/>
      <c r="AA2097" s="1019"/>
      <c r="AB2097" s="1019"/>
    </row>
    <row r="2098" spans="25:28" x14ac:dyDescent="0.2">
      <c r="Y2098" s="1019"/>
      <c r="AA2098" s="1019"/>
      <c r="AB2098" s="1019"/>
    </row>
    <row r="2099" spans="25:28" x14ac:dyDescent="0.2">
      <c r="Y2099" s="1019"/>
      <c r="AA2099" s="1019"/>
      <c r="AB2099" s="1019"/>
    </row>
    <row r="2100" spans="25:28" x14ac:dyDescent="0.2">
      <c r="Y2100" s="1019"/>
      <c r="AA2100" s="1019"/>
      <c r="AB2100" s="1019"/>
    </row>
    <row r="2101" spans="25:28" x14ac:dyDescent="0.2">
      <c r="Y2101" s="1019"/>
      <c r="AA2101" s="1019"/>
      <c r="AB2101" s="1019"/>
    </row>
    <row r="2102" spans="25:28" x14ac:dyDescent="0.2">
      <c r="Y2102" s="1019"/>
      <c r="AA2102" s="1019"/>
      <c r="AB2102" s="1019"/>
    </row>
    <row r="2103" spans="25:28" x14ac:dyDescent="0.2">
      <c r="Y2103" s="1019"/>
      <c r="AA2103" s="1019"/>
      <c r="AB2103" s="1019"/>
    </row>
    <row r="2104" spans="25:28" x14ac:dyDescent="0.2">
      <c r="Y2104" s="1019"/>
      <c r="AA2104" s="1019"/>
      <c r="AB2104" s="1019"/>
    </row>
    <row r="2105" spans="25:28" x14ac:dyDescent="0.2">
      <c r="Y2105" s="1019"/>
      <c r="AA2105" s="1019"/>
      <c r="AB2105" s="1019"/>
    </row>
    <row r="2106" spans="25:28" x14ac:dyDescent="0.2">
      <c r="Y2106" s="1019"/>
      <c r="AA2106" s="1019"/>
      <c r="AB2106" s="1019"/>
    </row>
    <row r="2107" spans="25:28" x14ac:dyDescent="0.2">
      <c r="Y2107" s="1019"/>
      <c r="AA2107" s="1019"/>
      <c r="AB2107" s="1019"/>
    </row>
    <row r="2108" spans="25:28" x14ac:dyDescent="0.2">
      <c r="Y2108" s="1019"/>
      <c r="AA2108" s="1019"/>
      <c r="AB2108" s="1019"/>
    </row>
    <row r="2109" spans="25:28" x14ac:dyDescent="0.2">
      <c r="Y2109" s="1019"/>
      <c r="AA2109" s="1019"/>
      <c r="AB2109" s="1019"/>
    </row>
    <row r="2110" spans="25:28" x14ac:dyDescent="0.2">
      <c r="Y2110" s="1019"/>
      <c r="AA2110" s="1019"/>
      <c r="AB2110" s="1019"/>
    </row>
    <row r="2111" spans="25:28" x14ac:dyDescent="0.2">
      <c r="Y2111" s="1019"/>
      <c r="AA2111" s="1019"/>
      <c r="AB2111" s="1019"/>
    </row>
    <row r="2112" spans="25:28" x14ac:dyDescent="0.2">
      <c r="Y2112" s="1019"/>
      <c r="AA2112" s="1019"/>
      <c r="AB2112" s="1019"/>
    </row>
    <row r="2113" spans="25:28" x14ac:dyDescent="0.2">
      <c r="Y2113" s="1019"/>
      <c r="AA2113" s="1019"/>
      <c r="AB2113" s="1019"/>
    </row>
    <row r="2114" spans="25:28" x14ac:dyDescent="0.2">
      <c r="Y2114" s="1019"/>
      <c r="AA2114" s="1019"/>
      <c r="AB2114" s="1019"/>
    </row>
    <row r="2115" spans="25:28" x14ac:dyDescent="0.2">
      <c r="Y2115" s="1019"/>
      <c r="AA2115" s="1019"/>
      <c r="AB2115" s="1019"/>
    </row>
    <row r="2116" spans="25:28" x14ac:dyDescent="0.2">
      <c r="Y2116" s="1019"/>
      <c r="AA2116" s="1019"/>
      <c r="AB2116" s="1019"/>
    </row>
    <row r="2117" spans="25:28" x14ac:dyDescent="0.2">
      <c r="Y2117" s="1019"/>
      <c r="AA2117" s="1019"/>
      <c r="AB2117" s="1019"/>
    </row>
    <row r="2118" spans="25:28" x14ac:dyDescent="0.2">
      <c r="Y2118" s="1019"/>
      <c r="AA2118" s="1019"/>
      <c r="AB2118" s="1019"/>
    </row>
    <row r="2119" spans="25:28" x14ac:dyDescent="0.2">
      <c r="Y2119" s="1019"/>
      <c r="AA2119" s="1019"/>
      <c r="AB2119" s="1019"/>
    </row>
    <row r="2120" spans="25:28" x14ac:dyDescent="0.2">
      <c r="Y2120" s="1019"/>
      <c r="AA2120" s="1019"/>
      <c r="AB2120" s="1019"/>
    </row>
    <row r="2121" spans="25:28" x14ac:dyDescent="0.2">
      <c r="Y2121" s="1019"/>
      <c r="AA2121" s="1019"/>
      <c r="AB2121" s="1019"/>
    </row>
    <row r="2122" spans="25:28" x14ac:dyDescent="0.2">
      <c r="Y2122" s="1019"/>
      <c r="AA2122" s="1019"/>
      <c r="AB2122" s="1019"/>
    </row>
    <row r="2123" spans="25:28" x14ac:dyDescent="0.2">
      <c r="Y2123" s="1019"/>
      <c r="AA2123" s="1019"/>
      <c r="AB2123" s="1019"/>
    </row>
    <row r="2124" spans="25:28" x14ac:dyDescent="0.2">
      <c r="Y2124" s="1019"/>
      <c r="AA2124" s="1019"/>
      <c r="AB2124" s="1019"/>
    </row>
    <row r="2125" spans="25:28" x14ac:dyDescent="0.2">
      <c r="Y2125" s="1019"/>
      <c r="AA2125" s="1019"/>
      <c r="AB2125" s="1019"/>
    </row>
    <row r="2126" spans="25:28" x14ac:dyDescent="0.2">
      <c r="Y2126" s="1019"/>
      <c r="AA2126" s="1019"/>
      <c r="AB2126" s="1019"/>
    </row>
    <row r="2127" spans="25:28" x14ac:dyDescent="0.2">
      <c r="Y2127" s="1019"/>
      <c r="AA2127" s="1019"/>
      <c r="AB2127" s="1019"/>
    </row>
    <row r="2128" spans="25:28" x14ac:dyDescent="0.2">
      <c r="Y2128" s="1019"/>
      <c r="AA2128" s="1019"/>
      <c r="AB2128" s="1019"/>
    </row>
    <row r="2129" spans="25:28" x14ac:dyDescent="0.2">
      <c r="Y2129" s="1019"/>
      <c r="AA2129" s="1019"/>
      <c r="AB2129" s="1019"/>
    </row>
    <row r="2130" spans="25:28" x14ac:dyDescent="0.2">
      <c r="Y2130" s="1019"/>
      <c r="AA2130" s="1019"/>
      <c r="AB2130" s="1019"/>
    </row>
    <row r="2131" spans="25:28" x14ac:dyDescent="0.2">
      <c r="Y2131" s="1019"/>
      <c r="AA2131" s="1019"/>
      <c r="AB2131" s="1019"/>
    </row>
    <row r="2132" spans="25:28" x14ac:dyDescent="0.2">
      <c r="Y2132" s="1019"/>
      <c r="AA2132" s="1019"/>
      <c r="AB2132" s="1019"/>
    </row>
    <row r="2133" spans="25:28" x14ac:dyDescent="0.2">
      <c r="Y2133" s="1019"/>
      <c r="AA2133" s="1019"/>
      <c r="AB2133" s="1019"/>
    </row>
    <row r="2134" spans="25:28" x14ac:dyDescent="0.2">
      <c r="Y2134" s="1019"/>
      <c r="AA2134" s="1019"/>
      <c r="AB2134" s="1019"/>
    </row>
    <row r="2135" spans="25:28" x14ac:dyDescent="0.2">
      <c r="Y2135" s="1019"/>
      <c r="AA2135" s="1019"/>
      <c r="AB2135" s="1019"/>
    </row>
    <row r="2136" spans="25:28" x14ac:dyDescent="0.2">
      <c r="Y2136" s="1019"/>
      <c r="AA2136" s="1019"/>
      <c r="AB2136" s="1019"/>
    </row>
    <row r="2137" spans="25:28" x14ac:dyDescent="0.2">
      <c r="Y2137" s="1019"/>
      <c r="AA2137" s="1019"/>
      <c r="AB2137" s="1019"/>
    </row>
    <row r="2138" spans="25:28" x14ac:dyDescent="0.2">
      <c r="Y2138" s="1019"/>
      <c r="AA2138" s="1019"/>
      <c r="AB2138" s="1019"/>
    </row>
    <row r="2139" spans="25:28" x14ac:dyDescent="0.2">
      <c r="Y2139" s="1019"/>
      <c r="AA2139" s="1019"/>
      <c r="AB2139" s="1019"/>
    </row>
    <row r="2140" spans="25:28" x14ac:dyDescent="0.2">
      <c r="Y2140" s="1019"/>
      <c r="AA2140" s="1019"/>
      <c r="AB2140" s="1019"/>
    </row>
    <row r="2141" spans="25:28" x14ac:dyDescent="0.2">
      <c r="Y2141" s="1019"/>
      <c r="AA2141" s="1019"/>
      <c r="AB2141" s="1019"/>
    </row>
    <row r="2142" spans="25:28" x14ac:dyDescent="0.2">
      <c r="Y2142" s="1019"/>
      <c r="AA2142" s="1019"/>
      <c r="AB2142" s="1019"/>
    </row>
    <row r="2143" spans="25:28" x14ac:dyDescent="0.2">
      <c r="Y2143" s="1019"/>
      <c r="AA2143" s="1019"/>
      <c r="AB2143" s="1019"/>
    </row>
    <row r="2144" spans="25:28" x14ac:dyDescent="0.2">
      <c r="Y2144" s="1019"/>
      <c r="AA2144" s="1019"/>
      <c r="AB2144" s="1019"/>
    </row>
    <row r="2145" spans="25:28" x14ac:dyDescent="0.2">
      <c r="Y2145" s="1019"/>
      <c r="AA2145" s="1019"/>
      <c r="AB2145" s="1019"/>
    </row>
    <row r="2146" spans="25:28" x14ac:dyDescent="0.2">
      <c r="Y2146" s="1019"/>
      <c r="AA2146" s="1019"/>
      <c r="AB2146" s="1019"/>
    </row>
    <row r="2147" spans="25:28" x14ac:dyDescent="0.2">
      <c r="Y2147" s="1019"/>
      <c r="AA2147" s="1019"/>
      <c r="AB2147" s="1019"/>
    </row>
    <row r="2148" spans="25:28" x14ac:dyDescent="0.2">
      <c r="Y2148" s="1019"/>
      <c r="AA2148" s="1019"/>
      <c r="AB2148" s="1019"/>
    </row>
    <row r="2149" spans="25:28" x14ac:dyDescent="0.2">
      <c r="Y2149" s="1019"/>
      <c r="AA2149" s="1019"/>
      <c r="AB2149" s="1019"/>
    </row>
    <row r="2150" spans="25:28" x14ac:dyDescent="0.2">
      <c r="Y2150" s="1019"/>
      <c r="AA2150" s="1019"/>
      <c r="AB2150" s="1019"/>
    </row>
    <row r="2151" spans="25:28" x14ac:dyDescent="0.2">
      <c r="Y2151" s="1019"/>
      <c r="AA2151" s="1019"/>
      <c r="AB2151" s="1019"/>
    </row>
    <row r="2152" spans="25:28" x14ac:dyDescent="0.2">
      <c r="Y2152" s="1019"/>
      <c r="AA2152" s="1019"/>
      <c r="AB2152" s="1019"/>
    </row>
    <row r="2153" spans="25:28" x14ac:dyDescent="0.2">
      <c r="Y2153" s="1019"/>
      <c r="AA2153" s="1019"/>
      <c r="AB2153" s="1019"/>
    </row>
    <row r="2154" spans="25:28" x14ac:dyDescent="0.2">
      <c r="Y2154" s="1019"/>
      <c r="AA2154" s="1019"/>
      <c r="AB2154" s="1019"/>
    </row>
    <row r="2155" spans="25:28" x14ac:dyDescent="0.2">
      <c r="Y2155" s="1019"/>
      <c r="AA2155" s="1019"/>
      <c r="AB2155" s="1019"/>
    </row>
    <row r="2156" spans="25:28" x14ac:dyDescent="0.2">
      <c r="Y2156" s="1019"/>
      <c r="AA2156" s="1019"/>
      <c r="AB2156" s="1019"/>
    </row>
    <row r="2157" spans="25:28" x14ac:dyDescent="0.2">
      <c r="Y2157" s="1019"/>
      <c r="AA2157" s="1019"/>
      <c r="AB2157" s="1019"/>
    </row>
    <row r="2158" spans="25:28" x14ac:dyDescent="0.2">
      <c r="Y2158" s="1019"/>
      <c r="AA2158" s="1019"/>
      <c r="AB2158" s="1019"/>
    </row>
    <row r="2159" spans="25:28" x14ac:dyDescent="0.2">
      <c r="Y2159" s="1019"/>
      <c r="AA2159" s="1019"/>
      <c r="AB2159" s="1019"/>
    </row>
    <row r="2160" spans="25:28" x14ac:dyDescent="0.2">
      <c r="Y2160" s="1019"/>
      <c r="AA2160" s="1019"/>
      <c r="AB2160" s="1019"/>
    </row>
    <row r="2161" spans="25:28" x14ac:dyDescent="0.2">
      <c r="Y2161" s="1019"/>
      <c r="AA2161" s="1019"/>
      <c r="AB2161" s="1019"/>
    </row>
    <row r="2162" spans="25:28" x14ac:dyDescent="0.2">
      <c r="Y2162" s="1019"/>
      <c r="AA2162" s="1019"/>
      <c r="AB2162" s="1019"/>
    </row>
    <row r="2163" spans="25:28" x14ac:dyDescent="0.2">
      <c r="Y2163" s="1019"/>
      <c r="AA2163" s="1019"/>
      <c r="AB2163" s="1019"/>
    </row>
    <row r="2164" spans="25:28" x14ac:dyDescent="0.2">
      <c r="Y2164" s="1019"/>
      <c r="AA2164" s="1019"/>
      <c r="AB2164" s="1019"/>
    </row>
    <row r="2165" spans="25:28" x14ac:dyDescent="0.2">
      <c r="Y2165" s="1019"/>
      <c r="AA2165" s="1019"/>
      <c r="AB2165" s="1019"/>
    </row>
    <row r="2166" spans="25:28" x14ac:dyDescent="0.2">
      <c r="Y2166" s="1019"/>
      <c r="AA2166" s="1019"/>
      <c r="AB2166" s="1019"/>
    </row>
    <row r="2167" spans="25:28" x14ac:dyDescent="0.2">
      <c r="Y2167" s="1019"/>
      <c r="AA2167" s="1019"/>
      <c r="AB2167" s="1019"/>
    </row>
    <row r="2168" spans="25:28" x14ac:dyDescent="0.2">
      <c r="Y2168" s="1019"/>
      <c r="AA2168" s="1019"/>
      <c r="AB2168" s="1019"/>
    </row>
    <row r="2169" spans="25:28" x14ac:dyDescent="0.2">
      <c r="Y2169" s="1019"/>
      <c r="AA2169" s="1019"/>
      <c r="AB2169" s="1019"/>
    </row>
    <row r="2170" spans="25:28" x14ac:dyDescent="0.2">
      <c r="Y2170" s="1019"/>
      <c r="AA2170" s="1019"/>
      <c r="AB2170" s="1019"/>
    </row>
    <row r="2171" spans="25:28" x14ac:dyDescent="0.2">
      <c r="Y2171" s="1019"/>
      <c r="AA2171" s="1019"/>
      <c r="AB2171" s="1019"/>
    </row>
    <row r="2172" spans="25:28" x14ac:dyDescent="0.2">
      <c r="Y2172" s="1019"/>
      <c r="AA2172" s="1019"/>
      <c r="AB2172" s="1019"/>
    </row>
    <row r="2173" spans="25:28" x14ac:dyDescent="0.2">
      <c r="Y2173" s="1019"/>
      <c r="AA2173" s="1019"/>
      <c r="AB2173" s="1019"/>
    </row>
    <row r="2174" spans="25:28" x14ac:dyDescent="0.2">
      <c r="Y2174" s="1019"/>
      <c r="AA2174" s="1019"/>
      <c r="AB2174" s="1019"/>
    </row>
    <row r="2175" spans="25:28" x14ac:dyDescent="0.2">
      <c r="Y2175" s="1019"/>
      <c r="AA2175" s="1019"/>
      <c r="AB2175" s="1019"/>
    </row>
    <row r="2176" spans="25:28" x14ac:dyDescent="0.2">
      <c r="Y2176" s="1019"/>
      <c r="AA2176" s="1019"/>
      <c r="AB2176" s="1019"/>
    </row>
    <row r="2177" spans="25:28" x14ac:dyDescent="0.2">
      <c r="Y2177" s="1019"/>
      <c r="AA2177" s="1019"/>
      <c r="AB2177" s="1019"/>
    </row>
    <row r="2178" spans="25:28" x14ac:dyDescent="0.2">
      <c r="Y2178" s="1019"/>
      <c r="AA2178" s="1019"/>
      <c r="AB2178" s="1019"/>
    </row>
    <row r="2179" spans="25:28" x14ac:dyDescent="0.2">
      <c r="Y2179" s="1019"/>
      <c r="AA2179" s="1019"/>
      <c r="AB2179" s="1019"/>
    </row>
    <row r="2180" spans="25:28" x14ac:dyDescent="0.2">
      <c r="Y2180" s="1019"/>
      <c r="AA2180" s="1019"/>
      <c r="AB2180" s="1019"/>
    </row>
    <row r="2181" spans="25:28" x14ac:dyDescent="0.2">
      <c r="Y2181" s="1019"/>
      <c r="AA2181" s="1019"/>
      <c r="AB2181" s="1019"/>
    </row>
    <row r="2182" spans="25:28" x14ac:dyDescent="0.2">
      <c r="Y2182" s="1019"/>
      <c r="AA2182" s="1019"/>
      <c r="AB2182" s="1019"/>
    </row>
    <row r="2183" spans="25:28" x14ac:dyDescent="0.2">
      <c r="Y2183" s="1019"/>
      <c r="AA2183" s="1019"/>
      <c r="AB2183" s="1019"/>
    </row>
    <row r="2184" spans="25:28" x14ac:dyDescent="0.2">
      <c r="Y2184" s="1019"/>
      <c r="AA2184" s="1019"/>
      <c r="AB2184" s="1019"/>
    </row>
    <row r="2185" spans="25:28" x14ac:dyDescent="0.2">
      <c r="Y2185" s="1019"/>
      <c r="AA2185" s="1019"/>
      <c r="AB2185" s="1019"/>
    </row>
    <row r="2186" spans="25:28" x14ac:dyDescent="0.2">
      <c r="Y2186" s="1019"/>
      <c r="AA2186" s="1019"/>
      <c r="AB2186" s="1019"/>
    </row>
    <row r="2187" spans="25:28" x14ac:dyDescent="0.2">
      <c r="Y2187" s="1019"/>
      <c r="AA2187" s="1019"/>
      <c r="AB2187" s="1019"/>
    </row>
    <row r="2188" spans="25:28" x14ac:dyDescent="0.2">
      <c r="Y2188" s="1019"/>
      <c r="AA2188" s="1019"/>
      <c r="AB2188" s="1019"/>
    </row>
    <row r="2189" spans="25:28" x14ac:dyDescent="0.2">
      <c r="Y2189" s="1019"/>
      <c r="AA2189" s="1019"/>
      <c r="AB2189" s="1019"/>
    </row>
    <row r="2190" spans="25:28" x14ac:dyDescent="0.2">
      <c r="Y2190" s="1019"/>
      <c r="AA2190" s="1019"/>
      <c r="AB2190" s="1019"/>
    </row>
    <row r="2191" spans="25:28" x14ac:dyDescent="0.2">
      <c r="Y2191" s="1019"/>
      <c r="AA2191" s="1019"/>
      <c r="AB2191" s="1019"/>
    </row>
    <row r="2192" spans="25:28" x14ac:dyDescent="0.2">
      <c r="Y2192" s="1019"/>
      <c r="AA2192" s="1019"/>
      <c r="AB2192" s="1019"/>
    </row>
    <row r="2193" spans="25:28" x14ac:dyDescent="0.2">
      <c r="Y2193" s="1019"/>
      <c r="AA2193" s="1019"/>
      <c r="AB2193" s="1019"/>
    </row>
    <row r="2194" spans="25:28" x14ac:dyDescent="0.2">
      <c r="Y2194" s="1019"/>
      <c r="AA2194" s="1019"/>
      <c r="AB2194" s="1019"/>
    </row>
    <row r="2195" spans="25:28" x14ac:dyDescent="0.2">
      <c r="Y2195" s="1019"/>
      <c r="AA2195" s="1019"/>
      <c r="AB2195" s="1019"/>
    </row>
    <row r="2196" spans="25:28" x14ac:dyDescent="0.2">
      <c r="Y2196" s="1019"/>
      <c r="AA2196" s="1019"/>
      <c r="AB2196" s="1019"/>
    </row>
    <row r="2197" spans="25:28" x14ac:dyDescent="0.2">
      <c r="Y2197" s="1019"/>
      <c r="AA2197" s="1019"/>
      <c r="AB2197" s="1019"/>
    </row>
    <row r="2198" spans="25:28" x14ac:dyDescent="0.2">
      <c r="Y2198" s="1019"/>
      <c r="AA2198" s="1019"/>
      <c r="AB2198" s="1019"/>
    </row>
    <row r="2199" spans="25:28" x14ac:dyDescent="0.2">
      <c r="Y2199" s="1019"/>
      <c r="AA2199" s="1019"/>
      <c r="AB2199" s="1019"/>
    </row>
    <row r="2200" spans="25:28" x14ac:dyDescent="0.2">
      <c r="Y2200" s="1019"/>
      <c r="AA2200" s="1019"/>
      <c r="AB2200" s="1019"/>
    </row>
    <row r="2201" spans="25:28" x14ac:dyDescent="0.2">
      <c r="Y2201" s="1019"/>
      <c r="AA2201" s="1019"/>
      <c r="AB2201" s="1019"/>
    </row>
    <row r="2202" spans="25:28" x14ac:dyDescent="0.2">
      <c r="Y2202" s="1019"/>
      <c r="AA2202" s="1019"/>
      <c r="AB2202" s="1019"/>
    </row>
    <row r="2203" spans="25:28" x14ac:dyDescent="0.2">
      <c r="Y2203" s="1019"/>
      <c r="AA2203" s="1019"/>
      <c r="AB2203" s="1019"/>
    </row>
    <row r="2204" spans="25:28" x14ac:dyDescent="0.2">
      <c r="Y2204" s="1019"/>
      <c r="AA2204" s="1019"/>
      <c r="AB2204" s="1019"/>
    </row>
    <row r="2205" spans="25:28" x14ac:dyDescent="0.2">
      <c r="Y2205" s="1019"/>
      <c r="AA2205" s="1019"/>
      <c r="AB2205" s="1019"/>
    </row>
    <row r="2206" spans="25:28" x14ac:dyDescent="0.2">
      <c r="Y2206" s="1019"/>
      <c r="AA2206" s="1019"/>
      <c r="AB2206" s="1019"/>
    </row>
    <row r="2207" spans="25:28" x14ac:dyDescent="0.2">
      <c r="Y2207" s="1019"/>
      <c r="AA2207" s="1019"/>
      <c r="AB2207" s="1019"/>
    </row>
    <row r="2208" spans="25:28" x14ac:dyDescent="0.2">
      <c r="Y2208" s="1019"/>
      <c r="AA2208" s="1019"/>
      <c r="AB2208" s="1019"/>
    </row>
    <row r="2209" spans="25:28" x14ac:dyDescent="0.2">
      <c r="Y2209" s="1019"/>
      <c r="AA2209" s="1019"/>
      <c r="AB2209" s="1019"/>
    </row>
    <row r="2210" spans="25:28" x14ac:dyDescent="0.2">
      <c r="Y2210" s="1019"/>
      <c r="AA2210" s="1019"/>
      <c r="AB2210" s="1019"/>
    </row>
    <row r="2211" spans="25:28" x14ac:dyDescent="0.2">
      <c r="Y2211" s="1019"/>
      <c r="AA2211" s="1019"/>
      <c r="AB2211" s="1019"/>
    </row>
    <row r="2212" spans="25:28" x14ac:dyDescent="0.2">
      <c r="Y2212" s="1019"/>
      <c r="AA2212" s="1019"/>
      <c r="AB2212" s="1019"/>
    </row>
    <row r="2213" spans="25:28" x14ac:dyDescent="0.2">
      <c r="Y2213" s="1019"/>
      <c r="AA2213" s="1019"/>
      <c r="AB2213" s="1019"/>
    </row>
    <row r="2214" spans="25:28" x14ac:dyDescent="0.2">
      <c r="Y2214" s="1019"/>
      <c r="AA2214" s="1019"/>
      <c r="AB2214" s="1019"/>
    </row>
    <row r="2215" spans="25:28" x14ac:dyDescent="0.2">
      <c r="Y2215" s="1019"/>
      <c r="AA2215" s="1019"/>
      <c r="AB2215" s="1019"/>
    </row>
    <row r="2216" spans="25:28" x14ac:dyDescent="0.2">
      <c r="Y2216" s="1019"/>
      <c r="AA2216" s="1019"/>
      <c r="AB2216" s="1019"/>
    </row>
    <row r="2217" spans="25:28" x14ac:dyDescent="0.2">
      <c r="Y2217" s="1019"/>
      <c r="AA2217" s="1019"/>
      <c r="AB2217" s="1019"/>
    </row>
    <row r="2218" spans="25:28" x14ac:dyDescent="0.2">
      <c r="Y2218" s="1019"/>
      <c r="AA2218" s="1019"/>
      <c r="AB2218" s="1019"/>
    </row>
    <row r="2219" spans="25:28" x14ac:dyDescent="0.2">
      <c r="Y2219" s="1019"/>
      <c r="AA2219" s="1019"/>
      <c r="AB2219" s="1019"/>
    </row>
    <row r="2220" spans="25:28" x14ac:dyDescent="0.2">
      <c r="Y2220" s="1019"/>
      <c r="AA2220" s="1019"/>
      <c r="AB2220" s="1019"/>
    </row>
    <row r="2221" spans="25:28" x14ac:dyDescent="0.2">
      <c r="Y2221" s="1019"/>
      <c r="AA2221" s="1019"/>
      <c r="AB2221" s="1019"/>
    </row>
    <row r="2222" spans="25:28" x14ac:dyDescent="0.2">
      <c r="Y2222" s="1019"/>
      <c r="AA2222" s="1019"/>
      <c r="AB2222" s="1019"/>
    </row>
    <row r="2223" spans="25:28" x14ac:dyDescent="0.2">
      <c r="Y2223" s="1019"/>
      <c r="AA2223" s="1019"/>
      <c r="AB2223" s="1019"/>
    </row>
    <row r="2224" spans="25:28" x14ac:dyDescent="0.2">
      <c r="Y2224" s="1019"/>
      <c r="AA2224" s="1019"/>
      <c r="AB2224" s="1019"/>
    </row>
    <row r="2225" spans="25:28" x14ac:dyDescent="0.2">
      <c r="Y2225" s="1019"/>
      <c r="AA2225" s="1019"/>
      <c r="AB2225" s="1019"/>
    </row>
    <row r="2226" spans="25:28" x14ac:dyDescent="0.2">
      <c r="Y2226" s="1019"/>
      <c r="AA2226" s="1019"/>
      <c r="AB2226" s="1019"/>
    </row>
    <row r="2227" spans="25:28" x14ac:dyDescent="0.2">
      <c r="Y2227" s="1019"/>
      <c r="AA2227" s="1019"/>
      <c r="AB2227" s="1019"/>
    </row>
    <row r="2228" spans="25:28" x14ac:dyDescent="0.2">
      <c r="Y2228" s="1019"/>
      <c r="AA2228" s="1019"/>
      <c r="AB2228" s="1019"/>
    </row>
    <row r="2229" spans="25:28" x14ac:dyDescent="0.2">
      <c r="Y2229" s="1019"/>
      <c r="AA2229" s="1019"/>
      <c r="AB2229" s="1019"/>
    </row>
    <row r="2230" spans="25:28" x14ac:dyDescent="0.2">
      <c r="Y2230" s="1019"/>
      <c r="AA2230" s="1019"/>
      <c r="AB2230" s="1019"/>
    </row>
    <row r="2231" spans="25:28" x14ac:dyDescent="0.2">
      <c r="Y2231" s="1019"/>
      <c r="AA2231" s="1019"/>
      <c r="AB2231" s="1019"/>
    </row>
    <row r="2232" spans="25:28" x14ac:dyDescent="0.2">
      <c r="Y2232" s="1019"/>
      <c r="AA2232" s="1019"/>
      <c r="AB2232" s="1019"/>
    </row>
    <row r="2233" spans="25:28" x14ac:dyDescent="0.2">
      <c r="Y2233" s="1019"/>
      <c r="AA2233" s="1019"/>
      <c r="AB2233" s="1019"/>
    </row>
    <row r="2234" spans="25:28" x14ac:dyDescent="0.2">
      <c r="Y2234" s="1019"/>
      <c r="AA2234" s="1019"/>
      <c r="AB2234" s="1019"/>
    </row>
    <row r="2235" spans="25:28" x14ac:dyDescent="0.2">
      <c r="Y2235" s="1019"/>
      <c r="AA2235" s="1019"/>
      <c r="AB2235" s="1019"/>
    </row>
    <row r="2236" spans="25:28" x14ac:dyDescent="0.2">
      <c r="Y2236" s="1019"/>
      <c r="AA2236" s="1019"/>
      <c r="AB2236" s="1019"/>
    </row>
    <row r="2237" spans="25:28" x14ac:dyDescent="0.2">
      <c r="Y2237" s="1019"/>
      <c r="AA2237" s="1019"/>
      <c r="AB2237" s="1019"/>
    </row>
    <row r="2238" spans="25:28" x14ac:dyDescent="0.2">
      <c r="Y2238" s="1019"/>
      <c r="AA2238" s="1019"/>
      <c r="AB2238" s="1019"/>
    </row>
    <row r="2239" spans="25:28" x14ac:dyDescent="0.2">
      <c r="Y2239" s="1019"/>
      <c r="AA2239" s="1019"/>
      <c r="AB2239" s="1019"/>
    </row>
    <row r="2240" spans="25:28" x14ac:dyDescent="0.2">
      <c r="Y2240" s="1019"/>
      <c r="AA2240" s="1019"/>
      <c r="AB2240" s="1019"/>
    </row>
    <row r="2241" spans="25:28" x14ac:dyDescent="0.2">
      <c r="Y2241" s="1019"/>
      <c r="AA2241" s="1019"/>
      <c r="AB2241" s="1019"/>
    </row>
    <row r="2242" spans="25:28" x14ac:dyDescent="0.2">
      <c r="Y2242" s="1019"/>
      <c r="AA2242" s="1019"/>
      <c r="AB2242" s="1019"/>
    </row>
    <row r="2243" spans="25:28" x14ac:dyDescent="0.2">
      <c r="Y2243" s="1019"/>
      <c r="AA2243" s="1019"/>
      <c r="AB2243" s="1019"/>
    </row>
    <row r="2244" spans="25:28" x14ac:dyDescent="0.2">
      <c r="Y2244" s="1019"/>
      <c r="AA2244" s="1019"/>
      <c r="AB2244" s="1019"/>
    </row>
    <row r="2245" spans="25:28" x14ac:dyDescent="0.2">
      <c r="Y2245" s="1019"/>
      <c r="AA2245" s="1019"/>
      <c r="AB2245" s="1019"/>
    </row>
    <row r="2246" spans="25:28" x14ac:dyDescent="0.2">
      <c r="Y2246" s="1019"/>
      <c r="AA2246" s="1019"/>
      <c r="AB2246" s="1019"/>
    </row>
    <row r="2247" spans="25:28" x14ac:dyDescent="0.2">
      <c r="Y2247" s="1019"/>
      <c r="AA2247" s="1019"/>
      <c r="AB2247" s="1019"/>
    </row>
    <row r="2248" spans="25:28" x14ac:dyDescent="0.2">
      <c r="Y2248" s="1019"/>
      <c r="AA2248" s="1019"/>
      <c r="AB2248" s="1019"/>
    </row>
    <row r="2249" spans="25:28" x14ac:dyDescent="0.2">
      <c r="Y2249" s="1019"/>
      <c r="AA2249" s="1019"/>
      <c r="AB2249" s="1019"/>
    </row>
    <row r="2250" spans="25:28" x14ac:dyDescent="0.2">
      <c r="Y2250" s="1019"/>
      <c r="AA2250" s="1019"/>
      <c r="AB2250" s="1019"/>
    </row>
    <row r="2251" spans="25:28" x14ac:dyDescent="0.2">
      <c r="Y2251" s="1019"/>
      <c r="AA2251" s="1019"/>
      <c r="AB2251" s="1019"/>
    </row>
    <row r="2252" spans="25:28" x14ac:dyDescent="0.2">
      <c r="Y2252" s="1019"/>
      <c r="AA2252" s="1019"/>
      <c r="AB2252" s="1019"/>
    </row>
    <row r="2253" spans="25:28" x14ac:dyDescent="0.2">
      <c r="Y2253" s="1019"/>
      <c r="AA2253" s="1019"/>
      <c r="AB2253" s="1019"/>
    </row>
    <row r="2254" spans="25:28" x14ac:dyDescent="0.2">
      <c r="Y2254" s="1019"/>
      <c r="AA2254" s="1019"/>
      <c r="AB2254" s="1019"/>
    </row>
    <row r="2255" spans="25:28" x14ac:dyDescent="0.2">
      <c r="Y2255" s="1019"/>
      <c r="AA2255" s="1019"/>
      <c r="AB2255" s="1019"/>
    </row>
    <row r="2256" spans="25:28" x14ac:dyDescent="0.2">
      <c r="Y2256" s="1019"/>
      <c r="AA2256" s="1019"/>
      <c r="AB2256" s="1019"/>
    </row>
    <row r="2257" spans="25:28" x14ac:dyDescent="0.2">
      <c r="Y2257" s="1019"/>
      <c r="AA2257" s="1019"/>
      <c r="AB2257" s="1019"/>
    </row>
    <row r="2258" spans="25:28" x14ac:dyDescent="0.2">
      <c r="Y2258" s="1019"/>
      <c r="AA2258" s="1019"/>
      <c r="AB2258" s="1019"/>
    </row>
    <row r="2259" spans="25:28" x14ac:dyDescent="0.2">
      <c r="Y2259" s="1019"/>
      <c r="AA2259" s="1019"/>
      <c r="AB2259" s="1019"/>
    </row>
    <row r="2260" spans="25:28" x14ac:dyDescent="0.2">
      <c r="Y2260" s="1019"/>
      <c r="AA2260" s="1019"/>
      <c r="AB2260" s="1019"/>
    </row>
    <row r="2261" spans="25:28" x14ac:dyDescent="0.2">
      <c r="Y2261" s="1019"/>
      <c r="AA2261" s="1019"/>
      <c r="AB2261" s="1019"/>
    </row>
    <row r="2262" spans="25:28" x14ac:dyDescent="0.2">
      <c r="Y2262" s="1019"/>
      <c r="AA2262" s="1019"/>
      <c r="AB2262" s="1019"/>
    </row>
    <row r="2263" spans="25:28" x14ac:dyDescent="0.2">
      <c r="Y2263" s="1019"/>
      <c r="AA2263" s="1019"/>
      <c r="AB2263" s="1019"/>
    </row>
    <row r="2264" spans="25:28" x14ac:dyDescent="0.2">
      <c r="Y2264" s="1019"/>
      <c r="AA2264" s="1019"/>
      <c r="AB2264" s="1019"/>
    </row>
    <row r="2265" spans="25:28" x14ac:dyDescent="0.2">
      <c r="Y2265" s="1019"/>
      <c r="AA2265" s="1019"/>
      <c r="AB2265" s="1019"/>
    </row>
    <row r="2266" spans="25:28" x14ac:dyDescent="0.2">
      <c r="Y2266" s="1019"/>
      <c r="AA2266" s="1019"/>
      <c r="AB2266" s="1019"/>
    </row>
    <row r="2267" spans="25:28" x14ac:dyDescent="0.2">
      <c r="Y2267" s="1019"/>
      <c r="AA2267" s="1019"/>
      <c r="AB2267" s="1019"/>
    </row>
    <row r="2268" spans="25:28" x14ac:dyDescent="0.2">
      <c r="Y2268" s="1019"/>
      <c r="AA2268" s="1019"/>
      <c r="AB2268" s="1019"/>
    </row>
    <row r="2269" spans="25:28" x14ac:dyDescent="0.2">
      <c r="Y2269" s="1019"/>
      <c r="AA2269" s="1019"/>
      <c r="AB2269" s="1019"/>
    </row>
    <row r="2270" spans="25:28" x14ac:dyDescent="0.2">
      <c r="Y2270" s="1019"/>
      <c r="AA2270" s="1019"/>
      <c r="AB2270" s="1019"/>
    </row>
    <row r="2271" spans="25:28" x14ac:dyDescent="0.2">
      <c r="Y2271" s="1019"/>
      <c r="AA2271" s="1019"/>
      <c r="AB2271" s="1019"/>
    </row>
    <row r="2272" spans="25:28" x14ac:dyDescent="0.2">
      <c r="Y2272" s="1019"/>
      <c r="AA2272" s="1019"/>
      <c r="AB2272" s="1019"/>
    </row>
    <row r="2273" spans="25:28" x14ac:dyDescent="0.2">
      <c r="Y2273" s="1019"/>
      <c r="AA2273" s="1019"/>
      <c r="AB2273" s="1019"/>
    </row>
    <row r="2274" spans="25:28" x14ac:dyDescent="0.2">
      <c r="Y2274" s="1019"/>
      <c r="AA2274" s="1019"/>
      <c r="AB2274" s="1019"/>
    </row>
    <row r="2275" spans="25:28" x14ac:dyDescent="0.2">
      <c r="Y2275" s="1019"/>
      <c r="AA2275" s="1019"/>
      <c r="AB2275" s="1019"/>
    </row>
    <row r="2276" spans="25:28" x14ac:dyDescent="0.2">
      <c r="Y2276" s="1019"/>
      <c r="AA2276" s="1019"/>
      <c r="AB2276" s="1019"/>
    </row>
    <row r="2277" spans="25:28" x14ac:dyDescent="0.2">
      <c r="Y2277" s="1019"/>
      <c r="AA2277" s="1019"/>
      <c r="AB2277" s="1019"/>
    </row>
    <row r="2278" spans="25:28" x14ac:dyDescent="0.2">
      <c r="Y2278" s="1019"/>
      <c r="AA2278" s="1019"/>
      <c r="AB2278" s="1019"/>
    </row>
    <row r="2279" spans="25:28" x14ac:dyDescent="0.2">
      <c r="Y2279" s="1019"/>
      <c r="AA2279" s="1019"/>
      <c r="AB2279" s="1019"/>
    </row>
    <row r="2280" spans="25:28" x14ac:dyDescent="0.2">
      <c r="Y2280" s="1019"/>
      <c r="AA2280" s="1019"/>
      <c r="AB2280" s="1019"/>
    </row>
    <row r="2281" spans="25:28" x14ac:dyDescent="0.2">
      <c r="Y2281" s="1019"/>
      <c r="AA2281" s="1019"/>
      <c r="AB2281" s="1019"/>
    </row>
    <row r="2282" spans="25:28" x14ac:dyDescent="0.2">
      <c r="Y2282" s="1019"/>
      <c r="AA2282" s="1019"/>
      <c r="AB2282" s="1019"/>
    </row>
    <row r="2283" spans="25:28" x14ac:dyDescent="0.2">
      <c r="Y2283" s="1019"/>
      <c r="AA2283" s="1019"/>
      <c r="AB2283" s="1019"/>
    </row>
    <row r="2284" spans="25:28" x14ac:dyDescent="0.2">
      <c r="Y2284" s="1019"/>
      <c r="AA2284" s="1019"/>
      <c r="AB2284" s="1019"/>
    </row>
    <row r="2285" spans="25:28" x14ac:dyDescent="0.2">
      <c r="Y2285" s="1019"/>
      <c r="AA2285" s="1019"/>
      <c r="AB2285" s="1019"/>
    </row>
    <row r="2286" spans="25:28" x14ac:dyDescent="0.2">
      <c r="Y2286" s="1019"/>
      <c r="AA2286" s="1019"/>
      <c r="AB2286" s="1019"/>
    </row>
    <row r="2287" spans="25:28" x14ac:dyDescent="0.2">
      <c r="Y2287" s="1019"/>
      <c r="AA2287" s="1019"/>
      <c r="AB2287" s="1019"/>
    </row>
    <row r="2288" spans="25:28" x14ac:dyDescent="0.2">
      <c r="Y2288" s="1019"/>
      <c r="AA2288" s="1019"/>
      <c r="AB2288" s="1019"/>
    </row>
    <row r="2289" spans="25:28" x14ac:dyDescent="0.2">
      <c r="Y2289" s="1019"/>
      <c r="AA2289" s="1019"/>
      <c r="AB2289" s="1019"/>
    </row>
    <row r="2290" spans="25:28" x14ac:dyDescent="0.2">
      <c r="Y2290" s="1019"/>
      <c r="AA2290" s="1019"/>
      <c r="AB2290" s="1019"/>
    </row>
    <row r="2291" spans="25:28" x14ac:dyDescent="0.2">
      <c r="Y2291" s="1019"/>
      <c r="AA2291" s="1019"/>
      <c r="AB2291" s="1019"/>
    </row>
    <row r="2292" spans="25:28" x14ac:dyDescent="0.2">
      <c r="Y2292" s="1019"/>
      <c r="AA2292" s="1019"/>
      <c r="AB2292" s="1019"/>
    </row>
    <row r="2293" spans="25:28" x14ac:dyDescent="0.2">
      <c r="Y2293" s="1019"/>
      <c r="AA2293" s="1019"/>
      <c r="AB2293" s="1019"/>
    </row>
    <row r="2294" spans="25:28" x14ac:dyDescent="0.2">
      <c r="Y2294" s="1019"/>
      <c r="AA2294" s="1019"/>
      <c r="AB2294" s="1019"/>
    </row>
    <row r="2295" spans="25:28" x14ac:dyDescent="0.2">
      <c r="Y2295" s="1019"/>
      <c r="AA2295" s="1019"/>
      <c r="AB2295" s="1019"/>
    </row>
    <row r="2296" spans="25:28" x14ac:dyDescent="0.2">
      <c r="Y2296" s="1019"/>
      <c r="AA2296" s="1019"/>
      <c r="AB2296" s="1019"/>
    </row>
    <row r="2297" spans="25:28" x14ac:dyDescent="0.2">
      <c r="Y2297" s="1019"/>
      <c r="AA2297" s="1019"/>
      <c r="AB2297" s="1019"/>
    </row>
    <row r="2298" spans="25:28" x14ac:dyDescent="0.2">
      <c r="Y2298" s="1019"/>
      <c r="AA2298" s="1019"/>
      <c r="AB2298" s="1019"/>
    </row>
    <row r="2299" spans="25:28" x14ac:dyDescent="0.2">
      <c r="Y2299" s="1019"/>
      <c r="AA2299" s="1019"/>
      <c r="AB2299" s="1019"/>
    </row>
    <row r="2300" spans="25:28" x14ac:dyDescent="0.2">
      <c r="Y2300" s="1019"/>
      <c r="AA2300" s="1019"/>
      <c r="AB2300" s="1019"/>
    </row>
    <row r="2301" spans="25:28" x14ac:dyDescent="0.2">
      <c r="Y2301" s="1019"/>
      <c r="AA2301" s="1019"/>
      <c r="AB2301" s="1019"/>
    </row>
    <row r="2302" spans="25:28" x14ac:dyDescent="0.2">
      <c r="Y2302" s="1019"/>
      <c r="AA2302" s="1019"/>
      <c r="AB2302" s="1019"/>
    </row>
    <row r="2303" spans="25:28" x14ac:dyDescent="0.2">
      <c r="Y2303" s="1019"/>
      <c r="AA2303" s="1019"/>
      <c r="AB2303" s="1019"/>
    </row>
    <row r="2304" spans="25:28" x14ac:dyDescent="0.2">
      <c r="Y2304" s="1019"/>
      <c r="AA2304" s="1019"/>
      <c r="AB2304" s="1019"/>
    </row>
    <row r="2305" spans="25:28" x14ac:dyDescent="0.2">
      <c r="Y2305" s="1019"/>
      <c r="AA2305" s="1019"/>
      <c r="AB2305" s="1019"/>
    </row>
    <row r="2306" spans="25:28" x14ac:dyDescent="0.2">
      <c r="Y2306" s="1019"/>
      <c r="AA2306" s="1019"/>
      <c r="AB2306" s="1019"/>
    </row>
    <row r="2307" spans="25:28" x14ac:dyDescent="0.2">
      <c r="Y2307" s="1019"/>
      <c r="AA2307" s="1019"/>
      <c r="AB2307" s="1019"/>
    </row>
    <row r="2308" spans="25:28" x14ac:dyDescent="0.2">
      <c r="Y2308" s="1019"/>
      <c r="AA2308" s="1019"/>
      <c r="AB2308" s="1019"/>
    </row>
    <row r="2309" spans="25:28" x14ac:dyDescent="0.2">
      <c r="Y2309" s="1019"/>
      <c r="AA2309" s="1019"/>
      <c r="AB2309" s="1019"/>
    </row>
    <row r="2310" spans="25:28" x14ac:dyDescent="0.2">
      <c r="Y2310" s="1019"/>
      <c r="AA2310" s="1019"/>
      <c r="AB2310" s="1019"/>
    </row>
    <row r="2311" spans="25:28" x14ac:dyDescent="0.2">
      <c r="Y2311" s="1019"/>
      <c r="AA2311" s="1019"/>
      <c r="AB2311" s="1019"/>
    </row>
    <row r="2312" spans="25:28" x14ac:dyDescent="0.2">
      <c r="Y2312" s="1019"/>
      <c r="AA2312" s="1019"/>
      <c r="AB2312" s="1019"/>
    </row>
    <row r="2313" spans="25:28" x14ac:dyDescent="0.2">
      <c r="Y2313" s="1019"/>
      <c r="AA2313" s="1019"/>
      <c r="AB2313" s="1019"/>
    </row>
    <row r="2314" spans="25:28" x14ac:dyDescent="0.2">
      <c r="Y2314" s="1019"/>
      <c r="AA2314" s="1019"/>
      <c r="AB2314" s="1019"/>
    </row>
    <row r="2315" spans="25:28" x14ac:dyDescent="0.2">
      <c r="Y2315" s="1019"/>
      <c r="AA2315" s="1019"/>
      <c r="AB2315" s="1019"/>
    </row>
    <row r="2316" spans="25:28" x14ac:dyDescent="0.2">
      <c r="Y2316" s="1019"/>
      <c r="AA2316" s="1019"/>
      <c r="AB2316" s="1019"/>
    </row>
    <row r="2317" spans="25:28" x14ac:dyDescent="0.2">
      <c r="Y2317" s="1019"/>
      <c r="AA2317" s="1019"/>
      <c r="AB2317" s="1019"/>
    </row>
    <row r="2318" spans="25:28" x14ac:dyDescent="0.2">
      <c r="Y2318" s="1019"/>
      <c r="AA2318" s="1019"/>
      <c r="AB2318" s="1019"/>
    </row>
    <row r="2319" spans="25:28" x14ac:dyDescent="0.2">
      <c r="Y2319" s="1019"/>
      <c r="AA2319" s="1019"/>
      <c r="AB2319" s="1019"/>
    </row>
    <row r="2320" spans="25:28" x14ac:dyDescent="0.2">
      <c r="Y2320" s="1019"/>
      <c r="AA2320" s="1019"/>
      <c r="AB2320" s="1019"/>
    </row>
    <row r="2321" spans="25:28" x14ac:dyDescent="0.2">
      <c r="Y2321" s="1019"/>
      <c r="AA2321" s="1019"/>
      <c r="AB2321" s="1019"/>
    </row>
    <row r="2322" spans="25:28" x14ac:dyDescent="0.2">
      <c r="Y2322" s="1019"/>
      <c r="AA2322" s="1019"/>
      <c r="AB2322" s="1019"/>
    </row>
    <row r="2323" spans="25:28" x14ac:dyDescent="0.2">
      <c r="Y2323" s="1019"/>
      <c r="AA2323" s="1019"/>
      <c r="AB2323" s="1019"/>
    </row>
    <row r="2324" spans="25:28" x14ac:dyDescent="0.2">
      <c r="Y2324" s="1019"/>
      <c r="AA2324" s="1019"/>
      <c r="AB2324" s="1019"/>
    </row>
    <row r="2325" spans="25:28" x14ac:dyDescent="0.2">
      <c r="Y2325" s="1019"/>
      <c r="AA2325" s="1019"/>
      <c r="AB2325" s="1019"/>
    </row>
    <row r="2326" spans="25:28" x14ac:dyDescent="0.2">
      <c r="Y2326" s="1019"/>
      <c r="AA2326" s="1019"/>
      <c r="AB2326" s="1019"/>
    </row>
    <row r="2327" spans="25:28" x14ac:dyDescent="0.2">
      <c r="Y2327" s="1019"/>
      <c r="AA2327" s="1019"/>
      <c r="AB2327" s="1019"/>
    </row>
    <row r="2328" spans="25:28" x14ac:dyDescent="0.2">
      <c r="Y2328" s="1019"/>
      <c r="AA2328" s="1019"/>
      <c r="AB2328" s="1019"/>
    </row>
    <row r="2329" spans="25:28" x14ac:dyDescent="0.2">
      <c r="Y2329" s="1019"/>
      <c r="AA2329" s="1019"/>
      <c r="AB2329" s="1019"/>
    </row>
    <row r="2330" spans="25:28" x14ac:dyDescent="0.2">
      <c r="Y2330" s="1019"/>
      <c r="AA2330" s="1019"/>
      <c r="AB2330" s="1019"/>
    </row>
    <row r="2331" spans="25:28" x14ac:dyDescent="0.2">
      <c r="Y2331" s="1019"/>
      <c r="AA2331" s="1019"/>
      <c r="AB2331" s="1019"/>
    </row>
    <row r="2332" spans="25:28" x14ac:dyDescent="0.2">
      <c r="Y2332" s="1019"/>
      <c r="AA2332" s="1019"/>
      <c r="AB2332" s="1019"/>
    </row>
    <row r="2333" spans="25:28" x14ac:dyDescent="0.2">
      <c r="Y2333" s="1019"/>
      <c r="AA2333" s="1019"/>
      <c r="AB2333" s="1019"/>
    </row>
    <row r="2334" spans="25:28" x14ac:dyDescent="0.2">
      <c r="Y2334" s="1019"/>
      <c r="AA2334" s="1019"/>
      <c r="AB2334" s="1019"/>
    </row>
    <row r="2335" spans="25:28" x14ac:dyDescent="0.2">
      <c r="Y2335" s="1019"/>
      <c r="AA2335" s="1019"/>
      <c r="AB2335" s="1019"/>
    </row>
    <row r="2336" spans="25:28" x14ac:dyDescent="0.2">
      <c r="Y2336" s="1019"/>
      <c r="AA2336" s="1019"/>
      <c r="AB2336" s="1019"/>
    </row>
    <row r="2337" spans="25:28" x14ac:dyDescent="0.2">
      <c r="Y2337" s="1019"/>
      <c r="AA2337" s="1019"/>
      <c r="AB2337" s="1019"/>
    </row>
    <row r="2338" spans="25:28" x14ac:dyDescent="0.2">
      <c r="Y2338" s="1019"/>
      <c r="AA2338" s="1019"/>
      <c r="AB2338" s="1019"/>
    </row>
    <row r="2339" spans="25:28" x14ac:dyDescent="0.2">
      <c r="Y2339" s="1019"/>
      <c r="AA2339" s="1019"/>
      <c r="AB2339" s="1019"/>
    </row>
    <row r="2340" spans="25:28" x14ac:dyDescent="0.2">
      <c r="Y2340" s="1019"/>
      <c r="AA2340" s="1019"/>
      <c r="AB2340" s="1019"/>
    </row>
    <row r="2341" spans="25:28" x14ac:dyDescent="0.2">
      <c r="Y2341" s="1019"/>
      <c r="AA2341" s="1019"/>
      <c r="AB2341" s="1019"/>
    </row>
    <row r="2342" spans="25:28" x14ac:dyDescent="0.2">
      <c r="Y2342" s="1019"/>
      <c r="AA2342" s="1019"/>
      <c r="AB2342" s="1019"/>
    </row>
    <row r="2343" spans="25:28" x14ac:dyDescent="0.2">
      <c r="Y2343" s="1019"/>
      <c r="AA2343" s="1019"/>
      <c r="AB2343" s="1019"/>
    </row>
    <row r="2344" spans="25:28" x14ac:dyDescent="0.2">
      <c r="Y2344" s="1019"/>
      <c r="AA2344" s="1019"/>
      <c r="AB2344" s="1019"/>
    </row>
    <row r="2345" spans="25:28" x14ac:dyDescent="0.2">
      <c r="Y2345" s="1019"/>
      <c r="AA2345" s="1019"/>
      <c r="AB2345" s="1019"/>
    </row>
    <row r="2346" spans="25:28" x14ac:dyDescent="0.2">
      <c r="Y2346" s="1019"/>
      <c r="AA2346" s="1019"/>
      <c r="AB2346" s="1019"/>
    </row>
    <row r="2347" spans="25:28" x14ac:dyDescent="0.2">
      <c r="Y2347" s="1019"/>
      <c r="AA2347" s="1019"/>
      <c r="AB2347" s="1019"/>
    </row>
    <row r="2348" spans="25:28" x14ac:dyDescent="0.2">
      <c r="Y2348" s="1019"/>
      <c r="AA2348" s="1019"/>
      <c r="AB2348" s="1019"/>
    </row>
    <row r="2349" spans="25:28" x14ac:dyDescent="0.2">
      <c r="Y2349" s="1019"/>
      <c r="AA2349" s="1019"/>
      <c r="AB2349" s="1019"/>
    </row>
    <row r="2350" spans="25:28" x14ac:dyDescent="0.2">
      <c r="Y2350" s="1019"/>
      <c r="AA2350" s="1019"/>
      <c r="AB2350" s="1019"/>
    </row>
    <row r="2351" spans="25:28" x14ac:dyDescent="0.2">
      <c r="Y2351" s="1019"/>
      <c r="AA2351" s="1019"/>
      <c r="AB2351" s="1019"/>
    </row>
    <row r="2352" spans="25:28" x14ac:dyDescent="0.2">
      <c r="Y2352" s="1019"/>
      <c r="AA2352" s="1019"/>
      <c r="AB2352" s="1019"/>
    </row>
    <row r="2353" spans="25:28" x14ac:dyDescent="0.2">
      <c r="Y2353" s="1019"/>
      <c r="AA2353" s="1019"/>
      <c r="AB2353" s="1019"/>
    </row>
    <row r="2354" spans="25:28" x14ac:dyDescent="0.2">
      <c r="Y2354" s="1019"/>
      <c r="AA2354" s="1019"/>
      <c r="AB2354" s="1019"/>
    </row>
    <row r="2355" spans="25:28" x14ac:dyDescent="0.2">
      <c r="Y2355" s="1019"/>
      <c r="AA2355" s="1019"/>
      <c r="AB2355" s="1019"/>
    </row>
    <row r="2356" spans="25:28" x14ac:dyDescent="0.2">
      <c r="Y2356" s="1019"/>
      <c r="AA2356" s="1019"/>
      <c r="AB2356" s="1019"/>
    </row>
    <row r="2357" spans="25:28" x14ac:dyDescent="0.2">
      <c r="Y2357" s="1019"/>
      <c r="AA2357" s="1019"/>
      <c r="AB2357" s="1019"/>
    </row>
    <row r="2358" spans="25:28" x14ac:dyDescent="0.2">
      <c r="Y2358" s="1019"/>
      <c r="AA2358" s="1019"/>
      <c r="AB2358" s="1019"/>
    </row>
    <row r="2359" spans="25:28" x14ac:dyDescent="0.2">
      <c r="Y2359" s="1019"/>
      <c r="AA2359" s="1019"/>
      <c r="AB2359" s="1019"/>
    </row>
    <row r="2360" spans="25:28" x14ac:dyDescent="0.2">
      <c r="Y2360" s="1019"/>
      <c r="AA2360" s="1019"/>
      <c r="AB2360" s="1019"/>
    </row>
    <row r="2361" spans="25:28" x14ac:dyDescent="0.2">
      <c r="Y2361" s="1019"/>
      <c r="AA2361" s="1019"/>
      <c r="AB2361" s="1019"/>
    </row>
    <row r="2362" spans="25:28" x14ac:dyDescent="0.2">
      <c r="Y2362" s="1019"/>
      <c r="AA2362" s="1019"/>
      <c r="AB2362" s="1019"/>
    </row>
    <row r="2363" spans="25:28" x14ac:dyDescent="0.2">
      <c r="Y2363" s="1019"/>
      <c r="AA2363" s="1019"/>
      <c r="AB2363" s="1019"/>
    </row>
    <row r="2364" spans="25:28" x14ac:dyDescent="0.2">
      <c r="Y2364" s="1019"/>
      <c r="AA2364" s="1019"/>
      <c r="AB2364" s="1019"/>
    </row>
    <row r="2365" spans="25:28" x14ac:dyDescent="0.2">
      <c r="Y2365" s="1019"/>
      <c r="AA2365" s="1019"/>
      <c r="AB2365" s="1019"/>
    </row>
    <row r="2366" spans="25:28" x14ac:dyDescent="0.2">
      <c r="Y2366" s="1019"/>
      <c r="AA2366" s="1019"/>
      <c r="AB2366" s="1019"/>
    </row>
    <row r="2367" spans="25:28" x14ac:dyDescent="0.2">
      <c r="Y2367" s="1019"/>
      <c r="AA2367" s="1019"/>
      <c r="AB2367" s="1019"/>
    </row>
    <row r="2368" spans="25:28" x14ac:dyDescent="0.2">
      <c r="Y2368" s="1019"/>
      <c r="AA2368" s="1019"/>
      <c r="AB2368" s="1019"/>
    </row>
    <row r="2369" spans="25:28" x14ac:dyDescent="0.2">
      <c r="Y2369" s="1019"/>
      <c r="AA2369" s="1019"/>
      <c r="AB2369" s="1019"/>
    </row>
    <row r="2370" spans="25:28" x14ac:dyDescent="0.2">
      <c r="Y2370" s="1019"/>
      <c r="AA2370" s="1019"/>
      <c r="AB2370" s="1019"/>
    </row>
    <row r="2371" spans="25:28" x14ac:dyDescent="0.2">
      <c r="Y2371" s="1019"/>
      <c r="AA2371" s="1019"/>
      <c r="AB2371" s="1019"/>
    </row>
    <row r="2372" spans="25:28" x14ac:dyDescent="0.2">
      <c r="Y2372" s="1019"/>
      <c r="AA2372" s="1019"/>
      <c r="AB2372" s="1019"/>
    </row>
    <row r="2373" spans="25:28" x14ac:dyDescent="0.2">
      <c r="Y2373" s="1019"/>
      <c r="AA2373" s="1019"/>
      <c r="AB2373" s="1019"/>
    </row>
    <row r="2374" spans="25:28" x14ac:dyDescent="0.2">
      <c r="Y2374" s="1019"/>
      <c r="AA2374" s="1019"/>
      <c r="AB2374" s="1019"/>
    </row>
    <row r="2375" spans="25:28" x14ac:dyDescent="0.2">
      <c r="Y2375" s="1019"/>
      <c r="AA2375" s="1019"/>
      <c r="AB2375" s="1019"/>
    </row>
    <row r="2376" spans="25:28" x14ac:dyDescent="0.2">
      <c r="Y2376" s="1019"/>
      <c r="AA2376" s="1019"/>
      <c r="AB2376" s="1019"/>
    </row>
    <row r="2377" spans="25:28" x14ac:dyDescent="0.2">
      <c r="Y2377" s="1019"/>
      <c r="AA2377" s="1019"/>
      <c r="AB2377" s="1019"/>
    </row>
    <row r="2378" spans="25:28" x14ac:dyDescent="0.2">
      <c r="Y2378" s="1019"/>
      <c r="AA2378" s="1019"/>
      <c r="AB2378" s="1019"/>
    </row>
    <row r="2379" spans="25:28" x14ac:dyDescent="0.2">
      <c r="Y2379" s="1019"/>
      <c r="AA2379" s="1019"/>
      <c r="AB2379" s="1019"/>
    </row>
    <row r="2380" spans="25:28" x14ac:dyDescent="0.2">
      <c r="Y2380" s="1019"/>
      <c r="AA2380" s="1019"/>
      <c r="AB2380" s="1019"/>
    </row>
    <row r="2381" spans="25:28" x14ac:dyDescent="0.2">
      <c r="Y2381" s="1019"/>
      <c r="AA2381" s="1019"/>
      <c r="AB2381" s="1019"/>
    </row>
    <row r="2382" spans="25:28" x14ac:dyDescent="0.2">
      <c r="Y2382" s="1019"/>
      <c r="AA2382" s="1019"/>
      <c r="AB2382" s="1019"/>
    </row>
    <row r="2383" spans="25:28" x14ac:dyDescent="0.2">
      <c r="Y2383" s="1019"/>
      <c r="AA2383" s="1019"/>
      <c r="AB2383" s="1019"/>
    </row>
    <row r="2384" spans="25:28" x14ac:dyDescent="0.2">
      <c r="Y2384" s="1019"/>
      <c r="AA2384" s="1019"/>
      <c r="AB2384" s="1019"/>
    </row>
    <row r="2385" spans="25:28" x14ac:dyDescent="0.2">
      <c r="Y2385" s="1019"/>
      <c r="AA2385" s="1019"/>
      <c r="AB2385" s="1019"/>
    </row>
    <row r="2386" spans="25:28" x14ac:dyDescent="0.2">
      <c r="Y2386" s="1019"/>
      <c r="AA2386" s="1019"/>
      <c r="AB2386" s="1019"/>
    </row>
    <row r="2387" spans="25:28" x14ac:dyDescent="0.2">
      <c r="Y2387" s="1019"/>
      <c r="AA2387" s="1019"/>
      <c r="AB2387" s="1019"/>
    </row>
    <row r="2388" spans="25:28" x14ac:dyDescent="0.2">
      <c r="Y2388" s="1019"/>
      <c r="AA2388" s="1019"/>
      <c r="AB2388" s="1019"/>
    </row>
    <row r="2389" spans="25:28" x14ac:dyDescent="0.2">
      <c r="Y2389" s="1019"/>
      <c r="AA2389" s="1019"/>
      <c r="AB2389" s="1019"/>
    </row>
    <row r="2390" spans="25:28" x14ac:dyDescent="0.2">
      <c r="Y2390" s="1019"/>
      <c r="AA2390" s="1019"/>
      <c r="AB2390" s="1019"/>
    </row>
    <row r="2391" spans="25:28" x14ac:dyDescent="0.2">
      <c r="Y2391" s="1019"/>
      <c r="AA2391" s="1019"/>
      <c r="AB2391" s="1019"/>
    </row>
    <row r="2392" spans="25:28" x14ac:dyDescent="0.2">
      <c r="Y2392" s="1019"/>
      <c r="AA2392" s="1019"/>
      <c r="AB2392" s="1019"/>
    </row>
    <row r="2393" spans="25:28" x14ac:dyDescent="0.2">
      <c r="Y2393" s="1019"/>
      <c r="AA2393" s="1019"/>
      <c r="AB2393" s="1019"/>
    </row>
    <row r="2394" spans="25:28" x14ac:dyDescent="0.2">
      <c r="Y2394" s="1019"/>
      <c r="AA2394" s="1019"/>
      <c r="AB2394" s="1019"/>
    </row>
    <row r="2395" spans="25:28" x14ac:dyDescent="0.2">
      <c r="Y2395" s="1019"/>
      <c r="AA2395" s="1019"/>
      <c r="AB2395" s="1019"/>
    </row>
    <row r="2396" spans="25:28" x14ac:dyDescent="0.2">
      <c r="Y2396" s="1019"/>
      <c r="AA2396" s="1019"/>
      <c r="AB2396" s="1019"/>
    </row>
    <row r="2397" spans="25:28" x14ac:dyDescent="0.2">
      <c r="Y2397" s="1019"/>
      <c r="AA2397" s="1019"/>
      <c r="AB2397" s="1019"/>
    </row>
    <row r="2398" spans="25:28" x14ac:dyDescent="0.2">
      <c r="Y2398" s="1019"/>
      <c r="AA2398" s="1019"/>
      <c r="AB2398" s="1019"/>
    </row>
    <row r="2399" spans="25:28" x14ac:dyDescent="0.2">
      <c r="Y2399" s="1019"/>
      <c r="AA2399" s="1019"/>
      <c r="AB2399" s="1019"/>
    </row>
    <row r="2400" spans="25:28" x14ac:dyDescent="0.2">
      <c r="Y2400" s="1019"/>
      <c r="AA2400" s="1019"/>
      <c r="AB2400" s="1019"/>
    </row>
    <row r="2401" spans="25:28" x14ac:dyDescent="0.2">
      <c r="Y2401" s="1019"/>
      <c r="AA2401" s="1019"/>
      <c r="AB2401" s="1019"/>
    </row>
    <row r="2402" spans="25:28" x14ac:dyDescent="0.2">
      <c r="Y2402" s="1019"/>
      <c r="AA2402" s="1019"/>
      <c r="AB2402" s="1019"/>
    </row>
    <row r="2403" spans="25:28" x14ac:dyDescent="0.2">
      <c r="Y2403" s="1019"/>
      <c r="AA2403" s="1019"/>
      <c r="AB2403" s="1019"/>
    </row>
    <row r="2404" spans="25:28" x14ac:dyDescent="0.2">
      <c r="Y2404" s="1019"/>
      <c r="AA2404" s="1019"/>
      <c r="AB2404" s="1019"/>
    </row>
    <row r="2405" spans="25:28" x14ac:dyDescent="0.2">
      <c r="Y2405" s="1019"/>
      <c r="AA2405" s="1019"/>
      <c r="AB2405" s="1019"/>
    </row>
    <row r="2406" spans="25:28" x14ac:dyDescent="0.2">
      <c r="Y2406" s="1019"/>
      <c r="AA2406" s="1019"/>
      <c r="AB2406" s="1019"/>
    </row>
    <row r="2407" spans="25:28" x14ac:dyDescent="0.2">
      <c r="Y2407" s="1019"/>
      <c r="AA2407" s="1019"/>
      <c r="AB2407" s="1019"/>
    </row>
    <row r="2408" spans="25:28" x14ac:dyDescent="0.2">
      <c r="Y2408" s="1019"/>
      <c r="AA2408" s="1019"/>
      <c r="AB2408" s="1019"/>
    </row>
    <row r="2409" spans="25:28" x14ac:dyDescent="0.2">
      <c r="Y2409" s="1019"/>
      <c r="AA2409" s="1019"/>
      <c r="AB2409" s="1019"/>
    </row>
    <row r="2410" spans="25:28" x14ac:dyDescent="0.2">
      <c r="Y2410" s="1019"/>
      <c r="AA2410" s="1019"/>
      <c r="AB2410" s="1019"/>
    </row>
    <row r="2411" spans="25:28" x14ac:dyDescent="0.2">
      <c r="Y2411" s="1019"/>
      <c r="AA2411" s="1019"/>
      <c r="AB2411" s="1019"/>
    </row>
    <row r="2412" spans="25:28" x14ac:dyDescent="0.2">
      <c r="Y2412" s="1019"/>
      <c r="AA2412" s="1019"/>
      <c r="AB2412" s="1019"/>
    </row>
    <row r="2413" spans="25:28" x14ac:dyDescent="0.2">
      <c r="Y2413" s="1019"/>
      <c r="AA2413" s="1019"/>
      <c r="AB2413" s="1019"/>
    </row>
    <row r="2414" spans="25:28" x14ac:dyDescent="0.2">
      <c r="Y2414" s="1019"/>
      <c r="AA2414" s="1019"/>
      <c r="AB2414" s="1019"/>
    </row>
    <row r="2415" spans="25:28" x14ac:dyDescent="0.2">
      <c r="Y2415" s="1019"/>
      <c r="AA2415" s="1019"/>
      <c r="AB2415" s="1019"/>
    </row>
    <row r="2416" spans="25:28" x14ac:dyDescent="0.2">
      <c r="Y2416" s="1019"/>
      <c r="AA2416" s="1019"/>
      <c r="AB2416" s="1019"/>
    </row>
    <row r="2417" spans="25:28" x14ac:dyDescent="0.2">
      <c r="Y2417" s="1019"/>
      <c r="AA2417" s="1019"/>
      <c r="AB2417" s="1019"/>
    </row>
    <row r="2418" spans="25:28" x14ac:dyDescent="0.2">
      <c r="Y2418" s="1019"/>
      <c r="AA2418" s="1019"/>
      <c r="AB2418" s="1019"/>
    </row>
    <row r="2419" spans="25:28" x14ac:dyDescent="0.2">
      <c r="Y2419" s="1019"/>
      <c r="AA2419" s="1019"/>
      <c r="AB2419" s="1019"/>
    </row>
    <row r="2420" spans="25:28" x14ac:dyDescent="0.2">
      <c r="Y2420" s="1019"/>
      <c r="AA2420" s="1019"/>
      <c r="AB2420" s="1019"/>
    </row>
    <row r="2421" spans="25:28" x14ac:dyDescent="0.2">
      <c r="Y2421" s="1019"/>
      <c r="AA2421" s="1019"/>
      <c r="AB2421" s="1019"/>
    </row>
    <row r="2422" spans="25:28" x14ac:dyDescent="0.2">
      <c r="Y2422" s="1019"/>
      <c r="AA2422" s="1019"/>
      <c r="AB2422" s="1019"/>
    </row>
    <row r="2423" spans="25:28" x14ac:dyDescent="0.2">
      <c r="Y2423" s="1019"/>
      <c r="AA2423" s="1019"/>
      <c r="AB2423" s="1019"/>
    </row>
    <row r="2424" spans="25:28" x14ac:dyDescent="0.2">
      <c r="Y2424" s="1019"/>
      <c r="AA2424" s="1019"/>
      <c r="AB2424" s="1019"/>
    </row>
    <row r="2425" spans="25:28" x14ac:dyDescent="0.2">
      <c r="Y2425" s="1019"/>
      <c r="AA2425" s="1019"/>
      <c r="AB2425" s="1019"/>
    </row>
    <row r="2426" spans="25:28" x14ac:dyDescent="0.2">
      <c r="Y2426" s="1019"/>
      <c r="AA2426" s="1019"/>
      <c r="AB2426" s="1019"/>
    </row>
    <row r="2427" spans="25:28" x14ac:dyDescent="0.2">
      <c r="Y2427" s="1019"/>
      <c r="AA2427" s="1019"/>
      <c r="AB2427" s="1019"/>
    </row>
    <row r="2428" spans="25:28" x14ac:dyDescent="0.2">
      <c r="Y2428" s="1019"/>
      <c r="AA2428" s="1019"/>
      <c r="AB2428" s="1019"/>
    </row>
    <row r="2429" spans="25:28" x14ac:dyDescent="0.2">
      <c r="Y2429" s="1019"/>
      <c r="AA2429" s="1019"/>
      <c r="AB2429" s="1019"/>
    </row>
    <row r="2430" spans="25:28" x14ac:dyDescent="0.2">
      <c r="Y2430" s="1019"/>
      <c r="AA2430" s="1019"/>
      <c r="AB2430" s="1019"/>
    </row>
    <row r="2431" spans="25:28" x14ac:dyDescent="0.2">
      <c r="Y2431" s="1019"/>
      <c r="AA2431" s="1019"/>
      <c r="AB2431" s="1019"/>
    </row>
    <row r="2432" spans="25:28" x14ac:dyDescent="0.2">
      <c r="Y2432" s="1019"/>
      <c r="AA2432" s="1019"/>
      <c r="AB2432" s="1019"/>
    </row>
    <row r="2433" spans="25:28" x14ac:dyDescent="0.2">
      <c r="Y2433" s="1019"/>
      <c r="AA2433" s="1019"/>
      <c r="AB2433" s="1019"/>
    </row>
    <row r="2434" spans="25:28" x14ac:dyDescent="0.2">
      <c r="Y2434" s="1019"/>
      <c r="AA2434" s="1019"/>
      <c r="AB2434" s="1019"/>
    </row>
    <row r="2435" spans="25:28" x14ac:dyDescent="0.2">
      <c r="Y2435" s="1019"/>
      <c r="AA2435" s="1019"/>
      <c r="AB2435" s="1019"/>
    </row>
    <row r="2436" spans="25:28" x14ac:dyDescent="0.2">
      <c r="Y2436" s="1019"/>
      <c r="AA2436" s="1019"/>
      <c r="AB2436" s="1019"/>
    </row>
    <row r="2437" spans="25:28" x14ac:dyDescent="0.2">
      <c r="Y2437" s="1019"/>
      <c r="AA2437" s="1019"/>
      <c r="AB2437" s="1019"/>
    </row>
    <row r="2438" spans="25:28" x14ac:dyDescent="0.2">
      <c r="Y2438" s="1019"/>
      <c r="AA2438" s="1019"/>
      <c r="AB2438" s="1019"/>
    </row>
    <row r="2439" spans="25:28" x14ac:dyDescent="0.2">
      <c r="Y2439" s="1019"/>
      <c r="AA2439" s="1019"/>
      <c r="AB2439" s="1019"/>
    </row>
    <row r="2440" spans="25:28" x14ac:dyDescent="0.2">
      <c r="Y2440" s="1019"/>
      <c r="AA2440" s="1019"/>
      <c r="AB2440" s="1019"/>
    </row>
    <row r="2441" spans="25:28" x14ac:dyDescent="0.2">
      <c r="Y2441" s="1019"/>
      <c r="AA2441" s="1019"/>
      <c r="AB2441" s="1019"/>
    </row>
    <row r="2442" spans="25:28" x14ac:dyDescent="0.2">
      <c r="Y2442" s="1019"/>
      <c r="AA2442" s="1019"/>
      <c r="AB2442" s="1019"/>
    </row>
    <row r="2443" spans="25:28" x14ac:dyDescent="0.2">
      <c r="Y2443" s="1019"/>
      <c r="AA2443" s="1019"/>
      <c r="AB2443" s="1019"/>
    </row>
    <row r="2444" spans="25:28" x14ac:dyDescent="0.2">
      <c r="Y2444" s="1019"/>
      <c r="AA2444" s="1019"/>
      <c r="AB2444" s="1019"/>
    </row>
    <row r="2445" spans="25:28" x14ac:dyDescent="0.2">
      <c r="Y2445" s="1019"/>
      <c r="AA2445" s="1019"/>
      <c r="AB2445" s="1019"/>
    </row>
    <row r="2446" spans="25:28" x14ac:dyDescent="0.2">
      <c r="Y2446" s="1019"/>
      <c r="AA2446" s="1019"/>
      <c r="AB2446" s="1019"/>
    </row>
    <row r="2447" spans="25:28" x14ac:dyDescent="0.2">
      <c r="Y2447" s="1019"/>
      <c r="AA2447" s="1019"/>
      <c r="AB2447" s="1019"/>
    </row>
    <row r="2448" spans="25:28" x14ac:dyDescent="0.2">
      <c r="Y2448" s="1019"/>
      <c r="AA2448" s="1019"/>
      <c r="AB2448" s="1019"/>
    </row>
    <row r="2449" spans="25:28" x14ac:dyDescent="0.2">
      <c r="Y2449" s="1019"/>
      <c r="AA2449" s="1019"/>
      <c r="AB2449" s="1019"/>
    </row>
    <row r="2450" spans="25:28" x14ac:dyDescent="0.2">
      <c r="Y2450" s="1019"/>
      <c r="AA2450" s="1019"/>
      <c r="AB2450" s="1019"/>
    </row>
    <row r="2451" spans="25:28" x14ac:dyDescent="0.2">
      <c r="Y2451" s="1019"/>
      <c r="AA2451" s="1019"/>
      <c r="AB2451" s="1019"/>
    </row>
    <row r="2452" spans="25:28" x14ac:dyDescent="0.2">
      <c r="Y2452" s="1019"/>
      <c r="AA2452" s="1019"/>
      <c r="AB2452" s="1019"/>
    </row>
    <row r="2453" spans="25:28" x14ac:dyDescent="0.2">
      <c r="Y2453" s="1019"/>
      <c r="AA2453" s="1019"/>
      <c r="AB2453" s="1019"/>
    </row>
    <row r="2454" spans="25:28" x14ac:dyDescent="0.2">
      <c r="Y2454" s="1019"/>
      <c r="AA2454" s="1019"/>
      <c r="AB2454" s="1019"/>
    </row>
    <row r="2455" spans="25:28" x14ac:dyDescent="0.2">
      <c r="Y2455" s="1019"/>
      <c r="AA2455" s="1019"/>
      <c r="AB2455" s="1019"/>
    </row>
    <row r="2456" spans="25:28" x14ac:dyDescent="0.2">
      <c r="Y2456" s="1019"/>
      <c r="AA2456" s="1019"/>
      <c r="AB2456" s="1019"/>
    </row>
    <row r="2457" spans="25:28" x14ac:dyDescent="0.2">
      <c r="Y2457" s="1019"/>
      <c r="AA2457" s="1019"/>
      <c r="AB2457" s="1019"/>
    </row>
    <row r="2458" spans="25:28" x14ac:dyDescent="0.2">
      <c r="Y2458" s="1019"/>
      <c r="AA2458" s="1019"/>
      <c r="AB2458" s="1019"/>
    </row>
    <row r="2459" spans="25:28" x14ac:dyDescent="0.2">
      <c r="Y2459" s="1019"/>
      <c r="AA2459" s="1019"/>
      <c r="AB2459" s="1019"/>
    </row>
    <row r="2460" spans="25:28" x14ac:dyDescent="0.2">
      <c r="Y2460" s="1019"/>
      <c r="AA2460" s="1019"/>
      <c r="AB2460" s="1019"/>
    </row>
    <row r="2461" spans="25:28" x14ac:dyDescent="0.2">
      <c r="Y2461" s="1019"/>
      <c r="AA2461" s="1019"/>
      <c r="AB2461" s="1019"/>
    </row>
    <row r="2462" spans="25:28" x14ac:dyDescent="0.2">
      <c r="Y2462" s="1019"/>
      <c r="AA2462" s="1019"/>
      <c r="AB2462" s="1019"/>
    </row>
    <row r="2463" spans="25:28" x14ac:dyDescent="0.2">
      <c r="Y2463" s="1019"/>
      <c r="AA2463" s="1019"/>
      <c r="AB2463" s="1019"/>
    </row>
    <row r="2464" spans="25:28" x14ac:dyDescent="0.2">
      <c r="Y2464" s="1019"/>
      <c r="AA2464" s="1019"/>
      <c r="AB2464" s="1019"/>
    </row>
    <row r="2465" spans="25:28" x14ac:dyDescent="0.2">
      <c r="Y2465" s="1019"/>
      <c r="AA2465" s="1019"/>
      <c r="AB2465" s="1019"/>
    </row>
    <row r="2466" spans="25:28" x14ac:dyDescent="0.2">
      <c r="Y2466" s="1019"/>
      <c r="AA2466" s="1019"/>
      <c r="AB2466" s="1019"/>
    </row>
    <row r="2467" spans="25:28" x14ac:dyDescent="0.2">
      <c r="Y2467" s="1019"/>
      <c r="AA2467" s="1019"/>
      <c r="AB2467" s="1019"/>
    </row>
    <row r="2468" spans="25:28" x14ac:dyDescent="0.2">
      <c r="Y2468" s="1019"/>
      <c r="AA2468" s="1019"/>
      <c r="AB2468" s="1019"/>
    </row>
    <row r="2469" spans="25:28" x14ac:dyDescent="0.2">
      <c r="Y2469" s="1019"/>
      <c r="AA2469" s="1019"/>
      <c r="AB2469" s="1019"/>
    </row>
    <row r="2470" spans="25:28" x14ac:dyDescent="0.2">
      <c r="Y2470" s="1019"/>
      <c r="AA2470" s="1019"/>
      <c r="AB2470" s="1019"/>
    </row>
    <row r="2471" spans="25:28" x14ac:dyDescent="0.2">
      <c r="Y2471" s="1019"/>
      <c r="AA2471" s="1019"/>
      <c r="AB2471" s="1019"/>
    </row>
    <row r="2472" spans="25:28" x14ac:dyDescent="0.2">
      <c r="Y2472" s="1019"/>
      <c r="AA2472" s="1019"/>
      <c r="AB2472" s="1019"/>
    </row>
    <row r="2473" spans="25:28" x14ac:dyDescent="0.2">
      <c r="Y2473" s="1019"/>
      <c r="AA2473" s="1019"/>
      <c r="AB2473" s="1019"/>
    </row>
    <row r="2474" spans="25:28" x14ac:dyDescent="0.2">
      <c r="Y2474" s="1019"/>
      <c r="AA2474" s="1019"/>
      <c r="AB2474" s="1019"/>
    </row>
    <row r="2475" spans="25:28" x14ac:dyDescent="0.2">
      <c r="Y2475" s="1019"/>
      <c r="AA2475" s="1019"/>
      <c r="AB2475" s="1019"/>
    </row>
    <row r="2476" spans="25:28" x14ac:dyDescent="0.2">
      <c r="Y2476" s="1019"/>
      <c r="AA2476" s="1019"/>
      <c r="AB2476" s="1019"/>
    </row>
    <row r="2477" spans="25:28" x14ac:dyDescent="0.2">
      <c r="Y2477" s="1019"/>
      <c r="AA2477" s="1019"/>
      <c r="AB2477" s="1019"/>
    </row>
    <row r="2478" spans="25:28" x14ac:dyDescent="0.2">
      <c r="Y2478" s="1019"/>
      <c r="AA2478" s="1019"/>
      <c r="AB2478" s="1019"/>
    </row>
    <row r="2479" spans="25:28" x14ac:dyDescent="0.2">
      <c r="Y2479" s="1019"/>
      <c r="AA2479" s="1019"/>
      <c r="AB2479" s="1019"/>
    </row>
    <row r="2480" spans="25:28" x14ac:dyDescent="0.2">
      <c r="Y2480" s="1019"/>
      <c r="AA2480" s="1019"/>
      <c r="AB2480" s="1019"/>
    </row>
    <row r="2481" spans="25:28" x14ac:dyDescent="0.2">
      <c r="Y2481" s="1019"/>
      <c r="AA2481" s="1019"/>
      <c r="AB2481" s="1019"/>
    </row>
    <row r="2482" spans="25:28" x14ac:dyDescent="0.2">
      <c r="Y2482" s="1019"/>
      <c r="AA2482" s="1019"/>
      <c r="AB2482" s="1019"/>
    </row>
    <row r="2483" spans="25:28" x14ac:dyDescent="0.2">
      <c r="Y2483" s="1019"/>
      <c r="AA2483" s="1019"/>
      <c r="AB2483" s="1019"/>
    </row>
    <row r="2484" spans="25:28" x14ac:dyDescent="0.2">
      <c r="Y2484" s="1019"/>
      <c r="AA2484" s="1019"/>
      <c r="AB2484" s="1019"/>
    </row>
    <row r="2485" spans="25:28" x14ac:dyDescent="0.2">
      <c r="Y2485" s="1019"/>
      <c r="AA2485" s="1019"/>
      <c r="AB2485" s="1019"/>
    </row>
    <row r="2486" spans="25:28" x14ac:dyDescent="0.2">
      <c r="Y2486" s="1019"/>
      <c r="AA2486" s="1019"/>
      <c r="AB2486" s="1019"/>
    </row>
    <row r="2487" spans="25:28" x14ac:dyDescent="0.2">
      <c r="Y2487" s="1019"/>
      <c r="AA2487" s="1019"/>
      <c r="AB2487" s="1019"/>
    </row>
    <row r="2488" spans="25:28" x14ac:dyDescent="0.2">
      <c r="Y2488" s="1019"/>
      <c r="AA2488" s="1019"/>
      <c r="AB2488" s="1019"/>
    </row>
    <row r="2489" spans="25:28" x14ac:dyDescent="0.2">
      <c r="Y2489" s="1019"/>
      <c r="AA2489" s="1019"/>
      <c r="AB2489" s="1019"/>
    </row>
    <row r="2490" spans="25:28" x14ac:dyDescent="0.2">
      <c r="Y2490" s="1019"/>
      <c r="AA2490" s="1019"/>
      <c r="AB2490" s="1019"/>
    </row>
    <row r="2491" spans="25:28" x14ac:dyDescent="0.2">
      <c r="Y2491" s="1019"/>
      <c r="AA2491" s="1019"/>
      <c r="AB2491" s="1019"/>
    </row>
    <row r="2492" spans="25:28" x14ac:dyDescent="0.2">
      <c r="Y2492" s="1019"/>
      <c r="AA2492" s="1019"/>
      <c r="AB2492" s="1019"/>
    </row>
    <row r="2493" spans="25:28" x14ac:dyDescent="0.2">
      <c r="Y2493" s="1019"/>
      <c r="AA2493" s="1019"/>
      <c r="AB2493" s="1019"/>
    </row>
    <row r="2494" spans="25:28" x14ac:dyDescent="0.2">
      <c r="Y2494" s="1019"/>
      <c r="AA2494" s="1019"/>
      <c r="AB2494" s="1019"/>
    </row>
    <row r="2495" spans="25:28" x14ac:dyDescent="0.2">
      <c r="Y2495" s="1019"/>
      <c r="AA2495" s="1019"/>
      <c r="AB2495" s="1019"/>
    </row>
    <row r="2496" spans="25:28" x14ac:dyDescent="0.2">
      <c r="Y2496" s="1019"/>
      <c r="AA2496" s="1019"/>
      <c r="AB2496" s="1019"/>
    </row>
    <row r="2497" spans="25:28" x14ac:dyDescent="0.2">
      <c r="Y2497" s="1019"/>
      <c r="AA2497" s="1019"/>
      <c r="AB2497" s="1019"/>
    </row>
    <row r="2498" spans="25:28" x14ac:dyDescent="0.2">
      <c r="Y2498" s="1019"/>
      <c r="AA2498" s="1019"/>
      <c r="AB2498" s="1019"/>
    </row>
    <row r="2499" spans="25:28" x14ac:dyDescent="0.2">
      <c r="Y2499" s="1019"/>
      <c r="AA2499" s="1019"/>
      <c r="AB2499" s="1019"/>
    </row>
    <row r="2500" spans="25:28" x14ac:dyDescent="0.2">
      <c r="Y2500" s="1019"/>
      <c r="AA2500" s="1019"/>
      <c r="AB2500" s="1019"/>
    </row>
    <row r="2501" spans="25:28" x14ac:dyDescent="0.2">
      <c r="Y2501" s="1019"/>
      <c r="AA2501" s="1019"/>
      <c r="AB2501" s="1019"/>
    </row>
    <row r="2502" spans="25:28" x14ac:dyDescent="0.2">
      <c r="Y2502" s="1019"/>
      <c r="AA2502" s="1019"/>
      <c r="AB2502" s="1019"/>
    </row>
    <row r="2503" spans="25:28" x14ac:dyDescent="0.2">
      <c r="Y2503" s="1019"/>
      <c r="AA2503" s="1019"/>
      <c r="AB2503" s="1019"/>
    </row>
    <row r="2504" spans="25:28" x14ac:dyDescent="0.2">
      <c r="Y2504" s="1019"/>
      <c r="AA2504" s="1019"/>
      <c r="AB2504" s="1019"/>
    </row>
    <row r="2505" spans="25:28" x14ac:dyDescent="0.2">
      <c r="Y2505" s="1019"/>
      <c r="AA2505" s="1019"/>
      <c r="AB2505" s="1019"/>
    </row>
    <row r="2506" spans="25:28" x14ac:dyDescent="0.2">
      <c r="Y2506" s="1019"/>
      <c r="AA2506" s="1019"/>
      <c r="AB2506" s="1019"/>
    </row>
    <row r="2507" spans="25:28" x14ac:dyDescent="0.2">
      <c r="Y2507" s="1019"/>
      <c r="AA2507" s="1019"/>
      <c r="AB2507" s="1019"/>
    </row>
    <row r="2508" spans="25:28" x14ac:dyDescent="0.2">
      <c r="Y2508" s="1019"/>
      <c r="AA2508" s="1019"/>
      <c r="AB2508" s="1019"/>
    </row>
    <row r="2509" spans="25:28" x14ac:dyDescent="0.2">
      <c r="Y2509" s="1019"/>
      <c r="AA2509" s="1019"/>
      <c r="AB2509" s="1019"/>
    </row>
    <row r="2510" spans="25:28" x14ac:dyDescent="0.2">
      <c r="Y2510" s="1019"/>
      <c r="AA2510" s="1019"/>
      <c r="AB2510" s="1019"/>
    </row>
    <row r="2511" spans="25:28" x14ac:dyDescent="0.2">
      <c r="Y2511" s="1019"/>
      <c r="AA2511" s="1019"/>
      <c r="AB2511" s="1019"/>
    </row>
    <row r="2512" spans="25:28" x14ac:dyDescent="0.2">
      <c r="Y2512" s="1019"/>
      <c r="AA2512" s="1019"/>
      <c r="AB2512" s="1019"/>
    </row>
    <row r="2513" spans="25:28" x14ac:dyDescent="0.2">
      <c r="Y2513" s="1019"/>
      <c r="AA2513" s="1019"/>
      <c r="AB2513" s="1019"/>
    </row>
    <row r="2514" spans="25:28" x14ac:dyDescent="0.2">
      <c r="Y2514" s="1019"/>
      <c r="AA2514" s="1019"/>
      <c r="AB2514" s="1019"/>
    </row>
    <row r="2515" spans="25:28" x14ac:dyDescent="0.2">
      <c r="Y2515" s="1019"/>
      <c r="AA2515" s="1019"/>
      <c r="AB2515" s="1019"/>
    </row>
    <row r="2516" spans="25:28" x14ac:dyDescent="0.2">
      <c r="Y2516" s="1019"/>
      <c r="AA2516" s="1019"/>
      <c r="AB2516" s="1019"/>
    </row>
    <row r="2517" spans="25:28" x14ac:dyDescent="0.2">
      <c r="Y2517" s="1019"/>
      <c r="AA2517" s="1019"/>
      <c r="AB2517" s="1019"/>
    </row>
    <row r="2518" spans="25:28" x14ac:dyDescent="0.2">
      <c r="Y2518" s="1019"/>
      <c r="AA2518" s="1019"/>
      <c r="AB2518" s="1019"/>
    </row>
    <row r="2519" spans="25:28" x14ac:dyDescent="0.2">
      <c r="Y2519" s="1019"/>
      <c r="AA2519" s="1019"/>
      <c r="AB2519" s="1019"/>
    </row>
    <row r="2520" spans="25:28" x14ac:dyDescent="0.2">
      <c r="Y2520" s="1019"/>
      <c r="AA2520" s="1019"/>
      <c r="AB2520" s="1019"/>
    </row>
    <row r="2521" spans="25:28" x14ac:dyDescent="0.2">
      <c r="Y2521" s="1019"/>
      <c r="AA2521" s="1019"/>
      <c r="AB2521" s="1019"/>
    </row>
    <row r="2522" spans="25:28" x14ac:dyDescent="0.2">
      <c r="Y2522" s="1019"/>
      <c r="AA2522" s="1019"/>
      <c r="AB2522" s="1019"/>
    </row>
    <row r="2523" spans="25:28" x14ac:dyDescent="0.2">
      <c r="Y2523" s="1019"/>
      <c r="AA2523" s="1019"/>
      <c r="AB2523" s="1019"/>
    </row>
    <row r="2524" spans="25:28" x14ac:dyDescent="0.2">
      <c r="Y2524" s="1019"/>
      <c r="AA2524" s="1019"/>
      <c r="AB2524" s="1019"/>
    </row>
    <row r="2525" spans="25:28" x14ac:dyDescent="0.2">
      <c r="Y2525" s="1019"/>
      <c r="AA2525" s="1019"/>
      <c r="AB2525" s="1019"/>
    </row>
    <row r="2526" spans="25:28" x14ac:dyDescent="0.2">
      <c r="Y2526" s="1019"/>
      <c r="AA2526" s="1019"/>
      <c r="AB2526" s="1019"/>
    </row>
    <row r="2527" spans="25:28" x14ac:dyDescent="0.2">
      <c r="Y2527" s="1019"/>
      <c r="AA2527" s="1019"/>
      <c r="AB2527" s="1019"/>
    </row>
    <row r="2528" spans="25:28" x14ac:dyDescent="0.2">
      <c r="Y2528" s="1019"/>
      <c r="AA2528" s="1019"/>
      <c r="AB2528" s="1019"/>
    </row>
    <row r="2529" spans="25:28" x14ac:dyDescent="0.2">
      <c r="Y2529" s="1019"/>
      <c r="AA2529" s="1019"/>
      <c r="AB2529" s="1019"/>
    </row>
    <row r="2530" spans="25:28" x14ac:dyDescent="0.2">
      <c r="Y2530" s="1019"/>
      <c r="AA2530" s="1019"/>
      <c r="AB2530" s="1019"/>
    </row>
    <row r="2531" spans="25:28" x14ac:dyDescent="0.2">
      <c r="Y2531" s="1019"/>
      <c r="AA2531" s="1019"/>
      <c r="AB2531" s="1019"/>
    </row>
    <row r="2532" spans="25:28" x14ac:dyDescent="0.2">
      <c r="Y2532" s="1019"/>
      <c r="AA2532" s="1019"/>
      <c r="AB2532" s="1019"/>
    </row>
    <row r="2533" spans="25:28" x14ac:dyDescent="0.2">
      <c r="Y2533" s="1019"/>
      <c r="AA2533" s="1019"/>
      <c r="AB2533" s="1019"/>
    </row>
    <row r="2534" spans="25:28" x14ac:dyDescent="0.2">
      <c r="Y2534" s="1019"/>
      <c r="AA2534" s="1019"/>
      <c r="AB2534" s="1019"/>
    </row>
    <row r="2535" spans="25:28" x14ac:dyDescent="0.2">
      <c r="Y2535" s="1019"/>
      <c r="AA2535" s="1019"/>
      <c r="AB2535" s="1019"/>
    </row>
    <row r="2536" spans="25:28" x14ac:dyDescent="0.2">
      <c r="Y2536" s="1019"/>
      <c r="AA2536" s="1019"/>
      <c r="AB2536" s="1019"/>
    </row>
    <row r="2537" spans="25:28" x14ac:dyDescent="0.2">
      <c r="Y2537" s="1019"/>
      <c r="AA2537" s="1019"/>
      <c r="AB2537" s="1019"/>
    </row>
    <row r="2538" spans="25:28" x14ac:dyDescent="0.2">
      <c r="Y2538" s="1019"/>
      <c r="AA2538" s="1019"/>
      <c r="AB2538" s="1019"/>
    </row>
    <row r="2539" spans="25:28" x14ac:dyDescent="0.2">
      <c r="Y2539" s="1019"/>
      <c r="AA2539" s="1019"/>
      <c r="AB2539" s="1019"/>
    </row>
    <row r="2540" spans="25:28" x14ac:dyDescent="0.2">
      <c r="Y2540" s="1019"/>
      <c r="AA2540" s="1019"/>
      <c r="AB2540" s="1019"/>
    </row>
    <row r="2541" spans="25:28" x14ac:dyDescent="0.2">
      <c r="Y2541" s="1019"/>
      <c r="AA2541" s="1019"/>
      <c r="AB2541" s="1019"/>
    </row>
    <row r="2542" spans="25:28" x14ac:dyDescent="0.2">
      <c r="Y2542" s="1019"/>
      <c r="AA2542" s="1019"/>
      <c r="AB2542" s="1019"/>
    </row>
    <row r="2543" spans="25:28" x14ac:dyDescent="0.2">
      <c r="Y2543" s="1019"/>
      <c r="AA2543" s="1019"/>
      <c r="AB2543" s="1019"/>
    </row>
    <row r="2544" spans="25:28" x14ac:dyDescent="0.2">
      <c r="Y2544" s="1019"/>
      <c r="AA2544" s="1019"/>
      <c r="AB2544" s="1019"/>
    </row>
    <row r="2545" spans="25:28" x14ac:dyDescent="0.2">
      <c r="Y2545" s="1019"/>
      <c r="AA2545" s="1019"/>
      <c r="AB2545" s="1019"/>
    </row>
    <row r="2546" spans="25:28" x14ac:dyDescent="0.2">
      <c r="Y2546" s="1019"/>
      <c r="AA2546" s="1019"/>
      <c r="AB2546" s="1019"/>
    </row>
    <row r="2547" spans="25:28" x14ac:dyDescent="0.2">
      <c r="Y2547" s="1019"/>
      <c r="AA2547" s="1019"/>
      <c r="AB2547" s="1019"/>
    </row>
    <row r="2548" spans="25:28" x14ac:dyDescent="0.2">
      <c r="Y2548" s="1019"/>
      <c r="AA2548" s="1019"/>
      <c r="AB2548" s="1019"/>
    </row>
    <row r="2549" spans="25:28" x14ac:dyDescent="0.2">
      <c r="Y2549" s="1019"/>
      <c r="AA2549" s="1019"/>
      <c r="AB2549" s="1019"/>
    </row>
    <row r="2550" spans="25:28" x14ac:dyDescent="0.2">
      <c r="Y2550" s="1019"/>
      <c r="AA2550" s="1019"/>
      <c r="AB2550" s="1019"/>
    </row>
    <row r="2551" spans="25:28" x14ac:dyDescent="0.2">
      <c r="Y2551" s="1019"/>
      <c r="AA2551" s="1019"/>
      <c r="AB2551" s="1019"/>
    </row>
    <row r="2552" spans="25:28" x14ac:dyDescent="0.2">
      <c r="Y2552" s="1019"/>
      <c r="AA2552" s="1019"/>
      <c r="AB2552" s="1019"/>
    </row>
    <row r="2553" spans="25:28" x14ac:dyDescent="0.2">
      <c r="Y2553" s="1019"/>
      <c r="AA2553" s="1019"/>
      <c r="AB2553" s="1019"/>
    </row>
    <row r="2554" spans="25:28" x14ac:dyDescent="0.2">
      <c r="Y2554" s="1019"/>
      <c r="AA2554" s="1019"/>
      <c r="AB2554" s="1019"/>
    </row>
    <row r="2555" spans="25:28" x14ac:dyDescent="0.2">
      <c r="Y2555" s="1019"/>
      <c r="AA2555" s="1019"/>
      <c r="AB2555" s="1019"/>
    </row>
    <row r="2556" spans="25:28" x14ac:dyDescent="0.2">
      <c r="Y2556" s="1019"/>
      <c r="AA2556" s="1019"/>
      <c r="AB2556" s="1019"/>
    </row>
    <row r="2557" spans="25:28" x14ac:dyDescent="0.2">
      <c r="Y2557" s="1019"/>
      <c r="AA2557" s="1019"/>
      <c r="AB2557" s="1019"/>
    </row>
    <row r="2558" spans="25:28" x14ac:dyDescent="0.2">
      <c r="Y2558" s="1019"/>
      <c r="AA2558" s="1019"/>
      <c r="AB2558" s="1019"/>
    </row>
    <row r="2559" spans="25:28" x14ac:dyDescent="0.2">
      <c r="Y2559" s="1019"/>
      <c r="AA2559" s="1019"/>
      <c r="AB2559" s="1019"/>
    </row>
    <row r="2560" spans="25:28" x14ac:dyDescent="0.2">
      <c r="Y2560" s="1019"/>
      <c r="AA2560" s="1019"/>
      <c r="AB2560" s="1019"/>
    </row>
    <row r="2561" spans="25:28" x14ac:dyDescent="0.2">
      <c r="Y2561" s="1019"/>
      <c r="AA2561" s="1019"/>
      <c r="AB2561" s="1019"/>
    </row>
    <row r="2562" spans="25:28" x14ac:dyDescent="0.2">
      <c r="Y2562" s="1019"/>
      <c r="AA2562" s="1019"/>
      <c r="AB2562" s="1019"/>
    </row>
    <row r="2563" spans="25:28" x14ac:dyDescent="0.2">
      <c r="Y2563" s="1019"/>
      <c r="AA2563" s="1019"/>
      <c r="AB2563" s="1019"/>
    </row>
    <row r="2564" spans="25:28" x14ac:dyDescent="0.2">
      <c r="Y2564" s="1019"/>
      <c r="AA2564" s="1019"/>
      <c r="AB2564" s="1019"/>
    </row>
    <row r="2565" spans="25:28" x14ac:dyDescent="0.2">
      <c r="Y2565" s="1019"/>
      <c r="AA2565" s="1019"/>
      <c r="AB2565" s="1019"/>
    </row>
    <row r="2566" spans="25:28" x14ac:dyDescent="0.2">
      <c r="Y2566" s="1019"/>
      <c r="AA2566" s="1019"/>
      <c r="AB2566" s="1019"/>
    </row>
    <row r="2567" spans="25:28" x14ac:dyDescent="0.2">
      <c r="Y2567" s="1019"/>
      <c r="AA2567" s="1019"/>
      <c r="AB2567" s="1019"/>
    </row>
    <row r="2568" spans="25:28" x14ac:dyDescent="0.2">
      <c r="Y2568" s="1019"/>
      <c r="AA2568" s="1019"/>
      <c r="AB2568" s="1019"/>
    </row>
    <row r="2569" spans="25:28" x14ac:dyDescent="0.2">
      <c r="Y2569" s="1019"/>
      <c r="AA2569" s="1019"/>
      <c r="AB2569" s="1019"/>
    </row>
    <row r="2570" spans="25:28" x14ac:dyDescent="0.2">
      <c r="Y2570" s="1019"/>
      <c r="AA2570" s="1019"/>
      <c r="AB2570" s="1019"/>
    </row>
    <row r="2571" spans="25:28" x14ac:dyDescent="0.2">
      <c r="Y2571" s="1019"/>
      <c r="AA2571" s="1019"/>
      <c r="AB2571" s="1019"/>
    </row>
    <row r="2572" spans="25:28" x14ac:dyDescent="0.2">
      <c r="Y2572" s="1019"/>
      <c r="AA2572" s="1019"/>
      <c r="AB2572" s="1019"/>
    </row>
    <row r="2573" spans="25:28" x14ac:dyDescent="0.2">
      <c r="Y2573" s="1019"/>
      <c r="AA2573" s="1019"/>
      <c r="AB2573" s="1019"/>
    </row>
    <row r="2574" spans="25:28" x14ac:dyDescent="0.2">
      <c r="Y2574" s="1019"/>
      <c r="AA2574" s="1019"/>
      <c r="AB2574" s="1019"/>
    </row>
    <row r="2575" spans="25:28" x14ac:dyDescent="0.2">
      <c r="Y2575" s="1019"/>
      <c r="AA2575" s="1019"/>
      <c r="AB2575" s="1019"/>
    </row>
    <row r="2576" spans="25:28" x14ac:dyDescent="0.2">
      <c r="Y2576" s="1019"/>
      <c r="AA2576" s="1019"/>
      <c r="AB2576" s="1019"/>
    </row>
    <row r="2577" spans="25:28" x14ac:dyDescent="0.2">
      <c r="Y2577" s="1019"/>
      <c r="AA2577" s="1019"/>
      <c r="AB2577" s="1019"/>
    </row>
    <row r="2578" spans="25:28" x14ac:dyDescent="0.2">
      <c r="Y2578" s="1019"/>
      <c r="AA2578" s="1019"/>
      <c r="AB2578" s="1019"/>
    </row>
    <row r="2579" spans="25:28" x14ac:dyDescent="0.2">
      <c r="Y2579" s="1019"/>
      <c r="AA2579" s="1019"/>
      <c r="AB2579" s="1019"/>
    </row>
    <row r="2580" spans="25:28" x14ac:dyDescent="0.2">
      <c r="Y2580" s="1019"/>
      <c r="AA2580" s="1019"/>
      <c r="AB2580" s="1019"/>
    </row>
    <row r="2581" spans="25:28" x14ac:dyDescent="0.2">
      <c r="Y2581" s="1019"/>
      <c r="AA2581" s="1019"/>
      <c r="AB2581" s="1019"/>
    </row>
    <row r="2582" spans="25:28" x14ac:dyDescent="0.2">
      <c r="Y2582" s="1019"/>
      <c r="AA2582" s="1019"/>
      <c r="AB2582" s="1019"/>
    </row>
    <row r="2583" spans="25:28" x14ac:dyDescent="0.2">
      <c r="Y2583" s="1019"/>
      <c r="AA2583" s="1019"/>
      <c r="AB2583" s="1019"/>
    </row>
    <row r="2584" spans="25:28" x14ac:dyDescent="0.2">
      <c r="Y2584" s="1019"/>
      <c r="AA2584" s="1019"/>
      <c r="AB2584" s="1019"/>
    </row>
    <row r="2585" spans="25:28" x14ac:dyDescent="0.2">
      <c r="Y2585" s="1019"/>
      <c r="AA2585" s="1019"/>
      <c r="AB2585" s="1019"/>
    </row>
    <row r="2586" spans="25:28" x14ac:dyDescent="0.2">
      <c r="Y2586" s="1019"/>
      <c r="AA2586" s="1019"/>
      <c r="AB2586" s="1019"/>
    </row>
    <row r="2587" spans="25:28" x14ac:dyDescent="0.2">
      <c r="Y2587" s="1019"/>
      <c r="AA2587" s="1019"/>
      <c r="AB2587" s="1019"/>
    </row>
    <row r="2588" spans="25:28" x14ac:dyDescent="0.2">
      <c r="Y2588" s="1019"/>
      <c r="AA2588" s="1019"/>
      <c r="AB2588" s="1019"/>
    </row>
    <row r="2589" spans="25:28" x14ac:dyDescent="0.2">
      <c r="Y2589" s="1019"/>
      <c r="AA2589" s="1019"/>
      <c r="AB2589" s="1019"/>
    </row>
    <row r="2590" spans="25:28" x14ac:dyDescent="0.2">
      <c r="Y2590" s="1019"/>
      <c r="AA2590" s="1019"/>
      <c r="AB2590" s="1019"/>
    </row>
    <row r="2591" spans="25:28" x14ac:dyDescent="0.2">
      <c r="Y2591" s="1019"/>
      <c r="AA2591" s="1019"/>
      <c r="AB2591" s="1019"/>
    </row>
    <row r="2592" spans="25:28" x14ac:dyDescent="0.2">
      <c r="Y2592" s="1019"/>
      <c r="AA2592" s="1019"/>
      <c r="AB2592" s="1019"/>
    </row>
    <row r="2593" spans="25:28" x14ac:dyDescent="0.2">
      <c r="Y2593" s="1019"/>
      <c r="AA2593" s="1019"/>
      <c r="AB2593" s="1019"/>
    </row>
    <row r="2594" spans="25:28" x14ac:dyDescent="0.2">
      <c r="Y2594" s="1019"/>
      <c r="AA2594" s="1019"/>
      <c r="AB2594" s="1019"/>
    </row>
    <row r="2595" spans="25:28" x14ac:dyDescent="0.2">
      <c r="Y2595" s="1019"/>
      <c r="AA2595" s="1019"/>
      <c r="AB2595" s="1019"/>
    </row>
    <row r="2596" spans="25:28" x14ac:dyDescent="0.2">
      <c r="Y2596" s="1019"/>
      <c r="AA2596" s="1019"/>
      <c r="AB2596" s="1019"/>
    </row>
    <row r="2597" spans="25:28" x14ac:dyDescent="0.2">
      <c r="Y2597" s="1019"/>
      <c r="AA2597" s="1019"/>
      <c r="AB2597" s="1019"/>
    </row>
    <row r="2598" spans="25:28" x14ac:dyDescent="0.2">
      <c r="Y2598" s="1019"/>
      <c r="AA2598" s="1019"/>
      <c r="AB2598" s="1019"/>
    </row>
    <row r="2599" spans="25:28" x14ac:dyDescent="0.2">
      <c r="Y2599" s="1019"/>
      <c r="AA2599" s="1019"/>
      <c r="AB2599" s="1019"/>
    </row>
    <row r="2600" spans="25:28" x14ac:dyDescent="0.2">
      <c r="Y2600" s="1019"/>
      <c r="AA2600" s="1019"/>
      <c r="AB2600" s="1019"/>
    </row>
    <row r="2601" spans="25:28" x14ac:dyDescent="0.2">
      <c r="Y2601" s="1019"/>
      <c r="AA2601" s="1019"/>
      <c r="AB2601" s="1019"/>
    </row>
    <row r="2602" spans="25:28" x14ac:dyDescent="0.2">
      <c r="Y2602" s="1019"/>
      <c r="AA2602" s="1019"/>
      <c r="AB2602" s="1019"/>
    </row>
    <row r="2603" spans="25:28" x14ac:dyDescent="0.2">
      <c r="Y2603" s="1019"/>
      <c r="AA2603" s="1019"/>
      <c r="AB2603" s="1019"/>
    </row>
    <row r="2604" spans="25:28" x14ac:dyDescent="0.2">
      <c r="Y2604" s="1019"/>
      <c r="AA2604" s="1019"/>
      <c r="AB2604" s="1019"/>
    </row>
    <row r="2605" spans="25:28" x14ac:dyDescent="0.2">
      <c r="Y2605" s="1019"/>
      <c r="AA2605" s="1019"/>
      <c r="AB2605" s="1019"/>
    </row>
    <row r="2606" spans="25:28" x14ac:dyDescent="0.2">
      <c r="Y2606" s="1019"/>
      <c r="AA2606" s="1019"/>
      <c r="AB2606" s="1019"/>
    </row>
    <row r="2607" spans="25:28" x14ac:dyDescent="0.2">
      <c r="Y2607" s="1019"/>
      <c r="AA2607" s="1019"/>
      <c r="AB2607" s="1019"/>
    </row>
    <row r="2608" spans="25:28" x14ac:dyDescent="0.2">
      <c r="Y2608" s="1019"/>
      <c r="AA2608" s="1019"/>
      <c r="AB2608" s="1019"/>
    </row>
    <row r="2609" spans="25:28" x14ac:dyDescent="0.2">
      <c r="Y2609" s="1019"/>
      <c r="AA2609" s="1019"/>
      <c r="AB2609" s="1019"/>
    </row>
    <row r="2610" spans="25:28" x14ac:dyDescent="0.2">
      <c r="Y2610" s="1019"/>
      <c r="AA2610" s="1019"/>
      <c r="AB2610" s="1019"/>
    </row>
    <row r="2611" spans="25:28" x14ac:dyDescent="0.2">
      <c r="Y2611" s="1019"/>
      <c r="AA2611" s="1019"/>
      <c r="AB2611" s="1019"/>
    </row>
    <row r="2612" spans="25:28" x14ac:dyDescent="0.2">
      <c r="Y2612" s="1019"/>
      <c r="AA2612" s="1019"/>
      <c r="AB2612" s="1019"/>
    </row>
    <row r="2613" spans="25:28" x14ac:dyDescent="0.2">
      <c r="Y2613" s="1019"/>
      <c r="AA2613" s="1019"/>
      <c r="AB2613" s="1019"/>
    </row>
    <row r="2614" spans="25:28" x14ac:dyDescent="0.2">
      <c r="Y2614" s="1019"/>
      <c r="AA2614" s="1019"/>
      <c r="AB2614" s="1019"/>
    </row>
    <row r="2615" spans="25:28" x14ac:dyDescent="0.2">
      <c r="Y2615" s="1019"/>
      <c r="AA2615" s="1019"/>
      <c r="AB2615" s="1019"/>
    </row>
    <row r="2616" spans="25:28" x14ac:dyDescent="0.2">
      <c r="Y2616" s="1019"/>
      <c r="AA2616" s="1019"/>
      <c r="AB2616" s="1019"/>
    </row>
    <row r="2617" spans="25:28" x14ac:dyDescent="0.2">
      <c r="Y2617" s="1019"/>
      <c r="AA2617" s="1019"/>
      <c r="AB2617" s="1019"/>
    </row>
    <row r="2618" spans="25:28" x14ac:dyDescent="0.2">
      <c r="Y2618" s="1019"/>
      <c r="AA2618" s="1019"/>
      <c r="AB2618" s="1019"/>
    </row>
    <row r="2619" spans="25:28" x14ac:dyDescent="0.2">
      <c r="Y2619" s="1019"/>
      <c r="AA2619" s="1019"/>
      <c r="AB2619" s="1019"/>
    </row>
    <row r="2620" spans="25:28" x14ac:dyDescent="0.2">
      <c r="Y2620" s="1019"/>
      <c r="AA2620" s="1019"/>
      <c r="AB2620" s="1019"/>
    </row>
    <row r="2621" spans="25:28" x14ac:dyDescent="0.2">
      <c r="Y2621" s="1019"/>
      <c r="AA2621" s="1019"/>
      <c r="AB2621" s="1019"/>
    </row>
    <row r="2622" spans="25:28" x14ac:dyDescent="0.2">
      <c r="Y2622" s="1019"/>
      <c r="AA2622" s="1019"/>
      <c r="AB2622" s="1019"/>
    </row>
    <row r="2623" spans="25:28" x14ac:dyDescent="0.2">
      <c r="Y2623" s="1019"/>
      <c r="AA2623" s="1019"/>
      <c r="AB2623" s="1019"/>
    </row>
    <row r="2624" spans="25:28" x14ac:dyDescent="0.2">
      <c r="Y2624" s="1019"/>
      <c r="AA2624" s="1019"/>
      <c r="AB2624" s="1019"/>
    </row>
    <row r="2625" spans="25:28" x14ac:dyDescent="0.2">
      <c r="Y2625" s="1019"/>
      <c r="AA2625" s="1019"/>
      <c r="AB2625" s="1019"/>
    </row>
    <row r="2626" spans="25:28" x14ac:dyDescent="0.2">
      <c r="Y2626" s="1019"/>
      <c r="AA2626" s="1019"/>
      <c r="AB2626" s="1019"/>
    </row>
    <row r="2627" spans="25:28" x14ac:dyDescent="0.2">
      <c r="Y2627" s="1019"/>
      <c r="AA2627" s="1019"/>
      <c r="AB2627" s="1019"/>
    </row>
    <row r="2628" spans="25:28" x14ac:dyDescent="0.2">
      <c r="Y2628" s="1019"/>
      <c r="AA2628" s="1019"/>
      <c r="AB2628" s="1019"/>
    </row>
    <row r="2629" spans="25:28" x14ac:dyDescent="0.2">
      <c r="Y2629" s="1019"/>
      <c r="AA2629" s="1019"/>
      <c r="AB2629" s="1019"/>
    </row>
    <row r="2630" spans="25:28" x14ac:dyDescent="0.2">
      <c r="Y2630" s="1019"/>
      <c r="AA2630" s="1019"/>
      <c r="AB2630" s="1019"/>
    </row>
    <row r="2631" spans="25:28" x14ac:dyDescent="0.2">
      <c r="Y2631" s="1019"/>
      <c r="AA2631" s="1019"/>
      <c r="AB2631" s="1019"/>
    </row>
    <row r="2632" spans="25:28" x14ac:dyDescent="0.2">
      <c r="Y2632" s="1019"/>
      <c r="AA2632" s="1019"/>
      <c r="AB2632" s="1019"/>
    </row>
    <row r="2633" spans="25:28" x14ac:dyDescent="0.2">
      <c r="Y2633" s="1019"/>
      <c r="AA2633" s="1019"/>
      <c r="AB2633" s="1019"/>
    </row>
    <row r="2634" spans="25:28" x14ac:dyDescent="0.2">
      <c r="Y2634" s="1019"/>
      <c r="AA2634" s="1019"/>
      <c r="AB2634" s="1019"/>
    </row>
    <row r="2635" spans="25:28" x14ac:dyDescent="0.2">
      <c r="Y2635" s="1019"/>
      <c r="AA2635" s="1019"/>
      <c r="AB2635" s="1019"/>
    </row>
    <row r="2636" spans="25:28" x14ac:dyDescent="0.2">
      <c r="Y2636" s="1019"/>
      <c r="AA2636" s="1019"/>
      <c r="AB2636" s="1019"/>
    </row>
    <row r="2637" spans="25:28" x14ac:dyDescent="0.2">
      <c r="Y2637" s="1019"/>
      <c r="AA2637" s="1019"/>
      <c r="AB2637" s="1019"/>
    </row>
    <row r="2638" spans="25:28" x14ac:dyDescent="0.2">
      <c r="Y2638" s="1019"/>
      <c r="AA2638" s="1019"/>
      <c r="AB2638" s="1019"/>
    </row>
    <row r="2639" spans="25:28" x14ac:dyDescent="0.2">
      <c r="Y2639" s="1019"/>
      <c r="AA2639" s="1019"/>
      <c r="AB2639" s="1019"/>
    </row>
    <row r="2640" spans="25:28" x14ac:dyDescent="0.2">
      <c r="Y2640" s="1019"/>
      <c r="AA2640" s="1019"/>
      <c r="AB2640" s="1019"/>
    </row>
    <row r="2641" spans="25:28" x14ac:dyDescent="0.2">
      <c r="Y2641" s="1019"/>
      <c r="AA2641" s="1019"/>
      <c r="AB2641" s="1019"/>
    </row>
    <row r="2642" spans="25:28" x14ac:dyDescent="0.2">
      <c r="Y2642" s="1019"/>
      <c r="AA2642" s="1019"/>
      <c r="AB2642" s="1019"/>
    </row>
    <row r="2643" spans="25:28" x14ac:dyDescent="0.2">
      <c r="Y2643" s="1019"/>
      <c r="AA2643" s="1019"/>
      <c r="AB2643" s="1019"/>
    </row>
    <row r="2644" spans="25:28" x14ac:dyDescent="0.2">
      <c r="Y2644" s="1019"/>
      <c r="AA2644" s="1019"/>
      <c r="AB2644" s="1019"/>
    </row>
    <row r="2645" spans="25:28" x14ac:dyDescent="0.2">
      <c r="Y2645" s="1019"/>
      <c r="AA2645" s="1019"/>
      <c r="AB2645" s="1019"/>
    </row>
    <row r="2646" spans="25:28" x14ac:dyDescent="0.2">
      <c r="Y2646" s="1019"/>
      <c r="AA2646" s="1019"/>
      <c r="AB2646" s="1019"/>
    </row>
    <row r="2647" spans="25:28" x14ac:dyDescent="0.2">
      <c r="Y2647" s="1019"/>
      <c r="AA2647" s="1019"/>
      <c r="AB2647" s="1019"/>
    </row>
    <row r="2648" spans="25:28" x14ac:dyDescent="0.2">
      <c r="Y2648" s="1019"/>
      <c r="AA2648" s="1019"/>
      <c r="AB2648" s="1019"/>
    </row>
    <row r="2649" spans="25:28" x14ac:dyDescent="0.2">
      <c r="Y2649" s="1019"/>
      <c r="AA2649" s="1019"/>
      <c r="AB2649" s="1019"/>
    </row>
    <row r="2650" spans="25:28" x14ac:dyDescent="0.2">
      <c r="Y2650" s="1019"/>
      <c r="AA2650" s="1019"/>
      <c r="AB2650" s="1019"/>
    </row>
    <row r="2651" spans="25:28" x14ac:dyDescent="0.2">
      <c r="Y2651" s="1019"/>
      <c r="AA2651" s="1019"/>
      <c r="AB2651" s="1019"/>
    </row>
    <row r="2652" spans="25:28" x14ac:dyDescent="0.2">
      <c r="Y2652" s="1019"/>
      <c r="AA2652" s="1019"/>
      <c r="AB2652" s="1019"/>
    </row>
    <row r="2653" spans="25:28" x14ac:dyDescent="0.2">
      <c r="Y2653" s="1019"/>
      <c r="AA2653" s="1019"/>
      <c r="AB2653" s="1019"/>
    </row>
    <row r="2654" spans="25:28" x14ac:dyDescent="0.2">
      <c r="Y2654" s="1019"/>
      <c r="AA2654" s="1019"/>
      <c r="AB2654" s="1019"/>
    </row>
    <row r="2655" spans="25:28" x14ac:dyDescent="0.2">
      <c r="Y2655" s="1019"/>
      <c r="AA2655" s="1019"/>
      <c r="AB2655" s="1019"/>
    </row>
    <row r="2656" spans="25:28" x14ac:dyDescent="0.2">
      <c r="Y2656" s="1019"/>
      <c r="AA2656" s="1019"/>
      <c r="AB2656" s="1019"/>
    </row>
    <row r="2657" spans="25:28" x14ac:dyDescent="0.2">
      <c r="Y2657" s="1019"/>
      <c r="AA2657" s="1019"/>
      <c r="AB2657" s="1019"/>
    </row>
    <row r="2658" spans="25:28" x14ac:dyDescent="0.2">
      <c r="Y2658" s="1019"/>
      <c r="AA2658" s="1019"/>
      <c r="AB2658" s="1019"/>
    </row>
    <row r="2659" spans="25:28" x14ac:dyDescent="0.2">
      <c r="Y2659" s="1019"/>
      <c r="AA2659" s="1019"/>
      <c r="AB2659" s="1019"/>
    </row>
    <row r="2660" spans="25:28" x14ac:dyDescent="0.2">
      <c r="Y2660" s="1019"/>
      <c r="AA2660" s="1019"/>
      <c r="AB2660" s="1019"/>
    </row>
    <row r="2661" spans="25:28" x14ac:dyDescent="0.2">
      <c r="Y2661" s="1019"/>
      <c r="AA2661" s="1019"/>
      <c r="AB2661" s="1019"/>
    </row>
    <row r="2662" spans="25:28" x14ac:dyDescent="0.2">
      <c r="Y2662" s="1019"/>
      <c r="AA2662" s="1019"/>
      <c r="AB2662" s="1019"/>
    </row>
    <row r="2663" spans="25:28" x14ac:dyDescent="0.2">
      <c r="Y2663" s="1019"/>
      <c r="AA2663" s="1019"/>
      <c r="AB2663" s="1019"/>
    </row>
    <row r="2664" spans="25:28" x14ac:dyDescent="0.2">
      <c r="Y2664" s="1019"/>
      <c r="AA2664" s="1019"/>
      <c r="AB2664" s="1019"/>
    </row>
    <row r="2665" spans="25:28" x14ac:dyDescent="0.2">
      <c r="Y2665" s="1019"/>
      <c r="AA2665" s="1019"/>
      <c r="AB2665" s="1019"/>
    </row>
    <row r="2666" spans="25:28" x14ac:dyDescent="0.2">
      <c r="Y2666" s="1019"/>
      <c r="AA2666" s="1019"/>
      <c r="AB2666" s="1019"/>
    </row>
    <row r="2667" spans="25:28" x14ac:dyDescent="0.2">
      <c r="Y2667" s="1019"/>
      <c r="AA2667" s="1019"/>
      <c r="AB2667" s="1019"/>
    </row>
    <row r="2668" spans="25:28" x14ac:dyDescent="0.2">
      <c r="Y2668" s="1019"/>
      <c r="AA2668" s="1019"/>
      <c r="AB2668" s="1019"/>
    </row>
    <row r="2669" spans="25:28" x14ac:dyDescent="0.2">
      <c r="Y2669" s="1019"/>
      <c r="AA2669" s="1019"/>
      <c r="AB2669" s="1019"/>
    </row>
    <row r="2670" spans="25:28" x14ac:dyDescent="0.2">
      <c r="Y2670" s="1019"/>
      <c r="AA2670" s="1019"/>
      <c r="AB2670" s="1019"/>
    </row>
    <row r="2671" spans="25:28" x14ac:dyDescent="0.2">
      <c r="Y2671" s="1019"/>
      <c r="AA2671" s="1019"/>
      <c r="AB2671" s="1019"/>
    </row>
    <row r="2672" spans="25:28" x14ac:dyDescent="0.2">
      <c r="Y2672" s="1019"/>
      <c r="AA2672" s="1019"/>
      <c r="AB2672" s="1019"/>
    </row>
    <row r="2673" spans="25:28" x14ac:dyDescent="0.2">
      <c r="Y2673" s="1019"/>
      <c r="AA2673" s="1019"/>
      <c r="AB2673" s="1019"/>
    </row>
    <row r="2674" spans="25:28" x14ac:dyDescent="0.2">
      <c r="Y2674" s="1019"/>
      <c r="AA2674" s="1019"/>
      <c r="AB2674" s="1019"/>
    </row>
    <row r="2675" spans="25:28" x14ac:dyDescent="0.2">
      <c r="Y2675" s="1019"/>
      <c r="AA2675" s="1019"/>
      <c r="AB2675" s="1019"/>
    </row>
    <row r="2676" spans="25:28" x14ac:dyDescent="0.2">
      <c r="Y2676" s="1019"/>
      <c r="AA2676" s="1019"/>
      <c r="AB2676" s="1019"/>
    </row>
    <row r="2677" spans="25:28" x14ac:dyDescent="0.2">
      <c r="Y2677" s="1019"/>
      <c r="AA2677" s="1019"/>
      <c r="AB2677" s="1019"/>
    </row>
    <row r="2678" spans="25:28" x14ac:dyDescent="0.2">
      <c r="Y2678" s="1019"/>
      <c r="AA2678" s="1019"/>
      <c r="AB2678" s="1019"/>
    </row>
    <row r="2679" spans="25:28" x14ac:dyDescent="0.2">
      <c r="Y2679" s="1019"/>
      <c r="AA2679" s="1019"/>
      <c r="AB2679" s="1019"/>
    </row>
    <row r="2680" spans="25:28" x14ac:dyDescent="0.2">
      <c r="Y2680" s="1019"/>
      <c r="AA2680" s="1019"/>
      <c r="AB2680" s="1019"/>
    </row>
    <row r="2681" spans="25:28" x14ac:dyDescent="0.2">
      <c r="Y2681" s="1019"/>
      <c r="AA2681" s="1019"/>
      <c r="AB2681" s="1019"/>
    </row>
    <row r="2682" spans="25:28" x14ac:dyDescent="0.2">
      <c r="Y2682" s="1019"/>
      <c r="AA2682" s="1019"/>
      <c r="AB2682" s="1019"/>
    </row>
    <row r="2683" spans="25:28" x14ac:dyDescent="0.2">
      <c r="Y2683" s="1019"/>
      <c r="AA2683" s="1019"/>
      <c r="AB2683" s="1019"/>
    </row>
    <row r="2684" spans="25:28" x14ac:dyDescent="0.2">
      <c r="Y2684" s="1019"/>
      <c r="AA2684" s="1019"/>
      <c r="AB2684" s="1019"/>
    </row>
    <row r="2685" spans="25:28" x14ac:dyDescent="0.2">
      <c r="Y2685" s="1019"/>
      <c r="AA2685" s="1019"/>
      <c r="AB2685" s="1019"/>
    </row>
    <row r="2686" spans="25:28" x14ac:dyDescent="0.2">
      <c r="Y2686" s="1019"/>
      <c r="AA2686" s="1019"/>
      <c r="AB2686" s="1019"/>
    </row>
    <row r="2687" spans="25:28" x14ac:dyDescent="0.2">
      <c r="Y2687" s="1019"/>
      <c r="AA2687" s="1019"/>
      <c r="AB2687" s="1019"/>
    </row>
    <row r="2688" spans="25:28" x14ac:dyDescent="0.2">
      <c r="Y2688" s="1019"/>
      <c r="AA2688" s="1019"/>
      <c r="AB2688" s="1019"/>
    </row>
    <row r="2689" spans="25:28" x14ac:dyDescent="0.2">
      <c r="Y2689" s="1019"/>
      <c r="AA2689" s="1019"/>
      <c r="AB2689" s="1019"/>
    </row>
    <row r="2690" spans="25:28" x14ac:dyDescent="0.2">
      <c r="Y2690" s="1019"/>
      <c r="AA2690" s="1019"/>
      <c r="AB2690" s="1019"/>
    </row>
    <row r="2691" spans="25:28" x14ac:dyDescent="0.2">
      <c r="Y2691" s="1019"/>
      <c r="AA2691" s="1019"/>
      <c r="AB2691" s="1019"/>
    </row>
    <row r="2692" spans="25:28" x14ac:dyDescent="0.2">
      <c r="Y2692" s="1019"/>
      <c r="AA2692" s="1019"/>
      <c r="AB2692" s="1019"/>
    </row>
    <row r="2693" spans="25:28" x14ac:dyDescent="0.2">
      <c r="Y2693" s="1019"/>
      <c r="AA2693" s="1019"/>
      <c r="AB2693" s="1019"/>
    </row>
    <row r="2694" spans="25:28" x14ac:dyDescent="0.2">
      <c r="Y2694" s="1019"/>
      <c r="AA2694" s="1019"/>
      <c r="AB2694" s="1019"/>
    </row>
    <row r="2695" spans="25:28" x14ac:dyDescent="0.2">
      <c r="Y2695" s="1019"/>
      <c r="AA2695" s="1019"/>
      <c r="AB2695" s="1019"/>
    </row>
    <row r="2696" spans="25:28" x14ac:dyDescent="0.2">
      <c r="Y2696" s="1019"/>
      <c r="AA2696" s="1019"/>
      <c r="AB2696" s="1019"/>
    </row>
    <row r="2697" spans="25:28" x14ac:dyDescent="0.2">
      <c r="Y2697" s="1019"/>
      <c r="AA2697" s="1019"/>
      <c r="AB2697" s="1019"/>
    </row>
    <row r="2698" spans="25:28" x14ac:dyDescent="0.2">
      <c r="Y2698" s="1019"/>
      <c r="AA2698" s="1019"/>
      <c r="AB2698" s="1019"/>
    </row>
    <row r="2699" spans="25:28" x14ac:dyDescent="0.2">
      <c r="Y2699" s="1019"/>
      <c r="AA2699" s="1019"/>
      <c r="AB2699" s="1019"/>
    </row>
    <row r="2700" spans="25:28" x14ac:dyDescent="0.2">
      <c r="Y2700" s="1019"/>
      <c r="AA2700" s="1019"/>
      <c r="AB2700" s="1019"/>
    </row>
    <row r="2701" spans="25:28" x14ac:dyDescent="0.2">
      <c r="Y2701" s="1019"/>
      <c r="AA2701" s="1019"/>
      <c r="AB2701" s="1019"/>
    </row>
    <row r="2702" spans="25:28" x14ac:dyDescent="0.2">
      <c r="Y2702" s="1019"/>
      <c r="AA2702" s="1019"/>
      <c r="AB2702" s="1019"/>
    </row>
    <row r="2703" spans="25:28" x14ac:dyDescent="0.2">
      <c r="Y2703" s="1019"/>
      <c r="AA2703" s="1019"/>
      <c r="AB2703" s="1019"/>
    </row>
    <row r="2704" spans="25:28" x14ac:dyDescent="0.2">
      <c r="Y2704" s="1019"/>
      <c r="AA2704" s="1019"/>
      <c r="AB2704" s="1019"/>
    </row>
    <row r="2705" spans="25:28" x14ac:dyDescent="0.2">
      <c r="Y2705" s="1019"/>
      <c r="AA2705" s="1019"/>
      <c r="AB2705" s="1019"/>
    </row>
    <row r="2706" spans="25:28" x14ac:dyDescent="0.2">
      <c r="Y2706" s="1019"/>
      <c r="AA2706" s="1019"/>
      <c r="AB2706" s="1019"/>
    </row>
    <row r="2707" spans="25:28" x14ac:dyDescent="0.2">
      <c r="Y2707" s="1019"/>
      <c r="AA2707" s="1019"/>
      <c r="AB2707" s="1019"/>
    </row>
    <row r="2708" spans="25:28" x14ac:dyDescent="0.2">
      <c r="Y2708" s="1019"/>
      <c r="AA2708" s="1019"/>
      <c r="AB2708" s="1019"/>
    </row>
    <row r="2709" spans="25:28" x14ac:dyDescent="0.2">
      <c r="Y2709" s="1019"/>
      <c r="AA2709" s="1019"/>
      <c r="AB2709" s="1019"/>
    </row>
    <row r="2710" spans="25:28" x14ac:dyDescent="0.2">
      <c r="Y2710" s="1019"/>
      <c r="AA2710" s="1019"/>
      <c r="AB2710" s="1019"/>
    </row>
    <row r="2711" spans="25:28" x14ac:dyDescent="0.2">
      <c r="Y2711" s="1019"/>
      <c r="AA2711" s="1019"/>
      <c r="AB2711" s="1019"/>
    </row>
    <row r="2712" spans="25:28" x14ac:dyDescent="0.2">
      <c r="Y2712" s="1019"/>
      <c r="AA2712" s="1019"/>
      <c r="AB2712" s="1019"/>
    </row>
    <row r="2713" spans="25:28" x14ac:dyDescent="0.2">
      <c r="Y2713" s="1019"/>
      <c r="AA2713" s="1019"/>
      <c r="AB2713" s="1019"/>
    </row>
    <row r="2714" spans="25:28" x14ac:dyDescent="0.2">
      <c r="Y2714" s="1019"/>
      <c r="AA2714" s="1019"/>
      <c r="AB2714" s="1019"/>
    </row>
    <row r="2715" spans="25:28" x14ac:dyDescent="0.2">
      <c r="Y2715" s="1019"/>
      <c r="AA2715" s="1019"/>
      <c r="AB2715" s="1019"/>
    </row>
    <row r="2716" spans="25:28" x14ac:dyDescent="0.2">
      <c r="Y2716" s="1019"/>
      <c r="AA2716" s="1019"/>
      <c r="AB2716" s="1019"/>
    </row>
    <row r="2717" spans="25:28" x14ac:dyDescent="0.2">
      <c r="Y2717" s="1019"/>
      <c r="AA2717" s="1019"/>
      <c r="AB2717" s="1019"/>
    </row>
    <row r="2718" spans="25:28" x14ac:dyDescent="0.2">
      <c r="Y2718" s="1019"/>
      <c r="AA2718" s="1019"/>
      <c r="AB2718" s="1019"/>
    </row>
    <row r="2719" spans="25:28" x14ac:dyDescent="0.2">
      <c r="Y2719" s="1019"/>
      <c r="AA2719" s="1019"/>
      <c r="AB2719" s="1019"/>
    </row>
    <row r="2720" spans="25:28" x14ac:dyDescent="0.2">
      <c r="Y2720" s="1019"/>
      <c r="AA2720" s="1019"/>
      <c r="AB2720" s="1019"/>
    </row>
    <row r="2721" spans="25:28" x14ac:dyDescent="0.2">
      <c r="Y2721" s="1019"/>
      <c r="AA2721" s="1019"/>
      <c r="AB2721" s="1019"/>
    </row>
    <row r="2722" spans="25:28" x14ac:dyDescent="0.2">
      <c r="Y2722" s="1019"/>
      <c r="AA2722" s="1019"/>
      <c r="AB2722" s="1019"/>
    </row>
    <row r="2723" spans="25:28" x14ac:dyDescent="0.2">
      <c r="Y2723" s="1019"/>
      <c r="AA2723" s="1019"/>
      <c r="AB2723" s="1019"/>
    </row>
    <row r="2724" spans="25:28" x14ac:dyDescent="0.2">
      <c r="Y2724" s="1019"/>
      <c r="AA2724" s="1019"/>
      <c r="AB2724" s="1019"/>
    </row>
    <row r="2725" spans="25:28" x14ac:dyDescent="0.2">
      <c r="Y2725" s="1019"/>
      <c r="AA2725" s="1019"/>
      <c r="AB2725" s="1019"/>
    </row>
    <row r="2726" spans="25:28" x14ac:dyDescent="0.2">
      <c r="Y2726" s="1019"/>
      <c r="AA2726" s="1019"/>
      <c r="AB2726" s="1019"/>
    </row>
    <row r="2727" spans="25:28" x14ac:dyDescent="0.2">
      <c r="Y2727" s="1019"/>
      <c r="AA2727" s="1019"/>
      <c r="AB2727" s="1019"/>
    </row>
    <row r="2728" spans="25:28" x14ac:dyDescent="0.2">
      <c r="Y2728" s="1019"/>
      <c r="AA2728" s="1019"/>
      <c r="AB2728" s="1019"/>
    </row>
    <row r="2729" spans="25:28" x14ac:dyDescent="0.2">
      <c r="Y2729" s="1019"/>
      <c r="AA2729" s="1019"/>
      <c r="AB2729" s="1019"/>
    </row>
    <row r="2730" spans="25:28" x14ac:dyDescent="0.2">
      <c r="Y2730" s="1019"/>
      <c r="AA2730" s="1019"/>
      <c r="AB2730" s="1019"/>
    </row>
    <row r="2731" spans="25:28" x14ac:dyDescent="0.2">
      <c r="Y2731" s="1019"/>
      <c r="AA2731" s="1019"/>
      <c r="AB2731" s="1019"/>
    </row>
    <row r="2732" spans="25:28" x14ac:dyDescent="0.2">
      <c r="Y2732" s="1019"/>
      <c r="AA2732" s="1019"/>
      <c r="AB2732" s="1019"/>
    </row>
    <row r="2733" spans="25:28" x14ac:dyDescent="0.2">
      <c r="Y2733" s="1019"/>
      <c r="AA2733" s="1019"/>
      <c r="AB2733" s="1019"/>
    </row>
    <row r="2734" spans="25:28" x14ac:dyDescent="0.2">
      <c r="Y2734" s="1019"/>
      <c r="AA2734" s="1019"/>
      <c r="AB2734" s="1019"/>
    </row>
    <row r="2735" spans="25:28" x14ac:dyDescent="0.2">
      <c r="Y2735" s="1019"/>
      <c r="AA2735" s="1019"/>
      <c r="AB2735" s="1019"/>
    </row>
    <row r="2736" spans="25:28" x14ac:dyDescent="0.2">
      <c r="Y2736" s="1019"/>
      <c r="AA2736" s="1019"/>
      <c r="AB2736" s="1019"/>
    </row>
    <row r="2737" spans="25:28" x14ac:dyDescent="0.2">
      <c r="Y2737" s="1019"/>
      <c r="AA2737" s="1019"/>
      <c r="AB2737" s="1019"/>
    </row>
    <row r="2738" spans="25:28" x14ac:dyDescent="0.2">
      <c r="Y2738" s="1019"/>
      <c r="AA2738" s="1019"/>
      <c r="AB2738" s="1019"/>
    </row>
    <row r="2739" spans="25:28" x14ac:dyDescent="0.2">
      <c r="Y2739" s="1019"/>
      <c r="AA2739" s="1019"/>
      <c r="AB2739" s="1019"/>
    </row>
    <row r="2740" spans="25:28" x14ac:dyDescent="0.2">
      <c r="Y2740" s="1019"/>
      <c r="AA2740" s="1019"/>
      <c r="AB2740" s="1019"/>
    </row>
    <row r="2741" spans="25:28" x14ac:dyDescent="0.2">
      <c r="Y2741" s="1019"/>
      <c r="AA2741" s="1019"/>
      <c r="AB2741" s="1019"/>
    </row>
    <row r="2742" spans="25:28" x14ac:dyDescent="0.2">
      <c r="Y2742" s="1019"/>
      <c r="AA2742" s="1019"/>
      <c r="AB2742" s="1019"/>
    </row>
    <row r="2743" spans="25:28" x14ac:dyDescent="0.2">
      <c r="Y2743" s="1019"/>
      <c r="AA2743" s="1019"/>
      <c r="AB2743" s="1019"/>
    </row>
    <row r="2744" spans="25:28" x14ac:dyDescent="0.2">
      <c r="Y2744" s="1019"/>
      <c r="AA2744" s="1019"/>
      <c r="AB2744" s="1019"/>
    </row>
    <row r="2745" spans="25:28" x14ac:dyDescent="0.2">
      <c r="Y2745" s="1019"/>
      <c r="AA2745" s="1019"/>
      <c r="AB2745" s="1019"/>
    </row>
    <row r="2746" spans="25:28" x14ac:dyDescent="0.2">
      <c r="Y2746" s="1019"/>
      <c r="AA2746" s="1019"/>
      <c r="AB2746" s="1019"/>
    </row>
    <row r="2747" spans="25:28" x14ac:dyDescent="0.2">
      <c r="Y2747" s="1019"/>
      <c r="AA2747" s="1019"/>
      <c r="AB2747" s="1019"/>
    </row>
    <row r="2748" spans="25:28" x14ac:dyDescent="0.2">
      <c r="Y2748" s="1019"/>
      <c r="AA2748" s="1019"/>
      <c r="AB2748" s="1019"/>
    </row>
    <row r="2749" spans="25:28" x14ac:dyDescent="0.2">
      <c r="Y2749" s="1019"/>
      <c r="AA2749" s="1019"/>
      <c r="AB2749" s="1019"/>
    </row>
    <row r="2750" spans="25:28" x14ac:dyDescent="0.2">
      <c r="Y2750" s="1019"/>
      <c r="AA2750" s="1019"/>
      <c r="AB2750" s="1019"/>
    </row>
    <row r="2751" spans="25:28" x14ac:dyDescent="0.2">
      <c r="Y2751" s="1019"/>
      <c r="AA2751" s="1019"/>
      <c r="AB2751" s="1019"/>
    </row>
    <row r="2752" spans="25:28" x14ac:dyDescent="0.2">
      <c r="Y2752" s="1019"/>
      <c r="AA2752" s="1019"/>
      <c r="AB2752" s="1019"/>
    </row>
    <row r="2753" spans="25:28" x14ac:dyDescent="0.2">
      <c r="Y2753" s="1019"/>
      <c r="AA2753" s="1019"/>
      <c r="AB2753" s="1019"/>
    </row>
    <row r="2754" spans="25:28" x14ac:dyDescent="0.2">
      <c r="Y2754" s="1019"/>
      <c r="AA2754" s="1019"/>
      <c r="AB2754" s="1019"/>
    </row>
    <row r="2755" spans="25:28" x14ac:dyDescent="0.2">
      <c r="Y2755" s="1019"/>
      <c r="AA2755" s="1019"/>
      <c r="AB2755" s="1019"/>
    </row>
    <row r="2756" spans="25:28" x14ac:dyDescent="0.2">
      <c r="Y2756" s="1019"/>
      <c r="AA2756" s="1019"/>
      <c r="AB2756" s="1019"/>
    </row>
    <row r="2757" spans="25:28" x14ac:dyDescent="0.2">
      <c r="Y2757" s="1019"/>
      <c r="AA2757" s="1019"/>
      <c r="AB2757" s="1019"/>
    </row>
    <row r="2758" spans="25:28" x14ac:dyDescent="0.2">
      <c r="Y2758" s="1019"/>
      <c r="AA2758" s="1019"/>
      <c r="AB2758" s="1019"/>
    </row>
    <row r="2759" spans="25:28" x14ac:dyDescent="0.2">
      <c r="Y2759" s="1019"/>
      <c r="AA2759" s="1019"/>
      <c r="AB2759" s="1019"/>
    </row>
    <row r="2760" spans="25:28" x14ac:dyDescent="0.2">
      <c r="Y2760" s="1019"/>
      <c r="AA2760" s="1019"/>
      <c r="AB2760" s="1019"/>
    </row>
    <row r="2761" spans="25:28" x14ac:dyDescent="0.2">
      <c r="Y2761" s="1019"/>
      <c r="AA2761" s="1019"/>
      <c r="AB2761" s="1019"/>
    </row>
    <row r="2762" spans="25:28" x14ac:dyDescent="0.2">
      <c r="Y2762" s="1019"/>
      <c r="AA2762" s="1019"/>
      <c r="AB2762" s="1019"/>
    </row>
    <row r="2763" spans="25:28" x14ac:dyDescent="0.2">
      <c r="Y2763" s="1019"/>
      <c r="AA2763" s="1019"/>
      <c r="AB2763" s="1019"/>
    </row>
    <row r="2764" spans="25:28" x14ac:dyDescent="0.2">
      <c r="Y2764" s="1019"/>
      <c r="AA2764" s="1019"/>
      <c r="AB2764" s="1019"/>
    </row>
    <row r="2765" spans="25:28" x14ac:dyDescent="0.2">
      <c r="Y2765" s="1019"/>
      <c r="AA2765" s="1019"/>
      <c r="AB2765" s="1019"/>
    </row>
    <row r="2766" spans="25:28" x14ac:dyDescent="0.2">
      <c r="Y2766" s="1019"/>
      <c r="AA2766" s="1019"/>
      <c r="AB2766" s="1019"/>
    </row>
    <row r="2767" spans="25:28" x14ac:dyDescent="0.2">
      <c r="Y2767" s="1019"/>
      <c r="AA2767" s="1019"/>
      <c r="AB2767" s="1019"/>
    </row>
    <row r="2768" spans="25:28" x14ac:dyDescent="0.2">
      <c r="Y2768" s="1019"/>
      <c r="AA2768" s="1019"/>
      <c r="AB2768" s="1019"/>
    </row>
    <row r="2769" spans="25:28" x14ac:dyDescent="0.2">
      <c r="Y2769" s="1019"/>
      <c r="AA2769" s="1019"/>
      <c r="AB2769" s="1019"/>
    </row>
    <row r="2770" spans="25:28" x14ac:dyDescent="0.2">
      <c r="Y2770" s="1019"/>
      <c r="AA2770" s="1019"/>
      <c r="AB2770" s="1019"/>
    </row>
    <row r="2771" spans="25:28" x14ac:dyDescent="0.2">
      <c r="Y2771" s="1019"/>
      <c r="AA2771" s="1019"/>
      <c r="AB2771" s="1019"/>
    </row>
    <row r="2772" spans="25:28" x14ac:dyDescent="0.2">
      <c r="Y2772" s="1019"/>
      <c r="AA2772" s="1019"/>
      <c r="AB2772" s="1019"/>
    </row>
    <row r="2773" spans="25:28" x14ac:dyDescent="0.2">
      <c r="Y2773" s="1019"/>
      <c r="AA2773" s="1019"/>
      <c r="AB2773" s="1019"/>
    </row>
    <row r="2774" spans="25:28" x14ac:dyDescent="0.2">
      <c r="Y2774" s="1019"/>
      <c r="AA2774" s="1019"/>
      <c r="AB2774" s="1019"/>
    </row>
    <row r="2775" spans="25:28" x14ac:dyDescent="0.2">
      <c r="Y2775" s="1019"/>
      <c r="AA2775" s="1019"/>
      <c r="AB2775" s="1019"/>
    </row>
    <row r="2776" spans="25:28" x14ac:dyDescent="0.2">
      <c r="Y2776" s="1019"/>
      <c r="AA2776" s="1019"/>
      <c r="AB2776" s="1019"/>
    </row>
    <row r="2777" spans="25:28" x14ac:dyDescent="0.2">
      <c r="Y2777" s="1019"/>
      <c r="AA2777" s="1019"/>
      <c r="AB2777" s="1019"/>
    </row>
    <row r="2778" spans="25:28" x14ac:dyDescent="0.2">
      <c r="Y2778" s="1019"/>
      <c r="AA2778" s="1019"/>
      <c r="AB2778" s="1019"/>
    </row>
    <row r="2779" spans="25:28" x14ac:dyDescent="0.2">
      <c r="Y2779" s="1019"/>
      <c r="AA2779" s="1019"/>
      <c r="AB2779" s="1019"/>
    </row>
    <row r="2780" spans="25:28" x14ac:dyDescent="0.2">
      <c r="Y2780" s="1019"/>
      <c r="AA2780" s="1019"/>
      <c r="AB2780" s="1019"/>
    </row>
    <row r="2781" spans="25:28" x14ac:dyDescent="0.2">
      <c r="Y2781" s="1019"/>
      <c r="AA2781" s="1019"/>
      <c r="AB2781" s="1019"/>
    </row>
    <row r="2782" spans="25:28" x14ac:dyDescent="0.2">
      <c r="Y2782" s="1019"/>
      <c r="AA2782" s="1019"/>
      <c r="AB2782" s="1019"/>
    </row>
    <row r="2783" spans="25:28" x14ac:dyDescent="0.2">
      <c r="Y2783" s="1019"/>
      <c r="AA2783" s="1019"/>
      <c r="AB2783" s="1019"/>
    </row>
    <row r="2784" spans="25:28" x14ac:dyDescent="0.2">
      <c r="Y2784" s="1019"/>
      <c r="AA2784" s="1019"/>
      <c r="AB2784" s="1019"/>
    </row>
    <row r="2785" spans="25:28" x14ac:dyDescent="0.2">
      <c r="Y2785" s="1019"/>
      <c r="AA2785" s="1019"/>
      <c r="AB2785" s="1019"/>
    </row>
    <row r="2786" spans="25:28" x14ac:dyDescent="0.2">
      <c r="Y2786" s="1019"/>
      <c r="AA2786" s="1019"/>
      <c r="AB2786" s="1019"/>
    </row>
    <row r="2787" spans="25:28" x14ac:dyDescent="0.2">
      <c r="Y2787" s="1019"/>
      <c r="AA2787" s="1019"/>
      <c r="AB2787" s="1019"/>
    </row>
    <row r="2788" spans="25:28" x14ac:dyDescent="0.2">
      <c r="Y2788" s="1019"/>
      <c r="AA2788" s="1019"/>
      <c r="AB2788" s="1019"/>
    </row>
    <row r="2789" spans="25:28" x14ac:dyDescent="0.2">
      <c r="Y2789" s="1019"/>
      <c r="AA2789" s="1019"/>
      <c r="AB2789" s="1019"/>
    </row>
    <row r="2790" spans="25:28" x14ac:dyDescent="0.2">
      <c r="Y2790" s="1019"/>
      <c r="AA2790" s="1019"/>
      <c r="AB2790" s="1019"/>
    </row>
    <row r="2791" spans="25:28" x14ac:dyDescent="0.2">
      <c r="Y2791" s="1019"/>
      <c r="AA2791" s="1019"/>
      <c r="AB2791" s="1019"/>
    </row>
    <row r="2792" spans="25:28" x14ac:dyDescent="0.2">
      <c r="Y2792" s="1019"/>
      <c r="AA2792" s="1019"/>
      <c r="AB2792" s="1019"/>
    </row>
    <row r="2793" spans="25:28" x14ac:dyDescent="0.2">
      <c r="Y2793" s="1019"/>
      <c r="AA2793" s="1019"/>
      <c r="AB2793" s="1019"/>
    </row>
    <row r="2794" spans="25:28" x14ac:dyDescent="0.2">
      <c r="Y2794" s="1019"/>
      <c r="AA2794" s="1019"/>
      <c r="AB2794" s="1019"/>
    </row>
    <row r="2795" spans="25:28" x14ac:dyDescent="0.2">
      <c r="Y2795" s="1019"/>
      <c r="AA2795" s="1019"/>
      <c r="AB2795" s="1019"/>
    </row>
    <row r="2796" spans="25:28" x14ac:dyDescent="0.2">
      <c r="Y2796" s="1019"/>
      <c r="AA2796" s="1019"/>
      <c r="AB2796" s="1019"/>
    </row>
    <row r="2797" spans="25:28" x14ac:dyDescent="0.2">
      <c r="Y2797" s="1019"/>
      <c r="AA2797" s="1019"/>
      <c r="AB2797" s="1019"/>
    </row>
    <row r="2798" spans="25:28" x14ac:dyDescent="0.2">
      <c r="Y2798" s="1019"/>
      <c r="AA2798" s="1019"/>
      <c r="AB2798" s="1019"/>
    </row>
    <row r="2799" spans="25:28" x14ac:dyDescent="0.2">
      <c r="Y2799" s="1019"/>
      <c r="AA2799" s="1019"/>
      <c r="AB2799" s="1019"/>
    </row>
    <row r="2800" spans="25:28" x14ac:dyDescent="0.2">
      <c r="Y2800" s="1019"/>
      <c r="AA2800" s="1019"/>
      <c r="AB2800" s="1019"/>
    </row>
    <row r="2801" spans="25:28" x14ac:dyDescent="0.2">
      <c r="Y2801" s="1019"/>
      <c r="AA2801" s="1019"/>
      <c r="AB2801" s="1019"/>
    </row>
    <row r="2802" spans="25:28" x14ac:dyDescent="0.2">
      <c r="Y2802" s="1019"/>
      <c r="AA2802" s="1019"/>
      <c r="AB2802" s="1019"/>
    </row>
    <row r="2803" spans="25:28" x14ac:dyDescent="0.2">
      <c r="Y2803" s="1019"/>
      <c r="AA2803" s="1019"/>
      <c r="AB2803" s="1019"/>
    </row>
    <row r="2804" spans="25:28" x14ac:dyDescent="0.2">
      <c r="Y2804" s="1019"/>
      <c r="AA2804" s="1019"/>
      <c r="AB2804" s="1019"/>
    </row>
    <row r="2805" spans="25:28" x14ac:dyDescent="0.2">
      <c r="Y2805" s="1019"/>
      <c r="AA2805" s="1019"/>
      <c r="AB2805" s="1019"/>
    </row>
    <row r="2806" spans="25:28" x14ac:dyDescent="0.2">
      <c r="Y2806" s="1019"/>
      <c r="AA2806" s="1019"/>
      <c r="AB2806" s="1019"/>
    </row>
    <row r="2807" spans="25:28" x14ac:dyDescent="0.2">
      <c r="Y2807" s="1019"/>
      <c r="AA2807" s="1019"/>
      <c r="AB2807" s="1019"/>
    </row>
    <row r="2808" spans="25:28" x14ac:dyDescent="0.2">
      <c r="Y2808" s="1019"/>
      <c r="AA2808" s="1019"/>
      <c r="AB2808" s="1019"/>
    </row>
    <row r="2809" spans="25:28" x14ac:dyDescent="0.2">
      <c r="Y2809" s="1019"/>
      <c r="AA2809" s="1019"/>
      <c r="AB2809" s="1019"/>
    </row>
    <row r="2810" spans="25:28" x14ac:dyDescent="0.2">
      <c r="Y2810" s="1019"/>
      <c r="AA2810" s="1019"/>
      <c r="AB2810" s="1019"/>
    </row>
    <row r="2811" spans="25:28" x14ac:dyDescent="0.2">
      <c r="Y2811" s="1019"/>
      <c r="AA2811" s="1019"/>
      <c r="AB2811" s="1019"/>
    </row>
    <row r="2812" spans="25:28" x14ac:dyDescent="0.2">
      <c r="Y2812" s="1019"/>
      <c r="AA2812" s="1019"/>
      <c r="AB2812" s="1019"/>
    </row>
    <row r="2813" spans="25:28" x14ac:dyDescent="0.2">
      <c r="Y2813" s="1019"/>
      <c r="AA2813" s="1019"/>
      <c r="AB2813" s="1019"/>
    </row>
    <row r="2814" spans="25:28" x14ac:dyDescent="0.2">
      <c r="Y2814" s="1019"/>
      <c r="AA2814" s="1019"/>
      <c r="AB2814" s="1019"/>
    </row>
    <row r="2815" spans="25:28" x14ac:dyDescent="0.2">
      <c r="Y2815" s="1019"/>
      <c r="AA2815" s="1019"/>
      <c r="AB2815" s="1019"/>
    </row>
    <row r="2816" spans="25:28" x14ac:dyDescent="0.2">
      <c r="Y2816" s="1019"/>
      <c r="AA2816" s="1019"/>
      <c r="AB2816" s="1019"/>
    </row>
    <row r="2817" spans="25:28" x14ac:dyDescent="0.2">
      <c r="Y2817" s="1019"/>
      <c r="AA2817" s="1019"/>
      <c r="AB2817" s="1019"/>
    </row>
    <row r="2818" spans="25:28" x14ac:dyDescent="0.2">
      <c r="Y2818" s="1019"/>
      <c r="AA2818" s="1019"/>
      <c r="AB2818" s="1019"/>
    </row>
    <row r="2819" spans="25:28" x14ac:dyDescent="0.2">
      <c r="Y2819" s="1019"/>
      <c r="AA2819" s="1019"/>
      <c r="AB2819" s="1019"/>
    </row>
    <row r="2820" spans="25:28" x14ac:dyDescent="0.2">
      <c r="Y2820" s="1019"/>
      <c r="AA2820" s="1019"/>
      <c r="AB2820" s="1019"/>
    </row>
    <row r="2821" spans="25:28" x14ac:dyDescent="0.2">
      <c r="Y2821" s="1019"/>
      <c r="AA2821" s="1019"/>
      <c r="AB2821" s="1019"/>
    </row>
    <row r="2822" spans="25:28" x14ac:dyDescent="0.2">
      <c r="Y2822" s="1019"/>
      <c r="AA2822" s="1019"/>
      <c r="AB2822" s="1019"/>
    </row>
    <row r="2823" spans="25:28" x14ac:dyDescent="0.2">
      <c r="Y2823" s="1019"/>
      <c r="AA2823" s="1019"/>
      <c r="AB2823" s="1019"/>
    </row>
    <row r="2824" spans="25:28" x14ac:dyDescent="0.2">
      <c r="Y2824" s="1019"/>
      <c r="AA2824" s="1019"/>
      <c r="AB2824" s="1019"/>
    </row>
    <row r="2825" spans="25:28" x14ac:dyDescent="0.2">
      <c r="Y2825" s="1019"/>
      <c r="AA2825" s="1019"/>
      <c r="AB2825" s="1019"/>
    </row>
    <row r="2826" spans="25:28" x14ac:dyDescent="0.2">
      <c r="Y2826" s="1019"/>
      <c r="AA2826" s="1019"/>
      <c r="AB2826" s="1019"/>
    </row>
    <row r="2827" spans="25:28" x14ac:dyDescent="0.2">
      <c r="Y2827" s="1019"/>
      <c r="AA2827" s="1019"/>
      <c r="AB2827" s="1019"/>
    </row>
    <row r="2828" spans="25:28" x14ac:dyDescent="0.2">
      <c r="Y2828" s="1019"/>
      <c r="AA2828" s="1019"/>
      <c r="AB2828" s="1019"/>
    </row>
    <row r="2829" spans="25:28" x14ac:dyDescent="0.2">
      <c r="Y2829" s="1019"/>
      <c r="AA2829" s="1019"/>
      <c r="AB2829" s="1019"/>
    </row>
    <row r="2830" spans="25:28" x14ac:dyDescent="0.2">
      <c r="Y2830" s="1019"/>
      <c r="AA2830" s="1019"/>
      <c r="AB2830" s="1019"/>
    </row>
    <row r="2831" spans="25:28" x14ac:dyDescent="0.2">
      <c r="Y2831" s="1019"/>
      <c r="AA2831" s="1019"/>
      <c r="AB2831" s="1019"/>
    </row>
    <row r="2832" spans="25:28" x14ac:dyDescent="0.2">
      <c r="Y2832" s="1019"/>
      <c r="AA2832" s="1019"/>
      <c r="AB2832" s="1019"/>
    </row>
    <row r="2833" spans="25:28" x14ac:dyDescent="0.2">
      <c r="Y2833" s="1019"/>
      <c r="AA2833" s="1019"/>
      <c r="AB2833" s="1019"/>
    </row>
    <row r="2834" spans="25:28" x14ac:dyDescent="0.2">
      <c r="Y2834" s="1019"/>
      <c r="AA2834" s="1019"/>
      <c r="AB2834" s="1019"/>
    </row>
    <row r="2835" spans="25:28" x14ac:dyDescent="0.2">
      <c r="Y2835" s="1019"/>
      <c r="AA2835" s="1019"/>
      <c r="AB2835" s="1019"/>
    </row>
    <row r="2836" spans="25:28" x14ac:dyDescent="0.2">
      <c r="Y2836" s="1019"/>
      <c r="AA2836" s="1019"/>
      <c r="AB2836" s="1019"/>
    </row>
    <row r="2837" spans="25:28" x14ac:dyDescent="0.2">
      <c r="Y2837" s="1019"/>
      <c r="AA2837" s="1019"/>
      <c r="AB2837" s="1019"/>
    </row>
    <row r="2838" spans="25:28" x14ac:dyDescent="0.2">
      <c r="Y2838" s="1019"/>
      <c r="AA2838" s="1019"/>
      <c r="AB2838" s="1019"/>
    </row>
    <row r="2839" spans="25:28" x14ac:dyDescent="0.2">
      <c r="Y2839" s="1019"/>
      <c r="AA2839" s="1019"/>
      <c r="AB2839" s="1019"/>
    </row>
    <row r="2840" spans="25:28" x14ac:dyDescent="0.2">
      <c r="Y2840" s="1019"/>
      <c r="AA2840" s="1019"/>
      <c r="AB2840" s="1019"/>
    </row>
    <row r="2841" spans="25:28" x14ac:dyDescent="0.2">
      <c r="Y2841" s="1019"/>
      <c r="AA2841" s="1019"/>
      <c r="AB2841" s="1019"/>
    </row>
    <row r="2842" spans="25:28" x14ac:dyDescent="0.2">
      <c r="Y2842" s="1019"/>
      <c r="AA2842" s="1019"/>
      <c r="AB2842" s="1019"/>
    </row>
    <row r="2843" spans="25:28" x14ac:dyDescent="0.2">
      <c r="Y2843" s="1019"/>
      <c r="AA2843" s="1019"/>
      <c r="AB2843" s="1019"/>
    </row>
    <row r="2844" spans="25:28" x14ac:dyDescent="0.2">
      <c r="Y2844" s="1019"/>
      <c r="AA2844" s="1019"/>
      <c r="AB2844" s="1019"/>
    </row>
    <row r="2845" spans="25:28" x14ac:dyDescent="0.2">
      <c r="Y2845" s="1019"/>
      <c r="AA2845" s="1019"/>
      <c r="AB2845" s="1019"/>
    </row>
    <row r="2846" spans="25:28" x14ac:dyDescent="0.2">
      <c r="Y2846" s="1019"/>
      <c r="AA2846" s="1019"/>
      <c r="AB2846" s="1019"/>
    </row>
    <row r="2847" spans="25:28" x14ac:dyDescent="0.2">
      <c r="Y2847" s="1019"/>
      <c r="AA2847" s="1019"/>
      <c r="AB2847" s="1019"/>
    </row>
    <row r="2848" spans="25:28" x14ac:dyDescent="0.2">
      <c r="Y2848" s="1019"/>
      <c r="AA2848" s="1019"/>
      <c r="AB2848" s="1019"/>
    </row>
    <row r="2849" spans="25:28" x14ac:dyDescent="0.2">
      <c r="Y2849" s="1019"/>
      <c r="AA2849" s="1019"/>
      <c r="AB2849" s="1019"/>
    </row>
    <row r="2850" spans="25:28" x14ac:dyDescent="0.2">
      <c r="Y2850" s="1019"/>
      <c r="AA2850" s="1019"/>
      <c r="AB2850" s="1019"/>
    </row>
    <row r="2851" spans="25:28" x14ac:dyDescent="0.2">
      <c r="Y2851" s="1019"/>
      <c r="AA2851" s="1019"/>
      <c r="AB2851" s="1019"/>
    </row>
    <row r="2852" spans="25:28" x14ac:dyDescent="0.2">
      <c r="Y2852" s="1019"/>
      <c r="AA2852" s="1019"/>
      <c r="AB2852" s="1019"/>
    </row>
    <row r="2853" spans="25:28" x14ac:dyDescent="0.2">
      <c r="Y2853" s="1019"/>
      <c r="AA2853" s="1019"/>
      <c r="AB2853" s="1019"/>
    </row>
    <row r="2854" spans="25:28" x14ac:dyDescent="0.2">
      <c r="Y2854" s="1019"/>
      <c r="AA2854" s="1019"/>
      <c r="AB2854" s="1019"/>
    </row>
    <row r="2855" spans="25:28" x14ac:dyDescent="0.2">
      <c r="Y2855" s="1019"/>
      <c r="AA2855" s="1019"/>
      <c r="AB2855" s="1019"/>
    </row>
    <row r="2856" spans="25:28" x14ac:dyDescent="0.2">
      <c r="Y2856" s="1019"/>
      <c r="AA2856" s="1019"/>
      <c r="AB2856" s="1019"/>
    </row>
    <row r="2857" spans="25:28" x14ac:dyDescent="0.2">
      <c r="Y2857" s="1019"/>
      <c r="AA2857" s="1019"/>
      <c r="AB2857" s="1019"/>
    </row>
    <row r="2858" spans="25:28" x14ac:dyDescent="0.2">
      <c r="Y2858" s="1019"/>
      <c r="AA2858" s="1019"/>
      <c r="AB2858" s="1019"/>
    </row>
    <row r="2859" spans="25:28" x14ac:dyDescent="0.2">
      <c r="Y2859" s="1019"/>
      <c r="AA2859" s="1019"/>
      <c r="AB2859" s="1019"/>
    </row>
    <row r="2860" spans="25:28" x14ac:dyDescent="0.2">
      <c r="Y2860" s="1019"/>
      <c r="AA2860" s="1019"/>
      <c r="AB2860" s="1019"/>
    </row>
    <row r="2861" spans="25:28" x14ac:dyDescent="0.2">
      <c r="Y2861" s="1019"/>
      <c r="AA2861" s="1019"/>
      <c r="AB2861" s="1019"/>
    </row>
    <row r="2862" spans="25:28" x14ac:dyDescent="0.2">
      <c r="Y2862" s="1019"/>
      <c r="AA2862" s="1019"/>
      <c r="AB2862" s="1019"/>
    </row>
    <row r="2863" spans="25:28" x14ac:dyDescent="0.2">
      <c r="Y2863" s="1019"/>
      <c r="AA2863" s="1019"/>
      <c r="AB2863" s="1019"/>
    </row>
    <row r="2864" spans="25:28" x14ac:dyDescent="0.2">
      <c r="Y2864" s="1019"/>
      <c r="AA2864" s="1019"/>
      <c r="AB2864" s="1019"/>
    </row>
    <row r="2865" spans="25:28" x14ac:dyDescent="0.2">
      <c r="Y2865" s="1019"/>
      <c r="AA2865" s="1019"/>
      <c r="AB2865" s="1019"/>
    </row>
    <row r="2866" spans="25:28" x14ac:dyDescent="0.2">
      <c r="Y2866" s="1019"/>
      <c r="AA2866" s="1019"/>
      <c r="AB2866" s="1019"/>
    </row>
    <row r="2867" spans="25:28" x14ac:dyDescent="0.2">
      <c r="Y2867" s="1019"/>
      <c r="AA2867" s="1019"/>
      <c r="AB2867" s="1019"/>
    </row>
    <row r="2868" spans="25:28" x14ac:dyDescent="0.2">
      <c r="Y2868" s="1019"/>
      <c r="AA2868" s="1019"/>
      <c r="AB2868" s="1019"/>
    </row>
    <row r="2869" spans="25:28" x14ac:dyDescent="0.2">
      <c r="Y2869" s="1019"/>
      <c r="AA2869" s="1019"/>
      <c r="AB2869" s="1019"/>
    </row>
    <row r="2870" spans="25:28" x14ac:dyDescent="0.2">
      <c r="Y2870" s="1019"/>
      <c r="AA2870" s="1019"/>
      <c r="AB2870" s="1019"/>
    </row>
    <row r="2871" spans="25:28" x14ac:dyDescent="0.2">
      <c r="Y2871" s="1019"/>
      <c r="AA2871" s="1019"/>
      <c r="AB2871" s="1019"/>
    </row>
    <row r="2872" spans="25:28" x14ac:dyDescent="0.2">
      <c r="Y2872" s="1019"/>
      <c r="AA2872" s="1019"/>
      <c r="AB2872" s="1019"/>
    </row>
    <row r="2873" spans="25:28" x14ac:dyDescent="0.2">
      <c r="Y2873" s="1019"/>
      <c r="AA2873" s="1019"/>
      <c r="AB2873" s="1019"/>
    </row>
    <row r="2874" spans="25:28" x14ac:dyDescent="0.2">
      <c r="Y2874" s="1019"/>
      <c r="AA2874" s="1019"/>
      <c r="AB2874" s="1019"/>
    </row>
    <row r="2875" spans="25:28" x14ac:dyDescent="0.2">
      <c r="Y2875" s="1019"/>
      <c r="AA2875" s="1019"/>
      <c r="AB2875" s="1019"/>
    </row>
    <row r="2876" spans="25:28" x14ac:dyDescent="0.2">
      <c r="Y2876" s="1019"/>
      <c r="AA2876" s="1019"/>
      <c r="AB2876" s="1019"/>
    </row>
    <row r="2877" spans="25:28" x14ac:dyDescent="0.2">
      <c r="Y2877" s="1019"/>
      <c r="AA2877" s="1019"/>
      <c r="AB2877" s="1019"/>
    </row>
    <row r="2878" spans="25:28" x14ac:dyDescent="0.2">
      <c r="Y2878" s="1019"/>
      <c r="AA2878" s="1019"/>
      <c r="AB2878" s="1019"/>
    </row>
    <row r="2879" spans="25:28" x14ac:dyDescent="0.2">
      <c r="Y2879" s="1019"/>
      <c r="AA2879" s="1019"/>
      <c r="AB2879" s="1019"/>
    </row>
    <row r="2880" spans="25:28" x14ac:dyDescent="0.2">
      <c r="Y2880" s="1019"/>
      <c r="AA2880" s="1019"/>
      <c r="AB2880" s="1019"/>
    </row>
    <row r="2881" spans="25:28" x14ac:dyDescent="0.2">
      <c r="Y2881" s="1019"/>
      <c r="AA2881" s="1019"/>
      <c r="AB2881" s="1019"/>
    </row>
    <row r="2882" spans="25:28" x14ac:dyDescent="0.2">
      <c r="Y2882" s="1019"/>
      <c r="AA2882" s="1019"/>
      <c r="AB2882" s="1019"/>
    </row>
    <row r="2883" spans="25:28" x14ac:dyDescent="0.2">
      <c r="Y2883" s="1019"/>
      <c r="AA2883" s="1019"/>
      <c r="AB2883" s="1019"/>
    </row>
    <row r="2884" spans="25:28" x14ac:dyDescent="0.2">
      <c r="Y2884" s="1019"/>
      <c r="AA2884" s="1019"/>
      <c r="AB2884" s="1019"/>
    </row>
    <row r="2885" spans="25:28" x14ac:dyDescent="0.2">
      <c r="Y2885" s="1019"/>
      <c r="AA2885" s="1019"/>
      <c r="AB2885" s="1019"/>
    </row>
    <row r="2886" spans="25:28" x14ac:dyDescent="0.2">
      <c r="Y2886" s="1019"/>
      <c r="AA2886" s="1019"/>
      <c r="AB2886" s="1019"/>
    </row>
    <row r="2887" spans="25:28" x14ac:dyDescent="0.2">
      <c r="Y2887" s="1019"/>
      <c r="AA2887" s="1019"/>
      <c r="AB2887" s="1019"/>
    </row>
    <row r="2888" spans="25:28" x14ac:dyDescent="0.2">
      <c r="Y2888" s="1019"/>
      <c r="AA2888" s="1019"/>
      <c r="AB2888" s="1019"/>
    </row>
    <row r="2889" spans="25:28" x14ac:dyDescent="0.2">
      <c r="Y2889" s="1019"/>
      <c r="AA2889" s="1019"/>
      <c r="AB2889" s="1019"/>
    </row>
    <row r="2890" spans="25:28" x14ac:dyDescent="0.2">
      <c r="Y2890" s="1019"/>
      <c r="AA2890" s="1019"/>
      <c r="AB2890" s="1019"/>
    </row>
    <row r="2891" spans="25:28" x14ac:dyDescent="0.2">
      <c r="Y2891" s="1019"/>
      <c r="AA2891" s="1019"/>
      <c r="AB2891" s="1019"/>
    </row>
    <row r="2892" spans="25:28" x14ac:dyDescent="0.2">
      <c r="Y2892" s="1019"/>
      <c r="AA2892" s="1019"/>
      <c r="AB2892" s="1019"/>
    </row>
    <row r="2893" spans="25:28" x14ac:dyDescent="0.2">
      <c r="Y2893" s="1019"/>
      <c r="AA2893" s="1019"/>
      <c r="AB2893" s="1019"/>
    </row>
    <row r="2894" spans="25:28" x14ac:dyDescent="0.2">
      <c r="Y2894" s="1019"/>
      <c r="AA2894" s="1019"/>
      <c r="AB2894" s="1019"/>
    </row>
    <row r="2895" spans="25:28" x14ac:dyDescent="0.2">
      <c r="Y2895" s="1019"/>
      <c r="AA2895" s="1019"/>
      <c r="AB2895" s="1019"/>
    </row>
    <row r="2896" spans="25:28" x14ac:dyDescent="0.2">
      <c r="Y2896" s="1019"/>
      <c r="AA2896" s="1019"/>
      <c r="AB2896" s="1019"/>
    </row>
    <row r="2897" spans="25:28" x14ac:dyDescent="0.2">
      <c r="Y2897" s="1019"/>
      <c r="AA2897" s="1019"/>
      <c r="AB2897" s="1019"/>
    </row>
    <row r="2898" spans="25:28" x14ac:dyDescent="0.2">
      <c r="Y2898" s="1019"/>
      <c r="AA2898" s="1019"/>
      <c r="AB2898" s="1019"/>
    </row>
    <row r="2899" spans="25:28" x14ac:dyDescent="0.2">
      <c r="Y2899" s="1019"/>
      <c r="AA2899" s="1019"/>
      <c r="AB2899" s="1019"/>
    </row>
    <row r="2900" spans="25:28" x14ac:dyDescent="0.2">
      <c r="Y2900" s="1019"/>
      <c r="AA2900" s="1019"/>
      <c r="AB2900" s="1019"/>
    </row>
    <row r="2901" spans="25:28" x14ac:dyDescent="0.2">
      <c r="Y2901" s="1019"/>
      <c r="AA2901" s="1019"/>
      <c r="AB2901" s="1019"/>
    </row>
    <row r="2902" spans="25:28" x14ac:dyDescent="0.2">
      <c r="Y2902" s="1019"/>
      <c r="AA2902" s="1019"/>
      <c r="AB2902" s="1019"/>
    </row>
    <row r="2903" spans="25:28" x14ac:dyDescent="0.2">
      <c r="Y2903" s="1019"/>
      <c r="AA2903" s="1019"/>
      <c r="AB2903" s="1019"/>
    </row>
    <row r="2904" spans="25:28" x14ac:dyDescent="0.2">
      <c r="Y2904" s="1019"/>
      <c r="AA2904" s="1019"/>
      <c r="AB2904" s="1019"/>
    </row>
    <row r="2905" spans="25:28" x14ac:dyDescent="0.2">
      <c r="Y2905" s="1019"/>
      <c r="AA2905" s="1019"/>
      <c r="AB2905" s="1019"/>
    </row>
    <row r="2906" spans="25:28" x14ac:dyDescent="0.2">
      <c r="Y2906" s="1019"/>
      <c r="AA2906" s="1019"/>
      <c r="AB2906" s="1019"/>
    </row>
    <row r="2907" spans="25:28" x14ac:dyDescent="0.2">
      <c r="Y2907" s="1019"/>
      <c r="AA2907" s="1019"/>
      <c r="AB2907" s="1019"/>
    </row>
    <row r="2908" spans="25:28" x14ac:dyDescent="0.2">
      <c r="Y2908" s="1019"/>
      <c r="AA2908" s="1019"/>
      <c r="AB2908" s="1019"/>
    </row>
    <row r="2909" spans="25:28" x14ac:dyDescent="0.2">
      <c r="Y2909" s="1019"/>
      <c r="AA2909" s="1019"/>
      <c r="AB2909" s="1019"/>
    </row>
    <row r="2910" spans="25:28" x14ac:dyDescent="0.2">
      <c r="Y2910" s="1019"/>
      <c r="AA2910" s="1019"/>
      <c r="AB2910" s="1019"/>
    </row>
    <row r="2911" spans="25:28" x14ac:dyDescent="0.2">
      <c r="Y2911" s="1019"/>
      <c r="AA2911" s="1019"/>
      <c r="AB2911" s="1019"/>
    </row>
    <row r="2912" spans="25:28" x14ac:dyDescent="0.2">
      <c r="Y2912" s="1019"/>
      <c r="AA2912" s="1019"/>
      <c r="AB2912" s="1019"/>
    </row>
    <row r="2913" spans="25:28" x14ac:dyDescent="0.2">
      <c r="Y2913" s="1019"/>
      <c r="AA2913" s="1019"/>
      <c r="AB2913" s="1019"/>
    </row>
    <row r="2914" spans="25:28" x14ac:dyDescent="0.2">
      <c r="Y2914" s="1019"/>
      <c r="AA2914" s="1019"/>
      <c r="AB2914" s="1019"/>
    </row>
    <row r="2915" spans="25:28" x14ac:dyDescent="0.2">
      <c r="Y2915" s="1019"/>
      <c r="AA2915" s="1019"/>
      <c r="AB2915" s="1019"/>
    </row>
    <row r="2916" spans="25:28" x14ac:dyDescent="0.2">
      <c r="Y2916" s="1019"/>
      <c r="AA2916" s="1019"/>
      <c r="AB2916" s="1019"/>
    </row>
    <row r="2917" spans="25:28" x14ac:dyDescent="0.2">
      <c r="Y2917" s="1019"/>
      <c r="AA2917" s="1019"/>
      <c r="AB2917" s="1019"/>
    </row>
    <row r="2918" spans="25:28" x14ac:dyDescent="0.2">
      <c r="Y2918" s="1019"/>
      <c r="AA2918" s="1019"/>
      <c r="AB2918" s="1019"/>
    </row>
    <row r="2919" spans="25:28" x14ac:dyDescent="0.2">
      <c r="Y2919" s="1019"/>
      <c r="AA2919" s="1019"/>
      <c r="AB2919" s="1019"/>
    </row>
    <row r="2920" spans="25:28" x14ac:dyDescent="0.2">
      <c r="Y2920" s="1019"/>
      <c r="AA2920" s="1019"/>
      <c r="AB2920" s="1019"/>
    </row>
    <row r="2921" spans="25:28" x14ac:dyDescent="0.2">
      <c r="Y2921" s="1019"/>
      <c r="AA2921" s="1019"/>
      <c r="AB2921" s="1019"/>
    </row>
    <row r="2922" spans="25:28" x14ac:dyDescent="0.2">
      <c r="Y2922" s="1019"/>
      <c r="AA2922" s="1019"/>
      <c r="AB2922" s="1019"/>
    </row>
    <row r="2923" spans="25:28" x14ac:dyDescent="0.2">
      <c r="Y2923" s="1019"/>
      <c r="AA2923" s="1019"/>
      <c r="AB2923" s="1019"/>
    </row>
    <row r="2924" spans="25:28" x14ac:dyDescent="0.2">
      <c r="Y2924" s="1019"/>
      <c r="AA2924" s="1019"/>
      <c r="AB2924" s="1019"/>
    </row>
    <row r="2925" spans="25:28" x14ac:dyDescent="0.2">
      <c r="Y2925" s="1019"/>
      <c r="AA2925" s="1019"/>
      <c r="AB2925" s="1019"/>
    </row>
    <row r="2926" spans="25:28" x14ac:dyDescent="0.2">
      <c r="Y2926" s="1019"/>
      <c r="AA2926" s="1019"/>
      <c r="AB2926" s="1019"/>
    </row>
    <row r="2927" spans="25:28" x14ac:dyDescent="0.2">
      <c r="Y2927" s="1019"/>
      <c r="AA2927" s="1019"/>
      <c r="AB2927" s="1019"/>
    </row>
    <row r="2928" spans="25:28" x14ac:dyDescent="0.2">
      <c r="Y2928" s="1019"/>
      <c r="AA2928" s="1019"/>
      <c r="AB2928" s="1019"/>
    </row>
    <row r="2929" spans="25:28" x14ac:dyDescent="0.2">
      <c r="Y2929" s="1019"/>
      <c r="AA2929" s="1019"/>
      <c r="AB2929" s="1019"/>
    </row>
    <row r="2930" spans="25:28" x14ac:dyDescent="0.2">
      <c r="Y2930" s="1019"/>
      <c r="AA2930" s="1019"/>
      <c r="AB2930" s="1019"/>
    </row>
    <row r="2931" spans="25:28" x14ac:dyDescent="0.2">
      <c r="Y2931" s="1019"/>
      <c r="AA2931" s="1019"/>
      <c r="AB2931" s="1019"/>
    </row>
    <row r="2932" spans="25:28" x14ac:dyDescent="0.2">
      <c r="Y2932" s="1019"/>
      <c r="AA2932" s="1019"/>
      <c r="AB2932" s="1019"/>
    </row>
    <row r="2933" spans="25:28" x14ac:dyDescent="0.2">
      <c r="Y2933" s="1019"/>
      <c r="AA2933" s="1019"/>
      <c r="AB2933" s="1019"/>
    </row>
    <row r="2934" spans="25:28" x14ac:dyDescent="0.2">
      <c r="Y2934" s="1019"/>
      <c r="AA2934" s="1019"/>
      <c r="AB2934" s="1019"/>
    </row>
    <row r="2935" spans="25:28" x14ac:dyDescent="0.2">
      <c r="Y2935" s="1019"/>
      <c r="AA2935" s="1019"/>
      <c r="AB2935" s="1019"/>
    </row>
    <row r="2936" spans="25:28" x14ac:dyDescent="0.2">
      <c r="Y2936" s="1019"/>
      <c r="AA2936" s="1019"/>
      <c r="AB2936" s="1019"/>
    </row>
    <row r="2937" spans="25:28" x14ac:dyDescent="0.2">
      <c r="Y2937" s="1019"/>
      <c r="AA2937" s="1019"/>
      <c r="AB2937" s="1019"/>
    </row>
    <row r="2938" spans="25:28" x14ac:dyDescent="0.2">
      <c r="Y2938" s="1019"/>
      <c r="AA2938" s="1019"/>
      <c r="AB2938" s="1019"/>
    </row>
    <row r="2939" spans="25:28" x14ac:dyDescent="0.2">
      <c r="Y2939" s="1019"/>
      <c r="AA2939" s="1019"/>
      <c r="AB2939" s="1019"/>
    </row>
    <row r="2940" spans="25:28" x14ac:dyDescent="0.2">
      <c r="Y2940" s="1019"/>
      <c r="AA2940" s="1019"/>
      <c r="AB2940" s="1019"/>
    </row>
    <row r="2941" spans="25:28" x14ac:dyDescent="0.2">
      <c r="Y2941" s="1019"/>
      <c r="AA2941" s="1019"/>
      <c r="AB2941" s="1019"/>
    </row>
    <row r="2942" spans="25:28" x14ac:dyDescent="0.2">
      <c r="Y2942" s="1019"/>
      <c r="AA2942" s="1019"/>
      <c r="AB2942" s="1019"/>
    </row>
    <row r="2943" spans="25:28" x14ac:dyDescent="0.2">
      <c r="Y2943" s="1019"/>
      <c r="AA2943" s="1019"/>
      <c r="AB2943" s="1019"/>
    </row>
    <row r="2944" spans="25:28" x14ac:dyDescent="0.2">
      <c r="Y2944" s="1019"/>
      <c r="AA2944" s="1019"/>
      <c r="AB2944" s="1019"/>
    </row>
    <row r="2945" spans="25:28" x14ac:dyDescent="0.2">
      <c r="Y2945" s="1019"/>
      <c r="AA2945" s="1019"/>
      <c r="AB2945" s="1019"/>
    </row>
    <row r="2946" spans="25:28" x14ac:dyDescent="0.2">
      <c r="Y2946" s="1019"/>
      <c r="AA2946" s="1019"/>
      <c r="AB2946" s="1019"/>
    </row>
    <row r="2947" spans="25:28" x14ac:dyDescent="0.2">
      <c r="Y2947" s="1019"/>
      <c r="AA2947" s="1019"/>
      <c r="AB2947" s="1019"/>
    </row>
    <row r="2948" spans="25:28" x14ac:dyDescent="0.2">
      <c r="Y2948" s="1019"/>
      <c r="AA2948" s="1019"/>
      <c r="AB2948" s="1019"/>
    </row>
    <row r="2949" spans="25:28" x14ac:dyDescent="0.2">
      <c r="Y2949" s="1019"/>
      <c r="AA2949" s="1019"/>
      <c r="AB2949" s="1019"/>
    </row>
    <row r="2950" spans="25:28" x14ac:dyDescent="0.2">
      <c r="Y2950" s="1019"/>
      <c r="AA2950" s="1019"/>
      <c r="AB2950" s="1019"/>
    </row>
    <row r="2951" spans="25:28" x14ac:dyDescent="0.2">
      <c r="Y2951" s="1019"/>
      <c r="AA2951" s="1019"/>
      <c r="AB2951" s="1019"/>
    </row>
    <row r="2952" spans="25:28" x14ac:dyDescent="0.2">
      <c r="Y2952" s="1019"/>
      <c r="AA2952" s="1019"/>
      <c r="AB2952" s="1019"/>
    </row>
    <row r="2953" spans="25:28" x14ac:dyDescent="0.2">
      <c r="Y2953" s="1019"/>
      <c r="AA2953" s="1019"/>
      <c r="AB2953" s="1019"/>
    </row>
    <row r="2954" spans="25:28" x14ac:dyDescent="0.2">
      <c r="Y2954" s="1019"/>
      <c r="AA2954" s="1019"/>
      <c r="AB2954" s="1019"/>
    </row>
    <row r="2955" spans="25:28" x14ac:dyDescent="0.2">
      <c r="Y2955" s="1019"/>
      <c r="AA2955" s="1019"/>
      <c r="AB2955" s="1019"/>
    </row>
    <row r="2956" spans="25:28" x14ac:dyDescent="0.2">
      <c r="Y2956" s="1019"/>
      <c r="AA2956" s="1019"/>
      <c r="AB2956" s="1019"/>
    </row>
    <row r="2957" spans="25:28" x14ac:dyDescent="0.2">
      <c r="Y2957" s="1019"/>
      <c r="AA2957" s="1019"/>
      <c r="AB2957" s="1019"/>
    </row>
    <row r="2958" spans="25:28" x14ac:dyDescent="0.2">
      <c r="Y2958" s="1019"/>
      <c r="AA2958" s="1019"/>
      <c r="AB2958" s="1019"/>
    </row>
    <row r="2959" spans="25:28" x14ac:dyDescent="0.2">
      <c r="Y2959" s="1019"/>
      <c r="AA2959" s="1019"/>
      <c r="AB2959" s="1019"/>
    </row>
    <row r="2960" spans="25:28" x14ac:dyDescent="0.2">
      <c r="Y2960" s="1019"/>
      <c r="AA2960" s="1019"/>
      <c r="AB2960" s="1019"/>
    </row>
    <row r="2961" spans="25:28" x14ac:dyDescent="0.2">
      <c r="Y2961" s="1019"/>
      <c r="AA2961" s="1019"/>
      <c r="AB2961" s="1019"/>
    </row>
    <row r="2962" spans="25:28" x14ac:dyDescent="0.2">
      <c r="Y2962" s="1019"/>
      <c r="AA2962" s="1019"/>
      <c r="AB2962" s="1019"/>
    </row>
    <row r="2963" spans="25:28" x14ac:dyDescent="0.2">
      <c r="Y2963" s="1019"/>
      <c r="AA2963" s="1019"/>
      <c r="AB2963" s="1019"/>
    </row>
    <row r="2964" spans="25:28" x14ac:dyDescent="0.2">
      <c r="Y2964" s="1019"/>
      <c r="AA2964" s="1019"/>
      <c r="AB2964" s="1019"/>
    </row>
    <row r="2965" spans="25:28" x14ac:dyDescent="0.2">
      <c r="Y2965" s="1019"/>
      <c r="AA2965" s="1019"/>
      <c r="AB2965" s="1019"/>
    </row>
    <row r="2966" spans="25:28" x14ac:dyDescent="0.2">
      <c r="Y2966" s="1019"/>
      <c r="AA2966" s="1019"/>
      <c r="AB2966" s="1019"/>
    </row>
    <row r="2967" spans="25:28" x14ac:dyDescent="0.2">
      <c r="Y2967" s="1019"/>
      <c r="AA2967" s="1019"/>
      <c r="AB2967" s="1019"/>
    </row>
    <row r="2968" spans="25:28" x14ac:dyDescent="0.2">
      <c r="Y2968" s="1019"/>
      <c r="AA2968" s="1019"/>
      <c r="AB2968" s="1019"/>
    </row>
    <row r="2969" spans="25:28" x14ac:dyDescent="0.2">
      <c r="Y2969" s="1019"/>
      <c r="AA2969" s="1019"/>
      <c r="AB2969" s="1019"/>
    </row>
    <row r="2970" spans="25:28" x14ac:dyDescent="0.2">
      <c r="Y2970" s="1019"/>
      <c r="AA2970" s="1019"/>
      <c r="AB2970" s="1019"/>
    </row>
    <row r="2971" spans="25:28" x14ac:dyDescent="0.2">
      <c r="Y2971" s="1019"/>
      <c r="AA2971" s="1019"/>
      <c r="AB2971" s="1019"/>
    </row>
    <row r="2972" spans="25:28" x14ac:dyDescent="0.2">
      <c r="Y2972" s="1019"/>
      <c r="AA2972" s="1019"/>
      <c r="AB2972" s="1019"/>
    </row>
    <row r="2973" spans="25:28" x14ac:dyDescent="0.2">
      <c r="Y2973" s="1019"/>
      <c r="AA2973" s="1019"/>
      <c r="AB2973" s="1019"/>
    </row>
    <row r="2974" spans="25:28" x14ac:dyDescent="0.2">
      <c r="Y2974" s="1019"/>
      <c r="AA2974" s="1019"/>
      <c r="AB2974" s="1019"/>
    </row>
    <row r="2975" spans="25:28" x14ac:dyDescent="0.2">
      <c r="Y2975" s="1019"/>
      <c r="AA2975" s="1019"/>
      <c r="AB2975" s="1019"/>
    </row>
    <row r="2976" spans="25:28" x14ac:dyDescent="0.2">
      <c r="Y2976" s="1019"/>
      <c r="AA2976" s="1019"/>
      <c r="AB2976" s="1019"/>
    </row>
    <row r="2977" spans="25:28" x14ac:dyDescent="0.2">
      <c r="Y2977" s="1019"/>
      <c r="AA2977" s="1019"/>
      <c r="AB2977" s="1019"/>
    </row>
    <row r="2978" spans="25:28" x14ac:dyDescent="0.2">
      <c r="Y2978" s="1019"/>
      <c r="AA2978" s="1019"/>
      <c r="AB2978" s="1019"/>
    </row>
    <row r="2979" spans="25:28" x14ac:dyDescent="0.2">
      <c r="Y2979" s="1019"/>
      <c r="AA2979" s="1019"/>
      <c r="AB2979" s="1019"/>
    </row>
    <row r="2980" spans="25:28" x14ac:dyDescent="0.2">
      <c r="Y2980" s="1019"/>
      <c r="AA2980" s="1019"/>
      <c r="AB2980" s="1019"/>
    </row>
    <row r="2981" spans="25:28" x14ac:dyDescent="0.2">
      <c r="Y2981" s="1019"/>
      <c r="AA2981" s="1019"/>
      <c r="AB2981" s="1019"/>
    </row>
    <row r="2982" spans="25:28" x14ac:dyDescent="0.2">
      <c r="Y2982" s="1019"/>
      <c r="AA2982" s="1019"/>
      <c r="AB2982" s="1019"/>
    </row>
    <row r="2983" spans="25:28" x14ac:dyDescent="0.2">
      <c r="Y2983" s="1019"/>
      <c r="AA2983" s="1019"/>
      <c r="AB2983" s="1019"/>
    </row>
    <row r="2984" spans="25:28" x14ac:dyDescent="0.2">
      <c r="Y2984" s="1019"/>
      <c r="AA2984" s="1019"/>
      <c r="AB2984" s="1019"/>
    </row>
    <row r="2985" spans="25:28" x14ac:dyDescent="0.2">
      <c r="Y2985" s="1019"/>
      <c r="AA2985" s="1019"/>
      <c r="AB2985" s="1019"/>
    </row>
    <row r="2986" spans="25:28" x14ac:dyDescent="0.2">
      <c r="Y2986" s="1019"/>
      <c r="AA2986" s="1019"/>
      <c r="AB2986" s="1019"/>
    </row>
    <row r="2987" spans="25:28" x14ac:dyDescent="0.2">
      <c r="Y2987" s="1019"/>
      <c r="AA2987" s="1019"/>
      <c r="AB2987" s="1019"/>
    </row>
    <row r="2988" spans="25:28" x14ac:dyDescent="0.2">
      <c r="Y2988" s="1019"/>
      <c r="AA2988" s="1019"/>
      <c r="AB2988" s="1019"/>
    </row>
    <row r="2989" spans="25:28" x14ac:dyDescent="0.2">
      <c r="Y2989" s="1019"/>
      <c r="AA2989" s="1019"/>
      <c r="AB2989" s="1019"/>
    </row>
    <row r="2990" spans="25:28" x14ac:dyDescent="0.2">
      <c r="Y2990" s="1019"/>
      <c r="AA2990" s="1019"/>
      <c r="AB2990" s="1019"/>
    </row>
    <row r="2991" spans="25:28" x14ac:dyDescent="0.2">
      <c r="Y2991" s="1019"/>
      <c r="AA2991" s="1019"/>
      <c r="AB2991" s="1019"/>
    </row>
    <row r="2992" spans="25:28" x14ac:dyDescent="0.2">
      <c r="Y2992" s="1019"/>
      <c r="AA2992" s="1019"/>
      <c r="AB2992" s="1019"/>
    </row>
    <row r="2993" spans="25:28" x14ac:dyDescent="0.2">
      <c r="Y2993" s="1019"/>
      <c r="AA2993" s="1019"/>
      <c r="AB2993" s="1019"/>
    </row>
    <row r="2994" spans="25:28" x14ac:dyDescent="0.2">
      <c r="Y2994" s="1019"/>
      <c r="AA2994" s="1019"/>
      <c r="AB2994" s="1019"/>
    </row>
    <row r="2995" spans="25:28" x14ac:dyDescent="0.2">
      <c r="Y2995" s="1019"/>
      <c r="AA2995" s="1019"/>
      <c r="AB2995" s="1019"/>
    </row>
    <row r="2996" spans="25:28" x14ac:dyDescent="0.2">
      <c r="Y2996" s="1019"/>
      <c r="AA2996" s="1019"/>
      <c r="AB2996" s="1019"/>
    </row>
    <row r="2997" spans="25:28" x14ac:dyDescent="0.2">
      <c r="Y2997" s="1019"/>
      <c r="AA2997" s="1019"/>
      <c r="AB2997" s="1019"/>
    </row>
    <row r="2998" spans="25:28" x14ac:dyDescent="0.2">
      <c r="Y2998" s="1019"/>
      <c r="AA2998" s="1019"/>
      <c r="AB2998" s="1019"/>
    </row>
    <row r="2999" spans="25:28" x14ac:dyDescent="0.2">
      <c r="Y2999" s="1019"/>
      <c r="AA2999" s="1019"/>
      <c r="AB2999" s="1019"/>
    </row>
    <row r="3000" spans="25:28" x14ac:dyDescent="0.2">
      <c r="Y3000" s="1019"/>
      <c r="AA3000" s="1019"/>
      <c r="AB3000" s="1019"/>
    </row>
    <row r="3001" spans="25:28" x14ac:dyDescent="0.2">
      <c r="Y3001" s="1019"/>
      <c r="AA3001" s="1019"/>
      <c r="AB3001" s="1019"/>
    </row>
    <row r="3002" spans="25:28" x14ac:dyDescent="0.2">
      <c r="Y3002" s="1019"/>
      <c r="AA3002" s="1019"/>
      <c r="AB3002" s="1019"/>
    </row>
    <row r="3003" spans="25:28" x14ac:dyDescent="0.2">
      <c r="Y3003" s="1019"/>
      <c r="AA3003" s="1019"/>
      <c r="AB3003" s="1019"/>
    </row>
    <row r="3004" spans="25:28" x14ac:dyDescent="0.2">
      <c r="Y3004" s="1019"/>
      <c r="AA3004" s="1019"/>
      <c r="AB3004" s="1019"/>
    </row>
    <row r="3005" spans="25:28" x14ac:dyDescent="0.2">
      <c r="Y3005" s="1019"/>
      <c r="AA3005" s="1019"/>
      <c r="AB3005" s="1019"/>
    </row>
    <row r="3006" spans="25:28" x14ac:dyDescent="0.2">
      <c r="Y3006" s="1019"/>
      <c r="AA3006" s="1019"/>
      <c r="AB3006" s="1019"/>
    </row>
    <row r="3007" spans="25:28" x14ac:dyDescent="0.2">
      <c r="Y3007" s="1019"/>
      <c r="AA3007" s="1019"/>
      <c r="AB3007" s="1019"/>
    </row>
    <row r="3008" spans="25:28" x14ac:dyDescent="0.2">
      <c r="Y3008" s="1019"/>
      <c r="AA3008" s="1019"/>
      <c r="AB3008" s="1019"/>
    </row>
    <row r="3009" spans="25:28" x14ac:dyDescent="0.2">
      <c r="Y3009" s="1019"/>
      <c r="AA3009" s="1019"/>
      <c r="AB3009" s="1019"/>
    </row>
    <row r="3010" spans="25:28" x14ac:dyDescent="0.2">
      <c r="Y3010" s="1019"/>
      <c r="AA3010" s="1019"/>
      <c r="AB3010" s="1019"/>
    </row>
    <row r="3011" spans="25:28" x14ac:dyDescent="0.2">
      <c r="Y3011" s="1019"/>
      <c r="AA3011" s="1019"/>
      <c r="AB3011" s="1019"/>
    </row>
    <row r="3012" spans="25:28" x14ac:dyDescent="0.2">
      <c r="Y3012" s="1019"/>
      <c r="AA3012" s="1019"/>
      <c r="AB3012" s="1019"/>
    </row>
    <row r="3013" spans="25:28" x14ac:dyDescent="0.2">
      <c r="Y3013" s="1019"/>
      <c r="AA3013" s="1019"/>
      <c r="AB3013" s="1019"/>
    </row>
    <row r="3014" spans="25:28" x14ac:dyDescent="0.2">
      <c r="Y3014" s="1019"/>
      <c r="AA3014" s="1019"/>
      <c r="AB3014" s="1019"/>
    </row>
    <row r="3015" spans="25:28" x14ac:dyDescent="0.2">
      <c r="Y3015" s="1019"/>
      <c r="AA3015" s="1019"/>
      <c r="AB3015" s="1019"/>
    </row>
    <row r="3016" spans="25:28" x14ac:dyDescent="0.2">
      <c r="Y3016" s="1019"/>
      <c r="AA3016" s="1019"/>
      <c r="AB3016" s="1019"/>
    </row>
    <row r="3017" spans="25:28" x14ac:dyDescent="0.2">
      <c r="Y3017" s="1019"/>
      <c r="AA3017" s="1019"/>
      <c r="AB3017" s="1019"/>
    </row>
    <row r="3018" spans="25:28" x14ac:dyDescent="0.2">
      <c r="Y3018" s="1019"/>
      <c r="AA3018" s="1019"/>
      <c r="AB3018" s="1019"/>
    </row>
    <row r="3019" spans="25:28" x14ac:dyDescent="0.2">
      <c r="Y3019" s="1019"/>
      <c r="AA3019" s="1019"/>
      <c r="AB3019" s="1019"/>
    </row>
    <row r="3020" spans="25:28" x14ac:dyDescent="0.2">
      <c r="Y3020" s="1019"/>
      <c r="AA3020" s="1019"/>
      <c r="AB3020" s="1019"/>
    </row>
    <row r="3021" spans="25:28" x14ac:dyDescent="0.2">
      <c r="Y3021" s="1019"/>
      <c r="AA3021" s="1019"/>
      <c r="AB3021" s="1019"/>
    </row>
    <row r="3022" spans="25:28" x14ac:dyDescent="0.2">
      <c r="Y3022" s="1019"/>
      <c r="AA3022" s="1019"/>
      <c r="AB3022" s="1019"/>
    </row>
    <row r="3023" spans="25:28" x14ac:dyDescent="0.2">
      <c r="Y3023" s="1019"/>
      <c r="AA3023" s="1019"/>
      <c r="AB3023" s="1019"/>
    </row>
    <row r="3024" spans="25:28" x14ac:dyDescent="0.2">
      <c r="Y3024" s="1019"/>
      <c r="AA3024" s="1019"/>
      <c r="AB3024" s="1019"/>
    </row>
    <row r="3025" spans="25:28" x14ac:dyDescent="0.2">
      <c r="Y3025" s="1019"/>
      <c r="AA3025" s="1019"/>
      <c r="AB3025" s="1019"/>
    </row>
    <row r="3026" spans="25:28" x14ac:dyDescent="0.2">
      <c r="Y3026" s="1019"/>
      <c r="AA3026" s="1019"/>
      <c r="AB3026" s="1019"/>
    </row>
    <row r="3027" spans="25:28" x14ac:dyDescent="0.2">
      <c r="Y3027" s="1019"/>
      <c r="AA3027" s="1019"/>
      <c r="AB3027" s="1019"/>
    </row>
    <row r="3028" spans="25:28" x14ac:dyDescent="0.2">
      <c r="Y3028" s="1019"/>
      <c r="AA3028" s="1019"/>
      <c r="AB3028" s="1019"/>
    </row>
    <row r="3029" spans="25:28" x14ac:dyDescent="0.2">
      <c r="Y3029" s="1019"/>
      <c r="AA3029" s="1019"/>
      <c r="AB3029" s="1019"/>
    </row>
    <row r="3030" spans="25:28" x14ac:dyDescent="0.2">
      <c r="Y3030" s="1019"/>
      <c r="AA3030" s="1019"/>
      <c r="AB3030" s="1019"/>
    </row>
    <row r="3031" spans="25:28" x14ac:dyDescent="0.2">
      <c r="Y3031" s="1019"/>
      <c r="AA3031" s="1019"/>
      <c r="AB3031" s="1019"/>
    </row>
    <row r="3032" spans="25:28" x14ac:dyDescent="0.2">
      <c r="Y3032" s="1019"/>
      <c r="AA3032" s="1019"/>
      <c r="AB3032" s="1019"/>
    </row>
    <row r="3033" spans="25:28" x14ac:dyDescent="0.2">
      <c r="Y3033" s="1019"/>
      <c r="AA3033" s="1019"/>
      <c r="AB3033" s="1019"/>
    </row>
    <row r="3034" spans="25:28" x14ac:dyDescent="0.2">
      <c r="Y3034" s="1019"/>
      <c r="AA3034" s="1019"/>
      <c r="AB3034" s="1019"/>
    </row>
    <row r="3035" spans="25:28" x14ac:dyDescent="0.2">
      <c r="Y3035" s="1019"/>
      <c r="AA3035" s="1019"/>
      <c r="AB3035" s="1019"/>
    </row>
    <row r="3036" spans="25:28" x14ac:dyDescent="0.2">
      <c r="Y3036" s="1019"/>
      <c r="AA3036" s="1019"/>
      <c r="AB3036" s="1019"/>
    </row>
    <row r="3037" spans="25:28" x14ac:dyDescent="0.2">
      <c r="Y3037" s="1019"/>
      <c r="AA3037" s="1019"/>
      <c r="AB3037" s="1019"/>
    </row>
    <row r="3038" spans="25:28" x14ac:dyDescent="0.2">
      <c r="Y3038" s="1019"/>
      <c r="AA3038" s="1019"/>
      <c r="AB3038" s="1019"/>
    </row>
    <row r="3039" spans="25:28" x14ac:dyDescent="0.2">
      <c r="Y3039" s="1019"/>
      <c r="AA3039" s="1019"/>
      <c r="AB3039" s="1019"/>
    </row>
    <row r="3040" spans="25:28" x14ac:dyDescent="0.2">
      <c r="Y3040" s="1019"/>
      <c r="AA3040" s="1019"/>
      <c r="AB3040" s="1019"/>
    </row>
    <row r="3041" spans="25:28" x14ac:dyDescent="0.2">
      <c r="Y3041" s="1019"/>
      <c r="AA3041" s="1019"/>
      <c r="AB3041" s="1019"/>
    </row>
    <row r="3042" spans="25:28" x14ac:dyDescent="0.2">
      <c r="Y3042" s="1019"/>
      <c r="AA3042" s="1019"/>
      <c r="AB3042" s="1019"/>
    </row>
    <row r="3043" spans="25:28" x14ac:dyDescent="0.2">
      <c r="Y3043" s="1019"/>
      <c r="AA3043" s="1019"/>
      <c r="AB3043" s="1019"/>
    </row>
    <row r="3044" spans="25:28" x14ac:dyDescent="0.2">
      <c r="Y3044" s="1019"/>
      <c r="AA3044" s="1019"/>
      <c r="AB3044" s="1019"/>
    </row>
    <row r="3045" spans="25:28" x14ac:dyDescent="0.2">
      <c r="Y3045" s="1019"/>
      <c r="AA3045" s="1019"/>
      <c r="AB3045" s="1019"/>
    </row>
    <row r="3046" spans="25:28" x14ac:dyDescent="0.2">
      <c r="Y3046" s="1019"/>
      <c r="AA3046" s="1019"/>
      <c r="AB3046" s="1019"/>
    </row>
    <row r="3047" spans="25:28" x14ac:dyDescent="0.2">
      <c r="Y3047" s="1019"/>
      <c r="AA3047" s="1019"/>
      <c r="AB3047" s="1019"/>
    </row>
    <row r="3048" spans="25:28" x14ac:dyDescent="0.2">
      <c r="Y3048" s="1019"/>
      <c r="AA3048" s="1019"/>
      <c r="AB3048" s="1019"/>
    </row>
    <row r="3049" spans="25:28" x14ac:dyDescent="0.2">
      <c r="Y3049" s="1019"/>
      <c r="AA3049" s="1019"/>
      <c r="AB3049" s="1019"/>
    </row>
    <row r="3050" spans="25:28" x14ac:dyDescent="0.2">
      <c r="Y3050" s="1019"/>
      <c r="AA3050" s="1019"/>
      <c r="AB3050" s="1019"/>
    </row>
    <row r="3051" spans="25:28" x14ac:dyDescent="0.2">
      <c r="Y3051" s="1019"/>
      <c r="AA3051" s="1019"/>
      <c r="AB3051" s="1019"/>
    </row>
    <row r="3052" spans="25:28" x14ac:dyDescent="0.2">
      <c r="Y3052" s="1019"/>
      <c r="AA3052" s="1019"/>
      <c r="AB3052" s="1019"/>
    </row>
    <row r="3053" spans="25:28" x14ac:dyDescent="0.2">
      <c r="Y3053" s="1019"/>
      <c r="AA3053" s="1019"/>
      <c r="AB3053" s="1019"/>
    </row>
    <row r="3054" spans="25:28" x14ac:dyDescent="0.2">
      <c r="Y3054" s="1019"/>
      <c r="AA3054" s="1019"/>
      <c r="AB3054" s="1019"/>
    </row>
    <row r="3055" spans="25:28" x14ac:dyDescent="0.2">
      <c r="Y3055" s="1019"/>
      <c r="AA3055" s="1019"/>
      <c r="AB3055" s="1019"/>
    </row>
    <row r="3056" spans="25:28" x14ac:dyDescent="0.2">
      <c r="Y3056" s="1019"/>
      <c r="AA3056" s="1019"/>
      <c r="AB3056" s="1019"/>
    </row>
    <row r="3057" spans="25:28" x14ac:dyDescent="0.2">
      <c r="Y3057" s="1019"/>
      <c r="AA3057" s="1019"/>
      <c r="AB3057" s="1019"/>
    </row>
    <row r="3058" spans="25:28" x14ac:dyDescent="0.2">
      <c r="Y3058" s="1019"/>
      <c r="AA3058" s="1019"/>
      <c r="AB3058" s="1019"/>
    </row>
    <row r="3059" spans="25:28" x14ac:dyDescent="0.2">
      <c r="Y3059" s="1019"/>
      <c r="AA3059" s="1019"/>
      <c r="AB3059" s="1019"/>
    </row>
    <row r="3060" spans="25:28" x14ac:dyDescent="0.2">
      <c r="Y3060" s="1019"/>
      <c r="AA3060" s="1019"/>
      <c r="AB3060" s="1019"/>
    </row>
    <row r="3061" spans="25:28" x14ac:dyDescent="0.2">
      <c r="Y3061" s="1019"/>
      <c r="AA3061" s="1019"/>
      <c r="AB3061" s="1019"/>
    </row>
    <row r="3062" spans="25:28" x14ac:dyDescent="0.2">
      <c r="Y3062" s="1019"/>
      <c r="AA3062" s="1019"/>
      <c r="AB3062" s="1019"/>
    </row>
    <row r="3063" spans="25:28" x14ac:dyDescent="0.2">
      <c r="Y3063" s="1019"/>
      <c r="AA3063" s="1019"/>
      <c r="AB3063" s="1019"/>
    </row>
    <row r="3064" spans="25:28" x14ac:dyDescent="0.2">
      <c r="Y3064" s="1019"/>
      <c r="AA3064" s="1019"/>
      <c r="AB3064" s="1019"/>
    </row>
    <row r="3065" spans="25:28" x14ac:dyDescent="0.2">
      <c r="Y3065" s="1019"/>
      <c r="AA3065" s="1019"/>
      <c r="AB3065" s="1019"/>
    </row>
    <row r="3066" spans="25:28" x14ac:dyDescent="0.2">
      <c r="Y3066" s="1019"/>
      <c r="AA3066" s="1019"/>
      <c r="AB3066" s="1019"/>
    </row>
    <row r="3067" spans="25:28" x14ac:dyDescent="0.2">
      <c r="Y3067" s="1019"/>
      <c r="AA3067" s="1019"/>
      <c r="AB3067" s="1019"/>
    </row>
    <row r="3068" spans="25:28" x14ac:dyDescent="0.2">
      <c r="Y3068" s="1019"/>
      <c r="AA3068" s="1019"/>
      <c r="AB3068" s="1019"/>
    </row>
    <row r="3069" spans="25:28" x14ac:dyDescent="0.2">
      <c r="Y3069" s="1019"/>
      <c r="AA3069" s="1019"/>
      <c r="AB3069" s="1019"/>
    </row>
    <row r="3070" spans="25:28" x14ac:dyDescent="0.2">
      <c r="Y3070" s="1019"/>
      <c r="AA3070" s="1019"/>
      <c r="AB3070" s="1019"/>
    </row>
    <row r="3071" spans="25:28" x14ac:dyDescent="0.2">
      <c r="Y3071" s="1019"/>
      <c r="AA3071" s="1019"/>
      <c r="AB3071" s="1019"/>
    </row>
    <row r="3072" spans="25:28" x14ac:dyDescent="0.2">
      <c r="Y3072" s="1019"/>
      <c r="AA3072" s="1019"/>
      <c r="AB3072" s="1019"/>
    </row>
    <row r="3073" spans="25:28" x14ac:dyDescent="0.2">
      <c r="Y3073" s="1019"/>
      <c r="AA3073" s="1019"/>
      <c r="AB3073" s="1019"/>
    </row>
    <row r="3074" spans="25:28" x14ac:dyDescent="0.2">
      <c r="Y3074" s="1019"/>
      <c r="AA3074" s="1019"/>
      <c r="AB3074" s="1019"/>
    </row>
    <row r="3075" spans="25:28" x14ac:dyDescent="0.2">
      <c r="Y3075" s="1019"/>
      <c r="AA3075" s="1019"/>
      <c r="AB3075" s="1019"/>
    </row>
    <row r="3076" spans="25:28" x14ac:dyDescent="0.2">
      <c r="Y3076" s="1019"/>
      <c r="AA3076" s="1019"/>
      <c r="AB3076" s="1019"/>
    </row>
    <row r="3077" spans="25:28" x14ac:dyDescent="0.2">
      <c r="Y3077" s="1019"/>
      <c r="AA3077" s="1019"/>
      <c r="AB3077" s="1019"/>
    </row>
    <row r="3078" spans="25:28" x14ac:dyDescent="0.2">
      <c r="Y3078" s="1019"/>
      <c r="AA3078" s="1019"/>
      <c r="AB3078" s="1019"/>
    </row>
    <row r="3079" spans="25:28" x14ac:dyDescent="0.2">
      <c r="Y3079" s="1019"/>
      <c r="AA3079" s="1019"/>
      <c r="AB3079" s="1019"/>
    </row>
    <row r="3080" spans="25:28" x14ac:dyDescent="0.2">
      <c r="Y3080" s="1019"/>
      <c r="AA3080" s="1019"/>
      <c r="AB3080" s="1019"/>
    </row>
    <row r="3081" spans="25:28" x14ac:dyDescent="0.2">
      <c r="Y3081" s="1019"/>
      <c r="AA3081" s="1019"/>
      <c r="AB3081" s="1019"/>
    </row>
    <row r="3082" spans="25:28" x14ac:dyDescent="0.2">
      <c r="Y3082" s="1019"/>
      <c r="AA3082" s="1019"/>
      <c r="AB3082" s="1019"/>
    </row>
    <row r="3083" spans="25:28" x14ac:dyDescent="0.2">
      <c r="Y3083" s="1019"/>
      <c r="AA3083" s="1019"/>
      <c r="AB3083" s="1019"/>
    </row>
    <row r="3084" spans="25:28" x14ac:dyDescent="0.2">
      <c r="Y3084" s="1019"/>
      <c r="AA3084" s="1019"/>
      <c r="AB3084" s="1019"/>
    </row>
    <row r="3085" spans="25:28" x14ac:dyDescent="0.2">
      <c r="Y3085" s="1019"/>
      <c r="AA3085" s="1019"/>
      <c r="AB3085" s="1019"/>
    </row>
    <row r="3086" spans="25:28" x14ac:dyDescent="0.2">
      <c r="Y3086" s="1019"/>
      <c r="AA3086" s="1019"/>
      <c r="AB3086" s="1019"/>
    </row>
    <row r="3087" spans="25:28" x14ac:dyDescent="0.2">
      <c r="Y3087" s="1019"/>
      <c r="AA3087" s="1019"/>
      <c r="AB3087" s="1019"/>
    </row>
    <row r="3088" spans="25:28" x14ac:dyDescent="0.2">
      <c r="Y3088" s="1019"/>
      <c r="AA3088" s="1019"/>
      <c r="AB3088" s="1019"/>
    </row>
    <row r="3089" spans="25:28" x14ac:dyDescent="0.2">
      <c r="Y3089" s="1019"/>
      <c r="AA3089" s="1019"/>
      <c r="AB3089" s="1019"/>
    </row>
    <row r="3090" spans="25:28" x14ac:dyDescent="0.2">
      <c r="Y3090" s="1019"/>
      <c r="AA3090" s="1019"/>
      <c r="AB3090" s="1019"/>
    </row>
    <row r="3091" spans="25:28" x14ac:dyDescent="0.2">
      <c r="Y3091" s="1019"/>
      <c r="AA3091" s="1019"/>
      <c r="AB3091" s="1019"/>
    </row>
    <row r="3092" spans="25:28" x14ac:dyDescent="0.2">
      <c r="Y3092" s="1019"/>
      <c r="AA3092" s="1019"/>
      <c r="AB3092" s="1019"/>
    </row>
    <row r="3093" spans="25:28" x14ac:dyDescent="0.2">
      <c r="Y3093" s="1019"/>
      <c r="AA3093" s="1019"/>
      <c r="AB3093" s="1019"/>
    </row>
    <row r="3094" spans="25:28" x14ac:dyDescent="0.2">
      <c r="Y3094" s="1019"/>
      <c r="AA3094" s="1019"/>
      <c r="AB3094" s="1019"/>
    </row>
    <row r="3095" spans="25:28" x14ac:dyDescent="0.2">
      <c r="Y3095" s="1019"/>
      <c r="AA3095" s="1019"/>
      <c r="AB3095" s="1019"/>
    </row>
    <row r="3096" spans="25:28" x14ac:dyDescent="0.2">
      <c r="Y3096" s="1019"/>
      <c r="AA3096" s="1019"/>
      <c r="AB3096" s="1019"/>
    </row>
    <row r="3097" spans="25:28" x14ac:dyDescent="0.2">
      <c r="Y3097" s="1019"/>
      <c r="AA3097" s="1019"/>
      <c r="AB3097" s="1019"/>
    </row>
    <row r="3098" spans="25:28" x14ac:dyDescent="0.2">
      <c r="Y3098" s="1019"/>
      <c r="AA3098" s="1019"/>
      <c r="AB3098" s="1019"/>
    </row>
    <row r="3099" spans="25:28" x14ac:dyDescent="0.2">
      <c r="Y3099" s="1019"/>
      <c r="AA3099" s="1019"/>
      <c r="AB3099" s="1019"/>
    </row>
    <row r="3100" spans="25:28" x14ac:dyDescent="0.2">
      <c r="Y3100" s="1019"/>
      <c r="AA3100" s="1019"/>
      <c r="AB3100" s="1019"/>
    </row>
    <row r="3101" spans="25:28" x14ac:dyDescent="0.2">
      <c r="Y3101" s="1019"/>
      <c r="AA3101" s="1019"/>
      <c r="AB3101" s="1019"/>
    </row>
    <row r="3102" spans="25:28" x14ac:dyDescent="0.2">
      <c r="Y3102" s="1019"/>
      <c r="AA3102" s="1019"/>
      <c r="AB3102" s="1019"/>
    </row>
    <row r="3103" spans="25:28" x14ac:dyDescent="0.2">
      <c r="Y3103" s="1019"/>
      <c r="AA3103" s="1019"/>
      <c r="AB3103" s="1019"/>
    </row>
    <row r="3104" spans="25:28" x14ac:dyDescent="0.2">
      <c r="Y3104" s="1019"/>
      <c r="AA3104" s="1019"/>
      <c r="AB3104" s="1019"/>
    </row>
    <row r="3105" spans="25:28" x14ac:dyDescent="0.2">
      <c r="Y3105" s="1019"/>
      <c r="AA3105" s="1019"/>
      <c r="AB3105" s="1019"/>
    </row>
    <row r="3106" spans="25:28" x14ac:dyDescent="0.2">
      <c r="Y3106" s="1019"/>
      <c r="AA3106" s="1019"/>
      <c r="AB3106" s="1019"/>
    </row>
    <row r="3107" spans="25:28" x14ac:dyDescent="0.2">
      <c r="Y3107" s="1019"/>
      <c r="AA3107" s="1019"/>
      <c r="AB3107" s="1019"/>
    </row>
    <row r="3108" spans="25:28" x14ac:dyDescent="0.2">
      <c r="Y3108" s="1019"/>
      <c r="AA3108" s="1019"/>
      <c r="AB3108" s="1019"/>
    </row>
    <row r="3109" spans="25:28" x14ac:dyDescent="0.2">
      <c r="Y3109" s="1019"/>
      <c r="AA3109" s="1019"/>
      <c r="AB3109" s="1019"/>
    </row>
    <row r="3110" spans="25:28" x14ac:dyDescent="0.2">
      <c r="Y3110" s="1019"/>
      <c r="AA3110" s="1019"/>
      <c r="AB3110" s="1019"/>
    </row>
    <row r="3111" spans="25:28" x14ac:dyDescent="0.2">
      <c r="Y3111" s="1019"/>
      <c r="AA3111" s="1019"/>
      <c r="AB3111" s="1019"/>
    </row>
    <row r="3112" spans="25:28" x14ac:dyDescent="0.2">
      <c r="Y3112" s="1019"/>
      <c r="AA3112" s="1019"/>
      <c r="AB3112" s="1019"/>
    </row>
    <row r="3113" spans="25:28" x14ac:dyDescent="0.2">
      <c r="Y3113" s="1019"/>
      <c r="AA3113" s="1019"/>
      <c r="AB3113" s="1019"/>
    </row>
    <row r="3114" spans="25:28" x14ac:dyDescent="0.2">
      <c r="Y3114" s="1019"/>
      <c r="AA3114" s="1019"/>
      <c r="AB3114" s="1019"/>
    </row>
    <row r="3115" spans="25:28" x14ac:dyDescent="0.2">
      <c r="Y3115" s="1019"/>
      <c r="AA3115" s="1019"/>
      <c r="AB3115" s="1019"/>
    </row>
    <row r="3116" spans="25:28" x14ac:dyDescent="0.2">
      <c r="Y3116" s="1019"/>
      <c r="AA3116" s="1019"/>
      <c r="AB3116" s="1019"/>
    </row>
    <row r="3117" spans="25:28" x14ac:dyDescent="0.2">
      <c r="Y3117" s="1019"/>
      <c r="AA3117" s="1019"/>
      <c r="AB3117" s="1019"/>
    </row>
    <row r="3118" spans="25:28" x14ac:dyDescent="0.2">
      <c r="Y3118" s="1019"/>
      <c r="AA3118" s="1019"/>
      <c r="AB3118" s="1019"/>
    </row>
    <row r="3119" spans="25:28" x14ac:dyDescent="0.2">
      <c r="Y3119" s="1019"/>
      <c r="AA3119" s="1019"/>
      <c r="AB3119" s="1019"/>
    </row>
    <row r="3120" spans="25:28" x14ac:dyDescent="0.2">
      <c r="Y3120" s="1019"/>
      <c r="AA3120" s="1019"/>
      <c r="AB3120" s="1019"/>
    </row>
    <row r="3121" spans="25:28" x14ac:dyDescent="0.2">
      <c r="Y3121" s="1019"/>
      <c r="AA3121" s="1019"/>
      <c r="AB3121" s="1019"/>
    </row>
    <row r="3122" spans="25:28" x14ac:dyDescent="0.2">
      <c r="Y3122" s="1019"/>
      <c r="AA3122" s="1019"/>
      <c r="AB3122" s="1019"/>
    </row>
    <row r="3123" spans="25:28" x14ac:dyDescent="0.2">
      <c r="Y3123" s="1019"/>
      <c r="AA3123" s="1019"/>
      <c r="AB3123" s="1019"/>
    </row>
    <row r="3124" spans="25:28" x14ac:dyDescent="0.2">
      <c r="Y3124" s="1019"/>
      <c r="AA3124" s="1019"/>
      <c r="AB3124" s="1019"/>
    </row>
    <row r="3125" spans="25:28" x14ac:dyDescent="0.2">
      <c r="Y3125" s="1019"/>
      <c r="AA3125" s="1019"/>
      <c r="AB3125" s="1019"/>
    </row>
    <row r="3126" spans="25:28" x14ac:dyDescent="0.2">
      <c r="Y3126" s="1019"/>
      <c r="AA3126" s="1019"/>
      <c r="AB3126" s="1019"/>
    </row>
    <row r="3127" spans="25:28" x14ac:dyDescent="0.2">
      <c r="Y3127" s="1019"/>
      <c r="AA3127" s="1019"/>
      <c r="AB3127" s="1019"/>
    </row>
    <row r="3128" spans="25:28" x14ac:dyDescent="0.2">
      <c r="Y3128" s="1019"/>
      <c r="AA3128" s="1019"/>
      <c r="AB3128" s="1019"/>
    </row>
    <row r="3129" spans="25:28" x14ac:dyDescent="0.2">
      <c r="Y3129" s="1019"/>
      <c r="AA3129" s="1019"/>
      <c r="AB3129" s="1019"/>
    </row>
    <row r="3130" spans="25:28" x14ac:dyDescent="0.2">
      <c r="Y3130" s="1019"/>
      <c r="AA3130" s="1019"/>
      <c r="AB3130" s="1019"/>
    </row>
    <row r="3131" spans="25:28" x14ac:dyDescent="0.2">
      <c r="Y3131" s="1019"/>
      <c r="AA3131" s="1019"/>
      <c r="AB3131" s="1019"/>
    </row>
    <row r="3132" spans="25:28" x14ac:dyDescent="0.2">
      <c r="Y3132" s="1019"/>
      <c r="AA3132" s="1019"/>
      <c r="AB3132" s="1019"/>
    </row>
    <row r="3133" spans="25:28" x14ac:dyDescent="0.2">
      <c r="Y3133" s="1019"/>
      <c r="AA3133" s="1019"/>
      <c r="AB3133" s="1019"/>
    </row>
    <row r="3134" spans="25:28" x14ac:dyDescent="0.2">
      <c r="Y3134" s="1019"/>
      <c r="AA3134" s="1019"/>
      <c r="AB3134" s="1019"/>
    </row>
    <row r="3135" spans="25:28" x14ac:dyDescent="0.2">
      <c r="Y3135" s="1019"/>
      <c r="AA3135" s="1019"/>
      <c r="AB3135" s="1019"/>
    </row>
    <row r="3136" spans="25:28" x14ac:dyDescent="0.2">
      <c r="Y3136" s="1019"/>
      <c r="AA3136" s="1019"/>
      <c r="AB3136" s="1019"/>
    </row>
    <row r="3137" spans="25:28" x14ac:dyDescent="0.2">
      <c r="Y3137" s="1019"/>
      <c r="AA3137" s="1019"/>
      <c r="AB3137" s="1019"/>
    </row>
    <row r="3138" spans="25:28" x14ac:dyDescent="0.2">
      <c r="Y3138" s="1019"/>
      <c r="AA3138" s="1019"/>
      <c r="AB3138" s="1019"/>
    </row>
    <row r="3139" spans="25:28" x14ac:dyDescent="0.2">
      <c r="Y3139" s="1019"/>
      <c r="AA3139" s="1019"/>
      <c r="AB3139" s="1019"/>
    </row>
    <row r="3140" spans="25:28" x14ac:dyDescent="0.2">
      <c r="Y3140" s="1019"/>
      <c r="AA3140" s="1019"/>
      <c r="AB3140" s="1019"/>
    </row>
    <row r="3141" spans="25:28" x14ac:dyDescent="0.2">
      <c r="Y3141" s="1019"/>
      <c r="AA3141" s="1019"/>
      <c r="AB3141" s="1019"/>
    </row>
    <row r="3142" spans="25:28" x14ac:dyDescent="0.2">
      <c r="Y3142" s="1019"/>
      <c r="AA3142" s="1019"/>
      <c r="AB3142" s="1019"/>
    </row>
    <row r="3143" spans="25:28" x14ac:dyDescent="0.2">
      <c r="Y3143" s="1019"/>
      <c r="AA3143" s="1019"/>
      <c r="AB3143" s="1019"/>
    </row>
    <row r="3144" spans="25:28" x14ac:dyDescent="0.2">
      <c r="Y3144" s="1019"/>
      <c r="AA3144" s="1019"/>
      <c r="AB3144" s="1019"/>
    </row>
    <row r="3145" spans="25:28" x14ac:dyDescent="0.2">
      <c r="Y3145" s="1019"/>
      <c r="AA3145" s="1019"/>
      <c r="AB3145" s="1019"/>
    </row>
    <row r="3146" spans="25:28" x14ac:dyDescent="0.2">
      <c r="Y3146" s="1019"/>
      <c r="AA3146" s="1019"/>
      <c r="AB3146" s="1019"/>
    </row>
    <row r="3147" spans="25:28" x14ac:dyDescent="0.2">
      <c r="Y3147" s="1019"/>
      <c r="AA3147" s="1019"/>
      <c r="AB3147" s="1019"/>
    </row>
    <row r="3148" spans="25:28" x14ac:dyDescent="0.2">
      <c r="Y3148" s="1019"/>
      <c r="AA3148" s="1019"/>
      <c r="AB3148" s="1019"/>
    </row>
    <row r="3149" spans="25:28" x14ac:dyDescent="0.2">
      <c r="Y3149" s="1019"/>
      <c r="AA3149" s="1019"/>
      <c r="AB3149" s="1019"/>
    </row>
    <row r="3150" spans="25:28" x14ac:dyDescent="0.2">
      <c r="Y3150" s="1019"/>
      <c r="AA3150" s="1019"/>
      <c r="AB3150" s="1019"/>
    </row>
    <row r="3151" spans="25:28" x14ac:dyDescent="0.2">
      <c r="Y3151" s="1019"/>
      <c r="AA3151" s="1019"/>
      <c r="AB3151" s="1019"/>
    </row>
    <row r="3152" spans="25:28" x14ac:dyDescent="0.2">
      <c r="Y3152" s="1019"/>
      <c r="AA3152" s="1019"/>
      <c r="AB3152" s="1019"/>
    </row>
    <row r="3153" spans="25:28" x14ac:dyDescent="0.2">
      <c r="Y3153" s="1019"/>
      <c r="AA3153" s="1019"/>
      <c r="AB3153" s="1019"/>
    </row>
    <row r="3154" spans="25:28" x14ac:dyDescent="0.2">
      <c r="Y3154" s="1019"/>
      <c r="AA3154" s="1019"/>
      <c r="AB3154" s="1019"/>
    </row>
    <row r="3155" spans="25:28" x14ac:dyDescent="0.2">
      <c r="Y3155" s="1019"/>
      <c r="AA3155" s="1019"/>
      <c r="AB3155" s="1019"/>
    </row>
    <row r="3156" spans="25:28" x14ac:dyDescent="0.2">
      <c r="Y3156" s="1019"/>
      <c r="AA3156" s="1019"/>
      <c r="AB3156" s="1019"/>
    </row>
    <row r="3157" spans="25:28" x14ac:dyDescent="0.2">
      <c r="Y3157" s="1019"/>
      <c r="AA3157" s="1019"/>
      <c r="AB3157" s="1019"/>
    </row>
    <row r="3158" spans="25:28" x14ac:dyDescent="0.2">
      <c r="Y3158" s="1019"/>
      <c r="AA3158" s="1019"/>
      <c r="AB3158" s="1019"/>
    </row>
    <row r="3159" spans="25:28" x14ac:dyDescent="0.2">
      <c r="Y3159" s="1019"/>
      <c r="AA3159" s="1019"/>
      <c r="AB3159" s="1019"/>
    </row>
    <row r="3160" spans="25:28" x14ac:dyDescent="0.2">
      <c r="Y3160" s="1019"/>
      <c r="AA3160" s="1019"/>
      <c r="AB3160" s="1019"/>
    </row>
    <row r="3161" spans="25:28" x14ac:dyDescent="0.2">
      <c r="Y3161" s="1019"/>
      <c r="AA3161" s="1019"/>
      <c r="AB3161" s="1019"/>
    </row>
    <row r="3162" spans="25:28" x14ac:dyDescent="0.2">
      <c r="Y3162" s="1019"/>
      <c r="AA3162" s="1019"/>
      <c r="AB3162" s="1019"/>
    </row>
    <row r="3163" spans="25:28" x14ac:dyDescent="0.2">
      <c r="Y3163" s="1019"/>
      <c r="AA3163" s="1019"/>
      <c r="AB3163" s="1019"/>
    </row>
    <row r="3164" spans="25:28" x14ac:dyDescent="0.2">
      <c r="Y3164" s="1019"/>
      <c r="AA3164" s="1019"/>
      <c r="AB3164" s="1019"/>
    </row>
    <row r="3165" spans="25:28" x14ac:dyDescent="0.2">
      <c r="Y3165" s="1019"/>
      <c r="AA3165" s="1019"/>
      <c r="AB3165" s="1019"/>
    </row>
    <row r="3166" spans="25:28" x14ac:dyDescent="0.2">
      <c r="Y3166" s="1019"/>
      <c r="AA3166" s="1019"/>
      <c r="AB3166" s="1019"/>
    </row>
    <row r="3167" spans="25:28" x14ac:dyDescent="0.2">
      <c r="Y3167" s="1019"/>
      <c r="AA3167" s="1019"/>
      <c r="AB3167" s="1019"/>
    </row>
    <row r="3168" spans="25:28" x14ac:dyDescent="0.2">
      <c r="Y3168" s="1019"/>
      <c r="AA3168" s="1019"/>
      <c r="AB3168" s="1019"/>
    </row>
    <row r="3169" spans="25:28" x14ac:dyDescent="0.2">
      <c r="Y3169" s="1019"/>
      <c r="AA3169" s="1019"/>
      <c r="AB3169" s="1019"/>
    </row>
    <row r="3170" spans="25:28" x14ac:dyDescent="0.2">
      <c r="Y3170" s="1019"/>
      <c r="AA3170" s="1019"/>
      <c r="AB3170" s="1019"/>
    </row>
    <row r="3171" spans="25:28" x14ac:dyDescent="0.2">
      <c r="Y3171" s="1019"/>
      <c r="AA3171" s="1019"/>
      <c r="AB3171" s="1019"/>
    </row>
    <row r="3172" spans="25:28" x14ac:dyDescent="0.2">
      <c r="Y3172" s="1019"/>
      <c r="AA3172" s="1019"/>
      <c r="AB3172" s="1019"/>
    </row>
    <row r="3173" spans="25:28" x14ac:dyDescent="0.2">
      <c r="Y3173" s="1019"/>
      <c r="AA3173" s="1019"/>
      <c r="AB3173" s="1019"/>
    </row>
    <row r="3174" spans="25:28" x14ac:dyDescent="0.2">
      <c r="Y3174" s="1019"/>
      <c r="AA3174" s="1019"/>
      <c r="AB3174" s="1019"/>
    </row>
    <row r="3175" spans="25:28" x14ac:dyDescent="0.2">
      <c r="Y3175" s="1019"/>
      <c r="AA3175" s="1019"/>
      <c r="AB3175" s="1019"/>
    </row>
    <row r="3176" spans="25:28" x14ac:dyDescent="0.2">
      <c r="Y3176" s="1019"/>
      <c r="AA3176" s="1019"/>
      <c r="AB3176" s="1019"/>
    </row>
    <row r="3177" spans="25:28" x14ac:dyDescent="0.2">
      <c r="Y3177" s="1019"/>
      <c r="AA3177" s="1019"/>
      <c r="AB3177" s="1019"/>
    </row>
    <row r="3178" spans="25:28" x14ac:dyDescent="0.2">
      <c r="Y3178" s="1019"/>
      <c r="AA3178" s="1019"/>
      <c r="AB3178" s="1019"/>
    </row>
    <row r="3179" spans="25:28" x14ac:dyDescent="0.2">
      <c r="Y3179" s="1019"/>
      <c r="AA3179" s="1019"/>
      <c r="AB3179" s="1019"/>
    </row>
    <row r="3180" spans="25:28" x14ac:dyDescent="0.2">
      <c r="Y3180" s="1019"/>
      <c r="AA3180" s="1019"/>
      <c r="AB3180" s="1019"/>
    </row>
    <row r="3181" spans="25:28" x14ac:dyDescent="0.2">
      <c r="Y3181" s="1019"/>
      <c r="AA3181" s="1019"/>
      <c r="AB3181" s="1019"/>
    </row>
    <row r="3182" spans="25:28" x14ac:dyDescent="0.2">
      <c r="Y3182" s="1019"/>
      <c r="AA3182" s="1019"/>
      <c r="AB3182" s="1019"/>
    </row>
    <row r="3183" spans="25:28" x14ac:dyDescent="0.2">
      <c r="Y3183" s="1019"/>
      <c r="AA3183" s="1019"/>
      <c r="AB3183" s="1019"/>
    </row>
    <row r="3184" spans="25:28" x14ac:dyDescent="0.2">
      <c r="Y3184" s="1019"/>
      <c r="AA3184" s="1019"/>
      <c r="AB3184" s="1019"/>
    </row>
    <row r="3185" spans="25:28" x14ac:dyDescent="0.2">
      <c r="Y3185" s="1019"/>
      <c r="AA3185" s="1019"/>
      <c r="AB3185" s="1019"/>
    </row>
    <row r="3186" spans="25:28" x14ac:dyDescent="0.2">
      <c r="Y3186" s="1019"/>
      <c r="AA3186" s="1019"/>
      <c r="AB3186" s="1019"/>
    </row>
    <row r="3187" spans="25:28" x14ac:dyDescent="0.2">
      <c r="Y3187" s="1019"/>
      <c r="AA3187" s="1019"/>
      <c r="AB3187" s="1019"/>
    </row>
    <row r="3188" spans="25:28" x14ac:dyDescent="0.2">
      <c r="Y3188" s="1019"/>
      <c r="AA3188" s="1019"/>
      <c r="AB3188" s="1019"/>
    </row>
    <row r="3189" spans="25:28" x14ac:dyDescent="0.2">
      <c r="Y3189" s="1019"/>
      <c r="AA3189" s="1019"/>
      <c r="AB3189" s="1019"/>
    </row>
    <row r="3190" spans="25:28" x14ac:dyDescent="0.2">
      <c r="Y3190" s="1019"/>
      <c r="AA3190" s="1019"/>
      <c r="AB3190" s="1019"/>
    </row>
    <row r="3191" spans="25:28" x14ac:dyDescent="0.2">
      <c r="Y3191" s="1019"/>
      <c r="AA3191" s="1019"/>
      <c r="AB3191" s="1019"/>
    </row>
    <row r="3192" spans="25:28" x14ac:dyDescent="0.2">
      <c r="Y3192" s="1019"/>
      <c r="AA3192" s="1019"/>
      <c r="AB3192" s="1019"/>
    </row>
    <row r="3193" spans="25:28" x14ac:dyDescent="0.2">
      <c r="Y3193" s="1019"/>
      <c r="AA3193" s="1019"/>
      <c r="AB3193" s="1019"/>
    </row>
    <row r="3194" spans="25:28" x14ac:dyDescent="0.2">
      <c r="Y3194" s="1019"/>
      <c r="AA3194" s="1019"/>
      <c r="AB3194" s="1019"/>
    </row>
    <row r="3195" spans="25:28" x14ac:dyDescent="0.2">
      <c r="Y3195" s="1019"/>
      <c r="AA3195" s="1019"/>
      <c r="AB3195" s="1019"/>
    </row>
    <row r="3196" spans="25:28" x14ac:dyDescent="0.2">
      <c r="Y3196" s="1019"/>
      <c r="AA3196" s="1019"/>
      <c r="AB3196" s="1019"/>
    </row>
    <row r="3197" spans="25:28" x14ac:dyDescent="0.2">
      <c r="Y3197" s="1019"/>
      <c r="AA3197" s="1019"/>
      <c r="AB3197" s="1019"/>
    </row>
    <row r="3198" spans="25:28" x14ac:dyDescent="0.2">
      <c r="Y3198" s="1019"/>
      <c r="AA3198" s="1019"/>
      <c r="AB3198" s="1019"/>
    </row>
    <row r="3199" spans="25:28" x14ac:dyDescent="0.2">
      <c r="Y3199" s="1019"/>
      <c r="AA3199" s="1019"/>
      <c r="AB3199" s="1019"/>
    </row>
    <row r="3200" spans="25:28" x14ac:dyDescent="0.2">
      <c r="Y3200" s="1019"/>
      <c r="AA3200" s="1019"/>
      <c r="AB3200" s="1019"/>
    </row>
    <row r="3201" spans="25:28" x14ac:dyDescent="0.2">
      <c r="Y3201" s="1019"/>
      <c r="AA3201" s="1019"/>
      <c r="AB3201" s="1019"/>
    </row>
    <row r="3202" spans="25:28" x14ac:dyDescent="0.2">
      <c r="Y3202" s="1019"/>
      <c r="AA3202" s="1019"/>
      <c r="AB3202" s="1019"/>
    </row>
    <row r="3203" spans="25:28" x14ac:dyDescent="0.2">
      <c r="Y3203" s="1019"/>
      <c r="AA3203" s="1019"/>
      <c r="AB3203" s="1019"/>
    </row>
    <row r="3204" spans="25:28" x14ac:dyDescent="0.2">
      <c r="Y3204" s="1019"/>
      <c r="AA3204" s="1019"/>
      <c r="AB3204" s="1019"/>
    </row>
    <row r="3205" spans="25:28" x14ac:dyDescent="0.2">
      <c r="Y3205" s="1019"/>
      <c r="AA3205" s="1019"/>
      <c r="AB3205" s="1019"/>
    </row>
    <row r="3206" spans="25:28" x14ac:dyDescent="0.2">
      <c r="Y3206" s="1019"/>
      <c r="AA3206" s="1019"/>
      <c r="AB3206" s="1019"/>
    </row>
    <row r="3207" spans="25:28" x14ac:dyDescent="0.2">
      <c r="Y3207" s="1019"/>
      <c r="AA3207" s="1019"/>
      <c r="AB3207" s="1019"/>
    </row>
    <row r="3208" spans="25:28" x14ac:dyDescent="0.2">
      <c r="Y3208" s="1019"/>
      <c r="AA3208" s="1019"/>
      <c r="AB3208" s="1019"/>
    </row>
    <row r="3209" spans="25:28" x14ac:dyDescent="0.2">
      <c r="Y3209" s="1019"/>
      <c r="AA3209" s="1019"/>
      <c r="AB3209" s="1019"/>
    </row>
    <row r="3210" spans="25:28" x14ac:dyDescent="0.2">
      <c r="Y3210" s="1019"/>
      <c r="AA3210" s="1019"/>
      <c r="AB3210" s="1019"/>
    </row>
    <row r="3211" spans="25:28" x14ac:dyDescent="0.2">
      <c r="Y3211" s="1019"/>
      <c r="AA3211" s="1019"/>
      <c r="AB3211" s="1019"/>
    </row>
    <row r="3212" spans="25:28" x14ac:dyDescent="0.2">
      <c r="Y3212" s="1019"/>
      <c r="AA3212" s="1019"/>
      <c r="AB3212" s="1019"/>
    </row>
    <row r="3213" spans="25:28" x14ac:dyDescent="0.2">
      <c r="Y3213" s="1019"/>
      <c r="AA3213" s="1019"/>
      <c r="AB3213" s="1019"/>
    </row>
    <row r="3214" spans="25:28" x14ac:dyDescent="0.2">
      <c r="Y3214" s="1019"/>
      <c r="AA3214" s="1019"/>
      <c r="AB3214" s="1019"/>
    </row>
    <row r="3215" spans="25:28" x14ac:dyDescent="0.2">
      <c r="Y3215" s="1019"/>
      <c r="AA3215" s="1019"/>
      <c r="AB3215" s="1019"/>
    </row>
    <row r="3216" spans="25:28" x14ac:dyDescent="0.2">
      <c r="Y3216" s="1019"/>
      <c r="AA3216" s="1019"/>
      <c r="AB3216" s="1019"/>
    </row>
    <row r="3217" spans="25:28" x14ac:dyDescent="0.2">
      <c r="Y3217" s="1019"/>
      <c r="AA3217" s="1019"/>
      <c r="AB3217" s="1019"/>
    </row>
    <row r="3218" spans="25:28" x14ac:dyDescent="0.2">
      <c r="Y3218" s="1019"/>
      <c r="AA3218" s="1019"/>
      <c r="AB3218" s="1019"/>
    </row>
    <row r="3219" spans="25:28" x14ac:dyDescent="0.2">
      <c r="Y3219" s="1019"/>
      <c r="AA3219" s="1019"/>
      <c r="AB3219" s="1019"/>
    </row>
    <row r="3220" spans="25:28" x14ac:dyDescent="0.2">
      <c r="Y3220" s="1019"/>
      <c r="AA3220" s="1019"/>
      <c r="AB3220" s="1019"/>
    </row>
    <row r="3221" spans="25:28" x14ac:dyDescent="0.2">
      <c r="Y3221" s="1019"/>
      <c r="AA3221" s="1019"/>
      <c r="AB3221" s="1019"/>
    </row>
    <row r="3222" spans="25:28" x14ac:dyDescent="0.2">
      <c r="Y3222" s="1019"/>
      <c r="AA3222" s="1019"/>
      <c r="AB3222" s="1019"/>
    </row>
    <row r="3223" spans="25:28" x14ac:dyDescent="0.2">
      <c r="Y3223" s="1019"/>
      <c r="AA3223" s="1019"/>
      <c r="AB3223" s="1019"/>
    </row>
    <row r="3224" spans="25:28" x14ac:dyDescent="0.2">
      <c r="Y3224" s="1019"/>
      <c r="AA3224" s="1019"/>
      <c r="AB3224" s="1019"/>
    </row>
    <row r="3225" spans="25:28" x14ac:dyDescent="0.2">
      <c r="Y3225" s="1019"/>
      <c r="AA3225" s="1019"/>
      <c r="AB3225" s="1019"/>
    </row>
    <row r="3226" spans="25:28" x14ac:dyDescent="0.2">
      <c r="Y3226" s="1019"/>
      <c r="AA3226" s="1019"/>
      <c r="AB3226" s="1019"/>
    </row>
    <row r="3227" spans="25:28" x14ac:dyDescent="0.2">
      <c r="Y3227" s="1019"/>
      <c r="AA3227" s="1019"/>
      <c r="AB3227" s="1019"/>
    </row>
    <row r="3228" spans="25:28" x14ac:dyDescent="0.2">
      <c r="Y3228" s="1019"/>
      <c r="AA3228" s="1019"/>
      <c r="AB3228" s="1019"/>
    </row>
    <row r="3229" spans="25:28" x14ac:dyDescent="0.2">
      <c r="Y3229" s="1019"/>
      <c r="AA3229" s="1019"/>
      <c r="AB3229" s="1019"/>
    </row>
    <row r="3230" spans="25:28" x14ac:dyDescent="0.2">
      <c r="Y3230" s="1019"/>
      <c r="AA3230" s="1019"/>
      <c r="AB3230" s="1019"/>
    </row>
    <row r="3231" spans="25:28" x14ac:dyDescent="0.2">
      <c r="Y3231" s="1019"/>
      <c r="AA3231" s="1019"/>
      <c r="AB3231" s="1019"/>
    </row>
    <row r="3232" spans="25:28" x14ac:dyDescent="0.2">
      <c r="Y3232" s="1019"/>
      <c r="AA3232" s="1019"/>
      <c r="AB3232" s="1019"/>
    </row>
    <row r="3233" spans="25:28" x14ac:dyDescent="0.2">
      <c r="Y3233" s="1019"/>
      <c r="AA3233" s="1019"/>
      <c r="AB3233" s="1019"/>
    </row>
    <row r="3234" spans="25:28" x14ac:dyDescent="0.2">
      <c r="Y3234" s="1019"/>
      <c r="AA3234" s="1019"/>
      <c r="AB3234" s="1019"/>
    </row>
    <row r="3235" spans="25:28" x14ac:dyDescent="0.2">
      <c r="Y3235" s="1019"/>
      <c r="AA3235" s="1019"/>
      <c r="AB3235" s="1019"/>
    </row>
    <row r="3236" spans="25:28" x14ac:dyDescent="0.2">
      <c r="Y3236" s="1019"/>
      <c r="AA3236" s="1019"/>
      <c r="AB3236" s="1019"/>
    </row>
    <row r="3237" spans="25:28" x14ac:dyDescent="0.2">
      <c r="Y3237" s="1019"/>
      <c r="AA3237" s="1019"/>
      <c r="AB3237" s="1019"/>
    </row>
    <row r="3238" spans="25:28" x14ac:dyDescent="0.2">
      <c r="Y3238" s="1019"/>
      <c r="AA3238" s="1019"/>
      <c r="AB3238" s="1019"/>
    </row>
    <row r="3239" spans="25:28" x14ac:dyDescent="0.2">
      <c r="Y3239" s="1019"/>
      <c r="AA3239" s="1019"/>
      <c r="AB3239" s="1019"/>
    </row>
    <row r="3240" spans="25:28" x14ac:dyDescent="0.2">
      <c r="Y3240" s="1019"/>
      <c r="AA3240" s="1019"/>
      <c r="AB3240" s="1019"/>
    </row>
    <row r="3241" spans="25:28" x14ac:dyDescent="0.2">
      <c r="Y3241" s="1019"/>
      <c r="AA3241" s="1019"/>
      <c r="AB3241" s="1019"/>
    </row>
    <row r="3242" spans="25:28" x14ac:dyDescent="0.2">
      <c r="Y3242" s="1019"/>
      <c r="AA3242" s="1019"/>
      <c r="AB3242" s="1019"/>
    </row>
    <row r="3243" spans="25:28" x14ac:dyDescent="0.2">
      <c r="Y3243" s="1019"/>
      <c r="AA3243" s="1019"/>
      <c r="AB3243" s="1019"/>
    </row>
    <row r="3244" spans="25:28" x14ac:dyDescent="0.2">
      <c r="Y3244" s="1019"/>
      <c r="AA3244" s="1019"/>
      <c r="AB3244" s="1019"/>
    </row>
    <row r="3245" spans="25:28" x14ac:dyDescent="0.2">
      <c r="Y3245" s="1019"/>
      <c r="AA3245" s="1019"/>
      <c r="AB3245" s="1019"/>
    </row>
    <row r="3246" spans="25:28" x14ac:dyDescent="0.2">
      <c r="Y3246" s="1019"/>
      <c r="AA3246" s="1019"/>
      <c r="AB3246" s="1019"/>
    </row>
    <row r="3247" spans="25:28" x14ac:dyDescent="0.2">
      <c r="Y3247" s="1019"/>
      <c r="AA3247" s="1019"/>
      <c r="AB3247" s="1019"/>
    </row>
    <row r="3248" spans="25:28" x14ac:dyDescent="0.2">
      <c r="Y3248" s="1019"/>
      <c r="AA3248" s="1019"/>
      <c r="AB3248" s="1019"/>
    </row>
    <row r="3249" spans="25:28" x14ac:dyDescent="0.2">
      <c r="Y3249" s="1019"/>
      <c r="AA3249" s="1019"/>
      <c r="AB3249" s="1019"/>
    </row>
    <row r="3250" spans="25:28" x14ac:dyDescent="0.2">
      <c r="Y3250" s="1019"/>
      <c r="AA3250" s="1019"/>
      <c r="AB3250" s="1019"/>
    </row>
    <row r="3251" spans="25:28" x14ac:dyDescent="0.2">
      <c r="Y3251" s="1019"/>
      <c r="AA3251" s="1019"/>
      <c r="AB3251" s="1019"/>
    </row>
    <row r="3252" spans="25:28" x14ac:dyDescent="0.2">
      <c r="Y3252" s="1019"/>
      <c r="AA3252" s="1019"/>
      <c r="AB3252" s="1019"/>
    </row>
    <row r="3253" spans="25:28" x14ac:dyDescent="0.2">
      <c r="Y3253" s="1019"/>
      <c r="AA3253" s="1019"/>
      <c r="AB3253" s="1019"/>
    </row>
    <row r="3254" spans="25:28" x14ac:dyDescent="0.2">
      <c r="Y3254" s="1019"/>
      <c r="AA3254" s="1019"/>
      <c r="AB3254" s="1019"/>
    </row>
    <row r="3255" spans="25:28" x14ac:dyDescent="0.2">
      <c r="Y3255" s="1019"/>
      <c r="AA3255" s="1019"/>
      <c r="AB3255" s="1019"/>
    </row>
    <row r="3256" spans="25:28" x14ac:dyDescent="0.2">
      <c r="Y3256" s="1019"/>
      <c r="AA3256" s="1019"/>
      <c r="AB3256" s="1019"/>
    </row>
    <row r="3257" spans="25:28" x14ac:dyDescent="0.2">
      <c r="Y3257" s="1019"/>
      <c r="AA3257" s="1019"/>
      <c r="AB3257" s="1019"/>
    </row>
    <row r="3258" spans="25:28" x14ac:dyDescent="0.2">
      <c r="Y3258" s="1019"/>
      <c r="AA3258" s="1019"/>
      <c r="AB3258" s="1019"/>
    </row>
    <row r="3259" spans="25:28" x14ac:dyDescent="0.2">
      <c r="Y3259" s="1019"/>
      <c r="AA3259" s="1019"/>
      <c r="AB3259" s="1019"/>
    </row>
    <row r="3260" spans="25:28" x14ac:dyDescent="0.2">
      <c r="Y3260" s="1019"/>
      <c r="AA3260" s="1019"/>
      <c r="AB3260" s="1019"/>
    </row>
    <row r="3261" spans="25:28" x14ac:dyDescent="0.2">
      <c r="Y3261" s="1019"/>
      <c r="AA3261" s="1019"/>
      <c r="AB3261" s="1019"/>
    </row>
    <row r="3262" spans="25:28" x14ac:dyDescent="0.2">
      <c r="Y3262" s="1019"/>
      <c r="AA3262" s="1019"/>
      <c r="AB3262" s="1019"/>
    </row>
    <row r="3263" spans="25:28" x14ac:dyDescent="0.2">
      <c r="Y3263" s="1019"/>
      <c r="AA3263" s="1019"/>
      <c r="AB3263" s="1019"/>
    </row>
    <row r="3264" spans="25:28" x14ac:dyDescent="0.2">
      <c r="Y3264" s="1019"/>
      <c r="AA3264" s="1019"/>
      <c r="AB3264" s="1019"/>
    </row>
    <row r="3265" spans="25:28" x14ac:dyDescent="0.2">
      <c r="Y3265" s="1019"/>
      <c r="AA3265" s="1019"/>
      <c r="AB3265" s="1019"/>
    </row>
    <row r="3266" spans="25:28" x14ac:dyDescent="0.2">
      <c r="Y3266" s="1019"/>
      <c r="AA3266" s="1019"/>
      <c r="AB3266" s="1019"/>
    </row>
    <row r="3267" spans="25:28" x14ac:dyDescent="0.2">
      <c r="Y3267" s="1019"/>
      <c r="AA3267" s="1019"/>
      <c r="AB3267" s="1019"/>
    </row>
    <row r="3268" spans="25:28" x14ac:dyDescent="0.2">
      <c r="Y3268" s="1019"/>
      <c r="AA3268" s="1019"/>
      <c r="AB3268" s="1019"/>
    </row>
    <row r="3269" spans="25:28" x14ac:dyDescent="0.2">
      <c r="Y3269" s="1019"/>
      <c r="AA3269" s="1019"/>
      <c r="AB3269" s="1019"/>
    </row>
    <row r="3270" spans="25:28" x14ac:dyDescent="0.2">
      <c r="Y3270" s="1019"/>
      <c r="AA3270" s="1019"/>
      <c r="AB3270" s="1019"/>
    </row>
    <row r="3271" spans="25:28" x14ac:dyDescent="0.2">
      <c r="Y3271" s="1019"/>
      <c r="AA3271" s="1019"/>
      <c r="AB3271" s="1019"/>
    </row>
    <row r="3272" spans="25:28" x14ac:dyDescent="0.2">
      <c r="Y3272" s="1019"/>
      <c r="AA3272" s="1019"/>
      <c r="AB3272" s="1019"/>
    </row>
    <row r="3273" spans="25:28" x14ac:dyDescent="0.2">
      <c r="Y3273" s="1019"/>
      <c r="AA3273" s="1019"/>
      <c r="AB3273" s="1019"/>
    </row>
    <row r="3274" spans="25:28" x14ac:dyDescent="0.2">
      <c r="Y3274" s="1019"/>
      <c r="AA3274" s="1019"/>
      <c r="AB3274" s="1019"/>
    </row>
    <row r="3275" spans="25:28" x14ac:dyDescent="0.2">
      <c r="Y3275" s="1019"/>
      <c r="AA3275" s="1019"/>
      <c r="AB3275" s="1019"/>
    </row>
    <row r="3276" spans="25:28" x14ac:dyDescent="0.2">
      <c r="Y3276" s="1019"/>
      <c r="AA3276" s="1019"/>
      <c r="AB3276" s="1019"/>
    </row>
    <row r="3277" spans="25:28" x14ac:dyDescent="0.2">
      <c r="Y3277" s="1019"/>
      <c r="AA3277" s="1019"/>
      <c r="AB3277" s="1019"/>
    </row>
    <row r="3278" spans="25:28" x14ac:dyDescent="0.2">
      <c r="Y3278" s="1019"/>
      <c r="AA3278" s="1019"/>
      <c r="AB3278" s="1019"/>
    </row>
    <row r="3279" spans="25:28" x14ac:dyDescent="0.2">
      <c r="Y3279" s="1019"/>
      <c r="AA3279" s="1019"/>
      <c r="AB3279" s="1019"/>
    </row>
    <row r="3280" spans="25:28" x14ac:dyDescent="0.2">
      <c r="Y3280" s="1019"/>
      <c r="AA3280" s="1019"/>
      <c r="AB3280" s="1019"/>
    </row>
    <row r="3281" spans="25:28" x14ac:dyDescent="0.2">
      <c r="Y3281" s="1019"/>
      <c r="AA3281" s="1019"/>
      <c r="AB3281" s="1019"/>
    </row>
    <row r="3282" spans="25:28" x14ac:dyDescent="0.2">
      <c r="Y3282" s="1019"/>
      <c r="AA3282" s="1019"/>
      <c r="AB3282" s="1019"/>
    </row>
    <row r="3283" spans="25:28" x14ac:dyDescent="0.2">
      <c r="Y3283" s="1019"/>
      <c r="AA3283" s="1019"/>
      <c r="AB3283" s="1019"/>
    </row>
    <row r="3284" spans="25:28" x14ac:dyDescent="0.2">
      <c r="Y3284" s="1019"/>
      <c r="AA3284" s="1019"/>
      <c r="AB3284" s="1019"/>
    </row>
    <row r="3285" spans="25:28" x14ac:dyDescent="0.2">
      <c r="Y3285" s="1019"/>
      <c r="AA3285" s="1019"/>
      <c r="AB3285" s="1019"/>
    </row>
    <row r="3286" spans="25:28" x14ac:dyDescent="0.2">
      <c r="Y3286" s="1019"/>
      <c r="AA3286" s="1019"/>
      <c r="AB3286" s="1019"/>
    </row>
    <row r="3287" spans="25:28" x14ac:dyDescent="0.2">
      <c r="Y3287" s="1019"/>
      <c r="AA3287" s="1019"/>
      <c r="AB3287" s="1019"/>
    </row>
    <row r="3288" spans="25:28" x14ac:dyDescent="0.2">
      <c r="Y3288" s="1019"/>
      <c r="AA3288" s="1019"/>
      <c r="AB3288" s="1019"/>
    </row>
    <row r="3289" spans="25:28" x14ac:dyDescent="0.2">
      <c r="Y3289" s="1019"/>
      <c r="AA3289" s="1019"/>
      <c r="AB3289" s="1019"/>
    </row>
    <row r="3290" spans="25:28" x14ac:dyDescent="0.2">
      <c r="Y3290" s="1019"/>
      <c r="AA3290" s="1019"/>
      <c r="AB3290" s="1019"/>
    </row>
    <row r="3291" spans="25:28" x14ac:dyDescent="0.2">
      <c r="Y3291" s="1019"/>
      <c r="AA3291" s="1019"/>
      <c r="AB3291" s="1019"/>
    </row>
    <row r="3292" spans="25:28" x14ac:dyDescent="0.2">
      <c r="Y3292" s="1019"/>
      <c r="AA3292" s="1019"/>
      <c r="AB3292" s="1019"/>
    </row>
    <row r="3293" spans="25:28" x14ac:dyDescent="0.2">
      <c r="Y3293" s="1019"/>
      <c r="AA3293" s="1019"/>
      <c r="AB3293" s="1019"/>
    </row>
    <row r="3294" spans="25:28" x14ac:dyDescent="0.2">
      <c r="Y3294" s="1019"/>
      <c r="AA3294" s="1019"/>
      <c r="AB3294" s="1019"/>
    </row>
    <row r="3295" spans="25:28" x14ac:dyDescent="0.2">
      <c r="Y3295" s="1019"/>
      <c r="AA3295" s="1019"/>
      <c r="AB3295" s="1019"/>
    </row>
    <row r="3296" spans="25:28" x14ac:dyDescent="0.2">
      <c r="Y3296" s="1019"/>
      <c r="AA3296" s="1019"/>
      <c r="AB3296" s="1019"/>
    </row>
    <row r="3297" spans="25:28" x14ac:dyDescent="0.2">
      <c r="Y3297" s="1019"/>
      <c r="AA3297" s="1019"/>
      <c r="AB3297" s="1019"/>
    </row>
    <row r="3298" spans="25:28" x14ac:dyDescent="0.2">
      <c r="Y3298" s="1019"/>
      <c r="AA3298" s="1019"/>
      <c r="AB3298" s="1019"/>
    </row>
    <row r="3299" spans="25:28" x14ac:dyDescent="0.2">
      <c r="Y3299" s="1019"/>
      <c r="AA3299" s="1019"/>
      <c r="AB3299" s="1019"/>
    </row>
    <row r="3300" spans="25:28" x14ac:dyDescent="0.2">
      <c r="Y3300" s="1019"/>
      <c r="AA3300" s="1019"/>
      <c r="AB3300" s="1019"/>
    </row>
    <row r="3301" spans="25:28" x14ac:dyDescent="0.2">
      <c r="Y3301" s="1019"/>
      <c r="AA3301" s="1019"/>
      <c r="AB3301" s="1019"/>
    </row>
    <row r="3302" spans="25:28" x14ac:dyDescent="0.2">
      <c r="Y3302" s="1019"/>
      <c r="AA3302" s="1019"/>
      <c r="AB3302" s="1019"/>
    </row>
    <row r="3303" spans="25:28" x14ac:dyDescent="0.2">
      <c r="Y3303" s="1019"/>
      <c r="AA3303" s="1019"/>
      <c r="AB3303" s="1019"/>
    </row>
    <row r="3304" spans="25:28" x14ac:dyDescent="0.2">
      <c r="Y3304" s="1019"/>
      <c r="AA3304" s="1019"/>
      <c r="AB3304" s="1019"/>
    </row>
    <row r="3305" spans="25:28" x14ac:dyDescent="0.2">
      <c r="Y3305" s="1019"/>
      <c r="AA3305" s="1019"/>
      <c r="AB3305" s="1019"/>
    </row>
    <row r="3306" spans="25:28" x14ac:dyDescent="0.2">
      <c r="Y3306" s="1019"/>
      <c r="AA3306" s="1019"/>
      <c r="AB3306" s="1019"/>
    </row>
    <row r="3307" spans="25:28" x14ac:dyDescent="0.2">
      <c r="Y3307" s="1019"/>
      <c r="AA3307" s="1019"/>
      <c r="AB3307" s="1019"/>
    </row>
    <row r="3308" spans="25:28" x14ac:dyDescent="0.2">
      <c r="Y3308" s="1019"/>
      <c r="AA3308" s="1019"/>
      <c r="AB3308" s="1019"/>
    </row>
    <row r="3309" spans="25:28" x14ac:dyDescent="0.2">
      <c r="Y3309" s="1019"/>
      <c r="AA3309" s="1019"/>
      <c r="AB3309" s="1019"/>
    </row>
    <row r="3310" spans="25:28" x14ac:dyDescent="0.2">
      <c r="Y3310" s="1019"/>
      <c r="AA3310" s="1019"/>
      <c r="AB3310" s="1019"/>
    </row>
    <row r="3311" spans="25:28" x14ac:dyDescent="0.2">
      <c r="Y3311" s="1019"/>
      <c r="AA3311" s="1019"/>
      <c r="AB3311" s="1019"/>
    </row>
    <row r="3312" spans="25:28" x14ac:dyDescent="0.2">
      <c r="Y3312" s="1019"/>
      <c r="AA3312" s="1019"/>
      <c r="AB3312" s="1019"/>
    </row>
    <row r="3313" spans="25:28" x14ac:dyDescent="0.2">
      <c r="Y3313" s="1019"/>
      <c r="AA3313" s="1019"/>
      <c r="AB3313" s="1019"/>
    </row>
    <row r="3314" spans="25:28" x14ac:dyDescent="0.2">
      <c r="Y3314" s="1019"/>
      <c r="AA3314" s="1019"/>
      <c r="AB3314" s="1019"/>
    </row>
    <row r="3315" spans="25:28" x14ac:dyDescent="0.2">
      <c r="Y3315" s="1019"/>
      <c r="AA3315" s="1019"/>
      <c r="AB3315" s="1019"/>
    </row>
    <row r="3316" spans="25:28" x14ac:dyDescent="0.2">
      <c r="Y3316" s="1019"/>
      <c r="AA3316" s="1019"/>
      <c r="AB3316" s="1019"/>
    </row>
    <row r="3317" spans="25:28" x14ac:dyDescent="0.2">
      <c r="Y3317" s="1019"/>
      <c r="AA3317" s="1019"/>
      <c r="AB3317" s="1019"/>
    </row>
    <row r="3318" spans="25:28" x14ac:dyDescent="0.2">
      <c r="Y3318" s="1019"/>
      <c r="AA3318" s="1019"/>
      <c r="AB3318" s="1019"/>
    </row>
    <row r="3319" spans="25:28" x14ac:dyDescent="0.2">
      <c r="Y3319" s="1019"/>
      <c r="AA3319" s="1019"/>
      <c r="AB3319" s="1019"/>
    </row>
    <row r="3320" spans="25:28" x14ac:dyDescent="0.2">
      <c r="Y3320" s="1019"/>
      <c r="AA3320" s="1019"/>
      <c r="AB3320" s="1019"/>
    </row>
    <row r="3321" spans="25:28" x14ac:dyDescent="0.2">
      <c r="Y3321" s="1019"/>
      <c r="AA3321" s="1019"/>
      <c r="AB3321" s="1019"/>
    </row>
    <row r="3322" spans="25:28" x14ac:dyDescent="0.2">
      <c r="Y3322" s="1019"/>
      <c r="AA3322" s="1019"/>
      <c r="AB3322" s="1019"/>
    </row>
    <row r="3323" spans="25:28" x14ac:dyDescent="0.2">
      <c r="Y3323" s="1019"/>
      <c r="AA3323" s="1019"/>
      <c r="AB3323" s="1019"/>
    </row>
    <row r="3324" spans="25:28" x14ac:dyDescent="0.2">
      <c r="Y3324" s="1019"/>
      <c r="AA3324" s="1019"/>
      <c r="AB3324" s="1019"/>
    </row>
    <row r="3325" spans="25:28" x14ac:dyDescent="0.2">
      <c r="Y3325" s="1019"/>
      <c r="AA3325" s="1019"/>
      <c r="AB3325" s="1019"/>
    </row>
    <row r="3326" spans="25:28" x14ac:dyDescent="0.2">
      <c r="Y3326" s="1019"/>
      <c r="AA3326" s="1019"/>
      <c r="AB3326" s="1019"/>
    </row>
    <row r="3327" spans="25:28" x14ac:dyDescent="0.2">
      <c r="Y3327" s="1019"/>
      <c r="AA3327" s="1019"/>
      <c r="AB3327" s="1019"/>
    </row>
    <row r="3328" spans="25:28" x14ac:dyDescent="0.2">
      <c r="Y3328" s="1019"/>
      <c r="AA3328" s="1019"/>
      <c r="AB3328" s="1019"/>
    </row>
    <row r="3329" spans="25:28" x14ac:dyDescent="0.2">
      <c r="Y3329" s="1019"/>
      <c r="AA3329" s="1019"/>
      <c r="AB3329" s="1019"/>
    </row>
    <row r="3330" spans="25:28" x14ac:dyDescent="0.2">
      <c r="Y3330" s="1019"/>
      <c r="AA3330" s="1019"/>
      <c r="AB3330" s="1019"/>
    </row>
    <row r="3331" spans="25:28" x14ac:dyDescent="0.2">
      <c r="Y3331" s="1019"/>
      <c r="AA3331" s="1019"/>
      <c r="AB3331" s="1019"/>
    </row>
    <row r="3332" spans="25:28" x14ac:dyDescent="0.2">
      <c r="Y3332" s="1019"/>
      <c r="AA3332" s="1019"/>
      <c r="AB3332" s="1019"/>
    </row>
    <row r="3333" spans="25:28" x14ac:dyDescent="0.2">
      <c r="Y3333" s="1019"/>
      <c r="AA3333" s="1019"/>
      <c r="AB3333" s="1019"/>
    </row>
    <row r="3334" spans="25:28" x14ac:dyDescent="0.2">
      <c r="Y3334" s="1019"/>
      <c r="AA3334" s="1019"/>
      <c r="AB3334" s="1019"/>
    </row>
    <row r="3335" spans="25:28" x14ac:dyDescent="0.2">
      <c r="Y3335" s="1019"/>
      <c r="AA3335" s="1019"/>
      <c r="AB3335" s="1019"/>
    </row>
    <row r="3336" spans="25:28" x14ac:dyDescent="0.2">
      <c r="Y3336" s="1019"/>
      <c r="AA3336" s="1019"/>
      <c r="AB3336" s="1019"/>
    </row>
    <row r="3337" spans="25:28" x14ac:dyDescent="0.2">
      <c r="Y3337" s="1019"/>
      <c r="AA3337" s="1019"/>
      <c r="AB3337" s="1019"/>
    </row>
    <row r="3338" spans="25:28" x14ac:dyDescent="0.2">
      <c r="Y3338" s="1019"/>
      <c r="AA3338" s="1019"/>
      <c r="AB3338" s="1019"/>
    </row>
    <row r="3339" spans="25:28" x14ac:dyDescent="0.2">
      <c r="Y3339" s="1019"/>
      <c r="AA3339" s="1019"/>
      <c r="AB3339" s="1019"/>
    </row>
    <row r="3340" spans="25:28" x14ac:dyDescent="0.2">
      <c r="Y3340" s="1019"/>
      <c r="AA3340" s="1019"/>
      <c r="AB3340" s="1019"/>
    </row>
    <row r="3341" spans="25:28" x14ac:dyDescent="0.2">
      <c r="Y3341" s="1019"/>
      <c r="AA3341" s="1019"/>
      <c r="AB3341" s="1019"/>
    </row>
    <row r="3342" spans="25:28" x14ac:dyDescent="0.2">
      <c r="Y3342" s="1019"/>
      <c r="AA3342" s="1019"/>
      <c r="AB3342" s="1019"/>
    </row>
    <row r="3343" spans="25:28" x14ac:dyDescent="0.2">
      <c r="Y3343" s="1019"/>
      <c r="AA3343" s="1019"/>
      <c r="AB3343" s="1019"/>
    </row>
    <row r="3344" spans="25:28" x14ac:dyDescent="0.2">
      <c r="Y3344" s="1019"/>
      <c r="AA3344" s="1019"/>
      <c r="AB3344" s="1019"/>
    </row>
    <row r="3345" spans="25:28" x14ac:dyDescent="0.2">
      <c r="Y3345" s="1019"/>
      <c r="AA3345" s="1019"/>
      <c r="AB3345" s="1019"/>
    </row>
    <row r="3346" spans="25:28" x14ac:dyDescent="0.2">
      <c r="Y3346" s="1019"/>
      <c r="AA3346" s="1019"/>
      <c r="AB3346" s="1019"/>
    </row>
    <row r="3347" spans="25:28" x14ac:dyDescent="0.2">
      <c r="Y3347" s="1019"/>
      <c r="AA3347" s="1019"/>
      <c r="AB3347" s="1019"/>
    </row>
    <row r="3348" spans="25:28" x14ac:dyDescent="0.2">
      <c r="Y3348" s="1019"/>
      <c r="AA3348" s="1019"/>
      <c r="AB3348" s="1019"/>
    </row>
    <row r="3349" spans="25:28" x14ac:dyDescent="0.2">
      <c r="Y3349" s="1019"/>
      <c r="AA3349" s="1019"/>
      <c r="AB3349" s="1019"/>
    </row>
    <row r="3350" spans="25:28" x14ac:dyDescent="0.2">
      <c r="Y3350" s="1019"/>
      <c r="AA3350" s="1019"/>
      <c r="AB3350" s="1019"/>
    </row>
    <row r="3351" spans="25:28" x14ac:dyDescent="0.2">
      <c r="Y3351" s="1019"/>
      <c r="AA3351" s="1019"/>
      <c r="AB3351" s="1019"/>
    </row>
    <row r="3352" spans="25:28" x14ac:dyDescent="0.2">
      <c r="Y3352" s="1019"/>
      <c r="AA3352" s="1019"/>
      <c r="AB3352" s="1019"/>
    </row>
    <row r="3353" spans="25:28" x14ac:dyDescent="0.2">
      <c r="Y3353" s="1019"/>
      <c r="AA3353" s="1019"/>
      <c r="AB3353" s="1019"/>
    </row>
    <row r="3354" spans="25:28" x14ac:dyDescent="0.2">
      <c r="Y3354" s="1019"/>
      <c r="AA3354" s="1019"/>
      <c r="AB3354" s="1019"/>
    </row>
    <row r="3355" spans="25:28" x14ac:dyDescent="0.2">
      <c r="Y3355" s="1019"/>
      <c r="AA3355" s="1019"/>
      <c r="AB3355" s="1019"/>
    </row>
    <row r="3356" spans="25:28" x14ac:dyDescent="0.2">
      <c r="Y3356" s="1019"/>
      <c r="AA3356" s="1019"/>
      <c r="AB3356" s="1019"/>
    </row>
    <row r="3357" spans="25:28" x14ac:dyDescent="0.2">
      <c r="Y3357" s="1019"/>
      <c r="AA3357" s="1019"/>
      <c r="AB3357" s="1019"/>
    </row>
    <row r="3358" spans="25:28" x14ac:dyDescent="0.2">
      <c r="Y3358" s="1019"/>
      <c r="AA3358" s="1019"/>
      <c r="AB3358" s="1019"/>
    </row>
    <row r="3359" spans="25:28" x14ac:dyDescent="0.2">
      <c r="Y3359" s="1019"/>
      <c r="AA3359" s="1019"/>
      <c r="AB3359" s="1019"/>
    </row>
    <row r="3360" spans="25:28" x14ac:dyDescent="0.2">
      <c r="Y3360" s="1019"/>
      <c r="AA3360" s="1019"/>
      <c r="AB3360" s="1019"/>
    </row>
    <row r="3361" spans="25:28" x14ac:dyDescent="0.2">
      <c r="Y3361" s="1019"/>
      <c r="AA3361" s="1019"/>
      <c r="AB3361" s="1019"/>
    </row>
    <row r="3362" spans="25:28" x14ac:dyDescent="0.2">
      <c r="Y3362" s="1019"/>
      <c r="AA3362" s="1019"/>
      <c r="AB3362" s="1019"/>
    </row>
    <row r="3363" spans="25:28" x14ac:dyDescent="0.2">
      <c r="Y3363" s="1019"/>
      <c r="AA3363" s="1019"/>
      <c r="AB3363" s="1019"/>
    </row>
    <row r="3364" spans="25:28" x14ac:dyDescent="0.2">
      <c r="Y3364" s="1019"/>
      <c r="AA3364" s="1019"/>
      <c r="AB3364" s="1019"/>
    </row>
    <row r="3365" spans="25:28" x14ac:dyDescent="0.2">
      <c r="Y3365" s="1019"/>
      <c r="AA3365" s="1019"/>
      <c r="AB3365" s="1019"/>
    </row>
    <row r="3366" spans="25:28" x14ac:dyDescent="0.2">
      <c r="Y3366" s="1019"/>
      <c r="AA3366" s="1019"/>
      <c r="AB3366" s="1019"/>
    </row>
    <row r="3367" spans="25:28" x14ac:dyDescent="0.2">
      <c r="Y3367" s="1019"/>
      <c r="AA3367" s="1019"/>
      <c r="AB3367" s="1019"/>
    </row>
    <row r="3368" spans="25:28" x14ac:dyDescent="0.2">
      <c r="Y3368" s="1019"/>
      <c r="AA3368" s="1019"/>
      <c r="AB3368" s="1019"/>
    </row>
    <row r="3369" spans="25:28" x14ac:dyDescent="0.2">
      <c r="Y3369" s="1019"/>
      <c r="AA3369" s="1019"/>
      <c r="AB3369" s="1019"/>
    </row>
    <row r="3370" spans="25:28" x14ac:dyDescent="0.2">
      <c r="Y3370" s="1019"/>
      <c r="AA3370" s="1019"/>
      <c r="AB3370" s="1019"/>
    </row>
    <row r="3371" spans="25:28" x14ac:dyDescent="0.2">
      <c r="Y3371" s="1019"/>
      <c r="AA3371" s="1019"/>
      <c r="AB3371" s="1019"/>
    </row>
    <row r="3372" spans="25:28" x14ac:dyDescent="0.2">
      <c r="Y3372" s="1019"/>
      <c r="AA3372" s="1019"/>
      <c r="AB3372" s="1019"/>
    </row>
    <row r="3373" spans="25:28" x14ac:dyDescent="0.2">
      <c r="Y3373" s="1019"/>
      <c r="AA3373" s="1019"/>
      <c r="AB3373" s="1019"/>
    </row>
    <row r="3374" spans="25:28" x14ac:dyDescent="0.2">
      <c r="Y3374" s="1019"/>
      <c r="AA3374" s="1019"/>
      <c r="AB3374" s="1019"/>
    </row>
    <row r="3375" spans="25:28" x14ac:dyDescent="0.2">
      <c r="Y3375" s="1019"/>
      <c r="AA3375" s="1019"/>
      <c r="AB3375" s="1019"/>
    </row>
    <row r="3376" spans="25:28" x14ac:dyDescent="0.2">
      <c r="Y3376" s="1019"/>
      <c r="AA3376" s="1019"/>
      <c r="AB3376" s="1019"/>
    </row>
    <row r="3377" spans="25:28" x14ac:dyDescent="0.2">
      <c r="Y3377" s="1019"/>
      <c r="AA3377" s="1019"/>
      <c r="AB3377" s="1019"/>
    </row>
    <row r="3378" spans="25:28" x14ac:dyDescent="0.2">
      <c r="Y3378" s="1019"/>
      <c r="AA3378" s="1019"/>
      <c r="AB3378" s="1019"/>
    </row>
    <row r="3379" spans="25:28" x14ac:dyDescent="0.2">
      <c r="Y3379" s="1019"/>
      <c r="AA3379" s="1019"/>
      <c r="AB3379" s="1019"/>
    </row>
    <row r="3380" spans="25:28" x14ac:dyDescent="0.2">
      <c r="Y3380" s="1019"/>
      <c r="AA3380" s="1019"/>
      <c r="AB3380" s="1019"/>
    </row>
    <row r="3381" spans="25:28" x14ac:dyDescent="0.2">
      <c r="Y3381" s="1019"/>
      <c r="AA3381" s="1019"/>
      <c r="AB3381" s="1019"/>
    </row>
    <row r="3382" spans="25:28" x14ac:dyDescent="0.2">
      <c r="Y3382" s="1019"/>
      <c r="AA3382" s="1019"/>
      <c r="AB3382" s="1019"/>
    </row>
    <row r="3383" spans="25:28" x14ac:dyDescent="0.2">
      <c r="Y3383" s="1019"/>
      <c r="AA3383" s="1019"/>
      <c r="AB3383" s="1019"/>
    </row>
    <row r="3384" spans="25:28" x14ac:dyDescent="0.2">
      <c r="Y3384" s="1019"/>
      <c r="AA3384" s="1019"/>
      <c r="AB3384" s="1019"/>
    </row>
    <row r="3385" spans="25:28" x14ac:dyDescent="0.2">
      <c r="Y3385" s="1019"/>
      <c r="AA3385" s="1019"/>
      <c r="AB3385" s="1019"/>
    </row>
    <row r="3386" spans="25:28" x14ac:dyDescent="0.2">
      <c r="Y3386" s="1019"/>
      <c r="AA3386" s="1019"/>
      <c r="AB3386" s="1019"/>
    </row>
    <row r="3387" spans="25:28" x14ac:dyDescent="0.2">
      <c r="Y3387" s="1019"/>
      <c r="AA3387" s="1019"/>
      <c r="AB3387" s="1019"/>
    </row>
    <row r="3388" spans="25:28" x14ac:dyDescent="0.2">
      <c r="Y3388" s="1019"/>
      <c r="AA3388" s="1019"/>
      <c r="AB3388" s="1019"/>
    </row>
    <row r="3389" spans="25:28" x14ac:dyDescent="0.2">
      <c r="Y3389" s="1019"/>
      <c r="AA3389" s="1019"/>
      <c r="AB3389" s="1019"/>
    </row>
    <row r="3390" spans="25:28" x14ac:dyDescent="0.2">
      <c r="Y3390" s="1019"/>
      <c r="AA3390" s="1019"/>
      <c r="AB3390" s="1019"/>
    </row>
    <row r="3391" spans="25:28" x14ac:dyDescent="0.2">
      <c r="Y3391" s="1019"/>
      <c r="AA3391" s="1019"/>
      <c r="AB3391" s="1019"/>
    </row>
    <row r="3392" spans="25:28" x14ac:dyDescent="0.2">
      <c r="Y3392" s="1019"/>
      <c r="AA3392" s="1019"/>
      <c r="AB3392" s="1019"/>
    </row>
    <row r="3393" spans="25:28" x14ac:dyDescent="0.2">
      <c r="Y3393" s="1019"/>
      <c r="AA3393" s="1019"/>
      <c r="AB3393" s="1019"/>
    </row>
    <row r="3394" spans="25:28" x14ac:dyDescent="0.2">
      <c r="Y3394" s="1019"/>
      <c r="AA3394" s="1019"/>
      <c r="AB3394" s="1019"/>
    </row>
    <row r="3395" spans="25:28" x14ac:dyDescent="0.2">
      <c r="Y3395" s="1019"/>
      <c r="AA3395" s="1019"/>
      <c r="AB3395" s="1019"/>
    </row>
    <row r="3396" spans="25:28" x14ac:dyDescent="0.2">
      <c r="Y3396" s="1019"/>
      <c r="AA3396" s="1019"/>
      <c r="AB3396" s="1019"/>
    </row>
    <row r="3397" spans="25:28" x14ac:dyDescent="0.2">
      <c r="Y3397" s="1019"/>
      <c r="AA3397" s="1019"/>
      <c r="AB3397" s="1019"/>
    </row>
    <row r="3398" spans="25:28" x14ac:dyDescent="0.2">
      <c r="Y3398" s="1019"/>
      <c r="AA3398" s="1019"/>
      <c r="AB3398" s="1019"/>
    </row>
    <row r="3399" spans="25:28" x14ac:dyDescent="0.2">
      <c r="Y3399" s="1019"/>
      <c r="AA3399" s="1019"/>
      <c r="AB3399" s="1019"/>
    </row>
    <row r="3400" spans="25:28" x14ac:dyDescent="0.2">
      <c r="Y3400" s="1019"/>
      <c r="AA3400" s="1019"/>
      <c r="AB3400" s="1019"/>
    </row>
    <row r="3401" spans="25:28" x14ac:dyDescent="0.2">
      <c r="Y3401" s="1019"/>
      <c r="AA3401" s="1019"/>
      <c r="AB3401" s="1019"/>
    </row>
    <row r="3402" spans="25:28" x14ac:dyDescent="0.2">
      <c r="Y3402" s="1019"/>
      <c r="AA3402" s="1019"/>
      <c r="AB3402" s="1019"/>
    </row>
    <row r="3403" spans="25:28" x14ac:dyDescent="0.2">
      <c r="Y3403" s="1019"/>
      <c r="AA3403" s="1019"/>
      <c r="AB3403" s="1019"/>
    </row>
    <row r="3404" spans="25:28" x14ac:dyDescent="0.2">
      <c r="Y3404" s="1019"/>
      <c r="AA3404" s="1019"/>
      <c r="AB3404" s="1019"/>
    </row>
    <row r="3405" spans="25:28" x14ac:dyDescent="0.2">
      <c r="Y3405" s="1019"/>
      <c r="AA3405" s="1019"/>
      <c r="AB3405" s="1019"/>
    </row>
    <row r="3406" spans="25:28" x14ac:dyDescent="0.2">
      <c r="Y3406" s="1019"/>
      <c r="AA3406" s="1019"/>
      <c r="AB3406" s="1019"/>
    </row>
    <row r="3407" spans="25:28" x14ac:dyDescent="0.2">
      <c r="Y3407" s="1019"/>
      <c r="AA3407" s="1019"/>
      <c r="AB3407" s="1019"/>
    </row>
    <row r="3408" spans="25:28" x14ac:dyDescent="0.2">
      <c r="Y3408" s="1019"/>
      <c r="AA3408" s="1019"/>
      <c r="AB3408" s="1019"/>
    </row>
    <row r="3409" spans="25:28" x14ac:dyDescent="0.2">
      <c r="Y3409" s="1019"/>
      <c r="AA3409" s="1019"/>
      <c r="AB3409" s="1019"/>
    </row>
    <row r="3410" spans="25:28" x14ac:dyDescent="0.2">
      <c r="Y3410" s="1019"/>
      <c r="AA3410" s="1019"/>
      <c r="AB3410" s="1019"/>
    </row>
    <row r="3411" spans="25:28" x14ac:dyDescent="0.2">
      <c r="Y3411" s="1019"/>
      <c r="AA3411" s="1019"/>
      <c r="AB3411" s="1019"/>
    </row>
    <row r="3412" spans="25:28" x14ac:dyDescent="0.2">
      <c r="Y3412" s="1019"/>
      <c r="AA3412" s="1019"/>
      <c r="AB3412" s="1019"/>
    </row>
    <row r="3413" spans="25:28" x14ac:dyDescent="0.2">
      <c r="Y3413" s="1019"/>
      <c r="AA3413" s="1019"/>
      <c r="AB3413" s="1019"/>
    </row>
    <row r="3414" spans="25:28" x14ac:dyDescent="0.2">
      <c r="Y3414" s="1019"/>
      <c r="AA3414" s="1019"/>
      <c r="AB3414" s="1019"/>
    </row>
    <row r="3415" spans="25:28" x14ac:dyDescent="0.2">
      <c r="Y3415" s="1019"/>
      <c r="AA3415" s="1019"/>
      <c r="AB3415" s="1019"/>
    </row>
    <row r="3416" spans="25:28" x14ac:dyDescent="0.2">
      <c r="Y3416" s="1019"/>
      <c r="AA3416" s="1019"/>
      <c r="AB3416" s="1019"/>
    </row>
    <row r="3417" spans="25:28" x14ac:dyDescent="0.2">
      <c r="Y3417" s="1019"/>
      <c r="AA3417" s="1019"/>
      <c r="AB3417" s="1019"/>
    </row>
    <row r="3418" spans="25:28" x14ac:dyDescent="0.2">
      <c r="Y3418" s="1019"/>
      <c r="AA3418" s="1019"/>
      <c r="AB3418" s="1019"/>
    </row>
    <row r="3419" spans="25:28" x14ac:dyDescent="0.2">
      <c r="Y3419" s="1019"/>
      <c r="AA3419" s="1019"/>
      <c r="AB3419" s="1019"/>
    </row>
    <row r="3420" spans="25:28" x14ac:dyDescent="0.2">
      <c r="Y3420" s="1019"/>
      <c r="AA3420" s="1019"/>
      <c r="AB3420" s="1019"/>
    </row>
    <row r="3421" spans="25:28" x14ac:dyDescent="0.2">
      <c r="Y3421" s="1019"/>
      <c r="AA3421" s="1019"/>
      <c r="AB3421" s="1019"/>
    </row>
    <row r="3422" spans="25:28" x14ac:dyDescent="0.2">
      <c r="Y3422" s="1019"/>
      <c r="AA3422" s="1019"/>
      <c r="AB3422" s="1019"/>
    </row>
    <row r="3423" spans="25:28" x14ac:dyDescent="0.2">
      <c r="Y3423" s="1019"/>
      <c r="AA3423" s="1019"/>
      <c r="AB3423" s="1019"/>
    </row>
    <row r="3424" spans="25:28" x14ac:dyDescent="0.2">
      <c r="Y3424" s="1019"/>
      <c r="AA3424" s="1019"/>
      <c r="AB3424" s="1019"/>
    </row>
    <row r="3425" spans="25:28" x14ac:dyDescent="0.2">
      <c r="Y3425" s="1019"/>
      <c r="AA3425" s="1019"/>
      <c r="AB3425" s="1019"/>
    </row>
    <row r="3426" spans="25:28" x14ac:dyDescent="0.2">
      <c r="Y3426" s="1019"/>
      <c r="AA3426" s="1019"/>
      <c r="AB3426" s="1019"/>
    </row>
    <row r="3427" spans="25:28" x14ac:dyDescent="0.2">
      <c r="Y3427" s="1019"/>
      <c r="AA3427" s="1019"/>
      <c r="AB3427" s="1019"/>
    </row>
    <row r="3428" spans="25:28" x14ac:dyDescent="0.2">
      <c r="Y3428" s="1019"/>
      <c r="AA3428" s="1019"/>
      <c r="AB3428" s="1019"/>
    </row>
    <row r="3429" spans="25:28" x14ac:dyDescent="0.2">
      <c r="Y3429" s="1019"/>
      <c r="AA3429" s="1019"/>
      <c r="AB3429" s="1019"/>
    </row>
    <row r="3430" spans="25:28" x14ac:dyDescent="0.2">
      <c r="Y3430" s="1019"/>
      <c r="AA3430" s="1019"/>
      <c r="AB3430" s="1019"/>
    </row>
    <row r="3431" spans="25:28" x14ac:dyDescent="0.2">
      <c r="Y3431" s="1019"/>
      <c r="AA3431" s="1019"/>
      <c r="AB3431" s="1019"/>
    </row>
    <row r="3432" spans="25:28" x14ac:dyDescent="0.2">
      <c r="Y3432" s="1019"/>
      <c r="AA3432" s="1019"/>
      <c r="AB3432" s="1019"/>
    </row>
    <row r="3433" spans="25:28" x14ac:dyDescent="0.2">
      <c r="Y3433" s="1019"/>
      <c r="AA3433" s="1019"/>
      <c r="AB3433" s="1019"/>
    </row>
    <row r="3434" spans="25:28" x14ac:dyDescent="0.2">
      <c r="Y3434" s="1019"/>
      <c r="AA3434" s="1019"/>
      <c r="AB3434" s="1019"/>
    </row>
    <row r="3435" spans="25:28" x14ac:dyDescent="0.2">
      <c r="Y3435" s="1019"/>
      <c r="AA3435" s="1019"/>
      <c r="AB3435" s="1019"/>
    </row>
    <row r="3436" spans="25:28" x14ac:dyDescent="0.2">
      <c r="Y3436" s="1019"/>
      <c r="AA3436" s="1019"/>
      <c r="AB3436" s="1019"/>
    </row>
    <row r="3437" spans="25:28" x14ac:dyDescent="0.2">
      <c r="Y3437" s="1019"/>
      <c r="AA3437" s="1019"/>
      <c r="AB3437" s="1019"/>
    </row>
    <row r="3438" spans="25:28" x14ac:dyDescent="0.2">
      <c r="Y3438" s="1019"/>
      <c r="AA3438" s="1019"/>
      <c r="AB3438" s="1019"/>
    </row>
    <row r="3439" spans="25:28" x14ac:dyDescent="0.2">
      <c r="Y3439" s="1019"/>
      <c r="AA3439" s="1019"/>
      <c r="AB3439" s="1019"/>
    </row>
    <row r="3440" spans="25:28" x14ac:dyDescent="0.2">
      <c r="Y3440" s="1019"/>
      <c r="AA3440" s="1019"/>
      <c r="AB3440" s="1019"/>
    </row>
    <row r="3441" spans="25:28" x14ac:dyDescent="0.2">
      <c r="Y3441" s="1019"/>
      <c r="AA3441" s="1019"/>
      <c r="AB3441" s="1019"/>
    </row>
    <row r="3442" spans="25:28" x14ac:dyDescent="0.2">
      <c r="Y3442" s="1019"/>
      <c r="AA3442" s="1019"/>
      <c r="AB3442" s="1019"/>
    </row>
    <row r="3443" spans="25:28" x14ac:dyDescent="0.2">
      <c r="Y3443" s="1019"/>
      <c r="AA3443" s="1019"/>
      <c r="AB3443" s="1019"/>
    </row>
    <row r="3444" spans="25:28" x14ac:dyDescent="0.2">
      <c r="Y3444" s="1019"/>
      <c r="AA3444" s="1019"/>
      <c r="AB3444" s="1019"/>
    </row>
    <row r="3445" spans="25:28" x14ac:dyDescent="0.2">
      <c r="Y3445" s="1019"/>
      <c r="AA3445" s="1019"/>
      <c r="AB3445" s="1019"/>
    </row>
    <row r="3446" spans="25:28" x14ac:dyDescent="0.2">
      <c r="Y3446" s="1019"/>
      <c r="AA3446" s="1019"/>
      <c r="AB3446" s="1019"/>
    </row>
    <row r="3447" spans="25:28" x14ac:dyDescent="0.2">
      <c r="Y3447" s="1019"/>
      <c r="AA3447" s="1019"/>
      <c r="AB3447" s="1019"/>
    </row>
    <row r="3448" spans="25:28" x14ac:dyDescent="0.2">
      <c r="Y3448" s="1019"/>
      <c r="AA3448" s="1019"/>
      <c r="AB3448" s="1019"/>
    </row>
    <row r="3449" spans="25:28" x14ac:dyDescent="0.2">
      <c r="Y3449" s="1019"/>
      <c r="AA3449" s="1019"/>
      <c r="AB3449" s="1019"/>
    </row>
    <row r="3450" spans="25:28" x14ac:dyDescent="0.2">
      <c r="Y3450" s="1019"/>
      <c r="AA3450" s="1019"/>
      <c r="AB3450" s="1019"/>
    </row>
    <row r="3451" spans="25:28" x14ac:dyDescent="0.2">
      <c r="Y3451" s="1019"/>
      <c r="AA3451" s="1019"/>
      <c r="AB3451" s="1019"/>
    </row>
    <row r="3452" spans="25:28" x14ac:dyDescent="0.2">
      <c r="Y3452" s="1019"/>
      <c r="AA3452" s="1019"/>
      <c r="AB3452" s="1019"/>
    </row>
    <row r="3453" spans="25:28" x14ac:dyDescent="0.2">
      <c r="Y3453" s="1019"/>
      <c r="AA3453" s="1019"/>
      <c r="AB3453" s="1019"/>
    </row>
    <row r="3454" spans="25:28" x14ac:dyDescent="0.2">
      <c r="Y3454" s="1019"/>
      <c r="AA3454" s="1019"/>
      <c r="AB3454" s="1019"/>
    </row>
    <row r="3455" spans="25:28" x14ac:dyDescent="0.2">
      <c r="Y3455" s="1019"/>
      <c r="AA3455" s="1019"/>
      <c r="AB3455" s="1019"/>
    </row>
    <row r="3456" spans="25:28" x14ac:dyDescent="0.2">
      <c r="Y3456" s="1019"/>
      <c r="AA3456" s="1019"/>
      <c r="AB3456" s="1019"/>
    </row>
    <row r="3457" spans="25:28" x14ac:dyDescent="0.2">
      <c r="Y3457" s="1019"/>
      <c r="AA3457" s="1019"/>
      <c r="AB3457" s="1019"/>
    </row>
    <row r="3458" spans="25:28" x14ac:dyDescent="0.2">
      <c r="Y3458" s="1019"/>
      <c r="AA3458" s="1019"/>
      <c r="AB3458" s="1019"/>
    </row>
    <row r="3459" spans="25:28" x14ac:dyDescent="0.2">
      <c r="Y3459" s="1019"/>
      <c r="AA3459" s="1019"/>
      <c r="AB3459" s="1019"/>
    </row>
    <row r="3460" spans="25:28" x14ac:dyDescent="0.2">
      <c r="Y3460" s="1019"/>
      <c r="AA3460" s="1019"/>
      <c r="AB3460" s="1019"/>
    </row>
    <row r="3461" spans="25:28" x14ac:dyDescent="0.2">
      <c r="Y3461" s="1019"/>
      <c r="AA3461" s="1019"/>
      <c r="AB3461" s="1019"/>
    </row>
    <row r="3462" spans="25:28" x14ac:dyDescent="0.2">
      <c r="Y3462" s="1019"/>
      <c r="AA3462" s="1019"/>
      <c r="AB3462" s="1019"/>
    </row>
    <row r="3463" spans="25:28" x14ac:dyDescent="0.2">
      <c r="Y3463" s="1019"/>
      <c r="AA3463" s="1019"/>
      <c r="AB3463" s="1019"/>
    </row>
    <row r="3464" spans="25:28" x14ac:dyDescent="0.2">
      <c r="Y3464" s="1019"/>
      <c r="AA3464" s="1019"/>
      <c r="AB3464" s="1019"/>
    </row>
    <row r="3465" spans="25:28" x14ac:dyDescent="0.2">
      <c r="Y3465" s="1019"/>
      <c r="AA3465" s="1019"/>
      <c r="AB3465" s="1019"/>
    </row>
    <row r="3466" spans="25:28" x14ac:dyDescent="0.2">
      <c r="Y3466" s="1019"/>
      <c r="AA3466" s="1019"/>
      <c r="AB3466" s="1019"/>
    </row>
    <row r="3467" spans="25:28" x14ac:dyDescent="0.2">
      <c r="Y3467" s="1019"/>
      <c r="AA3467" s="1019"/>
      <c r="AB3467" s="1019"/>
    </row>
    <row r="3468" spans="25:28" x14ac:dyDescent="0.2">
      <c r="Y3468" s="1019"/>
      <c r="AA3468" s="1019"/>
      <c r="AB3468" s="1019"/>
    </row>
    <row r="3469" spans="25:28" x14ac:dyDescent="0.2">
      <c r="Y3469" s="1019"/>
      <c r="AA3469" s="1019"/>
      <c r="AB3469" s="1019"/>
    </row>
    <row r="3470" spans="25:28" x14ac:dyDescent="0.2">
      <c r="Y3470" s="1019"/>
      <c r="AA3470" s="1019"/>
      <c r="AB3470" s="1019"/>
    </row>
    <row r="3471" spans="25:28" x14ac:dyDescent="0.2">
      <c r="Y3471" s="1019"/>
      <c r="AA3471" s="1019"/>
      <c r="AB3471" s="1019"/>
    </row>
    <row r="3472" spans="25:28" x14ac:dyDescent="0.2">
      <c r="Y3472" s="1019"/>
      <c r="AA3472" s="1019"/>
      <c r="AB3472" s="1019"/>
    </row>
    <row r="3473" spans="25:28" x14ac:dyDescent="0.2">
      <c r="Y3473" s="1019"/>
      <c r="AA3473" s="1019"/>
      <c r="AB3473" s="1019"/>
    </row>
    <row r="3474" spans="25:28" x14ac:dyDescent="0.2">
      <c r="Y3474" s="1019"/>
      <c r="AA3474" s="1019"/>
      <c r="AB3474" s="1019"/>
    </row>
    <row r="3475" spans="25:28" x14ac:dyDescent="0.2">
      <c r="Y3475" s="1019"/>
      <c r="AA3475" s="1019"/>
      <c r="AB3475" s="1019"/>
    </row>
    <row r="3476" spans="25:28" x14ac:dyDescent="0.2">
      <c r="Y3476" s="1019"/>
      <c r="AA3476" s="1019"/>
      <c r="AB3476" s="1019"/>
    </row>
    <row r="3477" spans="25:28" x14ac:dyDescent="0.2">
      <c r="Y3477" s="1019"/>
      <c r="AA3477" s="1019"/>
      <c r="AB3477" s="1019"/>
    </row>
    <row r="3478" spans="25:28" x14ac:dyDescent="0.2">
      <c r="Y3478" s="1019"/>
      <c r="AA3478" s="1019"/>
      <c r="AB3478" s="1019"/>
    </row>
    <row r="3479" spans="25:28" x14ac:dyDescent="0.2">
      <c r="Y3479" s="1019"/>
      <c r="AA3479" s="1019"/>
      <c r="AB3479" s="1019"/>
    </row>
    <row r="3480" spans="25:28" x14ac:dyDescent="0.2">
      <c r="Y3480" s="1019"/>
      <c r="AA3480" s="1019"/>
      <c r="AB3480" s="1019"/>
    </row>
    <row r="3481" spans="25:28" x14ac:dyDescent="0.2">
      <c r="Y3481" s="1019"/>
      <c r="AA3481" s="1019"/>
      <c r="AB3481" s="1019"/>
    </row>
    <row r="3482" spans="25:28" x14ac:dyDescent="0.2">
      <c r="Y3482" s="1019"/>
      <c r="AA3482" s="1019"/>
      <c r="AB3482" s="1019"/>
    </row>
    <row r="3483" spans="25:28" x14ac:dyDescent="0.2">
      <c r="Y3483" s="1019"/>
      <c r="AA3483" s="1019"/>
      <c r="AB3483" s="1019"/>
    </row>
    <row r="3484" spans="25:28" x14ac:dyDescent="0.2">
      <c r="Y3484" s="1019"/>
      <c r="AA3484" s="1019"/>
      <c r="AB3484" s="1019"/>
    </row>
    <row r="3485" spans="25:28" x14ac:dyDescent="0.2">
      <c r="Y3485" s="1019"/>
      <c r="AA3485" s="1019"/>
      <c r="AB3485" s="1019"/>
    </row>
    <row r="3486" spans="25:28" x14ac:dyDescent="0.2">
      <c r="Y3486" s="1019"/>
      <c r="AA3486" s="1019"/>
      <c r="AB3486" s="1019"/>
    </row>
    <row r="3487" spans="25:28" x14ac:dyDescent="0.2">
      <c r="Y3487" s="1019"/>
      <c r="AA3487" s="1019"/>
      <c r="AB3487" s="1019"/>
    </row>
    <row r="3488" spans="25:28" x14ac:dyDescent="0.2">
      <c r="Y3488" s="1019"/>
      <c r="AA3488" s="1019"/>
      <c r="AB3488" s="1019"/>
    </row>
    <row r="3489" spans="25:28" x14ac:dyDescent="0.2">
      <c r="Y3489" s="1019"/>
      <c r="AA3489" s="1019"/>
      <c r="AB3489" s="1019"/>
    </row>
    <row r="3490" spans="25:28" x14ac:dyDescent="0.2">
      <c r="Y3490" s="1019"/>
      <c r="AA3490" s="1019"/>
      <c r="AB3490" s="1019"/>
    </row>
    <row r="3491" spans="25:28" x14ac:dyDescent="0.2">
      <c r="Y3491" s="1019"/>
      <c r="AA3491" s="1019"/>
      <c r="AB3491" s="1019"/>
    </row>
    <row r="3492" spans="25:28" x14ac:dyDescent="0.2">
      <c r="Y3492" s="1019"/>
      <c r="AA3492" s="1019"/>
      <c r="AB3492" s="1019"/>
    </row>
    <row r="3493" spans="25:28" x14ac:dyDescent="0.2">
      <c r="Y3493" s="1019"/>
      <c r="AA3493" s="1019"/>
      <c r="AB3493" s="1019"/>
    </row>
    <row r="3494" spans="25:28" x14ac:dyDescent="0.2">
      <c r="Y3494" s="1019"/>
      <c r="AA3494" s="1019"/>
      <c r="AB3494" s="1019"/>
    </row>
    <row r="3495" spans="25:28" x14ac:dyDescent="0.2">
      <c r="Y3495" s="1019"/>
      <c r="AA3495" s="1019"/>
      <c r="AB3495" s="1019"/>
    </row>
    <row r="3496" spans="25:28" x14ac:dyDescent="0.2">
      <c r="Y3496" s="1019"/>
      <c r="AA3496" s="1019"/>
      <c r="AB3496" s="1019"/>
    </row>
    <row r="3497" spans="25:28" x14ac:dyDescent="0.2">
      <c r="Y3497" s="1019"/>
      <c r="AA3497" s="1019"/>
      <c r="AB3497" s="1019"/>
    </row>
    <row r="3498" spans="25:28" x14ac:dyDescent="0.2">
      <c r="Y3498" s="1019"/>
      <c r="AA3498" s="1019"/>
      <c r="AB3498" s="1019"/>
    </row>
    <row r="3499" spans="25:28" x14ac:dyDescent="0.2">
      <c r="Y3499" s="1019"/>
      <c r="AA3499" s="1019"/>
      <c r="AB3499" s="1019"/>
    </row>
    <row r="3500" spans="25:28" x14ac:dyDescent="0.2">
      <c r="Y3500" s="1019"/>
      <c r="AA3500" s="1019"/>
      <c r="AB3500" s="1019"/>
    </row>
    <row r="3501" spans="25:28" x14ac:dyDescent="0.2">
      <c r="Y3501" s="1019"/>
      <c r="AA3501" s="1019"/>
      <c r="AB3501" s="1019"/>
    </row>
    <row r="3502" spans="25:28" x14ac:dyDescent="0.2">
      <c r="Y3502" s="1019"/>
      <c r="AA3502" s="1019"/>
      <c r="AB3502" s="1019"/>
    </row>
    <row r="3503" spans="25:28" x14ac:dyDescent="0.2">
      <c r="Y3503" s="1019"/>
      <c r="AA3503" s="1019"/>
      <c r="AB3503" s="1019"/>
    </row>
    <row r="3504" spans="25:28" x14ac:dyDescent="0.2">
      <c r="Y3504" s="1019"/>
      <c r="AA3504" s="1019"/>
      <c r="AB3504" s="1019"/>
    </row>
    <row r="3505" spans="25:28" x14ac:dyDescent="0.2">
      <c r="Y3505" s="1019"/>
      <c r="AA3505" s="1019"/>
      <c r="AB3505" s="1019"/>
    </row>
    <row r="3506" spans="25:28" x14ac:dyDescent="0.2">
      <c r="Y3506" s="1019"/>
      <c r="AA3506" s="1019"/>
      <c r="AB3506" s="1019"/>
    </row>
    <row r="3507" spans="25:28" x14ac:dyDescent="0.2">
      <c r="Y3507" s="1019"/>
      <c r="AA3507" s="1019"/>
      <c r="AB3507" s="1019"/>
    </row>
    <row r="3508" spans="25:28" x14ac:dyDescent="0.2">
      <c r="Y3508" s="1019"/>
      <c r="AA3508" s="1019"/>
      <c r="AB3508" s="1019"/>
    </row>
    <row r="3509" spans="25:28" x14ac:dyDescent="0.2">
      <c r="Y3509" s="1019"/>
      <c r="AA3509" s="1019"/>
      <c r="AB3509" s="1019"/>
    </row>
    <row r="3510" spans="25:28" x14ac:dyDescent="0.2">
      <c r="Y3510" s="1019"/>
      <c r="AA3510" s="1019"/>
      <c r="AB3510" s="1019"/>
    </row>
    <row r="3511" spans="25:28" x14ac:dyDescent="0.2">
      <c r="Y3511" s="1019"/>
      <c r="AA3511" s="1019"/>
      <c r="AB3511" s="1019"/>
    </row>
    <row r="3512" spans="25:28" x14ac:dyDescent="0.2">
      <c r="Y3512" s="1019"/>
      <c r="AA3512" s="1019"/>
      <c r="AB3512" s="1019"/>
    </row>
    <row r="3513" spans="25:28" x14ac:dyDescent="0.2">
      <c r="Y3513" s="1019"/>
      <c r="AA3513" s="1019"/>
      <c r="AB3513" s="1019"/>
    </row>
    <row r="3514" spans="25:28" x14ac:dyDescent="0.2">
      <c r="Y3514" s="1019"/>
      <c r="AA3514" s="1019"/>
      <c r="AB3514" s="1019"/>
    </row>
    <row r="3515" spans="25:28" x14ac:dyDescent="0.2">
      <c r="Y3515" s="1019"/>
      <c r="AA3515" s="1019"/>
      <c r="AB3515" s="1019"/>
    </row>
    <row r="3516" spans="25:28" x14ac:dyDescent="0.2">
      <c r="Y3516" s="1019"/>
      <c r="AA3516" s="1019"/>
      <c r="AB3516" s="1019"/>
    </row>
    <row r="3517" spans="25:28" x14ac:dyDescent="0.2">
      <c r="Y3517" s="1019"/>
      <c r="AA3517" s="1019"/>
      <c r="AB3517" s="1019"/>
    </row>
    <row r="3518" spans="25:28" x14ac:dyDescent="0.2">
      <c r="Y3518" s="1019"/>
      <c r="AA3518" s="1019"/>
      <c r="AB3518" s="1019"/>
    </row>
    <row r="3519" spans="25:28" x14ac:dyDescent="0.2">
      <c r="Y3519" s="1019"/>
      <c r="AA3519" s="1019"/>
      <c r="AB3519" s="1019"/>
    </row>
    <row r="3520" spans="25:28" x14ac:dyDescent="0.2">
      <c r="Y3520" s="1019"/>
      <c r="AA3520" s="1019"/>
      <c r="AB3520" s="1019"/>
    </row>
    <row r="3521" spans="25:28" x14ac:dyDescent="0.2">
      <c r="Y3521" s="1019"/>
      <c r="AA3521" s="1019"/>
      <c r="AB3521" s="1019"/>
    </row>
    <row r="3522" spans="25:28" x14ac:dyDescent="0.2">
      <c r="Y3522" s="1019"/>
      <c r="AA3522" s="1019"/>
      <c r="AB3522" s="1019"/>
    </row>
    <row r="3523" spans="25:28" x14ac:dyDescent="0.2">
      <c r="Y3523" s="1019"/>
      <c r="AA3523" s="1019"/>
      <c r="AB3523" s="1019"/>
    </row>
    <row r="3524" spans="25:28" x14ac:dyDescent="0.2">
      <c r="Y3524" s="1019"/>
      <c r="AA3524" s="1019"/>
      <c r="AB3524" s="1019"/>
    </row>
    <row r="3525" spans="25:28" x14ac:dyDescent="0.2">
      <c r="Y3525" s="1019"/>
      <c r="AA3525" s="1019"/>
      <c r="AB3525" s="1019"/>
    </row>
    <row r="3526" spans="25:28" x14ac:dyDescent="0.2">
      <c r="Y3526" s="1019"/>
      <c r="AA3526" s="1019"/>
      <c r="AB3526" s="1019"/>
    </row>
    <row r="3527" spans="25:28" x14ac:dyDescent="0.2">
      <c r="Y3527" s="1019"/>
      <c r="AA3527" s="1019"/>
      <c r="AB3527" s="1019"/>
    </row>
    <row r="3528" spans="25:28" x14ac:dyDescent="0.2">
      <c r="Y3528" s="1019"/>
      <c r="AA3528" s="1019"/>
      <c r="AB3528" s="1019"/>
    </row>
    <row r="3529" spans="25:28" x14ac:dyDescent="0.2">
      <c r="Y3529" s="1019"/>
      <c r="AA3529" s="1019"/>
      <c r="AB3529" s="1019"/>
    </row>
    <row r="3530" spans="25:28" x14ac:dyDescent="0.2">
      <c r="Y3530" s="1019"/>
      <c r="AA3530" s="1019"/>
      <c r="AB3530" s="1019"/>
    </row>
    <row r="3531" spans="25:28" x14ac:dyDescent="0.2">
      <c r="Y3531" s="1019"/>
      <c r="AA3531" s="1019"/>
      <c r="AB3531" s="1019"/>
    </row>
    <row r="3532" spans="25:28" x14ac:dyDescent="0.2">
      <c r="Y3532" s="1019"/>
      <c r="AA3532" s="1019"/>
      <c r="AB3532" s="1019"/>
    </row>
    <row r="3533" spans="25:28" x14ac:dyDescent="0.2">
      <c r="Y3533" s="1019"/>
      <c r="AA3533" s="1019"/>
      <c r="AB3533" s="1019"/>
    </row>
    <row r="3534" spans="25:28" x14ac:dyDescent="0.2">
      <c r="Y3534" s="1019"/>
      <c r="AA3534" s="1019"/>
      <c r="AB3534" s="1019"/>
    </row>
    <row r="3535" spans="25:28" x14ac:dyDescent="0.2">
      <c r="Y3535" s="1019"/>
      <c r="AA3535" s="1019"/>
      <c r="AB3535" s="1019"/>
    </row>
    <row r="3536" spans="25:28" x14ac:dyDescent="0.2">
      <c r="Y3536" s="1019"/>
      <c r="AA3536" s="1019"/>
      <c r="AB3536" s="1019"/>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x14ac:dyDescent="0.2"/>
  <cols>
    <col min="1" max="1" width="2.7109375" style="1007" customWidth="1"/>
    <col min="2" max="2" width="2" style="1007" bestFit="1" customWidth="1"/>
    <col min="3" max="3" width="2.7109375" style="1007" customWidth="1"/>
    <col min="4" max="4" width="26.42578125" style="1007" customWidth="1"/>
    <col min="5" max="6" width="17.28515625" style="1007" bestFit="1" customWidth="1"/>
    <col min="7" max="7" width="7" style="1007" bestFit="1" customWidth="1"/>
    <col min="8" max="8" width="10" style="1007" customWidth="1"/>
    <col min="9" max="10" width="12.140625" style="1007" customWidth="1"/>
    <col min="11" max="11" width="9" style="1007" bestFit="1" customWidth="1"/>
    <col min="12" max="12" width="8" style="1007" bestFit="1" customWidth="1"/>
    <col min="13" max="13" width="8.85546875" style="1007" customWidth="1"/>
    <col min="14" max="14" width="8" style="1007" bestFit="1" customWidth="1"/>
    <col min="15" max="15" width="7" style="1007" bestFit="1" customWidth="1"/>
    <col min="16" max="16" width="8" style="1007" bestFit="1" customWidth="1"/>
    <col min="17" max="17" width="9.7109375" style="1007" customWidth="1"/>
    <col min="18" max="18" width="17.28515625" style="1008" bestFit="1" customWidth="1"/>
    <col min="19" max="19" width="17.28515625" style="1008" customWidth="1"/>
    <col min="20" max="20" width="7" style="1008" bestFit="1" customWidth="1"/>
    <col min="21" max="21" width="8" style="1008" bestFit="1" customWidth="1"/>
    <col min="22" max="16384" width="9.140625" style="1007"/>
  </cols>
  <sheetData>
    <row r="1" spans="1:21" x14ac:dyDescent="0.2">
      <c r="E1" s="1054" t="s">
        <v>430</v>
      </c>
      <c r="F1" s="1053" t="s">
        <v>87</v>
      </c>
      <c r="N1" s="1007" t="e">
        <f ca="1">_xll.qlInterpolation(,interpolator6M,_xll.ohFilter(E4:E22,M4:M22),_xll.ohFilter(L4:L22,M4:M22))</f>
        <v>#NAME?</v>
      </c>
      <c r="R1" s="1007"/>
      <c r="S1" s="1007"/>
      <c r="T1" s="1007"/>
      <c r="U1" s="1007"/>
    </row>
    <row r="2" spans="1:21" ht="26.25" customHeight="1" x14ac:dyDescent="0.2">
      <c r="D2" s="1051" t="str">
        <f>F1&amp;" Instruments"</f>
        <v>6M Instruments</v>
      </c>
      <c r="E2" s="1051" t="s">
        <v>422</v>
      </c>
      <c r="F2" s="1051" t="s">
        <v>421</v>
      </c>
      <c r="G2" s="1051" t="s">
        <v>420</v>
      </c>
      <c r="H2" s="1051" t="str">
        <f>F1&amp;" Market quote"</f>
        <v>6M Market quote</v>
      </c>
      <c r="I2" s="1051" t="s">
        <v>428</v>
      </c>
      <c r="J2" s="1051" t="s">
        <v>427</v>
      </c>
      <c r="K2" s="1051" t="s">
        <v>426</v>
      </c>
      <c r="L2" s="1051" t="s">
        <v>425</v>
      </c>
      <c r="M2" s="1051" t="s">
        <v>424</v>
      </c>
      <c r="N2" s="1051" t="s">
        <v>419</v>
      </c>
      <c r="O2" s="1051" t="s">
        <v>423</v>
      </c>
      <c r="P2" s="1051" t="s">
        <v>67</v>
      </c>
      <c r="R2" s="1051" t="s">
        <v>422</v>
      </c>
      <c r="S2" s="1052" t="s">
        <v>421</v>
      </c>
      <c r="T2" s="1052" t="s">
        <v>420</v>
      </c>
      <c r="U2" s="1051" t="s">
        <v>419</v>
      </c>
    </row>
    <row r="3" spans="1:21" ht="11.25" customHeight="1" x14ac:dyDescent="0.2">
      <c r="D3" s="1028" t="s">
        <v>418</v>
      </c>
      <c r="E3" s="1014" t="e">
        <f ca="1">_xll.qlCalendarAdvance(,Calendar,qlLastFixingQuoteReferenceDate(,D4),_xll.qlInterestRateIndexFixingDays(LastFixingsTrigger,PROPER(Currency)&amp;IborType&amp;$F$1)&amp;"D","f")</f>
        <v>#NAME?</v>
      </c>
      <c r="F3" s="1014"/>
      <c r="G3" s="1027"/>
      <c r="H3" s="1024"/>
      <c r="I3" s="1026"/>
      <c r="J3" s="1026"/>
      <c r="K3" s="1024"/>
      <c r="L3" s="1024"/>
      <c r="M3" s="1025"/>
      <c r="N3" s="1050"/>
      <c r="O3" s="1049"/>
      <c r="P3" s="1048"/>
      <c r="R3" s="1018" t="e">
        <f ca="1">E4</f>
        <v>#NAME?</v>
      </c>
      <c r="S3" s="1017" t="e">
        <f ca="1">_xll.qlCalendarAdvance(trigger,Calendar,R3,$F$1,"mf")</f>
        <v>#NAME?</v>
      </c>
      <c r="T3" s="1016" t="e">
        <f ca="1">_xll.qlDayCounterYearFraction(trigger,DayCounter,R3,S3)</f>
        <v>#NAME?</v>
      </c>
      <c r="U3" s="1015" t="e">
        <f ca="1">_xll.qlInterpolationInterpolate(,B6Minterpolation,R3,TRUE)</f>
        <v>#NAME?</v>
      </c>
    </row>
    <row r="4" spans="1:21" ht="11.25" customHeight="1" x14ac:dyDescent="0.2">
      <c r="C4" s="1047" t="str">
        <f>SUBSTITUTE(F1,"M","")</f>
        <v>6</v>
      </c>
      <c r="D4" s="1046" t="str">
        <f>PROPER(Currency&amp;IborType)&amp;F1&amp;"LastFixing"&amp;QuoteSuffix</f>
        <v>Gbplibor6MLastFixing_Quote</v>
      </c>
      <c r="E4" s="1045" t="e">
        <f ca="1">SettlementDate</f>
        <v>#NAME?</v>
      </c>
      <c r="F4" s="1045" t="e">
        <f ca="1">_xll.qlCalendarAdvance(trigger,Calendar,E4,$F$1,"mf")</f>
        <v>#NAME?</v>
      </c>
      <c r="G4" s="1044" t="e">
        <f ca="1">_xll.qlDayCounterYearFraction(trigger,DayCounter,E4,F4)</f>
        <v>#NAME?</v>
      </c>
      <c r="H4" s="1042" t="e">
        <f ca="1">_xll.qlQuoteValue(LastFixingsTrigger,D4)</f>
        <v>#NAME?</v>
      </c>
      <c r="I4" s="1043" t="e">
        <f ca="1">_xll.qlYieldTSDiscount(Discounting,E4,,AllTriggers)</f>
        <v>#NAME?</v>
      </c>
      <c r="J4" s="1043" t="e">
        <f ca="1">_xll.qlYieldTSDiscount(Discounting,F4,,AllTriggers)</f>
        <v>#NAME?</v>
      </c>
      <c r="K4" s="1042" t="e">
        <f t="shared" ref="K4:K22" ca="1" si="0">(I4/J4-1)/G4</f>
        <v>#NAME?</v>
      </c>
      <c r="L4" s="1042" t="e">
        <f t="shared" ref="L4:L22" ca="1" si="1">H4-K4</f>
        <v>#NAME?</v>
      </c>
      <c r="M4" s="1041" t="b">
        <v>1</v>
      </c>
      <c r="N4" s="1040" t="e">
        <f ca="1">_xll.qlInterpolationInterpolate(,$N$1,E4,TRUE)</f>
        <v>#NAME?</v>
      </c>
      <c r="O4" s="1039" t="e">
        <f t="shared" ref="O4:O22" ca="1" si="2">(L4-N4)*10000</f>
        <v>#NAME?</v>
      </c>
      <c r="P4" s="1038" t="e">
        <f t="shared" ref="P4:P22" ca="1" si="3">LN((1+H4*G4)/(1+K4*G4))</f>
        <v>#NAME?</v>
      </c>
      <c r="R4" s="1018" t="e">
        <f ca="1">_xll.qlCalendarAdvance(,Calendar,R3,"1D","f")</f>
        <v>#NAME?</v>
      </c>
      <c r="S4" s="1017" t="e">
        <f ca="1">_xll.qlCalendarAdvance(trigger,Calendar,R4,$F$1,"mf")</f>
        <v>#NAME?</v>
      </c>
      <c r="T4" s="1016" t="e">
        <f ca="1">_xll.qlDayCounterYearFraction(trigger,DayCounter,R4,S4)</f>
        <v>#NAME?</v>
      </c>
      <c r="U4" s="1015" t="e">
        <f ca="1">_xll.qlInterpolationInterpolate(,B6Minterpolation,R4,TRUE)</f>
        <v>#NAME?</v>
      </c>
    </row>
    <row r="5" spans="1:21" ht="11.25" customHeight="1" x14ac:dyDescent="0.2">
      <c r="A5" s="1007">
        <v>1</v>
      </c>
      <c r="B5" s="1007" t="s">
        <v>417</v>
      </c>
      <c r="C5" s="1007">
        <f t="shared" ref="C5:C22" si="4">A5+SUBSTITUTE($F$1,"M","")</f>
        <v>7</v>
      </c>
      <c r="D5" s="1035" t="str">
        <f t="shared" ref="D5:D22" si="5">Currency&amp;A5&amp;B5&amp;C5&amp;"F"&amp;QuoteSuffix</f>
        <v>GBP1x7F_Quote</v>
      </c>
      <c r="E5" s="1018" t="e">
        <f ca="1">_xll.qlCalendarAdvance(trigger,"target",$E$4,A5&amp;"M","mf")</f>
        <v>#NAME?</v>
      </c>
      <c r="F5" s="1018" t="e">
        <f ca="1">_xll.qlCalendarAdvance(trigger,Calendar,E5,$F$1,"mf")</f>
        <v>#NAME?</v>
      </c>
      <c r="G5" s="1034" t="e">
        <f ca="1">_xll.qlDayCounterYearFraction(trigger,DayCounter,E5,F5)</f>
        <v>#NAME?</v>
      </c>
      <c r="H5" s="1031" t="e">
        <f ca="1">_xll.qlQuoteValue(AllTriggers,D5)</f>
        <v>#NAME?</v>
      </c>
      <c r="I5" s="1037" t="e">
        <f ca="1">_xll.qlYieldTSDiscount(Discounting,E5,,AllTriggers)</f>
        <v>#NAME?</v>
      </c>
      <c r="J5" s="1037" t="e">
        <f ca="1">_xll.qlYieldTSDiscount(Discounting,F5,,AllTriggers)</f>
        <v>#NAME?</v>
      </c>
      <c r="K5" s="1031" t="e">
        <f t="shared" ca="1" si="0"/>
        <v>#NAME?</v>
      </c>
      <c r="L5" s="1036" t="e">
        <f t="shared" ca="1" si="1"/>
        <v>#NAME?</v>
      </c>
      <c r="M5" s="1032" t="b">
        <v>1</v>
      </c>
      <c r="N5" s="1031" t="e">
        <f ca="1">_xll.qlInterpolationInterpolate(,$N$1,E5,TRUE)</f>
        <v>#NAME?</v>
      </c>
      <c r="O5" s="1030" t="e">
        <f t="shared" ca="1" si="2"/>
        <v>#NAME?</v>
      </c>
      <c r="P5" s="1029" t="e">
        <f t="shared" ca="1" si="3"/>
        <v>#NAME?</v>
      </c>
      <c r="R5" s="1018" t="e">
        <f ca="1">_xll.qlCalendarAdvance(,Calendar,R4,"1D","f")</f>
        <v>#NAME?</v>
      </c>
      <c r="S5" s="1017" t="e">
        <f ca="1">_xll.qlCalendarAdvance(trigger,Calendar,R5,$F$1,"mf")</f>
        <v>#NAME?</v>
      </c>
      <c r="T5" s="1016" t="e">
        <f ca="1">_xll.qlDayCounterYearFraction(trigger,DayCounter,R5,S5)</f>
        <v>#NAME?</v>
      </c>
      <c r="U5" s="1015" t="e">
        <f ca="1">_xll.qlInterpolationInterpolate(,B6Minterpolation,R5,TRUE)</f>
        <v>#NAME?</v>
      </c>
    </row>
    <row r="6" spans="1:21" ht="11.25" customHeight="1" x14ac:dyDescent="0.2">
      <c r="A6" s="1007">
        <v>2</v>
      </c>
      <c r="B6" s="1007" t="s">
        <v>417</v>
      </c>
      <c r="C6" s="1007">
        <f t="shared" si="4"/>
        <v>8</v>
      </c>
      <c r="D6" s="1035" t="str">
        <f t="shared" si="5"/>
        <v>GBP2x8F_Quote</v>
      </c>
      <c r="E6" s="1018" t="e">
        <f ca="1">_xll.qlCalendarAdvance(trigger,"target",$E$4,A6&amp;"M","mf")</f>
        <v>#NAME?</v>
      </c>
      <c r="F6" s="1018" t="e">
        <f ca="1">_xll.qlCalendarAdvance(trigger,Calendar,E6,$F$1,"mf")</f>
        <v>#NAME?</v>
      </c>
      <c r="G6" s="1034" t="e">
        <f ca="1">_xll.qlDayCounterYearFraction(trigger,DayCounter,E6,F6)</f>
        <v>#NAME?</v>
      </c>
      <c r="H6" s="1031" t="e">
        <f ca="1">_xll.qlQuoteValue(AllTriggers,D6)</f>
        <v>#NAME?</v>
      </c>
      <c r="I6" s="1033" t="e">
        <f ca="1">_xll.qlYieldTSDiscount(Discounting,E6,,AllTriggers)</f>
        <v>#NAME?</v>
      </c>
      <c r="J6" s="1033" t="e">
        <f ca="1">_xll.qlYieldTSDiscount(Discounting,F6,,AllTriggers)</f>
        <v>#NAME?</v>
      </c>
      <c r="K6" s="1031" t="e">
        <f t="shared" ca="1" si="0"/>
        <v>#NAME?</v>
      </c>
      <c r="L6" s="1031" t="e">
        <f t="shared" ca="1" si="1"/>
        <v>#NAME?</v>
      </c>
      <c r="M6" s="1032" t="b">
        <v>1</v>
      </c>
      <c r="N6" s="1031" t="e">
        <f ca="1">_xll.qlInterpolationInterpolate(,$N$1,E6,TRUE)</f>
        <v>#NAME?</v>
      </c>
      <c r="O6" s="1030" t="e">
        <f t="shared" ca="1" si="2"/>
        <v>#NAME?</v>
      </c>
      <c r="P6" s="1029" t="e">
        <f t="shared" ca="1" si="3"/>
        <v>#NAME?</v>
      </c>
      <c r="R6" s="1018" t="e">
        <f ca="1">_xll.qlCalendarAdvance(,Calendar,R5,"1D","f")</f>
        <v>#NAME?</v>
      </c>
      <c r="S6" s="1017" t="e">
        <f ca="1">_xll.qlCalendarAdvance(trigger,Calendar,R6,$F$1,"mf")</f>
        <v>#NAME?</v>
      </c>
      <c r="T6" s="1016" t="e">
        <f ca="1">_xll.qlDayCounterYearFraction(trigger,DayCounter,R6,S6)</f>
        <v>#NAME?</v>
      </c>
      <c r="U6" s="1015" t="e">
        <f ca="1">_xll.qlInterpolationInterpolate(,B6Minterpolation,R6,TRUE)</f>
        <v>#NAME?</v>
      </c>
    </row>
    <row r="7" spans="1:21" ht="11.25" customHeight="1" x14ac:dyDescent="0.2">
      <c r="A7" s="1007">
        <f t="shared" ref="A7:A22" si="6">A6+1</f>
        <v>3</v>
      </c>
      <c r="B7" s="1007" t="s">
        <v>417</v>
      </c>
      <c r="C7" s="1007">
        <f t="shared" si="4"/>
        <v>9</v>
      </c>
      <c r="D7" s="1035" t="str">
        <f t="shared" si="5"/>
        <v>GBP3x9F_Quote</v>
      </c>
      <c r="E7" s="1018" t="e">
        <f ca="1">_xll.qlCalendarAdvance(trigger,"target",$E$4,A7&amp;"M","mf")</f>
        <v>#NAME?</v>
      </c>
      <c r="F7" s="1018" t="e">
        <f ca="1">_xll.qlCalendarAdvance(trigger,Calendar,E7,$F$1,"mf")</f>
        <v>#NAME?</v>
      </c>
      <c r="G7" s="1034" t="e">
        <f ca="1">_xll.qlDayCounterYearFraction(trigger,DayCounter,E7,F7)</f>
        <v>#NAME?</v>
      </c>
      <c r="H7" s="1031" t="e">
        <f ca="1">_xll.qlQuoteValue(AllTriggers,D7)</f>
        <v>#NAME?</v>
      </c>
      <c r="I7" s="1033" t="e">
        <f ca="1">_xll.qlYieldTSDiscount(Discounting,E7,,AllTriggers)</f>
        <v>#NAME?</v>
      </c>
      <c r="J7" s="1033" t="e">
        <f ca="1">_xll.qlYieldTSDiscount(Discounting,F7,,AllTriggers)</f>
        <v>#NAME?</v>
      </c>
      <c r="K7" s="1031" t="e">
        <f t="shared" ca="1" si="0"/>
        <v>#NAME?</v>
      </c>
      <c r="L7" s="1031" t="e">
        <f t="shared" ca="1" si="1"/>
        <v>#NAME?</v>
      </c>
      <c r="M7" s="1032" t="b">
        <v>1</v>
      </c>
      <c r="N7" s="1031" t="e">
        <f ca="1">_xll.qlInterpolationInterpolate(,$N$1,E7,TRUE)</f>
        <v>#NAME?</v>
      </c>
      <c r="O7" s="1030" t="e">
        <f t="shared" ca="1" si="2"/>
        <v>#NAME?</v>
      </c>
      <c r="P7" s="1029" t="e">
        <f t="shared" ca="1" si="3"/>
        <v>#NAME?</v>
      </c>
      <c r="R7" s="1018" t="e">
        <f ca="1">_xll.qlCalendarAdvance(,Calendar,R6,"1D","f")</f>
        <v>#NAME?</v>
      </c>
      <c r="S7" s="1017" t="e">
        <f ca="1">_xll.qlCalendarAdvance(trigger,Calendar,R7,$F$1,"mf")</f>
        <v>#NAME?</v>
      </c>
      <c r="T7" s="1016" t="e">
        <f ca="1">_xll.qlDayCounterYearFraction(trigger,DayCounter,R7,S7)</f>
        <v>#NAME?</v>
      </c>
      <c r="U7" s="1015" t="e">
        <f ca="1">_xll.qlInterpolationInterpolate(,B6Minterpolation,R7,TRUE)</f>
        <v>#NAME?</v>
      </c>
    </row>
    <row r="8" spans="1:21" ht="11.25" customHeight="1" x14ac:dyDescent="0.2">
      <c r="A8" s="1007">
        <f t="shared" si="6"/>
        <v>4</v>
      </c>
      <c r="B8" s="1007" t="s">
        <v>417</v>
      </c>
      <c r="C8" s="1007">
        <f t="shared" si="4"/>
        <v>10</v>
      </c>
      <c r="D8" s="1035" t="str">
        <f t="shared" si="5"/>
        <v>GBP4x10F_Quote</v>
      </c>
      <c r="E8" s="1018" t="e">
        <f ca="1">_xll.qlCalendarAdvance(trigger,"target",$E$4,A8&amp;"M","mf")</f>
        <v>#NAME?</v>
      </c>
      <c r="F8" s="1018" t="e">
        <f ca="1">_xll.qlCalendarAdvance(trigger,Calendar,E8,$F$1,"mf")</f>
        <v>#NAME?</v>
      </c>
      <c r="G8" s="1034" t="e">
        <f ca="1">_xll.qlDayCounterYearFraction(trigger,DayCounter,E8,F8)</f>
        <v>#NAME?</v>
      </c>
      <c r="H8" s="1031" t="e">
        <f ca="1">_xll.qlQuoteValue(AllTriggers,D8)</f>
        <v>#NAME?</v>
      </c>
      <c r="I8" s="1033" t="e">
        <f ca="1">_xll.qlYieldTSDiscount(Discounting,E8,,AllTriggers)</f>
        <v>#NAME?</v>
      </c>
      <c r="J8" s="1033" t="e">
        <f ca="1">_xll.qlYieldTSDiscount(Discounting,F8,,AllTriggers)</f>
        <v>#NAME?</v>
      </c>
      <c r="K8" s="1031" t="e">
        <f t="shared" ca="1" si="0"/>
        <v>#NAME?</v>
      </c>
      <c r="L8" s="1031" t="e">
        <f t="shared" ca="1" si="1"/>
        <v>#NAME?</v>
      </c>
      <c r="M8" s="1032" t="b">
        <v>1</v>
      </c>
      <c r="N8" s="1031" t="e">
        <f ca="1">_xll.qlInterpolationInterpolate(,$N$1,E8,TRUE)</f>
        <v>#NAME?</v>
      </c>
      <c r="O8" s="1030" t="e">
        <f t="shared" ca="1" si="2"/>
        <v>#NAME?</v>
      </c>
      <c r="P8" s="1029" t="e">
        <f t="shared" ca="1" si="3"/>
        <v>#NAME?</v>
      </c>
      <c r="R8" s="1018" t="e">
        <f ca="1">_xll.qlCalendarAdvance(,Calendar,R7,"1D","f")</f>
        <v>#NAME?</v>
      </c>
      <c r="S8" s="1017" t="e">
        <f ca="1">_xll.qlCalendarAdvance(trigger,Calendar,R8,$F$1,"mf")</f>
        <v>#NAME?</v>
      </c>
      <c r="T8" s="1016" t="e">
        <f ca="1">_xll.qlDayCounterYearFraction(trigger,DayCounter,R8,S8)</f>
        <v>#NAME?</v>
      </c>
      <c r="U8" s="1015" t="e">
        <f ca="1">_xll.qlInterpolationInterpolate(,B6Minterpolation,R8,TRUE)</f>
        <v>#NAME?</v>
      </c>
    </row>
    <row r="9" spans="1:21" ht="11.25" customHeight="1" x14ac:dyDescent="0.2">
      <c r="A9" s="1007">
        <f t="shared" si="6"/>
        <v>5</v>
      </c>
      <c r="B9" s="1007" t="s">
        <v>417</v>
      </c>
      <c r="C9" s="1007">
        <f t="shared" si="4"/>
        <v>11</v>
      </c>
      <c r="D9" s="1035" t="str">
        <f t="shared" si="5"/>
        <v>GBP5x11F_Quote</v>
      </c>
      <c r="E9" s="1018" t="e">
        <f ca="1">_xll.qlCalendarAdvance(trigger,"target",$E$4,A9&amp;"M","mf")</f>
        <v>#NAME?</v>
      </c>
      <c r="F9" s="1018" t="e">
        <f ca="1">_xll.qlCalendarAdvance(trigger,Calendar,E9,$F$1,"mf")</f>
        <v>#NAME?</v>
      </c>
      <c r="G9" s="1034" t="e">
        <f ca="1">_xll.qlDayCounterYearFraction(trigger,DayCounter,E9,F9)</f>
        <v>#NAME?</v>
      </c>
      <c r="H9" s="1031" t="e">
        <f ca="1">_xll.qlQuoteValue(AllTriggers,D9)</f>
        <v>#NAME?</v>
      </c>
      <c r="I9" s="1033" t="e">
        <f ca="1">_xll.qlYieldTSDiscount(Discounting,E9,,AllTriggers)</f>
        <v>#NAME?</v>
      </c>
      <c r="J9" s="1033" t="e">
        <f ca="1">_xll.qlYieldTSDiscount(Discounting,F9,,AllTriggers)</f>
        <v>#NAME?</v>
      </c>
      <c r="K9" s="1031" t="e">
        <f t="shared" ca="1" si="0"/>
        <v>#NAME?</v>
      </c>
      <c r="L9" s="1031" t="e">
        <f t="shared" ca="1" si="1"/>
        <v>#NAME?</v>
      </c>
      <c r="M9" s="1032" t="b">
        <v>1</v>
      </c>
      <c r="N9" s="1031" t="e">
        <f ca="1">_xll.qlInterpolationInterpolate(,$N$1,E9,TRUE)</f>
        <v>#NAME?</v>
      </c>
      <c r="O9" s="1030" t="e">
        <f t="shared" ca="1" si="2"/>
        <v>#NAME?</v>
      </c>
      <c r="P9" s="1029" t="e">
        <f t="shared" ca="1" si="3"/>
        <v>#NAME?</v>
      </c>
      <c r="R9" s="1018" t="e">
        <f ca="1">_xll.qlCalendarAdvance(,Calendar,R8,"1D","f")</f>
        <v>#NAME?</v>
      </c>
      <c r="S9" s="1017" t="e">
        <f ca="1">_xll.qlCalendarAdvance(trigger,Calendar,R9,$F$1,"mf")</f>
        <v>#NAME?</v>
      </c>
      <c r="T9" s="1016" t="e">
        <f ca="1">_xll.qlDayCounterYearFraction(trigger,DayCounter,R9,S9)</f>
        <v>#NAME?</v>
      </c>
      <c r="U9" s="1015" t="e">
        <f ca="1">_xll.qlInterpolationInterpolate(,B6Minterpolation,R9,TRUE)</f>
        <v>#NAME?</v>
      </c>
    </row>
    <row r="10" spans="1:21" ht="11.25" customHeight="1" x14ac:dyDescent="0.2">
      <c r="A10" s="1007">
        <f t="shared" si="6"/>
        <v>6</v>
      </c>
      <c r="B10" s="1007" t="s">
        <v>417</v>
      </c>
      <c r="C10" s="1007">
        <f t="shared" si="4"/>
        <v>12</v>
      </c>
      <c r="D10" s="1035" t="str">
        <f t="shared" si="5"/>
        <v>GBP6x12F_Quote</v>
      </c>
      <c r="E10" s="1018" t="e">
        <f ca="1">_xll.qlCalendarAdvance(trigger,"target",$E$4,A10&amp;"M","mf")</f>
        <v>#NAME?</v>
      </c>
      <c r="F10" s="1018" t="e">
        <f ca="1">_xll.qlCalendarAdvance(trigger,Calendar,E10,$F$1,"mf")</f>
        <v>#NAME?</v>
      </c>
      <c r="G10" s="1034" t="e">
        <f ca="1">_xll.qlDayCounterYearFraction(trigger,DayCounter,E10,F10)</f>
        <v>#NAME?</v>
      </c>
      <c r="H10" s="1031" t="e">
        <f ca="1">_xll.qlQuoteValue(AllTriggers,D10)</f>
        <v>#NAME?</v>
      </c>
      <c r="I10" s="1033" t="e">
        <f ca="1">_xll.qlYieldTSDiscount(Discounting,E10,,AllTriggers)</f>
        <v>#NAME?</v>
      </c>
      <c r="J10" s="1033" t="e">
        <f ca="1">_xll.qlYieldTSDiscount(Discounting,F10,,AllTriggers)</f>
        <v>#NAME?</v>
      </c>
      <c r="K10" s="1031" t="e">
        <f t="shared" ca="1" si="0"/>
        <v>#NAME?</v>
      </c>
      <c r="L10" s="1031" t="e">
        <f t="shared" ca="1" si="1"/>
        <v>#NAME?</v>
      </c>
      <c r="M10" s="1032" t="b">
        <v>1</v>
      </c>
      <c r="N10" s="1031" t="e">
        <f ca="1">_xll.qlInterpolationInterpolate(,$N$1,E10,TRUE)</f>
        <v>#NAME?</v>
      </c>
      <c r="O10" s="1030" t="e">
        <f t="shared" ca="1" si="2"/>
        <v>#NAME?</v>
      </c>
      <c r="P10" s="1029" t="e">
        <f t="shared" ca="1" si="3"/>
        <v>#NAME?</v>
      </c>
      <c r="R10" s="1018" t="e">
        <f ca="1">_xll.qlCalendarAdvance(,Calendar,R9,"1D","f")</f>
        <v>#NAME?</v>
      </c>
      <c r="S10" s="1017" t="e">
        <f ca="1">_xll.qlCalendarAdvance(trigger,Calendar,R10,$F$1,"mf")</f>
        <v>#NAME?</v>
      </c>
      <c r="T10" s="1016" t="e">
        <f ca="1">_xll.qlDayCounterYearFraction(trigger,DayCounter,R10,S10)</f>
        <v>#NAME?</v>
      </c>
      <c r="U10" s="1015" t="e">
        <f ca="1">_xll.qlInterpolationInterpolate(,B6Minterpolation,R10,TRUE)</f>
        <v>#NAME?</v>
      </c>
    </row>
    <row r="11" spans="1:21" ht="11.25" customHeight="1" x14ac:dyDescent="0.2">
      <c r="A11" s="1007">
        <f t="shared" si="6"/>
        <v>7</v>
      </c>
      <c r="B11" s="1007" t="s">
        <v>417</v>
      </c>
      <c r="C11" s="1007">
        <f t="shared" si="4"/>
        <v>13</v>
      </c>
      <c r="D11" s="1035" t="str">
        <f t="shared" si="5"/>
        <v>GBP7x13F_Quote</v>
      </c>
      <c r="E11" s="1018" t="e">
        <f ca="1">_xll.qlCalendarAdvance(trigger,"target",$E$4,A11&amp;"M","mf")</f>
        <v>#NAME?</v>
      </c>
      <c r="F11" s="1018" t="e">
        <f ca="1">_xll.qlCalendarAdvance(trigger,Calendar,E11,$F$1,"mf")</f>
        <v>#NAME?</v>
      </c>
      <c r="G11" s="1034" t="e">
        <f ca="1">_xll.qlDayCounterYearFraction(trigger,DayCounter,E11,F11)</f>
        <v>#NAME?</v>
      </c>
      <c r="H11" s="1031" t="e">
        <f ca="1">_xll.qlQuoteValue(AllTriggers,D11)</f>
        <v>#NAME?</v>
      </c>
      <c r="I11" s="1033" t="e">
        <f ca="1">_xll.qlYieldTSDiscount(Discounting,E11,,AllTriggers)</f>
        <v>#NAME?</v>
      </c>
      <c r="J11" s="1033" t="e">
        <f ca="1">_xll.qlYieldTSDiscount(Discounting,F11,,AllTriggers)</f>
        <v>#NAME?</v>
      </c>
      <c r="K11" s="1031" t="e">
        <f t="shared" ca="1" si="0"/>
        <v>#NAME?</v>
      </c>
      <c r="L11" s="1031" t="e">
        <f t="shared" ca="1" si="1"/>
        <v>#NAME?</v>
      </c>
      <c r="M11" s="1032" t="b">
        <v>0</v>
      </c>
      <c r="N11" s="1031" t="e">
        <f ca="1">_xll.qlInterpolationInterpolate(,$N$1,E11,TRUE)</f>
        <v>#NAME?</v>
      </c>
      <c r="O11" s="1030" t="e">
        <f t="shared" ca="1" si="2"/>
        <v>#NAME?</v>
      </c>
      <c r="P11" s="1029" t="e">
        <f t="shared" ca="1" si="3"/>
        <v>#NAME?</v>
      </c>
      <c r="R11" s="1018" t="e">
        <f ca="1">_xll.qlCalendarAdvance(,Calendar,R10,"1D","f")</f>
        <v>#NAME?</v>
      </c>
      <c r="S11" s="1017" t="e">
        <f ca="1">_xll.qlCalendarAdvance(trigger,Calendar,R11,$F$1,"mf")</f>
        <v>#NAME?</v>
      </c>
      <c r="T11" s="1016" t="e">
        <f ca="1">_xll.qlDayCounterYearFraction(trigger,DayCounter,R11,S11)</f>
        <v>#NAME?</v>
      </c>
      <c r="U11" s="1015" t="e">
        <f ca="1">_xll.qlInterpolationInterpolate(,B6Minterpolation,R11,TRUE)</f>
        <v>#NAME?</v>
      </c>
    </row>
    <row r="12" spans="1:21" ht="11.25" customHeight="1" x14ac:dyDescent="0.2">
      <c r="A12" s="1007">
        <f t="shared" si="6"/>
        <v>8</v>
      </c>
      <c r="B12" s="1007" t="s">
        <v>417</v>
      </c>
      <c r="C12" s="1007">
        <f t="shared" si="4"/>
        <v>14</v>
      </c>
      <c r="D12" s="1035" t="str">
        <f t="shared" si="5"/>
        <v>GBP8x14F_Quote</v>
      </c>
      <c r="E12" s="1018" t="e">
        <f ca="1">_xll.qlCalendarAdvance(trigger,"target",$E$4,A12&amp;"M","mf")</f>
        <v>#NAME?</v>
      </c>
      <c r="F12" s="1018" t="e">
        <f ca="1">_xll.qlCalendarAdvance(trigger,Calendar,E12,$F$1,"mf")</f>
        <v>#NAME?</v>
      </c>
      <c r="G12" s="1034" t="e">
        <f ca="1">_xll.qlDayCounterYearFraction(trigger,DayCounter,E12,F12)</f>
        <v>#NAME?</v>
      </c>
      <c r="H12" s="1031" t="e">
        <f ca="1">_xll.qlQuoteValue(AllTriggers,D12)</f>
        <v>#NAME?</v>
      </c>
      <c r="I12" s="1033" t="e">
        <f ca="1">_xll.qlYieldTSDiscount(Discounting,E12,,AllTriggers)</f>
        <v>#NAME?</v>
      </c>
      <c r="J12" s="1033" t="e">
        <f ca="1">_xll.qlYieldTSDiscount(Discounting,F12,,AllTriggers)</f>
        <v>#NAME?</v>
      </c>
      <c r="K12" s="1031" t="e">
        <f t="shared" ca="1" si="0"/>
        <v>#NAME?</v>
      </c>
      <c r="L12" s="1031" t="e">
        <f t="shared" ca="1" si="1"/>
        <v>#NAME?</v>
      </c>
      <c r="M12" s="1032" t="b">
        <v>0</v>
      </c>
      <c r="N12" s="1031" t="e">
        <f ca="1">_xll.qlInterpolationInterpolate(,$N$1,E12,TRUE)</f>
        <v>#NAME?</v>
      </c>
      <c r="O12" s="1030" t="e">
        <f t="shared" ca="1" si="2"/>
        <v>#NAME?</v>
      </c>
      <c r="P12" s="1029" t="e">
        <f t="shared" ca="1" si="3"/>
        <v>#NAME?</v>
      </c>
      <c r="R12" s="1018" t="e">
        <f ca="1">_xll.qlCalendarAdvance(,Calendar,R11,"1D","f")</f>
        <v>#NAME?</v>
      </c>
      <c r="S12" s="1017" t="e">
        <f ca="1">_xll.qlCalendarAdvance(trigger,Calendar,R12,$F$1,"mf")</f>
        <v>#NAME?</v>
      </c>
      <c r="T12" s="1016" t="e">
        <f ca="1">_xll.qlDayCounterYearFraction(trigger,DayCounter,R12,S12)</f>
        <v>#NAME?</v>
      </c>
      <c r="U12" s="1015" t="e">
        <f ca="1">_xll.qlInterpolationInterpolate(,B6Minterpolation,R12,TRUE)</f>
        <v>#NAME?</v>
      </c>
    </row>
    <row r="13" spans="1:21" ht="11.25" customHeight="1" x14ac:dyDescent="0.2">
      <c r="A13" s="1007">
        <f t="shared" si="6"/>
        <v>9</v>
      </c>
      <c r="B13" s="1007" t="s">
        <v>417</v>
      </c>
      <c r="C13" s="1007">
        <f t="shared" si="4"/>
        <v>15</v>
      </c>
      <c r="D13" s="1035" t="str">
        <f t="shared" si="5"/>
        <v>GBP9x15F_Quote</v>
      </c>
      <c r="E13" s="1018" t="e">
        <f ca="1">_xll.qlCalendarAdvance(trigger,"target",$E$4,A13&amp;"M","mf")</f>
        <v>#NAME?</v>
      </c>
      <c r="F13" s="1018" t="e">
        <f ca="1">_xll.qlCalendarAdvance(trigger,Calendar,E13,$F$1,"mf")</f>
        <v>#NAME?</v>
      </c>
      <c r="G13" s="1034" t="e">
        <f ca="1">_xll.qlDayCounterYearFraction(trigger,DayCounter,E13,F13)</f>
        <v>#NAME?</v>
      </c>
      <c r="H13" s="1031" t="e">
        <f ca="1">_xll.qlQuoteValue(AllTriggers,D13)</f>
        <v>#NAME?</v>
      </c>
      <c r="I13" s="1033" t="e">
        <f ca="1">_xll.qlYieldTSDiscount(Discounting,E13,,AllTriggers)</f>
        <v>#NAME?</v>
      </c>
      <c r="J13" s="1033" t="e">
        <f ca="1">_xll.qlYieldTSDiscount(Discounting,F13,,AllTriggers)</f>
        <v>#NAME?</v>
      </c>
      <c r="K13" s="1031" t="e">
        <f t="shared" ca="1" si="0"/>
        <v>#NAME?</v>
      </c>
      <c r="L13" s="1031" t="e">
        <f t="shared" ca="1" si="1"/>
        <v>#NAME?</v>
      </c>
      <c r="M13" s="1032" t="b">
        <v>1</v>
      </c>
      <c r="N13" s="1031" t="e">
        <f ca="1">_xll.qlInterpolationInterpolate(,$N$1,E13,TRUE)</f>
        <v>#NAME?</v>
      </c>
      <c r="O13" s="1030" t="e">
        <f t="shared" ca="1" si="2"/>
        <v>#NAME?</v>
      </c>
      <c r="P13" s="1029" t="e">
        <f t="shared" ca="1" si="3"/>
        <v>#NAME?</v>
      </c>
      <c r="R13" s="1018" t="e">
        <f ca="1">_xll.qlCalendarAdvance(,Calendar,R12,"1D","f")</f>
        <v>#NAME?</v>
      </c>
      <c r="S13" s="1017" t="e">
        <f ca="1">_xll.qlCalendarAdvance(trigger,Calendar,R13,$F$1,"mf")</f>
        <v>#NAME?</v>
      </c>
      <c r="T13" s="1016" t="e">
        <f ca="1">_xll.qlDayCounterYearFraction(trigger,DayCounter,R13,S13)</f>
        <v>#NAME?</v>
      </c>
      <c r="U13" s="1015" t="e">
        <f ca="1">_xll.qlInterpolationInterpolate(,B6Minterpolation,R13,TRUE)</f>
        <v>#NAME?</v>
      </c>
    </row>
    <row r="14" spans="1:21" ht="11.25" customHeight="1" x14ac:dyDescent="0.2">
      <c r="A14" s="1007">
        <f t="shared" si="6"/>
        <v>10</v>
      </c>
      <c r="B14" s="1007" t="s">
        <v>417</v>
      </c>
      <c r="C14" s="1007">
        <f t="shared" si="4"/>
        <v>16</v>
      </c>
      <c r="D14" s="1035" t="str">
        <f t="shared" si="5"/>
        <v>GBP10x16F_Quote</v>
      </c>
      <c r="E14" s="1018" t="e">
        <f ca="1">_xll.qlCalendarAdvance(trigger,"target",$E$4,A14&amp;"M","mf")</f>
        <v>#NAME?</v>
      </c>
      <c r="F14" s="1018" t="e">
        <f ca="1">_xll.qlCalendarAdvance(trigger,Calendar,E14,$F$1,"mf")</f>
        <v>#NAME?</v>
      </c>
      <c r="G14" s="1034" t="e">
        <f ca="1">_xll.qlDayCounterYearFraction(trigger,DayCounter,E14,F14)</f>
        <v>#NAME?</v>
      </c>
      <c r="H14" s="1031" t="e">
        <f ca="1">_xll.qlQuoteValue(AllTriggers,D14)</f>
        <v>#NAME?</v>
      </c>
      <c r="I14" s="1033" t="e">
        <f ca="1">_xll.qlYieldTSDiscount(Discounting,E14,,AllTriggers)</f>
        <v>#NAME?</v>
      </c>
      <c r="J14" s="1033" t="e">
        <f ca="1">_xll.qlYieldTSDiscount(Discounting,F14,,AllTriggers)</f>
        <v>#NAME?</v>
      </c>
      <c r="K14" s="1031" t="e">
        <f t="shared" ca="1" si="0"/>
        <v>#NAME?</v>
      </c>
      <c r="L14" s="1031" t="e">
        <f t="shared" ca="1" si="1"/>
        <v>#NAME?</v>
      </c>
      <c r="M14" s="1032" t="b">
        <v>0</v>
      </c>
      <c r="N14" s="1031" t="e">
        <f ca="1">_xll.qlInterpolationInterpolate(,$N$1,E14,TRUE)</f>
        <v>#NAME?</v>
      </c>
      <c r="O14" s="1030" t="e">
        <f t="shared" ca="1" si="2"/>
        <v>#NAME?</v>
      </c>
      <c r="P14" s="1029" t="e">
        <f t="shared" ca="1" si="3"/>
        <v>#NAME?</v>
      </c>
      <c r="R14" s="1018" t="e">
        <f ca="1">_xll.qlCalendarAdvance(,Calendar,R13,"1D","f")</f>
        <v>#NAME?</v>
      </c>
      <c r="S14" s="1017" t="e">
        <f ca="1">_xll.qlCalendarAdvance(trigger,Calendar,R14,$F$1,"mf")</f>
        <v>#NAME?</v>
      </c>
      <c r="T14" s="1016" t="e">
        <f ca="1">_xll.qlDayCounterYearFraction(trigger,DayCounter,R14,S14)</f>
        <v>#NAME?</v>
      </c>
      <c r="U14" s="1015" t="e">
        <f ca="1">_xll.qlInterpolationInterpolate(,B6Minterpolation,R14,TRUE)</f>
        <v>#NAME?</v>
      </c>
    </row>
    <row r="15" spans="1:21" ht="11.25" customHeight="1" x14ac:dyDescent="0.2">
      <c r="A15" s="1007">
        <f t="shared" si="6"/>
        <v>11</v>
      </c>
      <c r="B15" s="1007" t="s">
        <v>417</v>
      </c>
      <c r="C15" s="1007">
        <f t="shared" si="4"/>
        <v>17</v>
      </c>
      <c r="D15" s="1035" t="str">
        <f t="shared" si="5"/>
        <v>GBP11x17F_Quote</v>
      </c>
      <c r="E15" s="1018" t="e">
        <f ca="1">_xll.qlCalendarAdvance(trigger,"target",$E$4,A15&amp;"M","mf")</f>
        <v>#NAME?</v>
      </c>
      <c r="F15" s="1018" t="e">
        <f ca="1">_xll.qlCalendarAdvance(trigger,Calendar,E15,$F$1,"mf")</f>
        <v>#NAME?</v>
      </c>
      <c r="G15" s="1034" t="e">
        <f ca="1">_xll.qlDayCounterYearFraction(trigger,DayCounter,E15,F15)</f>
        <v>#NAME?</v>
      </c>
      <c r="H15" s="1031" t="e">
        <f ca="1">_xll.qlQuoteValue(AllTriggers,D15)</f>
        <v>#NAME?</v>
      </c>
      <c r="I15" s="1033" t="e">
        <f ca="1">_xll.qlYieldTSDiscount(Discounting,E15,,AllTriggers)</f>
        <v>#NAME?</v>
      </c>
      <c r="J15" s="1033" t="e">
        <f ca="1">_xll.qlYieldTSDiscount(Discounting,F15,,AllTriggers)</f>
        <v>#NAME?</v>
      </c>
      <c r="K15" s="1031" t="e">
        <f t="shared" ca="1" si="0"/>
        <v>#NAME?</v>
      </c>
      <c r="L15" s="1031" t="e">
        <f t="shared" ca="1" si="1"/>
        <v>#NAME?</v>
      </c>
      <c r="M15" s="1032" t="b">
        <v>0</v>
      </c>
      <c r="N15" s="1031" t="e">
        <f ca="1">_xll.qlInterpolationInterpolate(,$N$1,E15,TRUE)</f>
        <v>#NAME?</v>
      </c>
      <c r="O15" s="1030" t="e">
        <f t="shared" ca="1" si="2"/>
        <v>#NAME?</v>
      </c>
      <c r="P15" s="1029" t="e">
        <f t="shared" ca="1" si="3"/>
        <v>#NAME?</v>
      </c>
      <c r="R15" s="1018" t="e">
        <f ca="1">_xll.qlCalendarAdvance(,Calendar,R14,"1D","f")</f>
        <v>#NAME?</v>
      </c>
      <c r="S15" s="1017" t="e">
        <f ca="1">_xll.qlCalendarAdvance(trigger,Calendar,R15,$F$1,"mf")</f>
        <v>#NAME?</v>
      </c>
      <c r="T15" s="1016" t="e">
        <f ca="1">_xll.qlDayCounterYearFraction(trigger,DayCounter,R15,S15)</f>
        <v>#NAME?</v>
      </c>
      <c r="U15" s="1015" t="e">
        <f ca="1">_xll.qlInterpolationInterpolate(,B6Minterpolation,R15,TRUE)</f>
        <v>#NAME?</v>
      </c>
    </row>
    <row r="16" spans="1:21" ht="11.25" customHeight="1" x14ac:dyDescent="0.2">
      <c r="A16" s="1007">
        <f t="shared" si="6"/>
        <v>12</v>
      </c>
      <c r="B16" s="1007" t="s">
        <v>417</v>
      </c>
      <c r="C16" s="1007">
        <f t="shared" si="4"/>
        <v>18</v>
      </c>
      <c r="D16" s="1035" t="str">
        <f t="shared" si="5"/>
        <v>GBP12x18F_Quote</v>
      </c>
      <c r="E16" s="1018" t="e">
        <f ca="1">_xll.qlCalendarAdvance(trigger,"target",$E$4,A16&amp;"M","mf")</f>
        <v>#NAME?</v>
      </c>
      <c r="F16" s="1018" t="e">
        <f ca="1">_xll.qlCalendarAdvance(trigger,Calendar,E16,$F$1,"mf")</f>
        <v>#NAME?</v>
      </c>
      <c r="G16" s="1034" t="e">
        <f ca="1">_xll.qlDayCounterYearFraction(trigger,DayCounter,E16,F16)</f>
        <v>#NAME?</v>
      </c>
      <c r="H16" s="1031" t="e">
        <f ca="1">_xll.qlQuoteValue(AllTriggers,D16)</f>
        <v>#NAME?</v>
      </c>
      <c r="I16" s="1033" t="e">
        <f ca="1">_xll.qlYieldTSDiscount(Discounting,E16,,AllTriggers)</f>
        <v>#NAME?</v>
      </c>
      <c r="J16" s="1033" t="e">
        <f ca="1">_xll.qlYieldTSDiscount(Discounting,F16,,AllTriggers)</f>
        <v>#NAME?</v>
      </c>
      <c r="K16" s="1031" t="e">
        <f t="shared" ca="1" si="0"/>
        <v>#NAME?</v>
      </c>
      <c r="L16" s="1031" t="e">
        <f t="shared" ca="1" si="1"/>
        <v>#NAME?</v>
      </c>
      <c r="M16" s="1032" t="b">
        <v>1</v>
      </c>
      <c r="N16" s="1031" t="e">
        <f ca="1">_xll.qlInterpolationInterpolate(,$N$1,E16,TRUE)</f>
        <v>#NAME?</v>
      </c>
      <c r="O16" s="1030" t="e">
        <f t="shared" ca="1" si="2"/>
        <v>#NAME?</v>
      </c>
      <c r="P16" s="1029" t="e">
        <f t="shared" ca="1" si="3"/>
        <v>#NAME?</v>
      </c>
      <c r="R16" s="1018" t="e">
        <f ca="1">_xll.qlCalendarAdvance(,Calendar,R15,"1D","f")</f>
        <v>#NAME?</v>
      </c>
      <c r="S16" s="1017" t="e">
        <f ca="1">_xll.qlCalendarAdvance(trigger,Calendar,R16,$F$1,"mf")</f>
        <v>#NAME?</v>
      </c>
      <c r="T16" s="1016" t="e">
        <f ca="1">_xll.qlDayCounterYearFraction(trigger,DayCounter,R16,S16)</f>
        <v>#NAME?</v>
      </c>
      <c r="U16" s="1015" t="e">
        <f ca="1">_xll.qlInterpolationInterpolate(,B6Minterpolation,R16,TRUE)</f>
        <v>#NAME?</v>
      </c>
    </row>
    <row r="17" spans="1:21" ht="11.25" customHeight="1" x14ac:dyDescent="0.2">
      <c r="A17" s="1007">
        <f t="shared" si="6"/>
        <v>13</v>
      </c>
      <c r="B17" s="1007" t="s">
        <v>417</v>
      </c>
      <c r="C17" s="1007">
        <f t="shared" si="4"/>
        <v>19</v>
      </c>
      <c r="D17" s="1035" t="str">
        <f t="shared" si="5"/>
        <v>GBP13x19F_Quote</v>
      </c>
      <c r="E17" s="1018" t="e">
        <f ca="1">_xll.qlCalendarAdvance(trigger,"target",$E$4,A17&amp;"M","mf")</f>
        <v>#NAME?</v>
      </c>
      <c r="F17" s="1018" t="e">
        <f ca="1">_xll.qlCalendarAdvance(trigger,Calendar,E17,$F$1,"mf")</f>
        <v>#NAME?</v>
      </c>
      <c r="G17" s="1034" t="e">
        <f ca="1">_xll.qlDayCounterYearFraction(trigger,DayCounter,E17,F17)</f>
        <v>#NAME?</v>
      </c>
      <c r="H17" s="1031" t="e">
        <f ca="1">_xll.qlQuoteValue(AllTriggers,D17)</f>
        <v>#NAME?</v>
      </c>
      <c r="I17" s="1033" t="e">
        <f ca="1">_xll.qlYieldTSDiscount(Discounting,E17,,AllTriggers)</f>
        <v>#NAME?</v>
      </c>
      <c r="J17" s="1033" t="e">
        <f ca="1">_xll.qlYieldTSDiscount(Discounting,F17,,AllTriggers)</f>
        <v>#NAME?</v>
      </c>
      <c r="K17" s="1031" t="e">
        <f t="shared" ca="1" si="0"/>
        <v>#NAME?</v>
      </c>
      <c r="L17" s="1031" t="e">
        <f t="shared" ca="1" si="1"/>
        <v>#NAME?</v>
      </c>
      <c r="M17" s="1032" t="b">
        <v>0</v>
      </c>
      <c r="N17" s="1031" t="e">
        <f ca="1">_xll.qlInterpolationInterpolate(,$N$1,E17,TRUE)</f>
        <v>#NAME?</v>
      </c>
      <c r="O17" s="1030" t="e">
        <f t="shared" ca="1" si="2"/>
        <v>#NAME?</v>
      </c>
      <c r="P17" s="1029" t="e">
        <f t="shared" ca="1" si="3"/>
        <v>#NAME?</v>
      </c>
      <c r="R17" s="1018" t="e">
        <f ca="1">_xll.qlCalendarAdvance(,Calendar,R16,"1D","f")</f>
        <v>#NAME?</v>
      </c>
      <c r="S17" s="1017" t="e">
        <f ca="1">_xll.qlCalendarAdvance(trigger,Calendar,R17,$F$1,"mf")</f>
        <v>#NAME?</v>
      </c>
      <c r="T17" s="1016" t="e">
        <f ca="1">_xll.qlDayCounterYearFraction(trigger,DayCounter,R17,S17)</f>
        <v>#NAME?</v>
      </c>
      <c r="U17" s="1015" t="e">
        <f ca="1">_xll.qlInterpolationInterpolate(,B6Minterpolation,R17,TRUE)</f>
        <v>#NAME?</v>
      </c>
    </row>
    <row r="18" spans="1:21" ht="11.25" customHeight="1" x14ac:dyDescent="0.2">
      <c r="A18" s="1007">
        <f t="shared" si="6"/>
        <v>14</v>
      </c>
      <c r="B18" s="1007" t="s">
        <v>417</v>
      </c>
      <c r="C18" s="1007">
        <f t="shared" si="4"/>
        <v>20</v>
      </c>
      <c r="D18" s="1035" t="str">
        <f t="shared" si="5"/>
        <v>GBP14x20F_Quote</v>
      </c>
      <c r="E18" s="1018" t="e">
        <f ca="1">_xll.qlCalendarAdvance(trigger,"target",$E$4,A18&amp;"M","mf")</f>
        <v>#NAME?</v>
      </c>
      <c r="F18" s="1018" t="e">
        <f ca="1">_xll.qlCalendarAdvance(trigger,Calendar,E18,$F$1,"mf")</f>
        <v>#NAME?</v>
      </c>
      <c r="G18" s="1034" t="e">
        <f ca="1">_xll.qlDayCounterYearFraction(trigger,DayCounter,E18,F18)</f>
        <v>#NAME?</v>
      </c>
      <c r="H18" s="1031" t="e">
        <f ca="1">_xll.qlQuoteValue(AllTriggers,D18)</f>
        <v>#NAME?</v>
      </c>
      <c r="I18" s="1033" t="e">
        <f ca="1">_xll.qlYieldTSDiscount(Discounting,E18,,AllTriggers)</f>
        <v>#NAME?</v>
      </c>
      <c r="J18" s="1033" t="e">
        <f ca="1">_xll.qlYieldTSDiscount(Discounting,F18,,AllTriggers)</f>
        <v>#NAME?</v>
      </c>
      <c r="K18" s="1031" t="e">
        <f t="shared" ca="1" si="0"/>
        <v>#NAME?</v>
      </c>
      <c r="L18" s="1031" t="e">
        <f t="shared" ca="1" si="1"/>
        <v>#NAME?</v>
      </c>
      <c r="M18" s="1032" t="b">
        <v>0</v>
      </c>
      <c r="N18" s="1031" t="e">
        <f ca="1">_xll.qlInterpolationInterpolate(,$N$1,E18,TRUE)</f>
        <v>#NAME?</v>
      </c>
      <c r="O18" s="1030" t="e">
        <f t="shared" ca="1" si="2"/>
        <v>#NAME?</v>
      </c>
      <c r="P18" s="1029" t="e">
        <f t="shared" ca="1" si="3"/>
        <v>#NAME?</v>
      </c>
      <c r="R18" s="1018" t="e">
        <f ca="1">_xll.qlCalendarAdvance(,Calendar,R17,"1D","f")</f>
        <v>#NAME?</v>
      </c>
      <c r="S18" s="1017" t="e">
        <f ca="1">_xll.qlCalendarAdvance(trigger,Calendar,R18,$F$1,"mf")</f>
        <v>#NAME?</v>
      </c>
      <c r="T18" s="1016" t="e">
        <f ca="1">_xll.qlDayCounterYearFraction(trigger,DayCounter,R18,S18)</f>
        <v>#NAME?</v>
      </c>
      <c r="U18" s="1015" t="e">
        <f ca="1">_xll.qlInterpolationInterpolate(,B6Minterpolation,R18,TRUE)</f>
        <v>#NAME?</v>
      </c>
    </row>
    <row r="19" spans="1:21" ht="11.25" customHeight="1" x14ac:dyDescent="0.2">
      <c r="A19" s="1007">
        <f t="shared" si="6"/>
        <v>15</v>
      </c>
      <c r="B19" s="1007" t="s">
        <v>417</v>
      </c>
      <c r="C19" s="1007">
        <f t="shared" si="4"/>
        <v>21</v>
      </c>
      <c r="D19" s="1035" t="str">
        <f t="shared" si="5"/>
        <v>GBP15x21F_Quote</v>
      </c>
      <c r="E19" s="1018" t="e">
        <f ca="1">_xll.qlCalendarAdvance(trigger,"target",$E$4,A19&amp;"M","mf")</f>
        <v>#NAME?</v>
      </c>
      <c r="F19" s="1018" t="e">
        <f ca="1">_xll.qlCalendarAdvance(trigger,Calendar,E19,$F$1,"mf")</f>
        <v>#NAME?</v>
      </c>
      <c r="G19" s="1034" t="e">
        <f ca="1">_xll.qlDayCounterYearFraction(trigger,DayCounter,E19,F19)</f>
        <v>#NAME?</v>
      </c>
      <c r="H19" s="1031" t="e">
        <f ca="1">_xll.qlQuoteValue(AllTriggers,D19)</f>
        <v>#NAME?</v>
      </c>
      <c r="I19" s="1033" t="e">
        <f ca="1">_xll.qlYieldTSDiscount(Discounting,E19,,AllTriggers)</f>
        <v>#NAME?</v>
      </c>
      <c r="J19" s="1033" t="e">
        <f ca="1">_xll.qlYieldTSDiscount(Discounting,F19,,AllTriggers)</f>
        <v>#NAME?</v>
      </c>
      <c r="K19" s="1031" t="e">
        <f t="shared" ca="1" si="0"/>
        <v>#NAME?</v>
      </c>
      <c r="L19" s="1031" t="e">
        <f t="shared" ca="1" si="1"/>
        <v>#NAME?</v>
      </c>
      <c r="M19" s="1032" t="b">
        <v>0</v>
      </c>
      <c r="N19" s="1031" t="e">
        <f ca="1">_xll.qlInterpolationInterpolate(,$N$1,E19,TRUE)</f>
        <v>#NAME?</v>
      </c>
      <c r="O19" s="1030" t="e">
        <f t="shared" ca="1" si="2"/>
        <v>#NAME?</v>
      </c>
      <c r="P19" s="1029" t="e">
        <f t="shared" ca="1" si="3"/>
        <v>#NAME?</v>
      </c>
      <c r="R19" s="1018" t="e">
        <f ca="1">_xll.qlCalendarAdvance(,Calendar,R18,"1D","f")</f>
        <v>#NAME?</v>
      </c>
      <c r="S19" s="1017" t="e">
        <f ca="1">_xll.qlCalendarAdvance(trigger,Calendar,R19,$F$1,"mf")</f>
        <v>#NAME?</v>
      </c>
      <c r="T19" s="1016" t="e">
        <f ca="1">_xll.qlDayCounterYearFraction(trigger,DayCounter,R19,S19)</f>
        <v>#NAME?</v>
      </c>
      <c r="U19" s="1015" t="e">
        <f ca="1">_xll.qlInterpolationInterpolate(,B6Minterpolation,R19,TRUE)</f>
        <v>#NAME?</v>
      </c>
    </row>
    <row r="20" spans="1:21" ht="11.25" customHeight="1" x14ac:dyDescent="0.2">
      <c r="A20" s="1007">
        <f t="shared" si="6"/>
        <v>16</v>
      </c>
      <c r="B20" s="1007" t="s">
        <v>417</v>
      </c>
      <c r="C20" s="1007">
        <f t="shared" si="4"/>
        <v>22</v>
      </c>
      <c r="D20" s="1035" t="str">
        <f t="shared" si="5"/>
        <v>GBP16x22F_Quote</v>
      </c>
      <c r="E20" s="1018" t="e">
        <f ca="1">_xll.qlCalendarAdvance(trigger,"target",$E$4,A20&amp;"M","mf")</f>
        <v>#NAME?</v>
      </c>
      <c r="F20" s="1018" t="e">
        <f ca="1">_xll.qlCalendarAdvance(trigger,Calendar,E20,$F$1,"mf")</f>
        <v>#NAME?</v>
      </c>
      <c r="G20" s="1034" t="e">
        <f ca="1">_xll.qlDayCounterYearFraction(trigger,DayCounter,E20,F20)</f>
        <v>#NAME?</v>
      </c>
      <c r="H20" s="1031" t="e">
        <f ca="1">_xll.qlQuoteValue(AllTriggers,D20)</f>
        <v>#NAME?</v>
      </c>
      <c r="I20" s="1033" t="e">
        <f ca="1">_xll.qlYieldTSDiscount(Discounting,E20,,AllTriggers)</f>
        <v>#NAME?</v>
      </c>
      <c r="J20" s="1033" t="e">
        <f ca="1">_xll.qlYieldTSDiscount(Discounting,F20,,AllTriggers)</f>
        <v>#NAME?</v>
      </c>
      <c r="K20" s="1031" t="e">
        <f t="shared" ca="1" si="0"/>
        <v>#NAME?</v>
      </c>
      <c r="L20" s="1031" t="e">
        <f t="shared" ca="1" si="1"/>
        <v>#NAME?</v>
      </c>
      <c r="M20" s="1032" t="b">
        <v>0</v>
      </c>
      <c r="N20" s="1031" t="e">
        <f ca="1">_xll.qlInterpolationInterpolate(,$N$1,E20,TRUE)</f>
        <v>#NAME?</v>
      </c>
      <c r="O20" s="1030" t="e">
        <f t="shared" ca="1" si="2"/>
        <v>#NAME?</v>
      </c>
      <c r="P20" s="1029" t="e">
        <f t="shared" ca="1" si="3"/>
        <v>#NAME?</v>
      </c>
      <c r="R20" s="1018" t="e">
        <f ca="1">_xll.qlCalendarAdvance(,Calendar,R19,"1D","f")</f>
        <v>#NAME?</v>
      </c>
      <c r="S20" s="1017" t="e">
        <f ca="1">_xll.qlCalendarAdvance(trigger,Calendar,R20,$F$1,"mf")</f>
        <v>#NAME?</v>
      </c>
      <c r="T20" s="1016" t="e">
        <f ca="1">_xll.qlDayCounterYearFraction(trigger,DayCounter,R20,S20)</f>
        <v>#NAME?</v>
      </c>
      <c r="U20" s="1015" t="e">
        <f ca="1">_xll.qlInterpolationInterpolate(,B6Minterpolation,R20,TRUE)</f>
        <v>#NAME?</v>
      </c>
    </row>
    <row r="21" spans="1:21" ht="11.25" customHeight="1" x14ac:dyDescent="0.2">
      <c r="A21" s="1007">
        <f t="shared" si="6"/>
        <v>17</v>
      </c>
      <c r="B21" s="1007" t="s">
        <v>417</v>
      </c>
      <c r="C21" s="1007">
        <f t="shared" si="4"/>
        <v>23</v>
      </c>
      <c r="D21" s="1035" t="str">
        <f t="shared" si="5"/>
        <v>GBP17x23F_Quote</v>
      </c>
      <c r="E21" s="1018" t="e">
        <f ca="1">_xll.qlCalendarAdvance(trigger,"target",$E$4,A21&amp;"M","mf")</f>
        <v>#NAME?</v>
      </c>
      <c r="F21" s="1018" t="e">
        <f ca="1">_xll.qlCalendarAdvance(trigger,Calendar,E21,$F$1,"mf")</f>
        <v>#NAME?</v>
      </c>
      <c r="G21" s="1034" t="e">
        <f ca="1">_xll.qlDayCounterYearFraction(trigger,DayCounter,E21,F21)</f>
        <v>#NAME?</v>
      </c>
      <c r="H21" s="1031" t="e">
        <f ca="1">_xll.qlQuoteValue(AllTriggers,D21)</f>
        <v>#NAME?</v>
      </c>
      <c r="I21" s="1033" t="e">
        <f ca="1">_xll.qlYieldTSDiscount(Discounting,E21,,AllTriggers)</f>
        <v>#NAME?</v>
      </c>
      <c r="J21" s="1033" t="e">
        <f ca="1">_xll.qlYieldTSDiscount(Discounting,F21,,AllTriggers)</f>
        <v>#NAME?</v>
      </c>
      <c r="K21" s="1031" t="e">
        <f t="shared" ca="1" si="0"/>
        <v>#NAME?</v>
      </c>
      <c r="L21" s="1031" t="e">
        <f t="shared" ca="1" si="1"/>
        <v>#NAME?</v>
      </c>
      <c r="M21" s="1032" t="b">
        <v>0</v>
      </c>
      <c r="N21" s="1031" t="e">
        <f ca="1">_xll.qlInterpolationInterpolate(,$N$1,E21,TRUE)</f>
        <v>#NAME?</v>
      </c>
      <c r="O21" s="1030" t="e">
        <f t="shared" ca="1" si="2"/>
        <v>#NAME?</v>
      </c>
      <c r="P21" s="1029" t="e">
        <f t="shared" ca="1" si="3"/>
        <v>#NAME?</v>
      </c>
      <c r="R21" s="1018" t="e">
        <f ca="1">_xll.qlCalendarAdvance(,Calendar,R20,"1D","f")</f>
        <v>#NAME?</v>
      </c>
      <c r="S21" s="1017" t="e">
        <f ca="1">_xll.qlCalendarAdvance(trigger,Calendar,R21,$F$1,"mf")</f>
        <v>#NAME?</v>
      </c>
      <c r="T21" s="1016" t="e">
        <f ca="1">_xll.qlDayCounterYearFraction(trigger,DayCounter,R21,S21)</f>
        <v>#NAME?</v>
      </c>
      <c r="U21" s="1015" t="e">
        <f ca="1">_xll.qlInterpolationInterpolate(,B6Minterpolation,R21,TRUE)</f>
        <v>#NAME?</v>
      </c>
    </row>
    <row r="22" spans="1:21" ht="11.25" customHeight="1" x14ac:dyDescent="0.2">
      <c r="A22" s="1007">
        <f t="shared" si="6"/>
        <v>18</v>
      </c>
      <c r="B22" s="1007" t="s">
        <v>417</v>
      </c>
      <c r="C22" s="1007">
        <f t="shared" si="4"/>
        <v>24</v>
      </c>
      <c r="D22" s="1028" t="str">
        <f t="shared" si="5"/>
        <v>GBP18x24F_Quote</v>
      </c>
      <c r="E22" s="1014" t="e">
        <f ca="1">_xll.qlCalendarAdvance(trigger,"target",$E$4,A22&amp;"M","mf")</f>
        <v>#NAME?</v>
      </c>
      <c r="F22" s="1014" t="e">
        <f ca="1">_xll.qlCalendarAdvance(trigger,Calendar,E22,$F$1,"mf")</f>
        <v>#NAME?</v>
      </c>
      <c r="G22" s="1027" t="e">
        <f ca="1">_xll.qlDayCounterYearFraction(trigger,DayCounter,E22,F22)</f>
        <v>#NAME?</v>
      </c>
      <c r="H22" s="1024" t="e">
        <f ca="1">_xll.qlQuoteValue(AllTriggers,D22)</f>
        <v>#NAME?</v>
      </c>
      <c r="I22" s="1026" t="e">
        <f ca="1">_xll.qlYieldTSDiscount(Discounting,E22,,AllTriggers)</f>
        <v>#NAME?</v>
      </c>
      <c r="J22" s="1026" t="e">
        <f ca="1">_xll.qlYieldTSDiscount(Discounting,F22,,AllTriggers)</f>
        <v>#NAME?</v>
      </c>
      <c r="K22" s="1024" t="e">
        <f t="shared" ca="1" si="0"/>
        <v>#NAME?</v>
      </c>
      <c r="L22" s="1024" t="e">
        <f t="shared" ca="1" si="1"/>
        <v>#NAME?</v>
      </c>
      <c r="M22" s="1025" t="b">
        <v>0</v>
      </c>
      <c r="N22" s="1024" t="e">
        <f ca="1">_xll.qlInterpolationInterpolate(,$N$1,E22,TRUE)</f>
        <v>#NAME?</v>
      </c>
      <c r="O22" s="1023" t="e">
        <f t="shared" ca="1" si="2"/>
        <v>#NAME?</v>
      </c>
      <c r="P22" s="1022" t="e">
        <f t="shared" ca="1" si="3"/>
        <v>#NAME?</v>
      </c>
      <c r="R22" s="1018" t="e">
        <f ca="1">_xll.qlCalendarAdvance(,Calendar,R21,"1D","f")</f>
        <v>#NAME?</v>
      </c>
      <c r="S22" s="1017" t="e">
        <f ca="1">_xll.qlCalendarAdvance(trigger,Calendar,R22,$F$1,"mf")</f>
        <v>#NAME?</v>
      </c>
      <c r="T22" s="1016" t="e">
        <f ca="1">_xll.qlDayCounterYearFraction(trigger,DayCounter,R22,S22)</f>
        <v>#NAME?</v>
      </c>
      <c r="U22" s="1015" t="e">
        <f ca="1">_xll.qlInterpolationInterpolate(,B6Minterpolation,R22,TRUE)</f>
        <v>#NAME?</v>
      </c>
    </row>
    <row r="23" spans="1:21" ht="11.25" customHeight="1" x14ac:dyDescent="0.2">
      <c r="E23" s="1020"/>
      <c r="F23" s="1020"/>
      <c r="G23" s="1020"/>
      <c r="H23" s="1019"/>
      <c r="I23" s="1021"/>
      <c r="J23" s="1021"/>
      <c r="K23" s="1019"/>
      <c r="L23" s="1019"/>
      <c r="O23" s="1021"/>
      <c r="P23" s="1021"/>
      <c r="R23" s="1018" t="e">
        <f ca="1">_xll.qlCalendarAdvance(,Calendar,R22,"1D","f")</f>
        <v>#NAME?</v>
      </c>
      <c r="S23" s="1017" t="e">
        <f ca="1">_xll.qlCalendarAdvance(trigger,Calendar,R23,$F$1,"mf")</f>
        <v>#NAME?</v>
      </c>
      <c r="T23" s="1016" t="e">
        <f ca="1">_xll.qlDayCounterYearFraction(trigger,DayCounter,R23,S23)</f>
        <v>#NAME?</v>
      </c>
      <c r="U23" s="1015" t="e">
        <f ca="1">_xll.qlInterpolationInterpolate(,B6Minterpolation,R23,TRUE)</f>
        <v>#NAME?</v>
      </c>
    </row>
    <row r="24" spans="1:21" ht="11.25" customHeight="1" x14ac:dyDescent="0.2">
      <c r="E24" s="1020"/>
      <c r="F24" s="1020"/>
      <c r="G24" s="1020"/>
      <c r="H24" s="1019"/>
      <c r="K24" s="1019"/>
      <c r="L24" s="1019"/>
      <c r="P24" s="1021"/>
      <c r="R24" s="1018" t="e">
        <f ca="1">_xll.qlCalendarAdvance(,Calendar,R23,"1D","f")</f>
        <v>#NAME?</v>
      </c>
      <c r="S24" s="1017" t="e">
        <f ca="1">_xll.qlCalendarAdvance(trigger,Calendar,R24,$F$1,"mf")</f>
        <v>#NAME?</v>
      </c>
      <c r="T24" s="1016" t="e">
        <f ca="1">_xll.qlDayCounterYearFraction(trigger,DayCounter,R24,S24)</f>
        <v>#NAME?</v>
      </c>
      <c r="U24" s="1015" t="e">
        <f ca="1">_xll.qlInterpolationInterpolate(,B6Minterpolation,R24,TRUE)</f>
        <v>#NAME?</v>
      </c>
    </row>
    <row r="25" spans="1:21" ht="11.25" customHeight="1" x14ac:dyDescent="0.2">
      <c r="E25" s="1020"/>
      <c r="F25" s="1020"/>
      <c r="G25" s="1020"/>
      <c r="H25" s="1019"/>
      <c r="K25" s="1019"/>
      <c r="L25" s="1019"/>
      <c r="R25" s="1018" t="e">
        <f ca="1">_xll.qlCalendarAdvance(,Calendar,R24,"1D","f")</f>
        <v>#NAME?</v>
      </c>
      <c r="S25" s="1017" t="e">
        <f ca="1">_xll.qlCalendarAdvance(trigger,Calendar,R25,$F$1,"mf")</f>
        <v>#NAME?</v>
      </c>
      <c r="T25" s="1016" t="e">
        <f ca="1">_xll.qlDayCounterYearFraction(trigger,DayCounter,R25,S25)</f>
        <v>#NAME?</v>
      </c>
      <c r="U25" s="1015" t="e">
        <f ca="1">_xll.qlInterpolationInterpolate(,B6Minterpolation,R25,TRUE)</f>
        <v>#NAME?</v>
      </c>
    </row>
    <row r="26" spans="1:21" ht="11.25" customHeight="1" x14ac:dyDescent="0.2">
      <c r="E26" s="1020"/>
      <c r="F26" s="1020"/>
      <c r="G26" s="1020"/>
      <c r="H26" s="1019"/>
      <c r="K26" s="1019"/>
      <c r="L26" s="1019"/>
      <c r="R26" s="1018" t="e">
        <f ca="1">_xll.qlCalendarAdvance(,Calendar,R25,"1D","f")</f>
        <v>#NAME?</v>
      </c>
      <c r="S26" s="1017" t="e">
        <f ca="1">_xll.qlCalendarAdvance(trigger,Calendar,R26,$F$1,"mf")</f>
        <v>#NAME?</v>
      </c>
      <c r="T26" s="1016" t="e">
        <f ca="1">_xll.qlDayCounterYearFraction(trigger,DayCounter,R26,S26)</f>
        <v>#NAME?</v>
      </c>
      <c r="U26" s="1015" t="e">
        <f ca="1">_xll.qlInterpolationInterpolate(,B6Minterpolation,R26,TRUE)</f>
        <v>#NAME?</v>
      </c>
    </row>
    <row r="27" spans="1:21" ht="11.25" customHeight="1" x14ac:dyDescent="0.2">
      <c r="E27" s="1020"/>
      <c r="F27" s="1020"/>
      <c r="G27" s="1020"/>
      <c r="H27" s="1019"/>
      <c r="K27" s="1019"/>
      <c r="L27" s="1019"/>
      <c r="R27" s="1018" t="e">
        <f ca="1">_xll.qlCalendarAdvance(,Calendar,R26,"1D","f")</f>
        <v>#NAME?</v>
      </c>
      <c r="S27" s="1017" t="e">
        <f ca="1">_xll.qlCalendarAdvance(trigger,Calendar,R27,$F$1,"mf")</f>
        <v>#NAME?</v>
      </c>
      <c r="T27" s="1016" t="e">
        <f ca="1">_xll.qlDayCounterYearFraction(trigger,DayCounter,R27,S27)</f>
        <v>#NAME?</v>
      </c>
      <c r="U27" s="1015" t="e">
        <f ca="1">_xll.qlInterpolationInterpolate(,B6Minterpolation,R27,TRUE)</f>
        <v>#NAME?</v>
      </c>
    </row>
    <row r="28" spans="1:21" ht="11.25" customHeight="1" x14ac:dyDescent="0.2">
      <c r="E28" s="1020"/>
      <c r="F28" s="1020"/>
      <c r="G28" s="1020"/>
      <c r="H28" s="1019"/>
      <c r="K28" s="1019"/>
      <c r="L28" s="1019"/>
      <c r="R28" s="1018" t="e">
        <f ca="1">_xll.qlCalendarAdvance(,Calendar,R27,"1D","f")</f>
        <v>#NAME?</v>
      </c>
      <c r="S28" s="1017" t="e">
        <f ca="1">_xll.qlCalendarAdvance(trigger,Calendar,R28,$F$1,"mf")</f>
        <v>#NAME?</v>
      </c>
      <c r="T28" s="1016" t="e">
        <f ca="1">_xll.qlDayCounterYearFraction(trigger,DayCounter,R28,S28)</f>
        <v>#NAME?</v>
      </c>
      <c r="U28" s="1015" t="e">
        <f ca="1">_xll.qlInterpolationInterpolate(,B6Minterpolation,R28,TRUE)</f>
        <v>#NAME?</v>
      </c>
    </row>
    <row r="29" spans="1:21" ht="11.25" customHeight="1" x14ac:dyDescent="0.2">
      <c r="E29" s="1020"/>
      <c r="F29" s="1020"/>
      <c r="G29" s="1020"/>
      <c r="H29" s="1019"/>
      <c r="K29" s="1019"/>
      <c r="L29" s="1019"/>
      <c r="R29" s="1018" t="e">
        <f ca="1">_xll.qlCalendarAdvance(,Calendar,R28,"1D","f")</f>
        <v>#NAME?</v>
      </c>
      <c r="S29" s="1017" t="e">
        <f ca="1">_xll.qlCalendarAdvance(trigger,Calendar,R29,$F$1,"mf")</f>
        <v>#NAME?</v>
      </c>
      <c r="T29" s="1016" t="e">
        <f ca="1">_xll.qlDayCounterYearFraction(trigger,DayCounter,R29,S29)</f>
        <v>#NAME?</v>
      </c>
      <c r="U29" s="1015" t="e">
        <f ca="1">_xll.qlInterpolationInterpolate(,B6Minterpolation,R29,TRUE)</f>
        <v>#NAME?</v>
      </c>
    </row>
    <row r="30" spans="1:21" ht="11.25" customHeight="1" x14ac:dyDescent="0.2">
      <c r="E30" s="1020"/>
      <c r="F30" s="1020"/>
      <c r="G30" s="1020"/>
      <c r="H30" s="1019"/>
      <c r="K30" s="1019"/>
      <c r="L30" s="1019"/>
      <c r="R30" s="1018" t="e">
        <f ca="1">_xll.qlCalendarAdvance(,Calendar,R29,"1D","f")</f>
        <v>#NAME?</v>
      </c>
      <c r="S30" s="1017" t="e">
        <f ca="1">_xll.qlCalendarAdvance(trigger,Calendar,R30,$F$1,"mf")</f>
        <v>#NAME?</v>
      </c>
      <c r="T30" s="1016" t="e">
        <f ca="1">_xll.qlDayCounterYearFraction(trigger,DayCounter,R30,S30)</f>
        <v>#NAME?</v>
      </c>
      <c r="U30" s="1015" t="e">
        <f ca="1">_xll.qlInterpolationInterpolate(,B6Minterpolation,R30,TRUE)</f>
        <v>#NAME?</v>
      </c>
    </row>
    <row r="31" spans="1:21" ht="11.25" customHeight="1" x14ac:dyDescent="0.2">
      <c r="E31" s="1020"/>
      <c r="F31" s="1020"/>
      <c r="G31" s="1020"/>
      <c r="H31" s="1019"/>
      <c r="K31" s="1019"/>
      <c r="L31" s="1019"/>
      <c r="R31" s="1018" t="e">
        <f ca="1">_xll.qlCalendarAdvance(,Calendar,R30,"1D","f")</f>
        <v>#NAME?</v>
      </c>
      <c r="S31" s="1017" t="e">
        <f ca="1">_xll.qlCalendarAdvance(trigger,Calendar,R31,$F$1,"mf")</f>
        <v>#NAME?</v>
      </c>
      <c r="T31" s="1016" t="e">
        <f ca="1">_xll.qlDayCounterYearFraction(trigger,DayCounter,R31,S31)</f>
        <v>#NAME?</v>
      </c>
      <c r="U31" s="1015" t="e">
        <f ca="1">_xll.qlInterpolationInterpolate(,B6Minterpolation,R31,TRUE)</f>
        <v>#NAME?</v>
      </c>
    </row>
    <row r="32" spans="1:21" ht="11.25" customHeight="1" x14ac:dyDescent="0.2">
      <c r="E32" s="1020"/>
      <c r="F32" s="1020"/>
      <c r="G32" s="1020"/>
      <c r="H32" s="1019"/>
      <c r="K32" s="1019"/>
      <c r="L32" s="1019"/>
      <c r="R32" s="1018" t="e">
        <f ca="1">_xll.qlCalendarAdvance(,Calendar,R31,"1D","f")</f>
        <v>#NAME?</v>
      </c>
      <c r="S32" s="1017" t="e">
        <f ca="1">_xll.qlCalendarAdvance(trigger,Calendar,R32,$F$1,"mf")</f>
        <v>#NAME?</v>
      </c>
      <c r="T32" s="1016" t="e">
        <f ca="1">_xll.qlDayCounterYearFraction(trigger,DayCounter,R32,S32)</f>
        <v>#NAME?</v>
      </c>
      <c r="U32" s="1015" t="e">
        <f ca="1">_xll.qlInterpolationInterpolate(,B6Minterpolation,R32,TRUE)</f>
        <v>#NAME?</v>
      </c>
    </row>
    <row r="33" spans="5:21" ht="11.25" customHeight="1" x14ac:dyDescent="0.2">
      <c r="E33" s="1020"/>
      <c r="F33" s="1020"/>
      <c r="G33" s="1020"/>
      <c r="H33" s="1019"/>
      <c r="K33" s="1019"/>
      <c r="L33" s="1019"/>
      <c r="R33" s="1018" t="e">
        <f ca="1">_xll.qlCalendarAdvance(,Calendar,R32,"1D","f")</f>
        <v>#NAME?</v>
      </c>
      <c r="S33" s="1017" t="e">
        <f ca="1">_xll.qlCalendarAdvance(trigger,Calendar,R33,$F$1,"mf")</f>
        <v>#NAME?</v>
      </c>
      <c r="T33" s="1016" t="e">
        <f ca="1">_xll.qlDayCounterYearFraction(trigger,DayCounter,R33,S33)</f>
        <v>#NAME?</v>
      </c>
      <c r="U33" s="1015" t="e">
        <f ca="1">_xll.qlInterpolationInterpolate(,B6Minterpolation,R33,TRUE)</f>
        <v>#NAME?</v>
      </c>
    </row>
    <row r="34" spans="5:21" ht="11.25" customHeight="1" x14ac:dyDescent="0.2">
      <c r="E34" s="1020"/>
      <c r="F34" s="1020"/>
      <c r="G34" s="1020"/>
      <c r="H34" s="1019"/>
      <c r="K34" s="1019"/>
      <c r="L34" s="1019"/>
      <c r="R34" s="1018" t="e">
        <f ca="1">_xll.qlCalendarAdvance(,Calendar,R33,"1D","f")</f>
        <v>#NAME?</v>
      </c>
      <c r="S34" s="1017" t="e">
        <f ca="1">_xll.qlCalendarAdvance(trigger,Calendar,R34,$F$1,"mf")</f>
        <v>#NAME?</v>
      </c>
      <c r="T34" s="1016" t="e">
        <f ca="1">_xll.qlDayCounterYearFraction(trigger,DayCounter,R34,S34)</f>
        <v>#NAME?</v>
      </c>
      <c r="U34" s="1015" t="e">
        <f ca="1">_xll.qlInterpolationInterpolate(,B6Minterpolation,R34,TRUE)</f>
        <v>#NAME?</v>
      </c>
    </row>
    <row r="35" spans="5:21" ht="11.25" customHeight="1" x14ac:dyDescent="0.2">
      <c r="E35" s="1020"/>
      <c r="F35" s="1020"/>
      <c r="G35" s="1020"/>
      <c r="H35" s="1019"/>
      <c r="K35" s="1019"/>
      <c r="L35" s="1019"/>
      <c r="R35" s="1018" t="e">
        <f ca="1">_xll.qlCalendarAdvance(,Calendar,R34,"1D","f")</f>
        <v>#NAME?</v>
      </c>
      <c r="S35" s="1017" t="e">
        <f ca="1">_xll.qlCalendarAdvance(trigger,Calendar,R35,$F$1,"mf")</f>
        <v>#NAME?</v>
      </c>
      <c r="T35" s="1016" t="e">
        <f ca="1">_xll.qlDayCounterYearFraction(trigger,DayCounter,R35,S35)</f>
        <v>#NAME?</v>
      </c>
      <c r="U35" s="1015" t="e">
        <f ca="1">_xll.qlInterpolationInterpolate(,B6Minterpolation,R35,TRUE)</f>
        <v>#NAME?</v>
      </c>
    </row>
    <row r="36" spans="5:21" ht="11.25" customHeight="1" x14ac:dyDescent="0.2">
      <c r="E36" s="1020"/>
      <c r="F36" s="1020"/>
      <c r="G36" s="1020"/>
      <c r="H36" s="1019"/>
      <c r="K36" s="1019"/>
      <c r="L36" s="1019"/>
      <c r="R36" s="1018" t="e">
        <f ca="1">_xll.qlCalendarAdvance(,Calendar,R35,"1D","f")</f>
        <v>#NAME?</v>
      </c>
      <c r="S36" s="1017" t="e">
        <f ca="1">_xll.qlCalendarAdvance(trigger,Calendar,R36,$F$1,"mf")</f>
        <v>#NAME?</v>
      </c>
      <c r="T36" s="1016" t="e">
        <f ca="1">_xll.qlDayCounterYearFraction(trigger,DayCounter,R36,S36)</f>
        <v>#NAME?</v>
      </c>
      <c r="U36" s="1015" t="e">
        <f ca="1">_xll.qlInterpolationInterpolate(,B6Minterpolation,R36,TRUE)</f>
        <v>#NAME?</v>
      </c>
    </row>
    <row r="37" spans="5:21" ht="11.25" customHeight="1" x14ac:dyDescent="0.2">
      <c r="E37" s="1020"/>
      <c r="F37" s="1020"/>
      <c r="G37" s="1020"/>
      <c r="H37" s="1019"/>
      <c r="K37" s="1019"/>
      <c r="L37" s="1019"/>
      <c r="R37" s="1018" t="e">
        <f ca="1">_xll.qlCalendarAdvance(,Calendar,R36,"1D","f")</f>
        <v>#NAME?</v>
      </c>
      <c r="S37" s="1017" t="e">
        <f ca="1">_xll.qlCalendarAdvance(trigger,Calendar,R37,$F$1,"mf")</f>
        <v>#NAME?</v>
      </c>
      <c r="T37" s="1016" t="e">
        <f ca="1">_xll.qlDayCounterYearFraction(trigger,DayCounter,R37,S37)</f>
        <v>#NAME?</v>
      </c>
      <c r="U37" s="1015" t="e">
        <f ca="1">_xll.qlInterpolationInterpolate(,B6Minterpolation,R37,TRUE)</f>
        <v>#NAME?</v>
      </c>
    </row>
    <row r="38" spans="5:21" ht="11.25" customHeight="1" x14ac:dyDescent="0.2">
      <c r="E38" s="1020"/>
      <c r="F38" s="1020"/>
      <c r="G38" s="1020"/>
      <c r="H38" s="1019"/>
      <c r="K38" s="1019"/>
      <c r="L38" s="1019"/>
      <c r="R38" s="1018" t="e">
        <f ca="1">_xll.qlCalendarAdvance(,Calendar,R37,"1D","f")</f>
        <v>#NAME?</v>
      </c>
      <c r="S38" s="1017" t="e">
        <f ca="1">_xll.qlCalendarAdvance(trigger,Calendar,R38,$F$1,"mf")</f>
        <v>#NAME?</v>
      </c>
      <c r="T38" s="1016" t="e">
        <f ca="1">_xll.qlDayCounterYearFraction(trigger,DayCounter,R38,S38)</f>
        <v>#NAME?</v>
      </c>
      <c r="U38" s="1015" t="e">
        <f ca="1">_xll.qlInterpolationInterpolate(,B6Minterpolation,R38,TRUE)</f>
        <v>#NAME?</v>
      </c>
    </row>
    <row r="39" spans="5:21" ht="11.25" customHeight="1" x14ac:dyDescent="0.2">
      <c r="E39" s="1020"/>
      <c r="F39" s="1020"/>
      <c r="G39" s="1020"/>
      <c r="H39" s="1019"/>
      <c r="K39" s="1019"/>
      <c r="L39" s="1019"/>
      <c r="R39" s="1018" t="e">
        <f ca="1">_xll.qlCalendarAdvance(,Calendar,R38,"1D","f")</f>
        <v>#NAME?</v>
      </c>
      <c r="S39" s="1017" t="e">
        <f ca="1">_xll.qlCalendarAdvance(trigger,Calendar,R39,$F$1,"mf")</f>
        <v>#NAME?</v>
      </c>
      <c r="T39" s="1016" t="e">
        <f ca="1">_xll.qlDayCounterYearFraction(trigger,DayCounter,R39,S39)</f>
        <v>#NAME?</v>
      </c>
      <c r="U39" s="1015" t="e">
        <f ca="1">_xll.qlInterpolationInterpolate(,B6Minterpolation,R39,TRUE)</f>
        <v>#NAME?</v>
      </c>
    </row>
    <row r="40" spans="5:21" ht="11.25" customHeight="1" x14ac:dyDescent="0.2">
      <c r="E40" s="1020"/>
      <c r="F40" s="1020"/>
      <c r="G40" s="1020"/>
      <c r="H40" s="1019"/>
      <c r="K40" s="1019"/>
      <c r="L40" s="1019"/>
      <c r="R40" s="1018" t="e">
        <f ca="1">_xll.qlCalendarAdvance(,Calendar,R39,"1D","f")</f>
        <v>#NAME?</v>
      </c>
      <c r="S40" s="1017" t="e">
        <f ca="1">_xll.qlCalendarAdvance(trigger,Calendar,R40,$F$1,"mf")</f>
        <v>#NAME?</v>
      </c>
      <c r="T40" s="1016" t="e">
        <f ca="1">_xll.qlDayCounterYearFraction(trigger,DayCounter,R40,S40)</f>
        <v>#NAME?</v>
      </c>
      <c r="U40" s="1015" t="e">
        <f ca="1">_xll.qlInterpolationInterpolate(,B6Minterpolation,R40,TRUE)</f>
        <v>#NAME?</v>
      </c>
    </row>
    <row r="41" spans="5:21" ht="11.25" customHeight="1" x14ac:dyDescent="0.2">
      <c r="E41" s="1020"/>
      <c r="F41" s="1020"/>
      <c r="G41" s="1020"/>
      <c r="H41" s="1019"/>
      <c r="K41" s="1019"/>
      <c r="L41" s="1019"/>
      <c r="R41" s="1018" t="e">
        <f ca="1">_xll.qlCalendarAdvance(,Calendar,R40,"1D","f")</f>
        <v>#NAME?</v>
      </c>
      <c r="S41" s="1017" t="e">
        <f ca="1">_xll.qlCalendarAdvance(trigger,Calendar,R41,$F$1,"mf")</f>
        <v>#NAME?</v>
      </c>
      <c r="T41" s="1016" t="e">
        <f ca="1">_xll.qlDayCounterYearFraction(trigger,DayCounter,R41,S41)</f>
        <v>#NAME?</v>
      </c>
      <c r="U41" s="1015" t="e">
        <f ca="1">_xll.qlInterpolationInterpolate(,B6Minterpolation,R41,TRUE)</f>
        <v>#NAME?</v>
      </c>
    </row>
    <row r="42" spans="5:21" ht="11.25" customHeight="1" x14ac:dyDescent="0.2">
      <c r="E42" s="1020"/>
      <c r="F42" s="1020"/>
      <c r="G42" s="1020"/>
      <c r="H42" s="1019"/>
      <c r="K42" s="1019"/>
      <c r="L42" s="1019"/>
      <c r="R42" s="1018" t="e">
        <f ca="1">_xll.qlCalendarAdvance(,Calendar,R41,"1D","f")</f>
        <v>#NAME?</v>
      </c>
      <c r="S42" s="1017" t="e">
        <f ca="1">_xll.qlCalendarAdvance(trigger,Calendar,R42,$F$1,"mf")</f>
        <v>#NAME?</v>
      </c>
      <c r="T42" s="1016" t="e">
        <f ca="1">_xll.qlDayCounterYearFraction(trigger,DayCounter,R42,S42)</f>
        <v>#NAME?</v>
      </c>
      <c r="U42" s="1015" t="e">
        <f ca="1">_xll.qlInterpolationInterpolate(,B6Minterpolation,R42,TRUE)</f>
        <v>#NAME?</v>
      </c>
    </row>
    <row r="43" spans="5:21" ht="11.25" customHeight="1" x14ac:dyDescent="0.2">
      <c r="E43" s="1020"/>
      <c r="F43" s="1020"/>
      <c r="G43" s="1020"/>
      <c r="H43" s="1019"/>
      <c r="K43" s="1019"/>
      <c r="L43" s="1019"/>
      <c r="R43" s="1018" t="e">
        <f ca="1">_xll.qlCalendarAdvance(,Calendar,R42,"1D","f")</f>
        <v>#NAME?</v>
      </c>
      <c r="S43" s="1017" t="e">
        <f ca="1">_xll.qlCalendarAdvance(trigger,Calendar,R43,$F$1,"mf")</f>
        <v>#NAME?</v>
      </c>
      <c r="T43" s="1016" t="e">
        <f ca="1">_xll.qlDayCounterYearFraction(trigger,DayCounter,R43,S43)</f>
        <v>#NAME?</v>
      </c>
      <c r="U43" s="1015" t="e">
        <f ca="1">_xll.qlInterpolationInterpolate(,B6Minterpolation,R43,TRUE)</f>
        <v>#NAME?</v>
      </c>
    </row>
    <row r="44" spans="5:21" ht="11.25" customHeight="1" x14ac:dyDescent="0.2">
      <c r="E44" s="1020"/>
      <c r="F44" s="1020"/>
      <c r="G44" s="1020"/>
      <c r="H44" s="1019"/>
      <c r="K44" s="1019"/>
      <c r="L44" s="1019"/>
      <c r="R44" s="1018" t="e">
        <f ca="1">_xll.qlCalendarAdvance(,Calendar,R43,"1D","f")</f>
        <v>#NAME?</v>
      </c>
      <c r="S44" s="1017" t="e">
        <f ca="1">_xll.qlCalendarAdvance(trigger,Calendar,R44,$F$1,"mf")</f>
        <v>#NAME?</v>
      </c>
      <c r="T44" s="1016" t="e">
        <f ca="1">_xll.qlDayCounterYearFraction(trigger,DayCounter,R44,S44)</f>
        <v>#NAME?</v>
      </c>
      <c r="U44" s="1015" t="e">
        <f ca="1">_xll.qlInterpolationInterpolate(,B6Minterpolation,R44,TRUE)</f>
        <v>#NAME?</v>
      </c>
    </row>
    <row r="45" spans="5:21" ht="11.25" customHeight="1" x14ac:dyDescent="0.2">
      <c r="E45" s="1020"/>
      <c r="F45" s="1020"/>
      <c r="G45" s="1020"/>
      <c r="H45" s="1019"/>
      <c r="K45" s="1019"/>
      <c r="L45" s="1019"/>
      <c r="R45" s="1018" t="e">
        <f ca="1">_xll.qlCalendarAdvance(,Calendar,R44,"1D","f")</f>
        <v>#NAME?</v>
      </c>
      <c r="S45" s="1017" t="e">
        <f ca="1">_xll.qlCalendarAdvance(trigger,Calendar,R45,$F$1,"mf")</f>
        <v>#NAME?</v>
      </c>
      <c r="T45" s="1016" t="e">
        <f ca="1">_xll.qlDayCounterYearFraction(trigger,DayCounter,R45,S45)</f>
        <v>#NAME?</v>
      </c>
      <c r="U45" s="1015" t="e">
        <f ca="1">_xll.qlInterpolationInterpolate(,B6Minterpolation,R45,TRUE)</f>
        <v>#NAME?</v>
      </c>
    </row>
    <row r="46" spans="5:21" ht="11.25" customHeight="1" x14ac:dyDescent="0.2">
      <c r="E46" s="1020"/>
      <c r="F46" s="1020"/>
      <c r="G46" s="1020"/>
      <c r="H46" s="1019"/>
      <c r="K46" s="1019"/>
      <c r="L46" s="1019"/>
      <c r="R46" s="1018" t="e">
        <f ca="1">_xll.qlCalendarAdvance(,Calendar,R45,"1D","f")</f>
        <v>#NAME?</v>
      </c>
      <c r="S46" s="1017" t="e">
        <f ca="1">_xll.qlCalendarAdvance(trigger,Calendar,R46,$F$1,"mf")</f>
        <v>#NAME?</v>
      </c>
      <c r="T46" s="1016" t="e">
        <f ca="1">_xll.qlDayCounterYearFraction(trigger,DayCounter,R46,S46)</f>
        <v>#NAME?</v>
      </c>
      <c r="U46" s="1015" t="e">
        <f ca="1">_xll.qlInterpolationInterpolate(,B6Minterpolation,R46,TRUE)</f>
        <v>#NAME?</v>
      </c>
    </row>
    <row r="47" spans="5:21" ht="11.25" customHeight="1" x14ac:dyDescent="0.2">
      <c r="E47" s="1020"/>
      <c r="F47" s="1020"/>
      <c r="G47" s="1020"/>
      <c r="H47" s="1019"/>
      <c r="K47" s="1019"/>
      <c r="L47" s="1019"/>
      <c r="R47" s="1018" t="e">
        <f ca="1">_xll.qlCalendarAdvance(,Calendar,R46,"1D","f")</f>
        <v>#NAME?</v>
      </c>
      <c r="S47" s="1017" t="e">
        <f ca="1">_xll.qlCalendarAdvance(trigger,Calendar,R47,$F$1,"mf")</f>
        <v>#NAME?</v>
      </c>
      <c r="T47" s="1016" t="e">
        <f ca="1">_xll.qlDayCounterYearFraction(trigger,DayCounter,R47,S47)</f>
        <v>#NAME?</v>
      </c>
      <c r="U47" s="1015" t="e">
        <f ca="1">_xll.qlInterpolationInterpolate(,B6Minterpolation,R47,TRUE)</f>
        <v>#NAME?</v>
      </c>
    </row>
    <row r="48" spans="5:21" ht="11.25" customHeight="1" x14ac:dyDescent="0.2">
      <c r="E48" s="1020"/>
      <c r="F48" s="1020"/>
      <c r="G48" s="1020"/>
      <c r="H48" s="1019"/>
      <c r="K48" s="1019"/>
      <c r="L48" s="1019"/>
      <c r="R48" s="1018" t="e">
        <f ca="1">_xll.qlCalendarAdvance(,Calendar,R47,"1D","f")</f>
        <v>#NAME?</v>
      </c>
      <c r="S48" s="1017" t="e">
        <f ca="1">_xll.qlCalendarAdvance(trigger,Calendar,R48,$F$1,"mf")</f>
        <v>#NAME?</v>
      </c>
      <c r="T48" s="1016" t="e">
        <f ca="1">_xll.qlDayCounterYearFraction(trigger,DayCounter,R48,S48)</f>
        <v>#NAME?</v>
      </c>
      <c r="U48" s="1015" t="e">
        <f ca="1">_xll.qlInterpolationInterpolate(,B6Minterpolation,R48,TRUE)</f>
        <v>#NAME?</v>
      </c>
    </row>
    <row r="49" spans="5:21" ht="11.25" customHeight="1" x14ac:dyDescent="0.2">
      <c r="E49" s="1020"/>
      <c r="F49" s="1020"/>
      <c r="G49" s="1020"/>
      <c r="H49" s="1019"/>
      <c r="K49" s="1019"/>
      <c r="L49" s="1019"/>
      <c r="R49" s="1018" t="e">
        <f ca="1">_xll.qlCalendarAdvance(,Calendar,R48,"1D","f")</f>
        <v>#NAME?</v>
      </c>
      <c r="S49" s="1017" t="e">
        <f ca="1">_xll.qlCalendarAdvance(trigger,Calendar,R49,$F$1,"mf")</f>
        <v>#NAME?</v>
      </c>
      <c r="T49" s="1016" t="e">
        <f ca="1">_xll.qlDayCounterYearFraction(trigger,DayCounter,R49,S49)</f>
        <v>#NAME?</v>
      </c>
      <c r="U49" s="1015" t="e">
        <f ca="1">_xll.qlInterpolationInterpolate(,B6Minterpolation,R49,TRUE)</f>
        <v>#NAME?</v>
      </c>
    </row>
    <row r="50" spans="5:21" ht="11.25" customHeight="1" x14ac:dyDescent="0.2">
      <c r="E50" s="1020"/>
      <c r="F50" s="1020"/>
      <c r="G50" s="1020"/>
      <c r="H50" s="1019"/>
      <c r="K50" s="1019"/>
      <c r="L50" s="1019"/>
      <c r="R50" s="1018" t="e">
        <f ca="1">_xll.qlCalendarAdvance(,Calendar,R49,"1D","f")</f>
        <v>#NAME?</v>
      </c>
      <c r="S50" s="1017" t="e">
        <f ca="1">_xll.qlCalendarAdvance(trigger,Calendar,R50,$F$1,"mf")</f>
        <v>#NAME?</v>
      </c>
      <c r="T50" s="1016" t="e">
        <f ca="1">_xll.qlDayCounterYearFraction(trigger,DayCounter,R50,S50)</f>
        <v>#NAME?</v>
      </c>
      <c r="U50" s="1015" t="e">
        <f ca="1">_xll.qlInterpolationInterpolate(,B6Minterpolation,R50,TRUE)</f>
        <v>#NAME?</v>
      </c>
    </row>
    <row r="51" spans="5:21" ht="11.25" customHeight="1" x14ac:dyDescent="0.2">
      <c r="E51" s="1020"/>
      <c r="F51" s="1020"/>
      <c r="G51" s="1020"/>
      <c r="H51" s="1019"/>
      <c r="K51" s="1019"/>
      <c r="L51" s="1019"/>
      <c r="R51" s="1018" t="e">
        <f ca="1">_xll.qlCalendarAdvance(,Calendar,R50,"1D","f")</f>
        <v>#NAME?</v>
      </c>
      <c r="S51" s="1017" t="e">
        <f ca="1">_xll.qlCalendarAdvance(trigger,Calendar,R51,$F$1,"mf")</f>
        <v>#NAME?</v>
      </c>
      <c r="T51" s="1016" t="e">
        <f ca="1">_xll.qlDayCounterYearFraction(trigger,DayCounter,R51,S51)</f>
        <v>#NAME?</v>
      </c>
      <c r="U51" s="1015" t="e">
        <f ca="1">_xll.qlInterpolationInterpolate(,B6Minterpolation,R51,TRUE)</f>
        <v>#NAME?</v>
      </c>
    </row>
    <row r="52" spans="5:21" ht="11.25" customHeight="1" x14ac:dyDescent="0.2">
      <c r="E52" s="1020"/>
      <c r="F52" s="1020"/>
      <c r="G52" s="1020"/>
      <c r="H52" s="1019"/>
      <c r="K52" s="1019"/>
      <c r="L52" s="1019"/>
      <c r="R52" s="1018" t="e">
        <f ca="1">_xll.qlCalendarAdvance(,Calendar,R51,"1D","f")</f>
        <v>#NAME?</v>
      </c>
      <c r="S52" s="1017" t="e">
        <f ca="1">_xll.qlCalendarAdvance(trigger,Calendar,R52,$F$1,"mf")</f>
        <v>#NAME?</v>
      </c>
      <c r="T52" s="1016" t="e">
        <f ca="1">_xll.qlDayCounterYearFraction(trigger,DayCounter,R52,S52)</f>
        <v>#NAME?</v>
      </c>
      <c r="U52" s="1015" t="e">
        <f ca="1">_xll.qlInterpolationInterpolate(,B6Minterpolation,R52,TRUE)</f>
        <v>#NAME?</v>
      </c>
    </row>
    <row r="53" spans="5:21" x14ac:dyDescent="0.2">
      <c r="E53" s="1020"/>
      <c r="F53" s="1020"/>
      <c r="G53" s="1020"/>
      <c r="H53" s="1019"/>
      <c r="K53" s="1019"/>
      <c r="L53" s="1019"/>
      <c r="R53" s="1018" t="e">
        <f ca="1">_xll.qlCalendarAdvance(,Calendar,R52,"1D","f")</f>
        <v>#NAME?</v>
      </c>
      <c r="S53" s="1017" t="e">
        <f ca="1">_xll.qlCalendarAdvance(trigger,Calendar,R53,$F$1,"mf")</f>
        <v>#NAME?</v>
      </c>
      <c r="T53" s="1016" t="e">
        <f ca="1">_xll.qlDayCounterYearFraction(trigger,DayCounter,R53,S53)</f>
        <v>#NAME?</v>
      </c>
      <c r="U53" s="1015" t="e">
        <f ca="1">_xll.qlInterpolationInterpolate(,B6Minterpolation,R53,TRUE)</f>
        <v>#NAME?</v>
      </c>
    </row>
    <row r="54" spans="5:21" x14ac:dyDescent="0.2">
      <c r="R54" s="1018" t="e">
        <f ca="1">_xll.qlCalendarAdvance(,Calendar,R53,"1D","f")</f>
        <v>#NAME?</v>
      </c>
      <c r="S54" s="1017" t="e">
        <f ca="1">_xll.qlCalendarAdvance(trigger,Calendar,R54,$F$1,"mf")</f>
        <v>#NAME?</v>
      </c>
      <c r="T54" s="1016" t="e">
        <f ca="1">_xll.qlDayCounterYearFraction(trigger,DayCounter,R54,S54)</f>
        <v>#NAME?</v>
      </c>
      <c r="U54" s="1015" t="e">
        <f ca="1">_xll.qlInterpolationInterpolate(,B6Minterpolation,R54,TRUE)</f>
        <v>#NAME?</v>
      </c>
    </row>
    <row r="55" spans="5:21" x14ac:dyDescent="0.2">
      <c r="R55" s="1018" t="e">
        <f ca="1">_xll.qlCalendarAdvance(,Calendar,R54,"1D","f")</f>
        <v>#NAME?</v>
      </c>
      <c r="S55" s="1017" t="e">
        <f ca="1">_xll.qlCalendarAdvance(trigger,Calendar,R55,$F$1,"mf")</f>
        <v>#NAME?</v>
      </c>
      <c r="T55" s="1016" t="e">
        <f ca="1">_xll.qlDayCounterYearFraction(trigger,DayCounter,R55,S55)</f>
        <v>#NAME?</v>
      </c>
      <c r="U55" s="1015" t="e">
        <f ca="1">_xll.qlInterpolationInterpolate(,B6Minterpolation,R55,TRUE)</f>
        <v>#NAME?</v>
      </c>
    </row>
    <row r="56" spans="5:21" x14ac:dyDescent="0.2">
      <c r="R56" s="1018" t="e">
        <f ca="1">_xll.qlCalendarAdvance(,Calendar,R55,"1D","f")</f>
        <v>#NAME?</v>
      </c>
      <c r="S56" s="1017" t="e">
        <f ca="1">_xll.qlCalendarAdvance(trigger,Calendar,R56,$F$1,"mf")</f>
        <v>#NAME?</v>
      </c>
      <c r="T56" s="1016" t="e">
        <f ca="1">_xll.qlDayCounterYearFraction(trigger,DayCounter,R56,S56)</f>
        <v>#NAME?</v>
      </c>
      <c r="U56" s="1015" t="e">
        <f ca="1">_xll.qlInterpolationInterpolate(,B6Minterpolation,R56,TRUE)</f>
        <v>#NAME?</v>
      </c>
    </row>
    <row r="57" spans="5:21" x14ac:dyDescent="0.2">
      <c r="R57" s="1018" t="e">
        <f ca="1">_xll.qlCalendarAdvance(,Calendar,R56,"1D","f")</f>
        <v>#NAME?</v>
      </c>
      <c r="S57" s="1017" t="e">
        <f ca="1">_xll.qlCalendarAdvance(trigger,Calendar,R57,$F$1,"mf")</f>
        <v>#NAME?</v>
      </c>
      <c r="T57" s="1016" t="e">
        <f ca="1">_xll.qlDayCounterYearFraction(trigger,DayCounter,R57,S57)</f>
        <v>#NAME?</v>
      </c>
      <c r="U57" s="1015" t="e">
        <f ca="1">_xll.qlInterpolationInterpolate(,B6Minterpolation,R57,TRUE)</f>
        <v>#NAME?</v>
      </c>
    </row>
    <row r="58" spans="5:21" x14ac:dyDescent="0.2">
      <c r="R58" s="1018" t="e">
        <f ca="1">_xll.qlCalendarAdvance(,Calendar,R57,"1D","f")</f>
        <v>#NAME?</v>
      </c>
      <c r="S58" s="1017" t="e">
        <f ca="1">_xll.qlCalendarAdvance(trigger,Calendar,R58,$F$1,"mf")</f>
        <v>#NAME?</v>
      </c>
      <c r="T58" s="1016" t="e">
        <f ca="1">_xll.qlDayCounterYearFraction(trigger,DayCounter,R58,S58)</f>
        <v>#NAME?</v>
      </c>
      <c r="U58" s="1015" t="e">
        <f ca="1">_xll.qlInterpolationInterpolate(,B6Minterpolation,R58,TRUE)</f>
        <v>#NAME?</v>
      </c>
    </row>
    <row r="59" spans="5:21" x14ac:dyDescent="0.2">
      <c r="R59" s="1018" t="e">
        <f ca="1">_xll.qlCalendarAdvance(,Calendar,R58,"1D","f")</f>
        <v>#NAME?</v>
      </c>
      <c r="S59" s="1017" t="e">
        <f ca="1">_xll.qlCalendarAdvance(trigger,Calendar,R59,$F$1,"mf")</f>
        <v>#NAME?</v>
      </c>
      <c r="T59" s="1016" t="e">
        <f ca="1">_xll.qlDayCounterYearFraction(trigger,DayCounter,R59,S59)</f>
        <v>#NAME?</v>
      </c>
      <c r="U59" s="1015" t="e">
        <f ca="1">_xll.qlInterpolationInterpolate(,B6Minterpolation,R59,TRUE)</f>
        <v>#NAME?</v>
      </c>
    </row>
    <row r="60" spans="5:21" x14ac:dyDescent="0.2">
      <c r="R60" s="1018" t="e">
        <f ca="1">_xll.qlCalendarAdvance(,Calendar,R59,"1D","f")</f>
        <v>#NAME?</v>
      </c>
      <c r="S60" s="1017" t="e">
        <f ca="1">_xll.qlCalendarAdvance(trigger,Calendar,R60,$F$1,"mf")</f>
        <v>#NAME?</v>
      </c>
      <c r="T60" s="1016" t="e">
        <f ca="1">_xll.qlDayCounterYearFraction(trigger,DayCounter,R60,S60)</f>
        <v>#NAME?</v>
      </c>
      <c r="U60" s="1015" t="e">
        <f ca="1">_xll.qlInterpolationInterpolate(,B6Minterpolation,R60,TRUE)</f>
        <v>#NAME?</v>
      </c>
    </row>
    <row r="61" spans="5:21" x14ac:dyDescent="0.2">
      <c r="R61" s="1018" t="e">
        <f ca="1">_xll.qlCalendarAdvance(,Calendar,R60,"1D","f")</f>
        <v>#NAME?</v>
      </c>
      <c r="S61" s="1017" t="e">
        <f ca="1">_xll.qlCalendarAdvance(trigger,Calendar,R61,$F$1,"mf")</f>
        <v>#NAME?</v>
      </c>
      <c r="T61" s="1016" t="e">
        <f ca="1">_xll.qlDayCounterYearFraction(trigger,DayCounter,R61,S61)</f>
        <v>#NAME?</v>
      </c>
      <c r="U61" s="1015" t="e">
        <f ca="1">_xll.qlInterpolationInterpolate(,B6Minterpolation,R61,TRUE)</f>
        <v>#NAME?</v>
      </c>
    </row>
    <row r="62" spans="5:21" x14ac:dyDescent="0.2">
      <c r="R62" s="1018" t="e">
        <f ca="1">_xll.qlCalendarAdvance(,Calendar,R61,"1D","f")</f>
        <v>#NAME?</v>
      </c>
      <c r="S62" s="1017" t="e">
        <f ca="1">_xll.qlCalendarAdvance(trigger,Calendar,R62,$F$1,"mf")</f>
        <v>#NAME?</v>
      </c>
      <c r="T62" s="1016" t="e">
        <f ca="1">_xll.qlDayCounterYearFraction(trigger,DayCounter,R62,S62)</f>
        <v>#NAME?</v>
      </c>
      <c r="U62" s="1015" t="e">
        <f ca="1">_xll.qlInterpolationInterpolate(,B6Minterpolation,R62,TRUE)</f>
        <v>#NAME?</v>
      </c>
    </row>
    <row r="63" spans="5:21" x14ac:dyDescent="0.2">
      <c r="R63" s="1018" t="e">
        <f ca="1">_xll.qlCalendarAdvance(,Calendar,R62,"1D","f")</f>
        <v>#NAME?</v>
      </c>
      <c r="S63" s="1017" t="e">
        <f ca="1">_xll.qlCalendarAdvance(trigger,Calendar,R63,$F$1,"mf")</f>
        <v>#NAME?</v>
      </c>
      <c r="T63" s="1016" t="e">
        <f ca="1">_xll.qlDayCounterYearFraction(trigger,DayCounter,R63,S63)</f>
        <v>#NAME?</v>
      </c>
      <c r="U63" s="1015" t="e">
        <f ca="1">_xll.qlInterpolationInterpolate(,B6Minterpolation,R63,TRUE)</f>
        <v>#NAME?</v>
      </c>
    </row>
    <row r="64" spans="5:21" x14ac:dyDescent="0.2">
      <c r="R64" s="1018" t="e">
        <f ca="1">_xll.qlCalendarAdvance(,Calendar,R63,"1D","f")</f>
        <v>#NAME?</v>
      </c>
      <c r="S64" s="1017" t="e">
        <f ca="1">_xll.qlCalendarAdvance(trigger,Calendar,R64,$F$1,"mf")</f>
        <v>#NAME?</v>
      </c>
      <c r="T64" s="1016" t="e">
        <f ca="1">_xll.qlDayCounterYearFraction(trigger,DayCounter,R64,S64)</f>
        <v>#NAME?</v>
      </c>
      <c r="U64" s="1015" t="e">
        <f ca="1">_xll.qlInterpolationInterpolate(,B6Minterpolation,R64,TRUE)</f>
        <v>#NAME?</v>
      </c>
    </row>
    <row r="65" spans="18:21" x14ac:dyDescent="0.2">
      <c r="R65" s="1018" t="e">
        <f ca="1">_xll.qlCalendarAdvance(,Calendar,R64,"1D","f")</f>
        <v>#NAME?</v>
      </c>
      <c r="S65" s="1017" t="e">
        <f ca="1">_xll.qlCalendarAdvance(trigger,Calendar,R65,$F$1,"mf")</f>
        <v>#NAME?</v>
      </c>
      <c r="T65" s="1016" t="e">
        <f ca="1">_xll.qlDayCounterYearFraction(trigger,DayCounter,R65,S65)</f>
        <v>#NAME?</v>
      </c>
      <c r="U65" s="1015" t="e">
        <f ca="1">_xll.qlInterpolationInterpolate(,B6Minterpolation,R65,TRUE)</f>
        <v>#NAME?</v>
      </c>
    </row>
    <row r="66" spans="18:21" x14ac:dyDescent="0.2">
      <c r="R66" s="1018" t="e">
        <f ca="1">_xll.qlCalendarAdvance(,Calendar,R65,"1D","f")</f>
        <v>#NAME?</v>
      </c>
      <c r="S66" s="1017" t="e">
        <f ca="1">_xll.qlCalendarAdvance(trigger,Calendar,R66,$F$1,"mf")</f>
        <v>#NAME?</v>
      </c>
      <c r="T66" s="1016" t="e">
        <f ca="1">_xll.qlDayCounterYearFraction(trigger,DayCounter,R66,S66)</f>
        <v>#NAME?</v>
      </c>
      <c r="U66" s="1015" t="e">
        <f ca="1">_xll.qlInterpolationInterpolate(,B6Minterpolation,R66,TRUE)</f>
        <v>#NAME?</v>
      </c>
    </row>
    <row r="67" spans="18:21" x14ac:dyDescent="0.2">
      <c r="R67" s="1018" t="e">
        <f ca="1">_xll.qlCalendarAdvance(,Calendar,R66,"1D","f")</f>
        <v>#NAME?</v>
      </c>
      <c r="S67" s="1017" t="e">
        <f ca="1">_xll.qlCalendarAdvance(trigger,Calendar,R67,$F$1,"mf")</f>
        <v>#NAME?</v>
      </c>
      <c r="T67" s="1016" t="e">
        <f ca="1">_xll.qlDayCounterYearFraction(trigger,DayCounter,R67,S67)</f>
        <v>#NAME?</v>
      </c>
      <c r="U67" s="1015" t="e">
        <f ca="1">_xll.qlInterpolationInterpolate(,B6Minterpolation,R67,TRUE)</f>
        <v>#NAME?</v>
      </c>
    </row>
    <row r="68" spans="18:21" x14ac:dyDescent="0.2">
      <c r="R68" s="1018" t="e">
        <f ca="1">_xll.qlCalendarAdvance(,Calendar,R67,"1D","f")</f>
        <v>#NAME?</v>
      </c>
      <c r="S68" s="1017" t="e">
        <f ca="1">_xll.qlCalendarAdvance(trigger,Calendar,R68,$F$1,"mf")</f>
        <v>#NAME?</v>
      </c>
      <c r="T68" s="1016" t="e">
        <f ca="1">_xll.qlDayCounterYearFraction(trigger,DayCounter,R68,S68)</f>
        <v>#NAME?</v>
      </c>
      <c r="U68" s="1015" t="e">
        <f ca="1">_xll.qlInterpolationInterpolate(,B6Minterpolation,R68,TRUE)</f>
        <v>#NAME?</v>
      </c>
    </row>
    <row r="69" spans="18:21" x14ac:dyDescent="0.2">
      <c r="R69" s="1018" t="e">
        <f ca="1">_xll.qlCalendarAdvance(,Calendar,R68,"1D","f")</f>
        <v>#NAME?</v>
      </c>
      <c r="S69" s="1017" t="e">
        <f ca="1">_xll.qlCalendarAdvance(trigger,Calendar,R69,$F$1,"mf")</f>
        <v>#NAME?</v>
      </c>
      <c r="T69" s="1016" t="e">
        <f ca="1">_xll.qlDayCounterYearFraction(trigger,DayCounter,R69,S69)</f>
        <v>#NAME?</v>
      </c>
      <c r="U69" s="1015" t="e">
        <f ca="1">_xll.qlInterpolationInterpolate(,B6Minterpolation,R69,TRUE)</f>
        <v>#NAME?</v>
      </c>
    </row>
    <row r="70" spans="18:21" x14ac:dyDescent="0.2">
      <c r="R70" s="1018" t="e">
        <f ca="1">_xll.qlCalendarAdvance(,Calendar,R69,"1D","f")</f>
        <v>#NAME?</v>
      </c>
      <c r="S70" s="1017" t="e">
        <f ca="1">_xll.qlCalendarAdvance(trigger,Calendar,R70,$F$1,"mf")</f>
        <v>#NAME?</v>
      </c>
      <c r="T70" s="1016" t="e">
        <f ca="1">_xll.qlDayCounterYearFraction(trigger,DayCounter,R70,S70)</f>
        <v>#NAME?</v>
      </c>
      <c r="U70" s="1015" t="e">
        <f ca="1">_xll.qlInterpolationInterpolate(,B6Minterpolation,R70,TRUE)</f>
        <v>#NAME?</v>
      </c>
    </row>
    <row r="71" spans="18:21" x14ac:dyDescent="0.2">
      <c r="R71" s="1018" t="e">
        <f ca="1">_xll.qlCalendarAdvance(,Calendar,R70,"1D","f")</f>
        <v>#NAME?</v>
      </c>
      <c r="S71" s="1017" t="e">
        <f ca="1">_xll.qlCalendarAdvance(trigger,Calendar,R71,$F$1,"mf")</f>
        <v>#NAME?</v>
      </c>
      <c r="T71" s="1016" t="e">
        <f ca="1">_xll.qlDayCounterYearFraction(trigger,DayCounter,R71,S71)</f>
        <v>#NAME?</v>
      </c>
      <c r="U71" s="1015" t="e">
        <f ca="1">_xll.qlInterpolationInterpolate(,B6Minterpolation,R71,TRUE)</f>
        <v>#NAME?</v>
      </c>
    </row>
    <row r="72" spans="18:21" x14ac:dyDescent="0.2">
      <c r="R72" s="1018" t="e">
        <f ca="1">_xll.qlCalendarAdvance(,Calendar,R71,"1D","f")</f>
        <v>#NAME?</v>
      </c>
      <c r="S72" s="1017" t="e">
        <f ca="1">_xll.qlCalendarAdvance(trigger,Calendar,R72,$F$1,"mf")</f>
        <v>#NAME?</v>
      </c>
      <c r="T72" s="1016" t="e">
        <f ca="1">_xll.qlDayCounterYearFraction(trigger,DayCounter,R72,S72)</f>
        <v>#NAME?</v>
      </c>
      <c r="U72" s="1015" t="e">
        <f ca="1">_xll.qlInterpolationInterpolate(,B6Minterpolation,R72,TRUE)</f>
        <v>#NAME?</v>
      </c>
    </row>
    <row r="73" spans="18:21" x14ac:dyDescent="0.2">
      <c r="R73" s="1018" t="e">
        <f ca="1">_xll.qlCalendarAdvance(,Calendar,R72,"1D","f")</f>
        <v>#NAME?</v>
      </c>
      <c r="S73" s="1017" t="e">
        <f ca="1">_xll.qlCalendarAdvance(trigger,Calendar,R73,$F$1,"mf")</f>
        <v>#NAME?</v>
      </c>
      <c r="T73" s="1016" t="e">
        <f ca="1">_xll.qlDayCounterYearFraction(trigger,DayCounter,R73,S73)</f>
        <v>#NAME?</v>
      </c>
      <c r="U73" s="1015" t="e">
        <f ca="1">_xll.qlInterpolationInterpolate(,B6Minterpolation,R73,TRUE)</f>
        <v>#NAME?</v>
      </c>
    </row>
    <row r="74" spans="18:21" x14ac:dyDescent="0.2">
      <c r="R74" s="1018" t="e">
        <f ca="1">_xll.qlCalendarAdvance(,Calendar,R73,"1D","f")</f>
        <v>#NAME?</v>
      </c>
      <c r="S74" s="1017" t="e">
        <f ca="1">_xll.qlCalendarAdvance(trigger,Calendar,R74,$F$1,"mf")</f>
        <v>#NAME?</v>
      </c>
      <c r="T74" s="1016" t="e">
        <f ca="1">_xll.qlDayCounterYearFraction(trigger,DayCounter,R74,S74)</f>
        <v>#NAME?</v>
      </c>
      <c r="U74" s="1015" t="e">
        <f ca="1">_xll.qlInterpolationInterpolate(,B6Minterpolation,R74,TRUE)</f>
        <v>#NAME?</v>
      </c>
    </row>
    <row r="75" spans="18:21" x14ac:dyDescent="0.2">
      <c r="R75" s="1018" t="e">
        <f ca="1">_xll.qlCalendarAdvance(,Calendar,R74,"1D","f")</f>
        <v>#NAME?</v>
      </c>
      <c r="S75" s="1017" t="e">
        <f ca="1">_xll.qlCalendarAdvance(trigger,Calendar,R75,$F$1,"mf")</f>
        <v>#NAME?</v>
      </c>
      <c r="T75" s="1016" t="e">
        <f ca="1">_xll.qlDayCounterYearFraction(trigger,DayCounter,R75,S75)</f>
        <v>#NAME?</v>
      </c>
      <c r="U75" s="1015" t="e">
        <f ca="1">_xll.qlInterpolationInterpolate(,B6Minterpolation,R75,TRUE)</f>
        <v>#NAME?</v>
      </c>
    </row>
    <row r="76" spans="18:21" x14ac:dyDescent="0.2">
      <c r="R76" s="1018" t="e">
        <f ca="1">_xll.qlCalendarAdvance(,Calendar,R75,"1D","f")</f>
        <v>#NAME?</v>
      </c>
      <c r="S76" s="1017" t="e">
        <f ca="1">_xll.qlCalendarAdvance(trigger,Calendar,R76,$F$1,"mf")</f>
        <v>#NAME?</v>
      </c>
      <c r="T76" s="1016" t="e">
        <f ca="1">_xll.qlDayCounterYearFraction(trigger,DayCounter,R76,S76)</f>
        <v>#NAME?</v>
      </c>
      <c r="U76" s="1015" t="e">
        <f ca="1">_xll.qlInterpolationInterpolate(,B6Minterpolation,R76,TRUE)</f>
        <v>#NAME?</v>
      </c>
    </row>
    <row r="77" spans="18:21" x14ac:dyDescent="0.2">
      <c r="R77" s="1018" t="e">
        <f ca="1">_xll.qlCalendarAdvance(,Calendar,R76,"1D","f")</f>
        <v>#NAME?</v>
      </c>
      <c r="S77" s="1017" t="e">
        <f ca="1">_xll.qlCalendarAdvance(trigger,Calendar,R77,$F$1,"mf")</f>
        <v>#NAME?</v>
      </c>
      <c r="T77" s="1016" t="e">
        <f ca="1">_xll.qlDayCounterYearFraction(trigger,DayCounter,R77,S77)</f>
        <v>#NAME?</v>
      </c>
      <c r="U77" s="1015" t="e">
        <f ca="1">_xll.qlInterpolationInterpolate(,B6Minterpolation,R77,TRUE)</f>
        <v>#NAME?</v>
      </c>
    </row>
    <row r="78" spans="18:21" x14ac:dyDescent="0.2">
      <c r="R78" s="1018" t="e">
        <f ca="1">_xll.qlCalendarAdvance(,Calendar,R77,"1D","f")</f>
        <v>#NAME?</v>
      </c>
      <c r="S78" s="1017" t="e">
        <f ca="1">_xll.qlCalendarAdvance(trigger,Calendar,R78,$F$1,"mf")</f>
        <v>#NAME?</v>
      </c>
      <c r="T78" s="1016" t="e">
        <f ca="1">_xll.qlDayCounterYearFraction(trigger,DayCounter,R78,S78)</f>
        <v>#NAME?</v>
      </c>
      <c r="U78" s="1015" t="e">
        <f ca="1">_xll.qlInterpolationInterpolate(,B6Minterpolation,R78,TRUE)</f>
        <v>#NAME?</v>
      </c>
    </row>
    <row r="79" spans="18:21" x14ac:dyDescent="0.2">
      <c r="R79" s="1018" t="e">
        <f ca="1">_xll.qlCalendarAdvance(,Calendar,R78,"1D","f")</f>
        <v>#NAME?</v>
      </c>
      <c r="S79" s="1017" t="e">
        <f ca="1">_xll.qlCalendarAdvance(trigger,Calendar,R79,$F$1,"mf")</f>
        <v>#NAME?</v>
      </c>
      <c r="T79" s="1016" t="e">
        <f ca="1">_xll.qlDayCounterYearFraction(trigger,DayCounter,R79,S79)</f>
        <v>#NAME?</v>
      </c>
      <c r="U79" s="1015" t="e">
        <f ca="1">_xll.qlInterpolationInterpolate(,B6Minterpolation,R79,TRUE)</f>
        <v>#NAME?</v>
      </c>
    </row>
    <row r="80" spans="18:21" x14ac:dyDescent="0.2">
      <c r="R80" s="1018" t="e">
        <f ca="1">_xll.qlCalendarAdvance(,Calendar,R79,"1D","f")</f>
        <v>#NAME?</v>
      </c>
      <c r="S80" s="1017" t="e">
        <f ca="1">_xll.qlCalendarAdvance(trigger,Calendar,R80,$F$1,"mf")</f>
        <v>#NAME?</v>
      </c>
      <c r="T80" s="1016" t="e">
        <f ca="1">_xll.qlDayCounterYearFraction(trigger,DayCounter,R80,S80)</f>
        <v>#NAME?</v>
      </c>
      <c r="U80" s="1015" t="e">
        <f ca="1">_xll.qlInterpolationInterpolate(,B6Minterpolation,R80,TRUE)</f>
        <v>#NAME?</v>
      </c>
    </row>
    <row r="81" spans="18:21" x14ac:dyDescent="0.2">
      <c r="R81" s="1018" t="e">
        <f ca="1">_xll.qlCalendarAdvance(,Calendar,R80,"1D","f")</f>
        <v>#NAME?</v>
      </c>
      <c r="S81" s="1017" t="e">
        <f ca="1">_xll.qlCalendarAdvance(trigger,Calendar,R81,$F$1,"mf")</f>
        <v>#NAME?</v>
      </c>
      <c r="T81" s="1016" t="e">
        <f ca="1">_xll.qlDayCounterYearFraction(trigger,DayCounter,R81,S81)</f>
        <v>#NAME?</v>
      </c>
      <c r="U81" s="1015" t="e">
        <f ca="1">_xll.qlInterpolationInterpolate(,B6Minterpolation,R81,TRUE)</f>
        <v>#NAME?</v>
      </c>
    </row>
    <row r="82" spans="18:21" x14ac:dyDescent="0.2">
      <c r="R82" s="1018" t="e">
        <f ca="1">_xll.qlCalendarAdvance(,Calendar,R81,"1D","f")</f>
        <v>#NAME?</v>
      </c>
      <c r="S82" s="1017" t="e">
        <f ca="1">_xll.qlCalendarAdvance(trigger,Calendar,R82,$F$1,"mf")</f>
        <v>#NAME?</v>
      </c>
      <c r="T82" s="1016" t="e">
        <f ca="1">_xll.qlDayCounterYearFraction(trigger,DayCounter,R82,S82)</f>
        <v>#NAME?</v>
      </c>
      <c r="U82" s="1015" t="e">
        <f ca="1">_xll.qlInterpolationInterpolate(,B6Minterpolation,R82,TRUE)</f>
        <v>#NAME?</v>
      </c>
    </row>
    <row r="83" spans="18:21" x14ac:dyDescent="0.2">
      <c r="R83" s="1018" t="e">
        <f ca="1">_xll.qlCalendarAdvance(,Calendar,R82,"1D","f")</f>
        <v>#NAME?</v>
      </c>
      <c r="S83" s="1017" t="e">
        <f ca="1">_xll.qlCalendarAdvance(trigger,Calendar,R83,$F$1,"mf")</f>
        <v>#NAME?</v>
      </c>
      <c r="T83" s="1016" t="e">
        <f ca="1">_xll.qlDayCounterYearFraction(trigger,DayCounter,R83,S83)</f>
        <v>#NAME?</v>
      </c>
      <c r="U83" s="1015" t="e">
        <f ca="1">_xll.qlInterpolationInterpolate(,B6Minterpolation,R83,TRUE)</f>
        <v>#NAME?</v>
      </c>
    </row>
    <row r="84" spans="18:21" x14ac:dyDescent="0.2">
      <c r="R84" s="1018" t="e">
        <f ca="1">_xll.qlCalendarAdvance(,Calendar,R83,"1D","f")</f>
        <v>#NAME?</v>
      </c>
      <c r="S84" s="1017" t="e">
        <f ca="1">_xll.qlCalendarAdvance(trigger,Calendar,R84,$F$1,"mf")</f>
        <v>#NAME?</v>
      </c>
      <c r="T84" s="1016" t="e">
        <f ca="1">_xll.qlDayCounterYearFraction(trigger,DayCounter,R84,S84)</f>
        <v>#NAME?</v>
      </c>
      <c r="U84" s="1015" t="e">
        <f ca="1">_xll.qlInterpolationInterpolate(,B6Minterpolation,R84,TRUE)</f>
        <v>#NAME?</v>
      </c>
    </row>
    <row r="85" spans="18:21" x14ac:dyDescent="0.2">
      <c r="R85" s="1018" t="e">
        <f ca="1">_xll.qlCalendarAdvance(,Calendar,R84,"1D","f")</f>
        <v>#NAME?</v>
      </c>
      <c r="S85" s="1017" t="e">
        <f ca="1">_xll.qlCalendarAdvance(trigger,Calendar,R85,$F$1,"mf")</f>
        <v>#NAME?</v>
      </c>
      <c r="T85" s="1016" t="e">
        <f ca="1">_xll.qlDayCounterYearFraction(trigger,DayCounter,R85,S85)</f>
        <v>#NAME?</v>
      </c>
      <c r="U85" s="1015" t="e">
        <f ca="1">_xll.qlInterpolationInterpolate(,B6Minterpolation,R85,TRUE)</f>
        <v>#NAME?</v>
      </c>
    </row>
    <row r="86" spans="18:21" x14ac:dyDescent="0.2">
      <c r="R86" s="1018" t="e">
        <f ca="1">_xll.qlCalendarAdvance(,Calendar,R85,"1D","f")</f>
        <v>#NAME?</v>
      </c>
      <c r="S86" s="1017" t="e">
        <f ca="1">_xll.qlCalendarAdvance(trigger,Calendar,R86,$F$1,"mf")</f>
        <v>#NAME?</v>
      </c>
      <c r="T86" s="1016" t="e">
        <f ca="1">_xll.qlDayCounterYearFraction(trigger,DayCounter,R86,S86)</f>
        <v>#NAME?</v>
      </c>
      <c r="U86" s="1015" t="e">
        <f ca="1">_xll.qlInterpolationInterpolate(,B6Minterpolation,R86,TRUE)</f>
        <v>#NAME?</v>
      </c>
    </row>
    <row r="87" spans="18:21" x14ac:dyDescent="0.2">
      <c r="R87" s="1018" t="e">
        <f ca="1">_xll.qlCalendarAdvance(,Calendar,R86,"1D","f")</f>
        <v>#NAME?</v>
      </c>
      <c r="S87" s="1017" t="e">
        <f ca="1">_xll.qlCalendarAdvance(trigger,Calendar,R87,$F$1,"mf")</f>
        <v>#NAME?</v>
      </c>
      <c r="T87" s="1016" t="e">
        <f ca="1">_xll.qlDayCounterYearFraction(trigger,DayCounter,R87,S87)</f>
        <v>#NAME?</v>
      </c>
      <c r="U87" s="1015" t="e">
        <f ca="1">_xll.qlInterpolationInterpolate(,B6Minterpolation,R87,TRUE)</f>
        <v>#NAME?</v>
      </c>
    </row>
    <row r="88" spans="18:21" x14ac:dyDescent="0.2">
      <c r="R88" s="1018" t="e">
        <f ca="1">_xll.qlCalendarAdvance(,Calendar,R87,"1D","f")</f>
        <v>#NAME?</v>
      </c>
      <c r="S88" s="1017" t="e">
        <f ca="1">_xll.qlCalendarAdvance(trigger,Calendar,R88,$F$1,"mf")</f>
        <v>#NAME?</v>
      </c>
      <c r="T88" s="1016" t="e">
        <f ca="1">_xll.qlDayCounterYearFraction(trigger,DayCounter,R88,S88)</f>
        <v>#NAME?</v>
      </c>
      <c r="U88" s="1015" t="e">
        <f ca="1">_xll.qlInterpolationInterpolate(,B6Minterpolation,R88,TRUE)</f>
        <v>#NAME?</v>
      </c>
    </row>
    <row r="89" spans="18:21" x14ac:dyDescent="0.2">
      <c r="R89" s="1018" t="e">
        <f ca="1">_xll.qlCalendarAdvance(,Calendar,R88,"1D","f")</f>
        <v>#NAME?</v>
      </c>
      <c r="S89" s="1017" t="e">
        <f ca="1">_xll.qlCalendarAdvance(trigger,Calendar,R89,$F$1,"mf")</f>
        <v>#NAME?</v>
      </c>
      <c r="T89" s="1016" t="e">
        <f ca="1">_xll.qlDayCounterYearFraction(trigger,DayCounter,R89,S89)</f>
        <v>#NAME?</v>
      </c>
      <c r="U89" s="1015" t="e">
        <f ca="1">_xll.qlInterpolationInterpolate(,B6Minterpolation,R89,TRUE)</f>
        <v>#NAME?</v>
      </c>
    </row>
    <row r="90" spans="18:21" x14ac:dyDescent="0.2">
      <c r="R90" s="1018" t="e">
        <f ca="1">_xll.qlCalendarAdvance(,Calendar,R89,"1D","f")</f>
        <v>#NAME?</v>
      </c>
      <c r="S90" s="1017" t="e">
        <f ca="1">_xll.qlCalendarAdvance(trigger,Calendar,R90,$F$1,"mf")</f>
        <v>#NAME?</v>
      </c>
      <c r="T90" s="1016" t="e">
        <f ca="1">_xll.qlDayCounterYearFraction(trigger,DayCounter,R90,S90)</f>
        <v>#NAME?</v>
      </c>
      <c r="U90" s="1015" t="e">
        <f ca="1">_xll.qlInterpolationInterpolate(,B6Minterpolation,R90,TRUE)</f>
        <v>#NAME?</v>
      </c>
    </row>
    <row r="91" spans="18:21" x14ac:dyDescent="0.2">
      <c r="R91" s="1018" t="e">
        <f ca="1">_xll.qlCalendarAdvance(,Calendar,R90,"1D","f")</f>
        <v>#NAME?</v>
      </c>
      <c r="S91" s="1017" t="e">
        <f ca="1">_xll.qlCalendarAdvance(trigger,Calendar,R91,$F$1,"mf")</f>
        <v>#NAME?</v>
      </c>
      <c r="T91" s="1016" t="e">
        <f ca="1">_xll.qlDayCounterYearFraction(trigger,DayCounter,R91,S91)</f>
        <v>#NAME?</v>
      </c>
      <c r="U91" s="1015" t="e">
        <f ca="1">_xll.qlInterpolationInterpolate(,B6Minterpolation,R91,TRUE)</f>
        <v>#NAME?</v>
      </c>
    </row>
    <row r="92" spans="18:21" x14ac:dyDescent="0.2">
      <c r="R92" s="1018" t="e">
        <f ca="1">_xll.qlCalendarAdvance(,Calendar,R91,"1D","f")</f>
        <v>#NAME?</v>
      </c>
      <c r="S92" s="1017" t="e">
        <f ca="1">_xll.qlCalendarAdvance(trigger,Calendar,R92,$F$1,"mf")</f>
        <v>#NAME?</v>
      </c>
      <c r="T92" s="1016" t="e">
        <f ca="1">_xll.qlDayCounterYearFraction(trigger,DayCounter,R92,S92)</f>
        <v>#NAME?</v>
      </c>
      <c r="U92" s="1015" t="e">
        <f ca="1">_xll.qlInterpolationInterpolate(,B6Minterpolation,R92,TRUE)</f>
        <v>#NAME?</v>
      </c>
    </row>
    <row r="93" spans="18:21" x14ac:dyDescent="0.2">
      <c r="R93" s="1018" t="e">
        <f ca="1">_xll.qlCalendarAdvance(,Calendar,R92,"1D","f")</f>
        <v>#NAME?</v>
      </c>
      <c r="S93" s="1017" t="e">
        <f ca="1">_xll.qlCalendarAdvance(trigger,Calendar,R93,$F$1,"mf")</f>
        <v>#NAME?</v>
      </c>
      <c r="T93" s="1016" t="e">
        <f ca="1">_xll.qlDayCounterYearFraction(trigger,DayCounter,R93,S93)</f>
        <v>#NAME?</v>
      </c>
      <c r="U93" s="1015" t="e">
        <f ca="1">_xll.qlInterpolationInterpolate(,B6Minterpolation,R93,TRUE)</f>
        <v>#NAME?</v>
      </c>
    </row>
    <row r="94" spans="18:21" x14ac:dyDescent="0.2">
      <c r="R94" s="1018" t="e">
        <f ca="1">_xll.qlCalendarAdvance(,Calendar,R93,"1D","f")</f>
        <v>#NAME?</v>
      </c>
      <c r="S94" s="1017" t="e">
        <f ca="1">_xll.qlCalendarAdvance(trigger,Calendar,R94,$F$1,"mf")</f>
        <v>#NAME?</v>
      </c>
      <c r="T94" s="1016" t="e">
        <f ca="1">_xll.qlDayCounterYearFraction(trigger,DayCounter,R94,S94)</f>
        <v>#NAME?</v>
      </c>
      <c r="U94" s="1015" t="e">
        <f ca="1">_xll.qlInterpolationInterpolate(,B6Minterpolation,R94,TRUE)</f>
        <v>#NAME?</v>
      </c>
    </row>
    <row r="95" spans="18:21" x14ac:dyDescent="0.2">
      <c r="R95" s="1018" t="e">
        <f ca="1">_xll.qlCalendarAdvance(,Calendar,R94,"1D","f")</f>
        <v>#NAME?</v>
      </c>
      <c r="S95" s="1017" t="e">
        <f ca="1">_xll.qlCalendarAdvance(trigger,Calendar,R95,$F$1,"mf")</f>
        <v>#NAME?</v>
      </c>
      <c r="T95" s="1016" t="e">
        <f ca="1">_xll.qlDayCounterYearFraction(trigger,DayCounter,R95,S95)</f>
        <v>#NAME?</v>
      </c>
      <c r="U95" s="1015" t="e">
        <f ca="1">_xll.qlInterpolationInterpolate(,B6Minterpolation,R95,TRUE)</f>
        <v>#NAME?</v>
      </c>
    </row>
    <row r="96" spans="18:21" x14ac:dyDescent="0.2">
      <c r="R96" s="1018" t="e">
        <f ca="1">_xll.qlCalendarAdvance(,Calendar,R95,"1D","f")</f>
        <v>#NAME?</v>
      </c>
      <c r="S96" s="1017" t="e">
        <f ca="1">_xll.qlCalendarAdvance(trigger,Calendar,R96,$F$1,"mf")</f>
        <v>#NAME?</v>
      </c>
      <c r="T96" s="1016" t="e">
        <f ca="1">_xll.qlDayCounterYearFraction(trigger,DayCounter,R96,S96)</f>
        <v>#NAME?</v>
      </c>
      <c r="U96" s="1015" t="e">
        <f ca="1">_xll.qlInterpolationInterpolate(,B6Minterpolation,R96,TRUE)</f>
        <v>#NAME?</v>
      </c>
    </row>
    <row r="97" spans="18:21" x14ac:dyDescent="0.2">
      <c r="R97" s="1018" t="e">
        <f ca="1">_xll.qlCalendarAdvance(,Calendar,R96,"1D","f")</f>
        <v>#NAME?</v>
      </c>
      <c r="S97" s="1017" t="e">
        <f ca="1">_xll.qlCalendarAdvance(trigger,Calendar,R97,$F$1,"mf")</f>
        <v>#NAME?</v>
      </c>
      <c r="T97" s="1016" t="e">
        <f ca="1">_xll.qlDayCounterYearFraction(trigger,DayCounter,R97,S97)</f>
        <v>#NAME?</v>
      </c>
      <c r="U97" s="1015" t="e">
        <f ca="1">_xll.qlInterpolationInterpolate(,B6Minterpolation,R97,TRUE)</f>
        <v>#NAME?</v>
      </c>
    </row>
    <row r="98" spans="18:21" x14ac:dyDescent="0.2">
      <c r="R98" s="1018" t="e">
        <f ca="1">_xll.qlCalendarAdvance(,Calendar,R97,"1D","f")</f>
        <v>#NAME?</v>
      </c>
      <c r="S98" s="1017" t="e">
        <f ca="1">_xll.qlCalendarAdvance(trigger,Calendar,R98,$F$1,"mf")</f>
        <v>#NAME?</v>
      </c>
      <c r="T98" s="1016" t="e">
        <f ca="1">_xll.qlDayCounterYearFraction(trigger,DayCounter,R98,S98)</f>
        <v>#NAME?</v>
      </c>
      <c r="U98" s="1015" t="e">
        <f ca="1">_xll.qlInterpolationInterpolate(,B6Minterpolation,R98,TRUE)</f>
        <v>#NAME?</v>
      </c>
    </row>
    <row r="99" spans="18:21" x14ac:dyDescent="0.2">
      <c r="R99" s="1018" t="e">
        <f ca="1">_xll.qlCalendarAdvance(,Calendar,R98,"1D","f")</f>
        <v>#NAME?</v>
      </c>
      <c r="S99" s="1017" t="e">
        <f ca="1">_xll.qlCalendarAdvance(trigger,Calendar,R99,$F$1,"mf")</f>
        <v>#NAME?</v>
      </c>
      <c r="T99" s="1016" t="e">
        <f ca="1">_xll.qlDayCounterYearFraction(trigger,DayCounter,R99,S99)</f>
        <v>#NAME?</v>
      </c>
      <c r="U99" s="1015" t="e">
        <f ca="1">_xll.qlInterpolationInterpolate(,B6Minterpolation,R99,TRUE)</f>
        <v>#NAME?</v>
      </c>
    </row>
    <row r="100" spans="18:21" x14ac:dyDescent="0.2">
      <c r="R100" s="1018" t="e">
        <f ca="1">_xll.qlCalendarAdvance(,Calendar,R99,"1D","f")</f>
        <v>#NAME?</v>
      </c>
      <c r="S100" s="1017" t="e">
        <f ca="1">_xll.qlCalendarAdvance(trigger,Calendar,R100,$F$1,"mf")</f>
        <v>#NAME?</v>
      </c>
      <c r="T100" s="1016" t="e">
        <f ca="1">_xll.qlDayCounterYearFraction(trigger,DayCounter,R100,S100)</f>
        <v>#NAME?</v>
      </c>
      <c r="U100" s="1015" t="e">
        <f ca="1">_xll.qlInterpolationInterpolate(,B6Minterpolation,R100,TRUE)</f>
        <v>#NAME?</v>
      </c>
    </row>
    <row r="101" spans="18:21" x14ac:dyDescent="0.2">
      <c r="R101" s="1018" t="e">
        <f ca="1">_xll.qlCalendarAdvance(,Calendar,R100,"1D","f")</f>
        <v>#NAME?</v>
      </c>
      <c r="S101" s="1017" t="e">
        <f ca="1">_xll.qlCalendarAdvance(trigger,Calendar,R101,$F$1,"mf")</f>
        <v>#NAME?</v>
      </c>
      <c r="T101" s="1016" t="e">
        <f ca="1">_xll.qlDayCounterYearFraction(trigger,DayCounter,R101,S101)</f>
        <v>#NAME?</v>
      </c>
      <c r="U101" s="1015" t="e">
        <f ca="1">_xll.qlInterpolationInterpolate(,B6Minterpolation,R101,TRUE)</f>
        <v>#NAME?</v>
      </c>
    </row>
    <row r="102" spans="18:21" x14ac:dyDescent="0.2">
      <c r="R102" s="1018" t="e">
        <f ca="1">_xll.qlCalendarAdvance(,Calendar,R101,"1D","f")</f>
        <v>#NAME?</v>
      </c>
      <c r="S102" s="1017" t="e">
        <f ca="1">_xll.qlCalendarAdvance(trigger,Calendar,R102,$F$1,"mf")</f>
        <v>#NAME?</v>
      </c>
      <c r="T102" s="1016" t="e">
        <f ca="1">_xll.qlDayCounterYearFraction(trigger,DayCounter,R102,S102)</f>
        <v>#NAME?</v>
      </c>
      <c r="U102" s="1015" t="e">
        <f ca="1">_xll.qlInterpolationInterpolate(,B6Minterpolation,R102,TRUE)</f>
        <v>#NAME?</v>
      </c>
    </row>
    <row r="103" spans="18:21" x14ac:dyDescent="0.2">
      <c r="R103" s="1018" t="e">
        <f ca="1">_xll.qlCalendarAdvance(,Calendar,R102,"1D","f")</f>
        <v>#NAME?</v>
      </c>
      <c r="S103" s="1017" t="e">
        <f ca="1">_xll.qlCalendarAdvance(trigger,Calendar,R103,$F$1,"mf")</f>
        <v>#NAME?</v>
      </c>
      <c r="T103" s="1016" t="e">
        <f ca="1">_xll.qlDayCounterYearFraction(trigger,DayCounter,R103,S103)</f>
        <v>#NAME?</v>
      </c>
      <c r="U103" s="1015" t="e">
        <f ca="1">_xll.qlInterpolationInterpolate(,B6Minterpolation,R103,TRUE)</f>
        <v>#NAME?</v>
      </c>
    </row>
    <row r="104" spans="18:21" x14ac:dyDescent="0.2">
      <c r="R104" s="1018" t="e">
        <f ca="1">_xll.qlCalendarAdvance(,Calendar,R103,"1D","f")</f>
        <v>#NAME?</v>
      </c>
      <c r="S104" s="1017" t="e">
        <f ca="1">_xll.qlCalendarAdvance(trigger,Calendar,R104,$F$1,"mf")</f>
        <v>#NAME?</v>
      </c>
      <c r="T104" s="1016" t="e">
        <f ca="1">_xll.qlDayCounterYearFraction(trigger,DayCounter,R104,S104)</f>
        <v>#NAME?</v>
      </c>
      <c r="U104" s="1015" t="e">
        <f ca="1">_xll.qlInterpolationInterpolate(,B6Minterpolation,R104,TRUE)</f>
        <v>#NAME?</v>
      </c>
    </row>
    <row r="105" spans="18:21" x14ac:dyDescent="0.2">
      <c r="R105" s="1018" t="e">
        <f ca="1">_xll.qlCalendarAdvance(,Calendar,R104,"1D","f")</f>
        <v>#NAME?</v>
      </c>
      <c r="S105" s="1017" t="e">
        <f ca="1">_xll.qlCalendarAdvance(trigger,Calendar,R105,$F$1,"mf")</f>
        <v>#NAME?</v>
      </c>
      <c r="T105" s="1016" t="e">
        <f ca="1">_xll.qlDayCounterYearFraction(trigger,DayCounter,R105,S105)</f>
        <v>#NAME?</v>
      </c>
      <c r="U105" s="1015" t="e">
        <f ca="1">_xll.qlInterpolationInterpolate(,B6Minterpolation,R105,TRUE)</f>
        <v>#NAME?</v>
      </c>
    </row>
    <row r="106" spans="18:21" x14ac:dyDescent="0.2">
      <c r="R106" s="1018" t="e">
        <f ca="1">_xll.qlCalendarAdvance(,Calendar,R105,"1D","f")</f>
        <v>#NAME?</v>
      </c>
      <c r="S106" s="1017" t="e">
        <f ca="1">_xll.qlCalendarAdvance(trigger,Calendar,R106,$F$1,"mf")</f>
        <v>#NAME?</v>
      </c>
      <c r="T106" s="1016" t="e">
        <f ca="1">_xll.qlDayCounterYearFraction(trigger,DayCounter,R106,S106)</f>
        <v>#NAME?</v>
      </c>
      <c r="U106" s="1015" t="e">
        <f ca="1">_xll.qlInterpolationInterpolate(,B6Minterpolation,R106,TRUE)</f>
        <v>#NAME?</v>
      </c>
    </row>
    <row r="107" spans="18:21" x14ac:dyDescent="0.2">
      <c r="R107" s="1018" t="e">
        <f ca="1">_xll.qlCalendarAdvance(,Calendar,R106,"1D","f")</f>
        <v>#NAME?</v>
      </c>
      <c r="S107" s="1017" t="e">
        <f ca="1">_xll.qlCalendarAdvance(trigger,Calendar,R107,$F$1,"mf")</f>
        <v>#NAME?</v>
      </c>
      <c r="T107" s="1016" t="e">
        <f ca="1">_xll.qlDayCounterYearFraction(trigger,DayCounter,R107,S107)</f>
        <v>#NAME?</v>
      </c>
      <c r="U107" s="1015" t="e">
        <f ca="1">_xll.qlInterpolationInterpolate(,B6Minterpolation,R107,TRUE)</f>
        <v>#NAME?</v>
      </c>
    </row>
    <row r="108" spans="18:21" x14ac:dyDescent="0.2">
      <c r="R108" s="1018" t="e">
        <f ca="1">_xll.qlCalendarAdvance(,Calendar,R107,"1D","f")</f>
        <v>#NAME?</v>
      </c>
      <c r="S108" s="1017" t="e">
        <f ca="1">_xll.qlCalendarAdvance(trigger,Calendar,R108,$F$1,"mf")</f>
        <v>#NAME?</v>
      </c>
      <c r="T108" s="1016" t="e">
        <f ca="1">_xll.qlDayCounterYearFraction(trigger,DayCounter,R108,S108)</f>
        <v>#NAME?</v>
      </c>
      <c r="U108" s="1015" t="e">
        <f ca="1">_xll.qlInterpolationInterpolate(,B6Minterpolation,R108,TRUE)</f>
        <v>#NAME?</v>
      </c>
    </row>
    <row r="109" spans="18:21" x14ac:dyDescent="0.2">
      <c r="R109" s="1018" t="e">
        <f ca="1">_xll.qlCalendarAdvance(,Calendar,R108,"1D","f")</f>
        <v>#NAME?</v>
      </c>
      <c r="S109" s="1017" t="e">
        <f ca="1">_xll.qlCalendarAdvance(trigger,Calendar,R109,$F$1,"mf")</f>
        <v>#NAME?</v>
      </c>
      <c r="T109" s="1016" t="e">
        <f ca="1">_xll.qlDayCounterYearFraction(trigger,DayCounter,R109,S109)</f>
        <v>#NAME?</v>
      </c>
      <c r="U109" s="1015" t="e">
        <f ca="1">_xll.qlInterpolationInterpolate(,B6Minterpolation,R109,TRUE)</f>
        <v>#NAME?</v>
      </c>
    </row>
    <row r="110" spans="18:21" x14ac:dyDescent="0.2">
      <c r="R110" s="1018" t="e">
        <f ca="1">_xll.qlCalendarAdvance(,Calendar,R109,"1D","f")</f>
        <v>#NAME?</v>
      </c>
      <c r="S110" s="1017" t="e">
        <f ca="1">_xll.qlCalendarAdvance(trigger,Calendar,R110,$F$1,"mf")</f>
        <v>#NAME?</v>
      </c>
      <c r="T110" s="1016" t="e">
        <f ca="1">_xll.qlDayCounterYearFraction(trigger,DayCounter,R110,S110)</f>
        <v>#NAME?</v>
      </c>
      <c r="U110" s="1015" t="e">
        <f ca="1">_xll.qlInterpolationInterpolate(,B6Minterpolation,R110,TRUE)</f>
        <v>#NAME?</v>
      </c>
    </row>
    <row r="111" spans="18:21" x14ac:dyDescent="0.2">
      <c r="R111" s="1018" t="e">
        <f ca="1">_xll.qlCalendarAdvance(,Calendar,R110,"1D","f")</f>
        <v>#NAME?</v>
      </c>
      <c r="S111" s="1017" t="e">
        <f ca="1">_xll.qlCalendarAdvance(trigger,Calendar,R111,$F$1,"mf")</f>
        <v>#NAME?</v>
      </c>
      <c r="T111" s="1016" t="e">
        <f ca="1">_xll.qlDayCounterYearFraction(trigger,DayCounter,R111,S111)</f>
        <v>#NAME?</v>
      </c>
      <c r="U111" s="1015" t="e">
        <f ca="1">_xll.qlInterpolationInterpolate(,B6Minterpolation,R111,TRUE)</f>
        <v>#NAME?</v>
      </c>
    </row>
    <row r="112" spans="18:21" x14ac:dyDescent="0.2">
      <c r="R112" s="1018" t="e">
        <f ca="1">_xll.qlCalendarAdvance(,Calendar,R111,"1D","f")</f>
        <v>#NAME?</v>
      </c>
      <c r="S112" s="1017" t="e">
        <f ca="1">_xll.qlCalendarAdvance(trigger,Calendar,R112,$F$1,"mf")</f>
        <v>#NAME?</v>
      </c>
      <c r="T112" s="1016" t="e">
        <f ca="1">_xll.qlDayCounterYearFraction(trigger,DayCounter,R112,S112)</f>
        <v>#NAME?</v>
      </c>
      <c r="U112" s="1015" t="e">
        <f ca="1">_xll.qlInterpolationInterpolate(,B6Minterpolation,R112,TRUE)</f>
        <v>#NAME?</v>
      </c>
    </row>
    <row r="113" spans="18:21" x14ac:dyDescent="0.2">
      <c r="R113" s="1018" t="e">
        <f ca="1">_xll.qlCalendarAdvance(,Calendar,R112,"1D","f")</f>
        <v>#NAME?</v>
      </c>
      <c r="S113" s="1017" t="e">
        <f ca="1">_xll.qlCalendarAdvance(trigger,Calendar,R113,$F$1,"mf")</f>
        <v>#NAME?</v>
      </c>
      <c r="T113" s="1016" t="e">
        <f ca="1">_xll.qlDayCounterYearFraction(trigger,DayCounter,R113,S113)</f>
        <v>#NAME?</v>
      </c>
      <c r="U113" s="1015" t="e">
        <f ca="1">_xll.qlInterpolationInterpolate(,B6Minterpolation,R113,TRUE)</f>
        <v>#NAME?</v>
      </c>
    </row>
    <row r="114" spans="18:21" x14ac:dyDescent="0.2">
      <c r="R114" s="1018" t="e">
        <f ca="1">_xll.qlCalendarAdvance(,Calendar,R113,"1D","f")</f>
        <v>#NAME?</v>
      </c>
      <c r="S114" s="1017" t="e">
        <f ca="1">_xll.qlCalendarAdvance(trigger,Calendar,R114,$F$1,"mf")</f>
        <v>#NAME?</v>
      </c>
      <c r="T114" s="1016" t="e">
        <f ca="1">_xll.qlDayCounterYearFraction(trigger,DayCounter,R114,S114)</f>
        <v>#NAME?</v>
      </c>
      <c r="U114" s="1015" t="e">
        <f ca="1">_xll.qlInterpolationInterpolate(,B6Minterpolation,R114,TRUE)</f>
        <v>#NAME?</v>
      </c>
    </row>
    <row r="115" spans="18:21" x14ac:dyDescent="0.2">
      <c r="R115" s="1018" t="e">
        <f ca="1">_xll.qlCalendarAdvance(,Calendar,R114,"1D","f")</f>
        <v>#NAME?</v>
      </c>
      <c r="S115" s="1017" t="e">
        <f ca="1">_xll.qlCalendarAdvance(trigger,Calendar,R115,$F$1,"mf")</f>
        <v>#NAME?</v>
      </c>
      <c r="T115" s="1016" t="e">
        <f ca="1">_xll.qlDayCounterYearFraction(trigger,DayCounter,R115,S115)</f>
        <v>#NAME?</v>
      </c>
      <c r="U115" s="1015" t="e">
        <f ca="1">_xll.qlInterpolationInterpolate(,B6Minterpolation,R115,TRUE)</f>
        <v>#NAME?</v>
      </c>
    </row>
    <row r="116" spans="18:21" x14ac:dyDescent="0.2">
      <c r="R116" s="1018" t="e">
        <f ca="1">_xll.qlCalendarAdvance(,Calendar,R115,"1D","f")</f>
        <v>#NAME?</v>
      </c>
      <c r="S116" s="1017" t="e">
        <f ca="1">_xll.qlCalendarAdvance(trigger,Calendar,R116,$F$1,"mf")</f>
        <v>#NAME?</v>
      </c>
      <c r="T116" s="1016" t="e">
        <f ca="1">_xll.qlDayCounterYearFraction(trigger,DayCounter,R116,S116)</f>
        <v>#NAME?</v>
      </c>
      <c r="U116" s="1015" t="e">
        <f ca="1">_xll.qlInterpolationInterpolate(,B6Minterpolation,R116,TRUE)</f>
        <v>#NAME?</v>
      </c>
    </row>
    <row r="117" spans="18:21" x14ac:dyDescent="0.2">
      <c r="R117" s="1018" t="e">
        <f ca="1">_xll.qlCalendarAdvance(,Calendar,R116,"1D","f")</f>
        <v>#NAME?</v>
      </c>
      <c r="S117" s="1017" t="e">
        <f ca="1">_xll.qlCalendarAdvance(trigger,Calendar,R117,$F$1,"mf")</f>
        <v>#NAME?</v>
      </c>
      <c r="T117" s="1016" t="e">
        <f ca="1">_xll.qlDayCounterYearFraction(trigger,DayCounter,R117,S117)</f>
        <v>#NAME?</v>
      </c>
      <c r="U117" s="1015" t="e">
        <f ca="1">_xll.qlInterpolationInterpolate(,B6Minterpolation,R117,TRUE)</f>
        <v>#NAME?</v>
      </c>
    </row>
    <row r="118" spans="18:21" x14ac:dyDescent="0.2">
      <c r="R118" s="1018" t="e">
        <f ca="1">_xll.qlCalendarAdvance(,Calendar,R117,"1D","f")</f>
        <v>#NAME?</v>
      </c>
      <c r="S118" s="1017" t="e">
        <f ca="1">_xll.qlCalendarAdvance(trigger,Calendar,R118,$F$1,"mf")</f>
        <v>#NAME?</v>
      </c>
      <c r="T118" s="1016" t="e">
        <f ca="1">_xll.qlDayCounterYearFraction(trigger,DayCounter,R118,S118)</f>
        <v>#NAME?</v>
      </c>
      <c r="U118" s="1015" t="e">
        <f ca="1">_xll.qlInterpolationInterpolate(,B6Minterpolation,R118,TRUE)</f>
        <v>#NAME?</v>
      </c>
    </row>
    <row r="119" spans="18:21" x14ac:dyDescent="0.2">
      <c r="R119" s="1018" t="e">
        <f ca="1">_xll.qlCalendarAdvance(,Calendar,R118,"1D","f")</f>
        <v>#NAME?</v>
      </c>
      <c r="S119" s="1017" t="e">
        <f ca="1">_xll.qlCalendarAdvance(trigger,Calendar,R119,$F$1,"mf")</f>
        <v>#NAME?</v>
      </c>
      <c r="T119" s="1016" t="e">
        <f ca="1">_xll.qlDayCounterYearFraction(trigger,DayCounter,R119,S119)</f>
        <v>#NAME?</v>
      </c>
      <c r="U119" s="1015" t="e">
        <f ca="1">_xll.qlInterpolationInterpolate(,B6Minterpolation,R119,TRUE)</f>
        <v>#NAME?</v>
      </c>
    </row>
    <row r="120" spans="18:21" x14ac:dyDescent="0.2">
      <c r="R120" s="1018" t="e">
        <f ca="1">_xll.qlCalendarAdvance(,Calendar,R119,"1D","f")</f>
        <v>#NAME?</v>
      </c>
      <c r="S120" s="1017" t="e">
        <f ca="1">_xll.qlCalendarAdvance(trigger,Calendar,R120,$F$1,"mf")</f>
        <v>#NAME?</v>
      </c>
      <c r="T120" s="1016" t="e">
        <f ca="1">_xll.qlDayCounterYearFraction(trigger,DayCounter,R120,S120)</f>
        <v>#NAME?</v>
      </c>
      <c r="U120" s="1015" t="e">
        <f ca="1">_xll.qlInterpolationInterpolate(,B6Minterpolation,R120,TRUE)</f>
        <v>#NAME?</v>
      </c>
    </row>
    <row r="121" spans="18:21" x14ac:dyDescent="0.2">
      <c r="R121" s="1018" t="e">
        <f ca="1">_xll.qlCalendarAdvance(,Calendar,R120,"1D","f")</f>
        <v>#NAME?</v>
      </c>
      <c r="S121" s="1017" t="e">
        <f ca="1">_xll.qlCalendarAdvance(trigger,Calendar,R121,$F$1,"mf")</f>
        <v>#NAME?</v>
      </c>
      <c r="T121" s="1016" t="e">
        <f ca="1">_xll.qlDayCounterYearFraction(trigger,DayCounter,R121,S121)</f>
        <v>#NAME?</v>
      </c>
      <c r="U121" s="1015" t="e">
        <f ca="1">_xll.qlInterpolationInterpolate(,B6Minterpolation,R121,TRUE)</f>
        <v>#NAME?</v>
      </c>
    </row>
    <row r="122" spans="18:21" x14ac:dyDescent="0.2">
      <c r="R122" s="1018" t="e">
        <f ca="1">_xll.qlCalendarAdvance(,Calendar,R121,"1D","f")</f>
        <v>#NAME?</v>
      </c>
      <c r="S122" s="1017" t="e">
        <f ca="1">_xll.qlCalendarAdvance(trigger,Calendar,R122,$F$1,"mf")</f>
        <v>#NAME?</v>
      </c>
      <c r="T122" s="1016" t="e">
        <f ca="1">_xll.qlDayCounterYearFraction(trigger,DayCounter,R122,S122)</f>
        <v>#NAME?</v>
      </c>
      <c r="U122" s="1015" t="e">
        <f ca="1">_xll.qlInterpolationInterpolate(,B6Minterpolation,R122,TRUE)</f>
        <v>#NAME?</v>
      </c>
    </row>
    <row r="123" spans="18:21" x14ac:dyDescent="0.2">
      <c r="R123" s="1018" t="e">
        <f ca="1">_xll.qlCalendarAdvance(,Calendar,R122,"1D","f")</f>
        <v>#NAME?</v>
      </c>
      <c r="S123" s="1017" t="e">
        <f ca="1">_xll.qlCalendarAdvance(trigger,Calendar,R123,$F$1,"mf")</f>
        <v>#NAME?</v>
      </c>
      <c r="T123" s="1016" t="e">
        <f ca="1">_xll.qlDayCounterYearFraction(trigger,DayCounter,R123,S123)</f>
        <v>#NAME?</v>
      </c>
      <c r="U123" s="1015" t="e">
        <f ca="1">_xll.qlInterpolationInterpolate(,B6Minterpolation,R123,TRUE)</f>
        <v>#NAME?</v>
      </c>
    </row>
    <row r="124" spans="18:21" x14ac:dyDescent="0.2">
      <c r="R124" s="1018" t="e">
        <f ca="1">_xll.qlCalendarAdvance(,Calendar,R123,"1D","f")</f>
        <v>#NAME?</v>
      </c>
      <c r="S124" s="1017" t="e">
        <f ca="1">_xll.qlCalendarAdvance(trigger,Calendar,R124,$F$1,"mf")</f>
        <v>#NAME?</v>
      </c>
      <c r="T124" s="1016" t="e">
        <f ca="1">_xll.qlDayCounterYearFraction(trigger,DayCounter,R124,S124)</f>
        <v>#NAME?</v>
      </c>
      <c r="U124" s="1015" t="e">
        <f ca="1">_xll.qlInterpolationInterpolate(,B6Minterpolation,R124,TRUE)</f>
        <v>#NAME?</v>
      </c>
    </row>
    <row r="125" spans="18:21" x14ac:dyDescent="0.2">
      <c r="R125" s="1018" t="e">
        <f ca="1">_xll.qlCalendarAdvance(,Calendar,R124,"1D","f")</f>
        <v>#NAME?</v>
      </c>
      <c r="S125" s="1017" t="e">
        <f ca="1">_xll.qlCalendarAdvance(trigger,Calendar,R125,$F$1,"mf")</f>
        <v>#NAME?</v>
      </c>
      <c r="T125" s="1016" t="e">
        <f ca="1">_xll.qlDayCounterYearFraction(trigger,DayCounter,R125,S125)</f>
        <v>#NAME?</v>
      </c>
      <c r="U125" s="1015" t="e">
        <f ca="1">_xll.qlInterpolationInterpolate(,B6Minterpolation,R125,TRUE)</f>
        <v>#NAME?</v>
      </c>
    </row>
    <row r="126" spans="18:21" x14ac:dyDescent="0.2">
      <c r="R126" s="1018" t="e">
        <f ca="1">_xll.qlCalendarAdvance(,Calendar,R125,"1D","f")</f>
        <v>#NAME?</v>
      </c>
      <c r="S126" s="1017" t="e">
        <f ca="1">_xll.qlCalendarAdvance(trigger,Calendar,R126,$F$1,"mf")</f>
        <v>#NAME?</v>
      </c>
      <c r="T126" s="1016" t="e">
        <f ca="1">_xll.qlDayCounterYearFraction(trigger,DayCounter,R126,S126)</f>
        <v>#NAME?</v>
      </c>
      <c r="U126" s="1015" t="e">
        <f ca="1">_xll.qlInterpolationInterpolate(,B6Minterpolation,R126,TRUE)</f>
        <v>#NAME?</v>
      </c>
    </row>
    <row r="127" spans="18:21" x14ac:dyDescent="0.2">
      <c r="R127" s="1018" t="e">
        <f ca="1">_xll.qlCalendarAdvance(,Calendar,R126,"1D","f")</f>
        <v>#NAME?</v>
      </c>
      <c r="S127" s="1017" t="e">
        <f ca="1">_xll.qlCalendarAdvance(trigger,Calendar,R127,$F$1,"mf")</f>
        <v>#NAME?</v>
      </c>
      <c r="T127" s="1016" t="e">
        <f ca="1">_xll.qlDayCounterYearFraction(trigger,DayCounter,R127,S127)</f>
        <v>#NAME?</v>
      </c>
      <c r="U127" s="1015" t="e">
        <f ca="1">_xll.qlInterpolationInterpolate(,B6Minterpolation,R127,TRUE)</f>
        <v>#NAME?</v>
      </c>
    </row>
    <row r="128" spans="18:21" x14ac:dyDescent="0.2">
      <c r="R128" s="1018" t="e">
        <f ca="1">_xll.qlCalendarAdvance(,Calendar,R127,"1D","f")</f>
        <v>#NAME?</v>
      </c>
      <c r="S128" s="1017" t="e">
        <f ca="1">_xll.qlCalendarAdvance(trigger,Calendar,R128,$F$1,"mf")</f>
        <v>#NAME?</v>
      </c>
      <c r="T128" s="1016" t="e">
        <f ca="1">_xll.qlDayCounterYearFraction(trigger,DayCounter,R128,S128)</f>
        <v>#NAME?</v>
      </c>
      <c r="U128" s="1015" t="e">
        <f ca="1">_xll.qlInterpolationInterpolate(,B6Minterpolation,R128,TRUE)</f>
        <v>#NAME?</v>
      </c>
    </row>
    <row r="129" spans="18:21" x14ac:dyDescent="0.2">
      <c r="R129" s="1018" t="e">
        <f ca="1">_xll.qlCalendarAdvance(,Calendar,R128,"1D","f")</f>
        <v>#NAME?</v>
      </c>
      <c r="S129" s="1017" t="e">
        <f ca="1">_xll.qlCalendarAdvance(trigger,Calendar,R129,$F$1,"mf")</f>
        <v>#NAME?</v>
      </c>
      <c r="T129" s="1016" t="e">
        <f ca="1">_xll.qlDayCounterYearFraction(trigger,DayCounter,R129,S129)</f>
        <v>#NAME?</v>
      </c>
      <c r="U129" s="1015" t="e">
        <f ca="1">_xll.qlInterpolationInterpolate(,B6Minterpolation,R129,TRUE)</f>
        <v>#NAME?</v>
      </c>
    </row>
    <row r="130" spans="18:21" x14ac:dyDescent="0.2">
      <c r="R130" s="1018" t="e">
        <f ca="1">_xll.qlCalendarAdvance(,Calendar,R129,"1D","f")</f>
        <v>#NAME?</v>
      </c>
      <c r="S130" s="1017" t="e">
        <f ca="1">_xll.qlCalendarAdvance(trigger,Calendar,R130,$F$1,"mf")</f>
        <v>#NAME?</v>
      </c>
      <c r="T130" s="1016" t="e">
        <f ca="1">_xll.qlDayCounterYearFraction(trigger,DayCounter,R130,S130)</f>
        <v>#NAME?</v>
      </c>
      <c r="U130" s="1015" t="e">
        <f ca="1">_xll.qlInterpolationInterpolate(,B6Minterpolation,R130,TRUE)</f>
        <v>#NAME?</v>
      </c>
    </row>
    <row r="131" spans="18:21" x14ac:dyDescent="0.2">
      <c r="R131" s="1018" t="e">
        <f ca="1">_xll.qlCalendarAdvance(,Calendar,R130,"1D","f")</f>
        <v>#NAME?</v>
      </c>
      <c r="S131" s="1017" t="e">
        <f ca="1">_xll.qlCalendarAdvance(trigger,Calendar,R131,$F$1,"mf")</f>
        <v>#NAME?</v>
      </c>
      <c r="T131" s="1016" t="e">
        <f ca="1">_xll.qlDayCounterYearFraction(trigger,DayCounter,R131,S131)</f>
        <v>#NAME?</v>
      </c>
      <c r="U131" s="1015" t="e">
        <f ca="1">_xll.qlInterpolationInterpolate(,B6Minterpolation,R131,TRUE)</f>
        <v>#NAME?</v>
      </c>
    </row>
    <row r="132" spans="18:21" x14ac:dyDescent="0.2">
      <c r="R132" s="1018" t="e">
        <f ca="1">_xll.qlCalendarAdvance(,Calendar,R131,"1D","f")</f>
        <v>#NAME?</v>
      </c>
      <c r="S132" s="1017" t="e">
        <f ca="1">_xll.qlCalendarAdvance(trigger,Calendar,R132,$F$1,"mf")</f>
        <v>#NAME?</v>
      </c>
      <c r="T132" s="1016" t="e">
        <f ca="1">_xll.qlDayCounterYearFraction(trigger,DayCounter,R132,S132)</f>
        <v>#NAME?</v>
      </c>
      <c r="U132" s="1015" t="e">
        <f ca="1">_xll.qlInterpolationInterpolate(,B6Minterpolation,R132,TRUE)</f>
        <v>#NAME?</v>
      </c>
    </row>
    <row r="133" spans="18:21" x14ac:dyDescent="0.2">
      <c r="R133" s="1018" t="e">
        <f ca="1">_xll.qlCalendarAdvance(,Calendar,R132,"1D","f")</f>
        <v>#NAME?</v>
      </c>
      <c r="S133" s="1017" t="e">
        <f ca="1">_xll.qlCalendarAdvance(trigger,Calendar,R133,$F$1,"mf")</f>
        <v>#NAME?</v>
      </c>
      <c r="T133" s="1016" t="e">
        <f ca="1">_xll.qlDayCounterYearFraction(trigger,DayCounter,R133,S133)</f>
        <v>#NAME?</v>
      </c>
      <c r="U133" s="1015" t="e">
        <f ca="1">_xll.qlInterpolationInterpolate(,B6Minterpolation,R133,TRUE)</f>
        <v>#NAME?</v>
      </c>
    </row>
    <row r="134" spans="18:21" x14ac:dyDescent="0.2">
      <c r="R134" s="1018" t="e">
        <f ca="1">_xll.qlCalendarAdvance(,Calendar,R133,"1D","f")</f>
        <v>#NAME?</v>
      </c>
      <c r="S134" s="1017" t="e">
        <f ca="1">_xll.qlCalendarAdvance(trigger,Calendar,R134,$F$1,"mf")</f>
        <v>#NAME?</v>
      </c>
      <c r="T134" s="1016" t="e">
        <f ca="1">_xll.qlDayCounterYearFraction(trigger,DayCounter,R134,S134)</f>
        <v>#NAME?</v>
      </c>
      <c r="U134" s="1015" t="e">
        <f ca="1">_xll.qlInterpolationInterpolate(,B6Minterpolation,R134,TRUE)</f>
        <v>#NAME?</v>
      </c>
    </row>
    <row r="135" spans="18:21" x14ac:dyDescent="0.2">
      <c r="R135" s="1018" t="e">
        <f ca="1">_xll.qlCalendarAdvance(,Calendar,R134,"1D","f")</f>
        <v>#NAME?</v>
      </c>
      <c r="S135" s="1017" t="e">
        <f ca="1">_xll.qlCalendarAdvance(trigger,Calendar,R135,$F$1,"mf")</f>
        <v>#NAME?</v>
      </c>
      <c r="T135" s="1016" t="e">
        <f ca="1">_xll.qlDayCounterYearFraction(trigger,DayCounter,R135,S135)</f>
        <v>#NAME?</v>
      </c>
      <c r="U135" s="1015" t="e">
        <f ca="1">_xll.qlInterpolationInterpolate(,B6Minterpolation,R135,TRUE)</f>
        <v>#NAME?</v>
      </c>
    </row>
    <row r="136" spans="18:21" x14ac:dyDescent="0.2">
      <c r="R136" s="1018" t="e">
        <f ca="1">_xll.qlCalendarAdvance(,Calendar,R135,"1D","f")</f>
        <v>#NAME?</v>
      </c>
      <c r="S136" s="1017" t="e">
        <f ca="1">_xll.qlCalendarAdvance(trigger,Calendar,R136,$F$1,"mf")</f>
        <v>#NAME?</v>
      </c>
      <c r="T136" s="1016" t="e">
        <f ca="1">_xll.qlDayCounterYearFraction(trigger,DayCounter,R136,S136)</f>
        <v>#NAME?</v>
      </c>
      <c r="U136" s="1015" t="e">
        <f ca="1">_xll.qlInterpolationInterpolate(,B6Minterpolation,R136,TRUE)</f>
        <v>#NAME?</v>
      </c>
    </row>
    <row r="137" spans="18:21" x14ac:dyDescent="0.2">
      <c r="R137" s="1018" t="e">
        <f ca="1">_xll.qlCalendarAdvance(,Calendar,R136,"1D","f")</f>
        <v>#NAME?</v>
      </c>
      <c r="S137" s="1017" t="e">
        <f ca="1">_xll.qlCalendarAdvance(trigger,Calendar,R137,$F$1,"mf")</f>
        <v>#NAME?</v>
      </c>
      <c r="T137" s="1016" t="e">
        <f ca="1">_xll.qlDayCounterYearFraction(trigger,DayCounter,R137,S137)</f>
        <v>#NAME?</v>
      </c>
      <c r="U137" s="1015" t="e">
        <f ca="1">_xll.qlInterpolationInterpolate(,B6Minterpolation,R137,TRUE)</f>
        <v>#NAME?</v>
      </c>
    </row>
    <row r="138" spans="18:21" x14ac:dyDescent="0.2">
      <c r="R138" s="1018" t="e">
        <f ca="1">_xll.qlCalendarAdvance(,Calendar,R137,"1D","f")</f>
        <v>#NAME?</v>
      </c>
      <c r="S138" s="1017" t="e">
        <f ca="1">_xll.qlCalendarAdvance(trigger,Calendar,R138,$F$1,"mf")</f>
        <v>#NAME?</v>
      </c>
      <c r="T138" s="1016" t="e">
        <f ca="1">_xll.qlDayCounterYearFraction(trigger,DayCounter,R138,S138)</f>
        <v>#NAME?</v>
      </c>
      <c r="U138" s="1015" t="e">
        <f ca="1">_xll.qlInterpolationInterpolate(,B6Minterpolation,R138,TRUE)</f>
        <v>#NAME?</v>
      </c>
    </row>
    <row r="139" spans="18:21" x14ac:dyDescent="0.2">
      <c r="R139" s="1018" t="e">
        <f ca="1">_xll.qlCalendarAdvance(,Calendar,R138,"1D","f")</f>
        <v>#NAME?</v>
      </c>
      <c r="S139" s="1017" t="e">
        <f ca="1">_xll.qlCalendarAdvance(trigger,Calendar,R139,$F$1,"mf")</f>
        <v>#NAME?</v>
      </c>
      <c r="T139" s="1016" t="e">
        <f ca="1">_xll.qlDayCounterYearFraction(trigger,DayCounter,R139,S139)</f>
        <v>#NAME?</v>
      </c>
      <c r="U139" s="1015" t="e">
        <f ca="1">_xll.qlInterpolationInterpolate(,B6Minterpolation,R139,TRUE)</f>
        <v>#NAME?</v>
      </c>
    </row>
    <row r="140" spans="18:21" x14ac:dyDescent="0.2">
      <c r="R140" s="1018" t="e">
        <f ca="1">_xll.qlCalendarAdvance(,Calendar,R139,"1D","f")</f>
        <v>#NAME?</v>
      </c>
      <c r="S140" s="1017" t="e">
        <f ca="1">_xll.qlCalendarAdvance(trigger,Calendar,R140,$F$1,"mf")</f>
        <v>#NAME?</v>
      </c>
      <c r="T140" s="1016" t="e">
        <f ca="1">_xll.qlDayCounterYearFraction(trigger,DayCounter,R140,S140)</f>
        <v>#NAME?</v>
      </c>
      <c r="U140" s="1015" t="e">
        <f ca="1">_xll.qlInterpolationInterpolate(,B6Minterpolation,R140,TRUE)</f>
        <v>#NAME?</v>
      </c>
    </row>
    <row r="141" spans="18:21" x14ac:dyDescent="0.2">
      <c r="R141" s="1018" t="e">
        <f ca="1">_xll.qlCalendarAdvance(,Calendar,R140,"1D","f")</f>
        <v>#NAME?</v>
      </c>
      <c r="S141" s="1017" t="e">
        <f ca="1">_xll.qlCalendarAdvance(trigger,Calendar,R141,$F$1,"mf")</f>
        <v>#NAME?</v>
      </c>
      <c r="T141" s="1016" t="e">
        <f ca="1">_xll.qlDayCounterYearFraction(trigger,DayCounter,R141,S141)</f>
        <v>#NAME?</v>
      </c>
      <c r="U141" s="1015" t="e">
        <f ca="1">_xll.qlInterpolationInterpolate(,B6Minterpolation,R141,TRUE)</f>
        <v>#NAME?</v>
      </c>
    </row>
    <row r="142" spans="18:21" x14ac:dyDescent="0.2">
      <c r="R142" s="1018" t="e">
        <f ca="1">_xll.qlCalendarAdvance(,Calendar,R141,"1D","f")</f>
        <v>#NAME?</v>
      </c>
      <c r="S142" s="1017" t="e">
        <f ca="1">_xll.qlCalendarAdvance(trigger,Calendar,R142,$F$1,"mf")</f>
        <v>#NAME?</v>
      </c>
      <c r="T142" s="1016" t="e">
        <f ca="1">_xll.qlDayCounterYearFraction(trigger,DayCounter,R142,S142)</f>
        <v>#NAME?</v>
      </c>
      <c r="U142" s="1015" t="e">
        <f ca="1">_xll.qlInterpolationInterpolate(,B6Minterpolation,R142,TRUE)</f>
        <v>#NAME?</v>
      </c>
    </row>
    <row r="143" spans="18:21" x14ac:dyDescent="0.2">
      <c r="R143" s="1018" t="e">
        <f ca="1">_xll.qlCalendarAdvance(,Calendar,R142,"1D","f")</f>
        <v>#NAME?</v>
      </c>
      <c r="S143" s="1017" t="e">
        <f ca="1">_xll.qlCalendarAdvance(trigger,Calendar,R143,$F$1,"mf")</f>
        <v>#NAME?</v>
      </c>
      <c r="T143" s="1016" t="e">
        <f ca="1">_xll.qlDayCounterYearFraction(trigger,DayCounter,R143,S143)</f>
        <v>#NAME?</v>
      </c>
      <c r="U143" s="1015" t="e">
        <f ca="1">_xll.qlInterpolationInterpolate(,B6Minterpolation,R143,TRUE)</f>
        <v>#NAME?</v>
      </c>
    </row>
    <row r="144" spans="18:21" x14ac:dyDescent="0.2">
      <c r="R144" s="1018" t="e">
        <f ca="1">_xll.qlCalendarAdvance(,Calendar,R143,"1D","f")</f>
        <v>#NAME?</v>
      </c>
      <c r="S144" s="1017" t="e">
        <f ca="1">_xll.qlCalendarAdvance(trigger,Calendar,R144,$F$1,"mf")</f>
        <v>#NAME?</v>
      </c>
      <c r="T144" s="1016" t="e">
        <f ca="1">_xll.qlDayCounterYearFraction(trigger,DayCounter,R144,S144)</f>
        <v>#NAME?</v>
      </c>
      <c r="U144" s="1015" t="e">
        <f ca="1">_xll.qlInterpolationInterpolate(,B6Minterpolation,R144,TRUE)</f>
        <v>#NAME?</v>
      </c>
    </row>
    <row r="145" spans="18:21" x14ac:dyDescent="0.2">
      <c r="R145" s="1018" t="e">
        <f ca="1">_xll.qlCalendarAdvance(,Calendar,R144,"1D","f")</f>
        <v>#NAME?</v>
      </c>
      <c r="S145" s="1017" t="e">
        <f ca="1">_xll.qlCalendarAdvance(trigger,Calendar,R145,$F$1,"mf")</f>
        <v>#NAME?</v>
      </c>
      <c r="T145" s="1016" t="e">
        <f ca="1">_xll.qlDayCounterYearFraction(trigger,DayCounter,R145,S145)</f>
        <v>#NAME?</v>
      </c>
      <c r="U145" s="1015" t="e">
        <f ca="1">_xll.qlInterpolationInterpolate(,B6Minterpolation,R145,TRUE)</f>
        <v>#NAME?</v>
      </c>
    </row>
    <row r="146" spans="18:21" x14ac:dyDescent="0.2">
      <c r="R146" s="1018" t="e">
        <f ca="1">_xll.qlCalendarAdvance(,Calendar,R145,"1D","f")</f>
        <v>#NAME?</v>
      </c>
      <c r="S146" s="1017" t="e">
        <f ca="1">_xll.qlCalendarAdvance(trigger,Calendar,R146,$F$1,"mf")</f>
        <v>#NAME?</v>
      </c>
      <c r="T146" s="1016" t="e">
        <f ca="1">_xll.qlDayCounterYearFraction(trigger,DayCounter,R146,S146)</f>
        <v>#NAME?</v>
      </c>
      <c r="U146" s="1015" t="e">
        <f ca="1">_xll.qlInterpolationInterpolate(,B6Minterpolation,R146,TRUE)</f>
        <v>#NAME?</v>
      </c>
    </row>
    <row r="147" spans="18:21" x14ac:dyDescent="0.2">
      <c r="R147" s="1018" t="e">
        <f ca="1">_xll.qlCalendarAdvance(,Calendar,R146,"1D","f")</f>
        <v>#NAME?</v>
      </c>
      <c r="S147" s="1017" t="e">
        <f ca="1">_xll.qlCalendarAdvance(trigger,Calendar,R147,$F$1,"mf")</f>
        <v>#NAME?</v>
      </c>
      <c r="T147" s="1016" t="e">
        <f ca="1">_xll.qlDayCounterYearFraction(trigger,DayCounter,R147,S147)</f>
        <v>#NAME?</v>
      </c>
      <c r="U147" s="1015" t="e">
        <f ca="1">_xll.qlInterpolationInterpolate(,B6Minterpolation,R147,TRUE)</f>
        <v>#NAME?</v>
      </c>
    </row>
    <row r="148" spans="18:21" x14ac:dyDescent="0.2">
      <c r="R148" s="1018" t="e">
        <f ca="1">_xll.qlCalendarAdvance(,Calendar,R147,"1D","f")</f>
        <v>#NAME?</v>
      </c>
      <c r="S148" s="1017" t="e">
        <f ca="1">_xll.qlCalendarAdvance(trigger,Calendar,R148,$F$1,"mf")</f>
        <v>#NAME?</v>
      </c>
      <c r="T148" s="1016" t="e">
        <f ca="1">_xll.qlDayCounterYearFraction(trigger,DayCounter,R148,S148)</f>
        <v>#NAME?</v>
      </c>
      <c r="U148" s="1015" t="e">
        <f ca="1">_xll.qlInterpolationInterpolate(,B6Minterpolation,R148,TRUE)</f>
        <v>#NAME?</v>
      </c>
    </row>
    <row r="149" spans="18:21" x14ac:dyDescent="0.2">
      <c r="R149" s="1018" t="e">
        <f ca="1">_xll.qlCalendarAdvance(,Calendar,R148,"1D","f")</f>
        <v>#NAME?</v>
      </c>
      <c r="S149" s="1017" t="e">
        <f ca="1">_xll.qlCalendarAdvance(trigger,Calendar,R149,$F$1,"mf")</f>
        <v>#NAME?</v>
      </c>
      <c r="T149" s="1016" t="e">
        <f ca="1">_xll.qlDayCounterYearFraction(trigger,DayCounter,R149,S149)</f>
        <v>#NAME?</v>
      </c>
      <c r="U149" s="1015" t="e">
        <f ca="1">_xll.qlInterpolationInterpolate(,B6Minterpolation,R149,TRUE)</f>
        <v>#NAME?</v>
      </c>
    </row>
    <row r="150" spans="18:21" x14ac:dyDescent="0.2">
      <c r="R150" s="1018" t="e">
        <f ca="1">_xll.qlCalendarAdvance(,Calendar,R149,"1D","f")</f>
        <v>#NAME?</v>
      </c>
      <c r="S150" s="1017" t="e">
        <f ca="1">_xll.qlCalendarAdvance(trigger,Calendar,R150,$F$1,"mf")</f>
        <v>#NAME?</v>
      </c>
      <c r="T150" s="1016" t="e">
        <f ca="1">_xll.qlDayCounterYearFraction(trigger,DayCounter,R150,S150)</f>
        <v>#NAME?</v>
      </c>
      <c r="U150" s="1015" t="e">
        <f ca="1">_xll.qlInterpolationInterpolate(,B6Minterpolation,R150,TRUE)</f>
        <v>#NAME?</v>
      </c>
    </row>
    <row r="151" spans="18:21" x14ac:dyDescent="0.2">
      <c r="R151" s="1018" t="e">
        <f ca="1">_xll.qlCalendarAdvance(,Calendar,R150,"1D","f")</f>
        <v>#NAME?</v>
      </c>
      <c r="S151" s="1017" t="e">
        <f ca="1">_xll.qlCalendarAdvance(trigger,Calendar,R151,$F$1,"mf")</f>
        <v>#NAME?</v>
      </c>
      <c r="T151" s="1016" t="e">
        <f ca="1">_xll.qlDayCounterYearFraction(trigger,DayCounter,R151,S151)</f>
        <v>#NAME?</v>
      </c>
      <c r="U151" s="1015" t="e">
        <f ca="1">_xll.qlInterpolationInterpolate(,B6Minterpolation,R151,TRUE)</f>
        <v>#NAME?</v>
      </c>
    </row>
    <row r="152" spans="18:21" x14ac:dyDescent="0.2">
      <c r="R152" s="1018" t="e">
        <f ca="1">_xll.qlCalendarAdvance(,Calendar,R151,"1D","f")</f>
        <v>#NAME?</v>
      </c>
      <c r="S152" s="1017" t="e">
        <f ca="1">_xll.qlCalendarAdvance(trigger,Calendar,R152,$F$1,"mf")</f>
        <v>#NAME?</v>
      </c>
      <c r="T152" s="1016" t="e">
        <f ca="1">_xll.qlDayCounterYearFraction(trigger,DayCounter,R152,S152)</f>
        <v>#NAME?</v>
      </c>
      <c r="U152" s="1015" t="e">
        <f ca="1">_xll.qlInterpolationInterpolate(,B6Minterpolation,R152,TRUE)</f>
        <v>#NAME?</v>
      </c>
    </row>
    <row r="153" spans="18:21" x14ac:dyDescent="0.2">
      <c r="R153" s="1018" t="e">
        <f ca="1">_xll.qlCalendarAdvance(,Calendar,R152,"1D","f")</f>
        <v>#NAME?</v>
      </c>
      <c r="S153" s="1017" t="e">
        <f ca="1">_xll.qlCalendarAdvance(trigger,Calendar,R153,$F$1,"mf")</f>
        <v>#NAME?</v>
      </c>
      <c r="T153" s="1016" t="e">
        <f ca="1">_xll.qlDayCounterYearFraction(trigger,DayCounter,R153,S153)</f>
        <v>#NAME?</v>
      </c>
      <c r="U153" s="1015" t="e">
        <f ca="1">_xll.qlInterpolationInterpolate(,B6Minterpolation,R153,TRUE)</f>
        <v>#NAME?</v>
      </c>
    </row>
    <row r="154" spans="18:21" x14ac:dyDescent="0.2">
      <c r="R154" s="1018" t="e">
        <f ca="1">_xll.qlCalendarAdvance(,Calendar,R153,"1D","f")</f>
        <v>#NAME?</v>
      </c>
      <c r="S154" s="1017" t="e">
        <f ca="1">_xll.qlCalendarAdvance(trigger,Calendar,R154,$F$1,"mf")</f>
        <v>#NAME?</v>
      </c>
      <c r="T154" s="1016" t="e">
        <f ca="1">_xll.qlDayCounterYearFraction(trigger,DayCounter,R154,S154)</f>
        <v>#NAME?</v>
      </c>
      <c r="U154" s="1015" t="e">
        <f ca="1">_xll.qlInterpolationInterpolate(,B6Minterpolation,R154,TRUE)</f>
        <v>#NAME?</v>
      </c>
    </row>
    <row r="155" spans="18:21" x14ac:dyDescent="0.2">
      <c r="R155" s="1018" t="e">
        <f ca="1">_xll.qlCalendarAdvance(,Calendar,R154,"1D","f")</f>
        <v>#NAME?</v>
      </c>
      <c r="S155" s="1017" t="e">
        <f ca="1">_xll.qlCalendarAdvance(trigger,Calendar,R155,$F$1,"mf")</f>
        <v>#NAME?</v>
      </c>
      <c r="T155" s="1016" t="e">
        <f ca="1">_xll.qlDayCounterYearFraction(trigger,DayCounter,R155,S155)</f>
        <v>#NAME?</v>
      </c>
      <c r="U155" s="1015" t="e">
        <f ca="1">_xll.qlInterpolationInterpolate(,B6Minterpolation,R155,TRUE)</f>
        <v>#NAME?</v>
      </c>
    </row>
    <row r="156" spans="18:21" x14ac:dyDescent="0.2">
      <c r="R156" s="1018" t="e">
        <f ca="1">_xll.qlCalendarAdvance(,Calendar,R155,"1D","f")</f>
        <v>#NAME?</v>
      </c>
      <c r="S156" s="1017" t="e">
        <f ca="1">_xll.qlCalendarAdvance(trigger,Calendar,R156,$F$1,"mf")</f>
        <v>#NAME?</v>
      </c>
      <c r="T156" s="1016" t="e">
        <f ca="1">_xll.qlDayCounterYearFraction(trigger,DayCounter,R156,S156)</f>
        <v>#NAME?</v>
      </c>
      <c r="U156" s="1015" t="e">
        <f ca="1">_xll.qlInterpolationInterpolate(,B6Minterpolation,R156,TRUE)</f>
        <v>#NAME?</v>
      </c>
    </row>
    <row r="157" spans="18:21" x14ac:dyDescent="0.2">
      <c r="R157" s="1018" t="e">
        <f ca="1">_xll.qlCalendarAdvance(,Calendar,R156,"1D","f")</f>
        <v>#NAME?</v>
      </c>
      <c r="S157" s="1017" t="e">
        <f ca="1">_xll.qlCalendarAdvance(trigger,Calendar,R157,$F$1,"mf")</f>
        <v>#NAME?</v>
      </c>
      <c r="T157" s="1016" t="e">
        <f ca="1">_xll.qlDayCounterYearFraction(trigger,DayCounter,R157,S157)</f>
        <v>#NAME?</v>
      </c>
      <c r="U157" s="1015" t="e">
        <f ca="1">_xll.qlInterpolationInterpolate(,B6Minterpolation,R157,TRUE)</f>
        <v>#NAME?</v>
      </c>
    </row>
    <row r="158" spans="18:21" x14ac:dyDescent="0.2">
      <c r="R158" s="1018" t="e">
        <f ca="1">_xll.qlCalendarAdvance(,Calendar,R157,"1D","f")</f>
        <v>#NAME?</v>
      </c>
      <c r="S158" s="1017" t="e">
        <f ca="1">_xll.qlCalendarAdvance(trigger,Calendar,R158,$F$1,"mf")</f>
        <v>#NAME?</v>
      </c>
      <c r="T158" s="1016" t="e">
        <f ca="1">_xll.qlDayCounterYearFraction(trigger,DayCounter,R158,S158)</f>
        <v>#NAME?</v>
      </c>
      <c r="U158" s="1015" t="e">
        <f ca="1">_xll.qlInterpolationInterpolate(,B6Minterpolation,R158,TRUE)</f>
        <v>#NAME?</v>
      </c>
    </row>
    <row r="159" spans="18:21" x14ac:dyDescent="0.2">
      <c r="R159" s="1018" t="e">
        <f ca="1">_xll.qlCalendarAdvance(,Calendar,R158,"1D","f")</f>
        <v>#NAME?</v>
      </c>
      <c r="S159" s="1017" t="e">
        <f ca="1">_xll.qlCalendarAdvance(trigger,Calendar,R159,$F$1,"mf")</f>
        <v>#NAME?</v>
      </c>
      <c r="T159" s="1016" t="e">
        <f ca="1">_xll.qlDayCounterYearFraction(trigger,DayCounter,R159,S159)</f>
        <v>#NAME?</v>
      </c>
      <c r="U159" s="1015" t="e">
        <f ca="1">_xll.qlInterpolationInterpolate(,B6Minterpolation,R159,TRUE)</f>
        <v>#NAME?</v>
      </c>
    </row>
    <row r="160" spans="18:21" x14ac:dyDescent="0.2">
      <c r="R160" s="1018" t="e">
        <f ca="1">_xll.qlCalendarAdvance(,Calendar,R159,"1D","f")</f>
        <v>#NAME?</v>
      </c>
      <c r="S160" s="1017" t="e">
        <f ca="1">_xll.qlCalendarAdvance(trigger,Calendar,R160,$F$1,"mf")</f>
        <v>#NAME?</v>
      </c>
      <c r="T160" s="1016" t="e">
        <f ca="1">_xll.qlDayCounterYearFraction(trigger,DayCounter,R160,S160)</f>
        <v>#NAME?</v>
      </c>
      <c r="U160" s="1015" t="e">
        <f ca="1">_xll.qlInterpolationInterpolate(,B6Minterpolation,R160,TRUE)</f>
        <v>#NAME?</v>
      </c>
    </row>
    <row r="161" spans="18:21" x14ac:dyDescent="0.2">
      <c r="R161" s="1018" t="e">
        <f ca="1">_xll.qlCalendarAdvance(,Calendar,R160,"1D","f")</f>
        <v>#NAME?</v>
      </c>
      <c r="S161" s="1017" t="e">
        <f ca="1">_xll.qlCalendarAdvance(trigger,Calendar,R161,$F$1,"mf")</f>
        <v>#NAME?</v>
      </c>
      <c r="T161" s="1016" t="e">
        <f ca="1">_xll.qlDayCounterYearFraction(trigger,DayCounter,R161,S161)</f>
        <v>#NAME?</v>
      </c>
      <c r="U161" s="1015" t="e">
        <f ca="1">_xll.qlInterpolationInterpolate(,B6Minterpolation,R161,TRUE)</f>
        <v>#NAME?</v>
      </c>
    </row>
    <row r="162" spans="18:21" x14ac:dyDescent="0.2">
      <c r="R162" s="1018" t="e">
        <f ca="1">_xll.qlCalendarAdvance(,Calendar,R161,"1D","f")</f>
        <v>#NAME?</v>
      </c>
      <c r="S162" s="1017" t="e">
        <f ca="1">_xll.qlCalendarAdvance(trigger,Calendar,R162,$F$1,"mf")</f>
        <v>#NAME?</v>
      </c>
      <c r="T162" s="1016" t="e">
        <f ca="1">_xll.qlDayCounterYearFraction(trigger,DayCounter,R162,S162)</f>
        <v>#NAME?</v>
      </c>
      <c r="U162" s="1015" t="e">
        <f ca="1">_xll.qlInterpolationInterpolate(,B6Minterpolation,R162,TRUE)</f>
        <v>#NAME?</v>
      </c>
    </row>
    <row r="163" spans="18:21" x14ac:dyDescent="0.2">
      <c r="R163" s="1018" t="e">
        <f ca="1">_xll.qlCalendarAdvance(,Calendar,R162,"1D","f")</f>
        <v>#NAME?</v>
      </c>
      <c r="S163" s="1017" t="e">
        <f ca="1">_xll.qlCalendarAdvance(trigger,Calendar,R163,$F$1,"mf")</f>
        <v>#NAME?</v>
      </c>
      <c r="T163" s="1016" t="e">
        <f ca="1">_xll.qlDayCounterYearFraction(trigger,DayCounter,R163,S163)</f>
        <v>#NAME?</v>
      </c>
      <c r="U163" s="1015" t="e">
        <f ca="1">_xll.qlInterpolationInterpolate(,B6Minterpolation,R163,TRUE)</f>
        <v>#NAME?</v>
      </c>
    </row>
    <row r="164" spans="18:21" x14ac:dyDescent="0.2">
      <c r="R164" s="1018" t="e">
        <f ca="1">_xll.qlCalendarAdvance(,Calendar,R163,"1D","f")</f>
        <v>#NAME?</v>
      </c>
      <c r="S164" s="1017" t="e">
        <f ca="1">_xll.qlCalendarAdvance(trigger,Calendar,R164,$F$1,"mf")</f>
        <v>#NAME?</v>
      </c>
      <c r="T164" s="1016" t="e">
        <f ca="1">_xll.qlDayCounterYearFraction(trigger,DayCounter,R164,S164)</f>
        <v>#NAME?</v>
      </c>
      <c r="U164" s="1015" t="e">
        <f ca="1">_xll.qlInterpolationInterpolate(,B6Minterpolation,R164,TRUE)</f>
        <v>#NAME?</v>
      </c>
    </row>
    <row r="165" spans="18:21" x14ac:dyDescent="0.2">
      <c r="R165" s="1018" t="e">
        <f ca="1">_xll.qlCalendarAdvance(,Calendar,R164,"1D","f")</f>
        <v>#NAME?</v>
      </c>
      <c r="S165" s="1017" t="e">
        <f ca="1">_xll.qlCalendarAdvance(trigger,Calendar,R165,$F$1,"mf")</f>
        <v>#NAME?</v>
      </c>
      <c r="T165" s="1016" t="e">
        <f ca="1">_xll.qlDayCounterYearFraction(trigger,DayCounter,R165,S165)</f>
        <v>#NAME?</v>
      </c>
      <c r="U165" s="1015" t="e">
        <f ca="1">_xll.qlInterpolationInterpolate(,B6Minterpolation,R165,TRUE)</f>
        <v>#NAME?</v>
      </c>
    </row>
    <row r="166" spans="18:21" x14ac:dyDescent="0.2">
      <c r="R166" s="1018" t="e">
        <f ca="1">_xll.qlCalendarAdvance(,Calendar,R165,"1D","f")</f>
        <v>#NAME?</v>
      </c>
      <c r="S166" s="1017" t="e">
        <f ca="1">_xll.qlCalendarAdvance(trigger,Calendar,R166,$F$1,"mf")</f>
        <v>#NAME?</v>
      </c>
      <c r="T166" s="1016" t="e">
        <f ca="1">_xll.qlDayCounterYearFraction(trigger,DayCounter,R166,S166)</f>
        <v>#NAME?</v>
      </c>
      <c r="U166" s="1015" t="e">
        <f ca="1">_xll.qlInterpolationInterpolate(,B6Minterpolation,R166,TRUE)</f>
        <v>#NAME?</v>
      </c>
    </row>
    <row r="167" spans="18:21" x14ac:dyDescent="0.2">
      <c r="R167" s="1018" t="e">
        <f ca="1">_xll.qlCalendarAdvance(,Calendar,R166,"1D","f")</f>
        <v>#NAME?</v>
      </c>
      <c r="S167" s="1017" t="e">
        <f ca="1">_xll.qlCalendarAdvance(trigger,Calendar,R167,$F$1,"mf")</f>
        <v>#NAME?</v>
      </c>
      <c r="T167" s="1016" t="e">
        <f ca="1">_xll.qlDayCounterYearFraction(trigger,DayCounter,R167,S167)</f>
        <v>#NAME?</v>
      </c>
      <c r="U167" s="1015" t="e">
        <f ca="1">_xll.qlInterpolationInterpolate(,B6Minterpolation,R167,TRUE)</f>
        <v>#NAME?</v>
      </c>
    </row>
    <row r="168" spans="18:21" x14ac:dyDescent="0.2">
      <c r="R168" s="1018" t="e">
        <f ca="1">_xll.qlCalendarAdvance(,Calendar,R167,"1D","f")</f>
        <v>#NAME?</v>
      </c>
      <c r="S168" s="1017" t="e">
        <f ca="1">_xll.qlCalendarAdvance(trigger,Calendar,R168,$F$1,"mf")</f>
        <v>#NAME?</v>
      </c>
      <c r="T168" s="1016" t="e">
        <f ca="1">_xll.qlDayCounterYearFraction(trigger,DayCounter,R168,S168)</f>
        <v>#NAME?</v>
      </c>
      <c r="U168" s="1015" t="e">
        <f ca="1">_xll.qlInterpolationInterpolate(,B6Minterpolation,R168,TRUE)</f>
        <v>#NAME?</v>
      </c>
    </row>
    <row r="169" spans="18:21" x14ac:dyDescent="0.2">
      <c r="R169" s="1018" t="e">
        <f ca="1">_xll.qlCalendarAdvance(,Calendar,R168,"1D","f")</f>
        <v>#NAME?</v>
      </c>
      <c r="S169" s="1017" t="e">
        <f ca="1">_xll.qlCalendarAdvance(trigger,Calendar,R169,$F$1,"mf")</f>
        <v>#NAME?</v>
      </c>
      <c r="T169" s="1016" t="e">
        <f ca="1">_xll.qlDayCounterYearFraction(trigger,DayCounter,R169,S169)</f>
        <v>#NAME?</v>
      </c>
      <c r="U169" s="1015" t="e">
        <f ca="1">_xll.qlInterpolationInterpolate(,B6Minterpolation,R169,TRUE)</f>
        <v>#NAME?</v>
      </c>
    </row>
    <row r="170" spans="18:21" x14ac:dyDescent="0.2">
      <c r="R170" s="1018" t="e">
        <f ca="1">_xll.qlCalendarAdvance(,Calendar,R169,"1D","f")</f>
        <v>#NAME?</v>
      </c>
      <c r="S170" s="1017" t="e">
        <f ca="1">_xll.qlCalendarAdvance(trigger,Calendar,R170,$F$1,"mf")</f>
        <v>#NAME?</v>
      </c>
      <c r="T170" s="1016" t="e">
        <f ca="1">_xll.qlDayCounterYearFraction(trigger,DayCounter,R170,S170)</f>
        <v>#NAME?</v>
      </c>
      <c r="U170" s="1015" t="e">
        <f ca="1">_xll.qlInterpolationInterpolate(,B6Minterpolation,R170,TRUE)</f>
        <v>#NAME?</v>
      </c>
    </row>
    <row r="171" spans="18:21" x14ac:dyDescent="0.2">
      <c r="R171" s="1018" t="e">
        <f ca="1">_xll.qlCalendarAdvance(,Calendar,R170,"1D","f")</f>
        <v>#NAME?</v>
      </c>
      <c r="S171" s="1017" t="e">
        <f ca="1">_xll.qlCalendarAdvance(trigger,Calendar,R171,$F$1,"mf")</f>
        <v>#NAME?</v>
      </c>
      <c r="T171" s="1016" t="e">
        <f ca="1">_xll.qlDayCounterYearFraction(trigger,DayCounter,R171,S171)</f>
        <v>#NAME?</v>
      </c>
      <c r="U171" s="1015" t="e">
        <f ca="1">_xll.qlInterpolationInterpolate(,B6Minterpolation,R171,TRUE)</f>
        <v>#NAME?</v>
      </c>
    </row>
    <row r="172" spans="18:21" x14ac:dyDescent="0.2">
      <c r="R172" s="1018" t="e">
        <f ca="1">_xll.qlCalendarAdvance(,Calendar,R171,"1D","f")</f>
        <v>#NAME?</v>
      </c>
      <c r="S172" s="1017" t="e">
        <f ca="1">_xll.qlCalendarAdvance(trigger,Calendar,R172,$F$1,"mf")</f>
        <v>#NAME?</v>
      </c>
      <c r="T172" s="1016" t="e">
        <f ca="1">_xll.qlDayCounterYearFraction(trigger,DayCounter,R172,S172)</f>
        <v>#NAME?</v>
      </c>
      <c r="U172" s="1015" t="e">
        <f ca="1">_xll.qlInterpolationInterpolate(,B6Minterpolation,R172,TRUE)</f>
        <v>#NAME?</v>
      </c>
    </row>
    <row r="173" spans="18:21" x14ac:dyDescent="0.2">
      <c r="R173" s="1018" t="e">
        <f ca="1">_xll.qlCalendarAdvance(,Calendar,R172,"1D","f")</f>
        <v>#NAME?</v>
      </c>
      <c r="S173" s="1017" t="e">
        <f ca="1">_xll.qlCalendarAdvance(trigger,Calendar,R173,$F$1,"mf")</f>
        <v>#NAME?</v>
      </c>
      <c r="T173" s="1016" t="e">
        <f ca="1">_xll.qlDayCounterYearFraction(trigger,DayCounter,R173,S173)</f>
        <v>#NAME?</v>
      </c>
      <c r="U173" s="1015" t="e">
        <f ca="1">_xll.qlInterpolationInterpolate(,B6Minterpolation,R173,TRUE)</f>
        <v>#NAME?</v>
      </c>
    </row>
    <row r="174" spans="18:21" x14ac:dyDescent="0.2">
      <c r="R174" s="1018" t="e">
        <f ca="1">_xll.qlCalendarAdvance(,Calendar,R173,"1D","f")</f>
        <v>#NAME?</v>
      </c>
      <c r="S174" s="1017" t="e">
        <f ca="1">_xll.qlCalendarAdvance(trigger,Calendar,R174,$F$1,"mf")</f>
        <v>#NAME?</v>
      </c>
      <c r="T174" s="1016" t="e">
        <f ca="1">_xll.qlDayCounterYearFraction(trigger,DayCounter,R174,S174)</f>
        <v>#NAME?</v>
      </c>
      <c r="U174" s="1015" t="e">
        <f ca="1">_xll.qlInterpolationInterpolate(,B6Minterpolation,R174,TRUE)</f>
        <v>#NAME?</v>
      </c>
    </row>
    <row r="175" spans="18:21" x14ac:dyDescent="0.2">
      <c r="R175" s="1018" t="e">
        <f ca="1">_xll.qlCalendarAdvance(,Calendar,R174,"1D","f")</f>
        <v>#NAME?</v>
      </c>
      <c r="S175" s="1017" t="e">
        <f ca="1">_xll.qlCalendarAdvance(trigger,Calendar,R175,$F$1,"mf")</f>
        <v>#NAME?</v>
      </c>
      <c r="T175" s="1016" t="e">
        <f ca="1">_xll.qlDayCounterYearFraction(trigger,DayCounter,R175,S175)</f>
        <v>#NAME?</v>
      </c>
      <c r="U175" s="1015" t="e">
        <f ca="1">_xll.qlInterpolationInterpolate(,B6Minterpolation,R175,TRUE)</f>
        <v>#NAME?</v>
      </c>
    </row>
    <row r="176" spans="18:21" x14ac:dyDescent="0.2">
      <c r="R176" s="1018" t="e">
        <f ca="1">_xll.qlCalendarAdvance(,Calendar,R175,"1D","f")</f>
        <v>#NAME?</v>
      </c>
      <c r="S176" s="1017" t="e">
        <f ca="1">_xll.qlCalendarAdvance(trigger,Calendar,R176,$F$1,"mf")</f>
        <v>#NAME?</v>
      </c>
      <c r="T176" s="1016" t="e">
        <f ca="1">_xll.qlDayCounterYearFraction(trigger,DayCounter,R176,S176)</f>
        <v>#NAME?</v>
      </c>
      <c r="U176" s="1015" t="e">
        <f ca="1">_xll.qlInterpolationInterpolate(,B6Minterpolation,R176,TRUE)</f>
        <v>#NAME?</v>
      </c>
    </row>
    <row r="177" spans="18:21" x14ac:dyDescent="0.2">
      <c r="R177" s="1018" t="e">
        <f ca="1">_xll.qlCalendarAdvance(,Calendar,R176,"1D","f")</f>
        <v>#NAME?</v>
      </c>
      <c r="S177" s="1017" t="e">
        <f ca="1">_xll.qlCalendarAdvance(trigger,Calendar,R177,$F$1,"mf")</f>
        <v>#NAME?</v>
      </c>
      <c r="T177" s="1016" t="e">
        <f ca="1">_xll.qlDayCounterYearFraction(trigger,DayCounter,R177,S177)</f>
        <v>#NAME?</v>
      </c>
      <c r="U177" s="1015" t="e">
        <f ca="1">_xll.qlInterpolationInterpolate(,B6Minterpolation,R177,TRUE)</f>
        <v>#NAME?</v>
      </c>
    </row>
    <row r="178" spans="18:21" x14ac:dyDescent="0.2">
      <c r="R178" s="1018" t="e">
        <f ca="1">_xll.qlCalendarAdvance(,Calendar,R177,"1D","f")</f>
        <v>#NAME?</v>
      </c>
      <c r="S178" s="1017" t="e">
        <f ca="1">_xll.qlCalendarAdvance(trigger,Calendar,R178,$F$1,"mf")</f>
        <v>#NAME?</v>
      </c>
      <c r="T178" s="1016" t="e">
        <f ca="1">_xll.qlDayCounterYearFraction(trigger,DayCounter,R178,S178)</f>
        <v>#NAME?</v>
      </c>
      <c r="U178" s="1015" t="e">
        <f ca="1">_xll.qlInterpolationInterpolate(,B6Minterpolation,R178,TRUE)</f>
        <v>#NAME?</v>
      </c>
    </row>
    <row r="179" spans="18:21" x14ac:dyDescent="0.2">
      <c r="R179" s="1018" t="e">
        <f ca="1">_xll.qlCalendarAdvance(,Calendar,R178,"1D","f")</f>
        <v>#NAME?</v>
      </c>
      <c r="S179" s="1017" t="e">
        <f ca="1">_xll.qlCalendarAdvance(trigger,Calendar,R179,$F$1,"mf")</f>
        <v>#NAME?</v>
      </c>
      <c r="T179" s="1016" t="e">
        <f ca="1">_xll.qlDayCounterYearFraction(trigger,DayCounter,R179,S179)</f>
        <v>#NAME?</v>
      </c>
      <c r="U179" s="1015" t="e">
        <f ca="1">_xll.qlInterpolationInterpolate(,B6Minterpolation,R179,TRUE)</f>
        <v>#NAME?</v>
      </c>
    </row>
    <row r="180" spans="18:21" x14ac:dyDescent="0.2">
      <c r="R180" s="1018" t="e">
        <f ca="1">_xll.qlCalendarAdvance(,Calendar,R179,"1D","f")</f>
        <v>#NAME?</v>
      </c>
      <c r="S180" s="1017" t="e">
        <f ca="1">_xll.qlCalendarAdvance(trigger,Calendar,R180,$F$1,"mf")</f>
        <v>#NAME?</v>
      </c>
      <c r="T180" s="1016" t="e">
        <f ca="1">_xll.qlDayCounterYearFraction(trigger,DayCounter,R180,S180)</f>
        <v>#NAME?</v>
      </c>
      <c r="U180" s="1015" t="e">
        <f ca="1">_xll.qlInterpolationInterpolate(,B6Minterpolation,R180,TRUE)</f>
        <v>#NAME?</v>
      </c>
    </row>
    <row r="181" spans="18:21" x14ac:dyDescent="0.2">
      <c r="R181" s="1018" t="e">
        <f ca="1">_xll.qlCalendarAdvance(,Calendar,R180,"1D","f")</f>
        <v>#NAME?</v>
      </c>
      <c r="S181" s="1017" t="e">
        <f ca="1">_xll.qlCalendarAdvance(trigger,Calendar,R181,$F$1,"mf")</f>
        <v>#NAME?</v>
      </c>
      <c r="T181" s="1016" t="e">
        <f ca="1">_xll.qlDayCounterYearFraction(trigger,DayCounter,R181,S181)</f>
        <v>#NAME?</v>
      </c>
      <c r="U181" s="1015" t="e">
        <f ca="1">_xll.qlInterpolationInterpolate(,B6Minterpolation,R181,TRUE)</f>
        <v>#NAME?</v>
      </c>
    </row>
    <row r="182" spans="18:21" x14ac:dyDescent="0.2">
      <c r="R182" s="1018" t="e">
        <f ca="1">_xll.qlCalendarAdvance(,Calendar,R181,"1D","f")</f>
        <v>#NAME?</v>
      </c>
      <c r="S182" s="1017" t="e">
        <f ca="1">_xll.qlCalendarAdvance(trigger,Calendar,R182,$F$1,"mf")</f>
        <v>#NAME?</v>
      </c>
      <c r="T182" s="1016" t="e">
        <f ca="1">_xll.qlDayCounterYearFraction(trigger,DayCounter,R182,S182)</f>
        <v>#NAME?</v>
      </c>
      <c r="U182" s="1015" t="e">
        <f ca="1">_xll.qlInterpolationInterpolate(,B6Minterpolation,R182,TRUE)</f>
        <v>#NAME?</v>
      </c>
    </row>
    <row r="183" spans="18:21" x14ac:dyDescent="0.2">
      <c r="R183" s="1018" t="e">
        <f ca="1">_xll.qlCalendarAdvance(,Calendar,R182,"1D","f")</f>
        <v>#NAME?</v>
      </c>
      <c r="S183" s="1017" t="e">
        <f ca="1">_xll.qlCalendarAdvance(trigger,Calendar,R183,$F$1,"mf")</f>
        <v>#NAME?</v>
      </c>
      <c r="T183" s="1016" t="e">
        <f ca="1">_xll.qlDayCounterYearFraction(trigger,DayCounter,R183,S183)</f>
        <v>#NAME?</v>
      </c>
      <c r="U183" s="1015" t="e">
        <f ca="1">_xll.qlInterpolationInterpolate(,B6Minterpolation,R183,TRUE)</f>
        <v>#NAME?</v>
      </c>
    </row>
    <row r="184" spans="18:21" x14ac:dyDescent="0.2">
      <c r="R184" s="1018" t="e">
        <f ca="1">_xll.qlCalendarAdvance(,Calendar,R183,"1D","f")</f>
        <v>#NAME?</v>
      </c>
      <c r="S184" s="1017" t="e">
        <f ca="1">_xll.qlCalendarAdvance(trigger,Calendar,R184,$F$1,"mf")</f>
        <v>#NAME?</v>
      </c>
      <c r="T184" s="1016" t="e">
        <f ca="1">_xll.qlDayCounterYearFraction(trigger,DayCounter,R184,S184)</f>
        <v>#NAME?</v>
      </c>
      <c r="U184" s="1015" t="e">
        <f ca="1">_xll.qlInterpolationInterpolate(,B6Minterpolation,R184,TRUE)</f>
        <v>#NAME?</v>
      </c>
    </row>
    <row r="185" spans="18:21" x14ac:dyDescent="0.2">
      <c r="R185" s="1018" t="e">
        <f ca="1">_xll.qlCalendarAdvance(,Calendar,R184,"1D","f")</f>
        <v>#NAME?</v>
      </c>
      <c r="S185" s="1017" t="e">
        <f ca="1">_xll.qlCalendarAdvance(trigger,Calendar,R185,$F$1,"mf")</f>
        <v>#NAME?</v>
      </c>
      <c r="T185" s="1016" t="e">
        <f ca="1">_xll.qlDayCounterYearFraction(trigger,DayCounter,R185,S185)</f>
        <v>#NAME?</v>
      </c>
      <c r="U185" s="1015" t="e">
        <f ca="1">_xll.qlInterpolationInterpolate(,B6Minterpolation,R185,TRUE)</f>
        <v>#NAME?</v>
      </c>
    </row>
    <row r="186" spans="18:21" x14ac:dyDescent="0.2">
      <c r="R186" s="1018" t="e">
        <f ca="1">_xll.qlCalendarAdvance(,Calendar,R185,"1D","f")</f>
        <v>#NAME?</v>
      </c>
      <c r="S186" s="1017" t="e">
        <f ca="1">_xll.qlCalendarAdvance(trigger,Calendar,R186,$F$1,"mf")</f>
        <v>#NAME?</v>
      </c>
      <c r="T186" s="1016" t="e">
        <f ca="1">_xll.qlDayCounterYearFraction(trigger,DayCounter,R186,S186)</f>
        <v>#NAME?</v>
      </c>
      <c r="U186" s="1015" t="e">
        <f ca="1">_xll.qlInterpolationInterpolate(,B6Minterpolation,R186,TRUE)</f>
        <v>#NAME?</v>
      </c>
    </row>
    <row r="187" spans="18:21" x14ac:dyDescent="0.2">
      <c r="R187" s="1018" t="e">
        <f ca="1">_xll.qlCalendarAdvance(,Calendar,R186,"1D","f")</f>
        <v>#NAME?</v>
      </c>
      <c r="S187" s="1017" t="e">
        <f ca="1">_xll.qlCalendarAdvance(trigger,Calendar,R187,$F$1,"mf")</f>
        <v>#NAME?</v>
      </c>
      <c r="T187" s="1016" t="e">
        <f ca="1">_xll.qlDayCounterYearFraction(trigger,DayCounter,R187,S187)</f>
        <v>#NAME?</v>
      </c>
      <c r="U187" s="1015" t="e">
        <f ca="1">_xll.qlInterpolationInterpolate(,B6Minterpolation,R187,TRUE)</f>
        <v>#NAME?</v>
      </c>
    </row>
    <row r="188" spans="18:21" x14ac:dyDescent="0.2">
      <c r="R188" s="1018" t="e">
        <f ca="1">_xll.qlCalendarAdvance(,Calendar,R187,"1D","f")</f>
        <v>#NAME?</v>
      </c>
      <c r="S188" s="1017" t="e">
        <f ca="1">_xll.qlCalendarAdvance(trigger,Calendar,R188,$F$1,"mf")</f>
        <v>#NAME?</v>
      </c>
      <c r="T188" s="1016" t="e">
        <f ca="1">_xll.qlDayCounterYearFraction(trigger,DayCounter,R188,S188)</f>
        <v>#NAME?</v>
      </c>
      <c r="U188" s="1015" t="e">
        <f ca="1">_xll.qlInterpolationInterpolate(,B6Minterpolation,R188,TRUE)</f>
        <v>#NAME?</v>
      </c>
    </row>
    <row r="189" spans="18:21" x14ac:dyDescent="0.2">
      <c r="R189" s="1018" t="e">
        <f ca="1">_xll.qlCalendarAdvance(,Calendar,R188,"1D","f")</f>
        <v>#NAME?</v>
      </c>
      <c r="S189" s="1017" t="e">
        <f ca="1">_xll.qlCalendarAdvance(trigger,Calendar,R189,$F$1,"mf")</f>
        <v>#NAME?</v>
      </c>
      <c r="T189" s="1016" t="e">
        <f ca="1">_xll.qlDayCounterYearFraction(trigger,DayCounter,R189,S189)</f>
        <v>#NAME?</v>
      </c>
      <c r="U189" s="1015" t="e">
        <f ca="1">_xll.qlInterpolationInterpolate(,B6Minterpolation,R189,TRUE)</f>
        <v>#NAME?</v>
      </c>
    </row>
    <row r="190" spans="18:21" x14ac:dyDescent="0.2">
      <c r="R190" s="1018" t="e">
        <f ca="1">_xll.qlCalendarAdvance(,Calendar,R189,"1D","f")</f>
        <v>#NAME?</v>
      </c>
      <c r="S190" s="1017" t="e">
        <f ca="1">_xll.qlCalendarAdvance(trigger,Calendar,R190,$F$1,"mf")</f>
        <v>#NAME?</v>
      </c>
      <c r="T190" s="1016" t="e">
        <f ca="1">_xll.qlDayCounterYearFraction(trigger,DayCounter,R190,S190)</f>
        <v>#NAME?</v>
      </c>
      <c r="U190" s="1015" t="e">
        <f ca="1">_xll.qlInterpolationInterpolate(,B6Minterpolation,R190,TRUE)</f>
        <v>#NAME?</v>
      </c>
    </row>
    <row r="191" spans="18:21" x14ac:dyDescent="0.2">
      <c r="R191" s="1018" t="e">
        <f ca="1">_xll.qlCalendarAdvance(,Calendar,R190,"1D","f")</f>
        <v>#NAME?</v>
      </c>
      <c r="S191" s="1017" t="e">
        <f ca="1">_xll.qlCalendarAdvance(trigger,Calendar,R191,$F$1,"mf")</f>
        <v>#NAME?</v>
      </c>
      <c r="T191" s="1016" t="e">
        <f ca="1">_xll.qlDayCounterYearFraction(trigger,DayCounter,R191,S191)</f>
        <v>#NAME?</v>
      </c>
      <c r="U191" s="1015" t="e">
        <f ca="1">_xll.qlInterpolationInterpolate(,B6Minterpolation,R191,TRUE)</f>
        <v>#NAME?</v>
      </c>
    </row>
    <row r="192" spans="18:21" x14ac:dyDescent="0.2">
      <c r="R192" s="1018" t="e">
        <f ca="1">_xll.qlCalendarAdvance(,Calendar,R191,"1D","f")</f>
        <v>#NAME?</v>
      </c>
      <c r="S192" s="1017" t="e">
        <f ca="1">_xll.qlCalendarAdvance(trigger,Calendar,R192,$F$1,"mf")</f>
        <v>#NAME?</v>
      </c>
      <c r="T192" s="1016" t="e">
        <f ca="1">_xll.qlDayCounterYearFraction(trigger,DayCounter,R192,S192)</f>
        <v>#NAME?</v>
      </c>
      <c r="U192" s="1015" t="e">
        <f ca="1">_xll.qlInterpolationInterpolate(,B6Minterpolation,R192,TRUE)</f>
        <v>#NAME?</v>
      </c>
    </row>
    <row r="193" spans="18:21" x14ac:dyDescent="0.2">
      <c r="R193" s="1018" t="e">
        <f ca="1">_xll.qlCalendarAdvance(,Calendar,R192,"1D","f")</f>
        <v>#NAME?</v>
      </c>
      <c r="S193" s="1017" t="e">
        <f ca="1">_xll.qlCalendarAdvance(trigger,Calendar,R193,$F$1,"mf")</f>
        <v>#NAME?</v>
      </c>
      <c r="T193" s="1016" t="e">
        <f ca="1">_xll.qlDayCounterYearFraction(trigger,DayCounter,R193,S193)</f>
        <v>#NAME?</v>
      </c>
      <c r="U193" s="1015" t="e">
        <f ca="1">_xll.qlInterpolationInterpolate(,B6Minterpolation,R193,TRUE)</f>
        <v>#NAME?</v>
      </c>
    </row>
    <row r="194" spans="18:21" x14ac:dyDescent="0.2">
      <c r="R194" s="1018" t="e">
        <f ca="1">_xll.qlCalendarAdvance(,Calendar,R193,"1D","f")</f>
        <v>#NAME?</v>
      </c>
      <c r="S194" s="1017" t="e">
        <f ca="1">_xll.qlCalendarAdvance(trigger,Calendar,R194,$F$1,"mf")</f>
        <v>#NAME?</v>
      </c>
      <c r="T194" s="1016" t="e">
        <f ca="1">_xll.qlDayCounterYearFraction(trigger,DayCounter,R194,S194)</f>
        <v>#NAME?</v>
      </c>
      <c r="U194" s="1015" t="e">
        <f ca="1">_xll.qlInterpolationInterpolate(,B6Minterpolation,R194,TRUE)</f>
        <v>#NAME?</v>
      </c>
    </row>
    <row r="195" spans="18:21" x14ac:dyDescent="0.2">
      <c r="R195" s="1018" t="e">
        <f ca="1">_xll.qlCalendarAdvance(,Calendar,R194,"1D","f")</f>
        <v>#NAME?</v>
      </c>
      <c r="S195" s="1017" t="e">
        <f ca="1">_xll.qlCalendarAdvance(trigger,Calendar,R195,$F$1,"mf")</f>
        <v>#NAME?</v>
      </c>
      <c r="T195" s="1016" t="e">
        <f ca="1">_xll.qlDayCounterYearFraction(trigger,DayCounter,R195,S195)</f>
        <v>#NAME?</v>
      </c>
      <c r="U195" s="1015" t="e">
        <f ca="1">_xll.qlInterpolationInterpolate(,B6Minterpolation,R195,TRUE)</f>
        <v>#NAME?</v>
      </c>
    </row>
    <row r="196" spans="18:21" x14ac:dyDescent="0.2">
      <c r="R196" s="1018" t="e">
        <f ca="1">_xll.qlCalendarAdvance(,Calendar,R195,"1D","f")</f>
        <v>#NAME?</v>
      </c>
      <c r="S196" s="1017" t="e">
        <f ca="1">_xll.qlCalendarAdvance(trigger,Calendar,R196,$F$1,"mf")</f>
        <v>#NAME?</v>
      </c>
      <c r="T196" s="1016" t="e">
        <f ca="1">_xll.qlDayCounterYearFraction(trigger,DayCounter,R196,S196)</f>
        <v>#NAME?</v>
      </c>
      <c r="U196" s="1015" t="e">
        <f ca="1">_xll.qlInterpolationInterpolate(,B6Minterpolation,R196,TRUE)</f>
        <v>#NAME?</v>
      </c>
    </row>
    <row r="197" spans="18:21" x14ac:dyDescent="0.2">
      <c r="R197" s="1018" t="e">
        <f ca="1">_xll.qlCalendarAdvance(,Calendar,R196,"1D","f")</f>
        <v>#NAME?</v>
      </c>
      <c r="S197" s="1017" t="e">
        <f ca="1">_xll.qlCalendarAdvance(trigger,Calendar,R197,$F$1,"mf")</f>
        <v>#NAME?</v>
      </c>
      <c r="T197" s="1016" t="e">
        <f ca="1">_xll.qlDayCounterYearFraction(trigger,DayCounter,R197,S197)</f>
        <v>#NAME?</v>
      </c>
      <c r="U197" s="1015" t="e">
        <f ca="1">_xll.qlInterpolationInterpolate(,B6Minterpolation,R197,TRUE)</f>
        <v>#NAME?</v>
      </c>
    </row>
    <row r="198" spans="18:21" x14ac:dyDescent="0.2">
      <c r="R198" s="1018" t="e">
        <f ca="1">_xll.qlCalendarAdvance(,Calendar,R197,"1D","f")</f>
        <v>#NAME?</v>
      </c>
      <c r="S198" s="1017" t="e">
        <f ca="1">_xll.qlCalendarAdvance(trigger,Calendar,R198,$F$1,"mf")</f>
        <v>#NAME?</v>
      </c>
      <c r="T198" s="1016" t="e">
        <f ca="1">_xll.qlDayCounterYearFraction(trigger,DayCounter,R198,S198)</f>
        <v>#NAME?</v>
      </c>
      <c r="U198" s="1015" t="e">
        <f ca="1">_xll.qlInterpolationInterpolate(,B6Minterpolation,R198,TRUE)</f>
        <v>#NAME?</v>
      </c>
    </row>
    <row r="199" spans="18:21" x14ac:dyDescent="0.2">
      <c r="R199" s="1018" t="e">
        <f ca="1">_xll.qlCalendarAdvance(,Calendar,R198,"1D","f")</f>
        <v>#NAME?</v>
      </c>
      <c r="S199" s="1017" t="e">
        <f ca="1">_xll.qlCalendarAdvance(trigger,Calendar,R199,$F$1,"mf")</f>
        <v>#NAME?</v>
      </c>
      <c r="T199" s="1016" t="e">
        <f ca="1">_xll.qlDayCounterYearFraction(trigger,DayCounter,R199,S199)</f>
        <v>#NAME?</v>
      </c>
      <c r="U199" s="1015" t="e">
        <f ca="1">_xll.qlInterpolationInterpolate(,B6Minterpolation,R199,TRUE)</f>
        <v>#NAME?</v>
      </c>
    </row>
    <row r="200" spans="18:21" x14ac:dyDescent="0.2">
      <c r="R200" s="1018" t="e">
        <f ca="1">_xll.qlCalendarAdvance(,Calendar,R199,"1D","f")</f>
        <v>#NAME?</v>
      </c>
      <c r="S200" s="1017" t="e">
        <f ca="1">_xll.qlCalendarAdvance(trigger,Calendar,R200,$F$1,"mf")</f>
        <v>#NAME?</v>
      </c>
      <c r="T200" s="1016" t="e">
        <f ca="1">_xll.qlDayCounterYearFraction(trigger,DayCounter,R200,S200)</f>
        <v>#NAME?</v>
      </c>
      <c r="U200" s="1015" t="e">
        <f ca="1">_xll.qlInterpolationInterpolate(,B6Minterpolation,R200,TRUE)</f>
        <v>#NAME?</v>
      </c>
    </row>
    <row r="201" spans="18:21" x14ac:dyDescent="0.2">
      <c r="R201" s="1018" t="e">
        <f ca="1">_xll.qlCalendarAdvance(,Calendar,R200,"1D","f")</f>
        <v>#NAME?</v>
      </c>
      <c r="S201" s="1017" t="e">
        <f ca="1">_xll.qlCalendarAdvance(trigger,Calendar,R201,$F$1,"mf")</f>
        <v>#NAME?</v>
      </c>
      <c r="T201" s="1016" t="e">
        <f ca="1">_xll.qlDayCounterYearFraction(trigger,DayCounter,R201,S201)</f>
        <v>#NAME?</v>
      </c>
      <c r="U201" s="1015" t="e">
        <f ca="1">_xll.qlInterpolationInterpolate(,B6Minterpolation,R201,TRUE)</f>
        <v>#NAME?</v>
      </c>
    </row>
    <row r="202" spans="18:21" x14ac:dyDescent="0.2">
      <c r="R202" s="1018" t="e">
        <f ca="1">_xll.qlCalendarAdvance(,Calendar,R201,"1D","f")</f>
        <v>#NAME?</v>
      </c>
      <c r="S202" s="1017" t="e">
        <f ca="1">_xll.qlCalendarAdvance(trigger,Calendar,R202,$F$1,"mf")</f>
        <v>#NAME?</v>
      </c>
      <c r="T202" s="1016" t="e">
        <f ca="1">_xll.qlDayCounterYearFraction(trigger,DayCounter,R202,S202)</f>
        <v>#NAME?</v>
      </c>
      <c r="U202" s="1015" t="e">
        <f ca="1">_xll.qlInterpolationInterpolate(,B6Minterpolation,R202,TRUE)</f>
        <v>#NAME?</v>
      </c>
    </row>
    <row r="203" spans="18:21" x14ac:dyDescent="0.2">
      <c r="R203" s="1018" t="e">
        <f ca="1">_xll.qlCalendarAdvance(,Calendar,R202,"1D","f")</f>
        <v>#NAME?</v>
      </c>
      <c r="S203" s="1017" t="e">
        <f ca="1">_xll.qlCalendarAdvance(trigger,Calendar,R203,$F$1,"mf")</f>
        <v>#NAME?</v>
      </c>
      <c r="T203" s="1016" t="e">
        <f ca="1">_xll.qlDayCounterYearFraction(trigger,DayCounter,R203,S203)</f>
        <v>#NAME?</v>
      </c>
      <c r="U203" s="1015" t="e">
        <f ca="1">_xll.qlInterpolationInterpolate(,B6Minterpolation,R203,TRUE)</f>
        <v>#NAME?</v>
      </c>
    </row>
    <row r="204" spans="18:21" x14ac:dyDescent="0.2">
      <c r="R204" s="1018" t="e">
        <f ca="1">_xll.qlCalendarAdvance(,Calendar,R203,"1D","f")</f>
        <v>#NAME?</v>
      </c>
      <c r="S204" s="1017" t="e">
        <f ca="1">_xll.qlCalendarAdvance(trigger,Calendar,R204,$F$1,"mf")</f>
        <v>#NAME?</v>
      </c>
      <c r="T204" s="1016" t="e">
        <f ca="1">_xll.qlDayCounterYearFraction(trigger,DayCounter,R204,S204)</f>
        <v>#NAME?</v>
      </c>
      <c r="U204" s="1015" t="e">
        <f ca="1">_xll.qlInterpolationInterpolate(,B6Minterpolation,R204,TRUE)</f>
        <v>#NAME?</v>
      </c>
    </row>
    <row r="205" spans="18:21" x14ac:dyDescent="0.2">
      <c r="R205" s="1018" t="e">
        <f ca="1">_xll.qlCalendarAdvance(,Calendar,R204,"1D","f")</f>
        <v>#NAME?</v>
      </c>
      <c r="S205" s="1017" t="e">
        <f ca="1">_xll.qlCalendarAdvance(trigger,Calendar,R205,$F$1,"mf")</f>
        <v>#NAME?</v>
      </c>
      <c r="T205" s="1016" t="e">
        <f ca="1">_xll.qlDayCounterYearFraction(trigger,DayCounter,R205,S205)</f>
        <v>#NAME?</v>
      </c>
      <c r="U205" s="1015" t="e">
        <f ca="1">_xll.qlInterpolationInterpolate(,B6Minterpolation,R205,TRUE)</f>
        <v>#NAME?</v>
      </c>
    </row>
    <row r="206" spans="18:21" x14ac:dyDescent="0.2">
      <c r="R206" s="1018" t="e">
        <f ca="1">_xll.qlCalendarAdvance(,Calendar,R205,"1D","f")</f>
        <v>#NAME?</v>
      </c>
      <c r="S206" s="1017" t="e">
        <f ca="1">_xll.qlCalendarAdvance(trigger,Calendar,R206,$F$1,"mf")</f>
        <v>#NAME?</v>
      </c>
      <c r="T206" s="1016" t="e">
        <f ca="1">_xll.qlDayCounterYearFraction(trigger,DayCounter,R206,S206)</f>
        <v>#NAME?</v>
      </c>
      <c r="U206" s="1015" t="e">
        <f ca="1">_xll.qlInterpolationInterpolate(,B6Minterpolation,R206,TRUE)</f>
        <v>#NAME?</v>
      </c>
    </row>
    <row r="207" spans="18:21" x14ac:dyDescent="0.2">
      <c r="R207" s="1018" t="e">
        <f ca="1">_xll.qlCalendarAdvance(,Calendar,R206,"1D","f")</f>
        <v>#NAME?</v>
      </c>
      <c r="S207" s="1017" t="e">
        <f ca="1">_xll.qlCalendarAdvance(trigger,Calendar,R207,$F$1,"mf")</f>
        <v>#NAME?</v>
      </c>
      <c r="T207" s="1016" t="e">
        <f ca="1">_xll.qlDayCounterYearFraction(trigger,DayCounter,R207,S207)</f>
        <v>#NAME?</v>
      </c>
      <c r="U207" s="1015" t="e">
        <f ca="1">_xll.qlInterpolationInterpolate(,B6Minterpolation,R207,TRUE)</f>
        <v>#NAME?</v>
      </c>
    </row>
    <row r="208" spans="18:21" x14ac:dyDescent="0.2">
      <c r="R208" s="1018" t="e">
        <f ca="1">_xll.qlCalendarAdvance(,Calendar,R207,"1D","f")</f>
        <v>#NAME?</v>
      </c>
      <c r="S208" s="1017" t="e">
        <f ca="1">_xll.qlCalendarAdvance(trigger,Calendar,R208,$F$1,"mf")</f>
        <v>#NAME?</v>
      </c>
      <c r="T208" s="1016" t="e">
        <f ca="1">_xll.qlDayCounterYearFraction(trigger,DayCounter,R208,S208)</f>
        <v>#NAME?</v>
      </c>
      <c r="U208" s="1015" t="e">
        <f ca="1">_xll.qlInterpolationInterpolate(,B6Minterpolation,R208,TRUE)</f>
        <v>#NAME?</v>
      </c>
    </row>
    <row r="209" spans="18:21" x14ac:dyDescent="0.2">
      <c r="R209" s="1018" t="e">
        <f ca="1">_xll.qlCalendarAdvance(,Calendar,R208,"1D","f")</f>
        <v>#NAME?</v>
      </c>
      <c r="S209" s="1017" t="e">
        <f ca="1">_xll.qlCalendarAdvance(trigger,Calendar,R209,$F$1,"mf")</f>
        <v>#NAME?</v>
      </c>
      <c r="T209" s="1016" t="e">
        <f ca="1">_xll.qlDayCounterYearFraction(trigger,DayCounter,R209,S209)</f>
        <v>#NAME?</v>
      </c>
      <c r="U209" s="1015" t="e">
        <f ca="1">_xll.qlInterpolationInterpolate(,B6Minterpolation,R209,TRUE)</f>
        <v>#NAME?</v>
      </c>
    </row>
    <row r="210" spans="18:21" x14ac:dyDescent="0.2">
      <c r="R210" s="1018" t="e">
        <f ca="1">_xll.qlCalendarAdvance(,Calendar,R209,"1D","f")</f>
        <v>#NAME?</v>
      </c>
      <c r="S210" s="1017" t="e">
        <f ca="1">_xll.qlCalendarAdvance(trigger,Calendar,R210,$F$1,"mf")</f>
        <v>#NAME?</v>
      </c>
      <c r="T210" s="1016" t="e">
        <f ca="1">_xll.qlDayCounterYearFraction(trigger,DayCounter,R210,S210)</f>
        <v>#NAME?</v>
      </c>
      <c r="U210" s="1015" t="e">
        <f ca="1">_xll.qlInterpolationInterpolate(,B6Minterpolation,R210,TRUE)</f>
        <v>#NAME?</v>
      </c>
    </row>
    <row r="211" spans="18:21" x14ac:dyDescent="0.2">
      <c r="R211" s="1018" t="e">
        <f ca="1">_xll.qlCalendarAdvance(,Calendar,R210,"1D","f")</f>
        <v>#NAME?</v>
      </c>
      <c r="S211" s="1017" t="e">
        <f ca="1">_xll.qlCalendarAdvance(trigger,Calendar,R211,$F$1,"mf")</f>
        <v>#NAME?</v>
      </c>
      <c r="T211" s="1016" t="e">
        <f ca="1">_xll.qlDayCounterYearFraction(trigger,DayCounter,R211,S211)</f>
        <v>#NAME?</v>
      </c>
      <c r="U211" s="1015" t="e">
        <f ca="1">_xll.qlInterpolationInterpolate(,B6Minterpolation,R211,TRUE)</f>
        <v>#NAME?</v>
      </c>
    </row>
    <row r="212" spans="18:21" x14ac:dyDescent="0.2">
      <c r="R212" s="1018" t="e">
        <f ca="1">_xll.qlCalendarAdvance(,Calendar,R211,"1D","f")</f>
        <v>#NAME?</v>
      </c>
      <c r="S212" s="1017" t="e">
        <f ca="1">_xll.qlCalendarAdvance(trigger,Calendar,R212,$F$1,"mf")</f>
        <v>#NAME?</v>
      </c>
      <c r="T212" s="1016" t="e">
        <f ca="1">_xll.qlDayCounterYearFraction(trigger,DayCounter,R212,S212)</f>
        <v>#NAME?</v>
      </c>
      <c r="U212" s="1015" t="e">
        <f ca="1">_xll.qlInterpolationInterpolate(,B6Minterpolation,R212,TRUE)</f>
        <v>#NAME?</v>
      </c>
    </row>
    <row r="213" spans="18:21" x14ac:dyDescent="0.2">
      <c r="R213" s="1018" t="e">
        <f ca="1">_xll.qlCalendarAdvance(,Calendar,R212,"1D","f")</f>
        <v>#NAME?</v>
      </c>
      <c r="S213" s="1017" t="e">
        <f ca="1">_xll.qlCalendarAdvance(trigger,Calendar,R213,$F$1,"mf")</f>
        <v>#NAME?</v>
      </c>
      <c r="T213" s="1016" t="e">
        <f ca="1">_xll.qlDayCounterYearFraction(trigger,DayCounter,R213,S213)</f>
        <v>#NAME?</v>
      </c>
      <c r="U213" s="1015" t="e">
        <f ca="1">_xll.qlInterpolationInterpolate(,B6Minterpolation,R213,TRUE)</f>
        <v>#NAME?</v>
      </c>
    </row>
    <row r="214" spans="18:21" x14ac:dyDescent="0.2">
      <c r="R214" s="1018" t="e">
        <f ca="1">_xll.qlCalendarAdvance(,Calendar,R213,"1D","f")</f>
        <v>#NAME?</v>
      </c>
      <c r="S214" s="1017" t="e">
        <f ca="1">_xll.qlCalendarAdvance(trigger,Calendar,R214,$F$1,"mf")</f>
        <v>#NAME?</v>
      </c>
      <c r="T214" s="1016" t="e">
        <f ca="1">_xll.qlDayCounterYearFraction(trigger,DayCounter,R214,S214)</f>
        <v>#NAME?</v>
      </c>
      <c r="U214" s="1015" t="e">
        <f ca="1">_xll.qlInterpolationInterpolate(,B6Minterpolation,R214,TRUE)</f>
        <v>#NAME?</v>
      </c>
    </row>
    <row r="215" spans="18:21" x14ac:dyDescent="0.2">
      <c r="R215" s="1018" t="e">
        <f ca="1">_xll.qlCalendarAdvance(,Calendar,R214,"1D","f")</f>
        <v>#NAME?</v>
      </c>
      <c r="S215" s="1017" t="e">
        <f ca="1">_xll.qlCalendarAdvance(trigger,Calendar,R215,$F$1,"mf")</f>
        <v>#NAME?</v>
      </c>
      <c r="T215" s="1016" t="e">
        <f ca="1">_xll.qlDayCounterYearFraction(trigger,DayCounter,R215,S215)</f>
        <v>#NAME?</v>
      </c>
      <c r="U215" s="1015" t="e">
        <f ca="1">_xll.qlInterpolationInterpolate(,B6Minterpolation,R215,TRUE)</f>
        <v>#NAME?</v>
      </c>
    </row>
    <row r="216" spans="18:21" x14ac:dyDescent="0.2">
      <c r="R216" s="1018" t="e">
        <f ca="1">_xll.qlCalendarAdvance(,Calendar,R215,"1D","f")</f>
        <v>#NAME?</v>
      </c>
      <c r="S216" s="1017" t="e">
        <f ca="1">_xll.qlCalendarAdvance(trigger,Calendar,R216,$F$1,"mf")</f>
        <v>#NAME?</v>
      </c>
      <c r="T216" s="1016" t="e">
        <f ca="1">_xll.qlDayCounterYearFraction(trigger,DayCounter,R216,S216)</f>
        <v>#NAME?</v>
      </c>
      <c r="U216" s="1015" t="e">
        <f ca="1">_xll.qlInterpolationInterpolate(,B6Minterpolation,R216,TRUE)</f>
        <v>#NAME?</v>
      </c>
    </row>
    <row r="217" spans="18:21" x14ac:dyDescent="0.2">
      <c r="R217" s="1018" t="e">
        <f ca="1">_xll.qlCalendarAdvance(,Calendar,R216,"1D","f")</f>
        <v>#NAME?</v>
      </c>
      <c r="S217" s="1017" t="e">
        <f ca="1">_xll.qlCalendarAdvance(trigger,Calendar,R217,$F$1,"mf")</f>
        <v>#NAME?</v>
      </c>
      <c r="T217" s="1016" t="e">
        <f ca="1">_xll.qlDayCounterYearFraction(trigger,DayCounter,R217,S217)</f>
        <v>#NAME?</v>
      </c>
      <c r="U217" s="1015" t="e">
        <f ca="1">_xll.qlInterpolationInterpolate(,B6Minterpolation,R217,TRUE)</f>
        <v>#NAME?</v>
      </c>
    </row>
    <row r="218" spans="18:21" x14ac:dyDescent="0.2">
      <c r="R218" s="1018" t="e">
        <f ca="1">_xll.qlCalendarAdvance(,Calendar,R217,"1D","f")</f>
        <v>#NAME?</v>
      </c>
      <c r="S218" s="1017" t="e">
        <f ca="1">_xll.qlCalendarAdvance(trigger,Calendar,R218,$F$1,"mf")</f>
        <v>#NAME?</v>
      </c>
      <c r="T218" s="1016" t="e">
        <f ca="1">_xll.qlDayCounterYearFraction(trigger,DayCounter,R218,S218)</f>
        <v>#NAME?</v>
      </c>
      <c r="U218" s="1015" t="e">
        <f ca="1">_xll.qlInterpolationInterpolate(,B6Minterpolation,R218,TRUE)</f>
        <v>#NAME?</v>
      </c>
    </row>
    <row r="219" spans="18:21" x14ac:dyDescent="0.2">
      <c r="R219" s="1018" t="e">
        <f ca="1">_xll.qlCalendarAdvance(,Calendar,R218,"1D","f")</f>
        <v>#NAME?</v>
      </c>
      <c r="S219" s="1017" t="e">
        <f ca="1">_xll.qlCalendarAdvance(trigger,Calendar,R219,$F$1,"mf")</f>
        <v>#NAME?</v>
      </c>
      <c r="T219" s="1016" t="e">
        <f ca="1">_xll.qlDayCounterYearFraction(trigger,DayCounter,R219,S219)</f>
        <v>#NAME?</v>
      </c>
      <c r="U219" s="1015" t="e">
        <f ca="1">_xll.qlInterpolationInterpolate(,B6Minterpolation,R219,TRUE)</f>
        <v>#NAME?</v>
      </c>
    </row>
    <row r="220" spans="18:21" x14ac:dyDescent="0.2">
      <c r="R220" s="1018" t="e">
        <f ca="1">_xll.qlCalendarAdvance(,Calendar,R219,"1D","f")</f>
        <v>#NAME?</v>
      </c>
      <c r="S220" s="1017" t="e">
        <f ca="1">_xll.qlCalendarAdvance(trigger,Calendar,R220,$F$1,"mf")</f>
        <v>#NAME?</v>
      </c>
      <c r="T220" s="1016" t="e">
        <f ca="1">_xll.qlDayCounterYearFraction(trigger,DayCounter,R220,S220)</f>
        <v>#NAME?</v>
      </c>
      <c r="U220" s="1015" t="e">
        <f ca="1">_xll.qlInterpolationInterpolate(,B6Minterpolation,R220,TRUE)</f>
        <v>#NAME?</v>
      </c>
    </row>
    <row r="221" spans="18:21" x14ac:dyDescent="0.2">
      <c r="R221" s="1018" t="e">
        <f ca="1">_xll.qlCalendarAdvance(,Calendar,R220,"1D","f")</f>
        <v>#NAME?</v>
      </c>
      <c r="S221" s="1017" t="e">
        <f ca="1">_xll.qlCalendarAdvance(trigger,Calendar,R221,$F$1,"mf")</f>
        <v>#NAME?</v>
      </c>
      <c r="T221" s="1016" t="e">
        <f ca="1">_xll.qlDayCounterYearFraction(trigger,DayCounter,R221,S221)</f>
        <v>#NAME?</v>
      </c>
      <c r="U221" s="1015" t="e">
        <f ca="1">_xll.qlInterpolationInterpolate(,B6Minterpolation,R221,TRUE)</f>
        <v>#NAME?</v>
      </c>
    </row>
    <row r="222" spans="18:21" x14ac:dyDescent="0.2">
      <c r="R222" s="1018" t="e">
        <f ca="1">_xll.qlCalendarAdvance(,Calendar,R221,"1D","f")</f>
        <v>#NAME?</v>
      </c>
      <c r="S222" s="1017" t="e">
        <f ca="1">_xll.qlCalendarAdvance(trigger,Calendar,R222,$F$1,"mf")</f>
        <v>#NAME?</v>
      </c>
      <c r="T222" s="1016" t="e">
        <f ca="1">_xll.qlDayCounterYearFraction(trigger,DayCounter,R222,S222)</f>
        <v>#NAME?</v>
      </c>
      <c r="U222" s="1015" t="e">
        <f ca="1">_xll.qlInterpolationInterpolate(,B6Minterpolation,R222,TRUE)</f>
        <v>#NAME?</v>
      </c>
    </row>
    <row r="223" spans="18:21" x14ac:dyDescent="0.2">
      <c r="R223" s="1018" t="e">
        <f ca="1">_xll.qlCalendarAdvance(,Calendar,R222,"1D","f")</f>
        <v>#NAME?</v>
      </c>
      <c r="S223" s="1017" t="e">
        <f ca="1">_xll.qlCalendarAdvance(trigger,Calendar,R223,$F$1,"mf")</f>
        <v>#NAME?</v>
      </c>
      <c r="T223" s="1016" t="e">
        <f ca="1">_xll.qlDayCounterYearFraction(trigger,DayCounter,R223,S223)</f>
        <v>#NAME?</v>
      </c>
      <c r="U223" s="1015" t="e">
        <f ca="1">_xll.qlInterpolationInterpolate(,B6Minterpolation,R223,TRUE)</f>
        <v>#NAME?</v>
      </c>
    </row>
    <row r="224" spans="18:21" x14ac:dyDescent="0.2">
      <c r="R224" s="1018" t="e">
        <f ca="1">_xll.qlCalendarAdvance(,Calendar,R223,"1D","f")</f>
        <v>#NAME?</v>
      </c>
      <c r="S224" s="1017" t="e">
        <f ca="1">_xll.qlCalendarAdvance(trigger,Calendar,R224,$F$1,"mf")</f>
        <v>#NAME?</v>
      </c>
      <c r="T224" s="1016" t="e">
        <f ca="1">_xll.qlDayCounterYearFraction(trigger,DayCounter,R224,S224)</f>
        <v>#NAME?</v>
      </c>
      <c r="U224" s="1015" t="e">
        <f ca="1">_xll.qlInterpolationInterpolate(,B6Minterpolation,R224,TRUE)</f>
        <v>#NAME?</v>
      </c>
    </row>
    <row r="225" spans="18:21" x14ac:dyDescent="0.2">
      <c r="R225" s="1018" t="e">
        <f ca="1">_xll.qlCalendarAdvance(,Calendar,R224,"1D","f")</f>
        <v>#NAME?</v>
      </c>
      <c r="S225" s="1017" t="e">
        <f ca="1">_xll.qlCalendarAdvance(trigger,Calendar,R225,$F$1,"mf")</f>
        <v>#NAME?</v>
      </c>
      <c r="T225" s="1016" t="e">
        <f ca="1">_xll.qlDayCounterYearFraction(trigger,DayCounter,R225,S225)</f>
        <v>#NAME?</v>
      </c>
      <c r="U225" s="1015" t="e">
        <f ca="1">_xll.qlInterpolationInterpolate(,B6Minterpolation,R225,TRUE)</f>
        <v>#NAME?</v>
      </c>
    </row>
    <row r="226" spans="18:21" x14ac:dyDescent="0.2">
      <c r="R226" s="1018" t="e">
        <f ca="1">_xll.qlCalendarAdvance(,Calendar,R225,"1D","f")</f>
        <v>#NAME?</v>
      </c>
      <c r="S226" s="1017" t="e">
        <f ca="1">_xll.qlCalendarAdvance(trigger,Calendar,R226,$F$1,"mf")</f>
        <v>#NAME?</v>
      </c>
      <c r="T226" s="1016" t="e">
        <f ca="1">_xll.qlDayCounterYearFraction(trigger,DayCounter,R226,S226)</f>
        <v>#NAME?</v>
      </c>
      <c r="U226" s="1015" t="e">
        <f ca="1">_xll.qlInterpolationInterpolate(,B6Minterpolation,R226,TRUE)</f>
        <v>#NAME?</v>
      </c>
    </row>
    <row r="227" spans="18:21" x14ac:dyDescent="0.2">
      <c r="R227" s="1018" t="e">
        <f ca="1">_xll.qlCalendarAdvance(,Calendar,R226,"1D","f")</f>
        <v>#NAME?</v>
      </c>
      <c r="S227" s="1017" t="e">
        <f ca="1">_xll.qlCalendarAdvance(trigger,Calendar,R227,$F$1,"mf")</f>
        <v>#NAME?</v>
      </c>
      <c r="T227" s="1016" t="e">
        <f ca="1">_xll.qlDayCounterYearFraction(trigger,DayCounter,R227,S227)</f>
        <v>#NAME?</v>
      </c>
      <c r="U227" s="1015" t="e">
        <f ca="1">_xll.qlInterpolationInterpolate(,B6Minterpolation,R227,TRUE)</f>
        <v>#NAME?</v>
      </c>
    </row>
    <row r="228" spans="18:21" x14ac:dyDescent="0.2">
      <c r="R228" s="1018" t="e">
        <f ca="1">_xll.qlCalendarAdvance(,Calendar,R227,"1D","f")</f>
        <v>#NAME?</v>
      </c>
      <c r="S228" s="1017" t="e">
        <f ca="1">_xll.qlCalendarAdvance(trigger,Calendar,R228,$F$1,"mf")</f>
        <v>#NAME?</v>
      </c>
      <c r="T228" s="1016" t="e">
        <f ca="1">_xll.qlDayCounterYearFraction(trigger,DayCounter,R228,S228)</f>
        <v>#NAME?</v>
      </c>
      <c r="U228" s="1015" t="e">
        <f ca="1">_xll.qlInterpolationInterpolate(,B6Minterpolation,R228,TRUE)</f>
        <v>#NAME?</v>
      </c>
    </row>
    <row r="229" spans="18:21" x14ac:dyDescent="0.2">
      <c r="R229" s="1018" t="e">
        <f ca="1">_xll.qlCalendarAdvance(,Calendar,R228,"1D","f")</f>
        <v>#NAME?</v>
      </c>
      <c r="S229" s="1017" t="e">
        <f ca="1">_xll.qlCalendarAdvance(trigger,Calendar,R229,$F$1,"mf")</f>
        <v>#NAME?</v>
      </c>
      <c r="T229" s="1016" t="e">
        <f ca="1">_xll.qlDayCounterYearFraction(trigger,DayCounter,R229,S229)</f>
        <v>#NAME?</v>
      </c>
      <c r="U229" s="1015" t="e">
        <f ca="1">_xll.qlInterpolationInterpolate(,B6Minterpolation,R229,TRUE)</f>
        <v>#NAME?</v>
      </c>
    </row>
    <row r="230" spans="18:21" x14ac:dyDescent="0.2">
      <c r="R230" s="1018" t="e">
        <f ca="1">_xll.qlCalendarAdvance(,Calendar,R229,"1D","f")</f>
        <v>#NAME?</v>
      </c>
      <c r="S230" s="1017" t="e">
        <f ca="1">_xll.qlCalendarAdvance(trigger,Calendar,R230,$F$1,"mf")</f>
        <v>#NAME?</v>
      </c>
      <c r="T230" s="1016" t="e">
        <f ca="1">_xll.qlDayCounterYearFraction(trigger,DayCounter,R230,S230)</f>
        <v>#NAME?</v>
      </c>
      <c r="U230" s="1015" t="e">
        <f ca="1">_xll.qlInterpolationInterpolate(,B6Minterpolation,R230,TRUE)</f>
        <v>#NAME?</v>
      </c>
    </row>
    <row r="231" spans="18:21" x14ac:dyDescent="0.2">
      <c r="R231" s="1018" t="e">
        <f ca="1">_xll.qlCalendarAdvance(,Calendar,R230,"1D","f")</f>
        <v>#NAME?</v>
      </c>
      <c r="S231" s="1017" t="e">
        <f ca="1">_xll.qlCalendarAdvance(trigger,Calendar,R231,$F$1,"mf")</f>
        <v>#NAME?</v>
      </c>
      <c r="T231" s="1016" t="e">
        <f ca="1">_xll.qlDayCounterYearFraction(trigger,DayCounter,R231,S231)</f>
        <v>#NAME?</v>
      </c>
      <c r="U231" s="1015" t="e">
        <f ca="1">_xll.qlInterpolationInterpolate(,B6Minterpolation,R231,TRUE)</f>
        <v>#NAME?</v>
      </c>
    </row>
    <row r="232" spans="18:21" x14ac:dyDescent="0.2">
      <c r="R232" s="1018" t="e">
        <f ca="1">_xll.qlCalendarAdvance(,Calendar,R231,"1D","f")</f>
        <v>#NAME?</v>
      </c>
      <c r="S232" s="1017" t="e">
        <f ca="1">_xll.qlCalendarAdvance(trigger,Calendar,R232,$F$1,"mf")</f>
        <v>#NAME?</v>
      </c>
      <c r="T232" s="1016" t="e">
        <f ca="1">_xll.qlDayCounterYearFraction(trigger,DayCounter,R232,S232)</f>
        <v>#NAME?</v>
      </c>
      <c r="U232" s="1015" t="e">
        <f ca="1">_xll.qlInterpolationInterpolate(,B6Minterpolation,R232,TRUE)</f>
        <v>#NAME?</v>
      </c>
    </row>
    <row r="233" spans="18:21" x14ac:dyDescent="0.2">
      <c r="R233" s="1018" t="e">
        <f ca="1">_xll.qlCalendarAdvance(,Calendar,R232,"1D","f")</f>
        <v>#NAME?</v>
      </c>
      <c r="S233" s="1017" t="e">
        <f ca="1">_xll.qlCalendarAdvance(trigger,Calendar,R233,$F$1,"mf")</f>
        <v>#NAME?</v>
      </c>
      <c r="T233" s="1016" t="e">
        <f ca="1">_xll.qlDayCounterYearFraction(trigger,DayCounter,R233,S233)</f>
        <v>#NAME?</v>
      </c>
      <c r="U233" s="1015" t="e">
        <f ca="1">_xll.qlInterpolationInterpolate(,B6Minterpolation,R233,TRUE)</f>
        <v>#NAME?</v>
      </c>
    </row>
    <row r="234" spans="18:21" x14ac:dyDescent="0.2">
      <c r="R234" s="1018" t="e">
        <f ca="1">_xll.qlCalendarAdvance(,Calendar,R233,"1D","f")</f>
        <v>#NAME?</v>
      </c>
      <c r="S234" s="1017" t="e">
        <f ca="1">_xll.qlCalendarAdvance(trigger,Calendar,R234,$F$1,"mf")</f>
        <v>#NAME?</v>
      </c>
      <c r="T234" s="1016" t="e">
        <f ca="1">_xll.qlDayCounterYearFraction(trigger,DayCounter,R234,S234)</f>
        <v>#NAME?</v>
      </c>
      <c r="U234" s="1015" t="e">
        <f ca="1">_xll.qlInterpolationInterpolate(,B6Minterpolation,R234,TRUE)</f>
        <v>#NAME?</v>
      </c>
    </row>
    <row r="235" spans="18:21" x14ac:dyDescent="0.2">
      <c r="R235" s="1018" t="e">
        <f ca="1">_xll.qlCalendarAdvance(,Calendar,R234,"1D","f")</f>
        <v>#NAME?</v>
      </c>
      <c r="S235" s="1017" t="e">
        <f ca="1">_xll.qlCalendarAdvance(trigger,Calendar,R235,$F$1,"mf")</f>
        <v>#NAME?</v>
      </c>
      <c r="T235" s="1016" t="e">
        <f ca="1">_xll.qlDayCounterYearFraction(trigger,DayCounter,R235,S235)</f>
        <v>#NAME?</v>
      </c>
      <c r="U235" s="1015" t="e">
        <f ca="1">_xll.qlInterpolationInterpolate(,B6Minterpolation,R235,TRUE)</f>
        <v>#NAME?</v>
      </c>
    </row>
    <row r="236" spans="18:21" x14ac:dyDescent="0.2">
      <c r="R236" s="1018" t="e">
        <f ca="1">_xll.qlCalendarAdvance(,Calendar,R235,"1D","f")</f>
        <v>#NAME?</v>
      </c>
      <c r="S236" s="1017" t="e">
        <f ca="1">_xll.qlCalendarAdvance(trigger,Calendar,R236,$F$1,"mf")</f>
        <v>#NAME?</v>
      </c>
      <c r="T236" s="1016" t="e">
        <f ca="1">_xll.qlDayCounterYearFraction(trigger,DayCounter,R236,S236)</f>
        <v>#NAME?</v>
      </c>
      <c r="U236" s="1015" t="e">
        <f ca="1">_xll.qlInterpolationInterpolate(,B6Minterpolation,R236,TRUE)</f>
        <v>#NAME?</v>
      </c>
    </row>
    <row r="237" spans="18:21" x14ac:dyDescent="0.2">
      <c r="R237" s="1018" t="e">
        <f ca="1">_xll.qlCalendarAdvance(,Calendar,R236,"1D","f")</f>
        <v>#NAME?</v>
      </c>
      <c r="S237" s="1017" t="e">
        <f ca="1">_xll.qlCalendarAdvance(trigger,Calendar,R237,$F$1,"mf")</f>
        <v>#NAME?</v>
      </c>
      <c r="T237" s="1016" t="e">
        <f ca="1">_xll.qlDayCounterYearFraction(trigger,DayCounter,R237,S237)</f>
        <v>#NAME?</v>
      </c>
      <c r="U237" s="1015" t="e">
        <f ca="1">_xll.qlInterpolationInterpolate(,B6Minterpolation,R237,TRUE)</f>
        <v>#NAME?</v>
      </c>
    </row>
    <row r="238" spans="18:21" x14ac:dyDescent="0.2">
      <c r="R238" s="1018" t="e">
        <f ca="1">_xll.qlCalendarAdvance(,Calendar,R237,"1D","f")</f>
        <v>#NAME?</v>
      </c>
      <c r="S238" s="1017" t="e">
        <f ca="1">_xll.qlCalendarAdvance(trigger,Calendar,R238,$F$1,"mf")</f>
        <v>#NAME?</v>
      </c>
      <c r="T238" s="1016" t="e">
        <f ca="1">_xll.qlDayCounterYearFraction(trigger,DayCounter,R238,S238)</f>
        <v>#NAME?</v>
      </c>
      <c r="U238" s="1015" t="e">
        <f ca="1">_xll.qlInterpolationInterpolate(,B6Minterpolation,R238,TRUE)</f>
        <v>#NAME?</v>
      </c>
    </row>
    <row r="239" spans="18:21" x14ac:dyDescent="0.2">
      <c r="R239" s="1018" t="e">
        <f ca="1">_xll.qlCalendarAdvance(,Calendar,R238,"1D","f")</f>
        <v>#NAME?</v>
      </c>
      <c r="S239" s="1017" t="e">
        <f ca="1">_xll.qlCalendarAdvance(trigger,Calendar,R239,$F$1,"mf")</f>
        <v>#NAME?</v>
      </c>
      <c r="T239" s="1016" t="e">
        <f ca="1">_xll.qlDayCounterYearFraction(trigger,DayCounter,R239,S239)</f>
        <v>#NAME?</v>
      </c>
      <c r="U239" s="1015" t="e">
        <f ca="1">_xll.qlInterpolationInterpolate(,B6Minterpolation,R239,TRUE)</f>
        <v>#NAME?</v>
      </c>
    </row>
    <row r="240" spans="18:21" x14ac:dyDescent="0.2">
      <c r="R240" s="1018" t="e">
        <f ca="1">_xll.qlCalendarAdvance(,Calendar,R239,"1D","f")</f>
        <v>#NAME?</v>
      </c>
      <c r="S240" s="1017" t="e">
        <f ca="1">_xll.qlCalendarAdvance(trigger,Calendar,R240,$F$1,"mf")</f>
        <v>#NAME?</v>
      </c>
      <c r="T240" s="1016" t="e">
        <f ca="1">_xll.qlDayCounterYearFraction(trigger,DayCounter,R240,S240)</f>
        <v>#NAME?</v>
      </c>
      <c r="U240" s="1015" t="e">
        <f ca="1">_xll.qlInterpolationInterpolate(,B6Minterpolation,R240,TRUE)</f>
        <v>#NAME?</v>
      </c>
    </row>
    <row r="241" spans="18:21" x14ac:dyDescent="0.2">
      <c r="R241" s="1018" t="e">
        <f ca="1">_xll.qlCalendarAdvance(,Calendar,R240,"1D","f")</f>
        <v>#NAME?</v>
      </c>
      <c r="S241" s="1017" t="e">
        <f ca="1">_xll.qlCalendarAdvance(trigger,Calendar,R241,$F$1,"mf")</f>
        <v>#NAME?</v>
      </c>
      <c r="T241" s="1016" t="e">
        <f ca="1">_xll.qlDayCounterYearFraction(trigger,DayCounter,R241,S241)</f>
        <v>#NAME?</v>
      </c>
      <c r="U241" s="1015" t="e">
        <f ca="1">_xll.qlInterpolationInterpolate(,B6Minterpolation,R241,TRUE)</f>
        <v>#NAME?</v>
      </c>
    </row>
    <row r="242" spans="18:21" x14ac:dyDescent="0.2">
      <c r="R242" s="1018" t="e">
        <f ca="1">_xll.qlCalendarAdvance(,Calendar,R241,"1D","f")</f>
        <v>#NAME?</v>
      </c>
      <c r="S242" s="1017" t="e">
        <f ca="1">_xll.qlCalendarAdvance(trigger,Calendar,R242,$F$1,"mf")</f>
        <v>#NAME?</v>
      </c>
      <c r="T242" s="1016" t="e">
        <f ca="1">_xll.qlDayCounterYearFraction(trigger,DayCounter,R242,S242)</f>
        <v>#NAME?</v>
      </c>
      <c r="U242" s="1015" t="e">
        <f ca="1">_xll.qlInterpolationInterpolate(,B6Minterpolation,R242,TRUE)</f>
        <v>#NAME?</v>
      </c>
    </row>
    <row r="243" spans="18:21" x14ac:dyDescent="0.2">
      <c r="R243" s="1018" t="e">
        <f ca="1">_xll.qlCalendarAdvance(,Calendar,R242,"1D","f")</f>
        <v>#NAME?</v>
      </c>
      <c r="S243" s="1017" t="e">
        <f ca="1">_xll.qlCalendarAdvance(trigger,Calendar,R243,$F$1,"mf")</f>
        <v>#NAME?</v>
      </c>
      <c r="T243" s="1016" t="e">
        <f ca="1">_xll.qlDayCounterYearFraction(trigger,DayCounter,R243,S243)</f>
        <v>#NAME?</v>
      </c>
      <c r="U243" s="1015" t="e">
        <f ca="1">_xll.qlInterpolationInterpolate(,B6Minterpolation,R243,TRUE)</f>
        <v>#NAME?</v>
      </c>
    </row>
    <row r="244" spans="18:21" x14ac:dyDescent="0.2">
      <c r="R244" s="1018" t="e">
        <f ca="1">_xll.qlCalendarAdvance(,Calendar,R243,"1D","f")</f>
        <v>#NAME?</v>
      </c>
      <c r="S244" s="1017" t="e">
        <f ca="1">_xll.qlCalendarAdvance(trigger,Calendar,R244,$F$1,"mf")</f>
        <v>#NAME?</v>
      </c>
      <c r="T244" s="1016" t="e">
        <f ca="1">_xll.qlDayCounterYearFraction(trigger,DayCounter,R244,S244)</f>
        <v>#NAME?</v>
      </c>
      <c r="U244" s="1015" t="e">
        <f ca="1">_xll.qlInterpolationInterpolate(,B6Minterpolation,R244,TRUE)</f>
        <v>#NAME?</v>
      </c>
    </row>
    <row r="245" spans="18:21" x14ac:dyDescent="0.2">
      <c r="R245" s="1018" t="e">
        <f ca="1">_xll.qlCalendarAdvance(,Calendar,R244,"1D","f")</f>
        <v>#NAME?</v>
      </c>
      <c r="S245" s="1017" t="e">
        <f ca="1">_xll.qlCalendarAdvance(trigger,Calendar,R245,$F$1,"mf")</f>
        <v>#NAME?</v>
      </c>
      <c r="T245" s="1016" t="e">
        <f ca="1">_xll.qlDayCounterYearFraction(trigger,DayCounter,R245,S245)</f>
        <v>#NAME?</v>
      </c>
      <c r="U245" s="1015" t="e">
        <f ca="1">_xll.qlInterpolationInterpolate(,B6Minterpolation,R245,TRUE)</f>
        <v>#NAME?</v>
      </c>
    </row>
    <row r="246" spans="18:21" x14ac:dyDescent="0.2">
      <c r="R246" s="1018" t="e">
        <f ca="1">_xll.qlCalendarAdvance(,Calendar,R245,"1D","f")</f>
        <v>#NAME?</v>
      </c>
      <c r="S246" s="1017" t="e">
        <f ca="1">_xll.qlCalendarAdvance(trigger,Calendar,R246,$F$1,"mf")</f>
        <v>#NAME?</v>
      </c>
      <c r="T246" s="1016" t="e">
        <f ca="1">_xll.qlDayCounterYearFraction(trigger,DayCounter,R246,S246)</f>
        <v>#NAME?</v>
      </c>
      <c r="U246" s="1015" t="e">
        <f ca="1">_xll.qlInterpolationInterpolate(,B6Minterpolation,R246,TRUE)</f>
        <v>#NAME?</v>
      </c>
    </row>
    <row r="247" spans="18:21" x14ac:dyDescent="0.2">
      <c r="R247" s="1018" t="e">
        <f ca="1">_xll.qlCalendarAdvance(,Calendar,R246,"1D","f")</f>
        <v>#NAME?</v>
      </c>
      <c r="S247" s="1017" t="e">
        <f ca="1">_xll.qlCalendarAdvance(trigger,Calendar,R247,$F$1,"mf")</f>
        <v>#NAME?</v>
      </c>
      <c r="T247" s="1016" t="e">
        <f ca="1">_xll.qlDayCounterYearFraction(trigger,DayCounter,R247,S247)</f>
        <v>#NAME?</v>
      </c>
      <c r="U247" s="1015" t="e">
        <f ca="1">_xll.qlInterpolationInterpolate(,B6Minterpolation,R247,TRUE)</f>
        <v>#NAME?</v>
      </c>
    </row>
    <row r="248" spans="18:21" x14ac:dyDescent="0.2">
      <c r="R248" s="1018" t="e">
        <f ca="1">_xll.qlCalendarAdvance(,Calendar,R247,"1D","f")</f>
        <v>#NAME?</v>
      </c>
      <c r="S248" s="1017" t="e">
        <f ca="1">_xll.qlCalendarAdvance(trigger,Calendar,R248,$F$1,"mf")</f>
        <v>#NAME?</v>
      </c>
      <c r="T248" s="1016" t="e">
        <f ca="1">_xll.qlDayCounterYearFraction(trigger,DayCounter,R248,S248)</f>
        <v>#NAME?</v>
      </c>
      <c r="U248" s="1015" t="e">
        <f ca="1">_xll.qlInterpolationInterpolate(,B6Minterpolation,R248,TRUE)</f>
        <v>#NAME?</v>
      </c>
    </row>
    <row r="249" spans="18:21" x14ac:dyDescent="0.2">
      <c r="R249" s="1018" t="e">
        <f ca="1">_xll.qlCalendarAdvance(,Calendar,R248,"1D","f")</f>
        <v>#NAME?</v>
      </c>
      <c r="S249" s="1017" t="e">
        <f ca="1">_xll.qlCalendarAdvance(trigger,Calendar,R249,$F$1,"mf")</f>
        <v>#NAME?</v>
      </c>
      <c r="T249" s="1016" t="e">
        <f ca="1">_xll.qlDayCounterYearFraction(trigger,DayCounter,R249,S249)</f>
        <v>#NAME?</v>
      </c>
      <c r="U249" s="1015" t="e">
        <f ca="1">_xll.qlInterpolationInterpolate(,B6Minterpolation,R249,TRUE)</f>
        <v>#NAME?</v>
      </c>
    </row>
    <row r="250" spans="18:21" x14ac:dyDescent="0.2">
      <c r="R250" s="1018" t="e">
        <f ca="1">_xll.qlCalendarAdvance(,Calendar,R249,"1D","f")</f>
        <v>#NAME?</v>
      </c>
      <c r="S250" s="1017" t="e">
        <f ca="1">_xll.qlCalendarAdvance(trigger,Calendar,R250,$F$1,"mf")</f>
        <v>#NAME?</v>
      </c>
      <c r="T250" s="1016" t="e">
        <f ca="1">_xll.qlDayCounterYearFraction(trigger,DayCounter,R250,S250)</f>
        <v>#NAME?</v>
      </c>
      <c r="U250" s="1015" t="e">
        <f ca="1">_xll.qlInterpolationInterpolate(,B6Minterpolation,R250,TRUE)</f>
        <v>#NAME?</v>
      </c>
    </row>
    <row r="251" spans="18:21" x14ac:dyDescent="0.2">
      <c r="R251" s="1018" t="e">
        <f ca="1">_xll.qlCalendarAdvance(,Calendar,R250,"1D","f")</f>
        <v>#NAME?</v>
      </c>
      <c r="S251" s="1017" t="e">
        <f ca="1">_xll.qlCalendarAdvance(trigger,Calendar,R251,$F$1,"mf")</f>
        <v>#NAME?</v>
      </c>
      <c r="T251" s="1016" t="e">
        <f ca="1">_xll.qlDayCounterYearFraction(trigger,DayCounter,R251,S251)</f>
        <v>#NAME?</v>
      </c>
      <c r="U251" s="1015" t="e">
        <f ca="1">_xll.qlInterpolationInterpolate(,B6Minterpolation,R251,TRUE)</f>
        <v>#NAME?</v>
      </c>
    </row>
    <row r="252" spans="18:21" x14ac:dyDescent="0.2">
      <c r="R252" s="1018" t="e">
        <f ca="1">_xll.qlCalendarAdvance(,Calendar,R251,"1D","f")</f>
        <v>#NAME?</v>
      </c>
      <c r="S252" s="1017" t="e">
        <f ca="1">_xll.qlCalendarAdvance(trigger,Calendar,R252,$F$1,"mf")</f>
        <v>#NAME?</v>
      </c>
      <c r="T252" s="1016" t="e">
        <f ca="1">_xll.qlDayCounterYearFraction(trigger,DayCounter,R252,S252)</f>
        <v>#NAME?</v>
      </c>
      <c r="U252" s="1015" t="e">
        <f ca="1">_xll.qlInterpolationInterpolate(,B6Minterpolation,R252,TRUE)</f>
        <v>#NAME?</v>
      </c>
    </row>
    <row r="253" spans="18:21" x14ac:dyDescent="0.2">
      <c r="R253" s="1018" t="e">
        <f ca="1">_xll.qlCalendarAdvance(,Calendar,R252,"1D","f")</f>
        <v>#NAME?</v>
      </c>
      <c r="S253" s="1017" t="e">
        <f ca="1">_xll.qlCalendarAdvance(trigger,Calendar,R253,$F$1,"mf")</f>
        <v>#NAME?</v>
      </c>
      <c r="T253" s="1016" t="e">
        <f ca="1">_xll.qlDayCounterYearFraction(trigger,DayCounter,R253,S253)</f>
        <v>#NAME?</v>
      </c>
      <c r="U253" s="1015" t="e">
        <f ca="1">_xll.qlInterpolationInterpolate(,B6Minterpolation,R253,TRUE)</f>
        <v>#NAME?</v>
      </c>
    </row>
    <row r="254" spans="18:21" x14ac:dyDescent="0.2">
      <c r="R254" s="1018" t="e">
        <f ca="1">_xll.qlCalendarAdvance(,Calendar,R253,"1D","f")</f>
        <v>#NAME?</v>
      </c>
      <c r="S254" s="1017" t="e">
        <f ca="1">_xll.qlCalendarAdvance(trigger,Calendar,R254,$F$1,"mf")</f>
        <v>#NAME?</v>
      </c>
      <c r="T254" s="1016" t="e">
        <f ca="1">_xll.qlDayCounterYearFraction(trigger,DayCounter,R254,S254)</f>
        <v>#NAME?</v>
      </c>
      <c r="U254" s="1015" t="e">
        <f ca="1">_xll.qlInterpolationInterpolate(,B6Minterpolation,R254,TRUE)</f>
        <v>#NAME?</v>
      </c>
    </row>
    <row r="255" spans="18:21" x14ac:dyDescent="0.2">
      <c r="R255" s="1018" t="e">
        <f ca="1">_xll.qlCalendarAdvance(,Calendar,R254,"1D","f")</f>
        <v>#NAME?</v>
      </c>
      <c r="S255" s="1017" t="e">
        <f ca="1">_xll.qlCalendarAdvance(trigger,Calendar,R255,$F$1,"mf")</f>
        <v>#NAME?</v>
      </c>
      <c r="T255" s="1016" t="e">
        <f ca="1">_xll.qlDayCounterYearFraction(trigger,DayCounter,R255,S255)</f>
        <v>#NAME?</v>
      </c>
      <c r="U255" s="1015" t="e">
        <f ca="1">_xll.qlInterpolationInterpolate(,B6Minterpolation,R255,TRUE)</f>
        <v>#NAME?</v>
      </c>
    </row>
    <row r="256" spans="18:21" x14ac:dyDescent="0.2">
      <c r="R256" s="1018" t="e">
        <f ca="1">_xll.qlCalendarAdvance(,Calendar,R255,"1D","f")</f>
        <v>#NAME?</v>
      </c>
      <c r="S256" s="1017" t="e">
        <f ca="1">_xll.qlCalendarAdvance(trigger,Calendar,R256,$F$1,"mf")</f>
        <v>#NAME?</v>
      </c>
      <c r="T256" s="1016" t="e">
        <f ca="1">_xll.qlDayCounterYearFraction(trigger,DayCounter,R256,S256)</f>
        <v>#NAME?</v>
      </c>
      <c r="U256" s="1015" t="e">
        <f ca="1">_xll.qlInterpolationInterpolate(,B6Minterpolation,R256,TRUE)</f>
        <v>#NAME?</v>
      </c>
    </row>
    <row r="257" spans="18:21" x14ac:dyDescent="0.2">
      <c r="R257" s="1018" t="e">
        <f ca="1">_xll.qlCalendarAdvance(,Calendar,R256,"1D","f")</f>
        <v>#NAME?</v>
      </c>
      <c r="S257" s="1017" t="e">
        <f ca="1">_xll.qlCalendarAdvance(trigger,Calendar,R257,$F$1,"mf")</f>
        <v>#NAME?</v>
      </c>
      <c r="T257" s="1016" t="e">
        <f ca="1">_xll.qlDayCounterYearFraction(trigger,DayCounter,R257,S257)</f>
        <v>#NAME?</v>
      </c>
      <c r="U257" s="1015" t="e">
        <f ca="1">_xll.qlInterpolationInterpolate(,B6Minterpolation,R257,TRUE)</f>
        <v>#NAME?</v>
      </c>
    </row>
    <row r="258" spans="18:21" x14ac:dyDescent="0.2">
      <c r="R258" s="1018" t="e">
        <f ca="1">_xll.qlCalendarAdvance(,Calendar,R257,"1D","f")</f>
        <v>#NAME?</v>
      </c>
      <c r="S258" s="1017" t="e">
        <f ca="1">_xll.qlCalendarAdvance(trigger,Calendar,R258,$F$1,"mf")</f>
        <v>#NAME?</v>
      </c>
      <c r="T258" s="1016" t="e">
        <f ca="1">_xll.qlDayCounterYearFraction(trigger,DayCounter,R258,S258)</f>
        <v>#NAME?</v>
      </c>
      <c r="U258" s="1015" t="e">
        <f ca="1">_xll.qlInterpolationInterpolate(,B6Minterpolation,R258,TRUE)</f>
        <v>#NAME?</v>
      </c>
    </row>
    <row r="259" spans="18:21" x14ac:dyDescent="0.2">
      <c r="R259" s="1018" t="e">
        <f ca="1">_xll.qlCalendarAdvance(,Calendar,R258,"1D","f")</f>
        <v>#NAME?</v>
      </c>
      <c r="S259" s="1017" t="e">
        <f ca="1">_xll.qlCalendarAdvance(trigger,Calendar,R259,$F$1,"mf")</f>
        <v>#NAME?</v>
      </c>
      <c r="T259" s="1016" t="e">
        <f ca="1">_xll.qlDayCounterYearFraction(trigger,DayCounter,R259,S259)</f>
        <v>#NAME?</v>
      </c>
      <c r="U259" s="1015" t="e">
        <f ca="1">_xll.qlInterpolationInterpolate(,B6Minterpolation,R259,TRUE)</f>
        <v>#NAME?</v>
      </c>
    </row>
    <row r="260" spans="18:21" x14ac:dyDescent="0.2">
      <c r="R260" s="1018" t="e">
        <f ca="1">_xll.qlCalendarAdvance(,Calendar,R259,"1D","f")</f>
        <v>#NAME?</v>
      </c>
      <c r="S260" s="1017" t="e">
        <f ca="1">_xll.qlCalendarAdvance(trigger,Calendar,R260,$F$1,"mf")</f>
        <v>#NAME?</v>
      </c>
      <c r="T260" s="1016" t="e">
        <f ca="1">_xll.qlDayCounterYearFraction(trigger,DayCounter,R260,S260)</f>
        <v>#NAME?</v>
      </c>
      <c r="U260" s="1015" t="e">
        <f ca="1">_xll.qlInterpolationInterpolate(,B6Minterpolation,R260,TRUE)</f>
        <v>#NAME?</v>
      </c>
    </row>
    <row r="261" spans="18:21" x14ac:dyDescent="0.2">
      <c r="R261" s="1018" t="e">
        <f ca="1">_xll.qlCalendarAdvance(,Calendar,R260,"1D","f")</f>
        <v>#NAME?</v>
      </c>
      <c r="S261" s="1017" t="e">
        <f ca="1">_xll.qlCalendarAdvance(trigger,Calendar,R261,$F$1,"mf")</f>
        <v>#NAME?</v>
      </c>
      <c r="T261" s="1016" t="e">
        <f ca="1">_xll.qlDayCounterYearFraction(trigger,DayCounter,R261,S261)</f>
        <v>#NAME?</v>
      </c>
      <c r="U261" s="1015" t="e">
        <f ca="1">_xll.qlInterpolationInterpolate(,B6Minterpolation,R261,TRUE)</f>
        <v>#NAME?</v>
      </c>
    </row>
    <row r="262" spans="18:21" x14ac:dyDescent="0.2">
      <c r="R262" s="1014" t="e">
        <f ca="1">_xll.qlCalendarAdvance(,Calendar,R261,"1D","f")</f>
        <v>#NAME?</v>
      </c>
      <c r="S262" s="1013" t="e">
        <f ca="1">_xll.qlCalendarAdvance(trigger,Calendar,R262,$F$1,"mf")</f>
        <v>#NAME?</v>
      </c>
      <c r="T262" s="1012" t="e">
        <f ca="1">_xll.qlDayCounterYearFraction(trigger,DayCounter,R262,S262)</f>
        <v>#NAME?</v>
      </c>
      <c r="U262" s="1011" t="e">
        <f ca="1">_xll.qlInterpolationInterpolate(,B6Minterpolation,R262,TRUE)</f>
        <v>#NAME?</v>
      </c>
    </row>
    <row r="263" spans="18:21" x14ac:dyDescent="0.2">
      <c r="R263" s="1010"/>
      <c r="S263" s="1010"/>
      <c r="T263" s="1010"/>
      <c r="U263" s="1009"/>
    </row>
    <row r="264" spans="18:21" x14ac:dyDescent="0.2">
      <c r="R264" s="1010"/>
      <c r="S264" s="1010"/>
      <c r="T264" s="1010"/>
      <c r="U264" s="1009"/>
    </row>
    <row r="265" spans="18:21" x14ac:dyDescent="0.2">
      <c r="R265" s="1010"/>
      <c r="S265" s="1010"/>
      <c r="T265" s="1010"/>
      <c r="U265" s="1009"/>
    </row>
    <row r="266" spans="18:21" x14ac:dyDescent="0.2">
      <c r="R266" s="1010"/>
      <c r="S266" s="1010"/>
      <c r="T266" s="1010"/>
      <c r="U266" s="1009"/>
    </row>
    <row r="267" spans="18:21" x14ac:dyDescent="0.2">
      <c r="R267" s="1010"/>
      <c r="S267" s="1010"/>
      <c r="T267" s="1010"/>
      <c r="U267" s="1009"/>
    </row>
    <row r="268" spans="18:21" x14ac:dyDescent="0.2">
      <c r="R268" s="1010"/>
      <c r="S268" s="1010"/>
      <c r="T268" s="1010"/>
      <c r="U268" s="1009"/>
    </row>
    <row r="269" spans="18:21" x14ac:dyDescent="0.2">
      <c r="R269" s="1010"/>
      <c r="S269" s="1010"/>
      <c r="T269" s="1010"/>
      <c r="U269" s="1009"/>
    </row>
    <row r="270" spans="18:21" x14ac:dyDescent="0.2">
      <c r="R270" s="1010"/>
      <c r="S270" s="1010"/>
      <c r="T270" s="1010"/>
      <c r="U270" s="1009"/>
    </row>
    <row r="271" spans="18:21" x14ac:dyDescent="0.2">
      <c r="R271" s="1010"/>
      <c r="S271" s="1010"/>
      <c r="T271" s="1010"/>
      <c r="U271" s="1009"/>
    </row>
    <row r="272" spans="18:21" x14ac:dyDescent="0.2">
      <c r="R272" s="1010"/>
      <c r="S272" s="1010"/>
      <c r="T272" s="1010"/>
      <c r="U272" s="1009"/>
    </row>
    <row r="273" spans="18:21" x14ac:dyDescent="0.2">
      <c r="R273" s="1010"/>
      <c r="S273" s="1010"/>
      <c r="T273" s="1010"/>
      <c r="U273" s="1009"/>
    </row>
    <row r="274" spans="18:21" x14ac:dyDescent="0.2">
      <c r="R274" s="1010"/>
      <c r="S274" s="1010"/>
      <c r="T274" s="1010"/>
      <c r="U274" s="1009"/>
    </row>
    <row r="275" spans="18:21" x14ac:dyDescent="0.2">
      <c r="R275" s="1010"/>
      <c r="S275" s="1010"/>
      <c r="T275" s="1010"/>
      <c r="U275" s="1009"/>
    </row>
    <row r="276" spans="18:21" x14ac:dyDescent="0.2">
      <c r="R276" s="1010"/>
      <c r="S276" s="1010"/>
      <c r="T276" s="1010"/>
      <c r="U276" s="1009"/>
    </row>
    <row r="277" spans="18:21" x14ac:dyDescent="0.2">
      <c r="R277" s="1010"/>
      <c r="S277" s="1010"/>
      <c r="T277" s="1010"/>
      <c r="U277" s="1009"/>
    </row>
    <row r="278" spans="18:21" x14ac:dyDescent="0.2">
      <c r="R278" s="1010"/>
      <c r="S278" s="1010"/>
      <c r="T278" s="1010"/>
      <c r="U278" s="1009"/>
    </row>
    <row r="279" spans="18:21" x14ac:dyDescent="0.2">
      <c r="R279" s="1010"/>
      <c r="S279" s="1010"/>
      <c r="T279" s="1010"/>
      <c r="U279" s="1009"/>
    </row>
    <row r="280" spans="18:21" x14ac:dyDescent="0.2">
      <c r="R280" s="1010"/>
      <c r="S280" s="1010"/>
      <c r="T280" s="1010"/>
      <c r="U280" s="1009"/>
    </row>
    <row r="281" spans="18:21" x14ac:dyDescent="0.2">
      <c r="R281" s="1010"/>
      <c r="S281" s="1010"/>
      <c r="T281" s="1010"/>
      <c r="U281" s="1009"/>
    </row>
    <row r="282" spans="18:21" x14ac:dyDescent="0.2">
      <c r="R282" s="1010"/>
      <c r="S282" s="1010"/>
      <c r="T282" s="1010"/>
      <c r="U282" s="1009"/>
    </row>
    <row r="283" spans="18:21" x14ac:dyDescent="0.2">
      <c r="R283" s="1010"/>
      <c r="S283" s="1010"/>
      <c r="T283" s="1010"/>
      <c r="U283" s="1009"/>
    </row>
    <row r="284" spans="18:21" x14ac:dyDescent="0.2">
      <c r="R284" s="1010"/>
      <c r="S284" s="1010"/>
      <c r="T284" s="1010"/>
      <c r="U284" s="1009"/>
    </row>
    <row r="285" spans="18:21" x14ac:dyDescent="0.2">
      <c r="R285" s="1010"/>
      <c r="S285" s="1010"/>
      <c r="T285" s="1010"/>
      <c r="U285" s="1009"/>
    </row>
    <row r="286" spans="18:21" x14ac:dyDescent="0.2">
      <c r="R286" s="1010"/>
      <c r="S286" s="1010"/>
      <c r="T286" s="1010"/>
      <c r="U286" s="1009"/>
    </row>
    <row r="287" spans="18:21" x14ac:dyDescent="0.2">
      <c r="R287" s="1010"/>
      <c r="S287" s="1010"/>
      <c r="T287" s="1010"/>
      <c r="U287" s="1009"/>
    </row>
    <row r="288" spans="18:21" x14ac:dyDescent="0.2">
      <c r="R288" s="1010"/>
      <c r="S288" s="1010"/>
      <c r="T288" s="1010"/>
      <c r="U288" s="1009"/>
    </row>
    <row r="289" spans="18:21" x14ac:dyDescent="0.2">
      <c r="R289" s="1010"/>
      <c r="S289" s="1010"/>
      <c r="T289" s="1010"/>
      <c r="U289" s="1009"/>
    </row>
    <row r="290" spans="18:21" x14ac:dyDescent="0.2">
      <c r="R290" s="1010"/>
      <c r="S290" s="1010"/>
      <c r="T290" s="1010"/>
      <c r="U290" s="1009"/>
    </row>
    <row r="291" spans="18:21" x14ac:dyDescent="0.2">
      <c r="R291" s="1010"/>
      <c r="S291" s="1010"/>
      <c r="T291" s="1010"/>
      <c r="U291" s="1009"/>
    </row>
    <row r="292" spans="18:21" x14ac:dyDescent="0.2">
      <c r="R292" s="1010"/>
      <c r="S292" s="1010"/>
      <c r="T292" s="1010"/>
      <c r="U292" s="1009"/>
    </row>
    <row r="293" spans="18:21" x14ac:dyDescent="0.2">
      <c r="R293" s="1010"/>
      <c r="S293" s="1010"/>
      <c r="T293" s="1010"/>
      <c r="U293" s="1009"/>
    </row>
    <row r="294" spans="18:21" x14ac:dyDescent="0.2">
      <c r="R294" s="1010"/>
      <c r="S294" s="1010"/>
      <c r="T294" s="1010"/>
      <c r="U294" s="1009"/>
    </row>
    <row r="295" spans="18:21" x14ac:dyDescent="0.2">
      <c r="R295" s="1010"/>
      <c r="S295" s="1010"/>
      <c r="T295" s="1010"/>
      <c r="U295" s="1009"/>
    </row>
    <row r="296" spans="18:21" x14ac:dyDescent="0.2">
      <c r="R296" s="1010"/>
      <c r="S296" s="1010"/>
      <c r="T296" s="1010"/>
      <c r="U296" s="1009"/>
    </row>
    <row r="297" spans="18:21" x14ac:dyDescent="0.2">
      <c r="R297" s="1010"/>
      <c r="S297" s="1010"/>
      <c r="T297" s="1010"/>
      <c r="U297" s="1009"/>
    </row>
    <row r="298" spans="18:21" x14ac:dyDescent="0.2">
      <c r="R298" s="1010"/>
      <c r="S298" s="1010"/>
      <c r="T298" s="1010"/>
      <c r="U298" s="1009"/>
    </row>
    <row r="299" spans="18:21" x14ac:dyDescent="0.2">
      <c r="R299" s="1010"/>
      <c r="S299" s="1010"/>
      <c r="T299" s="1010"/>
      <c r="U299" s="1009"/>
    </row>
    <row r="300" spans="18:21" x14ac:dyDescent="0.2">
      <c r="R300" s="1010"/>
      <c r="S300" s="1010"/>
      <c r="T300" s="1010"/>
      <c r="U300" s="1009"/>
    </row>
    <row r="301" spans="18:21" x14ac:dyDescent="0.2">
      <c r="R301" s="1010"/>
      <c r="S301" s="1010"/>
      <c r="T301" s="1010"/>
      <c r="U301" s="1009"/>
    </row>
    <row r="302" spans="18:21" x14ac:dyDescent="0.2">
      <c r="R302" s="1010"/>
      <c r="S302" s="1010"/>
      <c r="T302" s="1010"/>
      <c r="U302" s="1009"/>
    </row>
    <row r="303" spans="18:21" x14ac:dyDescent="0.2">
      <c r="R303" s="1010"/>
      <c r="S303" s="1010"/>
      <c r="T303" s="1010"/>
      <c r="U303" s="1009"/>
    </row>
    <row r="304" spans="18:21" x14ac:dyDescent="0.2">
      <c r="R304" s="1010"/>
      <c r="S304" s="1010"/>
      <c r="T304" s="1010"/>
      <c r="U304" s="1009"/>
    </row>
    <row r="305" spans="18:21" x14ac:dyDescent="0.2">
      <c r="R305" s="1010"/>
      <c r="S305" s="1010"/>
      <c r="T305" s="1010"/>
      <c r="U305" s="1009"/>
    </row>
    <row r="306" spans="18:21" x14ac:dyDescent="0.2">
      <c r="R306" s="1010"/>
      <c r="S306" s="1010"/>
      <c r="T306" s="1010"/>
      <c r="U306" s="1009"/>
    </row>
    <row r="307" spans="18:21" x14ac:dyDescent="0.2">
      <c r="R307" s="1010"/>
      <c r="S307" s="1010"/>
      <c r="T307" s="1010"/>
      <c r="U307" s="1009"/>
    </row>
    <row r="308" spans="18:21" x14ac:dyDescent="0.2">
      <c r="R308" s="1010"/>
      <c r="S308" s="1010"/>
      <c r="T308" s="1010"/>
      <c r="U308" s="1009"/>
    </row>
    <row r="309" spans="18:21" x14ac:dyDescent="0.2">
      <c r="R309" s="1010"/>
      <c r="S309" s="1010"/>
      <c r="T309" s="1010"/>
      <c r="U309" s="1009"/>
    </row>
    <row r="310" spans="18:21" x14ac:dyDescent="0.2">
      <c r="R310" s="1010"/>
      <c r="S310" s="1010"/>
      <c r="T310" s="1010"/>
      <c r="U310" s="1009"/>
    </row>
    <row r="311" spans="18:21" x14ac:dyDescent="0.2">
      <c r="R311" s="1010"/>
      <c r="S311" s="1010"/>
      <c r="T311" s="1010"/>
      <c r="U311" s="1009"/>
    </row>
    <row r="312" spans="18:21" x14ac:dyDescent="0.2">
      <c r="R312" s="1010"/>
      <c r="S312" s="1010"/>
      <c r="T312" s="1010"/>
      <c r="U312" s="1009"/>
    </row>
    <row r="313" spans="18:21" x14ac:dyDescent="0.2">
      <c r="R313" s="1010"/>
      <c r="S313" s="1010"/>
      <c r="T313" s="1010"/>
      <c r="U313" s="1009"/>
    </row>
    <row r="314" spans="18:21" x14ac:dyDescent="0.2">
      <c r="R314" s="1010"/>
      <c r="S314" s="1010"/>
      <c r="T314" s="1010"/>
      <c r="U314" s="1009"/>
    </row>
    <row r="315" spans="18:21" x14ac:dyDescent="0.2">
      <c r="R315" s="1010"/>
      <c r="S315" s="1010"/>
      <c r="T315" s="1010"/>
      <c r="U315" s="1009"/>
    </row>
    <row r="316" spans="18:21" x14ac:dyDescent="0.2">
      <c r="R316" s="1010"/>
      <c r="S316" s="1010"/>
      <c r="T316" s="1010"/>
      <c r="U316" s="1009"/>
    </row>
    <row r="317" spans="18:21" x14ac:dyDescent="0.2">
      <c r="R317" s="1010"/>
      <c r="S317" s="1010"/>
      <c r="T317" s="1010"/>
      <c r="U317" s="1009"/>
    </row>
    <row r="318" spans="18:21" x14ac:dyDescent="0.2">
      <c r="R318" s="1010"/>
      <c r="S318" s="1010"/>
      <c r="T318" s="1010"/>
      <c r="U318" s="1009"/>
    </row>
    <row r="319" spans="18:21" x14ac:dyDescent="0.2">
      <c r="R319" s="1010"/>
      <c r="S319" s="1010"/>
      <c r="T319" s="1010"/>
      <c r="U319" s="1009"/>
    </row>
    <row r="320" spans="18:21" x14ac:dyDescent="0.2">
      <c r="R320" s="1010"/>
      <c r="S320" s="1010"/>
      <c r="T320" s="1010"/>
      <c r="U320" s="1009"/>
    </row>
    <row r="321" spans="18:21" x14ac:dyDescent="0.2">
      <c r="R321" s="1010"/>
      <c r="S321" s="1010"/>
      <c r="T321" s="1010"/>
      <c r="U321" s="1009"/>
    </row>
    <row r="322" spans="18:21" x14ac:dyDescent="0.2">
      <c r="R322" s="1010"/>
      <c r="S322" s="1010"/>
      <c r="T322" s="1010"/>
      <c r="U322" s="1009"/>
    </row>
    <row r="323" spans="18:21" x14ac:dyDescent="0.2">
      <c r="R323" s="1010"/>
      <c r="S323" s="1010"/>
      <c r="T323" s="1010"/>
      <c r="U323" s="1009"/>
    </row>
    <row r="324" spans="18:21" x14ac:dyDescent="0.2">
      <c r="R324" s="1010"/>
      <c r="S324" s="1010"/>
      <c r="T324" s="1010"/>
      <c r="U324" s="1009"/>
    </row>
    <row r="325" spans="18:21" x14ac:dyDescent="0.2">
      <c r="R325" s="1010"/>
      <c r="S325" s="1010"/>
      <c r="T325" s="1010"/>
      <c r="U325" s="1009"/>
    </row>
    <row r="326" spans="18:21" x14ac:dyDescent="0.2">
      <c r="R326" s="1010"/>
      <c r="S326" s="1010"/>
      <c r="T326" s="1010"/>
      <c r="U326" s="1009"/>
    </row>
    <row r="327" spans="18:21" x14ac:dyDescent="0.2">
      <c r="R327" s="1010"/>
      <c r="S327" s="1010"/>
      <c r="T327" s="1010"/>
      <c r="U327" s="1009"/>
    </row>
    <row r="328" spans="18:21" x14ac:dyDescent="0.2">
      <c r="R328" s="1010"/>
      <c r="S328" s="1010"/>
      <c r="T328" s="1010"/>
      <c r="U328" s="1009"/>
    </row>
    <row r="329" spans="18:21" x14ac:dyDescent="0.2">
      <c r="R329" s="1010"/>
      <c r="S329" s="1010"/>
      <c r="T329" s="1010"/>
      <c r="U329" s="1009"/>
    </row>
    <row r="330" spans="18:21" x14ac:dyDescent="0.2">
      <c r="R330" s="1010"/>
      <c r="S330" s="1010"/>
      <c r="T330" s="1010"/>
      <c r="U330" s="1009"/>
    </row>
    <row r="331" spans="18:21" x14ac:dyDescent="0.2">
      <c r="R331" s="1010"/>
      <c r="S331" s="1010"/>
      <c r="T331" s="1010"/>
      <c r="U331" s="1009"/>
    </row>
    <row r="332" spans="18:21" x14ac:dyDescent="0.2">
      <c r="R332" s="1010"/>
      <c r="S332" s="1010"/>
      <c r="T332" s="1010"/>
      <c r="U332" s="1009"/>
    </row>
    <row r="333" spans="18:21" x14ac:dyDescent="0.2">
      <c r="R333" s="1010"/>
      <c r="S333" s="1010"/>
      <c r="T333" s="1010"/>
      <c r="U333" s="1009"/>
    </row>
    <row r="334" spans="18:21" x14ac:dyDescent="0.2">
      <c r="R334" s="1010"/>
      <c r="S334" s="1010"/>
      <c r="T334" s="1010"/>
      <c r="U334" s="1009"/>
    </row>
    <row r="335" spans="18:21" x14ac:dyDescent="0.2">
      <c r="R335" s="1010"/>
      <c r="S335" s="1010"/>
      <c r="T335" s="1010"/>
      <c r="U335" s="1009"/>
    </row>
    <row r="336" spans="18:21" x14ac:dyDescent="0.2">
      <c r="R336" s="1010"/>
      <c r="S336" s="1010"/>
      <c r="T336" s="1010"/>
      <c r="U336" s="1009"/>
    </row>
    <row r="337" spans="18:21" x14ac:dyDescent="0.2">
      <c r="R337" s="1010"/>
      <c r="S337" s="1010"/>
      <c r="T337" s="1010"/>
      <c r="U337" s="1009"/>
    </row>
    <row r="338" spans="18:21" x14ac:dyDescent="0.2">
      <c r="R338" s="1010"/>
      <c r="S338" s="1010"/>
      <c r="T338" s="1010"/>
      <c r="U338" s="1009"/>
    </row>
    <row r="339" spans="18:21" x14ac:dyDescent="0.2">
      <c r="R339" s="1010"/>
      <c r="S339" s="1010"/>
      <c r="T339" s="1010"/>
      <c r="U339" s="1009"/>
    </row>
    <row r="340" spans="18:21" x14ac:dyDescent="0.2">
      <c r="R340" s="1010"/>
      <c r="S340" s="1010"/>
      <c r="T340" s="1010"/>
      <c r="U340" s="1009"/>
    </row>
    <row r="341" spans="18:21" x14ac:dyDescent="0.2">
      <c r="R341" s="1010"/>
      <c r="S341" s="1010"/>
      <c r="T341" s="1010"/>
      <c r="U341" s="1009"/>
    </row>
    <row r="342" spans="18:21" x14ac:dyDescent="0.2">
      <c r="R342" s="1010"/>
      <c r="S342" s="1010"/>
      <c r="T342" s="1010"/>
      <c r="U342" s="1009"/>
    </row>
    <row r="343" spans="18:21" x14ac:dyDescent="0.2">
      <c r="R343" s="1010"/>
      <c r="S343" s="1010"/>
      <c r="T343" s="1010"/>
      <c r="U343" s="1009"/>
    </row>
    <row r="344" spans="18:21" x14ac:dyDescent="0.2">
      <c r="R344" s="1010"/>
      <c r="S344" s="1010"/>
      <c r="T344" s="1010"/>
      <c r="U344" s="1009"/>
    </row>
    <row r="345" spans="18:21" x14ac:dyDescent="0.2">
      <c r="R345" s="1010"/>
      <c r="S345" s="1010"/>
      <c r="T345" s="1010"/>
      <c r="U345" s="1009"/>
    </row>
    <row r="346" spans="18:21" x14ac:dyDescent="0.2">
      <c r="R346" s="1010"/>
      <c r="S346" s="1010"/>
      <c r="T346" s="1010"/>
      <c r="U346" s="1009"/>
    </row>
    <row r="347" spans="18:21" x14ac:dyDescent="0.2">
      <c r="R347" s="1010"/>
      <c r="S347" s="1010"/>
      <c r="T347" s="1010"/>
      <c r="U347" s="1009"/>
    </row>
    <row r="348" spans="18:21" x14ac:dyDescent="0.2">
      <c r="R348" s="1010"/>
      <c r="S348" s="1010"/>
      <c r="T348" s="1010"/>
      <c r="U348" s="1009"/>
    </row>
    <row r="349" spans="18:21" x14ac:dyDescent="0.2">
      <c r="R349" s="1010"/>
      <c r="S349" s="1010"/>
      <c r="T349" s="1010"/>
      <c r="U349" s="1009"/>
    </row>
    <row r="350" spans="18:21" x14ac:dyDescent="0.2">
      <c r="R350" s="1010"/>
      <c r="S350" s="1010"/>
      <c r="T350" s="1010"/>
      <c r="U350" s="1009"/>
    </row>
    <row r="351" spans="18:21" x14ac:dyDescent="0.2">
      <c r="R351" s="1010"/>
      <c r="S351" s="1010"/>
      <c r="T351" s="1010"/>
      <c r="U351" s="1009"/>
    </row>
    <row r="352" spans="18:21" x14ac:dyDescent="0.2">
      <c r="R352" s="1010"/>
      <c r="S352" s="1010"/>
      <c r="T352" s="1010"/>
      <c r="U352" s="1009"/>
    </row>
    <row r="353" spans="18:21" x14ac:dyDescent="0.2">
      <c r="R353" s="1010"/>
      <c r="S353" s="1010"/>
      <c r="T353" s="1010"/>
      <c r="U353" s="1009"/>
    </row>
    <row r="354" spans="18:21" x14ac:dyDescent="0.2">
      <c r="R354" s="1010"/>
      <c r="S354" s="1010"/>
      <c r="T354" s="1010"/>
      <c r="U354" s="1009"/>
    </row>
    <row r="355" spans="18:21" x14ac:dyDescent="0.2">
      <c r="R355" s="1010"/>
      <c r="S355" s="1010"/>
      <c r="T355" s="1010"/>
      <c r="U355" s="1009"/>
    </row>
    <row r="356" spans="18:21" x14ac:dyDescent="0.2">
      <c r="R356" s="1010"/>
      <c r="S356" s="1010"/>
      <c r="T356" s="1010"/>
      <c r="U356" s="1009"/>
    </row>
    <row r="357" spans="18:21" x14ac:dyDescent="0.2">
      <c r="R357" s="1010"/>
      <c r="S357" s="1010"/>
      <c r="T357" s="1010"/>
      <c r="U357" s="1009"/>
    </row>
    <row r="358" spans="18:21" x14ac:dyDescent="0.2">
      <c r="R358" s="1010"/>
      <c r="S358" s="1010"/>
      <c r="T358" s="1010"/>
      <c r="U358" s="1009"/>
    </row>
    <row r="359" spans="18:21" x14ac:dyDescent="0.2">
      <c r="R359" s="1010"/>
      <c r="S359" s="1010"/>
      <c r="T359" s="1010"/>
      <c r="U359" s="1009"/>
    </row>
    <row r="360" spans="18:21" x14ac:dyDescent="0.2">
      <c r="R360" s="1010"/>
      <c r="S360" s="1010"/>
      <c r="T360" s="1010"/>
      <c r="U360" s="1009"/>
    </row>
    <row r="361" spans="18:21" x14ac:dyDescent="0.2">
      <c r="R361" s="1010"/>
      <c r="S361" s="1010"/>
      <c r="T361" s="1010"/>
      <c r="U361" s="1009"/>
    </row>
    <row r="362" spans="18:21" x14ac:dyDescent="0.2">
      <c r="R362" s="1010"/>
      <c r="S362" s="1010"/>
      <c r="T362" s="1010"/>
      <c r="U362" s="1009"/>
    </row>
    <row r="363" spans="18:21" x14ac:dyDescent="0.2">
      <c r="R363" s="1010"/>
      <c r="S363" s="1010"/>
      <c r="T363" s="1010"/>
      <c r="U363" s="1009"/>
    </row>
    <row r="364" spans="18:21" x14ac:dyDescent="0.2">
      <c r="R364" s="1010"/>
      <c r="S364" s="1010"/>
      <c r="T364" s="1010"/>
      <c r="U364" s="1009"/>
    </row>
    <row r="365" spans="18:21" x14ac:dyDescent="0.2">
      <c r="R365" s="1010"/>
      <c r="S365" s="1010"/>
      <c r="T365" s="1010"/>
      <c r="U365" s="1009"/>
    </row>
    <row r="366" spans="18:21" x14ac:dyDescent="0.2">
      <c r="R366" s="1010"/>
      <c r="S366" s="1010"/>
      <c r="T366" s="1010"/>
      <c r="U366" s="1009"/>
    </row>
    <row r="367" spans="18:21" x14ac:dyDescent="0.2">
      <c r="R367" s="1010"/>
      <c r="S367" s="1010"/>
      <c r="T367" s="1010"/>
      <c r="U367" s="1009"/>
    </row>
    <row r="368" spans="18:21" x14ac:dyDescent="0.2">
      <c r="R368" s="1010"/>
      <c r="S368" s="1010"/>
      <c r="T368" s="1010"/>
      <c r="U368" s="1009"/>
    </row>
    <row r="369" spans="18:21" x14ac:dyDescent="0.2">
      <c r="R369" s="1010"/>
      <c r="S369" s="1010"/>
      <c r="T369" s="1010"/>
      <c r="U369" s="1009"/>
    </row>
    <row r="370" spans="18:21" x14ac:dyDescent="0.2">
      <c r="R370" s="1010"/>
      <c r="S370" s="1010"/>
      <c r="T370" s="1010"/>
      <c r="U370" s="1009"/>
    </row>
    <row r="371" spans="18:21" x14ac:dyDescent="0.2">
      <c r="R371" s="1010"/>
      <c r="S371" s="1010"/>
      <c r="T371" s="1010"/>
      <c r="U371" s="1009"/>
    </row>
    <row r="372" spans="18:21" x14ac:dyDescent="0.2">
      <c r="R372" s="1010"/>
      <c r="S372" s="1010"/>
      <c r="T372" s="1010"/>
      <c r="U372" s="1009"/>
    </row>
    <row r="373" spans="18:21" x14ac:dyDescent="0.2">
      <c r="R373" s="1010"/>
      <c r="S373" s="1010"/>
      <c r="T373" s="1010"/>
      <c r="U373" s="1009"/>
    </row>
    <row r="374" spans="18:21" x14ac:dyDescent="0.2">
      <c r="R374" s="1010"/>
      <c r="S374" s="1010"/>
      <c r="T374" s="1010"/>
      <c r="U374" s="1009"/>
    </row>
    <row r="375" spans="18:21" x14ac:dyDescent="0.2">
      <c r="R375" s="1010"/>
      <c r="S375" s="1010"/>
      <c r="T375" s="1010"/>
      <c r="U375" s="1009"/>
    </row>
    <row r="376" spans="18:21" x14ac:dyDescent="0.2">
      <c r="R376" s="1010"/>
      <c r="S376" s="1010"/>
      <c r="T376" s="1010"/>
      <c r="U376" s="1009"/>
    </row>
    <row r="377" spans="18:21" x14ac:dyDescent="0.2">
      <c r="R377" s="1010"/>
      <c r="S377" s="1010"/>
      <c r="T377" s="1010"/>
      <c r="U377" s="1009"/>
    </row>
    <row r="378" spans="18:21" x14ac:dyDescent="0.2">
      <c r="R378" s="1010"/>
      <c r="S378" s="1010"/>
      <c r="T378" s="1010"/>
      <c r="U378" s="1009"/>
    </row>
    <row r="379" spans="18:21" x14ac:dyDescent="0.2">
      <c r="R379" s="1010"/>
      <c r="S379" s="1010"/>
      <c r="T379" s="1010"/>
      <c r="U379" s="1009"/>
    </row>
    <row r="380" spans="18:21" x14ac:dyDescent="0.2">
      <c r="R380" s="1010"/>
      <c r="S380" s="1010"/>
      <c r="T380" s="1010"/>
      <c r="U380" s="1009"/>
    </row>
    <row r="381" spans="18:21" x14ac:dyDescent="0.2">
      <c r="R381" s="1010"/>
      <c r="S381" s="1010"/>
      <c r="T381" s="1010"/>
      <c r="U381" s="1009"/>
    </row>
    <row r="382" spans="18:21" x14ac:dyDescent="0.2">
      <c r="R382" s="1010"/>
      <c r="S382" s="1010"/>
      <c r="T382" s="1010"/>
      <c r="U382" s="1009"/>
    </row>
    <row r="383" spans="18:21" x14ac:dyDescent="0.2">
      <c r="R383" s="1010"/>
      <c r="S383" s="1010"/>
      <c r="T383" s="1010"/>
      <c r="U383" s="1009"/>
    </row>
    <row r="384" spans="18:21" x14ac:dyDescent="0.2">
      <c r="R384" s="1010"/>
      <c r="S384" s="1010"/>
      <c r="T384" s="1010"/>
      <c r="U384" s="1009"/>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x14ac:dyDescent="0.2"/>
  <cols>
    <col min="1" max="1" width="2.7109375" style="1007" customWidth="1"/>
    <col min="2" max="2" width="2" style="1007" bestFit="1" customWidth="1"/>
    <col min="3" max="3" width="2.7109375" style="1007" customWidth="1"/>
    <col min="4" max="4" width="27.7109375" style="1007" bestFit="1" customWidth="1"/>
    <col min="5" max="6" width="17.28515625" style="1007" bestFit="1" customWidth="1"/>
    <col min="7" max="7" width="7" style="1007" bestFit="1" customWidth="1"/>
    <col min="8" max="8" width="11.42578125" style="1007" customWidth="1"/>
    <col min="9" max="9" width="12.140625" style="1007" customWidth="1"/>
    <col min="10" max="10" width="0.42578125" style="1007" customWidth="1"/>
    <col min="11" max="11" width="9" style="1007" bestFit="1" customWidth="1"/>
    <col min="12" max="12" width="8" style="1007" bestFit="1" customWidth="1"/>
    <col min="13" max="13" width="8.85546875" style="1007" customWidth="1"/>
    <col min="14" max="14" width="8" style="1007" bestFit="1" customWidth="1"/>
    <col min="15" max="15" width="6" style="1007" bestFit="1" customWidth="1"/>
    <col min="16" max="16" width="8" style="1007" bestFit="1" customWidth="1"/>
    <col min="17" max="17" width="9.7109375" style="1007" customWidth="1"/>
    <col min="18" max="18" width="17.28515625" style="1008" bestFit="1" customWidth="1"/>
    <col min="19" max="19" width="17.28515625" style="1008" customWidth="1"/>
    <col min="20" max="20" width="7" style="1008" bestFit="1" customWidth="1"/>
    <col min="21" max="21" width="8" style="1008" bestFit="1" customWidth="1"/>
    <col min="22" max="16384" width="9.140625" style="1007"/>
  </cols>
  <sheetData>
    <row r="1" spans="1:21" x14ac:dyDescent="0.2">
      <c r="E1" s="1054" t="s">
        <v>430</v>
      </c>
      <c r="F1" s="1053" t="s">
        <v>429</v>
      </c>
      <c r="N1" s="1007" t="e">
        <f ca="1">_xll.qlGenericInterp(,,,,interpolator12M,_xll.ohFilter(E4:E22,M4:M22),_xll.ohFilter(L4:L22,M4:M22))</f>
        <v>#NAME?</v>
      </c>
      <c r="R1" s="1007"/>
      <c r="S1" s="1007"/>
      <c r="T1" s="1007"/>
      <c r="U1" s="1007"/>
    </row>
    <row r="2" spans="1:21" ht="26.25" customHeight="1" x14ac:dyDescent="0.2">
      <c r="D2" s="1051" t="str">
        <f>F1&amp;" Instruments"</f>
        <v>12M Instruments</v>
      </c>
      <c r="E2" s="1051" t="s">
        <v>422</v>
      </c>
      <c r="F2" s="1051" t="s">
        <v>421</v>
      </c>
      <c r="G2" s="1051" t="s">
        <v>420</v>
      </c>
      <c r="H2" s="1051" t="str">
        <f>F1&amp;" Market quote"</f>
        <v>12M Market quote</v>
      </c>
      <c r="I2" s="1051" t="s">
        <v>428</v>
      </c>
      <c r="J2" s="1051" t="s">
        <v>427</v>
      </c>
      <c r="K2" s="1051" t="s">
        <v>426</v>
      </c>
      <c r="L2" s="1051" t="s">
        <v>425</v>
      </c>
      <c r="M2" s="1051" t="s">
        <v>424</v>
      </c>
      <c r="N2" s="1051" t="s">
        <v>419</v>
      </c>
      <c r="O2" s="1051" t="s">
        <v>423</v>
      </c>
      <c r="P2" s="1051" t="s">
        <v>67</v>
      </c>
      <c r="R2" s="1051" t="s">
        <v>422</v>
      </c>
      <c r="S2" s="1052" t="s">
        <v>421</v>
      </c>
      <c r="T2" s="1052" t="s">
        <v>420</v>
      </c>
      <c r="U2" s="1051" t="s">
        <v>419</v>
      </c>
    </row>
    <row r="3" spans="1:21" ht="11.25" customHeight="1" x14ac:dyDescent="0.2">
      <c r="D3" s="1028" t="s">
        <v>418</v>
      </c>
      <c r="E3" s="1872" t="e">
        <f ca="1">_xll.qlCalendarAdvance(,Calendar,qlLastFixingQuoteReferenceDate(,D4),_xll.qlInterestRateIndexFixingDays(LastFixingsTrigger,PROPER(Currency)&amp;IborType&amp;"1Y")&amp;"D","f")</f>
        <v>#NAME?</v>
      </c>
      <c r="F3" s="1014"/>
      <c r="G3" s="1027"/>
      <c r="H3" s="1024"/>
      <c r="I3" s="1026"/>
      <c r="J3" s="1026"/>
      <c r="K3" s="1024"/>
      <c r="L3" s="1024"/>
      <c r="M3" s="1025"/>
      <c r="N3" s="1050"/>
      <c r="O3" s="1049"/>
      <c r="P3" s="1048"/>
      <c r="R3" s="1018" t="e">
        <f ca="1">E4</f>
        <v>#NAME?</v>
      </c>
      <c r="S3" s="1017" t="e">
        <f ca="1">_xll.qlCalendarAdvance(trigger,Calendar,R3,$F$1,"mf")</f>
        <v>#NAME?</v>
      </c>
      <c r="T3" s="1016" t="e">
        <f ca="1">_xll.qlDayCounterYearFraction(trigger,DayCounter,R3,S3)</f>
        <v>#NAME?</v>
      </c>
      <c r="U3" s="1015" t="e">
        <f ca="1">_xll.qlInterpolationInterpolate(,B12Minterpolation,R3,TRUE)</f>
        <v>#NAME?</v>
      </c>
    </row>
    <row r="4" spans="1:21" ht="11.25" customHeight="1" x14ac:dyDescent="0.2">
      <c r="C4" s="1047" t="str">
        <f>SUBSTITUTE(F1,"M","")</f>
        <v>12</v>
      </c>
      <c r="D4" s="1046" t="str">
        <f>PROPER(Currency&amp;IborType)&amp;"1Y"&amp;"LastFixing"&amp;QuoteSuffix</f>
        <v>Gbplibor1YLastFixing_Quote</v>
      </c>
      <c r="E4" s="1045" t="e">
        <f ca="1">SettlementDate</f>
        <v>#NAME?</v>
      </c>
      <c r="F4" s="1045" t="e">
        <f ca="1">_xll.qlCalendarAdvance(trigger,Calendar,E4,$F$1,"mf")</f>
        <v>#NAME?</v>
      </c>
      <c r="G4" s="1044" t="e">
        <f ca="1">_xll.qlDayCounterYearFraction(trigger,DayCounter,E4,F4)</f>
        <v>#NAME?</v>
      </c>
      <c r="H4" s="1042" t="e">
        <f ca="1">_xll.qlQuoteValue(LastFixingsTrigger,D4)</f>
        <v>#NAME?</v>
      </c>
      <c r="I4" s="1043" t="e">
        <f ca="1">_xll.qlYieldTermStructureDiscount(AllTriggers,Discounting,E4)</f>
        <v>#NAME?</v>
      </c>
      <c r="J4" s="1043" t="e">
        <f ca="1">_xll.qlYieldTSDiscount(Discounting,F4,,AllTriggers)</f>
        <v>#NAME?</v>
      </c>
      <c r="K4" s="1042" t="e">
        <f t="shared" ref="K4:K22" ca="1" si="0">(I4/J4-1)/G4</f>
        <v>#NAME?</v>
      </c>
      <c r="L4" s="1042" t="e">
        <f t="shared" ref="L4:L22" ca="1" si="1">H4-K4</f>
        <v>#NAME?</v>
      </c>
      <c r="M4" s="1041" t="b">
        <v>1</v>
      </c>
      <c r="N4" s="1040" t="e">
        <f ca="1">_xll.qlInterpolationInterpolate(,$N$1,E4,TRUE)</f>
        <v>#NAME?</v>
      </c>
      <c r="O4" s="1039" t="e">
        <f t="shared" ref="O4:O22" ca="1" si="2">(L4-N4)*10000</f>
        <v>#NAME?</v>
      </c>
      <c r="P4" s="1038" t="e">
        <f t="shared" ref="P4:P22" ca="1" si="3">LN((1+H4*G4)/(1+K4*G4))</f>
        <v>#NAME?</v>
      </c>
      <c r="R4" s="1018" t="e">
        <f ca="1">_xll.qlCalendarAdvance(,Calendar,R3,"1D","f")</f>
        <v>#NAME?</v>
      </c>
      <c r="S4" s="1017" t="e">
        <f ca="1">_xll.qlCalendarAdvance(trigger,Calendar,R4,$F$1,"mf")</f>
        <v>#NAME?</v>
      </c>
      <c r="T4" s="1016" t="e">
        <f ca="1">_xll.qlDayCounterYearFraction(trigger,DayCounter,R4,S4)</f>
        <v>#NAME?</v>
      </c>
      <c r="U4" s="1015" t="e">
        <f ca="1">_xll.qlInterpolationInterpolate(,B12Minterpolation,R4,TRUE)</f>
        <v>#NAME?</v>
      </c>
    </row>
    <row r="5" spans="1:21" ht="11.25" customHeight="1" x14ac:dyDescent="0.2">
      <c r="A5" s="1007">
        <v>1</v>
      </c>
      <c r="B5" s="1007" t="s">
        <v>417</v>
      </c>
      <c r="C5" s="1007">
        <f t="shared" ref="C5:C22" si="4">A5+SUBSTITUTE($F$1,"M","")</f>
        <v>13</v>
      </c>
      <c r="D5" s="1035" t="str">
        <f t="shared" ref="D5:D22" si="5">Currency&amp;A5&amp;B5&amp;C5&amp;"F"&amp;QuoteSuffix</f>
        <v>GBP1x13F_Quote</v>
      </c>
      <c r="E5" s="1018" t="e">
        <f ca="1">_xll.qlCalendarAdvance(trigger,"target",$E$4,A5&amp;"M","mf")</f>
        <v>#NAME?</v>
      </c>
      <c r="F5" s="1018" t="e">
        <f ca="1">_xll.qlCalendarAdvance(trigger,Calendar,E5,$F$1,"mf")</f>
        <v>#NAME?</v>
      </c>
      <c r="G5" s="1034" t="e">
        <f ca="1">_xll.qlDayCounterYearFraction(trigger,DayCounter,E5,F5)</f>
        <v>#NAME?</v>
      </c>
      <c r="H5" s="1031" t="e">
        <f ca="1">_xll.qlQuoteValue(AllTriggers,D5)</f>
        <v>#NAME?</v>
      </c>
      <c r="I5" s="1037" t="e">
        <f ca="1">_xll.qlYieldTermStructureDiscount(AllTriggers,Discounting,E5)</f>
        <v>#NAME?</v>
      </c>
      <c r="J5" s="1037" t="e">
        <f ca="1">_xll.qlYieldTSDiscount(Discounting,F5,,AllTriggers)</f>
        <v>#NAME?</v>
      </c>
      <c r="K5" s="1031" t="e">
        <f t="shared" ca="1" si="0"/>
        <v>#NAME?</v>
      </c>
      <c r="L5" s="1036" t="e">
        <f t="shared" ca="1" si="1"/>
        <v>#NAME?</v>
      </c>
      <c r="M5" s="1032" t="b">
        <v>1</v>
      </c>
      <c r="N5" s="1031" t="e">
        <f ca="1">_xll.qlInterpolationInterpolate(,$N$1,E5,TRUE)</f>
        <v>#NAME?</v>
      </c>
      <c r="O5" s="1030" t="e">
        <f t="shared" ca="1" si="2"/>
        <v>#NAME?</v>
      </c>
      <c r="P5" s="1029" t="e">
        <f t="shared" ca="1" si="3"/>
        <v>#NAME?</v>
      </c>
      <c r="R5" s="1018" t="e">
        <f ca="1">_xll.qlCalendarAdvance(,Calendar,R4,"1D","f")</f>
        <v>#NAME?</v>
      </c>
      <c r="S5" s="1017" t="e">
        <f ca="1">_xll.qlCalendarAdvance(trigger,Calendar,R5,$F$1,"mf")</f>
        <v>#NAME?</v>
      </c>
      <c r="T5" s="1016" t="e">
        <f ca="1">_xll.qlDayCounterYearFraction(trigger,DayCounter,R5,S5)</f>
        <v>#NAME?</v>
      </c>
      <c r="U5" s="1015" t="e">
        <f ca="1">_xll.qlInterpolationInterpolate(,B12Minterpolation,R5,TRUE)</f>
        <v>#NAME?</v>
      </c>
    </row>
    <row r="6" spans="1:21" ht="11.25" customHeight="1" x14ac:dyDescent="0.2">
      <c r="A6" s="1007">
        <v>2</v>
      </c>
      <c r="B6" s="1007" t="s">
        <v>417</v>
      </c>
      <c r="C6" s="1007">
        <f t="shared" si="4"/>
        <v>14</v>
      </c>
      <c r="D6" s="1035" t="str">
        <f t="shared" si="5"/>
        <v>GBP2x14F_Quote</v>
      </c>
      <c r="E6" s="1018" t="e">
        <f ca="1">_xll.qlCalendarAdvance(trigger,"target",$E$4,A6&amp;"M","mf")</f>
        <v>#NAME?</v>
      </c>
      <c r="F6" s="1018" t="e">
        <f ca="1">_xll.qlCalendarAdvance(trigger,Calendar,E6,$F$1,"mf")</f>
        <v>#NAME?</v>
      </c>
      <c r="G6" s="1034" t="e">
        <f ca="1">_xll.qlDayCounterYearFraction(trigger,DayCounter,E6,F6)</f>
        <v>#NAME?</v>
      </c>
      <c r="H6" s="1031" t="e">
        <f ca="1">_xll.qlQuoteValue(AllTriggers,D6)</f>
        <v>#NAME?</v>
      </c>
      <c r="I6" s="1033" t="e">
        <f ca="1">_xll.qlYieldTermStructureDiscount(AllTriggers,Discounting,E6)</f>
        <v>#NAME?</v>
      </c>
      <c r="J6" s="1033" t="e">
        <f ca="1">_xll.qlYieldTSDiscount(Discounting,F6,,AllTriggers)</f>
        <v>#NAME?</v>
      </c>
      <c r="K6" s="1031" t="e">
        <f t="shared" ca="1" si="0"/>
        <v>#NAME?</v>
      </c>
      <c r="L6" s="1031" t="e">
        <f t="shared" ca="1" si="1"/>
        <v>#NAME?</v>
      </c>
      <c r="M6" s="1032" t="b">
        <v>1</v>
      </c>
      <c r="N6" s="1031" t="e">
        <f ca="1">_xll.qlInterpolationInterpolate(,$N$1,E6,TRUE)</f>
        <v>#NAME?</v>
      </c>
      <c r="O6" s="1030" t="e">
        <f t="shared" ca="1" si="2"/>
        <v>#NAME?</v>
      </c>
      <c r="P6" s="1029" t="e">
        <f t="shared" ca="1" si="3"/>
        <v>#NAME?</v>
      </c>
      <c r="R6" s="1018" t="e">
        <f ca="1">_xll.qlCalendarAdvance(,Calendar,R5,"1D","f")</f>
        <v>#NAME?</v>
      </c>
      <c r="S6" s="1017" t="e">
        <f ca="1">_xll.qlCalendarAdvance(trigger,Calendar,R6,$F$1,"mf")</f>
        <v>#NAME?</v>
      </c>
      <c r="T6" s="1016" t="e">
        <f ca="1">_xll.qlDayCounterYearFraction(trigger,DayCounter,R6,S6)</f>
        <v>#NAME?</v>
      </c>
      <c r="U6" s="1015" t="e">
        <f ca="1">_xll.qlInterpolationInterpolate(,B12Minterpolation,R6,TRUE)</f>
        <v>#NAME?</v>
      </c>
    </row>
    <row r="7" spans="1:21" ht="11.25" customHeight="1" x14ac:dyDescent="0.2">
      <c r="A7" s="1007">
        <f t="shared" ref="A7:A22" si="6">A6+1</f>
        <v>3</v>
      </c>
      <c r="B7" s="1007" t="s">
        <v>417</v>
      </c>
      <c r="C7" s="1007">
        <f t="shared" si="4"/>
        <v>15</v>
      </c>
      <c r="D7" s="1035" t="str">
        <f t="shared" si="5"/>
        <v>GBP3x15F_Quote</v>
      </c>
      <c r="E7" s="1018" t="e">
        <f ca="1">_xll.qlCalendarAdvance(trigger,"target",$E$4,A7&amp;"M","mf")</f>
        <v>#NAME?</v>
      </c>
      <c r="F7" s="1018" t="e">
        <f ca="1">_xll.qlCalendarAdvance(trigger,Calendar,E7,$F$1,"mf")</f>
        <v>#NAME?</v>
      </c>
      <c r="G7" s="1034" t="e">
        <f ca="1">_xll.qlDayCounterYearFraction(trigger,DayCounter,E7,F7)</f>
        <v>#NAME?</v>
      </c>
      <c r="H7" s="1031" t="e">
        <f ca="1">_xll.qlQuoteValue(AllTriggers,D7)</f>
        <v>#NAME?</v>
      </c>
      <c r="I7" s="1033" t="e">
        <f ca="1">_xll.qlYieldTermStructureDiscount(AllTriggers,Discounting,E7)</f>
        <v>#NAME?</v>
      </c>
      <c r="J7" s="1033" t="e">
        <f ca="1">_xll.qlYieldTSDiscount(Discounting,F7,,AllTriggers)</f>
        <v>#NAME?</v>
      </c>
      <c r="K7" s="1031" t="e">
        <f t="shared" ca="1" si="0"/>
        <v>#NAME?</v>
      </c>
      <c r="L7" s="1031" t="e">
        <f t="shared" ca="1" si="1"/>
        <v>#NAME?</v>
      </c>
      <c r="M7" s="1032" t="b">
        <v>1</v>
      </c>
      <c r="N7" s="1031" t="e">
        <f ca="1">_xll.qlInterpolationInterpolate(,$N$1,E7,TRUE)</f>
        <v>#NAME?</v>
      </c>
      <c r="O7" s="1030" t="e">
        <f t="shared" ca="1" si="2"/>
        <v>#NAME?</v>
      </c>
      <c r="P7" s="1029" t="e">
        <f t="shared" ca="1" si="3"/>
        <v>#NAME?</v>
      </c>
      <c r="R7" s="1018" t="e">
        <f ca="1">_xll.qlCalendarAdvance(,Calendar,R6,"1D","f")</f>
        <v>#NAME?</v>
      </c>
      <c r="S7" s="1017" t="e">
        <f ca="1">_xll.qlCalendarAdvance(trigger,Calendar,R7,$F$1,"mf")</f>
        <v>#NAME?</v>
      </c>
      <c r="T7" s="1016" t="e">
        <f ca="1">_xll.qlDayCounterYearFraction(trigger,DayCounter,R7,S7)</f>
        <v>#NAME?</v>
      </c>
      <c r="U7" s="1015" t="e">
        <f ca="1">_xll.qlInterpolationInterpolate(,B12Minterpolation,R7,TRUE)</f>
        <v>#NAME?</v>
      </c>
    </row>
    <row r="8" spans="1:21" ht="11.25" customHeight="1" x14ac:dyDescent="0.2">
      <c r="A8" s="1007">
        <f t="shared" si="6"/>
        <v>4</v>
      </c>
      <c r="B8" s="1007" t="s">
        <v>417</v>
      </c>
      <c r="C8" s="1007">
        <f t="shared" si="4"/>
        <v>16</v>
      </c>
      <c r="D8" s="1035" t="str">
        <f t="shared" si="5"/>
        <v>GBP4x16F_Quote</v>
      </c>
      <c r="E8" s="1018" t="e">
        <f ca="1">_xll.qlCalendarAdvance(trigger,"target",$E$4,A8&amp;"M","mf")</f>
        <v>#NAME?</v>
      </c>
      <c r="F8" s="1018" t="e">
        <f ca="1">_xll.qlCalendarAdvance(trigger,Calendar,E8,$F$1,"mf")</f>
        <v>#NAME?</v>
      </c>
      <c r="G8" s="1034" t="e">
        <f ca="1">_xll.qlDayCounterYearFraction(trigger,DayCounter,E8,F8)</f>
        <v>#NAME?</v>
      </c>
      <c r="H8" s="1031" t="e">
        <f ca="1">_xll.qlQuoteValue(AllTriggers,D8)</f>
        <v>#NAME?</v>
      </c>
      <c r="I8" s="1033" t="e">
        <f ca="1">_xll.qlYieldTermStructureDiscount(AllTriggers,Discounting,E8)</f>
        <v>#NAME?</v>
      </c>
      <c r="J8" s="1033" t="e">
        <f ca="1">_xll.qlYieldTSDiscount(Discounting,F8,,AllTriggers)</f>
        <v>#NAME?</v>
      </c>
      <c r="K8" s="1031" t="e">
        <f t="shared" ca="1" si="0"/>
        <v>#NAME?</v>
      </c>
      <c r="L8" s="1031" t="e">
        <f t="shared" ca="1" si="1"/>
        <v>#NAME?</v>
      </c>
      <c r="M8" s="1032" t="b">
        <v>1</v>
      </c>
      <c r="N8" s="1031" t="e">
        <f ca="1">_xll.qlInterpolationInterpolate(,$N$1,E8,TRUE)</f>
        <v>#NAME?</v>
      </c>
      <c r="O8" s="1030" t="e">
        <f t="shared" ca="1" si="2"/>
        <v>#NAME?</v>
      </c>
      <c r="P8" s="1029" t="e">
        <f t="shared" ca="1" si="3"/>
        <v>#NAME?</v>
      </c>
      <c r="R8" s="1018" t="e">
        <f ca="1">_xll.qlCalendarAdvance(,Calendar,R7,"1D","f")</f>
        <v>#NAME?</v>
      </c>
      <c r="S8" s="1017" t="e">
        <f ca="1">_xll.qlCalendarAdvance(trigger,Calendar,R8,$F$1,"mf")</f>
        <v>#NAME?</v>
      </c>
      <c r="T8" s="1016" t="e">
        <f ca="1">_xll.qlDayCounterYearFraction(trigger,DayCounter,R8,S8)</f>
        <v>#NAME?</v>
      </c>
      <c r="U8" s="1015" t="e">
        <f ca="1">_xll.qlInterpolationInterpolate(,B12Minterpolation,R8,TRUE)</f>
        <v>#NAME?</v>
      </c>
    </row>
    <row r="9" spans="1:21" ht="11.25" customHeight="1" x14ac:dyDescent="0.2">
      <c r="A9" s="1007">
        <f t="shared" si="6"/>
        <v>5</v>
      </c>
      <c r="B9" s="1007" t="s">
        <v>417</v>
      </c>
      <c r="C9" s="1007">
        <f t="shared" si="4"/>
        <v>17</v>
      </c>
      <c r="D9" s="1035" t="str">
        <f t="shared" si="5"/>
        <v>GBP5x17F_Quote</v>
      </c>
      <c r="E9" s="1018" t="e">
        <f ca="1">_xll.qlCalendarAdvance(trigger,"target",$E$4,A9&amp;"M","mf")</f>
        <v>#NAME?</v>
      </c>
      <c r="F9" s="1018" t="e">
        <f ca="1">_xll.qlCalendarAdvance(trigger,Calendar,E9,$F$1,"mf")</f>
        <v>#NAME?</v>
      </c>
      <c r="G9" s="1034" t="e">
        <f ca="1">_xll.qlDayCounterYearFraction(trigger,DayCounter,E9,F9)</f>
        <v>#NAME?</v>
      </c>
      <c r="H9" s="1031" t="e">
        <f ca="1">_xll.qlQuoteValue(AllTriggers,D9)</f>
        <v>#NAME?</v>
      </c>
      <c r="I9" s="1033" t="e">
        <f ca="1">_xll.qlYieldTermStructureDiscount(AllTriggers,Discounting,E9)</f>
        <v>#NAME?</v>
      </c>
      <c r="J9" s="1033" t="e">
        <f ca="1">_xll.qlYieldTSDiscount(Discounting,F9,,AllTriggers)</f>
        <v>#NAME?</v>
      </c>
      <c r="K9" s="1031" t="e">
        <f t="shared" ca="1" si="0"/>
        <v>#NAME?</v>
      </c>
      <c r="L9" s="1031" t="e">
        <f t="shared" ca="1" si="1"/>
        <v>#NAME?</v>
      </c>
      <c r="M9" s="1032" t="b">
        <v>1</v>
      </c>
      <c r="N9" s="1031" t="e">
        <f ca="1">_xll.qlInterpolationInterpolate(,$N$1,E9,TRUE)</f>
        <v>#NAME?</v>
      </c>
      <c r="O9" s="1030" t="e">
        <f t="shared" ca="1" si="2"/>
        <v>#NAME?</v>
      </c>
      <c r="P9" s="1029" t="e">
        <f t="shared" ca="1" si="3"/>
        <v>#NAME?</v>
      </c>
      <c r="R9" s="1018" t="e">
        <f ca="1">_xll.qlCalendarAdvance(,Calendar,R8,"1D","f")</f>
        <v>#NAME?</v>
      </c>
      <c r="S9" s="1017" t="e">
        <f ca="1">_xll.qlCalendarAdvance(trigger,Calendar,R9,$F$1,"mf")</f>
        <v>#NAME?</v>
      </c>
      <c r="T9" s="1016" t="e">
        <f ca="1">_xll.qlDayCounterYearFraction(trigger,DayCounter,R9,S9)</f>
        <v>#NAME?</v>
      </c>
      <c r="U9" s="1015" t="e">
        <f ca="1">_xll.qlInterpolationInterpolate(,B12Minterpolation,R9,TRUE)</f>
        <v>#NAME?</v>
      </c>
    </row>
    <row r="10" spans="1:21" ht="11.25" customHeight="1" x14ac:dyDescent="0.2">
      <c r="A10" s="1007">
        <f t="shared" si="6"/>
        <v>6</v>
      </c>
      <c r="B10" s="1007" t="s">
        <v>417</v>
      </c>
      <c r="C10" s="1007">
        <f t="shared" si="4"/>
        <v>18</v>
      </c>
      <c r="D10" s="1035" t="str">
        <f t="shared" si="5"/>
        <v>GBP6x18F_Quote</v>
      </c>
      <c r="E10" s="1018" t="e">
        <f ca="1">_xll.qlCalendarAdvance(trigger,"target",$E$4,A10&amp;"M","mf")</f>
        <v>#NAME?</v>
      </c>
      <c r="F10" s="1018" t="e">
        <f ca="1">_xll.qlCalendarAdvance(trigger,Calendar,E10,$F$1,"mf")</f>
        <v>#NAME?</v>
      </c>
      <c r="G10" s="1034" t="e">
        <f ca="1">_xll.qlDayCounterYearFraction(trigger,DayCounter,E10,F10)</f>
        <v>#NAME?</v>
      </c>
      <c r="H10" s="1031" t="e">
        <f ca="1">_xll.qlQuoteValue(AllTriggers,D10)</f>
        <v>#NAME?</v>
      </c>
      <c r="I10" s="1033" t="e">
        <f ca="1">_xll.qlYieldTermStructureDiscount(AllTriggers,Discounting,E10)</f>
        <v>#NAME?</v>
      </c>
      <c r="J10" s="1033" t="e">
        <f ca="1">_xll.qlYieldTSDiscount(Discounting,F10,,AllTriggers)</f>
        <v>#NAME?</v>
      </c>
      <c r="K10" s="1031" t="e">
        <f t="shared" ca="1" si="0"/>
        <v>#NAME?</v>
      </c>
      <c r="L10" s="1031" t="e">
        <f t="shared" ca="1" si="1"/>
        <v>#NAME?</v>
      </c>
      <c r="M10" s="1032" t="b">
        <v>1</v>
      </c>
      <c r="N10" s="1031" t="e">
        <f ca="1">_xll.qlInterpolationInterpolate(,$N$1,E10,TRUE)</f>
        <v>#NAME?</v>
      </c>
      <c r="O10" s="1030" t="e">
        <f t="shared" ca="1" si="2"/>
        <v>#NAME?</v>
      </c>
      <c r="P10" s="1029" t="e">
        <f t="shared" ca="1" si="3"/>
        <v>#NAME?</v>
      </c>
      <c r="R10" s="1018" t="e">
        <f ca="1">_xll.qlCalendarAdvance(,Calendar,R9,"1D","f")</f>
        <v>#NAME?</v>
      </c>
      <c r="S10" s="1017" t="e">
        <f ca="1">_xll.qlCalendarAdvance(trigger,Calendar,R10,$F$1,"mf")</f>
        <v>#NAME?</v>
      </c>
      <c r="T10" s="1016" t="e">
        <f ca="1">_xll.qlDayCounterYearFraction(trigger,DayCounter,R10,S10)</f>
        <v>#NAME?</v>
      </c>
      <c r="U10" s="1015" t="e">
        <f ca="1">_xll.qlInterpolationInterpolate(,B12Minterpolation,R10,TRUE)</f>
        <v>#NAME?</v>
      </c>
    </row>
    <row r="11" spans="1:21" ht="11.25" customHeight="1" x14ac:dyDescent="0.2">
      <c r="A11" s="1007">
        <f t="shared" si="6"/>
        <v>7</v>
      </c>
      <c r="B11" s="1007" t="s">
        <v>417</v>
      </c>
      <c r="C11" s="1007">
        <f t="shared" si="4"/>
        <v>19</v>
      </c>
      <c r="D11" s="1035" t="str">
        <f t="shared" si="5"/>
        <v>GBP7x19F_Quote</v>
      </c>
      <c r="E11" s="1018" t="e">
        <f ca="1">_xll.qlCalendarAdvance(trigger,"target",$E$4,A11&amp;"M","mf")</f>
        <v>#NAME?</v>
      </c>
      <c r="F11" s="1018" t="e">
        <f ca="1">_xll.qlCalendarAdvance(trigger,Calendar,E11,$F$1,"mf")</f>
        <v>#NAME?</v>
      </c>
      <c r="G11" s="1034" t="e">
        <f ca="1">_xll.qlDayCounterYearFraction(trigger,DayCounter,E11,F11)</f>
        <v>#NAME?</v>
      </c>
      <c r="H11" s="1031" t="e">
        <f ca="1">_xll.qlQuoteValue(AllTriggers,D11)</f>
        <v>#NAME?</v>
      </c>
      <c r="I11" s="1033" t="e">
        <f ca="1">_xll.qlYieldTermStructureDiscount(AllTriggers,Discounting,E11)</f>
        <v>#NAME?</v>
      </c>
      <c r="J11" s="1033" t="e">
        <f ca="1">_xll.qlYieldTSDiscount(Discounting,F11,,AllTriggers)</f>
        <v>#NAME?</v>
      </c>
      <c r="K11" s="1031" t="e">
        <f t="shared" ca="1" si="0"/>
        <v>#NAME?</v>
      </c>
      <c r="L11" s="1031" t="e">
        <f t="shared" ca="1" si="1"/>
        <v>#NAME?</v>
      </c>
      <c r="M11" s="1032" t="b">
        <v>0</v>
      </c>
      <c r="N11" s="1031" t="e">
        <f ca="1">_xll.qlInterpolationInterpolate(,$N$1,E11,TRUE)</f>
        <v>#NAME?</v>
      </c>
      <c r="O11" s="1030" t="e">
        <f t="shared" ca="1" si="2"/>
        <v>#NAME?</v>
      </c>
      <c r="P11" s="1029" t="e">
        <f t="shared" ca="1" si="3"/>
        <v>#NAME?</v>
      </c>
      <c r="R11" s="1018" t="e">
        <f ca="1">_xll.qlCalendarAdvance(,Calendar,R10,"1D","f")</f>
        <v>#NAME?</v>
      </c>
      <c r="S11" s="1017" t="e">
        <f ca="1">_xll.qlCalendarAdvance(trigger,Calendar,R11,$F$1,"mf")</f>
        <v>#NAME?</v>
      </c>
      <c r="T11" s="1016" t="e">
        <f ca="1">_xll.qlDayCounterYearFraction(trigger,DayCounter,R11,S11)</f>
        <v>#NAME?</v>
      </c>
      <c r="U11" s="1015" t="e">
        <f ca="1">_xll.qlInterpolationInterpolate(,B12Minterpolation,R11,TRUE)</f>
        <v>#NAME?</v>
      </c>
    </row>
    <row r="12" spans="1:21" ht="11.25" customHeight="1" x14ac:dyDescent="0.2">
      <c r="A12" s="1007">
        <f t="shared" si="6"/>
        <v>8</v>
      </c>
      <c r="B12" s="1007" t="s">
        <v>417</v>
      </c>
      <c r="C12" s="1007">
        <f t="shared" si="4"/>
        <v>20</v>
      </c>
      <c r="D12" s="1035" t="str">
        <f t="shared" si="5"/>
        <v>GBP8x20F_Quote</v>
      </c>
      <c r="E12" s="1018" t="e">
        <f ca="1">_xll.qlCalendarAdvance(trigger,"target",$E$4,A12&amp;"M","mf")</f>
        <v>#NAME?</v>
      </c>
      <c r="F12" s="1018" t="e">
        <f ca="1">_xll.qlCalendarAdvance(trigger,Calendar,E12,$F$1,"mf")</f>
        <v>#NAME?</v>
      </c>
      <c r="G12" s="1034" t="e">
        <f ca="1">_xll.qlDayCounterYearFraction(trigger,DayCounter,E12,F12)</f>
        <v>#NAME?</v>
      </c>
      <c r="H12" s="1031" t="e">
        <f ca="1">_xll.qlQuoteValue(AllTriggers,D12)</f>
        <v>#NAME?</v>
      </c>
      <c r="I12" s="1033" t="e">
        <f ca="1">_xll.qlYieldTermStructureDiscount(AllTriggers,Discounting,E12)</f>
        <v>#NAME?</v>
      </c>
      <c r="J12" s="1033" t="e">
        <f ca="1">_xll.qlYieldTSDiscount(Discounting,F12,,AllTriggers)</f>
        <v>#NAME?</v>
      </c>
      <c r="K12" s="1031" t="e">
        <f t="shared" ca="1" si="0"/>
        <v>#NAME?</v>
      </c>
      <c r="L12" s="1031" t="e">
        <f t="shared" ca="1" si="1"/>
        <v>#NAME?</v>
      </c>
      <c r="M12" s="1032" t="b">
        <v>0</v>
      </c>
      <c r="N12" s="1031" t="e">
        <f ca="1">_xll.qlInterpolationInterpolate(,$N$1,E12,TRUE)</f>
        <v>#NAME?</v>
      </c>
      <c r="O12" s="1030" t="e">
        <f t="shared" ca="1" si="2"/>
        <v>#NAME?</v>
      </c>
      <c r="P12" s="1029" t="e">
        <f t="shared" ca="1" si="3"/>
        <v>#NAME?</v>
      </c>
      <c r="R12" s="1018" t="e">
        <f ca="1">_xll.qlCalendarAdvance(,Calendar,R11,"1D","f")</f>
        <v>#NAME?</v>
      </c>
      <c r="S12" s="1017" t="e">
        <f ca="1">_xll.qlCalendarAdvance(trigger,Calendar,R12,$F$1,"mf")</f>
        <v>#NAME?</v>
      </c>
      <c r="T12" s="1016" t="e">
        <f ca="1">_xll.qlDayCounterYearFraction(trigger,DayCounter,R12,S12)</f>
        <v>#NAME?</v>
      </c>
      <c r="U12" s="1015" t="e">
        <f ca="1">_xll.qlInterpolationInterpolate(,B12Minterpolation,R12,TRUE)</f>
        <v>#NAME?</v>
      </c>
    </row>
    <row r="13" spans="1:21" ht="11.25" customHeight="1" x14ac:dyDescent="0.2">
      <c r="A13" s="1007">
        <f t="shared" si="6"/>
        <v>9</v>
      </c>
      <c r="B13" s="1007" t="s">
        <v>417</v>
      </c>
      <c r="C13" s="1007">
        <f t="shared" si="4"/>
        <v>21</v>
      </c>
      <c r="D13" s="1035" t="str">
        <f t="shared" si="5"/>
        <v>GBP9x21F_Quote</v>
      </c>
      <c r="E13" s="1018" t="e">
        <f ca="1">_xll.qlCalendarAdvance(trigger,"target",$E$4,A13&amp;"M","mf")</f>
        <v>#NAME?</v>
      </c>
      <c r="F13" s="1018" t="e">
        <f ca="1">_xll.qlCalendarAdvance(trigger,Calendar,E13,$F$1,"mf")</f>
        <v>#NAME?</v>
      </c>
      <c r="G13" s="1034" t="e">
        <f ca="1">_xll.qlDayCounterYearFraction(trigger,DayCounter,E13,F13)</f>
        <v>#NAME?</v>
      </c>
      <c r="H13" s="1031" t="e">
        <f ca="1">_xll.qlQuoteValue(AllTriggers,D13)</f>
        <v>#NAME?</v>
      </c>
      <c r="I13" s="1033" t="e">
        <f ca="1">_xll.qlYieldTermStructureDiscount(AllTriggers,Discounting,E13)</f>
        <v>#NAME?</v>
      </c>
      <c r="J13" s="1033" t="e">
        <f ca="1">_xll.qlYieldTSDiscount(Discounting,F13,,AllTriggers)</f>
        <v>#NAME?</v>
      </c>
      <c r="K13" s="1031" t="e">
        <f t="shared" ca="1" si="0"/>
        <v>#NAME?</v>
      </c>
      <c r="L13" s="1031" t="e">
        <f t="shared" ca="1" si="1"/>
        <v>#NAME?</v>
      </c>
      <c r="M13" s="1032" t="b">
        <v>1</v>
      </c>
      <c r="N13" s="1031" t="e">
        <f ca="1">_xll.qlInterpolationInterpolate(,$N$1,E13,TRUE)</f>
        <v>#NAME?</v>
      </c>
      <c r="O13" s="1030" t="e">
        <f t="shared" ca="1" si="2"/>
        <v>#NAME?</v>
      </c>
      <c r="P13" s="1029" t="e">
        <f t="shared" ca="1" si="3"/>
        <v>#NAME?</v>
      </c>
      <c r="R13" s="1018" t="e">
        <f ca="1">_xll.qlCalendarAdvance(,Calendar,R12,"1D","f")</f>
        <v>#NAME?</v>
      </c>
      <c r="S13" s="1017" t="e">
        <f ca="1">_xll.qlCalendarAdvance(trigger,Calendar,R13,$F$1,"mf")</f>
        <v>#NAME?</v>
      </c>
      <c r="T13" s="1016" t="e">
        <f ca="1">_xll.qlDayCounterYearFraction(trigger,DayCounter,R13,S13)</f>
        <v>#NAME?</v>
      </c>
      <c r="U13" s="1015" t="e">
        <f ca="1">_xll.qlInterpolationInterpolate(,B12Minterpolation,R13,TRUE)</f>
        <v>#NAME?</v>
      </c>
    </row>
    <row r="14" spans="1:21" ht="11.25" customHeight="1" x14ac:dyDescent="0.2">
      <c r="A14" s="1007">
        <f t="shared" si="6"/>
        <v>10</v>
      </c>
      <c r="B14" s="1007" t="s">
        <v>417</v>
      </c>
      <c r="C14" s="1007">
        <f t="shared" si="4"/>
        <v>22</v>
      </c>
      <c r="D14" s="1035" t="str">
        <f t="shared" si="5"/>
        <v>GBP10x22F_Quote</v>
      </c>
      <c r="E14" s="1018" t="e">
        <f ca="1">_xll.qlCalendarAdvance(trigger,"target",$E$4,A14&amp;"M","mf")</f>
        <v>#NAME?</v>
      </c>
      <c r="F14" s="1018" t="e">
        <f ca="1">_xll.qlCalendarAdvance(trigger,Calendar,E14,$F$1,"mf")</f>
        <v>#NAME?</v>
      </c>
      <c r="G14" s="1034" t="e">
        <f ca="1">_xll.qlDayCounterYearFraction(trigger,DayCounter,E14,F14)</f>
        <v>#NAME?</v>
      </c>
      <c r="H14" s="1031" t="e">
        <f ca="1">_xll.qlQuoteValue(AllTriggers,D14)</f>
        <v>#NAME?</v>
      </c>
      <c r="I14" s="1033" t="e">
        <f ca="1">_xll.qlYieldTermStructureDiscount(AllTriggers,Discounting,E14)</f>
        <v>#NAME?</v>
      </c>
      <c r="J14" s="1033" t="e">
        <f ca="1">_xll.qlYieldTSDiscount(Discounting,F14,,AllTriggers)</f>
        <v>#NAME?</v>
      </c>
      <c r="K14" s="1031" t="e">
        <f t="shared" ca="1" si="0"/>
        <v>#NAME?</v>
      </c>
      <c r="L14" s="1031" t="e">
        <f t="shared" ca="1" si="1"/>
        <v>#NAME?</v>
      </c>
      <c r="M14" s="1032" t="b">
        <v>0</v>
      </c>
      <c r="N14" s="1031" t="e">
        <f ca="1">_xll.qlInterpolationInterpolate(,$N$1,E14,TRUE)</f>
        <v>#NAME?</v>
      </c>
      <c r="O14" s="1030" t="e">
        <f t="shared" ca="1" si="2"/>
        <v>#NAME?</v>
      </c>
      <c r="P14" s="1029" t="e">
        <f t="shared" ca="1" si="3"/>
        <v>#NAME?</v>
      </c>
      <c r="R14" s="1018" t="e">
        <f ca="1">_xll.qlCalendarAdvance(,Calendar,R13,"1D","f")</f>
        <v>#NAME?</v>
      </c>
      <c r="S14" s="1017" t="e">
        <f ca="1">_xll.qlCalendarAdvance(trigger,Calendar,R14,$F$1,"mf")</f>
        <v>#NAME?</v>
      </c>
      <c r="T14" s="1016" t="e">
        <f ca="1">_xll.qlDayCounterYearFraction(trigger,DayCounter,R14,S14)</f>
        <v>#NAME?</v>
      </c>
      <c r="U14" s="1015" t="e">
        <f ca="1">_xll.qlInterpolationInterpolate(,B12Minterpolation,R14,TRUE)</f>
        <v>#NAME?</v>
      </c>
    </row>
    <row r="15" spans="1:21" ht="11.25" customHeight="1" x14ac:dyDescent="0.2">
      <c r="A15" s="1007">
        <f t="shared" si="6"/>
        <v>11</v>
      </c>
      <c r="B15" s="1007" t="s">
        <v>417</v>
      </c>
      <c r="C15" s="1007">
        <f t="shared" si="4"/>
        <v>23</v>
      </c>
      <c r="D15" s="1035" t="str">
        <f t="shared" si="5"/>
        <v>GBP11x23F_Quote</v>
      </c>
      <c r="E15" s="1018" t="e">
        <f ca="1">_xll.qlCalendarAdvance(trigger,"target",$E$4,A15&amp;"M","mf")</f>
        <v>#NAME?</v>
      </c>
      <c r="F15" s="1018" t="e">
        <f ca="1">_xll.qlCalendarAdvance(trigger,Calendar,E15,$F$1,"mf")</f>
        <v>#NAME?</v>
      </c>
      <c r="G15" s="1034" t="e">
        <f ca="1">_xll.qlDayCounterYearFraction(trigger,DayCounter,E15,F15)</f>
        <v>#NAME?</v>
      </c>
      <c r="H15" s="1031" t="e">
        <f ca="1">_xll.qlQuoteValue(AllTriggers,D15)</f>
        <v>#NAME?</v>
      </c>
      <c r="I15" s="1033" t="e">
        <f ca="1">_xll.qlYieldTermStructureDiscount(AllTriggers,Discounting,E15)</f>
        <v>#NAME?</v>
      </c>
      <c r="J15" s="1033" t="e">
        <f ca="1">_xll.qlYieldTSDiscount(Discounting,F15,,AllTriggers)</f>
        <v>#NAME?</v>
      </c>
      <c r="K15" s="1031" t="e">
        <f t="shared" ca="1" si="0"/>
        <v>#NAME?</v>
      </c>
      <c r="L15" s="1031" t="e">
        <f t="shared" ca="1" si="1"/>
        <v>#NAME?</v>
      </c>
      <c r="M15" s="1032" t="b">
        <v>0</v>
      </c>
      <c r="N15" s="1031" t="e">
        <f ca="1">_xll.qlInterpolationInterpolate(,$N$1,E15,TRUE)</f>
        <v>#NAME?</v>
      </c>
      <c r="O15" s="1030" t="e">
        <f t="shared" ca="1" si="2"/>
        <v>#NAME?</v>
      </c>
      <c r="P15" s="1029" t="e">
        <f t="shared" ca="1" si="3"/>
        <v>#NAME?</v>
      </c>
      <c r="R15" s="1018" t="e">
        <f ca="1">_xll.qlCalendarAdvance(,Calendar,R14,"1D","f")</f>
        <v>#NAME?</v>
      </c>
      <c r="S15" s="1017" t="e">
        <f ca="1">_xll.qlCalendarAdvance(trigger,Calendar,R15,$F$1,"mf")</f>
        <v>#NAME?</v>
      </c>
      <c r="T15" s="1016" t="e">
        <f ca="1">_xll.qlDayCounterYearFraction(trigger,DayCounter,R15,S15)</f>
        <v>#NAME?</v>
      </c>
      <c r="U15" s="1015" t="e">
        <f ca="1">_xll.qlInterpolationInterpolate(,B12Minterpolation,R15,TRUE)</f>
        <v>#NAME?</v>
      </c>
    </row>
    <row r="16" spans="1:21" ht="11.25" customHeight="1" x14ac:dyDescent="0.2">
      <c r="A16" s="1007">
        <f t="shared" si="6"/>
        <v>12</v>
      </c>
      <c r="B16" s="1007" t="s">
        <v>417</v>
      </c>
      <c r="C16" s="1007">
        <f t="shared" si="4"/>
        <v>24</v>
      </c>
      <c r="D16" s="1035" t="str">
        <f t="shared" si="5"/>
        <v>GBP12x24F_Quote</v>
      </c>
      <c r="E16" s="1018" t="e">
        <f ca="1">_xll.qlCalendarAdvance(trigger,"target",$E$4,A16&amp;"M","mf")</f>
        <v>#NAME?</v>
      </c>
      <c r="F16" s="1018" t="e">
        <f ca="1">_xll.qlCalendarAdvance(trigger,Calendar,E16,$F$1,"mf")</f>
        <v>#NAME?</v>
      </c>
      <c r="G16" s="1034" t="e">
        <f ca="1">_xll.qlDayCounterYearFraction(trigger,DayCounter,E16,F16)</f>
        <v>#NAME?</v>
      </c>
      <c r="H16" s="1031" t="e">
        <f ca="1">_xll.qlQuoteValue(AllTriggers,D16)</f>
        <v>#NAME?</v>
      </c>
      <c r="I16" s="1033" t="e">
        <f ca="1">_xll.qlYieldTermStructureDiscount(AllTriggers,Discounting,E16)</f>
        <v>#NAME?</v>
      </c>
      <c r="J16" s="1033" t="e">
        <f ca="1">_xll.qlYieldTSDiscount(Discounting,F16,,AllTriggers)</f>
        <v>#NAME?</v>
      </c>
      <c r="K16" s="1031" t="e">
        <f t="shared" ca="1" si="0"/>
        <v>#NAME?</v>
      </c>
      <c r="L16" s="1031" t="e">
        <f t="shared" ca="1" si="1"/>
        <v>#NAME?</v>
      </c>
      <c r="M16" s="1032" t="b">
        <v>1</v>
      </c>
      <c r="N16" s="1031" t="e">
        <f ca="1">_xll.qlInterpolationInterpolate(,$N$1,E16,TRUE)</f>
        <v>#NAME?</v>
      </c>
      <c r="O16" s="1030" t="e">
        <f t="shared" ca="1" si="2"/>
        <v>#NAME?</v>
      </c>
      <c r="P16" s="1029" t="e">
        <f t="shared" ca="1" si="3"/>
        <v>#NAME?</v>
      </c>
      <c r="R16" s="1018" t="e">
        <f ca="1">_xll.qlCalendarAdvance(,Calendar,R15,"1D","f")</f>
        <v>#NAME?</v>
      </c>
      <c r="S16" s="1017" t="e">
        <f ca="1">_xll.qlCalendarAdvance(trigger,Calendar,R16,$F$1,"mf")</f>
        <v>#NAME?</v>
      </c>
      <c r="T16" s="1016" t="e">
        <f ca="1">_xll.qlDayCounterYearFraction(trigger,DayCounter,R16,S16)</f>
        <v>#NAME?</v>
      </c>
      <c r="U16" s="1015" t="e">
        <f ca="1">_xll.qlInterpolationInterpolate(,B12Minterpolation,R16,TRUE)</f>
        <v>#NAME?</v>
      </c>
    </row>
    <row r="17" spans="1:21" ht="11.25" customHeight="1" x14ac:dyDescent="0.2">
      <c r="A17" s="1007">
        <f t="shared" si="6"/>
        <v>13</v>
      </c>
      <c r="B17" s="1007" t="s">
        <v>417</v>
      </c>
      <c r="C17" s="1007">
        <f t="shared" si="4"/>
        <v>25</v>
      </c>
      <c r="D17" s="1035" t="str">
        <f t="shared" si="5"/>
        <v>GBP13x25F_Quote</v>
      </c>
      <c r="E17" s="1018" t="e">
        <f ca="1">_xll.qlCalendarAdvance(trigger,"target",$E$4,A17&amp;"M","mf")</f>
        <v>#NAME?</v>
      </c>
      <c r="F17" s="1018" t="e">
        <f ca="1">_xll.qlCalendarAdvance(trigger,Calendar,E17,$F$1,"mf")</f>
        <v>#NAME?</v>
      </c>
      <c r="G17" s="1034" t="e">
        <f ca="1">_xll.qlDayCounterYearFraction(trigger,DayCounter,E17,F17)</f>
        <v>#NAME?</v>
      </c>
      <c r="H17" s="1031" t="e">
        <f ca="1">_xll.qlQuoteValue(AllTriggers,D17)</f>
        <v>#NAME?</v>
      </c>
      <c r="I17" s="1033" t="e">
        <f ca="1">_xll.qlYieldTermStructureDiscount(AllTriggers,Discounting,E17)</f>
        <v>#NAME?</v>
      </c>
      <c r="J17" s="1033" t="e">
        <f ca="1">_xll.qlYieldTSDiscount(Discounting,F17,,AllTriggers)</f>
        <v>#NAME?</v>
      </c>
      <c r="K17" s="1031" t="e">
        <f t="shared" ca="1" si="0"/>
        <v>#NAME?</v>
      </c>
      <c r="L17" s="1031" t="e">
        <f t="shared" ca="1" si="1"/>
        <v>#NAME?</v>
      </c>
      <c r="M17" s="1032" t="b">
        <v>0</v>
      </c>
      <c r="N17" s="1031" t="e">
        <f ca="1">_xll.qlInterpolationInterpolate(,$N$1,E17,TRUE)</f>
        <v>#NAME?</v>
      </c>
      <c r="O17" s="1030" t="e">
        <f t="shared" ca="1" si="2"/>
        <v>#NAME?</v>
      </c>
      <c r="P17" s="1029" t="e">
        <f t="shared" ca="1" si="3"/>
        <v>#NAME?</v>
      </c>
      <c r="R17" s="1018" t="e">
        <f ca="1">_xll.qlCalendarAdvance(,Calendar,R16,"1D","f")</f>
        <v>#NAME?</v>
      </c>
      <c r="S17" s="1017" t="e">
        <f ca="1">_xll.qlCalendarAdvance(trigger,Calendar,R17,$F$1,"mf")</f>
        <v>#NAME?</v>
      </c>
      <c r="T17" s="1016" t="e">
        <f ca="1">_xll.qlDayCounterYearFraction(trigger,DayCounter,R17,S17)</f>
        <v>#NAME?</v>
      </c>
      <c r="U17" s="1015" t="e">
        <f ca="1">_xll.qlInterpolationInterpolate(,B12Minterpolation,R17,TRUE)</f>
        <v>#NAME?</v>
      </c>
    </row>
    <row r="18" spans="1:21" ht="11.25" customHeight="1" x14ac:dyDescent="0.2">
      <c r="A18" s="1007">
        <f t="shared" si="6"/>
        <v>14</v>
      </c>
      <c r="B18" s="1007" t="s">
        <v>417</v>
      </c>
      <c r="C18" s="1007">
        <f t="shared" si="4"/>
        <v>26</v>
      </c>
      <c r="D18" s="1035" t="str">
        <f t="shared" si="5"/>
        <v>GBP14x26F_Quote</v>
      </c>
      <c r="E18" s="1018" t="e">
        <f ca="1">_xll.qlCalendarAdvance(trigger,"target",$E$4,A18&amp;"M","mf")</f>
        <v>#NAME?</v>
      </c>
      <c r="F18" s="1018" t="e">
        <f ca="1">_xll.qlCalendarAdvance(trigger,Calendar,E18,$F$1,"mf")</f>
        <v>#NAME?</v>
      </c>
      <c r="G18" s="1034" t="e">
        <f ca="1">_xll.qlDayCounterYearFraction(trigger,DayCounter,E18,F18)</f>
        <v>#NAME?</v>
      </c>
      <c r="H18" s="1031" t="e">
        <f ca="1">_xll.qlQuoteValue(AllTriggers,D18)</f>
        <v>#NAME?</v>
      </c>
      <c r="I18" s="1033" t="e">
        <f ca="1">_xll.qlYieldTermStructureDiscount(AllTriggers,Discounting,E18)</f>
        <v>#NAME?</v>
      </c>
      <c r="J18" s="1033" t="e">
        <f ca="1">_xll.qlYieldTSDiscount(Discounting,F18,,AllTriggers)</f>
        <v>#NAME?</v>
      </c>
      <c r="K18" s="1031" t="e">
        <f t="shared" ca="1" si="0"/>
        <v>#NAME?</v>
      </c>
      <c r="L18" s="1031" t="e">
        <f t="shared" ca="1" si="1"/>
        <v>#NAME?</v>
      </c>
      <c r="M18" s="1032" t="b">
        <v>0</v>
      </c>
      <c r="N18" s="1031" t="e">
        <f ca="1">_xll.qlInterpolationInterpolate(,$N$1,E18,TRUE)</f>
        <v>#NAME?</v>
      </c>
      <c r="O18" s="1030" t="e">
        <f t="shared" ca="1" si="2"/>
        <v>#NAME?</v>
      </c>
      <c r="P18" s="1029" t="e">
        <f t="shared" ca="1" si="3"/>
        <v>#NAME?</v>
      </c>
      <c r="R18" s="1018" t="e">
        <f ca="1">_xll.qlCalendarAdvance(,Calendar,R17,"1D","f")</f>
        <v>#NAME?</v>
      </c>
      <c r="S18" s="1017" t="e">
        <f ca="1">_xll.qlCalendarAdvance(trigger,Calendar,R18,$F$1,"mf")</f>
        <v>#NAME?</v>
      </c>
      <c r="T18" s="1016" t="e">
        <f ca="1">_xll.qlDayCounterYearFraction(trigger,DayCounter,R18,S18)</f>
        <v>#NAME?</v>
      </c>
      <c r="U18" s="1015" t="e">
        <f ca="1">_xll.qlInterpolationInterpolate(,B12Minterpolation,R18,TRUE)</f>
        <v>#NAME?</v>
      </c>
    </row>
    <row r="19" spans="1:21" ht="11.25" customHeight="1" x14ac:dyDescent="0.2">
      <c r="A19" s="1007">
        <f t="shared" si="6"/>
        <v>15</v>
      </c>
      <c r="B19" s="1007" t="s">
        <v>417</v>
      </c>
      <c r="C19" s="1007">
        <f t="shared" si="4"/>
        <v>27</v>
      </c>
      <c r="D19" s="1035" t="str">
        <f t="shared" si="5"/>
        <v>GBP15x27F_Quote</v>
      </c>
      <c r="E19" s="1018" t="e">
        <f ca="1">_xll.qlCalendarAdvance(trigger,"target",$E$4,A19&amp;"M","mf")</f>
        <v>#NAME?</v>
      </c>
      <c r="F19" s="1018" t="e">
        <f ca="1">_xll.qlCalendarAdvance(trigger,Calendar,E19,$F$1,"mf")</f>
        <v>#NAME?</v>
      </c>
      <c r="G19" s="1034" t="e">
        <f ca="1">_xll.qlDayCounterYearFraction(trigger,DayCounter,E19,F19)</f>
        <v>#NAME?</v>
      </c>
      <c r="H19" s="1031" t="e">
        <f ca="1">_xll.qlQuoteValue(AllTriggers,D19)</f>
        <v>#NAME?</v>
      </c>
      <c r="I19" s="1033" t="e">
        <f ca="1">_xll.qlYieldTermStructureDiscount(AllTriggers,Discounting,E19)</f>
        <v>#NAME?</v>
      </c>
      <c r="J19" s="1033" t="e">
        <f ca="1">_xll.qlYieldTSDiscount(Discounting,F19,,AllTriggers)</f>
        <v>#NAME?</v>
      </c>
      <c r="K19" s="1031" t="e">
        <f t="shared" ca="1" si="0"/>
        <v>#NAME?</v>
      </c>
      <c r="L19" s="1031" t="e">
        <f t="shared" ca="1" si="1"/>
        <v>#NAME?</v>
      </c>
      <c r="M19" s="1032" t="b">
        <v>0</v>
      </c>
      <c r="N19" s="1031" t="e">
        <f ca="1">_xll.qlInterpolationInterpolate(,$N$1,E19,TRUE)</f>
        <v>#NAME?</v>
      </c>
      <c r="O19" s="1030" t="e">
        <f t="shared" ca="1" si="2"/>
        <v>#NAME?</v>
      </c>
      <c r="P19" s="1029" t="e">
        <f t="shared" ca="1" si="3"/>
        <v>#NAME?</v>
      </c>
      <c r="R19" s="1018" t="e">
        <f ca="1">_xll.qlCalendarAdvance(,Calendar,R18,"1D","f")</f>
        <v>#NAME?</v>
      </c>
      <c r="S19" s="1017" t="e">
        <f ca="1">_xll.qlCalendarAdvance(trigger,Calendar,R19,$F$1,"mf")</f>
        <v>#NAME?</v>
      </c>
      <c r="T19" s="1016" t="e">
        <f ca="1">_xll.qlDayCounterYearFraction(trigger,DayCounter,R19,S19)</f>
        <v>#NAME?</v>
      </c>
      <c r="U19" s="1015" t="e">
        <f ca="1">_xll.qlInterpolationInterpolate(,B12Minterpolation,R19,TRUE)</f>
        <v>#NAME?</v>
      </c>
    </row>
    <row r="20" spans="1:21" ht="11.25" customHeight="1" x14ac:dyDescent="0.2">
      <c r="A20" s="1007">
        <f t="shared" si="6"/>
        <v>16</v>
      </c>
      <c r="B20" s="1007" t="s">
        <v>417</v>
      </c>
      <c r="C20" s="1007">
        <f t="shared" si="4"/>
        <v>28</v>
      </c>
      <c r="D20" s="1035" t="str">
        <f t="shared" si="5"/>
        <v>GBP16x28F_Quote</v>
      </c>
      <c r="E20" s="1018" t="e">
        <f ca="1">_xll.qlCalendarAdvance(trigger,"target",$E$4,A20&amp;"M","mf")</f>
        <v>#NAME?</v>
      </c>
      <c r="F20" s="1018" t="e">
        <f ca="1">_xll.qlCalendarAdvance(trigger,Calendar,E20,$F$1,"mf")</f>
        <v>#NAME?</v>
      </c>
      <c r="G20" s="1034" t="e">
        <f ca="1">_xll.qlDayCounterYearFraction(trigger,DayCounter,E20,F20)</f>
        <v>#NAME?</v>
      </c>
      <c r="H20" s="1031" t="e">
        <f ca="1">_xll.qlQuoteValue(AllTriggers,D20)</f>
        <v>#NAME?</v>
      </c>
      <c r="I20" s="1033" t="e">
        <f ca="1">_xll.qlYieldTermStructureDiscount(AllTriggers,Discounting,E20)</f>
        <v>#NAME?</v>
      </c>
      <c r="J20" s="1033" t="e">
        <f ca="1">_xll.qlYieldTSDiscount(Discounting,F20,,AllTriggers)</f>
        <v>#NAME?</v>
      </c>
      <c r="K20" s="1031" t="e">
        <f t="shared" ca="1" si="0"/>
        <v>#NAME?</v>
      </c>
      <c r="L20" s="1031" t="e">
        <f t="shared" ca="1" si="1"/>
        <v>#NAME?</v>
      </c>
      <c r="M20" s="1032" t="b">
        <v>0</v>
      </c>
      <c r="N20" s="1031" t="e">
        <f ca="1">_xll.qlInterpolationInterpolate(,$N$1,E20,TRUE)</f>
        <v>#NAME?</v>
      </c>
      <c r="O20" s="1030" t="e">
        <f t="shared" ca="1" si="2"/>
        <v>#NAME?</v>
      </c>
      <c r="P20" s="1029" t="e">
        <f t="shared" ca="1" si="3"/>
        <v>#NAME?</v>
      </c>
      <c r="R20" s="1018" t="e">
        <f ca="1">_xll.qlCalendarAdvance(,Calendar,R19,"1D","f")</f>
        <v>#NAME?</v>
      </c>
      <c r="S20" s="1017" t="e">
        <f ca="1">_xll.qlCalendarAdvance(trigger,Calendar,R20,$F$1,"mf")</f>
        <v>#NAME?</v>
      </c>
      <c r="T20" s="1016" t="e">
        <f ca="1">_xll.qlDayCounterYearFraction(trigger,DayCounter,R20,S20)</f>
        <v>#NAME?</v>
      </c>
      <c r="U20" s="1015" t="e">
        <f ca="1">_xll.qlInterpolationInterpolate(,B12Minterpolation,R20,TRUE)</f>
        <v>#NAME?</v>
      </c>
    </row>
    <row r="21" spans="1:21" ht="11.25" customHeight="1" x14ac:dyDescent="0.2">
      <c r="A21" s="1007">
        <f t="shared" si="6"/>
        <v>17</v>
      </c>
      <c r="B21" s="1007" t="s">
        <v>417</v>
      </c>
      <c r="C21" s="1007">
        <f t="shared" si="4"/>
        <v>29</v>
      </c>
      <c r="D21" s="1035" t="str">
        <f t="shared" si="5"/>
        <v>GBP17x29F_Quote</v>
      </c>
      <c r="E21" s="1018" t="e">
        <f ca="1">_xll.qlCalendarAdvance(trigger,"target",$E$4,A21&amp;"M","mf")</f>
        <v>#NAME?</v>
      </c>
      <c r="F21" s="1018" t="e">
        <f ca="1">_xll.qlCalendarAdvance(trigger,Calendar,E21,$F$1,"mf")</f>
        <v>#NAME?</v>
      </c>
      <c r="G21" s="1034" t="e">
        <f ca="1">_xll.qlDayCounterYearFraction(trigger,DayCounter,E21,F21)</f>
        <v>#NAME?</v>
      </c>
      <c r="H21" s="1031" t="e">
        <f ca="1">_xll.qlQuoteValue(AllTriggers,D21)</f>
        <v>#NAME?</v>
      </c>
      <c r="I21" s="1033" t="e">
        <f ca="1">_xll.qlYieldTermStructureDiscount(AllTriggers,Discounting,E21)</f>
        <v>#NAME?</v>
      </c>
      <c r="J21" s="1033" t="e">
        <f ca="1">_xll.qlYieldTSDiscount(Discounting,F21,,AllTriggers)</f>
        <v>#NAME?</v>
      </c>
      <c r="K21" s="1031" t="e">
        <f t="shared" ca="1" si="0"/>
        <v>#NAME?</v>
      </c>
      <c r="L21" s="1031" t="e">
        <f t="shared" ca="1" si="1"/>
        <v>#NAME?</v>
      </c>
      <c r="M21" s="1032" t="b">
        <v>0</v>
      </c>
      <c r="N21" s="1031" t="e">
        <f ca="1">_xll.qlInterpolationInterpolate(,$N$1,E21,TRUE)</f>
        <v>#NAME?</v>
      </c>
      <c r="O21" s="1030" t="e">
        <f t="shared" ca="1" si="2"/>
        <v>#NAME?</v>
      </c>
      <c r="P21" s="1029" t="e">
        <f t="shared" ca="1" si="3"/>
        <v>#NAME?</v>
      </c>
      <c r="R21" s="1018" t="e">
        <f ca="1">_xll.qlCalendarAdvance(,Calendar,R20,"1D","f")</f>
        <v>#NAME?</v>
      </c>
      <c r="S21" s="1017" t="e">
        <f ca="1">_xll.qlCalendarAdvance(trigger,Calendar,R21,$F$1,"mf")</f>
        <v>#NAME?</v>
      </c>
      <c r="T21" s="1016" t="e">
        <f ca="1">_xll.qlDayCounterYearFraction(trigger,DayCounter,R21,S21)</f>
        <v>#NAME?</v>
      </c>
      <c r="U21" s="1015" t="e">
        <f ca="1">_xll.qlInterpolationInterpolate(,B12Minterpolation,R21,TRUE)</f>
        <v>#NAME?</v>
      </c>
    </row>
    <row r="22" spans="1:21" ht="11.25" customHeight="1" x14ac:dyDescent="0.2">
      <c r="A22" s="1007">
        <f t="shared" si="6"/>
        <v>18</v>
      </c>
      <c r="B22" s="1007" t="s">
        <v>417</v>
      </c>
      <c r="C22" s="1007">
        <f t="shared" si="4"/>
        <v>30</v>
      </c>
      <c r="D22" s="1028" t="str">
        <f t="shared" si="5"/>
        <v>GBP18x30F_Quote</v>
      </c>
      <c r="E22" s="1014" t="e">
        <f ca="1">_xll.qlCalendarAdvance(trigger,"target",$E$4,A22&amp;"M","mf")</f>
        <v>#NAME?</v>
      </c>
      <c r="F22" s="1014" t="e">
        <f ca="1">_xll.qlCalendarAdvance(trigger,Calendar,E22,$F$1,"mf")</f>
        <v>#NAME?</v>
      </c>
      <c r="G22" s="1027" t="e">
        <f ca="1">_xll.qlDayCounterYearFraction(trigger,DayCounter,E22,F22)</f>
        <v>#NAME?</v>
      </c>
      <c r="H22" s="1024" t="e">
        <f ca="1">_xll.qlQuoteValue(AllTriggers,D22)</f>
        <v>#NAME?</v>
      </c>
      <c r="I22" s="1026" t="e">
        <f ca="1">_xll.qlYieldTermStructureDiscount(AllTriggers,Discounting,E22)</f>
        <v>#NAME?</v>
      </c>
      <c r="J22" s="1026" t="e">
        <f ca="1">_xll.qlYieldTSDiscount(Discounting,F22,,AllTriggers)</f>
        <v>#NAME?</v>
      </c>
      <c r="K22" s="1024" t="e">
        <f t="shared" ca="1" si="0"/>
        <v>#NAME?</v>
      </c>
      <c r="L22" s="1024" t="e">
        <f t="shared" ca="1" si="1"/>
        <v>#NAME?</v>
      </c>
      <c r="M22" s="1025" t="b">
        <v>0</v>
      </c>
      <c r="N22" s="1024" t="e">
        <f ca="1">_xll.qlInterpolationInterpolate(,$N$1,E22,TRUE)</f>
        <v>#NAME?</v>
      </c>
      <c r="O22" s="1023" t="e">
        <f t="shared" ca="1" si="2"/>
        <v>#NAME?</v>
      </c>
      <c r="P22" s="1022" t="e">
        <f t="shared" ca="1" si="3"/>
        <v>#NAME?</v>
      </c>
      <c r="R22" s="1018" t="e">
        <f ca="1">_xll.qlCalendarAdvance(,Calendar,R21,"1D","f")</f>
        <v>#NAME?</v>
      </c>
      <c r="S22" s="1017" t="e">
        <f ca="1">_xll.qlCalendarAdvance(trigger,Calendar,R22,$F$1,"mf")</f>
        <v>#NAME?</v>
      </c>
      <c r="T22" s="1016" t="e">
        <f ca="1">_xll.qlDayCounterYearFraction(trigger,DayCounter,R22,S22)</f>
        <v>#NAME?</v>
      </c>
      <c r="U22" s="1015" t="e">
        <f ca="1">_xll.qlInterpolationInterpolate(,B12Minterpolation,R22,TRUE)</f>
        <v>#NAME?</v>
      </c>
    </row>
    <row r="23" spans="1:21" ht="11.25" customHeight="1" x14ac:dyDescent="0.2">
      <c r="E23" s="1020"/>
      <c r="F23" s="1020"/>
      <c r="G23" s="1020"/>
      <c r="H23" s="1019"/>
      <c r="I23" s="1021"/>
      <c r="J23" s="1021"/>
      <c r="K23" s="1019"/>
      <c r="L23" s="1019"/>
      <c r="O23" s="1021"/>
      <c r="P23" s="1021"/>
      <c r="R23" s="1018" t="e">
        <f ca="1">_xll.qlCalendarAdvance(,Calendar,R22,"1D","f")</f>
        <v>#NAME?</v>
      </c>
      <c r="S23" s="1017" t="e">
        <f ca="1">_xll.qlCalendarAdvance(trigger,Calendar,R23,$F$1,"mf")</f>
        <v>#NAME?</v>
      </c>
      <c r="T23" s="1016" t="e">
        <f ca="1">_xll.qlDayCounterYearFraction(trigger,DayCounter,R23,S23)</f>
        <v>#NAME?</v>
      </c>
      <c r="U23" s="1015" t="e">
        <f ca="1">_xll.qlInterpolationInterpolate(,B12Minterpolation,R23,TRUE)</f>
        <v>#NAME?</v>
      </c>
    </row>
    <row r="24" spans="1:21" ht="11.25" customHeight="1" x14ac:dyDescent="0.2">
      <c r="E24" s="1020"/>
      <c r="F24" s="1020"/>
      <c r="G24" s="1020"/>
      <c r="H24" s="1019"/>
      <c r="K24" s="1019"/>
      <c r="L24" s="1019"/>
      <c r="P24" s="1021"/>
      <c r="R24" s="1018" t="e">
        <f ca="1">_xll.qlCalendarAdvance(,Calendar,R23,"1D","f")</f>
        <v>#NAME?</v>
      </c>
      <c r="S24" s="1017" t="e">
        <f ca="1">_xll.qlCalendarAdvance(trigger,Calendar,R24,$F$1,"mf")</f>
        <v>#NAME?</v>
      </c>
      <c r="T24" s="1016" t="e">
        <f ca="1">_xll.qlDayCounterYearFraction(trigger,DayCounter,R24,S24)</f>
        <v>#NAME?</v>
      </c>
      <c r="U24" s="1015" t="e">
        <f ca="1">_xll.qlInterpolationInterpolate(,B12Minterpolation,R24,TRUE)</f>
        <v>#NAME?</v>
      </c>
    </row>
    <row r="25" spans="1:21" ht="11.25" customHeight="1" x14ac:dyDescent="0.2">
      <c r="E25" s="1020"/>
      <c r="F25" s="1020"/>
      <c r="G25" s="1020"/>
      <c r="H25" s="1019"/>
      <c r="K25" s="1019"/>
      <c r="L25" s="1019"/>
      <c r="R25" s="1018" t="e">
        <f ca="1">_xll.qlCalendarAdvance(,Calendar,R24,"1D","f")</f>
        <v>#NAME?</v>
      </c>
      <c r="S25" s="1017" t="e">
        <f ca="1">_xll.qlCalendarAdvance(trigger,Calendar,R25,$F$1,"mf")</f>
        <v>#NAME?</v>
      </c>
      <c r="T25" s="1016" t="e">
        <f ca="1">_xll.qlDayCounterYearFraction(trigger,DayCounter,R25,S25)</f>
        <v>#NAME?</v>
      </c>
      <c r="U25" s="1015" t="e">
        <f ca="1">_xll.qlInterpolationInterpolate(,B12Minterpolation,R25,TRUE)</f>
        <v>#NAME?</v>
      </c>
    </row>
    <row r="26" spans="1:21" ht="11.25" customHeight="1" x14ac:dyDescent="0.2">
      <c r="E26" s="1020"/>
      <c r="F26" s="1020"/>
      <c r="G26" s="1020"/>
      <c r="H26" s="1019"/>
      <c r="K26" s="1019"/>
      <c r="L26" s="1019"/>
      <c r="R26" s="1018" t="e">
        <f ca="1">_xll.qlCalendarAdvance(,Calendar,R25,"1D","f")</f>
        <v>#NAME?</v>
      </c>
      <c r="S26" s="1017" t="e">
        <f ca="1">_xll.qlCalendarAdvance(trigger,Calendar,R26,$F$1,"mf")</f>
        <v>#NAME?</v>
      </c>
      <c r="T26" s="1016" t="e">
        <f ca="1">_xll.qlDayCounterYearFraction(trigger,DayCounter,R26,S26)</f>
        <v>#NAME?</v>
      </c>
      <c r="U26" s="1015" t="e">
        <f ca="1">_xll.qlInterpolationInterpolate(,B12Minterpolation,R26,TRUE)</f>
        <v>#NAME?</v>
      </c>
    </row>
    <row r="27" spans="1:21" ht="11.25" customHeight="1" x14ac:dyDescent="0.2">
      <c r="E27" s="1020"/>
      <c r="F27" s="1020"/>
      <c r="G27" s="1020"/>
      <c r="H27" s="1019"/>
      <c r="K27" s="1019"/>
      <c r="L27" s="1019"/>
      <c r="R27" s="1018" t="e">
        <f ca="1">_xll.qlCalendarAdvance(,Calendar,R26,"1D","f")</f>
        <v>#NAME?</v>
      </c>
      <c r="S27" s="1017" t="e">
        <f ca="1">_xll.qlCalendarAdvance(trigger,Calendar,R27,$F$1,"mf")</f>
        <v>#NAME?</v>
      </c>
      <c r="T27" s="1016" t="e">
        <f ca="1">_xll.qlDayCounterYearFraction(trigger,DayCounter,R27,S27)</f>
        <v>#NAME?</v>
      </c>
      <c r="U27" s="1015" t="e">
        <f ca="1">_xll.qlInterpolationInterpolate(,B12Minterpolation,R27,TRUE)</f>
        <v>#NAME?</v>
      </c>
    </row>
    <row r="28" spans="1:21" ht="11.25" customHeight="1" x14ac:dyDescent="0.2">
      <c r="E28" s="1020"/>
      <c r="F28" s="1020"/>
      <c r="G28" s="1020"/>
      <c r="H28" s="1019"/>
      <c r="K28" s="1019"/>
      <c r="L28" s="1019"/>
      <c r="R28" s="1018" t="e">
        <f ca="1">_xll.qlCalendarAdvance(,Calendar,R27,"1D","f")</f>
        <v>#NAME?</v>
      </c>
      <c r="S28" s="1017" t="e">
        <f ca="1">_xll.qlCalendarAdvance(trigger,Calendar,R28,$F$1,"mf")</f>
        <v>#NAME?</v>
      </c>
      <c r="T28" s="1016" t="e">
        <f ca="1">_xll.qlDayCounterYearFraction(trigger,DayCounter,R28,S28)</f>
        <v>#NAME?</v>
      </c>
      <c r="U28" s="1015" t="e">
        <f ca="1">_xll.qlInterpolationInterpolate(,B12Minterpolation,R28,TRUE)</f>
        <v>#NAME?</v>
      </c>
    </row>
    <row r="29" spans="1:21" ht="11.25" customHeight="1" x14ac:dyDescent="0.2">
      <c r="E29" s="1020"/>
      <c r="F29" s="1020"/>
      <c r="G29" s="1020"/>
      <c r="H29" s="1019"/>
      <c r="K29" s="1019"/>
      <c r="L29" s="1019"/>
      <c r="R29" s="1018" t="e">
        <f ca="1">_xll.qlCalendarAdvance(,Calendar,R28,"1D","f")</f>
        <v>#NAME?</v>
      </c>
      <c r="S29" s="1017" t="e">
        <f ca="1">_xll.qlCalendarAdvance(trigger,Calendar,R29,$F$1,"mf")</f>
        <v>#NAME?</v>
      </c>
      <c r="T29" s="1016" t="e">
        <f ca="1">_xll.qlDayCounterYearFraction(trigger,DayCounter,R29,S29)</f>
        <v>#NAME?</v>
      </c>
      <c r="U29" s="1015" t="e">
        <f ca="1">_xll.qlInterpolationInterpolate(,B12Minterpolation,R29,TRUE)</f>
        <v>#NAME?</v>
      </c>
    </row>
    <row r="30" spans="1:21" ht="11.25" customHeight="1" x14ac:dyDescent="0.2">
      <c r="E30" s="1020"/>
      <c r="F30" s="1020"/>
      <c r="G30" s="1020"/>
      <c r="H30" s="1019"/>
      <c r="K30" s="1019"/>
      <c r="L30" s="1019"/>
      <c r="R30" s="1018" t="e">
        <f ca="1">_xll.qlCalendarAdvance(,Calendar,R29,"1D","f")</f>
        <v>#NAME?</v>
      </c>
      <c r="S30" s="1017" t="e">
        <f ca="1">_xll.qlCalendarAdvance(trigger,Calendar,R30,$F$1,"mf")</f>
        <v>#NAME?</v>
      </c>
      <c r="T30" s="1016" t="e">
        <f ca="1">_xll.qlDayCounterYearFraction(trigger,DayCounter,R30,S30)</f>
        <v>#NAME?</v>
      </c>
      <c r="U30" s="1015" t="e">
        <f ca="1">_xll.qlInterpolationInterpolate(,B12Minterpolation,R30,TRUE)</f>
        <v>#NAME?</v>
      </c>
    </row>
    <row r="31" spans="1:21" ht="11.25" customHeight="1" x14ac:dyDescent="0.2">
      <c r="E31" s="1020"/>
      <c r="F31" s="1020"/>
      <c r="G31" s="1020"/>
      <c r="H31" s="1019"/>
      <c r="K31" s="1019"/>
      <c r="L31" s="1019"/>
      <c r="R31" s="1018" t="e">
        <f ca="1">_xll.qlCalendarAdvance(,Calendar,R30,"1D","f")</f>
        <v>#NAME?</v>
      </c>
      <c r="S31" s="1017" t="e">
        <f ca="1">_xll.qlCalendarAdvance(trigger,Calendar,R31,$F$1,"mf")</f>
        <v>#NAME?</v>
      </c>
      <c r="T31" s="1016" t="e">
        <f ca="1">_xll.qlDayCounterYearFraction(trigger,DayCounter,R31,S31)</f>
        <v>#NAME?</v>
      </c>
      <c r="U31" s="1015" t="e">
        <f ca="1">_xll.qlInterpolationInterpolate(,B12Minterpolation,R31,TRUE)</f>
        <v>#NAME?</v>
      </c>
    </row>
    <row r="32" spans="1:21" ht="11.25" customHeight="1" x14ac:dyDescent="0.2">
      <c r="E32" s="1020"/>
      <c r="F32" s="1020"/>
      <c r="G32" s="1020"/>
      <c r="H32" s="1019"/>
      <c r="K32" s="1019"/>
      <c r="L32" s="1019"/>
      <c r="R32" s="1018" t="e">
        <f ca="1">_xll.qlCalendarAdvance(,Calendar,R31,"1D","f")</f>
        <v>#NAME?</v>
      </c>
      <c r="S32" s="1017" t="e">
        <f ca="1">_xll.qlCalendarAdvance(trigger,Calendar,R32,$F$1,"mf")</f>
        <v>#NAME?</v>
      </c>
      <c r="T32" s="1016" t="e">
        <f ca="1">_xll.qlDayCounterYearFraction(trigger,DayCounter,R32,S32)</f>
        <v>#NAME?</v>
      </c>
      <c r="U32" s="1015" t="e">
        <f ca="1">_xll.qlInterpolationInterpolate(,B12Minterpolation,R32,TRUE)</f>
        <v>#NAME?</v>
      </c>
    </row>
    <row r="33" spans="5:21" ht="11.25" customHeight="1" x14ac:dyDescent="0.2">
      <c r="E33" s="1020"/>
      <c r="F33" s="1020"/>
      <c r="G33" s="1020"/>
      <c r="H33" s="1019"/>
      <c r="K33" s="1019"/>
      <c r="L33" s="1019"/>
      <c r="R33" s="1018" t="e">
        <f ca="1">_xll.qlCalendarAdvance(,Calendar,R32,"1D","f")</f>
        <v>#NAME?</v>
      </c>
      <c r="S33" s="1017" t="e">
        <f ca="1">_xll.qlCalendarAdvance(trigger,Calendar,R33,$F$1,"mf")</f>
        <v>#NAME?</v>
      </c>
      <c r="T33" s="1016" t="e">
        <f ca="1">_xll.qlDayCounterYearFraction(trigger,DayCounter,R33,S33)</f>
        <v>#NAME?</v>
      </c>
      <c r="U33" s="1015" t="e">
        <f ca="1">_xll.qlInterpolationInterpolate(,B12Minterpolation,R33,TRUE)</f>
        <v>#NAME?</v>
      </c>
    </row>
    <row r="34" spans="5:21" ht="11.25" customHeight="1" x14ac:dyDescent="0.2">
      <c r="E34" s="1020"/>
      <c r="F34" s="1020"/>
      <c r="G34" s="1020"/>
      <c r="H34" s="1019"/>
      <c r="K34" s="1019"/>
      <c r="L34" s="1019"/>
      <c r="R34" s="1018" t="e">
        <f ca="1">_xll.qlCalendarAdvance(,Calendar,R33,"1D","f")</f>
        <v>#NAME?</v>
      </c>
      <c r="S34" s="1017" t="e">
        <f ca="1">_xll.qlCalendarAdvance(trigger,Calendar,R34,$F$1,"mf")</f>
        <v>#NAME?</v>
      </c>
      <c r="T34" s="1016" t="e">
        <f ca="1">_xll.qlDayCounterYearFraction(trigger,DayCounter,R34,S34)</f>
        <v>#NAME?</v>
      </c>
      <c r="U34" s="1015" t="e">
        <f ca="1">_xll.qlInterpolationInterpolate(,B12Minterpolation,R34,TRUE)</f>
        <v>#NAME?</v>
      </c>
    </row>
    <row r="35" spans="5:21" ht="11.25" customHeight="1" x14ac:dyDescent="0.2">
      <c r="E35" s="1020"/>
      <c r="F35" s="1020"/>
      <c r="G35" s="1020"/>
      <c r="H35" s="1019"/>
      <c r="K35" s="1019"/>
      <c r="L35" s="1019"/>
      <c r="R35" s="1018" t="e">
        <f ca="1">_xll.qlCalendarAdvance(,Calendar,R34,"1D","f")</f>
        <v>#NAME?</v>
      </c>
      <c r="S35" s="1017" t="e">
        <f ca="1">_xll.qlCalendarAdvance(trigger,Calendar,R35,$F$1,"mf")</f>
        <v>#NAME?</v>
      </c>
      <c r="T35" s="1016" t="e">
        <f ca="1">_xll.qlDayCounterYearFraction(trigger,DayCounter,R35,S35)</f>
        <v>#NAME?</v>
      </c>
      <c r="U35" s="1015" t="e">
        <f ca="1">_xll.qlInterpolationInterpolate(,B12Minterpolation,R35,TRUE)</f>
        <v>#NAME?</v>
      </c>
    </row>
    <row r="36" spans="5:21" ht="11.25" customHeight="1" x14ac:dyDescent="0.2">
      <c r="E36" s="1020"/>
      <c r="F36" s="1020"/>
      <c r="G36" s="1020"/>
      <c r="H36" s="1019"/>
      <c r="K36" s="1019"/>
      <c r="L36" s="1019"/>
      <c r="R36" s="1018" t="e">
        <f ca="1">_xll.qlCalendarAdvance(,Calendar,R35,"1D","f")</f>
        <v>#NAME?</v>
      </c>
      <c r="S36" s="1017" t="e">
        <f ca="1">_xll.qlCalendarAdvance(trigger,Calendar,R36,$F$1,"mf")</f>
        <v>#NAME?</v>
      </c>
      <c r="T36" s="1016" t="e">
        <f ca="1">_xll.qlDayCounterYearFraction(trigger,DayCounter,R36,S36)</f>
        <v>#NAME?</v>
      </c>
      <c r="U36" s="1015" t="e">
        <f ca="1">_xll.qlInterpolationInterpolate(,B12Minterpolation,R36,TRUE)</f>
        <v>#NAME?</v>
      </c>
    </row>
    <row r="37" spans="5:21" ht="11.25" customHeight="1" x14ac:dyDescent="0.2">
      <c r="E37" s="1020"/>
      <c r="F37" s="1020"/>
      <c r="G37" s="1020"/>
      <c r="H37" s="1019"/>
      <c r="K37" s="1019"/>
      <c r="L37" s="1019"/>
      <c r="R37" s="1018" t="e">
        <f ca="1">_xll.qlCalendarAdvance(,Calendar,R36,"1D","f")</f>
        <v>#NAME?</v>
      </c>
      <c r="S37" s="1017" t="e">
        <f ca="1">_xll.qlCalendarAdvance(trigger,Calendar,R37,$F$1,"mf")</f>
        <v>#NAME?</v>
      </c>
      <c r="T37" s="1016" t="e">
        <f ca="1">_xll.qlDayCounterYearFraction(trigger,DayCounter,R37,S37)</f>
        <v>#NAME?</v>
      </c>
      <c r="U37" s="1015" t="e">
        <f ca="1">_xll.qlInterpolationInterpolate(,B12Minterpolation,R37,TRUE)</f>
        <v>#NAME?</v>
      </c>
    </row>
    <row r="38" spans="5:21" ht="11.25" customHeight="1" x14ac:dyDescent="0.2">
      <c r="E38" s="1020"/>
      <c r="F38" s="1020"/>
      <c r="G38" s="1020"/>
      <c r="H38" s="1019"/>
      <c r="K38" s="1019"/>
      <c r="L38" s="1019"/>
      <c r="R38" s="1018" t="e">
        <f ca="1">_xll.qlCalendarAdvance(,Calendar,R37,"1D","f")</f>
        <v>#NAME?</v>
      </c>
      <c r="S38" s="1017" t="e">
        <f ca="1">_xll.qlCalendarAdvance(trigger,Calendar,R38,$F$1,"mf")</f>
        <v>#NAME?</v>
      </c>
      <c r="T38" s="1016" t="e">
        <f ca="1">_xll.qlDayCounterYearFraction(trigger,DayCounter,R38,S38)</f>
        <v>#NAME?</v>
      </c>
      <c r="U38" s="1015" t="e">
        <f ca="1">_xll.qlInterpolationInterpolate(,B12Minterpolation,R38,TRUE)</f>
        <v>#NAME?</v>
      </c>
    </row>
    <row r="39" spans="5:21" ht="11.25" customHeight="1" x14ac:dyDescent="0.2">
      <c r="E39" s="1020"/>
      <c r="F39" s="1020"/>
      <c r="G39" s="1020"/>
      <c r="H39" s="1019"/>
      <c r="K39" s="1019"/>
      <c r="L39" s="1019"/>
      <c r="R39" s="1018" t="e">
        <f ca="1">_xll.qlCalendarAdvance(,Calendar,R38,"1D","f")</f>
        <v>#NAME?</v>
      </c>
      <c r="S39" s="1017" t="e">
        <f ca="1">_xll.qlCalendarAdvance(trigger,Calendar,R39,$F$1,"mf")</f>
        <v>#NAME?</v>
      </c>
      <c r="T39" s="1016" t="e">
        <f ca="1">_xll.qlDayCounterYearFraction(trigger,DayCounter,R39,S39)</f>
        <v>#NAME?</v>
      </c>
      <c r="U39" s="1015" t="e">
        <f ca="1">_xll.qlInterpolationInterpolate(,B12Minterpolation,R39,TRUE)</f>
        <v>#NAME?</v>
      </c>
    </row>
    <row r="40" spans="5:21" ht="11.25" customHeight="1" x14ac:dyDescent="0.2">
      <c r="E40" s="1020"/>
      <c r="F40" s="1020"/>
      <c r="G40" s="1020"/>
      <c r="H40" s="1019"/>
      <c r="K40" s="1019"/>
      <c r="L40" s="1019"/>
      <c r="R40" s="1018" t="e">
        <f ca="1">_xll.qlCalendarAdvance(,Calendar,R39,"1D","f")</f>
        <v>#NAME?</v>
      </c>
      <c r="S40" s="1017" t="e">
        <f ca="1">_xll.qlCalendarAdvance(trigger,Calendar,R40,$F$1,"mf")</f>
        <v>#NAME?</v>
      </c>
      <c r="T40" s="1016" t="e">
        <f ca="1">_xll.qlDayCounterYearFraction(trigger,DayCounter,R40,S40)</f>
        <v>#NAME?</v>
      </c>
      <c r="U40" s="1015" t="e">
        <f ca="1">_xll.qlInterpolationInterpolate(,B12Minterpolation,R40,TRUE)</f>
        <v>#NAME?</v>
      </c>
    </row>
    <row r="41" spans="5:21" ht="11.25" customHeight="1" x14ac:dyDescent="0.2">
      <c r="E41" s="1020"/>
      <c r="F41" s="1020"/>
      <c r="G41" s="1020"/>
      <c r="H41" s="1019"/>
      <c r="K41" s="1019"/>
      <c r="L41" s="1019"/>
      <c r="R41" s="1018" t="e">
        <f ca="1">_xll.qlCalendarAdvance(,Calendar,R40,"1D","f")</f>
        <v>#NAME?</v>
      </c>
      <c r="S41" s="1017" t="e">
        <f ca="1">_xll.qlCalendarAdvance(trigger,Calendar,R41,$F$1,"mf")</f>
        <v>#NAME?</v>
      </c>
      <c r="T41" s="1016" t="e">
        <f ca="1">_xll.qlDayCounterYearFraction(trigger,DayCounter,R41,S41)</f>
        <v>#NAME?</v>
      </c>
      <c r="U41" s="1015" t="e">
        <f ca="1">_xll.qlInterpolationInterpolate(,B12Minterpolation,R41,TRUE)</f>
        <v>#NAME?</v>
      </c>
    </row>
    <row r="42" spans="5:21" ht="11.25" customHeight="1" x14ac:dyDescent="0.2">
      <c r="E42" s="1020"/>
      <c r="F42" s="1020"/>
      <c r="G42" s="1020"/>
      <c r="H42" s="1019"/>
      <c r="K42" s="1019"/>
      <c r="L42" s="1019"/>
      <c r="R42" s="1018" t="e">
        <f ca="1">_xll.qlCalendarAdvance(,Calendar,R41,"1D","f")</f>
        <v>#NAME?</v>
      </c>
      <c r="S42" s="1017" t="e">
        <f ca="1">_xll.qlCalendarAdvance(trigger,Calendar,R42,$F$1,"mf")</f>
        <v>#NAME?</v>
      </c>
      <c r="T42" s="1016" t="e">
        <f ca="1">_xll.qlDayCounterYearFraction(trigger,DayCounter,R42,S42)</f>
        <v>#NAME?</v>
      </c>
      <c r="U42" s="1015" t="e">
        <f ca="1">_xll.qlInterpolationInterpolate(,B12Minterpolation,R42,TRUE)</f>
        <v>#NAME?</v>
      </c>
    </row>
    <row r="43" spans="5:21" ht="11.25" customHeight="1" x14ac:dyDescent="0.2">
      <c r="E43" s="1020"/>
      <c r="F43" s="1020"/>
      <c r="G43" s="1020"/>
      <c r="H43" s="1019"/>
      <c r="K43" s="1019"/>
      <c r="L43" s="1019"/>
      <c r="R43" s="1018" t="e">
        <f ca="1">_xll.qlCalendarAdvance(,Calendar,R42,"1D","f")</f>
        <v>#NAME?</v>
      </c>
      <c r="S43" s="1017" t="e">
        <f ca="1">_xll.qlCalendarAdvance(trigger,Calendar,R43,$F$1,"mf")</f>
        <v>#NAME?</v>
      </c>
      <c r="T43" s="1016" t="e">
        <f ca="1">_xll.qlDayCounterYearFraction(trigger,DayCounter,R43,S43)</f>
        <v>#NAME?</v>
      </c>
      <c r="U43" s="1015" t="e">
        <f ca="1">_xll.qlInterpolationInterpolate(,B12Minterpolation,R43,TRUE)</f>
        <v>#NAME?</v>
      </c>
    </row>
    <row r="44" spans="5:21" ht="11.25" customHeight="1" x14ac:dyDescent="0.2">
      <c r="E44" s="1020"/>
      <c r="F44" s="1020"/>
      <c r="G44" s="1020"/>
      <c r="H44" s="1019"/>
      <c r="K44" s="1019"/>
      <c r="L44" s="1019"/>
      <c r="R44" s="1018" t="e">
        <f ca="1">_xll.qlCalendarAdvance(,Calendar,R43,"1D","f")</f>
        <v>#NAME?</v>
      </c>
      <c r="S44" s="1017" t="e">
        <f ca="1">_xll.qlCalendarAdvance(trigger,Calendar,R44,$F$1,"mf")</f>
        <v>#NAME?</v>
      </c>
      <c r="T44" s="1016" t="e">
        <f ca="1">_xll.qlDayCounterYearFraction(trigger,DayCounter,R44,S44)</f>
        <v>#NAME?</v>
      </c>
      <c r="U44" s="1015" t="e">
        <f ca="1">_xll.qlInterpolationInterpolate(,B12Minterpolation,R44,TRUE)</f>
        <v>#NAME?</v>
      </c>
    </row>
    <row r="45" spans="5:21" ht="11.25" customHeight="1" x14ac:dyDescent="0.2">
      <c r="E45" s="1020"/>
      <c r="F45" s="1020"/>
      <c r="G45" s="1020"/>
      <c r="H45" s="1019"/>
      <c r="K45" s="1019"/>
      <c r="L45" s="1019"/>
      <c r="R45" s="1018" t="e">
        <f ca="1">_xll.qlCalendarAdvance(,Calendar,R44,"1D","f")</f>
        <v>#NAME?</v>
      </c>
      <c r="S45" s="1017" t="e">
        <f ca="1">_xll.qlCalendarAdvance(trigger,Calendar,R45,$F$1,"mf")</f>
        <v>#NAME?</v>
      </c>
      <c r="T45" s="1016" t="e">
        <f ca="1">_xll.qlDayCounterYearFraction(trigger,DayCounter,R45,S45)</f>
        <v>#NAME?</v>
      </c>
      <c r="U45" s="1015" t="e">
        <f ca="1">_xll.qlInterpolationInterpolate(,B12Minterpolation,R45,TRUE)</f>
        <v>#NAME?</v>
      </c>
    </row>
    <row r="46" spans="5:21" ht="11.25" customHeight="1" x14ac:dyDescent="0.2">
      <c r="E46" s="1020"/>
      <c r="F46" s="1020"/>
      <c r="G46" s="1020"/>
      <c r="H46" s="1019"/>
      <c r="K46" s="1019"/>
      <c r="L46" s="1019"/>
      <c r="R46" s="1018" t="e">
        <f ca="1">_xll.qlCalendarAdvance(,Calendar,R45,"1D","f")</f>
        <v>#NAME?</v>
      </c>
      <c r="S46" s="1017" t="e">
        <f ca="1">_xll.qlCalendarAdvance(trigger,Calendar,R46,$F$1,"mf")</f>
        <v>#NAME?</v>
      </c>
      <c r="T46" s="1016" t="e">
        <f ca="1">_xll.qlDayCounterYearFraction(trigger,DayCounter,R46,S46)</f>
        <v>#NAME?</v>
      </c>
      <c r="U46" s="1015" t="e">
        <f ca="1">_xll.qlInterpolationInterpolate(,B12Minterpolation,R46,TRUE)</f>
        <v>#NAME?</v>
      </c>
    </row>
    <row r="47" spans="5:21" ht="11.25" customHeight="1" x14ac:dyDescent="0.2">
      <c r="E47" s="1020"/>
      <c r="F47" s="1020"/>
      <c r="G47" s="1020"/>
      <c r="H47" s="1019"/>
      <c r="K47" s="1019"/>
      <c r="L47" s="1019"/>
      <c r="R47" s="1018" t="e">
        <f ca="1">_xll.qlCalendarAdvance(,Calendar,R46,"1D","f")</f>
        <v>#NAME?</v>
      </c>
      <c r="S47" s="1017" t="e">
        <f ca="1">_xll.qlCalendarAdvance(trigger,Calendar,R47,$F$1,"mf")</f>
        <v>#NAME?</v>
      </c>
      <c r="T47" s="1016" t="e">
        <f ca="1">_xll.qlDayCounterYearFraction(trigger,DayCounter,R47,S47)</f>
        <v>#NAME?</v>
      </c>
      <c r="U47" s="1015" t="e">
        <f ca="1">_xll.qlInterpolationInterpolate(,B12Minterpolation,R47,TRUE)</f>
        <v>#NAME?</v>
      </c>
    </row>
    <row r="48" spans="5:21" ht="11.25" customHeight="1" x14ac:dyDescent="0.2">
      <c r="E48" s="1020"/>
      <c r="F48" s="1020"/>
      <c r="G48" s="1020"/>
      <c r="H48" s="1019"/>
      <c r="K48" s="1019"/>
      <c r="L48" s="1019"/>
      <c r="R48" s="1018" t="e">
        <f ca="1">_xll.qlCalendarAdvance(,Calendar,R47,"1D","f")</f>
        <v>#NAME?</v>
      </c>
      <c r="S48" s="1017" t="e">
        <f ca="1">_xll.qlCalendarAdvance(trigger,Calendar,R48,$F$1,"mf")</f>
        <v>#NAME?</v>
      </c>
      <c r="T48" s="1016" t="e">
        <f ca="1">_xll.qlDayCounterYearFraction(trigger,DayCounter,R48,S48)</f>
        <v>#NAME?</v>
      </c>
      <c r="U48" s="1015" t="e">
        <f ca="1">_xll.qlInterpolationInterpolate(,B12Minterpolation,R48,TRUE)</f>
        <v>#NAME?</v>
      </c>
    </row>
    <row r="49" spans="5:21" ht="11.25" customHeight="1" x14ac:dyDescent="0.2">
      <c r="E49" s="1020"/>
      <c r="F49" s="1020"/>
      <c r="G49" s="1020"/>
      <c r="H49" s="1019"/>
      <c r="K49" s="1019"/>
      <c r="L49" s="1019"/>
      <c r="R49" s="1018" t="e">
        <f ca="1">_xll.qlCalendarAdvance(,Calendar,R48,"1D","f")</f>
        <v>#NAME?</v>
      </c>
      <c r="S49" s="1017" t="e">
        <f ca="1">_xll.qlCalendarAdvance(trigger,Calendar,R49,$F$1,"mf")</f>
        <v>#NAME?</v>
      </c>
      <c r="T49" s="1016" t="e">
        <f ca="1">_xll.qlDayCounterYearFraction(trigger,DayCounter,R49,S49)</f>
        <v>#NAME?</v>
      </c>
      <c r="U49" s="1015" t="e">
        <f ca="1">_xll.qlInterpolationInterpolate(,B12Minterpolation,R49,TRUE)</f>
        <v>#NAME?</v>
      </c>
    </row>
    <row r="50" spans="5:21" ht="11.25" customHeight="1" x14ac:dyDescent="0.2">
      <c r="E50" s="1020"/>
      <c r="F50" s="1020"/>
      <c r="G50" s="1020"/>
      <c r="H50" s="1019"/>
      <c r="K50" s="1019"/>
      <c r="L50" s="1019"/>
      <c r="R50" s="1018" t="e">
        <f ca="1">_xll.qlCalendarAdvance(,Calendar,R49,"1D","f")</f>
        <v>#NAME?</v>
      </c>
      <c r="S50" s="1017" t="e">
        <f ca="1">_xll.qlCalendarAdvance(trigger,Calendar,R50,$F$1,"mf")</f>
        <v>#NAME?</v>
      </c>
      <c r="T50" s="1016" t="e">
        <f ca="1">_xll.qlDayCounterYearFraction(trigger,DayCounter,R50,S50)</f>
        <v>#NAME?</v>
      </c>
      <c r="U50" s="1015" t="e">
        <f ca="1">_xll.qlInterpolationInterpolate(,B12Minterpolation,R50,TRUE)</f>
        <v>#NAME?</v>
      </c>
    </row>
    <row r="51" spans="5:21" ht="11.25" customHeight="1" x14ac:dyDescent="0.2">
      <c r="E51" s="1020"/>
      <c r="F51" s="1020"/>
      <c r="G51" s="1020"/>
      <c r="H51" s="1019"/>
      <c r="K51" s="1019"/>
      <c r="L51" s="1019"/>
      <c r="R51" s="1018" t="e">
        <f ca="1">_xll.qlCalendarAdvance(,Calendar,R50,"1D","f")</f>
        <v>#NAME?</v>
      </c>
      <c r="S51" s="1017" t="e">
        <f ca="1">_xll.qlCalendarAdvance(trigger,Calendar,R51,$F$1,"mf")</f>
        <v>#NAME?</v>
      </c>
      <c r="T51" s="1016" t="e">
        <f ca="1">_xll.qlDayCounterYearFraction(trigger,DayCounter,R51,S51)</f>
        <v>#NAME?</v>
      </c>
      <c r="U51" s="1015" t="e">
        <f ca="1">_xll.qlInterpolationInterpolate(,B12Minterpolation,R51,TRUE)</f>
        <v>#NAME?</v>
      </c>
    </row>
    <row r="52" spans="5:21" ht="11.25" customHeight="1" x14ac:dyDescent="0.2">
      <c r="E52" s="1020"/>
      <c r="F52" s="1020"/>
      <c r="G52" s="1020"/>
      <c r="H52" s="1019"/>
      <c r="K52" s="1019"/>
      <c r="L52" s="1019"/>
      <c r="R52" s="1018" t="e">
        <f ca="1">_xll.qlCalendarAdvance(,Calendar,R51,"1D","f")</f>
        <v>#NAME?</v>
      </c>
      <c r="S52" s="1017" t="e">
        <f ca="1">_xll.qlCalendarAdvance(trigger,Calendar,R52,$F$1,"mf")</f>
        <v>#NAME?</v>
      </c>
      <c r="T52" s="1016" t="e">
        <f ca="1">_xll.qlDayCounterYearFraction(trigger,DayCounter,R52,S52)</f>
        <v>#NAME?</v>
      </c>
      <c r="U52" s="1015" t="e">
        <f ca="1">_xll.qlInterpolationInterpolate(,B12Minterpolation,R52,TRUE)</f>
        <v>#NAME?</v>
      </c>
    </row>
    <row r="53" spans="5:21" x14ac:dyDescent="0.2">
      <c r="E53" s="1020"/>
      <c r="F53" s="1020"/>
      <c r="G53" s="1020"/>
      <c r="H53" s="1019"/>
      <c r="K53" s="1019"/>
      <c r="L53" s="1019"/>
      <c r="R53" s="1018" t="e">
        <f ca="1">_xll.qlCalendarAdvance(,Calendar,R52,"1D","f")</f>
        <v>#NAME?</v>
      </c>
      <c r="S53" s="1017" t="e">
        <f ca="1">_xll.qlCalendarAdvance(trigger,Calendar,R53,$F$1,"mf")</f>
        <v>#NAME?</v>
      </c>
      <c r="T53" s="1016" t="e">
        <f ca="1">_xll.qlDayCounterYearFraction(trigger,DayCounter,R53,S53)</f>
        <v>#NAME?</v>
      </c>
      <c r="U53" s="1015" t="e">
        <f ca="1">_xll.qlInterpolationInterpolate(,B12Minterpolation,R53,TRUE)</f>
        <v>#NAME?</v>
      </c>
    </row>
    <row r="54" spans="5:21" x14ac:dyDescent="0.2">
      <c r="R54" s="1018" t="e">
        <f ca="1">_xll.qlCalendarAdvance(,Calendar,R53,"1D","f")</f>
        <v>#NAME?</v>
      </c>
      <c r="S54" s="1017" t="e">
        <f ca="1">_xll.qlCalendarAdvance(trigger,Calendar,R54,$F$1,"mf")</f>
        <v>#NAME?</v>
      </c>
      <c r="T54" s="1016" t="e">
        <f ca="1">_xll.qlDayCounterYearFraction(trigger,DayCounter,R54,S54)</f>
        <v>#NAME?</v>
      </c>
      <c r="U54" s="1015" t="e">
        <f ca="1">_xll.qlInterpolationInterpolate(,B12Minterpolation,R54,TRUE)</f>
        <v>#NAME?</v>
      </c>
    </row>
    <row r="55" spans="5:21" x14ac:dyDescent="0.2">
      <c r="R55" s="1018" t="e">
        <f ca="1">_xll.qlCalendarAdvance(,Calendar,R54,"1D","f")</f>
        <v>#NAME?</v>
      </c>
      <c r="S55" s="1017" t="e">
        <f ca="1">_xll.qlCalendarAdvance(trigger,Calendar,R55,$F$1,"mf")</f>
        <v>#NAME?</v>
      </c>
      <c r="T55" s="1016" t="e">
        <f ca="1">_xll.qlDayCounterYearFraction(trigger,DayCounter,R55,S55)</f>
        <v>#NAME?</v>
      </c>
      <c r="U55" s="1015" t="e">
        <f ca="1">_xll.qlInterpolationInterpolate(,B12Minterpolation,R55,TRUE)</f>
        <v>#NAME?</v>
      </c>
    </row>
    <row r="56" spans="5:21" x14ac:dyDescent="0.2">
      <c r="R56" s="1018" t="e">
        <f ca="1">_xll.qlCalendarAdvance(,Calendar,R55,"1D","f")</f>
        <v>#NAME?</v>
      </c>
      <c r="S56" s="1017" t="e">
        <f ca="1">_xll.qlCalendarAdvance(trigger,Calendar,R56,$F$1,"mf")</f>
        <v>#NAME?</v>
      </c>
      <c r="T56" s="1016" t="e">
        <f ca="1">_xll.qlDayCounterYearFraction(trigger,DayCounter,R56,S56)</f>
        <v>#NAME?</v>
      </c>
      <c r="U56" s="1015" t="e">
        <f ca="1">_xll.qlInterpolationInterpolate(,B12Minterpolation,R56,TRUE)</f>
        <v>#NAME?</v>
      </c>
    </row>
    <row r="57" spans="5:21" x14ac:dyDescent="0.2">
      <c r="R57" s="1018" t="e">
        <f ca="1">_xll.qlCalendarAdvance(,Calendar,R56,"1D","f")</f>
        <v>#NAME?</v>
      </c>
      <c r="S57" s="1017" t="e">
        <f ca="1">_xll.qlCalendarAdvance(trigger,Calendar,R57,$F$1,"mf")</f>
        <v>#NAME?</v>
      </c>
      <c r="T57" s="1016" t="e">
        <f ca="1">_xll.qlDayCounterYearFraction(trigger,DayCounter,R57,S57)</f>
        <v>#NAME?</v>
      </c>
      <c r="U57" s="1015" t="e">
        <f ca="1">_xll.qlInterpolationInterpolate(,B12Minterpolation,R57,TRUE)</f>
        <v>#NAME?</v>
      </c>
    </row>
    <row r="58" spans="5:21" x14ac:dyDescent="0.2">
      <c r="R58" s="1018" t="e">
        <f ca="1">_xll.qlCalendarAdvance(,Calendar,R57,"1D","f")</f>
        <v>#NAME?</v>
      </c>
      <c r="S58" s="1017" t="e">
        <f ca="1">_xll.qlCalendarAdvance(trigger,Calendar,R58,$F$1,"mf")</f>
        <v>#NAME?</v>
      </c>
      <c r="T58" s="1016" t="e">
        <f ca="1">_xll.qlDayCounterYearFraction(trigger,DayCounter,R58,S58)</f>
        <v>#NAME?</v>
      </c>
      <c r="U58" s="1015" t="e">
        <f ca="1">_xll.qlInterpolationInterpolate(,B12Minterpolation,R58,TRUE)</f>
        <v>#NAME?</v>
      </c>
    </row>
    <row r="59" spans="5:21" x14ac:dyDescent="0.2">
      <c r="R59" s="1018" t="e">
        <f ca="1">_xll.qlCalendarAdvance(,Calendar,R58,"1D","f")</f>
        <v>#NAME?</v>
      </c>
      <c r="S59" s="1017" t="e">
        <f ca="1">_xll.qlCalendarAdvance(trigger,Calendar,R59,$F$1,"mf")</f>
        <v>#NAME?</v>
      </c>
      <c r="T59" s="1016" t="e">
        <f ca="1">_xll.qlDayCounterYearFraction(trigger,DayCounter,R59,S59)</f>
        <v>#NAME?</v>
      </c>
      <c r="U59" s="1015" t="e">
        <f ca="1">_xll.qlInterpolationInterpolate(,B12Minterpolation,R59,TRUE)</f>
        <v>#NAME?</v>
      </c>
    </row>
    <row r="60" spans="5:21" x14ac:dyDescent="0.2">
      <c r="R60" s="1018" t="e">
        <f ca="1">_xll.qlCalendarAdvance(,Calendar,R59,"1D","f")</f>
        <v>#NAME?</v>
      </c>
      <c r="S60" s="1017" t="e">
        <f ca="1">_xll.qlCalendarAdvance(trigger,Calendar,R60,$F$1,"mf")</f>
        <v>#NAME?</v>
      </c>
      <c r="T60" s="1016" t="e">
        <f ca="1">_xll.qlDayCounterYearFraction(trigger,DayCounter,R60,S60)</f>
        <v>#NAME?</v>
      </c>
      <c r="U60" s="1015" t="e">
        <f ca="1">_xll.qlInterpolationInterpolate(,B12Minterpolation,R60,TRUE)</f>
        <v>#NAME?</v>
      </c>
    </row>
    <row r="61" spans="5:21" x14ac:dyDescent="0.2">
      <c r="R61" s="1018" t="e">
        <f ca="1">_xll.qlCalendarAdvance(,Calendar,R60,"1D","f")</f>
        <v>#NAME?</v>
      </c>
      <c r="S61" s="1017" t="e">
        <f ca="1">_xll.qlCalendarAdvance(trigger,Calendar,R61,$F$1,"mf")</f>
        <v>#NAME?</v>
      </c>
      <c r="T61" s="1016" t="e">
        <f ca="1">_xll.qlDayCounterYearFraction(trigger,DayCounter,R61,S61)</f>
        <v>#NAME?</v>
      </c>
      <c r="U61" s="1015" t="e">
        <f ca="1">_xll.qlInterpolationInterpolate(,B12Minterpolation,R61,TRUE)</f>
        <v>#NAME?</v>
      </c>
    </row>
    <row r="62" spans="5:21" x14ac:dyDescent="0.2">
      <c r="R62" s="1018" t="e">
        <f ca="1">_xll.qlCalendarAdvance(,Calendar,R61,"1D","f")</f>
        <v>#NAME?</v>
      </c>
      <c r="S62" s="1017" t="e">
        <f ca="1">_xll.qlCalendarAdvance(trigger,Calendar,R62,$F$1,"mf")</f>
        <v>#NAME?</v>
      </c>
      <c r="T62" s="1016" t="e">
        <f ca="1">_xll.qlDayCounterYearFraction(trigger,DayCounter,R62,S62)</f>
        <v>#NAME?</v>
      </c>
      <c r="U62" s="1015" t="e">
        <f ca="1">_xll.qlInterpolationInterpolate(,B12Minterpolation,R62,TRUE)</f>
        <v>#NAME?</v>
      </c>
    </row>
    <row r="63" spans="5:21" x14ac:dyDescent="0.2">
      <c r="R63" s="1018" t="e">
        <f ca="1">_xll.qlCalendarAdvance(,Calendar,R62,"1D","f")</f>
        <v>#NAME?</v>
      </c>
      <c r="S63" s="1017" t="e">
        <f ca="1">_xll.qlCalendarAdvance(trigger,Calendar,R63,$F$1,"mf")</f>
        <v>#NAME?</v>
      </c>
      <c r="T63" s="1016" t="e">
        <f ca="1">_xll.qlDayCounterYearFraction(trigger,DayCounter,R63,S63)</f>
        <v>#NAME?</v>
      </c>
      <c r="U63" s="1015" t="e">
        <f ca="1">_xll.qlInterpolationInterpolate(,B12Minterpolation,R63,TRUE)</f>
        <v>#NAME?</v>
      </c>
    </row>
    <row r="64" spans="5:21" x14ac:dyDescent="0.2">
      <c r="R64" s="1018" t="e">
        <f ca="1">_xll.qlCalendarAdvance(,Calendar,R63,"1D","f")</f>
        <v>#NAME?</v>
      </c>
      <c r="S64" s="1017" t="e">
        <f ca="1">_xll.qlCalendarAdvance(trigger,Calendar,R64,$F$1,"mf")</f>
        <v>#NAME?</v>
      </c>
      <c r="T64" s="1016" t="e">
        <f ca="1">_xll.qlDayCounterYearFraction(trigger,DayCounter,R64,S64)</f>
        <v>#NAME?</v>
      </c>
      <c r="U64" s="1015" t="e">
        <f ca="1">_xll.qlInterpolationInterpolate(,B12Minterpolation,R64,TRUE)</f>
        <v>#NAME?</v>
      </c>
    </row>
    <row r="65" spans="18:21" x14ac:dyDescent="0.2">
      <c r="R65" s="1018" t="e">
        <f ca="1">_xll.qlCalendarAdvance(,Calendar,R64,"1D","f")</f>
        <v>#NAME?</v>
      </c>
      <c r="S65" s="1017" t="e">
        <f ca="1">_xll.qlCalendarAdvance(trigger,Calendar,R65,$F$1,"mf")</f>
        <v>#NAME?</v>
      </c>
      <c r="T65" s="1016" t="e">
        <f ca="1">_xll.qlDayCounterYearFraction(trigger,DayCounter,R65,S65)</f>
        <v>#NAME?</v>
      </c>
      <c r="U65" s="1015" t="e">
        <f ca="1">_xll.qlInterpolationInterpolate(,B12Minterpolation,R65,TRUE)</f>
        <v>#NAME?</v>
      </c>
    </row>
    <row r="66" spans="18:21" x14ac:dyDescent="0.2">
      <c r="R66" s="1018" t="e">
        <f ca="1">_xll.qlCalendarAdvance(,Calendar,R65,"1D","f")</f>
        <v>#NAME?</v>
      </c>
      <c r="S66" s="1017" t="e">
        <f ca="1">_xll.qlCalendarAdvance(trigger,Calendar,R66,$F$1,"mf")</f>
        <v>#NAME?</v>
      </c>
      <c r="T66" s="1016" t="e">
        <f ca="1">_xll.qlDayCounterYearFraction(trigger,DayCounter,R66,S66)</f>
        <v>#NAME?</v>
      </c>
      <c r="U66" s="1015" t="e">
        <f ca="1">_xll.qlInterpolationInterpolate(,B12Minterpolation,R66,TRUE)</f>
        <v>#NAME?</v>
      </c>
    </row>
    <row r="67" spans="18:21" x14ac:dyDescent="0.2">
      <c r="R67" s="1018" t="e">
        <f ca="1">_xll.qlCalendarAdvance(,Calendar,R66,"1D","f")</f>
        <v>#NAME?</v>
      </c>
      <c r="S67" s="1017" t="e">
        <f ca="1">_xll.qlCalendarAdvance(trigger,Calendar,R67,$F$1,"mf")</f>
        <v>#NAME?</v>
      </c>
      <c r="T67" s="1016" t="e">
        <f ca="1">_xll.qlDayCounterYearFraction(trigger,DayCounter,R67,S67)</f>
        <v>#NAME?</v>
      </c>
      <c r="U67" s="1015" t="e">
        <f ca="1">_xll.qlInterpolationInterpolate(,B12Minterpolation,R67,TRUE)</f>
        <v>#NAME?</v>
      </c>
    </row>
    <row r="68" spans="18:21" x14ac:dyDescent="0.2">
      <c r="R68" s="1018" t="e">
        <f ca="1">_xll.qlCalendarAdvance(,Calendar,R67,"1D","f")</f>
        <v>#NAME?</v>
      </c>
      <c r="S68" s="1017" t="e">
        <f ca="1">_xll.qlCalendarAdvance(trigger,Calendar,R68,$F$1,"mf")</f>
        <v>#NAME?</v>
      </c>
      <c r="T68" s="1016" t="e">
        <f ca="1">_xll.qlDayCounterYearFraction(trigger,DayCounter,R68,S68)</f>
        <v>#NAME?</v>
      </c>
      <c r="U68" s="1015" t="e">
        <f ca="1">_xll.qlInterpolationInterpolate(,B12Minterpolation,R68,TRUE)</f>
        <v>#NAME?</v>
      </c>
    </row>
    <row r="69" spans="18:21" x14ac:dyDescent="0.2">
      <c r="R69" s="1018" t="e">
        <f ca="1">_xll.qlCalendarAdvance(,Calendar,R68,"1D","f")</f>
        <v>#NAME?</v>
      </c>
      <c r="S69" s="1017" t="e">
        <f ca="1">_xll.qlCalendarAdvance(trigger,Calendar,R69,$F$1,"mf")</f>
        <v>#NAME?</v>
      </c>
      <c r="T69" s="1016" t="e">
        <f ca="1">_xll.qlDayCounterYearFraction(trigger,DayCounter,R69,S69)</f>
        <v>#NAME?</v>
      </c>
      <c r="U69" s="1015" t="e">
        <f ca="1">_xll.qlInterpolationInterpolate(,B12Minterpolation,R69,TRUE)</f>
        <v>#NAME?</v>
      </c>
    </row>
    <row r="70" spans="18:21" x14ac:dyDescent="0.2">
      <c r="R70" s="1018" t="e">
        <f ca="1">_xll.qlCalendarAdvance(,Calendar,R69,"1D","f")</f>
        <v>#NAME?</v>
      </c>
      <c r="S70" s="1017" t="e">
        <f ca="1">_xll.qlCalendarAdvance(trigger,Calendar,R70,$F$1,"mf")</f>
        <v>#NAME?</v>
      </c>
      <c r="T70" s="1016" t="e">
        <f ca="1">_xll.qlDayCounterYearFraction(trigger,DayCounter,R70,S70)</f>
        <v>#NAME?</v>
      </c>
      <c r="U70" s="1015" t="e">
        <f ca="1">_xll.qlInterpolationInterpolate(,B12Minterpolation,R70,TRUE)</f>
        <v>#NAME?</v>
      </c>
    </row>
    <row r="71" spans="18:21" x14ac:dyDescent="0.2">
      <c r="R71" s="1018" t="e">
        <f ca="1">_xll.qlCalendarAdvance(,Calendar,R70,"1D","f")</f>
        <v>#NAME?</v>
      </c>
      <c r="S71" s="1017" t="e">
        <f ca="1">_xll.qlCalendarAdvance(trigger,Calendar,R71,$F$1,"mf")</f>
        <v>#NAME?</v>
      </c>
      <c r="T71" s="1016" t="e">
        <f ca="1">_xll.qlDayCounterYearFraction(trigger,DayCounter,R71,S71)</f>
        <v>#NAME?</v>
      </c>
      <c r="U71" s="1015" t="e">
        <f ca="1">_xll.qlInterpolationInterpolate(,B12Minterpolation,R71,TRUE)</f>
        <v>#NAME?</v>
      </c>
    </row>
    <row r="72" spans="18:21" x14ac:dyDescent="0.2">
      <c r="R72" s="1018" t="e">
        <f ca="1">_xll.qlCalendarAdvance(,Calendar,R71,"1D","f")</f>
        <v>#NAME?</v>
      </c>
      <c r="S72" s="1017" t="e">
        <f ca="1">_xll.qlCalendarAdvance(trigger,Calendar,R72,$F$1,"mf")</f>
        <v>#NAME?</v>
      </c>
      <c r="T72" s="1016" t="e">
        <f ca="1">_xll.qlDayCounterYearFraction(trigger,DayCounter,R72,S72)</f>
        <v>#NAME?</v>
      </c>
      <c r="U72" s="1015" t="e">
        <f ca="1">_xll.qlInterpolationInterpolate(,B12Minterpolation,R72,TRUE)</f>
        <v>#NAME?</v>
      </c>
    </row>
    <row r="73" spans="18:21" x14ac:dyDescent="0.2">
      <c r="R73" s="1018" t="e">
        <f ca="1">_xll.qlCalendarAdvance(,Calendar,R72,"1D","f")</f>
        <v>#NAME?</v>
      </c>
      <c r="S73" s="1017" t="e">
        <f ca="1">_xll.qlCalendarAdvance(trigger,Calendar,R73,$F$1,"mf")</f>
        <v>#NAME?</v>
      </c>
      <c r="T73" s="1016" t="e">
        <f ca="1">_xll.qlDayCounterYearFraction(trigger,DayCounter,R73,S73)</f>
        <v>#NAME?</v>
      </c>
      <c r="U73" s="1015" t="e">
        <f ca="1">_xll.qlInterpolationInterpolate(,B12Minterpolation,R73,TRUE)</f>
        <v>#NAME?</v>
      </c>
    </row>
    <row r="74" spans="18:21" x14ac:dyDescent="0.2">
      <c r="R74" s="1018" t="e">
        <f ca="1">_xll.qlCalendarAdvance(,Calendar,R73,"1D","f")</f>
        <v>#NAME?</v>
      </c>
      <c r="S74" s="1017" t="e">
        <f ca="1">_xll.qlCalendarAdvance(trigger,Calendar,R74,$F$1,"mf")</f>
        <v>#NAME?</v>
      </c>
      <c r="T74" s="1016" t="e">
        <f ca="1">_xll.qlDayCounterYearFraction(trigger,DayCounter,R74,S74)</f>
        <v>#NAME?</v>
      </c>
      <c r="U74" s="1015" t="e">
        <f ca="1">_xll.qlInterpolationInterpolate(,B12Minterpolation,R74,TRUE)</f>
        <v>#NAME?</v>
      </c>
    </row>
    <row r="75" spans="18:21" x14ac:dyDescent="0.2">
      <c r="R75" s="1018" t="e">
        <f ca="1">_xll.qlCalendarAdvance(,Calendar,R74,"1D","f")</f>
        <v>#NAME?</v>
      </c>
      <c r="S75" s="1017" t="e">
        <f ca="1">_xll.qlCalendarAdvance(trigger,Calendar,R75,$F$1,"mf")</f>
        <v>#NAME?</v>
      </c>
      <c r="T75" s="1016" t="e">
        <f ca="1">_xll.qlDayCounterYearFraction(trigger,DayCounter,R75,S75)</f>
        <v>#NAME?</v>
      </c>
      <c r="U75" s="1015" t="e">
        <f ca="1">_xll.qlInterpolationInterpolate(,B12Minterpolation,R75,TRUE)</f>
        <v>#NAME?</v>
      </c>
    </row>
    <row r="76" spans="18:21" x14ac:dyDescent="0.2">
      <c r="R76" s="1018" t="e">
        <f ca="1">_xll.qlCalendarAdvance(,Calendar,R75,"1D","f")</f>
        <v>#NAME?</v>
      </c>
      <c r="S76" s="1017" t="e">
        <f ca="1">_xll.qlCalendarAdvance(trigger,Calendar,R76,$F$1,"mf")</f>
        <v>#NAME?</v>
      </c>
      <c r="T76" s="1016" t="e">
        <f ca="1">_xll.qlDayCounterYearFraction(trigger,DayCounter,R76,S76)</f>
        <v>#NAME?</v>
      </c>
      <c r="U76" s="1015" t="e">
        <f ca="1">_xll.qlInterpolationInterpolate(,B12Minterpolation,R76,TRUE)</f>
        <v>#NAME?</v>
      </c>
    </row>
    <row r="77" spans="18:21" x14ac:dyDescent="0.2">
      <c r="R77" s="1018" t="e">
        <f ca="1">_xll.qlCalendarAdvance(,Calendar,R76,"1D","f")</f>
        <v>#NAME?</v>
      </c>
      <c r="S77" s="1017" t="e">
        <f ca="1">_xll.qlCalendarAdvance(trigger,Calendar,R77,$F$1,"mf")</f>
        <v>#NAME?</v>
      </c>
      <c r="T77" s="1016" t="e">
        <f ca="1">_xll.qlDayCounterYearFraction(trigger,DayCounter,R77,S77)</f>
        <v>#NAME?</v>
      </c>
      <c r="U77" s="1015" t="e">
        <f ca="1">_xll.qlInterpolationInterpolate(,B12Minterpolation,R77,TRUE)</f>
        <v>#NAME?</v>
      </c>
    </row>
    <row r="78" spans="18:21" x14ac:dyDescent="0.2">
      <c r="R78" s="1018" t="e">
        <f ca="1">_xll.qlCalendarAdvance(,Calendar,R77,"1D","f")</f>
        <v>#NAME?</v>
      </c>
      <c r="S78" s="1017" t="e">
        <f ca="1">_xll.qlCalendarAdvance(trigger,Calendar,R78,$F$1,"mf")</f>
        <v>#NAME?</v>
      </c>
      <c r="T78" s="1016" t="e">
        <f ca="1">_xll.qlDayCounterYearFraction(trigger,DayCounter,R78,S78)</f>
        <v>#NAME?</v>
      </c>
      <c r="U78" s="1015" t="e">
        <f ca="1">_xll.qlInterpolationInterpolate(,B12Minterpolation,R78,TRUE)</f>
        <v>#NAME?</v>
      </c>
    </row>
    <row r="79" spans="18:21" x14ac:dyDescent="0.2">
      <c r="R79" s="1018" t="e">
        <f ca="1">_xll.qlCalendarAdvance(,Calendar,R78,"1D","f")</f>
        <v>#NAME?</v>
      </c>
      <c r="S79" s="1017" t="e">
        <f ca="1">_xll.qlCalendarAdvance(trigger,Calendar,R79,$F$1,"mf")</f>
        <v>#NAME?</v>
      </c>
      <c r="T79" s="1016" t="e">
        <f ca="1">_xll.qlDayCounterYearFraction(trigger,DayCounter,R79,S79)</f>
        <v>#NAME?</v>
      </c>
      <c r="U79" s="1015" t="e">
        <f ca="1">_xll.qlInterpolationInterpolate(,B12Minterpolation,R79,TRUE)</f>
        <v>#NAME?</v>
      </c>
    </row>
    <row r="80" spans="18:21" x14ac:dyDescent="0.2">
      <c r="R80" s="1018" t="e">
        <f ca="1">_xll.qlCalendarAdvance(,Calendar,R79,"1D","f")</f>
        <v>#NAME?</v>
      </c>
      <c r="S80" s="1017" t="e">
        <f ca="1">_xll.qlCalendarAdvance(trigger,Calendar,R80,$F$1,"mf")</f>
        <v>#NAME?</v>
      </c>
      <c r="T80" s="1016" t="e">
        <f ca="1">_xll.qlDayCounterYearFraction(trigger,DayCounter,R80,S80)</f>
        <v>#NAME?</v>
      </c>
      <c r="U80" s="1015" t="e">
        <f ca="1">_xll.qlInterpolationInterpolate(,B12Minterpolation,R80,TRUE)</f>
        <v>#NAME?</v>
      </c>
    </row>
    <row r="81" spans="18:21" x14ac:dyDescent="0.2">
      <c r="R81" s="1018" t="e">
        <f ca="1">_xll.qlCalendarAdvance(,Calendar,R80,"1D","f")</f>
        <v>#NAME?</v>
      </c>
      <c r="S81" s="1017" t="e">
        <f ca="1">_xll.qlCalendarAdvance(trigger,Calendar,R81,$F$1,"mf")</f>
        <v>#NAME?</v>
      </c>
      <c r="T81" s="1016" t="e">
        <f ca="1">_xll.qlDayCounterYearFraction(trigger,DayCounter,R81,S81)</f>
        <v>#NAME?</v>
      </c>
      <c r="U81" s="1015" t="e">
        <f ca="1">_xll.qlInterpolationInterpolate(,B12Minterpolation,R81,TRUE)</f>
        <v>#NAME?</v>
      </c>
    </row>
    <row r="82" spans="18:21" x14ac:dyDescent="0.2">
      <c r="R82" s="1018" t="e">
        <f ca="1">_xll.qlCalendarAdvance(,Calendar,R81,"1D","f")</f>
        <v>#NAME?</v>
      </c>
      <c r="S82" s="1017" t="e">
        <f ca="1">_xll.qlCalendarAdvance(trigger,Calendar,R82,$F$1,"mf")</f>
        <v>#NAME?</v>
      </c>
      <c r="T82" s="1016" t="e">
        <f ca="1">_xll.qlDayCounterYearFraction(trigger,DayCounter,R82,S82)</f>
        <v>#NAME?</v>
      </c>
      <c r="U82" s="1015" t="e">
        <f ca="1">_xll.qlInterpolationInterpolate(,B12Minterpolation,R82,TRUE)</f>
        <v>#NAME?</v>
      </c>
    </row>
    <row r="83" spans="18:21" x14ac:dyDescent="0.2">
      <c r="R83" s="1018" t="e">
        <f ca="1">_xll.qlCalendarAdvance(,Calendar,R82,"1D","f")</f>
        <v>#NAME?</v>
      </c>
      <c r="S83" s="1017" t="e">
        <f ca="1">_xll.qlCalendarAdvance(trigger,Calendar,R83,$F$1,"mf")</f>
        <v>#NAME?</v>
      </c>
      <c r="T83" s="1016" t="e">
        <f ca="1">_xll.qlDayCounterYearFraction(trigger,DayCounter,R83,S83)</f>
        <v>#NAME?</v>
      </c>
      <c r="U83" s="1015" t="e">
        <f ca="1">_xll.qlInterpolationInterpolate(,B12Minterpolation,R83,TRUE)</f>
        <v>#NAME?</v>
      </c>
    </row>
    <row r="84" spans="18:21" x14ac:dyDescent="0.2">
      <c r="R84" s="1018" t="e">
        <f ca="1">_xll.qlCalendarAdvance(,Calendar,R83,"1D","f")</f>
        <v>#NAME?</v>
      </c>
      <c r="S84" s="1017" t="e">
        <f ca="1">_xll.qlCalendarAdvance(trigger,Calendar,R84,$F$1,"mf")</f>
        <v>#NAME?</v>
      </c>
      <c r="T84" s="1016" t="e">
        <f ca="1">_xll.qlDayCounterYearFraction(trigger,DayCounter,R84,S84)</f>
        <v>#NAME?</v>
      </c>
      <c r="U84" s="1015" t="e">
        <f ca="1">_xll.qlInterpolationInterpolate(,B12Minterpolation,R84,TRUE)</f>
        <v>#NAME?</v>
      </c>
    </row>
    <row r="85" spans="18:21" x14ac:dyDescent="0.2">
      <c r="R85" s="1018" t="e">
        <f ca="1">_xll.qlCalendarAdvance(,Calendar,R84,"1D","f")</f>
        <v>#NAME?</v>
      </c>
      <c r="S85" s="1017" t="e">
        <f ca="1">_xll.qlCalendarAdvance(trigger,Calendar,R85,$F$1,"mf")</f>
        <v>#NAME?</v>
      </c>
      <c r="T85" s="1016" t="e">
        <f ca="1">_xll.qlDayCounterYearFraction(trigger,DayCounter,R85,S85)</f>
        <v>#NAME?</v>
      </c>
      <c r="U85" s="1015" t="e">
        <f ca="1">_xll.qlInterpolationInterpolate(,B12Minterpolation,R85,TRUE)</f>
        <v>#NAME?</v>
      </c>
    </row>
    <row r="86" spans="18:21" x14ac:dyDescent="0.2">
      <c r="R86" s="1018" t="e">
        <f ca="1">_xll.qlCalendarAdvance(,Calendar,R85,"1D","f")</f>
        <v>#NAME?</v>
      </c>
      <c r="S86" s="1017" t="e">
        <f ca="1">_xll.qlCalendarAdvance(trigger,Calendar,R86,$F$1,"mf")</f>
        <v>#NAME?</v>
      </c>
      <c r="T86" s="1016" t="e">
        <f ca="1">_xll.qlDayCounterYearFraction(trigger,DayCounter,R86,S86)</f>
        <v>#NAME?</v>
      </c>
      <c r="U86" s="1015" t="e">
        <f ca="1">_xll.qlInterpolationInterpolate(,B12Minterpolation,R86,TRUE)</f>
        <v>#NAME?</v>
      </c>
    </row>
    <row r="87" spans="18:21" x14ac:dyDescent="0.2">
      <c r="R87" s="1018" t="e">
        <f ca="1">_xll.qlCalendarAdvance(,Calendar,R86,"1D","f")</f>
        <v>#NAME?</v>
      </c>
      <c r="S87" s="1017" t="e">
        <f ca="1">_xll.qlCalendarAdvance(trigger,Calendar,R87,$F$1,"mf")</f>
        <v>#NAME?</v>
      </c>
      <c r="T87" s="1016" t="e">
        <f ca="1">_xll.qlDayCounterYearFraction(trigger,DayCounter,R87,S87)</f>
        <v>#NAME?</v>
      </c>
      <c r="U87" s="1015" t="e">
        <f ca="1">_xll.qlInterpolationInterpolate(,B12Minterpolation,R87,TRUE)</f>
        <v>#NAME?</v>
      </c>
    </row>
    <row r="88" spans="18:21" x14ac:dyDescent="0.2">
      <c r="R88" s="1018" t="e">
        <f ca="1">_xll.qlCalendarAdvance(,Calendar,R87,"1D","f")</f>
        <v>#NAME?</v>
      </c>
      <c r="S88" s="1017" t="e">
        <f ca="1">_xll.qlCalendarAdvance(trigger,Calendar,R88,$F$1,"mf")</f>
        <v>#NAME?</v>
      </c>
      <c r="T88" s="1016" t="e">
        <f ca="1">_xll.qlDayCounterYearFraction(trigger,DayCounter,R88,S88)</f>
        <v>#NAME?</v>
      </c>
      <c r="U88" s="1015" t="e">
        <f ca="1">_xll.qlInterpolationInterpolate(,B12Minterpolation,R88,TRUE)</f>
        <v>#NAME?</v>
      </c>
    </row>
    <row r="89" spans="18:21" x14ac:dyDescent="0.2">
      <c r="R89" s="1018" t="e">
        <f ca="1">_xll.qlCalendarAdvance(,Calendar,R88,"1D","f")</f>
        <v>#NAME?</v>
      </c>
      <c r="S89" s="1017" t="e">
        <f ca="1">_xll.qlCalendarAdvance(trigger,Calendar,R89,$F$1,"mf")</f>
        <v>#NAME?</v>
      </c>
      <c r="T89" s="1016" t="e">
        <f ca="1">_xll.qlDayCounterYearFraction(trigger,DayCounter,R89,S89)</f>
        <v>#NAME?</v>
      </c>
      <c r="U89" s="1015" t="e">
        <f ca="1">_xll.qlInterpolationInterpolate(,B12Minterpolation,R89,TRUE)</f>
        <v>#NAME?</v>
      </c>
    </row>
    <row r="90" spans="18:21" x14ac:dyDescent="0.2">
      <c r="R90" s="1018" t="e">
        <f ca="1">_xll.qlCalendarAdvance(,Calendar,R89,"1D","f")</f>
        <v>#NAME?</v>
      </c>
      <c r="S90" s="1017" t="e">
        <f ca="1">_xll.qlCalendarAdvance(trigger,Calendar,R90,$F$1,"mf")</f>
        <v>#NAME?</v>
      </c>
      <c r="T90" s="1016" t="e">
        <f ca="1">_xll.qlDayCounterYearFraction(trigger,DayCounter,R90,S90)</f>
        <v>#NAME?</v>
      </c>
      <c r="U90" s="1015" t="e">
        <f ca="1">_xll.qlInterpolationInterpolate(,B12Minterpolation,R90,TRUE)</f>
        <v>#NAME?</v>
      </c>
    </row>
    <row r="91" spans="18:21" x14ac:dyDescent="0.2">
      <c r="R91" s="1018" t="e">
        <f ca="1">_xll.qlCalendarAdvance(,Calendar,R90,"1D","f")</f>
        <v>#NAME?</v>
      </c>
      <c r="S91" s="1017" t="e">
        <f ca="1">_xll.qlCalendarAdvance(trigger,Calendar,R91,$F$1,"mf")</f>
        <v>#NAME?</v>
      </c>
      <c r="T91" s="1016" t="e">
        <f ca="1">_xll.qlDayCounterYearFraction(trigger,DayCounter,R91,S91)</f>
        <v>#NAME?</v>
      </c>
      <c r="U91" s="1015" t="e">
        <f ca="1">_xll.qlInterpolationInterpolate(,B12Minterpolation,R91,TRUE)</f>
        <v>#NAME?</v>
      </c>
    </row>
    <row r="92" spans="18:21" x14ac:dyDescent="0.2">
      <c r="R92" s="1018" t="e">
        <f ca="1">_xll.qlCalendarAdvance(,Calendar,R91,"1D","f")</f>
        <v>#NAME?</v>
      </c>
      <c r="S92" s="1017" t="e">
        <f ca="1">_xll.qlCalendarAdvance(trigger,Calendar,R92,$F$1,"mf")</f>
        <v>#NAME?</v>
      </c>
      <c r="T92" s="1016" t="e">
        <f ca="1">_xll.qlDayCounterYearFraction(trigger,DayCounter,R92,S92)</f>
        <v>#NAME?</v>
      </c>
      <c r="U92" s="1015" t="e">
        <f ca="1">_xll.qlInterpolationInterpolate(,B12Minterpolation,R92,TRUE)</f>
        <v>#NAME?</v>
      </c>
    </row>
    <row r="93" spans="18:21" x14ac:dyDescent="0.2">
      <c r="R93" s="1018" t="e">
        <f ca="1">_xll.qlCalendarAdvance(,Calendar,R92,"1D","f")</f>
        <v>#NAME?</v>
      </c>
      <c r="S93" s="1017" t="e">
        <f ca="1">_xll.qlCalendarAdvance(trigger,Calendar,R93,$F$1,"mf")</f>
        <v>#NAME?</v>
      </c>
      <c r="T93" s="1016" t="e">
        <f ca="1">_xll.qlDayCounterYearFraction(trigger,DayCounter,R93,S93)</f>
        <v>#NAME?</v>
      </c>
      <c r="U93" s="1015" t="e">
        <f ca="1">_xll.qlInterpolationInterpolate(,B12Minterpolation,R93,TRUE)</f>
        <v>#NAME?</v>
      </c>
    </row>
    <row r="94" spans="18:21" x14ac:dyDescent="0.2">
      <c r="R94" s="1018" t="e">
        <f ca="1">_xll.qlCalendarAdvance(,Calendar,R93,"1D","f")</f>
        <v>#NAME?</v>
      </c>
      <c r="S94" s="1017" t="e">
        <f ca="1">_xll.qlCalendarAdvance(trigger,Calendar,R94,$F$1,"mf")</f>
        <v>#NAME?</v>
      </c>
      <c r="T94" s="1016" t="e">
        <f ca="1">_xll.qlDayCounterYearFraction(trigger,DayCounter,R94,S94)</f>
        <v>#NAME?</v>
      </c>
      <c r="U94" s="1015" t="e">
        <f ca="1">_xll.qlInterpolationInterpolate(,B12Minterpolation,R94,TRUE)</f>
        <v>#NAME?</v>
      </c>
    </row>
    <row r="95" spans="18:21" x14ac:dyDescent="0.2">
      <c r="R95" s="1018" t="e">
        <f ca="1">_xll.qlCalendarAdvance(,Calendar,R94,"1D","f")</f>
        <v>#NAME?</v>
      </c>
      <c r="S95" s="1017" t="e">
        <f ca="1">_xll.qlCalendarAdvance(trigger,Calendar,R95,$F$1,"mf")</f>
        <v>#NAME?</v>
      </c>
      <c r="T95" s="1016" t="e">
        <f ca="1">_xll.qlDayCounterYearFraction(trigger,DayCounter,R95,S95)</f>
        <v>#NAME?</v>
      </c>
      <c r="U95" s="1015" t="e">
        <f ca="1">_xll.qlInterpolationInterpolate(,B12Minterpolation,R95,TRUE)</f>
        <v>#NAME?</v>
      </c>
    </row>
    <row r="96" spans="18:21" x14ac:dyDescent="0.2">
      <c r="R96" s="1018" t="e">
        <f ca="1">_xll.qlCalendarAdvance(,Calendar,R95,"1D","f")</f>
        <v>#NAME?</v>
      </c>
      <c r="S96" s="1017" t="e">
        <f ca="1">_xll.qlCalendarAdvance(trigger,Calendar,R96,$F$1,"mf")</f>
        <v>#NAME?</v>
      </c>
      <c r="T96" s="1016" t="e">
        <f ca="1">_xll.qlDayCounterYearFraction(trigger,DayCounter,R96,S96)</f>
        <v>#NAME?</v>
      </c>
      <c r="U96" s="1015" t="e">
        <f ca="1">_xll.qlInterpolationInterpolate(,B12Minterpolation,R96,TRUE)</f>
        <v>#NAME?</v>
      </c>
    </row>
    <row r="97" spans="18:21" x14ac:dyDescent="0.2">
      <c r="R97" s="1018" t="e">
        <f ca="1">_xll.qlCalendarAdvance(,Calendar,R96,"1D","f")</f>
        <v>#NAME?</v>
      </c>
      <c r="S97" s="1017" t="e">
        <f ca="1">_xll.qlCalendarAdvance(trigger,Calendar,R97,$F$1,"mf")</f>
        <v>#NAME?</v>
      </c>
      <c r="T97" s="1016" t="e">
        <f ca="1">_xll.qlDayCounterYearFraction(trigger,DayCounter,R97,S97)</f>
        <v>#NAME?</v>
      </c>
      <c r="U97" s="1015" t="e">
        <f ca="1">_xll.qlInterpolationInterpolate(,B12Minterpolation,R97,TRUE)</f>
        <v>#NAME?</v>
      </c>
    </row>
    <row r="98" spans="18:21" x14ac:dyDescent="0.2">
      <c r="R98" s="1018" t="e">
        <f ca="1">_xll.qlCalendarAdvance(,Calendar,R97,"1D","f")</f>
        <v>#NAME?</v>
      </c>
      <c r="S98" s="1017" t="e">
        <f ca="1">_xll.qlCalendarAdvance(trigger,Calendar,R98,$F$1,"mf")</f>
        <v>#NAME?</v>
      </c>
      <c r="T98" s="1016" t="e">
        <f ca="1">_xll.qlDayCounterYearFraction(trigger,DayCounter,R98,S98)</f>
        <v>#NAME?</v>
      </c>
      <c r="U98" s="1015" t="e">
        <f ca="1">_xll.qlInterpolationInterpolate(,B12Minterpolation,R98,TRUE)</f>
        <v>#NAME?</v>
      </c>
    </row>
    <row r="99" spans="18:21" x14ac:dyDescent="0.2">
      <c r="R99" s="1018" t="e">
        <f ca="1">_xll.qlCalendarAdvance(,Calendar,R98,"1D","f")</f>
        <v>#NAME?</v>
      </c>
      <c r="S99" s="1017" t="e">
        <f ca="1">_xll.qlCalendarAdvance(trigger,Calendar,R99,$F$1,"mf")</f>
        <v>#NAME?</v>
      </c>
      <c r="T99" s="1016" t="e">
        <f ca="1">_xll.qlDayCounterYearFraction(trigger,DayCounter,R99,S99)</f>
        <v>#NAME?</v>
      </c>
      <c r="U99" s="1015" t="e">
        <f ca="1">_xll.qlInterpolationInterpolate(,B12Minterpolation,R99,TRUE)</f>
        <v>#NAME?</v>
      </c>
    </row>
    <row r="100" spans="18:21" x14ac:dyDescent="0.2">
      <c r="R100" s="1018" t="e">
        <f ca="1">_xll.qlCalendarAdvance(,Calendar,R99,"1D","f")</f>
        <v>#NAME?</v>
      </c>
      <c r="S100" s="1017" t="e">
        <f ca="1">_xll.qlCalendarAdvance(trigger,Calendar,R100,$F$1,"mf")</f>
        <v>#NAME?</v>
      </c>
      <c r="T100" s="1016" t="e">
        <f ca="1">_xll.qlDayCounterYearFraction(trigger,DayCounter,R100,S100)</f>
        <v>#NAME?</v>
      </c>
      <c r="U100" s="1015" t="e">
        <f ca="1">_xll.qlInterpolationInterpolate(,B12Minterpolation,R100,TRUE)</f>
        <v>#NAME?</v>
      </c>
    </row>
    <row r="101" spans="18:21" x14ac:dyDescent="0.2">
      <c r="R101" s="1018" t="e">
        <f ca="1">_xll.qlCalendarAdvance(,Calendar,R100,"1D","f")</f>
        <v>#NAME?</v>
      </c>
      <c r="S101" s="1017" t="e">
        <f ca="1">_xll.qlCalendarAdvance(trigger,Calendar,R101,$F$1,"mf")</f>
        <v>#NAME?</v>
      </c>
      <c r="T101" s="1016" t="e">
        <f ca="1">_xll.qlDayCounterYearFraction(trigger,DayCounter,R101,S101)</f>
        <v>#NAME?</v>
      </c>
      <c r="U101" s="1015" t="e">
        <f ca="1">_xll.qlInterpolationInterpolate(,B12Minterpolation,R101,TRUE)</f>
        <v>#NAME?</v>
      </c>
    </row>
    <row r="102" spans="18:21" x14ac:dyDescent="0.2">
      <c r="R102" s="1018" t="e">
        <f ca="1">_xll.qlCalendarAdvance(,Calendar,R101,"1D","f")</f>
        <v>#NAME?</v>
      </c>
      <c r="S102" s="1017" t="e">
        <f ca="1">_xll.qlCalendarAdvance(trigger,Calendar,R102,$F$1,"mf")</f>
        <v>#NAME?</v>
      </c>
      <c r="T102" s="1016" t="e">
        <f ca="1">_xll.qlDayCounterYearFraction(trigger,DayCounter,R102,S102)</f>
        <v>#NAME?</v>
      </c>
      <c r="U102" s="1015" t="e">
        <f ca="1">_xll.qlInterpolationInterpolate(,B12Minterpolation,R102,TRUE)</f>
        <v>#NAME?</v>
      </c>
    </row>
    <row r="103" spans="18:21" x14ac:dyDescent="0.2">
      <c r="R103" s="1018" t="e">
        <f ca="1">_xll.qlCalendarAdvance(,Calendar,R102,"1D","f")</f>
        <v>#NAME?</v>
      </c>
      <c r="S103" s="1017" t="e">
        <f ca="1">_xll.qlCalendarAdvance(trigger,Calendar,R103,$F$1,"mf")</f>
        <v>#NAME?</v>
      </c>
      <c r="T103" s="1016" t="e">
        <f ca="1">_xll.qlDayCounterYearFraction(trigger,DayCounter,R103,S103)</f>
        <v>#NAME?</v>
      </c>
      <c r="U103" s="1015" t="e">
        <f ca="1">_xll.qlInterpolationInterpolate(,B12Minterpolation,R103,TRUE)</f>
        <v>#NAME?</v>
      </c>
    </row>
    <row r="104" spans="18:21" x14ac:dyDescent="0.2">
      <c r="R104" s="1018" t="e">
        <f ca="1">_xll.qlCalendarAdvance(,Calendar,R103,"1D","f")</f>
        <v>#NAME?</v>
      </c>
      <c r="S104" s="1017" t="e">
        <f ca="1">_xll.qlCalendarAdvance(trigger,Calendar,R104,$F$1,"mf")</f>
        <v>#NAME?</v>
      </c>
      <c r="T104" s="1016" t="e">
        <f ca="1">_xll.qlDayCounterYearFraction(trigger,DayCounter,R104,S104)</f>
        <v>#NAME?</v>
      </c>
      <c r="U104" s="1015" t="e">
        <f ca="1">_xll.qlInterpolationInterpolate(,B12Minterpolation,R104,TRUE)</f>
        <v>#NAME?</v>
      </c>
    </row>
    <row r="105" spans="18:21" x14ac:dyDescent="0.2">
      <c r="R105" s="1018" t="e">
        <f ca="1">_xll.qlCalendarAdvance(,Calendar,R104,"1D","f")</f>
        <v>#NAME?</v>
      </c>
      <c r="S105" s="1017" t="e">
        <f ca="1">_xll.qlCalendarAdvance(trigger,Calendar,R105,$F$1,"mf")</f>
        <v>#NAME?</v>
      </c>
      <c r="T105" s="1016" t="e">
        <f ca="1">_xll.qlDayCounterYearFraction(trigger,DayCounter,R105,S105)</f>
        <v>#NAME?</v>
      </c>
      <c r="U105" s="1015" t="e">
        <f ca="1">_xll.qlInterpolationInterpolate(,B12Minterpolation,R105,TRUE)</f>
        <v>#NAME?</v>
      </c>
    </row>
    <row r="106" spans="18:21" x14ac:dyDescent="0.2">
      <c r="R106" s="1018" t="e">
        <f ca="1">_xll.qlCalendarAdvance(,Calendar,R105,"1D","f")</f>
        <v>#NAME?</v>
      </c>
      <c r="S106" s="1017" t="e">
        <f ca="1">_xll.qlCalendarAdvance(trigger,Calendar,R106,$F$1,"mf")</f>
        <v>#NAME?</v>
      </c>
      <c r="T106" s="1016" t="e">
        <f ca="1">_xll.qlDayCounterYearFraction(trigger,DayCounter,R106,S106)</f>
        <v>#NAME?</v>
      </c>
      <c r="U106" s="1015" t="e">
        <f ca="1">_xll.qlInterpolationInterpolate(,B12Minterpolation,R106,TRUE)</f>
        <v>#NAME?</v>
      </c>
    </row>
    <row r="107" spans="18:21" x14ac:dyDescent="0.2">
      <c r="R107" s="1018" t="e">
        <f ca="1">_xll.qlCalendarAdvance(,Calendar,R106,"1D","f")</f>
        <v>#NAME?</v>
      </c>
      <c r="S107" s="1017" t="e">
        <f ca="1">_xll.qlCalendarAdvance(trigger,Calendar,R107,$F$1,"mf")</f>
        <v>#NAME?</v>
      </c>
      <c r="T107" s="1016" t="e">
        <f ca="1">_xll.qlDayCounterYearFraction(trigger,DayCounter,R107,S107)</f>
        <v>#NAME?</v>
      </c>
      <c r="U107" s="1015" t="e">
        <f ca="1">_xll.qlInterpolationInterpolate(,B12Minterpolation,R107,TRUE)</f>
        <v>#NAME?</v>
      </c>
    </row>
    <row r="108" spans="18:21" x14ac:dyDescent="0.2">
      <c r="R108" s="1018" t="e">
        <f ca="1">_xll.qlCalendarAdvance(,Calendar,R107,"1D","f")</f>
        <v>#NAME?</v>
      </c>
      <c r="S108" s="1017" t="e">
        <f ca="1">_xll.qlCalendarAdvance(trigger,Calendar,R108,$F$1,"mf")</f>
        <v>#NAME?</v>
      </c>
      <c r="T108" s="1016" t="e">
        <f ca="1">_xll.qlDayCounterYearFraction(trigger,DayCounter,R108,S108)</f>
        <v>#NAME?</v>
      </c>
      <c r="U108" s="1015" t="e">
        <f ca="1">_xll.qlInterpolationInterpolate(,B12Minterpolation,R108,TRUE)</f>
        <v>#NAME?</v>
      </c>
    </row>
    <row r="109" spans="18:21" x14ac:dyDescent="0.2">
      <c r="R109" s="1018" t="e">
        <f ca="1">_xll.qlCalendarAdvance(,Calendar,R108,"1D","f")</f>
        <v>#NAME?</v>
      </c>
      <c r="S109" s="1017" t="e">
        <f ca="1">_xll.qlCalendarAdvance(trigger,Calendar,R109,$F$1,"mf")</f>
        <v>#NAME?</v>
      </c>
      <c r="T109" s="1016" t="e">
        <f ca="1">_xll.qlDayCounterYearFraction(trigger,DayCounter,R109,S109)</f>
        <v>#NAME?</v>
      </c>
      <c r="U109" s="1015" t="e">
        <f ca="1">_xll.qlInterpolationInterpolate(,B12Minterpolation,R109,TRUE)</f>
        <v>#NAME?</v>
      </c>
    </row>
    <row r="110" spans="18:21" x14ac:dyDescent="0.2">
      <c r="R110" s="1018" t="e">
        <f ca="1">_xll.qlCalendarAdvance(,Calendar,R109,"1D","f")</f>
        <v>#NAME?</v>
      </c>
      <c r="S110" s="1017" t="e">
        <f ca="1">_xll.qlCalendarAdvance(trigger,Calendar,R110,$F$1,"mf")</f>
        <v>#NAME?</v>
      </c>
      <c r="T110" s="1016" t="e">
        <f ca="1">_xll.qlDayCounterYearFraction(trigger,DayCounter,R110,S110)</f>
        <v>#NAME?</v>
      </c>
      <c r="U110" s="1015" t="e">
        <f ca="1">_xll.qlInterpolationInterpolate(,B12Minterpolation,R110,TRUE)</f>
        <v>#NAME?</v>
      </c>
    </row>
    <row r="111" spans="18:21" x14ac:dyDescent="0.2">
      <c r="R111" s="1018" t="e">
        <f ca="1">_xll.qlCalendarAdvance(,Calendar,R110,"1D","f")</f>
        <v>#NAME?</v>
      </c>
      <c r="S111" s="1017" t="e">
        <f ca="1">_xll.qlCalendarAdvance(trigger,Calendar,R111,$F$1,"mf")</f>
        <v>#NAME?</v>
      </c>
      <c r="T111" s="1016" t="e">
        <f ca="1">_xll.qlDayCounterYearFraction(trigger,DayCounter,R111,S111)</f>
        <v>#NAME?</v>
      </c>
      <c r="U111" s="1015" t="e">
        <f ca="1">_xll.qlInterpolationInterpolate(,B12Minterpolation,R111,TRUE)</f>
        <v>#NAME?</v>
      </c>
    </row>
    <row r="112" spans="18:21" x14ac:dyDescent="0.2">
      <c r="R112" s="1018" t="e">
        <f ca="1">_xll.qlCalendarAdvance(,Calendar,R111,"1D","f")</f>
        <v>#NAME?</v>
      </c>
      <c r="S112" s="1017" t="e">
        <f ca="1">_xll.qlCalendarAdvance(trigger,Calendar,R112,$F$1,"mf")</f>
        <v>#NAME?</v>
      </c>
      <c r="T112" s="1016" t="e">
        <f ca="1">_xll.qlDayCounterYearFraction(trigger,DayCounter,R112,S112)</f>
        <v>#NAME?</v>
      </c>
      <c r="U112" s="1015" t="e">
        <f ca="1">_xll.qlInterpolationInterpolate(,B12Minterpolation,R112,TRUE)</f>
        <v>#NAME?</v>
      </c>
    </row>
    <row r="113" spans="18:21" x14ac:dyDescent="0.2">
      <c r="R113" s="1018" t="e">
        <f ca="1">_xll.qlCalendarAdvance(,Calendar,R112,"1D","f")</f>
        <v>#NAME?</v>
      </c>
      <c r="S113" s="1017" t="e">
        <f ca="1">_xll.qlCalendarAdvance(trigger,Calendar,R113,$F$1,"mf")</f>
        <v>#NAME?</v>
      </c>
      <c r="T113" s="1016" t="e">
        <f ca="1">_xll.qlDayCounterYearFraction(trigger,DayCounter,R113,S113)</f>
        <v>#NAME?</v>
      </c>
      <c r="U113" s="1015" t="e">
        <f ca="1">_xll.qlInterpolationInterpolate(,B12Minterpolation,R113,TRUE)</f>
        <v>#NAME?</v>
      </c>
    </row>
    <row r="114" spans="18:21" x14ac:dyDescent="0.2">
      <c r="R114" s="1018" t="e">
        <f ca="1">_xll.qlCalendarAdvance(,Calendar,R113,"1D","f")</f>
        <v>#NAME?</v>
      </c>
      <c r="S114" s="1017" t="e">
        <f ca="1">_xll.qlCalendarAdvance(trigger,Calendar,R114,$F$1,"mf")</f>
        <v>#NAME?</v>
      </c>
      <c r="T114" s="1016" t="e">
        <f ca="1">_xll.qlDayCounterYearFraction(trigger,DayCounter,R114,S114)</f>
        <v>#NAME?</v>
      </c>
      <c r="U114" s="1015" t="e">
        <f ca="1">_xll.qlInterpolationInterpolate(,B12Minterpolation,R114,TRUE)</f>
        <v>#NAME?</v>
      </c>
    </row>
    <row r="115" spans="18:21" x14ac:dyDescent="0.2">
      <c r="R115" s="1018" t="e">
        <f ca="1">_xll.qlCalendarAdvance(,Calendar,R114,"1D","f")</f>
        <v>#NAME?</v>
      </c>
      <c r="S115" s="1017" t="e">
        <f ca="1">_xll.qlCalendarAdvance(trigger,Calendar,R115,$F$1,"mf")</f>
        <v>#NAME?</v>
      </c>
      <c r="T115" s="1016" t="e">
        <f ca="1">_xll.qlDayCounterYearFraction(trigger,DayCounter,R115,S115)</f>
        <v>#NAME?</v>
      </c>
      <c r="U115" s="1015" t="e">
        <f ca="1">_xll.qlInterpolationInterpolate(,B12Minterpolation,R115,TRUE)</f>
        <v>#NAME?</v>
      </c>
    </row>
    <row r="116" spans="18:21" x14ac:dyDescent="0.2">
      <c r="R116" s="1018" t="e">
        <f ca="1">_xll.qlCalendarAdvance(,Calendar,R115,"1D","f")</f>
        <v>#NAME?</v>
      </c>
      <c r="S116" s="1017" t="e">
        <f ca="1">_xll.qlCalendarAdvance(trigger,Calendar,R116,$F$1,"mf")</f>
        <v>#NAME?</v>
      </c>
      <c r="T116" s="1016" t="e">
        <f ca="1">_xll.qlDayCounterYearFraction(trigger,DayCounter,R116,S116)</f>
        <v>#NAME?</v>
      </c>
      <c r="U116" s="1015" t="e">
        <f ca="1">_xll.qlInterpolationInterpolate(,B12Minterpolation,R116,TRUE)</f>
        <v>#NAME?</v>
      </c>
    </row>
    <row r="117" spans="18:21" x14ac:dyDescent="0.2">
      <c r="R117" s="1018" t="e">
        <f ca="1">_xll.qlCalendarAdvance(,Calendar,R116,"1D","f")</f>
        <v>#NAME?</v>
      </c>
      <c r="S117" s="1017" t="e">
        <f ca="1">_xll.qlCalendarAdvance(trigger,Calendar,R117,$F$1,"mf")</f>
        <v>#NAME?</v>
      </c>
      <c r="T117" s="1016" t="e">
        <f ca="1">_xll.qlDayCounterYearFraction(trigger,DayCounter,R117,S117)</f>
        <v>#NAME?</v>
      </c>
      <c r="U117" s="1015" t="e">
        <f ca="1">_xll.qlInterpolationInterpolate(,B12Minterpolation,R117,TRUE)</f>
        <v>#NAME?</v>
      </c>
    </row>
    <row r="118" spans="18:21" x14ac:dyDescent="0.2">
      <c r="R118" s="1018" t="e">
        <f ca="1">_xll.qlCalendarAdvance(,Calendar,R117,"1D","f")</f>
        <v>#NAME?</v>
      </c>
      <c r="S118" s="1017" t="e">
        <f ca="1">_xll.qlCalendarAdvance(trigger,Calendar,R118,$F$1,"mf")</f>
        <v>#NAME?</v>
      </c>
      <c r="T118" s="1016" t="e">
        <f ca="1">_xll.qlDayCounterYearFraction(trigger,DayCounter,R118,S118)</f>
        <v>#NAME?</v>
      </c>
      <c r="U118" s="1015" t="e">
        <f ca="1">_xll.qlInterpolationInterpolate(,B12Minterpolation,R118,TRUE)</f>
        <v>#NAME?</v>
      </c>
    </row>
    <row r="119" spans="18:21" x14ac:dyDescent="0.2">
      <c r="R119" s="1018" t="e">
        <f ca="1">_xll.qlCalendarAdvance(,Calendar,R118,"1D","f")</f>
        <v>#NAME?</v>
      </c>
      <c r="S119" s="1017" t="e">
        <f ca="1">_xll.qlCalendarAdvance(trigger,Calendar,R119,$F$1,"mf")</f>
        <v>#NAME?</v>
      </c>
      <c r="T119" s="1016" t="e">
        <f ca="1">_xll.qlDayCounterYearFraction(trigger,DayCounter,R119,S119)</f>
        <v>#NAME?</v>
      </c>
      <c r="U119" s="1015" t="e">
        <f ca="1">_xll.qlInterpolationInterpolate(,B12Minterpolation,R119,TRUE)</f>
        <v>#NAME?</v>
      </c>
    </row>
    <row r="120" spans="18:21" x14ac:dyDescent="0.2">
      <c r="R120" s="1018" t="e">
        <f ca="1">_xll.qlCalendarAdvance(,Calendar,R119,"1D","f")</f>
        <v>#NAME?</v>
      </c>
      <c r="S120" s="1017" t="e">
        <f ca="1">_xll.qlCalendarAdvance(trigger,Calendar,R120,$F$1,"mf")</f>
        <v>#NAME?</v>
      </c>
      <c r="T120" s="1016" t="e">
        <f ca="1">_xll.qlDayCounterYearFraction(trigger,DayCounter,R120,S120)</f>
        <v>#NAME?</v>
      </c>
      <c r="U120" s="1015" t="e">
        <f ca="1">_xll.qlInterpolationInterpolate(,B12Minterpolation,R120,TRUE)</f>
        <v>#NAME?</v>
      </c>
    </row>
    <row r="121" spans="18:21" x14ac:dyDescent="0.2">
      <c r="R121" s="1018" t="e">
        <f ca="1">_xll.qlCalendarAdvance(,Calendar,R120,"1D","f")</f>
        <v>#NAME?</v>
      </c>
      <c r="S121" s="1017" t="e">
        <f ca="1">_xll.qlCalendarAdvance(trigger,Calendar,R121,$F$1,"mf")</f>
        <v>#NAME?</v>
      </c>
      <c r="T121" s="1016" t="e">
        <f ca="1">_xll.qlDayCounterYearFraction(trigger,DayCounter,R121,S121)</f>
        <v>#NAME?</v>
      </c>
      <c r="U121" s="1015" t="e">
        <f ca="1">_xll.qlInterpolationInterpolate(,B12Minterpolation,R121,TRUE)</f>
        <v>#NAME?</v>
      </c>
    </row>
    <row r="122" spans="18:21" x14ac:dyDescent="0.2">
      <c r="R122" s="1018" t="e">
        <f ca="1">_xll.qlCalendarAdvance(,Calendar,R121,"1D","f")</f>
        <v>#NAME?</v>
      </c>
      <c r="S122" s="1017" t="e">
        <f ca="1">_xll.qlCalendarAdvance(trigger,Calendar,R122,$F$1,"mf")</f>
        <v>#NAME?</v>
      </c>
      <c r="T122" s="1016" t="e">
        <f ca="1">_xll.qlDayCounterYearFraction(trigger,DayCounter,R122,S122)</f>
        <v>#NAME?</v>
      </c>
      <c r="U122" s="1015" t="e">
        <f ca="1">_xll.qlInterpolationInterpolate(,B12Minterpolation,R122,TRUE)</f>
        <v>#NAME?</v>
      </c>
    </row>
    <row r="123" spans="18:21" x14ac:dyDescent="0.2">
      <c r="R123" s="1018" t="e">
        <f ca="1">_xll.qlCalendarAdvance(,Calendar,R122,"1D","f")</f>
        <v>#NAME?</v>
      </c>
      <c r="S123" s="1017" t="e">
        <f ca="1">_xll.qlCalendarAdvance(trigger,Calendar,R123,$F$1,"mf")</f>
        <v>#NAME?</v>
      </c>
      <c r="T123" s="1016" t="e">
        <f ca="1">_xll.qlDayCounterYearFraction(trigger,DayCounter,R123,S123)</f>
        <v>#NAME?</v>
      </c>
      <c r="U123" s="1015" t="e">
        <f ca="1">_xll.qlInterpolationInterpolate(,B12Minterpolation,R123,TRUE)</f>
        <v>#NAME?</v>
      </c>
    </row>
    <row r="124" spans="18:21" x14ac:dyDescent="0.2">
      <c r="R124" s="1018" t="e">
        <f ca="1">_xll.qlCalendarAdvance(,Calendar,R123,"1D","f")</f>
        <v>#NAME?</v>
      </c>
      <c r="S124" s="1017" t="e">
        <f ca="1">_xll.qlCalendarAdvance(trigger,Calendar,R124,$F$1,"mf")</f>
        <v>#NAME?</v>
      </c>
      <c r="T124" s="1016" t="e">
        <f ca="1">_xll.qlDayCounterYearFraction(trigger,DayCounter,R124,S124)</f>
        <v>#NAME?</v>
      </c>
      <c r="U124" s="1015" t="e">
        <f ca="1">_xll.qlInterpolationInterpolate(,B12Minterpolation,R124,TRUE)</f>
        <v>#NAME?</v>
      </c>
    </row>
    <row r="125" spans="18:21" x14ac:dyDescent="0.2">
      <c r="R125" s="1018" t="e">
        <f ca="1">_xll.qlCalendarAdvance(,Calendar,R124,"1D","f")</f>
        <v>#NAME?</v>
      </c>
      <c r="S125" s="1017" t="e">
        <f ca="1">_xll.qlCalendarAdvance(trigger,Calendar,R125,$F$1,"mf")</f>
        <v>#NAME?</v>
      </c>
      <c r="T125" s="1016" t="e">
        <f ca="1">_xll.qlDayCounterYearFraction(trigger,DayCounter,R125,S125)</f>
        <v>#NAME?</v>
      </c>
      <c r="U125" s="1015" t="e">
        <f ca="1">_xll.qlInterpolationInterpolate(,B12Minterpolation,R125,TRUE)</f>
        <v>#NAME?</v>
      </c>
    </row>
    <row r="126" spans="18:21" x14ac:dyDescent="0.2">
      <c r="R126" s="1018" t="e">
        <f ca="1">_xll.qlCalendarAdvance(,Calendar,R125,"1D","f")</f>
        <v>#NAME?</v>
      </c>
      <c r="S126" s="1017" t="e">
        <f ca="1">_xll.qlCalendarAdvance(trigger,Calendar,R126,$F$1,"mf")</f>
        <v>#NAME?</v>
      </c>
      <c r="T126" s="1016" t="e">
        <f ca="1">_xll.qlDayCounterYearFraction(trigger,DayCounter,R126,S126)</f>
        <v>#NAME?</v>
      </c>
      <c r="U126" s="1015" t="e">
        <f ca="1">_xll.qlInterpolationInterpolate(,B12Minterpolation,R126,TRUE)</f>
        <v>#NAME?</v>
      </c>
    </row>
    <row r="127" spans="18:21" x14ac:dyDescent="0.2">
      <c r="R127" s="1018" t="e">
        <f ca="1">_xll.qlCalendarAdvance(,Calendar,R126,"1D","f")</f>
        <v>#NAME?</v>
      </c>
      <c r="S127" s="1017" t="e">
        <f ca="1">_xll.qlCalendarAdvance(trigger,Calendar,R127,$F$1,"mf")</f>
        <v>#NAME?</v>
      </c>
      <c r="T127" s="1016" t="e">
        <f ca="1">_xll.qlDayCounterYearFraction(trigger,DayCounter,R127,S127)</f>
        <v>#NAME?</v>
      </c>
      <c r="U127" s="1015" t="e">
        <f ca="1">_xll.qlInterpolationInterpolate(,B12Minterpolation,R127,TRUE)</f>
        <v>#NAME?</v>
      </c>
    </row>
    <row r="128" spans="18:21" x14ac:dyDescent="0.2">
      <c r="R128" s="1018" t="e">
        <f ca="1">_xll.qlCalendarAdvance(,Calendar,R127,"1D","f")</f>
        <v>#NAME?</v>
      </c>
      <c r="S128" s="1017" t="e">
        <f ca="1">_xll.qlCalendarAdvance(trigger,Calendar,R128,$F$1,"mf")</f>
        <v>#NAME?</v>
      </c>
      <c r="T128" s="1016" t="e">
        <f ca="1">_xll.qlDayCounterYearFraction(trigger,DayCounter,R128,S128)</f>
        <v>#NAME?</v>
      </c>
      <c r="U128" s="1015" t="e">
        <f ca="1">_xll.qlInterpolationInterpolate(,B12Minterpolation,R128,TRUE)</f>
        <v>#NAME?</v>
      </c>
    </row>
    <row r="129" spans="18:21" x14ac:dyDescent="0.2">
      <c r="R129" s="1018" t="e">
        <f ca="1">_xll.qlCalendarAdvance(,Calendar,R128,"1D","f")</f>
        <v>#NAME?</v>
      </c>
      <c r="S129" s="1017" t="e">
        <f ca="1">_xll.qlCalendarAdvance(trigger,Calendar,R129,$F$1,"mf")</f>
        <v>#NAME?</v>
      </c>
      <c r="T129" s="1016" t="e">
        <f ca="1">_xll.qlDayCounterYearFraction(trigger,DayCounter,R129,S129)</f>
        <v>#NAME?</v>
      </c>
      <c r="U129" s="1015" t="e">
        <f ca="1">_xll.qlInterpolationInterpolate(,B12Minterpolation,R129,TRUE)</f>
        <v>#NAME?</v>
      </c>
    </row>
    <row r="130" spans="18:21" x14ac:dyDescent="0.2">
      <c r="R130" s="1018" t="e">
        <f ca="1">_xll.qlCalendarAdvance(,Calendar,R129,"1D","f")</f>
        <v>#NAME?</v>
      </c>
      <c r="S130" s="1017" t="e">
        <f ca="1">_xll.qlCalendarAdvance(trigger,Calendar,R130,$F$1,"mf")</f>
        <v>#NAME?</v>
      </c>
      <c r="T130" s="1016" t="e">
        <f ca="1">_xll.qlDayCounterYearFraction(trigger,DayCounter,R130,S130)</f>
        <v>#NAME?</v>
      </c>
      <c r="U130" s="1015" t="e">
        <f ca="1">_xll.qlInterpolationInterpolate(,B12Minterpolation,R130,TRUE)</f>
        <v>#NAME?</v>
      </c>
    </row>
    <row r="131" spans="18:21" x14ac:dyDescent="0.2">
      <c r="R131" s="1018" t="e">
        <f ca="1">_xll.qlCalendarAdvance(,Calendar,R130,"1D","f")</f>
        <v>#NAME?</v>
      </c>
      <c r="S131" s="1017" t="e">
        <f ca="1">_xll.qlCalendarAdvance(trigger,Calendar,R131,$F$1,"mf")</f>
        <v>#NAME?</v>
      </c>
      <c r="T131" s="1016" t="e">
        <f ca="1">_xll.qlDayCounterYearFraction(trigger,DayCounter,R131,S131)</f>
        <v>#NAME?</v>
      </c>
      <c r="U131" s="1015" t="e">
        <f ca="1">_xll.qlInterpolationInterpolate(,B12Minterpolation,R131,TRUE)</f>
        <v>#NAME?</v>
      </c>
    </row>
    <row r="132" spans="18:21" x14ac:dyDescent="0.2">
      <c r="R132" s="1018" t="e">
        <f ca="1">_xll.qlCalendarAdvance(,Calendar,R131,"1D","f")</f>
        <v>#NAME?</v>
      </c>
      <c r="S132" s="1017" t="e">
        <f ca="1">_xll.qlCalendarAdvance(trigger,Calendar,R132,$F$1,"mf")</f>
        <v>#NAME?</v>
      </c>
      <c r="T132" s="1016" t="e">
        <f ca="1">_xll.qlDayCounterYearFraction(trigger,DayCounter,R132,S132)</f>
        <v>#NAME?</v>
      </c>
      <c r="U132" s="1015" t="e">
        <f ca="1">_xll.qlInterpolationInterpolate(,B12Minterpolation,R132,TRUE)</f>
        <v>#NAME?</v>
      </c>
    </row>
    <row r="133" spans="18:21" x14ac:dyDescent="0.2">
      <c r="R133" s="1018" t="e">
        <f ca="1">_xll.qlCalendarAdvance(,Calendar,R132,"1D","f")</f>
        <v>#NAME?</v>
      </c>
      <c r="S133" s="1017" t="e">
        <f ca="1">_xll.qlCalendarAdvance(trigger,Calendar,R133,$F$1,"mf")</f>
        <v>#NAME?</v>
      </c>
      <c r="T133" s="1016" t="e">
        <f ca="1">_xll.qlDayCounterYearFraction(trigger,DayCounter,R133,S133)</f>
        <v>#NAME?</v>
      </c>
      <c r="U133" s="1015" t="e">
        <f ca="1">_xll.qlInterpolationInterpolate(,B12Minterpolation,R133,TRUE)</f>
        <v>#NAME?</v>
      </c>
    </row>
    <row r="134" spans="18:21" x14ac:dyDescent="0.2">
      <c r="R134" s="1018" t="e">
        <f ca="1">_xll.qlCalendarAdvance(,Calendar,R133,"1D","f")</f>
        <v>#NAME?</v>
      </c>
      <c r="S134" s="1017" t="e">
        <f ca="1">_xll.qlCalendarAdvance(trigger,Calendar,R134,$F$1,"mf")</f>
        <v>#NAME?</v>
      </c>
      <c r="T134" s="1016" t="e">
        <f ca="1">_xll.qlDayCounterYearFraction(trigger,DayCounter,R134,S134)</f>
        <v>#NAME?</v>
      </c>
      <c r="U134" s="1015" t="e">
        <f ca="1">_xll.qlInterpolationInterpolate(,B12Minterpolation,R134,TRUE)</f>
        <v>#NAME?</v>
      </c>
    </row>
    <row r="135" spans="18:21" x14ac:dyDescent="0.2">
      <c r="R135" s="1018" t="e">
        <f ca="1">_xll.qlCalendarAdvance(,Calendar,R134,"1D","f")</f>
        <v>#NAME?</v>
      </c>
      <c r="S135" s="1017" t="e">
        <f ca="1">_xll.qlCalendarAdvance(trigger,Calendar,R135,$F$1,"mf")</f>
        <v>#NAME?</v>
      </c>
      <c r="T135" s="1016" t="e">
        <f ca="1">_xll.qlDayCounterYearFraction(trigger,DayCounter,R135,S135)</f>
        <v>#NAME?</v>
      </c>
      <c r="U135" s="1015" t="e">
        <f ca="1">_xll.qlInterpolationInterpolate(,B12Minterpolation,R135,TRUE)</f>
        <v>#NAME?</v>
      </c>
    </row>
    <row r="136" spans="18:21" x14ac:dyDescent="0.2">
      <c r="R136" s="1018" t="e">
        <f ca="1">_xll.qlCalendarAdvance(,Calendar,R135,"1D","f")</f>
        <v>#NAME?</v>
      </c>
      <c r="S136" s="1017" t="e">
        <f ca="1">_xll.qlCalendarAdvance(trigger,Calendar,R136,$F$1,"mf")</f>
        <v>#NAME?</v>
      </c>
      <c r="T136" s="1016" t="e">
        <f ca="1">_xll.qlDayCounterYearFraction(trigger,DayCounter,R136,S136)</f>
        <v>#NAME?</v>
      </c>
      <c r="U136" s="1015" t="e">
        <f ca="1">_xll.qlInterpolationInterpolate(,B12Minterpolation,R136,TRUE)</f>
        <v>#NAME?</v>
      </c>
    </row>
    <row r="137" spans="18:21" x14ac:dyDescent="0.2">
      <c r="R137" s="1018" t="e">
        <f ca="1">_xll.qlCalendarAdvance(,Calendar,R136,"1D","f")</f>
        <v>#NAME?</v>
      </c>
      <c r="S137" s="1017" t="e">
        <f ca="1">_xll.qlCalendarAdvance(trigger,Calendar,R137,$F$1,"mf")</f>
        <v>#NAME?</v>
      </c>
      <c r="T137" s="1016" t="e">
        <f ca="1">_xll.qlDayCounterYearFraction(trigger,DayCounter,R137,S137)</f>
        <v>#NAME?</v>
      </c>
      <c r="U137" s="1015" t="e">
        <f ca="1">_xll.qlInterpolationInterpolate(,B12Minterpolation,R137,TRUE)</f>
        <v>#NAME?</v>
      </c>
    </row>
    <row r="138" spans="18:21" x14ac:dyDescent="0.2">
      <c r="R138" s="1018" t="e">
        <f ca="1">_xll.qlCalendarAdvance(,Calendar,R137,"1D","f")</f>
        <v>#NAME?</v>
      </c>
      <c r="S138" s="1017" t="e">
        <f ca="1">_xll.qlCalendarAdvance(trigger,Calendar,R138,$F$1,"mf")</f>
        <v>#NAME?</v>
      </c>
      <c r="T138" s="1016" t="e">
        <f ca="1">_xll.qlDayCounterYearFraction(trigger,DayCounter,R138,S138)</f>
        <v>#NAME?</v>
      </c>
      <c r="U138" s="1015" t="e">
        <f ca="1">_xll.qlInterpolationInterpolate(,B12Minterpolation,R138,TRUE)</f>
        <v>#NAME?</v>
      </c>
    </row>
    <row r="139" spans="18:21" x14ac:dyDescent="0.2">
      <c r="R139" s="1018" t="e">
        <f ca="1">_xll.qlCalendarAdvance(,Calendar,R138,"1D","f")</f>
        <v>#NAME?</v>
      </c>
      <c r="S139" s="1017" t="e">
        <f ca="1">_xll.qlCalendarAdvance(trigger,Calendar,R139,$F$1,"mf")</f>
        <v>#NAME?</v>
      </c>
      <c r="T139" s="1016" t="e">
        <f ca="1">_xll.qlDayCounterYearFraction(trigger,DayCounter,R139,S139)</f>
        <v>#NAME?</v>
      </c>
      <c r="U139" s="1015" t="e">
        <f ca="1">_xll.qlInterpolationInterpolate(,B12Minterpolation,R139,TRUE)</f>
        <v>#NAME?</v>
      </c>
    </row>
    <row r="140" spans="18:21" x14ac:dyDescent="0.2">
      <c r="R140" s="1018" t="e">
        <f ca="1">_xll.qlCalendarAdvance(,Calendar,R139,"1D","f")</f>
        <v>#NAME?</v>
      </c>
      <c r="S140" s="1017" t="e">
        <f ca="1">_xll.qlCalendarAdvance(trigger,Calendar,R140,$F$1,"mf")</f>
        <v>#NAME?</v>
      </c>
      <c r="T140" s="1016" t="e">
        <f ca="1">_xll.qlDayCounterYearFraction(trigger,DayCounter,R140,S140)</f>
        <v>#NAME?</v>
      </c>
      <c r="U140" s="1015" t="e">
        <f ca="1">_xll.qlInterpolationInterpolate(,B12Minterpolation,R140,TRUE)</f>
        <v>#NAME?</v>
      </c>
    </row>
    <row r="141" spans="18:21" x14ac:dyDescent="0.2">
      <c r="R141" s="1018" t="e">
        <f ca="1">_xll.qlCalendarAdvance(,Calendar,R140,"1D","f")</f>
        <v>#NAME?</v>
      </c>
      <c r="S141" s="1017" t="e">
        <f ca="1">_xll.qlCalendarAdvance(trigger,Calendar,R141,$F$1,"mf")</f>
        <v>#NAME?</v>
      </c>
      <c r="T141" s="1016" t="e">
        <f ca="1">_xll.qlDayCounterYearFraction(trigger,DayCounter,R141,S141)</f>
        <v>#NAME?</v>
      </c>
      <c r="U141" s="1015" t="e">
        <f ca="1">_xll.qlInterpolationInterpolate(,B12Minterpolation,R141,TRUE)</f>
        <v>#NAME?</v>
      </c>
    </row>
    <row r="142" spans="18:21" x14ac:dyDescent="0.2">
      <c r="R142" s="1018" t="e">
        <f ca="1">_xll.qlCalendarAdvance(,Calendar,R141,"1D","f")</f>
        <v>#NAME?</v>
      </c>
      <c r="S142" s="1017" t="e">
        <f ca="1">_xll.qlCalendarAdvance(trigger,Calendar,R142,$F$1,"mf")</f>
        <v>#NAME?</v>
      </c>
      <c r="T142" s="1016" t="e">
        <f ca="1">_xll.qlDayCounterYearFraction(trigger,DayCounter,R142,S142)</f>
        <v>#NAME?</v>
      </c>
      <c r="U142" s="1015" t="e">
        <f ca="1">_xll.qlInterpolationInterpolate(,B12Minterpolation,R142,TRUE)</f>
        <v>#NAME?</v>
      </c>
    </row>
    <row r="143" spans="18:21" x14ac:dyDescent="0.2">
      <c r="R143" s="1018" t="e">
        <f ca="1">_xll.qlCalendarAdvance(,Calendar,R142,"1D","f")</f>
        <v>#NAME?</v>
      </c>
      <c r="S143" s="1017" t="e">
        <f ca="1">_xll.qlCalendarAdvance(trigger,Calendar,R143,$F$1,"mf")</f>
        <v>#NAME?</v>
      </c>
      <c r="T143" s="1016" t="e">
        <f ca="1">_xll.qlDayCounterYearFraction(trigger,DayCounter,R143,S143)</f>
        <v>#NAME?</v>
      </c>
      <c r="U143" s="1015" t="e">
        <f ca="1">_xll.qlInterpolationInterpolate(,B12Minterpolation,R143,TRUE)</f>
        <v>#NAME?</v>
      </c>
    </row>
    <row r="144" spans="18:21" x14ac:dyDescent="0.2">
      <c r="R144" s="1018" t="e">
        <f ca="1">_xll.qlCalendarAdvance(,Calendar,R143,"1D","f")</f>
        <v>#NAME?</v>
      </c>
      <c r="S144" s="1017" t="e">
        <f ca="1">_xll.qlCalendarAdvance(trigger,Calendar,R144,$F$1,"mf")</f>
        <v>#NAME?</v>
      </c>
      <c r="T144" s="1016" t="e">
        <f ca="1">_xll.qlDayCounterYearFraction(trigger,DayCounter,R144,S144)</f>
        <v>#NAME?</v>
      </c>
      <c r="U144" s="1015" t="e">
        <f ca="1">_xll.qlInterpolationInterpolate(,B12Minterpolation,R144,TRUE)</f>
        <v>#NAME?</v>
      </c>
    </row>
    <row r="145" spans="18:21" x14ac:dyDescent="0.2">
      <c r="R145" s="1018" t="e">
        <f ca="1">_xll.qlCalendarAdvance(,Calendar,R144,"1D","f")</f>
        <v>#NAME?</v>
      </c>
      <c r="S145" s="1017" t="e">
        <f ca="1">_xll.qlCalendarAdvance(trigger,Calendar,R145,$F$1,"mf")</f>
        <v>#NAME?</v>
      </c>
      <c r="T145" s="1016" t="e">
        <f ca="1">_xll.qlDayCounterYearFraction(trigger,DayCounter,R145,S145)</f>
        <v>#NAME?</v>
      </c>
      <c r="U145" s="1015" t="e">
        <f ca="1">_xll.qlInterpolationInterpolate(,B12Minterpolation,R145,TRUE)</f>
        <v>#NAME?</v>
      </c>
    </row>
    <row r="146" spans="18:21" x14ac:dyDescent="0.2">
      <c r="R146" s="1018" t="e">
        <f ca="1">_xll.qlCalendarAdvance(,Calendar,R145,"1D","f")</f>
        <v>#NAME?</v>
      </c>
      <c r="S146" s="1017" t="e">
        <f ca="1">_xll.qlCalendarAdvance(trigger,Calendar,R146,$F$1,"mf")</f>
        <v>#NAME?</v>
      </c>
      <c r="T146" s="1016" t="e">
        <f ca="1">_xll.qlDayCounterYearFraction(trigger,DayCounter,R146,S146)</f>
        <v>#NAME?</v>
      </c>
      <c r="U146" s="1015" t="e">
        <f ca="1">_xll.qlInterpolationInterpolate(,B12Minterpolation,R146,TRUE)</f>
        <v>#NAME?</v>
      </c>
    </row>
    <row r="147" spans="18:21" x14ac:dyDescent="0.2">
      <c r="R147" s="1018" t="e">
        <f ca="1">_xll.qlCalendarAdvance(,Calendar,R146,"1D","f")</f>
        <v>#NAME?</v>
      </c>
      <c r="S147" s="1017" t="e">
        <f ca="1">_xll.qlCalendarAdvance(trigger,Calendar,R147,$F$1,"mf")</f>
        <v>#NAME?</v>
      </c>
      <c r="T147" s="1016" t="e">
        <f ca="1">_xll.qlDayCounterYearFraction(trigger,DayCounter,R147,S147)</f>
        <v>#NAME?</v>
      </c>
      <c r="U147" s="1015" t="e">
        <f ca="1">_xll.qlInterpolationInterpolate(,B12Minterpolation,R147,TRUE)</f>
        <v>#NAME?</v>
      </c>
    </row>
    <row r="148" spans="18:21" x14ac:dyDescent="0.2">
      <c r="R148" s="1018" t="e">
        <f ca="1">_xll.qlCalendarAdvance(,Calendar,R147,"1D","f")</f>
        <v>#NAME?</v>
      </c>
      <c r="S148" s="1017" t="e">
        <f ca="1">_xll.qlCalendarAdvance(trigger,Calendar,R148,$F$1,"mf")</f>
        <v>#NAME?</v>
      </c>
      <c r="T148" s="1016" t="e">
        <f ca="1">_xll.qlDayCounterYearFraction(trigger,DayCounter,R148,S148)</f>
        <v>#NAME?</v>
      </c>
      <c r="U148" s="1015" t="e">
        <f ca="1">_xll.qlInterpolationInterpolate(,B12Minterpolation,R148,TRUE)</f>
        <v>#NAME?</v>
      </c>
    </row>
    <row r="149" spans="18:21" x14ac:dyDescent="0.2">
      <c r="R149" s="1018" t="e">
        <f ca="1">_xll.qlCalendarAdvance(,Calendar,R148,"1D","f")</f>
        <v>#NAME?</v>
      </c>
      <c r="S149" s="1017" t="e">
        <f ca="1">_xll.qlCalendarAdvance(trigger,Calendar,R149,$F$1,"mf")</f>
        <v>#NAME?</v>
      </c>
      <c r="T149" s="1016" t="e">
        <f ca="1">_xll.qlDayCounterYearFraction(trigger,DayCounter,R149,S149)</f>
        <v>#NAME?</v>
      </c>
      <c r="U149" s="1015" t="e">
        <f ca="1">_xll.qlInterpolationInterpolate(,B12Minterpolation,R149,TRUE)</f>
        <v>#NAME?</v>
      </c>
    </row>
    <row r="150" spans="18:21" x14ac:dyDescent="0.2">
      <c r="R150" s="1018" t="e">
        <f ca="1">_xll.qlCalendarAdvance(,Calendar,R149,"1D","f")</f>
        <v>#NAME?</v>
      </c>
      <c r="S150" s="1017" t="e">
        <f ca="1">_xll.qlCalendarAdvance(trigger,Calendar,R150,$F$1,"mf")</f>
        <v>#NAME?</v>
      </c>
      <c r="T150" s="1016" t="e">
        <f ca="1">_xll.qlDayCounterYearFraction(trigger,DayCounter,R150,S150)</f>
        <v>#NAME?</v>
      </c>
      <c r="U150" s="1015" t="e">
        <f ca="1">_xll.qlInterpolationInterpolate(,B12Minterpolation,R150,TRUE)</f>
        <v>#NAME?</v>
      </c>
    </row>
    <row r="151" spans="18:21" x14ac:dyDescent="0.2">
      <c r="R151" s="1018" t="e">
        <f ca="1">_xll.qlCalendarAdvance(,Calendar,R150,"1D","f")</f>
        <v>#NAME?</v>
      </c>
      <c r="S151" s="1017" t="e">
        <f ca="1">_xll.qlCalendarAdvance(trigger,Calendar,R151,$F$1,"mf")</f>
        <v>#NAME?</v>
      </c>
      <c r="T151" s="1016" t="e">
        <f ca="1">_xll.qlDayCounterYearFraction(trigger,DayCounter,R151,S151)</f>
        <v>#NAME?</v>
      </c>
      <c r="U151" s="1015" t="e">
        <f ca="1">_xll.qlInterpolationInterpolate(,B12Minterpolation,R151,TRUE)</f>
        <v>#NAME?</v>
      </c>
    </row>
    <row r="152" spans="18:21" x14ac:dyDescent="0.2">
      <c r="R152" s="1018" t="e">
        <f ca="1">_xll.qlCalendarAdvance(,Calendar,R151,"1D","f")</f>
        <v>#NAME?</v>
      </c>
      <c r="S152" s="1017" t="e">
        <f ca="1">_xll.qlCalendarAdvance(trigger,Calendar,R152,$F$1,"mf")</f>
        <v>#NAME?</v>
      </c>
      <c r="T152" s="1016" t="e">
        <f ca="1">_xll.qlDayCounterYearFraction(trigger,DayCounter,R152,S152)</f>
        <v>#NAME?</v>
      </c>
      <c r="U152" s="1015" t="e">
        <f ca="1">_xll.qlInterpolationInterpolate(,B12Minterpolation,R152,TRUE)</f>
        <v>#NAME?</v>
      </c>
    </row>
    <row r="153" spans="18:21" x14ac:dyDescent="0.2">
      <c r="R153" s="1018" t="e">
        <f ca="1">_xll.qlCalendarAdvance(,Calendar,R152,"1D","f")</f>
        <v>#NAME?</v>
      </c>
      <c r="S153" s="1017" t="e">
        <f ca="1">_xll.qlCalendarAdvance(trigger,Calendar,R153,$F$1,"mf")</f>
        <v>#NAME?</v>
      </c>
      <c r="T153" s="1016" t="e">
        <f ca="1">_xll.qlDayCounterYearFraction(trigger,DayCounter,R153,S153)</f>
        <v>#NAME?</v>
      </c>
      <c r="U153" s="1015" t="e">
        <f ca="1">_xll.qlInterpolationInterpolate(,B12Minterpolation,R153,TRUE)</f>
        <v>#NAME?</v>
      </c>
    </row>
    <row r="154" spans="18:21" x14ac:dyDescent="0.2">
      <c r="R154" s="1018" t="e">
        <f ca="1">_xll.qlCalendarAdvance(,Calendar,R153,"1D","f")</f>
        <v>#NAME?</v>
      </c>
      <c r="S154" s="1017" t="e">
        <f ca="1">_xll.qlCalendarAdvance(trigger,Calendar,R154,$F$1,"mf")</f>
        <v>#NAME?</v>
      </c>
      <c r="T154" s="1016" t="e">
        <f ca="1">_xll.qlDayCounterYearFraction(trigger,DayCounter,R154,S154)</f>
        <v>#NAME?</v>
      </c>
      <c r="U154" s="1015" t="e">
        <f ca="1">_xll.qlInterpolationInterpolate(,B12Minterpolation,R154,TRUE)</f>
        <v>#NAME?</v>
      </c>
    </row>
    <row r="155" spans="18:21" x14ac:dyDescent="0.2">
      <c r="R155" s="1018" t="e">
        <f ca="1">_xll.qlCalendarAdvance(,Calendar,R154,"1D","f")</f>
        <v>#NAME?</v>
      </c>
      <c r="S155" s="1017" t="e">
        <f ca="1">_xll.qlCalendarAdvance(trigger,Calendar,R155,$F$1,"mf")</f>
        <v>#NAME?</v>
      </c>
      <c r="T155" s="1016" t="e">
        <f ca="1">_xll.qlDayCounterYearFraction(trigger,DayCounter,R155,S155)</f>
        <v>#NAME?</v>
      </c>
      <c r="U155" s="1015" t="e">
        <f ca="1">_xll.qlInterpolationInterpolate(,B12Minterpolation,R155,TRUE)</f>
        <v>#NAME?</v>
      </c>
    </row>
    <row r="156" spans="18:21" x14ac:dyDescent="0.2">
      <c r="R156" s="1018" t="e">
        <f ca="1">_xll.qlCalendarAdvance(,Calendar,R155,"1D","f")</f>
        <v>#NAME?</v>
      </c>
      <c r="S156" s="1017" t="e">
        <f ca="1">_xll.qlCalendarAdvance(trigger,Calendar,R156,$F$1,"mf")</f>
        <v>#NAME?</v>
      </c>
      <c r="T156" s="1016" t="e">
        <f ca="1">_xll.qlDayCounterYearFraction(trigger,DayCounter,R156,S156)</f>
        <v>#NAME?</v>
      </c>
      <c r="U156" s="1015" t="e">
        <f ca="1">_xll.qlInterpolationInterpolate(,B12Minterpolation,R156,TRUE)</f>
        <v>#NAME?</v>
      </c>
    </row>
    <row r="157" spans="18:21" x14ac:dyDescent="0.2">
      <c r="R157" s="1018" t="e">
        <f ca="1">_xll.qlCalendarAdvance(,Calendar,R156,"1D","f")</f>
        <v>#NAME?</v>
      </c>
      <c r="S157" s="1017" t="e">
        <f ca="1">_xll.qlCalendarAdvance(trigger,Calendar,R157,$F$1,"mf")</f>
        <v>#NAME?</v>
      </c>
      <c r="T157" s="1016" t="e">
        <f ca="1">_xll.qlDayCounterYearFraction(trigger,DayCounter,R157,S157)</f>
        <v>#NAME?</v>
      </c>
      <c r="U157" s="1015" t="e">
        <f ca="1">_xll.qlInterpolationInterpolate(,B12Minterpolation,R157,TRUE)</f>
        <v>#NAME?</v>
      </c>
    </row>
    <row r="158" spans="18:21" x14ac:dyDescent="0.2">
      <c r="R158" s="1018" t="e">
        <f ca="1">_xll.qlCalendarAdvance(,Calendar,R157,"1D","f")</f>
        <v>#NAME?</v>
      </c>
      <c r="S158" s="1017" t="e">
        <f ca="1">_xll.qlCalendarAdvance(trigger,Calendar,R158,$F$1,"mf")</f>
        <v>#NAME?</v>
      </c>
      <c r="T158" s="1016" t="e">
        <f ca="1">_xll.qlDayCounterYearFraction(trigger,DayCounter,R158,S158)</f>
        <v>#NAME?</v>
      </c>
      <c r="U158" s="1015" t="e">
        <f ca="1">_xll.qlInterpolationInterpolate(,B12Minterpolation,R158,TRUE)</f>
        <v>#NAME?</v>
      </c>
    </row>
    <row r="159" spans="18:21" x14ac:dyDescent="0.2">
      <c r="R159" s="1018" t="e">
        <f ca="1">_xll.qlCalendarAdvance(,Calendar,R158,"1D","f")</f>
        <v>#NAME?</v>
      </c>
      <c r="S159" s="1017" t="e">
        <f ca="1">_xll.qlCalendarAdvance(trigger,Calendar,R159,$F$1,"mf")</f>
        <v>#NAME?</v>
      </c>
      <c r="T159" s="1016" t="e">
        <f ca="1">_xll.qlDayCounterYearFraction(trigger,DayCounter,R159,S159)</f>
        <v>#NAME?</v>
      </c>
      <c r="U159" s="1015" t="e">
        <f ca="1">_xll.qlInterpolationInterpolate(,B12Minterpolation,R159,TRUE)</f>
        <v>#NAME?</v>
      </c>
    </row>
    <row r="160" spans="18:21" x14ac:dyDescent="0.2">
      <c r="R160" s="1018" t="e">
        <f ca="1">_xll.qlCalendarAdvance(,Calendar,R159,"1D","f")</f>
        <v>#NAME?</v>
      </c>
      <c r="S160" s="1017" t="e">
        <f ca="1">_xll.qlCalendarAdvance(trigger,Calendar,R160,$F$1,"mf")</f>
        <v>#NAME?</v>
      </c>
      <c r="T160" s="1016" t="e">
        <f ca="1">_xll.qlDayCounterYearFraction(trigger,DayCounter,R160,S160)</f>
        <v>#NAME?</v>
      </c>
      <c r="U160" s="1015" t="e">
        <f ca="1">_xll.qlInterpolationInterpolate(,B12Minterpolation,R160,TRUE)</f>
        <v>#NAME?</v>
      </c>
    </row>
    <row r="161" spans="18:21" x14ac:dyDescent="0.2">
      <c r="R161" s="1018" t="e">
        <f ca="1">_xll.qlCalendarAdvance(,Calendar,R160,"1D","f")</f>
        <v>#NAME?</v>
      </c>
      <c r="S161" s="1017" t="e">
        <f ca="1">_xll.qlCalendarAdvance(trigger,Calendar,R161,$F$1,"mf")</f>
        <v>#NAME?</v>
      </c>
      <c r="T161" s="1016" t="e">
        <f ca="1">_xll.qlDayCounterYearFraction(trigger,DayCounter,R161,S161)</f>
        <v>#NAME?</v>
      </c>
      <c r="U161" s="1015" t="e">
        <f ca="1">_xll.qlInterpolationInterpolate(,B12Minterpolation,R161,TRUE)</f>
        <v>#NAME?</v>
      </c>
    </row>
    <row r="162" spans="18:21" x14ac:dyDescent="0.2">
      <c r="R162" s="1018" t="e">
        <f ca="1">_xll.qlCalendarAdvance(,Calendar,R161,"1D","f")</f>
        <v>#NAME?</v>
      </c>
      <c r="S162" s="1017" t="e">
        <f ca="1">_xll.qlCalendarAdvance(trigger,Calendar,R162,$F$1,"mf")</f>
        <v>#NAME?</v>
      </c>
      <c r="T162" s="1016" t="e">
        <f ca="1">_xll.qlDayCounterYearFraction(trigger,DayCounter,R162,S162)</f>
        <v>#NAME?</v>
      </c>
      <c r="U162" s="1015" t="e">
        <f ca="1">_xll.qlInterpolationInterpolate(,B12Minterpolation,R162,TRUE)</f>
        <v>#NAME?</v>
      </c>
    </row>
    <row r="163" spans="18:21" x14ac:dyDescent="0.2">
      <c r="R163" s="1018" t="e">
        <f ca="1">_xll.qlCalendarAdvance(,Calendar,R162,"1D","f")</f>
        <v>#NAME?</v>
      </c>
      <c r="S163" s="1017" t="e">
        <f ca="1">_xll.qlCalendarAdvance(trigger,Calendar,R163,$F$1,"mf")</f>
        <v>#NAME?</v>
      </c>
      <c r="T163" s="1016" t="e">
        <f ca="1">_xll.qlDayCounterYearFraction(trigger,DayCounter,R163,S163)</f>
        <v>#NAME?</v>
      </c>
      <c r="U163" s="1015" t="e">
        <f ca="1">_xll.qlInterpolationInterpolate(,B12Minterpolation,R163,TRUE)</f>
        <v>#NAME?</v>
      </c>
    </row>
    <row r="164" spans="18:21" x14ac:dyDescent="0.2">
      <c r="R164" s="1018" t="e">
        <f ca="1">_xll.qlCalendarAdvance(,Calendar,R163,"1D","f")</f>
        <v>#NAME?</v>
      </c>
      <c r="S164" s="1017" t="e">
        <f ca="1">_xll.qlCalendarAdvance(trigger,Calendar,R164,$F$1,"mf")</f>
        <v>#NAME?</v>
      </c>
      <c r="T164" s="1016" t="e">
        <f ca="1">_xll.qlDayCounterYearFraction(trigger,DayCounter,R164,S164)</f>
        <v>#NAME?</v>
      </c>
      <c r="U164" s="1015" t="e">
        <f ca="1">_xll.qlInterpolationInterpolate(,B12Minterpolation,R164,TRUE)</f>
        <v>#NAME?</v>
      </c>
    </row>
    <row r="165" spans="18:21" x14ac:dyDescent="0.2">
      <c r="R165" s="1018" t="e">
        <f ca="1">_xll.qlCalendarAdvance(,Calendar,R164,"1D","f")</f>
        <v>#NAME?</v>
      </c>
      <c r="S165" s="1017" t="e">
        <f ca="1">_xll.qlCalendarAdvance(trigger,Calendar,R165,$F$1,"mf")</f>
        <v>#NAME?</v>
      </c>
      <c r="T165" s="1016" t="e">
        <f ca="1">_xll.qlDayCounterYearFraction(trigger,DayCounter,R165,S165)</f>
        <v>#NAME?</v>
      </c>
      <c r="U165" s="1015" t="e">
        <f ca="1">_xll.qlInterpolationInterpolate(,B12Minterpolation,R165,TRUE)</f>
        <v>#NAME?</v>
      </c>
    </row>
    <row r="166" spans="18:21" x14ac:dyDescent="0.2">
      <c r="R166" s="1018" t="e">
        <f ca="1">_xll.qlCalendarAdvance(,Calendar,R165,"1D","f")</f>
        <v>#NAME?</v>
      </c>
      <c r="S166" s="1017" t="e">
        <f ca="1">_xll.qlCalendarAdvance(trigger,Calendar,R166,$F$1,"mf")</f>
        <v>#NAME?</v>
      </c>
      <c r="T166" s="1016" t="e">
        <f ca="1">_xll.qlDayCounterYearFraction(trigger,DayCounter,R166,S166)</f>
        <v>#NAME?</v>
      </c>
      <c r="U166" s="1015" t="e">
        <f ca="1">_xll.qlInterpolationInterpolate(,B12Minterpolation,R166,TRUE)</f>
        <v>#NAME?</v>
      </c>
    </row>
    <row r="167" spans="18:21" x14ac:dyDescent="0.2">
      <c r="R167" s="1018" t="e">
        <f ca="1">_xll.qlCalendarAdvance(,Calendar,R166,"1D","f")</f>
        <v>#NAME?</v>
      </c>
      <c r="S167" s="1017" t="e">
        <f ca="1">_xll.qlCalendarAdvance(trigger,Calendar,R167,$F$1,"mf")</f>
        <v>#NAME?</v>
      </c>
      <c r="T167" s="1016" t="e">
        <f ca="1">_xll.qlDayCounterYearFraction(trigger,DayCounter,R167,S167)</f>
        <v>#NAME?</v>
      </c>
      <c r="U167" s="1015" t="e">
        <f ca="1">_xll.qlInterpolationInterpolate(,B12Minterpolation,R167,TRUE)</f>
        <v>#NAME?</v>
      </c>
    </row>
    <row r="168" spans="18:21" x14ac:dyDescent="0.2">
      <c r="R168" s="1018" t="e">
        <f ca="1">_xll.qlCalendarAdvance(,Calendar,R167,"1D","f")</f>
        <v>#NAME?</v>
      </c>
      <c r="S168" s="1017" t="e">
        <f ca="1">_xll.qlCalendarAdvance(trigger,Calendar,R168,$F$1,"mf")</f>
        <v>#NAME?</v>
      </c>
      <c r="T168" s="1016" t="e">
        <f ca="1">_xll.qlDayCounterYearFraction(trigger,DayCounter,R168,S168)</f>
        <v>#NAME?</v>
      </c>
      <c r="U168" s="1015" t="e">
        <f ca="1">_xll.qlInterpolationInterpolate(,B12Minterpolation,R168,TRUE)</f>
        <v>#NAME?</v>
      </c>
    </row>
    <row r="169" spans="18:21" x14ac:dyDescent="0.2">
      <c r="R169" s="1018" t="e">
        <f ca="1">_xll.qlCalendarAdvance(,Calendar,R168,"1D","f")</f>
        <v>#NAME?</v>
      </c>
      <c r="S169" s="1017" t="e">
        <f ca="1">_xll.qlCalendarAdvance(trigger,Calendar,R169,$F$1,"mf")</f>
        <v>#NAME?</v>
      </c>
      <c r="T169" s="1016" t="e">
        <f ca="1">_xll.qlDayCounterYearFraction(trigger,DayCounter,R169,S169)</f>
        <v>#NAME?</v>
      </c>
      <c r="U169" s="1015" t="e">
        <f ca="1">_xll.qlInterpolationInterpolate(,B12Minterpolation,R169,TRUE)</f>
        <v>#NAME?</v>
      </c>
    </row>
    <row r="170" spans="18:21" x14ac:dyDescent="0.2">
      <c r="R170" s="1018" t="e">
        <f ca="1">_xll.qlCalendarAdvance(,Calendar,R169,"1D","f")</f>
        <v>#NAME?</v>
      </c>
      <c r="S170" s="1017" t="e">
        <f ca="1">_xll.qlCalendarAdvance(trigger,Calendar,R170,$F$1,"mf")</f>
        <v>#NAME?</v>
      </c>
      <c r="T170" s="1016" t="e">
        <f ca="1">_xll.qlDayCounterYearFraction(trigger,DayCounter,R170,S170)</f>
        <v>#NAME?</v>
      </c>
      <c r="U170" s="1015" t="e">
        <f ca="1">_xll.qlInterpolationInterpolate(,B12Minterpolation,R170,TRUE)</f>
        <v>#NAME?</v>
      </c>
    </row>
    <row r="171" spans="18:21" x14ac:dyDescent="0.2">
      <c r="R171" s="1018" t="e">
        <f ca="1">_xll.qlCalendarAdvance(,Calendar,R170,"1D","f")</f>
        <v>#NAME?</v>
      </c>
      <c r="S171" s="1017" t="e">
        <f ca="1">_xll.qlCalendarAdvance(trigger,Calendar,R171,$F$1,"mf")</f>
        <v>#NAME?</v>
      </c>
      <c r="T171" s="1016" t="e">
        <f ca="1">_xll.qlDayCounterYearFraction(trigger,DayCounter,R171,S171)</f>
        <v>#NAME?</v>
      </c>
      <c r="U171" s="1015" t="e">
        <f ca="1">_xll.qlInterpolationInterpolate(,B12Minterpolation,R171,TRUE)</f>
        <v>#NAME?</v>
      </c>
    </row>
    <row r="172" spans="18:21" x14ac:dyDescent="0.2">
      <c r="R172" s="1018" t="e">
        <f ca="1">_xll.qlCalendarAdvance(,Calendar,R171,"1D","f")</f>
        <v>#NAME?</v>
      </c>
      <c r="S172" s="1017" t="e">
        <f ca="1">_xll.qlCalendarAdvance(trigger,Calendar,R172,$F$1,"mf")</f>
        <v>#NAME?</v>
      </c>
      <c r="T172" s="1016" t="e">
        <f ca="1">_xll.qlDayCounterYearFraction(trigger,DayCounter,R172,S172)</f>
        <v>#NAME?</v>
      </c>
      <c r="U172" s="1015" t="e">
        <f ca="1">_xll.qlInterpolationInterpolate(,B12Minterpolation,R172,TRUE)</f>
        <v>#NAME?</v>
      </c>
    </row>
    <row r="173" spans="18:21" x14ac:dyDescent="0.2">
      <c r="R173" s="1018" t="e">
        <f ca="1">_xll.qlCalendarAdvance(,Calendar,R172,"1D","f")</f>
        <v>#NAME?</v>
      </c>
      <c r="S173" s="1017" t="e">
        <f ca="1">_xll.qlCalendarAdvance(trigger,Calendar,R173,$F$1,"mf")</f>
        <v>#NAME?</v>
      </c>
      <c r="T173" s="1016" t="e">
        <f ca="1">_xll.qlDayCounterYearFraction(trigger,DayCounter,R173,S173)</f>
        <v>#NAME?</v>
      </c>
      <c r="U173" s="1015" t="e">
        <f ca="1">_xll.qlInterpolationInterpolate(,B12Minterpolation,R173,TRUE)</f>
        <v>#NAME?</v>
      </c>
    </row>
    <row r="174" spans="18:21" x14ac:dyDescent="0.2">
      <c r="R174" s="1018" t="e">
        <f ca="1">_xll.qlCalendarAdvance(,Calendar,R173,"1D","f")</f>
        <v>#NAME?</v>
      </c>
      <c r="S174" s="1017" t="e">
        <f ca="1">_xll.qlCalendarAdvance(trigger,Calendar,R174,$F$1,"mf")</f>
        <v>#NAME?</v>
      </c>
      <c r="T174" s="1016" t="e">
        <f ca="1">_xll.qlDayCounterYearFraction(trigger,DayCounter,R174,S174)</f>
        <v>#NAME?</v>
      </c>
      <c r="U174" s="1015" t="e">
        <f ca="1">_xll.qlInterpolationInterpolate(,B12Minterpolation,R174,TRUE)</f>
        <v>#NAME?</v>
      </c>
    </row>
    <row r="175" spans="18:21" x14ac:dyDescent="0.2">
      <c r="R175" s="1018" t="e">
        <f ca="1">_xll.qlCalendarAdvance(,Calendar,R174,"1D","f")</f>
        <v>#NAME?</v>
      </c>
      <c r="S175" s="1017" t="e">
        <f ca="1">_xll.qlCalendarAdvance(trigger,Calendar,R175,$F$1,"mf")</f>
        <v>#NAME?</v>
      </c>
      <c r="T175" s="1016" t="e">
        <f ca="1">_xll.qlDayCounterYearFraction(trigger,DayCounter,R175,S175)</f>
        <v>#NAME?</v>
      </c>
      <c r="U175" s="1015" t="e">
        <f ca="1">_xll.qlInterpolationInterpolate(,B12Minterpolation,R175,TRUE)</f>
        <v>#NAME?</v>
      </c>
    </row>
    <row r="176" spans="18:21" x14ac:dyDescent="0.2">
      <c r="R176" s="1018" t="e">
        <f ca="1">_xll.qlCalendarAdvance(,Calendar,R175,"1D","f")</f>
        <v>#NAME?</v>
      </c>
      <c r="S176" s="1017" t="e">
        <f ca="1">_xll.qlCalendarAdvance(trigger,Calendar,R176,$F$1,"mf")</f>
        <v>#NAME?</v>
      </c>
      <c r="T176" s="1016" t="e">
        <f ca="1">_xll.qlDayCounterYearFraction(trigger,DayCounter,R176,S176)</f>
        <v>#NAME?</v>
      </c>
      <c r="U176" s="1015" t="e">
        <f ca="1">_xll.qlInterpolationInterpolate(,B12Minterpolation,R176,TRUE)</f>
        <v>#NAME?</v>
      </c>
    </row>
    <row r="177" spans="18:21" x14ac:dyDescent="0.2">
      <c r="R177" s="1018" t="e">
        <f ca="1">_xll.qlCalendarAdvance(,Calendar,R176,"1D","f")</f>
        <v>#NAME?</v>
      </c>
      <c r="S177" s="1017" t="e">
        <f ca="1">_xll.qlCalendarAdvance(trigger,Calendar,R177,$F$1,"mf")</f>
        <v>#NAME?</v>
      </c>
      <c r="T177" s="1016" t="e">
        <f ca="1">_xll.qlDayCounterYearFraction(trigger,DayCounter,R177,S177)</f>
        <v>#NAME?</v>
      </c>
      <c r="U177" s="1015" t="e">
        <f ca="1">_xll.qlInterpolationInterpolate(,B12Minterpolation,R177,TRUE)</f>
        <v>#NAME?</v>
      </c>
    </row>
    <row r="178" spans="18:21" x14ac:dyDescent="0.2">
      <c r="R178" s="1018" t="e">
        <f ca="1">_xll.qlCalendarAdvance(,Calendar,R177,"1D","f")</f>
        <v>#NAME?</v>
      </c>
      <c r="S178" s="1017" t="e">
        <f ca="1">_xll.qlCalendarAdvance(trigger,Calendar,R178,$F$1,"mf")</f>
        <v>#NAME?</v>
      </c>
      <c r="T178" s="1016" t="e">
        <f ca="1">_xll.qlDayCounterYearFraction(trigger,DayCounter,R178,S178)</f>
        <v>#NAME?</v>
      </c>
      <c r="U178" s="1015" t="e">
        <f ca="1">_xll.qlInterpolationInterpolate(,B12Minterpolation,R178,TRUE)</f>
        <v>#NAME?</v>
      </c>
    </row>
    <row r="179" spans="18:21" x14ac:dyDescent="0.2">
      <c r="R179" s="1018" t="e">
        <f ca="1">_xll.qlCalendarAdvance(,Calendar,R178,"1D","f")</f>
        <v>#NAME?</v>
      </c>
      <c r="S179" s="1017" t="e">
        <f ca="1">_xll.qlCalendarAdvance(trigger,Calendar,R179,$F$1,"mf")</f>
        <v>#NAME?</v>
      </c>
      <c r="T179" s="1016" t="e">
        <f ca="1">_xll.qlDayCounterYearFraction(trigger,DayCounter,R179,S179)</f>
        <v>#NAME?</v>
      </c>
      <c r="U179" s="1015" t="e">
        <f ca="1">_xll.qlInterpolationInterpolate(,B12Minterpolation,R179,TRUE)</f>
        <v>#NAME?</v>
      </c>
    </row>
    <row r="180" spans="18:21" x14ac:dyDescent="0.2">
      <c r="R180" s="1018" t="e">
        <f ca="1">_xll.qlCalendarAdvance(,Calendar,R179,"1D","f")</f>
        <v>#NAME?</v>
      </c>
      <c r="S180" s="1017" t="e">
        <f ca="1">_xll.qlCalendarAdvance(trigger,Calendar,R180,$F$1,"mf")</f>
        <v>#NAME?</v>
      </c>
      <c r="T180" s="1016" t="e">
        <f ca="1">_xll.qlDayCounterYearFraction(trigger,DayCounter,R180,S180)</f>
        <v>#NAME?</v>
      </c>
      <c r="U180" s="1015" t="e">
        <f ca="1">_xll.qlInterpolationInterpolate(,B12Minterpolation,R180,TRUE)</f>
        <v>#NAME?</v>
      </c>
    </row>
    <row r="181" spans="18:21" x14ac:dyDescent="0.2">
      <c r="R181" s="1018" t="e">
        <f ca="1">_xll.qlCalendarAdvance(,Calendar,R180,"1D","f")</f>
        <v>#NAME?</v>
      </c>
      <c r="S181" s="1017" t="e">
        <f ca="1">_xll.qlCalendarAdvance(trigger,Calendar,R181,$F$1,"mf")</f>
        <v>#NAME?</v>
      </c>
      <c r="T181" s="1016" t="e">
        <f ca="1">_xll.qlDayCounterYearFraction(trigger,DayCounter,R181,S181)</f>
        <v>#NAME?</v>
      </c>
      <c r="U181" s="1015" t="e">
        <f ca="1">_xll.qlInterpolationInterpolate(,B12Minterpolation,R181,TRUE)</f>
        <v>#NAME?</v>
      </c>
    </row>
    <row r="182" spans="18:21" x14ac:dyDescent="0.2">
      <c r="R182" s="1018" t="e">
        <f ca="1">_xll.qlCalendarAdvance(,Calendar,R181,"1D","f")</f>
        <v>#NAME?</v>
      </c>
      <c r="S182" s="1017" t="e">
        <f ca="1">_xll.qlCalendarAdvance(trigger,Calendar,R182,$F$1,"mf")</f>
        <v>#NAME?</v>
      </c>
      <c r="T182" s="1016" t="e">
        <f ca="1">_xll.qlDayCounterYearFraction(trigger,DayCounter,R182,S182)</f>
        <v>#NAME?</v>
      </c>
      <c r="U182" s="1015" t="e">
        <f ca="1">_xll.qlInterpolationInterpolate(,B12Minterpolation,R182,TRUE)</f>
        <v>#NAME?</v>
      </c>
    </row>
    <row r="183" spans="18:21" x14ac:dyDescent="0.2">
      <c r="R183" s="1018" t="e">
        <f ca="1">_xll.qlCalendarAdvance(,Calendar,R182,"1D","f")</f>
        <v>#NAME?</v>
      </c>
      <c r="S183" s="1017" t="e">
        <f ca="1">_xll.qlCalendarAdvance(trigger,Calendar,R183,$F$1,"mf")</f>
        <v>#NAME?</v>
      </c>
      <c r="T183" s="1016" t="e">
        <f ca="1">_xll.qlDayCounterYearFraction(trigger,DayCounter,R183,S183)</f>
        <v>#NAME?</v>
      </c>
      <c r="U183" s="1015" t="e">
        <f ca="1">_xll.qlInterpolationInterpolate(,B12Minterpolation,R183,TRUE)</f>
        <v>#NAME?</v>
      </c>
    </row>
    <row r="184" spans="18:21" x14ac:dyDescent="0.2">
      <c r="R184" s="1018" t="e">
        <f ca="1">_xll.qlCalendarAdvance(,Calendar,R183,"1D","f")</f>
        <v>#NAME?</v>
      </c>
      <c r="S184" s="1017" t="e">
        <f ca="1">_xll.qlCalendarAdvance(trigger,Calendar,R184,$F$1,"mf")</f>
        <v>#NAME?</v>
      </c>
      <c r="T184" s="1016" t="e">
        <f ca="1">_xll.qlDayCounterYearFraction(trigger,DayCounter,R184,S184)</f>
        <v>#NAME?</v>
      </c>
      <c r="U184" s="1015" t="e">
        <f ca="1">_xll.qlInterpolationInterpolate(,B12Minterpolation,R184,TRUE)</f>
        <v>#NAME?</v>
      </c>
    </row>
    <row r="185" spans="18:21" x14ac:dyDescent="0.2">
      <c r="R185" s="1018" t="e">
        <f ca="1">_xll.qlCalendarAdvance(,Calendar,R184,"1D","f")</f>
        <v>#NAME?</v>
      </c>
      <c r="S185" s="1017" t="e">
        <f ca="1">_xll.qlCalendarAdvance(trigger,Calendar,R185,$F$1,"mf")</f>
        <v>#NAME?</v>
      </c>
      <c r="T185" s="1016" t="e">
        <f ca="1">_xll.qlDayCounterYearFraction(trigger,DayCounter,R185,S185)</f>
        <v>#NAME?</v>
      </c>
      <c r="U185" s="1015" t="e">
        <f ca="1">_xll.qlInterpolationInterpolate(,B12Minterpolation,R185,TRUE)</f>
        <v>#NAME?</v>
      </c>
    </row>
    <row r="186" spans="18:21" x14ac:dyDescent="0.2">
      <c r="R186" s="1018" t="e">
        <f ca="1">_xll.qlCalendarAdvance(,Calendar,R185,"1D","f")</f>
        <v>#NAME?</v>
      </c>
      <c r="S186" s="1017" t="e">
        <f ca="1">_xll.qlCalendarAdvance(trigger,Calendar,R186,$F$1,"mf")</f>
        <v>#NAME?</v>
      </c>
      <c r="T186" s="1016" t="e">
        <f ca="1">_xll.qlDayCounterYearFraction(trigger,DayCounter,R186,S186)</f>
        <v>#NAME?</v>
      </c>
      <c r="U186" s="1015" t="e">
        <f ca="1">_xll.qlInterpolationInterpolate(,B12Minterpolation,R186,TRUE)</f>
        <v>#NAME?</v>
      </c>
    </row>
    <row r="187" spans="18:21" x14ac:dyDescent="0.2">
      <c r="R187" s="1018" t="e">
        <f ca="1">_xll.qlCalendarAdvance(,Calendar,R186,"1D","f")</f>
        <v>#NAME?</v>
      </c>
      <c r="S187" s="1017" t="e">
        <f ca="1">_xll.qlCalendarAdvance(trigger,Calendar,R187,$F$1,"mf")</f>
        <v>#NAME?</v>
      </c>
      <c r="T187" s="1016" t="e">
        <f ca="1">_xll.qlDayCounterYearFraction(trigger,DayCounter,R187,S187)</f>
        <v>#NAME?</v>
      </c>
      <c r="U187" s="1015" t="e">
        <f ca="1">_xll.qlInterpolationInterpolate(,B12Minterpolation,R187,TRUE)</f>
        <v>#NAME?</v>
      </c>
    </row>
    <row r="188" spans="18:21" x14ac:dyDescent="0.2">
      <c r="R188" s="1018" t="e">
        <f ca="1">_xll.qlCalendarAdvance(,Calendar,R187,"1D","f")</f>
        <v>#NAME?</v>
      </c>
      <c r="S188" s="1017" t="e">
        <f ca="1">_xll.qlCalendarAdvance(trigger,Calendar,R188,$F$1,"mf")</f>
        <v>#NAME?</v>
      </c>
      <c r="T188" s="1016" t="e">
        <f ca="1">_xll.qlDayCounterYearFraction(trigger,DayCounter,R188,S188)</f>
        <v>#NAME?</v>
      </c>
      <c r="U188" s="1015" t="e">
        <f ca="1">_xll.qlInterpolationInterpolate(,B12Minterpolation,R188,TRUE)</f>
        <v>#NAME?</v>
      </c>
    </row>
    <row r="189" spans="18:21" x14ac:dyDescent="0.2">
      <c r="R189" s="1018" t="e">
        <f ca="1">_xll.qlCalendarAdvance(,Calendar,R188,"1D","f")</f>
        <v>#NAME?</v>
      </c>
      <c r="S189" s="1017" t="e">
        <f ca="1">_xll.qlCalendarAdvance(trigger,Calendar,R189,$F$1,"mf")</f>
        <v>#NAME?</v>
      </c>
      <c r="T189" s="1016" t="e">
        <f ca="1">_xll.qlDayCounterYearFraction(trigger,DayCounter,R189,S189)</f>
        <v>#NAME?</v>
      </c>
      <c r="U189" s="1015" t="e">
        <f ca="1">_xll.qlInterpolationInterpolate(,B12Minterpolation,R189,TRUE)</f>
        <v>#NAME?</v>
      </c>
    </row>
    <row r="190" spans="18:21" x14ac:dyDescent="0.2">
      <c r="R190" s="1018" t="e">
        <f ca="1">_xll.qlCalendarAdvance(,Calendar,R189,"1D","f")</f>
        <v>#NAME?</v>
      </c>
      <c r="S190" s="1017" t="e">
        <f ca="1">_xll.qlCalendarAdvance(trigger,Calendar,R190,$F$1,"mf")</f>
        <v>#NAME?</v>
      </c>
      <c r="T190" s="1016" t="e">
        <f ca="1">_xll.qlDayCounterYearFraction(trigger,DayCounter,R190,S190)</f>
        <v>#NAME?</v>
      </c>
      <c r="U190" s="1015" t="e">
        <f ca="1">_xll.qlInterpolationInterpolate(,B12Minterpolation,R190,TRUE)</f>
        <v>#NAME?</v>
      </c>
    </row>
    <row r="191" spans="18:21" x14ac:dyDescent="0.2">
      <c r="R191" s="1018" t="e">
        <f ca="1">_xll.qlCalendarAdvance(,Calendar,R190,"1D","f")</f>
        <v>#NAME?</v>
      </c>
      <c r="S191" s="1017" t="e">
        <f ca="1">_xll.qlCalendarAdvance(trigger,Calendar,R191,$F$1,"mf")</f>
        <v>#NAME?</v>
      </c>
      <c r="T191" s="1016" t="e">
        <f ca="1">_xll.qlDayCounterYearFraction(trigger,DayCounter,R191,S191)</f>
        <v>#NAME?</v>
      </c>
      <c r="U191" s="1015" t="e">
        <f ca="1">_xll.qlInterpolationInterpolate(,B12Minterpolation,R191,TRUE)</f>
        <v>#NAME?</v>
      </c>
    </row>
    <row r="192" spans="18:21" x14ac:dyDescent="0.2">
      <c r="R192" s="1018" t="e">
        <f ca="1">_xll.qlCalendarAdvance(,Calendar,R191,"1D","f")</f>
        <v>#NAME?</v>
      </c>
      <c r="S192" s="1017" t="e">
        <f ca="1">_xll.qlCalendarAdvance(trigger,Calendar,R192,$F$1,"mf")</f>
        <v>#NAME?</v>
      </c>
      <c r="T192" s="1016" t="e">
        <f ca="1">_xll.qlDayCounterYearFraction(trigger,DayCounter,R192,S192)</f>
        <v>#NAME?</v>
      </c>
      <c r="U192" s="1015" t="e">
        <f ca="1">_xll.qlInterpolationInterpolate(,B12Minterpolation,R192,TRUE)</f>
        <v>#NAME?</v>
      </c>
    </row>
    <row r="193" spans="18:21" x14ac:dyDescent="0.2">
      <c r="R193" s="1018" t="e">
        <f ca="1">_xll.qlCalendarAdvance(,Calendar,R192,"1D","f")</f>
        <v>#NAME?</v>
      </c>
      <c r="S193" s="1017" t="e">
        <f ca="1">_xll.qlCalendarAdvance(trigger,Calendar,R193,$F$1,"mf")</f>
        <v>#NAME?</v>
      </c>
      <c r="T193" s="1016" t="e">
        <f ca="1">_xll.qlDayCounterYearFraction(trigger,DayCounter,R193,S193)</f>
        <v>#NAME?</v>
      </c>
      <c r="U193" s="1015" t="e">
        <f ca="1">_xll.qlInterpolationInterpolate(,B12Minterpolation,R193,TRUE)</f>
        <v>#NAME?</v>
      </c>
    </row>
    <row r="194" spans="18:21" x14ac:dyDescent="0.2">
      <c r="R194" s="1018" t="e">
        <f ca="1">_xll.qlCalendarAdvance(,Calendar,R193,"1D","f")</f>
        <v>#NAME?</v>
      </c>
      <c r="S194" s="1017" t="e">
        <f ca="1">_xll.qlCalendarAdvance(trigger,Calendar,R194,$F$1,"mf")</f>
        <v>#NAME?</v>
      </c>
      <c r="T194" s="1016" t="e">
        <f ca="1">_xll.qlDayCounterYearFraction(trigger,DayCounter,R194,S194)</f>
        <v>#NAME?</v>
      </c>
      <c r="U194" s="1015" t="e">
        <f ca="1">_xll.qlInterpolationInterpolate(,B12Minterpolation,R194,TRUE)</f>
        <v>#NAME?</v>
      </c>
    </row>
    <row r="195" spans="18:21" x14ac:dyDescent="0.2">
      <c r="R195" s="1018" t="e">
        <f ca="1">_xll.qlCalendarAdvance(,Calendar,R194,"1D","f")</f>
        <v>#NAME?</v>
      </c>
      <c r="S195" s="1017" t="e">
        <f ca="1">_xll.qlCalendarAdvance(trigger,Calendar,R195,$F$1,"mf")</f>
        <v>#NAME?</v>
      </c>
      <c r="T195" s="1016" t="e">
        <f ca="1">_xll.qlDayCounterYearFraction(trigger,DayCounter,R195,S195)</f>
        <v>#NAME?</v>
      </c>
      <c r="U195" s="1015" t="e">
        <f ca="1">_xll.qlInterpolationInterpolate(,B12Minterpolation,R195,TRUE)</f>
        <v>#NAME?</v>
      </c>
    </row>
    <row r="196" spans="18:21" x14ac:dyDescent="0.2">
      <c r="R196" s="1018" t="e">
        <f ca="1">_xll.qlCalendarAdvance(,Calendar,R195,"1D","f")</f>
        <v>#NAME?</v>
      </c>
      <c r="S196" s="1017" t="e">
        <f ca="1">_xll.qlCalendarAdvance(trigger,Calendar,R196,$F$1,"mf")</f>
        <v>#NAME?</v>
      </c>
      <c r="T196" s="1016" t="e">
        <f ca="1">_xll.qlDayCounterYearFraction(trigger,DayCounter,R196,S196)</f>
        <v>#NAME?</v>
      </c>
      <c r="U196" s="1015" t="e">
        <f ca="1">_xll.qlInterpolationInterpolate(,B12Minterpolation,R196,TRUE)</f>
        <v>#NAME?</v>
      </c>
    </row>
    <row r="197" spans="18:21" x14ac:dyDescent="0.2">
      <c r="R197" s="1018" t="e">
        <f ca="1">_xll.qlCalendarAdvance(,Calendar,R196,"1D","f")</f>
        <v>#NAME?</v>
      </c>
      <c r="S197" s="1017" t="e">
        <f ca="1">_xll.qlCalendarAdvance(trigger,Calendar,R197,$F$1,"mf")</f>
        <v>#NAME?</v>
      </c>
      <c r="T197" s="1016" t="e">
        <f ca="1">_xll.qlDayCounterYearFraction(trigger,DayCounter,R197,S197)</f>
        <v>#NAME?</v>
      </c>
      <c r="U197" s="1015" t="e">
        <f ca="1">_xll.qlInterpolationInterpolate(,B12Minterpolation,R197,TRUE)</f>
        <v>#NAME?</v>
      </c>
    </row>
    <row r="198" spans="18:21" x14ac:dyDescent="0.2">
      <c r="R198" s="1018" t="e">
        <f ca="1">_xll.qlCalendarAdvance(,Calendar,R197,"1D","f")</f>
        <v>#NAME?</v>
      </c>
      <c r="S198" s="1017" t="e">
        <f ca="1">_xll.qlCalendarAdvance(trigger,Calendar,R198,$F$1,"mf")</f>
        <v>#NAME?</v>
      </c>
      <c r="T198" s="1016" t="e">
        <f ca="1">_xll.qlDayCounterYearFraction(trigger,DayCounter,R198,S198)</f>
        <v>#NAME?</v>
      </c>
      <c r="U198" s="1015" t="e">
        <f ca="1">_xll.qlInterpolationInterpolate(,B12Minterpolation,R198,TRUE)</f>
        <v>#NAME?</v>
      </c>
    </row>
    <row r="199" spans="18:21" x14ac:dyDescent="0.2">
      <c r="R199" s="1018" t="e">
        <f ca="1">_xll.qlCalendarAdvance(,Calendar,R198,"1D","f")</f>
        <v>#NAME?</v>
      </c>
      <c r="S199" s="1017" t="e">
        <f ca="1">_xll.qlCalendarAdvance(trigger,Calendar,R199,$F$1,"mf")</f>
        <v>#NAME?</v>
      </c>
      <c r="T199" s="1016" t="e">
        <f ca="1">_xll.qlDayCounterYearFraction(trigger,DayCounter,R199,S199)</f>
        <v>#NAME?</v>
      </c>
      <c r="U199" s="1015" t="e">
        <f ca="1">_xll.qlInterpolationInterpolate(,B12Minterpolation,R199,TRUE)</f>
        <v>#NAME?</v>
      </c>
    </row>
    <row r="200" spans="18:21" x14ac:dyDescent="0.2">
      <c r="R200" s="1018" t="e">
        <f ca="1">_xll.qlCalendarAdvance(,Calendar,R199,"1D","f")</f>
        <v>#NAME?</v>
      </c>
      <c r="S200" s="1017" t="e">
        <f ca="1">_xll.qlCalendarAdvance(trigger,Calendar,R200,$F$1,"mf")</f>
        <v>#NAME?</v>
      </c>
      <c r="T200" s="1016" t="e">
        <f ca="1">_xll.qlDayCounterYearFraction(trigger,DayCounter,R200,S200)</f>
        <v>#NAME?</v>
      </c>
      <c r="U200" s="1015" t="e">
        <f ca="1">_xll.qlInterpolationInterpolate(,B12Minterpolation,R200,TRUE)</f>
        <v>#NAME?</v>
      </c>
    </row>
    <row r="201" spans="18:21" x14ac:dyDescent="0.2">
      <c r="R201" s="1018" t="e">
        <f ca="1">_xll.qlCalendarAdvance(,Calendar,R200,"1D","f")</f>
        <v>#NAME?</v>
      </c>
      <c r="S201" s="1017" t="e">
        <f ca="1">_xll.qlCalendarAdvance(trigger,Calendar,R201,$F$1,"mf")</f>
        <v>#NAME?</v>
      </c>
      <c r="T201" s="1016" t="e">
        <f ca="1">_xll.qlDayCounterYearFraction(trigger,DayCounter,R201,S201)</f>
        <v>#NAME?</v>
      </c>
      <c r="U201" s="1015" t="e">
        <f ca="1">_xll.qlInterpolationInterpolate(,B12Minterpolation,R201,TRUE)</f>
        <v>#NAME?</v>
      </c>
    </row>
    <row r="202" spans="18:21" x14ac:dyDescent="0.2">
      <c r="R202" s="1018" t="e">
        <f ca="1">_xll.qlCalendarAdvance(,Calendar,R201,"1D","f")</f>
        <v>#NAME?</v>
      </c>
      <c r="S202" s="1017" t="e">
        <f ca="1">_xll.qlCalendarAdvance(trigger,Calendar,R202,$F$1,"mf")</f>
        <v>#NAME?</v>
      </c>
      <c r="T202" s="1016" t="e">
        <f ca="1">_xll.qlDayCounterYearFraction(trigger,DayCounter,R202,S202)</f>
        <v>#NAME?</v>
      </c>
      <c r="U202" s="1015" t="e">
        <f ca="1">_xll.qlInterpolationInterpolate(,B12Minterpolation,R202,TRUE)</f>
        <v>#NAME?</v>
      </c>
    </row>
    <row r="203" spans="18:21" x14ac:dyDescent="0.2">
      <c r="R203" s="1018" t="e">
        <f ca="1">_xll.qlCalendarAdvance(,Calendar,R202,"1D","f")</f>
        <v>#NAME?</v>
      </c>
      <c r="S203" s="1017" t="e">
        <f ca="1">_xll.qlCalendarAdvance(trigger,Calendar,R203,$F$1,"mf")</f>
        <v>#NAME?</v>
      </c>
      <c r="T203" s="1016" t="e">
        <f ca="1">_xll.qlDayCounterYearFraction(trigger,DayCounter,R203,S203)</f>
        <v>#NAME?</v>
      </c>
      <c r="U203" s="1015" t="e">
        <f ca="1">_xll.qlInterpolationInterpolate(,B12Minterpolation,R203,TRUE)</f>
        <v>#NAME?</v>
      </c>
    </row>
    <row r="204" spans="18:21" x14ac:dyDescent="0.2">
      <c r="R204" s="1018" t="e">
        <f ca="1">_xll.qlCalendarAdvance(,Calendar,R203,"1D","f")</f>
        <v>#NAME?</v>
      </c>
      <c r="S204" s="1017" t="e">
        <f ca="1">_xll.qlCalendarAdvance(trigger,Calendar,R204,$F$1,"mf")</f>
        <v>#NAME?</v>
      </c>
      <c r="T204" s="1016" t="e">
        <f ca="1">_xll.qlDayCounterYearFraction(trigger,DayCounter,R204,S204)</f>
        <v>#NAME?</v>
      </c>
      <c r="U204" s="1015" t="e">
        <f ca="1">_xll.qlInterpolationInterpolate(,B12Minterpolation,R204,TRUE)</f>
        <v>#NAME?</v>
      </c>
    </row>
    <row r="205" spans="18:21" x14ac:dyDescent="0.2">
      <c r="R205" s="1018" t="e">
        <f ca="1">_xll.qlCalendarAdvance(,Calendar,R204,"1D","f")</f>
        <v>#NAME?</v>
      </c>
      <c r="S205" s="1017" t="e">
        <f ca="1">_xll.qlCalendarAdvance(trigger,Calendar,R205,$F$1,"mf")</f>
        <v>#NAME?</v>
      </c>
      <c r="T205" s="1016" t="e">
        <f ca="1">_xll.qlDayCounterYearFraction(trigger,DayCounter,R205,S205)</f>
        <v>#NAME?</v>
      </c>
      <c r="U205" s="1015" t="e">
        <f ca="1">_xll.qlInterpolationInterpolate(,B12Minterpolation,R205,TRUE)</f>
        <v>#NAME?</v>
      </c>
    </row>
    <row r="206" spans="18:21" x14ac:dyDescent="0.2">
      <c r="R206" s="1018" t="e">
        <f ca="1">_xll.qlCalendarAdvance(,Calendar,R205,"1D","f")</f>
        <v>#NAME?</v>
      </c>
      <c r="S206" s="1017" t="e">
        <f ca="1">_xll.qlCalendarAdvance(trigger,Calendar,R206,$F$1,"mf")</f>
        <v>#NAME?</v>
      </c>
      <c r="T206" s="1016" t="e">
        <f ca="1">_xll.qlDayCounterYearFraction(trigger,DayCounter,R206,S206)</f>
        <v>#NAME?</v>
      </c>
      <c r="U206" s="1015" t="e">
        <f ca="1">_xll.qlInterpolationInterpolate(,B12Minterpolation,R206,TRUE)</f>
        <v>#NAME?</v>
      </c>
    </row>
    <row r="207" spans="18:21" x14ac:dyDescent="0.2">
      <c r="R207" s="1018" t="e">
        <f ca="1">_xll.qlCalendarAdvance(,Calendar,R206,"1D","f")</f>
        <v>#NAME?</v>
      </c>
      <c r="S207" s="1017" t="e">
        <f ca="1">_xll.qlCalendarAdvance(trigger,Calendar,R207,$F$1,"mf")</f>
        <v>#NAME?</v>
      </c>
      <c r="T207" s="1016" t="e">
        <f ca="1">_xll.qlDayCounterYearFraction(trigger,DayCounter,R207,S207)</f>
        <v>#NAME?</v>
      </c>
      <c r="U207" s="1015" t="e">
        <f ca="1">_xll.qlInterpolationInterpolate(,B12Minterpolation,R207,TRUE)</f>
        <v>#NAME?</v>
      </c>
    </row>
    <row r="208" spans="18:21" x14ac:dyDescent="0.2">
      <c r="R208" s="1018" t="e">
        <f ca="1">_xll.qlCalendarAdvance(,Calendar,R207,"1D","f")</f>
        <v>#NAME?</v>
      </c>
      <c r="S208" s="1017" t="e">
        <f ca="1">_xll.qlCalendarAdvance(trigger,Calendar,R208,$F$1,"mf")</f>
        <v>#NAME?</v>
      </c>
      <c r="T208" s="1016" t="e">
        <f ca="1">_xll.qlDayCounterYearFraction(trigger,DayCounter,R208,S208)</f>
        <v>#NAME?</v>
      </c>
      <c r="U208" s="1015" t="e">
        <f ca="1">_xll.qlInterpolationInterpolate(,B12Minterpolation,R208,TRUE)</f>
        <v>#NAME?</v>
      </c>
    </row>
    <row r="209" spans="18:21" x14ac:dyDescent="0.2">
      <c r="R209" s="1018" t="e">
        <f ca="1">_xll.qlCalendarAdvance(,Calendar,R208,"1D","f")</f>
        <v>#NAME?</v>
      </c>
      <c r="S209" s="1017" t="e">
        <f ca="1">_xll.qlCalendarAdvance(trigger,Calendar,R209,$F$1,"mf")</f>
        <v>#NAME?</v>
      </c>
      <c r="T209" s="1016" t="e">
        <f ca="1">_xll.qlDayCounterYearFraction(trigger,DayCounter,R209,S209)</f>
        <v>#NAME?</v>
      </c>
      <c r="U209" s="1015" t="e">
        <f ca="1">_xll.qlInterpolationInterpolate(,B12Minterpolation,R209,TRUE)</f>
        <v>#NAME?</v>
      </c>
    </row>
    <row r="210" spans="18:21" x14ac:dyDescent="0.2">
      <c r="R210" s="1018" t="e">
        <f ca="1">_xll.qlCalendarAdvance(,Calendar,R209,"1D","f")</f>
        <v>#NAME?</v>
      </c>
      <c r="S210" s="1017" t="e">
        <f ca="1">_xll.qlCalendarAdvance(trigger,Calendar,R210,$F$1,"mf")</f>
        <v>#NAME?</v>
      </c>
      <c r="T210" s="1016" t="e">
        <f ca="1">_xll.qlDayCounterYearFraction(trigger,DayCounter,R210,S210)</f>
        <v>#NAME?</v>
      </c>
      <c r="U210" s="1015" t="e">
        <f ca="1">_xll.qlInterpolationInterpolate(,B12Minterpolation,R210,TRUE)</f>
        <v>#NAME?</v>
      </c>
    </row>
    <row r="211" spans="18:21" x14ac:dyDescent="0.2">
      <c r="R211" s="1018" t="e">
        <f ca="1">_xll.qlCalendarAdvance(,Calendar,R210,"1D","f")</f>
        <v>#NAME?</v>
      </c>
      <c r="S211" s="1017" t="e">
        <f ca="1">_xll.qlCalendarAdvance(trigger,Calendar,R211,$F$1,"mf")</f>
        <v>#NAME?</v>
      </c>
      <c r="T211" s="1016" t="e">
        <f ca="1">_xll.qlDayCounterYearFraction(trigger,DayCounter,R211,S211)</f>
        <v>#NAME?</v>
      </c>
      <c r="U211" s="1015" t="e">
        <f ca="1">_xll.qlInterpolationInterpolate(,B12Minterpolation,R211,TRUE)</f>
        <v>#NAME?</v>
      </c>
    </row>
    <row r="212" spans="18:21" x14ac:dyDescent="0.2">
      <c r="R212" s="1018" t="e">
        <f ca="1">_xll.qlCalendarAdvance(,Calendar,R211,"1D","f")</f>
        <v>#NAME?</v>
      </c>
      <c r="S212" s="1017" t="e">
        <f ca="1">_xll.qlCalendarAdvance(trigger,Calendar,R212,$F$1,"mf")</f>
        <v>#NAME?</v>
      </c>
      <c r="T212" s="1016" t="e">
        <f ca="1">_xll.qlDayCounterYearFraction(trigger,DayCounter,R212,S212)</f>
        <v>#NAME?</v>
      </c>
      <c r="U212" s="1015" t="e">
        <f ca="1">_xll.qlInterpolationInterpolate(,B12Minterpolation,R212,TRUE)</f>
        <v>#NAME?</v>
      </c>
    </row>
    <row r="213" spans="18:21" x14ac:dyDescent="0.2">
      <c r="R213" s="1018" t="e">
        <f ca="1">_xll.qlCalendarAdvance(,Calendar,R212,"1D","f")</f>
        <v>#NAME?</v>
      </c>
      <c r="S213" s="1017" t="e">
        <f ca="1">_xll.qlCalendarAdvance(trigger,Calendar,R213,$F$1,"mf")</f>
        <v>#NAME?</v>
      </c>
      <c r="T213" s="1016" t="e">
        <f ca="1">_xll.qlDayCounterYearFraction(trigger,DayCounter,R213,S213)</f>
        <v>#NAME?</v>
      </c>
      <c r="U213" s="1015" t="e">
        <f ca="1">_xll.qlInterpolationInterpolate(,B12Minterpolation,R213,TRUE)</f>
        <v>#NAME?</v>
      </c>
    </row>
    <row r="214" spans="18:21" x14ac:dyDescent="0.2">
      <c r="R214" s="1018" t="e">
        <f ca="1">_xll.qlCalendarAdvance(,Calendar,R213,"1D","f")</f>
        <v>#NAME?</v>
      </c>
      <c r="S214" s="1017" t="e">
        <f ca="1">_xll.qlCalendarAdvance(trigger,Calendar,R214,$F$1,"mf")</f>
        <v>#NAME?</v>
      </c>
      <c r="T214" s="1016" t="e">
        <f ca="1">_xll.qlDayCounterYearFraction(trigger,DayCounter,R214,S214)</f>
        <v>#NAME?</v>
      </c>
      <c r="U214" s="1015" t="e">
        <f ca="1">_xll.qlInterpolationInterpolate(,B12Minterpolation,R214,TRUE)</f>
        <v>#NAME?</v>
      </c>
    </row>
    <row r="215" spans="18:21" x14ac:dyDescent="0.2">
      <c r="R215" s="1018" t="e">
        <f ca="1">_xll.qlCalendarAdvance(,Calendar,R214,"1D","f")</f>
        <v>#NAME?</v>
      </c>
      <c r="S215" s="1017" t="e">
        <f ca="1">_xll.qlCalendarAdvance(trigger,Calendar,R215,$F$1,"mf")</f>
        <v>#NAME?</v>
      </c>
      <c r="T215" s="1016" t="e">
        <f ca="1">_xll.qlDayCounterYearFraction(trigger,DayCounter,R215,S215)</f>
        <v>#NAME?</v>
      </c>
      <c r="U215" s="1015" t="e">
        <f ca="1">_xll.qlInterpolationInterpolate(,B12Minterpolation,R215,TRUE)</f>
        <v>#NAME?</v>
      </c>
    </row>
    <row r="216" spans="18:21" x14ac:dyDescent="0.2">
      <c r="R216" s="1018" t="e">
        <f ca="1">_xll.qlCalendarAdvance(,Calendar,R215,"1D","f")</f>
        <v>#NAME?</v>
      </c>
      <c r="S216" s="1017" t="e">
        <f ca="1">_xll.qlCalendarAdvance(trigger,Calendar,R216,$F$1,"mf")</f>
        <v>#NAME?</v>
      </c>
      <c r="T216" s="1016" t="e">
        <f ca="1">_xll.qlDayCounterYearFraction(trigger,DayCounter,R216,S216)</f>
        <v>#NAME?</v>
      </c>
      <c r="U216" s="1015" t="e">
        <f ca="1">_xll.qlInterpolationInterpolate(,B12Minterpolation,R216,TRUE)</f>
        <v>#NAME?</v>
      </c>
    </row>
    <row r="217" spans="18:21" x14ac:dyDescent="0.2">
      <c r="R217" s="1018" t="e">
        <f ca="1">_xll.qlCalendarAdvance(,Calendar,R216,"1D","f")</f>
        <v>#NAME?</v>
      </c>
      <c r="S217" s="1017" t="e">
        <f ca="1">_xll.qlCalendarAdvance(trigger,Calendar,R217,$F$1,"mf")</f>
        <v>#NAME?</v>
      </c>
      <c r="T217" s="1016" t="e">
        <f ca="1">_xll.qlDayCounterYearFraction(trigger,DayCounter,R217,S217)</f>
        <v>#NAME?</v>
      </c>
      <c r="U217" s="1015" t="e">
        <f ca="1">_xll.qlInterpolationInterpolate(,B12Minterpolation,R217,TRUE)</f>
        <v>#NAME?</v>
      </c>
    </row>
    <row r="218" spans="18:21" x14ac:dyDescent="0.2">
      <c r="R218" s="1018" t="e">
        <f ca="1">_xll.qlCalendarAdvance(,Calendar,R217,"1D","f")</f>
        <v>#NAME?</v>
      </c>
      <c r="S218" s="1017" t="e">
        <f ca="1">_xll.qlCalendarAdvance(trigger,Calendar,R218,$F$1,"mf")</f>
        <v>#NAME?</v>
      </c>
      <c r="T218" s="1016" t="e">
        <f ca="1">_xll.qlDayCounterYearFraction(trigger,DayCounter,R218,S218)</f>
        <v>#NAME?</v>
      </c>
      <c r="U218" s="1015" t="e">
        <f ca="1">_xll.qlInterpolationInterpolate(,B12Minterpolation,R218,TRUE)</f>
        <v>#NAME?</v>
      </c>
    </row>
    <row r="219" spans="18:21" x14ac:dyDescent="0.2">
      <c r="R219" s="1018" t="e">
        <f ca="1">_xll.qlCalendarAdvance(,Calendar,R218,"1D","f")</f>
        <v>#NAME?</v>
      </c>
      <c r="S219" s="1017" t="e">
        <f ca="1">_xll.qlCalendarAdvance(trigger,Calendar,R219,$F$1,"mf")</f>
        <v>#NAME?</v>
      </c>
      <c r="T219" s="1016" t="e">
        <f ca="1">_xll.qlDayCounterYearFraction(trigger,DayCounter,R219,S219)</f>
        <v>#NAME?</v>
      </c>
      <c r="U219" s="1015" t="e">
        <f ca="1">_xll.qlInterpolationInterpolate(,B12Minterpolation,R219,TRUE)</f>
        <v>#NAME?</v>
      </c>
    </row>
    <row r="220" spans="18:21" x14ac:dyDescent="0.2">
      <c r="R220" s="1018" t="e">
        <f ca="1">_xll.qlCalendarAdvance(,Calendar,R219,"1D","f")</f>
        <v>#NAME?</v>
      </c>
      <c r="S220" s="1017" t="e">
        <f ca="1">_xll.qlCalendarAdvance(trigger,Calendar,R220,$F$1,"mf")</f>
        <v>#NAME?</v>
      </c>
      <c r="T220" s="1016" t="e">
        <f ca="1">_xll.qlDayCounterYearFraction(trigger,DayCounter,R220,S220)</f>
        <v>#NAME?</v>
      </c>
      <c r="U220" s="1015" t="e">
        <f ca="1">_xll.qlInterpolationInterpolate(,B12Minterpolation,R220,TRUE)</f>
        <v>#NAME?</v>
      </c>
    </row>
    <row r="221" spans="18:21" x14ac:dyDescent="0.2">
      <c r="R221" s="1018" t="e">
        <f ca="1">_xll.qlCalendarAdvance(,Calendar,R220,"1D","f")</f>
        <v>#NAME?</v>
      </c>
      <c r="S221" s="1017" t="e">
        <f ca="1">_xll.qlCalendarAdvance(trigger,Calendar,R221,$F$1,"mf")</f>
        <v>#NAME?</v>
      </c>
      <c r="T221" s="1016" t="e">
        <f ca="1">_xll.qlDayCounterYearFraction(trigger,DayCounter,R221,S221)</f>
        <v>#NAME?</v>
      </c>
      <c r="U221" s="1015" t="e">
        <f ca="1">_xll.qlInterpolationInterpolate(,B12Minterpolation,R221,TRUE)</f>
        <v>#NAME?</v>
      </c>
    </row>
    <row r="222" spans="18:21" x14ac:dyDescent="0.2">
      <c r="R222" s="1018" t="e">
        <f ca="1">_xll.qlCalendarAdvance(,Calendar,R221,"1D","f")</f>
        <v>#NAME?</v>
      </c>
      <c r="S222" s="1017" t="e">
        <f ca="1">_xll.qlCalendarAdvance(trigger,Calendar,R222,$F$1,"mf")</f>
        <v>#NAME?</v>
      </c>
      <c r="T222" s="1016" t="e">
        <f ca="1">_xll.qlDayCounterYearFraction(trigger,DayCounter,R222,S222)</f>
        <v>#NAME?</v>
      </c>
      <c r="U222" s="1015" t="e">
        <f ca="1">_xll.qlInterpolationInterpolate(,B12Minterpolation,R222,TRUE)</f>
        <v>#NAME?</v>
      </c>
    </row>
    <row r="223" spans="18:21" x14ac:dyDescent="0.2">
      <c r="R223" s="1018" t="e">
        <f ca="1">_xll.qlCalendarAdvance(,Calendar,R222,"1D","f")</f>
        <v>#NAME?</v>
      </c>
      <c r="S223" s="1017" t="e">
        <f ca="1">_xll.qlCalendarAdvance(trigger,Calendar,R223,$F$1,"mf")</f>
        <v>#NAME?</v>
      </c>
      <c r="T223" s="1016" t="e">
        <f ca="1">_xll.qlDayCounterYearFraction(trigger,DayCounter,R223,S223)</f>
        <v>#NAME?</v>
      </c>
      <c r="U223" s="1015" t="e">
        <f ca="1">_xll.qlInterpolationInterpolate(,B12Minterpolation,R223,TRUE)</f>
        <v>#NAME?</v>
      </c>
    </row>
    <row r="224" spans="18:21" x14ac:dyDescent="0.2">
      <c r="R224" s="1018" t="e">
        <f ca="1">_xll.qlCalendarAdvance(,Calendar,R223,"1D","f")</f>
        <v>#NAME?</v>
      </c>
      <c r="S224" s="1017" t="e">
        <f ca="1">_xll.qlCalendarAdvance(trigger,Calendar,R224,$F$1,"mf")</f>
        <v>#NAME?</v>
      </c>
      <c r="T224" s="1016" t="e">
        <f ca="1">_xll.qlDayCounterYearFraction(trigger,DayCounter,R224,S224)</f>
        <v>#NAME?</v>
      </c>
      <c r="U224" s="1015" t="e">
        <f ca="1">_xll.qlInterpolationInterpolate(,B12Minterpolation,R224,TRUE)</f>
        <v>#NAME?</v>
      </c>
    </row>
    <row r="225" spans="18:21" x14ac:dyDescent="0.2">
      <c r="R225" s="1018" t="e">
        <f ca="1">_xll.qlCalendarAdvance(,Calendar,R224,"1D","f")</f>
        <v>#NAME?</v>
      </c>
      <c r="S225" s="1017" t="e">
        <f ca="1">_xll.qlCalendarAdvance(trigger,Calendar,R225,$F$1,"mf")</f>
        <v>#NAME?</v>
      </c>
      <c r="T225" s="1016" t="e">
        <f ca="1">_xll.qlDayCounterYearFraction(trigger,DayCounter,R225,S225)</f>
        <v>#NAME?</v>
      </c>
      <c r="U225" s="1015" t="e">
        <f ca="1">_xll.qlInterpolationInterpolate(,B12Minterpolation,R225,TRUE)</f>
        <v>#NAME?</v>
      </c>
    </row>
    <row r="226" spans="18:21" x14ac:dyDescent="0.2">
      <c r="R226" s="1018" t="e">
        <f ca="1">_xll.qlCalendarAdvance(,Calendar,R225,"1D","f")</f>
        <v>#NAME?</v>
      </c>
      <c r="S226" s="1017" t="e">
        <f ca="1">_xll.qlCalendarAdvance(trigger,Calendar,R226,$F$1,"mf")</f>
        <v>#NAME?</v>
      </c>
      <c r="T226" s="1016" t="e">
        <f ca="1">_xll.qlDayCounterYearFraction(trigger,DayCounter,R226,S226)</f>
        <v>#NAME?</v>
      </c>
      <c r="U226" s="1015" t="e">
        <f ca="1">_xll.qlInterpolationInterpolate(,B12Minterpolation,R226,TRUE)</f>
        <v>#NAME?</v>
      </c>
    </row>
    <row r="227" spans="18:21" x14ac:dyDescent="0.2">
      <c r="R227" s="1018" t="e">
        <f ca="1">_xll.qlCalendarAdvance(,Calendar,R226,"1D","f")</f>
        <v>#NAME?</v>
      </c>
      <c r="S227" s="1017" t="e">
        <f ca="1">_xll.qlCalendarAdvance(trigger,Calendar,R227,$F$1,"mf")</f>
        <v>#NAME?</v>
      </c>
      <c r="T227" s="1016" t="e">
        <f ca="1">_xll.qlDayCounterYearFraction(trigger,DayCounter,R227,S227)</f>
        <v>#NAME?</v>
      </c>
      <c r="U227" s="1015" t="e">
        <f ca="1">_xll.qlInterpolationInterpolate(,B12Minterpolation,R227,TRUE)</f>
        <v>#NAME?</v>
      </c>
    </row>
    <row r="228" spans="18:21" x14ac:dyDescent="0.2">
      <c r="R228" s="1018" t="e">
        <f ca="1">_xll.qlCalendarAdvance(,Calendar,R227,"1D","f")</f>
        <v>#NAME?</v>
      </c>
      <c r="S228" s="1017" t="e">
        <f ca="1">_xll.qlCalendarAdvance(trigger,Calendar,R228,$F$1,"mf")</f>
        <v>#NAME?</v>
      </c>
      <c r="T228" s="1016" t="e">
        <f ca="1">_xll.qlDayCounterYearFraction(trigger,DayCounter,R228,S228)</f>
        <v>#NAME?</v>
      </c>
      <c r="U228" s="1015" t="e">
        <f ca="1">_xll.qlInterpolationInterpolate(,B12Minterpolation,R228,TRUE)</f>
        <v>#NAME?</v>
      </c>
    </row>
    <row r="229" spans="18:21" x14ac:dyDescent="0.2">
      <c r="R229" s="1018" t="e">
        <f ca="1">_xll.qlCalendarAdvance(,Calendar,R228,"1D","f")</f>
        <v>#NAME?</v>
      </c>
      <c r="S229" s="1017" t="e">
        <f ca="1">_xll.qlCalendarAdvance(trigger,Calendar,R229,$F$1,"mf")</f>
        <v>#NAME?</v>
      </c>
      <c r="T229" s="1016" t="e">
        <f ca="1">_xll.qlDayCounterYearFraction(trigger,DayCounter,R229,S229)</f>
        <v>#NAME?</v>
      </c>
      <c r="U229" s="1015" t="e">
        <f ca="1">_xll.qlInterpolationInterpolate(,B12Minterpolation,R229,TRUE)</f>
        <v>#NAME?</v>
      </c>
    </row>
    <row r="230" spans="18:21" x14ac:dyDescent="0.2">
      <c r="R230" s="1018" t="e">
        <f ca="1">_xll.qlCalendarAdvance(,Calendar,R229,"1D","f")</f>
        <v>#NAME?</v>
      </c>
      <c r="S230" s="1017" t="e">
        <f ca="1">_xll.qlCalendarAdvance(trigger,Calendar,R230,$F$1,"mf")</f>
        <v>#NAME?</v>
      </c>
      <c r="T230" s="1016" t="e">
        <f ca="1">_xll.qlDayCounterYearFraction(trigger,DayCounter,R230,S230)</f>
        <v>#NAME?</v>
      </c>
      <c r="U230" s="1015" t="e">
        <f ca="1">_xll.qlInterpolationInterpolate(,B12Minterpolation,R230,TRUE)</f>
        <v>#NAME?</v>
      </c>
    </row>
    <row r="231" spans="18:21" x14ac:dyDescent="0.2">
      <c r="R231" s="1018" t="e">
        <f ca="1">_xll.qlCalendarAdvance(,Calendar,R230,"1D","f")</f>
        <v>#NAME?</v>
      </c>
      <c r="S231" s="1017" t="e">
        <f ca="1">_xll.qlCalendarAdvance(trigger,Calendar,R231,$F$1,"mf")</f>
        <v>#NAME?</v>
      </c>
      <c r="T231" s="1016" t="e">
        <f ca="1">_xll.qlDayCounterYearFraction(trigger,DayCounter,R231,S231)</f>
        <v>#NAME?</v>
      </c>
      <c r="U231" s="1015" t="e">
        <f ca="1">_xll.qlInterpolationInterpolate(,B12Minterpolation,R231,TRUE)</f>
        <v>#NAME?</v>
      </c>
    </row>
    <row r="232" spans="18:21" x14ac:dyDescent="0.2">
      <c r="R232" s="1018" t="e">
        <f ca="1">_xll.qlCalendarAdvance(,Calendar,R231,"1D","f")</f>
        <v>#NAME?</v>
      </c>
      <c r="S232" s="1017" t="e">
        <f ca="1">_xll.qlCalendarAdvance(trigger,Calendar,R232,$F$1,"mf")</f>
        <v>#NAME?</v>
      </c>
      <c r="T232" s="1016" t="e">
        <f ca="1">_xll.qlDayCounterYearFraction(trigger,DayCounter,R232,S232)</f>
        <v>#NAME?</v>
      </c>
      <c r="U232" s="1015" t="e">
        <f ca="1">_xll.qlInterpolationInterpolate(,B12Minterpolation,R232,TRUE)</f>
        <v>#NAME?</v>
      </c>
    </row>
    <row r="233" spans="18:21" x14ac:dyDescent="0.2">
      <c r="R233" s="1018" t="e">
        <f ca="1">_xll.qlCalendarAdvance(,Calendar,R232,"1D","f")</f>
        <v>#NAME?</v>
      </c>
      <c r="S233" s="1017" t="e">
        <f ca="1">_xll.qlCalendarAdvance(trigger,Calendar,R233,$F$1,"mf")</f>
        <v>#NAME?</v>
      </c>
      <c r="T233" s="1016" t="e">
        <f ca="1">_xll.qlDayCounterYearFraction(trigger,DayCounter,R233,S233)</f>
        <v>#NAME?</v>
      </c>
      <c r="U233" s="1015" t="e">
        <f ca="1">_xll.qlInterpolationInterpolate(,B12Minterpolation,R233,TRUE)</f>
        <v>#NAME?</v>
      </c>
    </row>
    <row r="234" spans="18:21" x14ac:dyDescent="0.2">
      <c r="R234" s="1018" t="e">
        <f ca="1">_xll.qlCalendarAdvance(,Calendar,R233,"1D","f")</f>
        <v>#NAME?</v>
      </c>
      <c r="S234" s="1017" t="e">
        <f ca="1">_xll.qlCalendarAdvance(trigger,Calendar,R234,$F$1,"mf")</f>
        <v>#NAME?</v>
      </c>
      <c r="T234" s="1016" t="e">
        <f ca="1">_xll.qlDayCounterYearFraction(trigger,DayCounter,R234,S234)</f>
        <v>#NAME?</v>
      </c>
      <c r="U234" s="1015" t="e">
        <f ca="1">_xll.qlInterpolationInterpolate(,B12Minterpolation,R234,TRUE)</f>
        <v>#NAME?</v>
      </c>
    </row>
    <row r="235" spans="18:21" x14ac:dyDescent="0.2">
      <c r="R235" s="1018" t="e">
        <f ca="1">_xll.qlCalendarAdvance(,Calendar,R234,"1D","f")</f>
        <v>#NAME?</v>
      </c>
      <c r="S235" s="1017" t="e">
        <f ca="1">_xll.qlCalendarAdvance(trigger,Calendar,R235,$F$1,"mf")</f>
        <v>#NAME?</v>
      </c>
      <c r="T235" s="1016" t="e">
        <f ca="1">_xll.qlDayCounterYearFraction(trigger,DayCounter,R235,S235)</f>
        <v>#NAME?</v>
      </c>
      <c r="U235" s="1015" t="e">
        <f ca="1">_xll.qlInterpolationInterpolate(,B12Minterpolation,R235,TRUE)</f>
        <v>#NAME?</v>
      </c>
    </row>
    <row r="236" spans="18:21" x14ac:dyDescent="0.2">
      <c r="R236" s="1018" t="e">
        <f ca="1">_xll.qlCalendarAdvance(,Calendar,R235,"1D","f")</f>
        <v>#NAME?</v>
      </c>
      <c r="S236" s="1017" t="e">
        <f ca="1">_xll.qlCalendarAdvance(trigger,Calendar,R236,$F$1,"mf")</f>
        <v>#NAME?</v>
      </c>
      <c r="T236" s="1016" t="e">
        <f ca="1">_xll.qlDayCounterYearFraction(trigger,DayCounter,R236,S236)</f>
        <v>#NAME?</v>
      </c>
      <c r="U236" s="1015" t="e">
        <f ca="1">_xll.qlInterpolationInterpolate(,B12Minterpolation,R236,TRUE)</f>
        <v>#NAME?</v>
      </c>
    </row>
    <row r="237" spans="18:21" x14ac:dyDescent="0.2">
      <c r="R237" s="1018" t="e">
        <f ca="1">_xll.qlCalendarAdvance(,Calendar,R236,"1D","f")</f>
        <v>#NAME?</v>
      </c>
      <c r="S237" s="1017" t="e">
        <f ca="1">_xll.qlCalendarAdvance(trigger,Calendar,R237,$F$1,"mf")</f>
        <v>#NAME?</v>
      </c>
      <c r="T237" s="1016" t="e">
        <f ca="1">_xll.qlDayCounterYearFraction(trigger,DayCounter,R237,S237)</f>
        <v>#NAME?</v>
      </c>
      <c r="U237" s="1015" t="e">
        <f ca="1">_xll.qlInterpolationInterpolate(,B12Minterpolation,R237,TRUE)</f>
        <v>#NAME?</v>
      </c>
    </row>
    <row r="238" spans="18:21" x14ac:dyDescent="0.2">
      <c r="R238" s="1018" t="e">
        <f ca="1">_xll.qlCalendarAdvance(,Calendar,R237,"1D","f")</f>
        <v>#NAME?</v>
      </c>
      <c r="S238" s="1017" t="e">
        <f ca="1">_xll.qlCalendarAdvance(trigger,Calendar,R238,$F$1,"mf")</f>
        <v>#NAME?</v>
      </c>
      <c r="T238" s="1016" t="e">
        <f ca="1">_xll.qlDayCounterYearFraction(trigger,DayCounter,R238,S238)</f>
        <v>#NAME?</v>
      </c>
      <c r="U238" s="1015" t="e">
        <f ca="1">_xll.qlInterpolationInterpolate(,B12Minterpolation,R238,TRUE)</f>
        <v>#NAME?</v>
      </c>
    </row>
    <row r="239" spans="18:21" x14ac:dyDescent="0.2">
      <c r="R239" s="1018" t="e">
        <f ca="1">_xll.qlCalendarAdvance(,Calendar,R238,"1D","f")</f>
        <v>#NAME?</v>
      </c>
      <c r="S239" s="1017" t="e">
        <f ca="1">_xll.qlCalendarAdvance(trigger,Calendar,R239,$F$1,"mf")</f>
        <v>#NAME?</v>
      </c>
      <c r="T239" s="1016" t="e">
        <f ca="1">_xll.qlDayCounterYearFraction(trigger,DayCounter,R239,S239)</f>
        <v>#NAME?</v>
      </c>
      <c r="U239" s="1015" t="e">
        <f ca="1">_xll.qlInterpolationInterpolate(,B12Minterpolation,R239,TRUE)</f>
        <v>#NAME?</v>
      </c>
    </row>
    <row r="240" spans="18:21" x14ac:dyDescent="0.2">
      <c r="R240" s="1018" t="e">
        <f ca="1">_xll.qlCalendarAdvance(,Calendar,R239,"1D","f")</f>
        <v>#NAME?</v>
      </c>
      <c r="S240" s="1017" t="e">
        <f ca="1">_xll.qlCalendarAdvance(trigger,Calendar,R240,$F$1,"mf")</f>
        <v>#NAME?</v>
      </c>
      <c r="T240" s="1016" t="e">
        <f ca="1">_xll.qlDayCounterYearFraction(trigger,DayCounter,R240,S240)</f>
        <v>#NAME?</v>
      </c>
      <c r="U240" s="1015" t="e">
        <f ca="1">_xll.qlInterpolationInterpolate(,B12Minterpolation,R240,TRUE)</f>
        <v>#NAME?</v>
      </c>
    </row>
    <row r="241" spans="18:21" x14ac:dyDescent="0.2">
      <c r="R241" s="1018" t="e">
        <f ca="1">_xll.qlCalendarAdvance(,Calendar,R240,"1D","f")</f>
        <v>#NAME?</v>
      </c>
      <c r="S241" s="1017" t="e">
        <f ca="1">_xll.qlCalendarAdvance(trigger,Calendar,R241,$F$1,"mf")</f>
        <v>#NAME?</v>
      </c>
      <c r="T241" s="1016" t="e">
        <f ca="1">_xll.qlDayCounterYearFraction(trigger,DayCounter,R241,S241)</f>
        <v>#NAME?</v>
      </c>
      <c r="U241" s="1015" t="e">
        <f ca="1">_xll.qlInterpolationInterpolate(,B12Minterpolation,R241,TRUE)</f>
        <v>#NAME?</v>
      </c>
    </row>
    <row r="242" spans="18:21" x14ac:dyDescent="0.2">
      <c r="R242" s="1018" t="e">
        <f ca="1">_xll.qlCalendarAdvance(,Calendar,R241,"1D","f")</f>
        <v>#NAME?</v>
      </c>
      <c r="S242" s="1017" t="e">
        <f ca="1">_xll.qlCalendarAdvance(trigger,Calendar,R242,$F$1,"mf")</f>
        <v>#NAME?</v>
      </c>
      <c r="T242" s="1016" t="e">
        <f ca="1">_xll.qlDayCounterYearFraction(trigger,DayCounter,R242,S242)</f>
        <v>#NAME?</v>
      </c>
      <c r="U242" s="1015" t="e">
        <f ca="1">_xll.qlInterpolationInterpolate(,B12Minterpolation,R242,TRUE)</f>
        <v>#NAME?</v>
      </c>
    </row>
    <row r="243" spans="18:21" x14ac:dyDescent="0.2">
      <c r="R243" s="1018" t="e">
        <f ca="1">_xll.qlCalendarAdvance(,Calendar,R242,"1D","f")</f>
        <v>#NAME?</v>
      </c>
      <c r="S243" s="1017" t="e">
        <f ca="1">_xll.qlCalendarAdvance(trigger,Calendar,R243,$F$1,"mf")</f>
        <v>#NAME?</v>
      </c>
      <c r="T243" s="1016" t="e">
        <f ca="1">_xll.qlDayCounterYearFraction(trigger,DayCounter,R243,S243)</f>
        <v>#NAME?</v>
      </c>
      <c r="U243" s="1015" t="e">
        <f ca="1">_xll.qlInterpolationInterpolate(,B12Minterpolation,R243,TRUE)</f>
        <v>#NAME?</v>
      </c>
    </row>
    <row r="244" spans="18:21" x14ac:dyDescent="0.2">
      <c r="R244" s="1018" t="e">
        <f ca="1">_xll.qlCalendarAdvance(,Calendar,R243,"1D","f")</f>
        <v>#NAME?</v>
      </c>
      <c r="S244" s="1017" t="e">
        <f ca="1">_xll.qlCalendarAdvance(trigger,Calendar,R244,$F$1,"mf")</f>
        <v>#NAME?</v>
      </c>
      <c r="T244" s="1016" t="e">
        <f ca="1">_xll.qlDayCounterYearFraction(trigger,DayCounter,R244,S244)</f>
        <v>#NAME?</v>
      </c>
      <c r="U244" s="1015" t="e">
        <f ca="1">_xll.qlInterpolationInterpolate(,B12Minterpolation,R244,TRUE)</f>
        <v>#NAME?</v>
      </c>
    </row>
    <row r="245" spans="18:21" x14ac:dyDescent="0.2">
      <c r="R245" s="1018" t="e">
        <f ca="1">_xll.qlCalendarAdvance(,Calendar,R244,"1D","f")</f>
        <v>#NAME?</v>
      </c>
      <c r="S245" s="1017" t="e">
        <f ca="1">_xll.qlCalendarAdvance(trigger,Calendar,R245,$F$1,"mf")</f>
        <v>#NAME?</v>
      </c>
      <c r="T245" s="1016" t="e">
        <f ca="1">_xll.qlDayCounterYearFraction(trigger,DayCounter,R245,S245)</f>
        <v>#NAME?</v>
      </c>
      <c r="U245" s="1015" t="e">
        <f ca="1">_xll.qlInterpolationInterpolate(,B12Minterpolation,R245,TRUE)</f>
        <v>#NAME?</v>
      </c>
    </row>
    <row r="246" spans="18:21" x14ac:dyDescent="0.2">
      <c r="R246" s="1018" t="e">
        <f ca="1">_xll.qlCalendarAdvance(,Calendar,R245,"1D","f")</f>
        <v>#NAME?</v>
      </c>
      <c r="S246" s="1017" t="e">
        <f ca="1">_xll.qlCalendarAdvance(trigger,Calendar,R246,$F$1,"mf")</f>
        <v>#NAME?</v>
      </c>
      <c r="T246" s="1016" t="e">
        <f ca="1">_xll.qlDayCounterYearFraction(trigger,DayCounter,R246,S246)</f>
        <v>#NAME?</v>
      </c>
      <c r="U246" s="1015" t="e">
        <f ca="1">_xll.qlInterpolationInterpolate(,B12Minterpolation,R246,TRUE)</f>
        <v>#NAME?</v>
      </c>
    </row>
    <row r="247" spans="18:21" x14ac:dyDescent="0.2">
      <c r="R247" s="1018" t="e">
        <f ca="1">_xll.qlCalendarAdvance(,Calendar,R246,"1D","f")</f>
        <v>#NAME?</v>
      </c>
      <c r="S247" s="1017" t="e">
        <f ca="1">_xll.qlCalendarAdvance(trigger,Calendar,R247,$F$1,"mf")</f>
        <v>#NAME?</v>
      </c>
      <c r="T247" s="1016" t="e">
        <f ca="1">_xll.qlDayCounterYearFraction(trigger,DayCounter,R247,S247)</f>
        <v>#NAME?</v>
      </c>
      <c r="U247" s="1015" t="e">
        <f ca="1">_xll.qlInterpolationInterpolate(,B12Minterpolation,R247,TRUE)</f>
        <v>#NAME?</v>
      </c>
    </row>
    <row r="248" spans="18:21" x14ac:dyDescent="0.2">
      <c r="R248" s="1018" t="e">
        <f ca="1">_xll.qlCalendarAdvance(,Calendar,R247,"1D","f")</f>
        <v>#NAME?</v>
      </c>
      <c r="S248" s="1017" t="e">
        <f ca="1">_xll.qlCalendarAdvance(trigger,Calendar,R248,$F$1,"mf")</f>
        <v>#NAME?</v>
      </c>
      <c r="T248" s="1016" t="e">
        <f ca="1">_xll.qlDayCounterYearFraction(trigger,DayCounter,R248,S248)</f>
        <v>#NAME?</v>
      </c>
      <c r="U248" s="1015" t="e">
        <f ca="1">_xll.qlInterpolationInterpolate(,B12Minterpolation,R248,TRUE)</f>
        <v>#NAME?</v>
      </c>
    </row>
    <row r="249" spans="18:21" x14ac:dyDescent="0.2">
      <c r="R249" s="1018" t="e">
        <f ca="1">_xll.qlCalendarAdvance(,Calendar,R248,"1D","f")</f>
        <v>#NAME?</v>
      </c>
      <c r="S249" s="1017" t="e">
        <f ca="1">_xll.qlCalendarAdvance(trigger,Calendar,R249,$F$1,"mf")</f>
        <v>#NAME?</v>
      </c>
      <c r="T249" s="1016" t="e">
        <f ca="1">_xll.qlDayCounterYearFraction(trigger,DayCounter,R249,S249)</f>
        <v>#NAME?</v>
      </c>
      <c r="U249" s="1015" t="e">
        <f ca="1">_xll.qlInterpolationInterpolate(,B12Minterpolation,R249,TRUE)</f>
        <v>#NAME?</v>
      </c>
    </row>
    <row r="250" spans="18:21" x14ac:dyDescent="0.2">
      <c r="R250" s="1018" t="e">
        <f ca="1">_xll.qlCalendarAdvance(,Calendar,R249,"1D","f")</f>
        <v>#NAME?</v>
      </c>
      <c r="S250" s="1017" t="e">
        <f ca="1">_xll.qlCalendarAdvance(trigger,Calendar,R250,$F$1,"mf")</f>
        <v>#NAME?</v>
      </c>
      <c r="T250" s="1016" t="e">
        <f ca="1">_xll.qlDayCounterYearFraction(trigger,DayCounter,R250,S250)</f>
        <v>#NAME?</v>
      </c>
      <c r="U250" s="1015" t="e">
        <f ca="1">_xll.qlInterpolationInterpolate(,B12Minterpolation,R250,TRUE)</f>
        <v>#NAME?</v>
      </c>
    </row>
    <row r="251" spans="18:21" x14ac:dyDescent="0.2">
      <c r="R251" s="1018" t="e">
        <f ca="1">_xll.qlCalendarAdvance(,Calendar,R250,"1D","f")</f>
        <v>#NAME?</v>
      </c>
      <c r="S251" s="1017" t="e">
        <f ca="1">_xll.qlCalendarAdvance(trigger,Calendar,R251,$F$1,"mf")</f>
        <v>#NAME?</v>
      </c>
      <c r="T251" s="1016" t="e">
        <f ca="1">_xll.qlDayCounterYearFraction(trigger,DayCounter,R251,S251)</f>
        <v>#NAME?</v>
      </c>
      <c r="U251" s="1015" t="e">
        <f ca="1">_xll.qlInterpolationInterpolate(,B12Minterpolation,R251,TRUE)</f>
        <v>#NAME?</v>
      </c>
    </row>
    <row r="252" spans="18:21" x14ac:dyDescent="0.2">
      <c r="R252" s="1018" t="e">
        <f ca="1">_xll.qlCalendarAdvance(,Calendar,R251,"1D","f")</f>
        <v>#NAME?</v>
      </c>
      <c r="S252" s="1017" t="e">
        <f ca="1">_xll.qlCalendarAdvance(trigger,Calendar,R252,$F$1,"mf")</f>
        <v>#NAME?</v>
      </c>
      <c r="T252" s="1016" t="e">
        <f ca="1">_xll.qlDayCounterYearFraction(trigger,DayCounter,R252,S252)</f>
        <v>#NAME?</v>
      </c>
      <c r="U252" s="1015" t="e">
        <f ca="1">_xll.qlInterpolationInterpolate(,B12Minterpolation,R252,TRUE)</f>
        <v>#NAME?</v>
      </c>
    </row>
    <row r="253" spans="18:21" x14ac:dyDescent="0.2">
      <c r="R253" s="1018" t="e">
        <f ca="1">_xll.qlCalendarAdvance(,Calendar,R252,"1D","f")</f>
        <v>#NAME?</v>
      </c>
      <c r="S253" s="1017" t="e">
        <f ca="1">_xll.qlCalendarAdvance(trigger,Calendar,R253,$F$1,"mf")</f>
        <v>#NAME?</v>
      </c>
      <c r="T253" s="1016" t="e">
        <f ca="1">_xll.qlDayCounterYearFraction(trigger,DayCounter,R253,S253)</f>
        <v>#NAME?</v>
      </c>
      <c r="U253" s="1015" t="e">
        <f ca="1">_xll.qlInterpolationInterpolate(,B12Minterpolation,R253,TRUE)</f>
        <v>#NAME?</v>
      </c>
    </row>
    <row r="254" spans="18:21" x14ac:dyDescent="0.2">
      <c r="R254" s="1018" t="e">
        <f ca="1">_xll.qlCalendarAdvance(,Calendar,R253,"1D","f")</f>
        <v>#NAME?</v>
      </c>
      <c r="S254" s="1017" t="e">
        <f ca="1">_xll.qlCalendarAdvance(trigger,Calendar,R254,$F$1,"mf")</f>
        <v>#NAME?</v>
      </c>
      <c r="T254" s="1016" t="e">
        <f ca="1">_xll.qlDayCounterYearFraction(trigger,DayCounter,R254,S254)</f>
        <v>#NAME?</v>
      </c>
      <c r="U254" s="1015" t="e">
        <f ca="1">_xll.qlInterpolationInterpolate(,B12Minterpolation,R254,TRUE)</f>
        <v>#NAME?</v>
      </c>
    </row>
    <row r="255" spans="18:21" x14ac:dyDescent="0.2">
      <c r="R255" s="1018" t="e">
        <f ca="1">_xll.qlCalendarAdvance(,Calendar,R254,"1D","f")</f>
        <v>#NAME?</v>
      </c>
      <c r="S255" s="1017" t="e">
        <f ca="1">_xll.qlCalendarAdvance(trigger,Calendar,R255,$F$1,"mf")</f>
        <v>#NAME?</v>
      </c>
      <c r="T255" s="1016" t="e">
        <f ca="1">_xll.qlDayCounterYearFraction(trigger,DayCounter,R255,S255)</f>
        <v>#NAME?</v>
      </c>
      <c r="U255" s="1015" t="e">
        <f ca="1">_xll.qlInterpolationInterpolate(,B12Minterpolation,R255,TRUE)</f>
        <v>#NAME?</v>
      </c>
    </row>
    <row r="256" spans="18:21" x14ac:dyDescent="0.2">
      <c r="R256" s="1018" t="e">
        <f ca="1">_xll.qlCalendarAdvance(,Calendar,R255,"1D","f")</f>
        <v>#NAME?</v>
      </c>
      <c r="S256" s="1017" t="e">
        <f ca="1">_xll.qlCalendarAdvance(trigger,Calendar,R256,$F$1,"mf")</f>
        <v>#NAME?</v>
      </c>
      <c r="T256" s="1016" t="e">
        <f ca="1">_xll.qlDayCounterYearFraction(trigger,DayCounter,R256,S256)</f>
        <v>#NAME?</v>
      </c>
      <c r="U256" s="1015" t="e">
        <f ca="1">_xll.qlInterpolationInterpolate(,B12Minterpolation,R256,TRUE)</f>
        <v>#NAME?</v>
      </c>
    </row>
    <row r="257" spans="18:21" x14ac:dyDescent="0.2">
      <c r="R257" s="1018" t="e">
        <f ca="1">_xll.qlCalendarAdvance(,Calendar,R256,"1D","f")</f>
        <v>#NAME?</v>
      </c>
      <c r="S257" s="1017" t="e">
        <f ca="1">_xll.qlCalendarAdvance(trigger,Calendar,R257,$F$1,"mf")</f>
        <v>#NAME?</v>
      </c>
      <c r="T257" s="1016" t="e">
        <f ca="1">_xll.qlDayCounterYearFraction(trigger,DayCounter,R257,S257)</f>
        <v>#NAME?</v>
      </c>
      <c r="U257" s="1015" t="e">
        <f ca="1">_xll.qlInterpolationInterpolate(,B12Minterpolation,R257,TRUE)</f>
        <v>#NAME?</v>
      </c>
    </row>
    <row r="258" spans="18:21" x14ac:dyDescent="0.2">
      <c r="R258" s="1018" t="e">
        <f ca="1">_xll.qlCalendarAdvance(,Calendar,R257,"1D","f")</f>
        <v>#NAME?</v>
      </c>
      <c r="S258" s="1017" t="e">
        <f ca="1">_xll.qlCalendarAdvance(trigger,Calendar,R258,$F$1,"mf")</f>
        <v>#NAME?</v>
      </c>
      <c r="T258" s="1016" t="e">
        <f ca="1">_xll.qlDayCounterYearFraction(trigger,DayCounter,R258,S258)</f>
        <v>#NAME?</v>
      </c>
      <c r="U258" s="1015" t="e">
        <f ca="1">_xll.qlInterpolationInterpolate(,B12Minterpolation,R258,TRUE)</f>
        <v>#NAME?</v>
      </c>
    </row>
    <row r="259" spans="18:21" x14ac:dyDescent="0.2">
      <c r="R259" s="1018" t="e">
        <f ca="1">_xll.qlCalendarAdvance(,Calendar,R258,"1D","f")</f>
        <v>#NAME?</v>
      </c>
      <c r="S259" s="1017" t="e">
        <f ca="1">_xll.qlCalendarAdvance(trigger,Calendar,R259,$F$1,"mf")</f>
        <v>#NAME?</v>
      </c>
      <c r="T259" s="1016" t="e">
        <f ca="1">_xll.qlDayCounterYearFraction(trigger,DayCounter,R259,S259)</f>
        <v>#NAME?</v>
      </c>
      <c r="U259" s="1015" t="e">
        <f ca="1">_xll.qlInterpolationInterpolate(,B12Minterpolation,R259,TRUE)</f>
        <v>#NAME?</v>
      </c>
    </row>
    <row r="260" spans="18:21" x14ac:dyDescent="0.2">
      <c r="R260" s="1018" t="e">
        <f ca="1">_xll.qlCalendarAdvance(,Calendar,R259,"1D","f")</f>
        <v>#NAME?</v>
      </c>
      <c r="S260" s="1017" t="e">
        <f ca="1">_xll.qlCalendarAdvance(trigger,Calendar,R260,$F$1,"mf")</f>
        <v>#NAME?</v>
      </c>
      <c r="T260" s="1016" t="e">
        <f ca="1">_xll.qlDayCounterYearFraction(trigger,DayCounter,R260,S260)</f>
        <v>#NAME?</v>
      </c>
      <c r="U260" s="1015" t="e">
        <f ca="1">_xll.qlInterpolationInterpolate(,B12Minterpolation,R260,TRUE)</f>
        <v>#NAME?</v>
      </c>
    </row>
    <row r="261" spans="18:21" x14ac:dyDescent="0.2">
      <c r="R261" s="1018" t="e">
        <f ca="1">_xll.qlCalendarAdvance(,Calendar,R260,"1D","f")</f>
        <v>#NAME?</v>
      </c>
      <c r="S261" s="1017" t="e">
        <f ca="1">_xll.qlCalendarAdvance(trigger,Calendar,R261,$F$1,"mf")</f>
        <v>#NAME?</v>
      </c>
      <c r="T261" s="1016" t="e">
        <f ca="1">_xll.qlDayCounterYearFraction(trigger,DayCounter,R261,S261)</f>
        <v>#NAME?</v>
      </c>
      <c r="U261" s="1015" t="e">
        <f ca="1">_xll.qlInterpolationInterpolate(,B12Minterpolation,R261,TRUE)</f>
        <v>#NAME?</v>
      </c>
    </row>
    <row r="262" spans="18:21" x14ac:dyDescent="0.2">
      <c r="R262" s="1014" t="e">
        <f ca="1">_xll.qlCalendarAdvance(,Calendar,R261,"1D","f")</f>
        <v>#NAME?</v>
      </c>
      <c r="S262" s="1013" t="e">
        <f ca="1">_xll.qlCalendarAdvance(trigger,Calendar,R262,$F$1,"mf")</f>
        <v>#NAME?</v>
      </c>
      <c r="T262" s="1012" t="e">
        <f ca="1">_xll.qlDayCounterYearFraction(trigger,DayCounter,R262,S262)</f>
        <v>#NAME?</v>
      </c>
      <c r="U262" s="1011" t="e">
        <f ca="1">_xll.qlInterpolationInterpolate(,B12Minterpolation,R262,TRUE)</f>
        <v>#NAME?</v>
      </c>
    </row>
    <row r="263" spans="18:21" x14ac:dyDescent="0.2">
      <c r="R263" s="1010"/>
      <c r="S263" s="1010"/>
      <c r="T263" s="1010"/>
      <c r="U263" s="1009"/>
    </row>
    <row r="264" spans="18:21" x14ac:dyDescent="0.2">
      <c r="R264" s="1010"/>
      <c r="S264" s="1010"/>
      <c r="T264" s="1010"/>
      <c r="U264" s="1009"/>
    </row>
    <row r="265" spans="18:21" x14ac:dyDescent="0.2">
      <c r="R265" s="1010"/>
      <c r="S265" s="1010"/>
      <c r="T265" s="1010"/>
      <c r="U265" s="1009"/>
    </row>
    <row r="266" spans="18:21" x14ac:dyDescent="0.2">
      <c r="R266" s="1010"/>
      <c r="S266" s="1010"/>
      <c r="T266" s="1010"/>
      <c r="U266" s="1009"/>
    </row>
    <row r="267" spans="18:21" x14ac:dyDescent="0.2">
      <c r="R267" s="1010"/>
      <c r="S267" s="1010"/>
      <c r="T267" s="1010"/>
      <c r="U267" s="1009"/>
    </row>
    <row r="268" spans="18:21" x14ac:dyDescent="0.2">
      <c r="R268" s="1010"/>
      <c r="S268" s="1010"/>
      <c r="T268" s="1010"/>
      <c r="U268" s="1009"/>
    </row>
    <row r="269" spans="18:21" x14ac:dyDescent="0.2">
      <c r="R269" s="1010"/>
      <c r="S269" s="1010"/>
      <c r="T269" s="1010"/>
      <c r="U269" s="1009"/>
    </row>
    <row r="270" spans="18:21" x14ac:dyDescent="0.2">
      <c r="R270" s="1010"/>
      <c r="S270" s="1010"/>
      <c r="T270" s="1010"/>
      <c r="U270" s="1009"/>
    </row>
    <row r="271" spans="18:21" x14ac:dyDescent="0.2">
      <c r="R271" s="1010"/>
      <c r="S271" s="1010"/>
      <c r="T271" s="1010"/>
      <c r="U271" s="1009"/>
    </row>
    <row r="272" spans="18:21" x14ac:dyDescent="0.2">
      <c r="R272" s="1010"/>
      <c r="S272" s="1010"/>
      <c r="T272" s="1010"/>
      <c r="U272" s="1009"/>
    </row>
    <row r="273" spans="18:21" x14ac:dyDescent="0.2">
      <c r="R273" s="1010"/>
      <c r="S273" s="1010"/>
      <c r="T273" s="1010"/>
      <c r="U273" s="1009"/>
    </row>
    <row r="274" spans="18:21" x14ac:dyDescent="0.2">
      <c r="R274" s="1010"/>
      <c r="S274" s="1010"/>
      <c r="T274" s="1010"/>
      <c r="U274" s="1009"/>
    </row>
    <row r="275" spans="18:21" x14ac:dyDescent="0.2">
      <c r="R275" s="1010"/>
      <c r="S275" s="1010"/>
      <c r="T275" s="1010"/>
      <c r="U275" s="1009"/>
    </row>
    <row r="276" spans="18:21" x14ac:dyDescent="0.2">
      <c r="R276" s="1010"/>
      <c r="S276" s="1010"/>
      <c r="T276" s="1010"/>
      <c r="U276" s="1009"/>
    </row>
    <row r="277" spans="18:21" x14ac:dyDescent="0.2">
      <c r="R277" s="1010"/>
      <c r="S277" s="1010"/>
      <c r="T277" s="1010"/>
      <c r="U277" s="1009"/>
    </row>
    <row r="278" spans="18:21" x14ac:dyDescent="0.2">
      <c r="R278" s="1010"/>
      <c r="S278" s="1010"/>
      <c r="T278" s="1010"/>
      <c r="U278" s="1009"/>
    </row>
    <row r="279" spans="18:21" x14ac:dyDescent="0.2">
      <c r="R279" s="1010"/>
      <c r="S279" s="1010"/>
      <c r="T279" s="1010"/>
      <c r="U279" s="1009"/>
    </row>
    <row r="280" spans="18:21" x14ac:dyDescent="0.2">
      <c r="R280" s="1010"/>
      <c r="S280" s="1010"/>
      <c r="T280" s="1010"/>
      <c r="U280" s="1009"/>
    </row>
    <row r="281" spans="18:21" x14ac:dyDescent="0.2">
      <c r="R281" s="1010"/>
      <c r="S281" s="1010"/>
      <c r="T281" s="1010"/>
      <c r="U281" s="1009"/>
    </row>
    <row r="282" spans="18:21" x14ac:dyDescent="0.2">
      <c r="R282" s="1010"/>
      <c r="S282" s="1010"/>
      <c r="T282" s="1010"/>
      <c r="U282" s="1009"/>
    </row>
    <row r="283" spans="18:21" x14ac:dyDescent="0.2">
      <c r="R283" s="1010"/>
      <c r="S283" s="1010"/>
      <c r="T283" s="1010"/>
      <c r="U283" s="1009"/>
    </row>
    <row r="284" spans="18:21" x14ac:dyDescent="0.2">
      <c r="R284" s="1010"/>
      <c r="S284" s="1010"/>
      <c r="T284" s="1010"/>
      <c r="U284" s="1009"/>
    </row>
    <row r="285" spans="18:21" x14ac:dyDescent="0.2">
      <c r="R285" s="1010"/>
      <c r="S285" s="1010"/>
      <c r="T285" s="1010"/>
      <c r="U285" s="1009"/>
    </row>
    <row r="286" spans="18:21" x14ac:dyDescent="0.2">
      <c r="R286" s="1010"/>
      <c r="S286" s="1010"/>
      <c r="T286" s="1010"/>
      <c r="U286" s="1009"/>
    </row>
    <row r="287" spans="18:21" x14ac:dyDescent="0.2">
      <c r="R287" s="1010"/>
      <c r="S287" s="1010"/>
      <c r="T287" s="1010"/>
      <c r="U287" s="1009"/>
    </row>
    <row r="288" spans="18:21" x14ac:dyDescent="0.2">
      <c r="R288" s="1010"/>
      <c r="S288" s="1010"/>
      <c r="T288" s="1010"/>
      <c r="U288" s="1009"/>
    </row>
    <row r="289" spans="18:21" x14ac:dyDescent="0.2">
      <c r="R289" s="1010"/>
      <c r="S289" s="1010"/>
      <c r="T289" s="1010"/>
      <c r="U289" s="1009"/>
    </row>
    <row r="290" spans="18:21" x14ac:dyDescent="0.2">
      <c r="R290" s="1010"/>
      <c r="S290" s="1010"/>
      <c r="T290" s="1010"/>
      <c r="U290" s="1009"/>
    </row>
    <row r="291" spans="18:21" x14ac:dyDescent="0.2">
      <c r="R291" s="1010"/>
      <c r="S291" s="1010"/>
      <c r="T291" s="1010"/>
      <c r="U291" s="1009"/>
    </row>
    <row r="292" spans="18:21" x14ac:dyDescent="0.2">
      <c r="R292" s="1010"/>
      <c r="S292" s="1010"/>
      <c r="T292" s="1010"/>
      <c r="U292" s="1009"/>
    </row>
    <row r="293" spans="18:21" x14ac:dyDescent="0.2">
      <c r="R293" s="1010"/>
      <c r="S293" s="1010"/>
      <c r="T293" s="1010"/>
      <c r="U293" s="1009"/>
    </row>
    <row r="294" spans="18:21" x14ac:dyDescent="0.2">
      <c r="R294" s="1010"/>
      <c r="S294" s="1010"/>
      <c r="T294" s="1010"/>
      <c r="U294" s="1009"/>
    </row>
    <row r="295" spans="18:21" x14ac:dyDescent="0.2">
      <c r="R295" s="1010"/>
      <c r="S295" s="1010"/>
      <c r="T295" s="1010"/>
      <c r="U295" s="1009"/>
    </row>
    <row r="296" spans="18:21" x14ac:dyDescent="0.2">
      <c r="R296" s="1010"/>
      <c r="S296" s="1010"/>
      <c r="T296" s="1010"/>
      <c r="U296" s="1009"/>
    </row>
    <row r="297" spans="18:21" x14ac:dyDescent="0.2">
      <c r="R297" s="1010"/>
      <c r="S297" s="1010"/>
      <c r="T297" s="1010"/>
      <c r="U297" s="1009"/>
    </row>
    <row r="298" spans="18:21" x14ac:dyDescent="0.2">
      <c r="R298" s="1010"/>
      <c r="S298" s="1010"/>
      <c r="T298" s="1010"/>
      <c r="U298" s="1009"/>
    </row>
    <row r="299" spans="18:21" x14ac:dyDescent="0.2">
      <c r="R299" s="1010"/>
      <c r="S299" s="1010"/>
      <c r="T299" s="1010"/>
      <c r="U299" s="1009"/>
    </row>
    <row r="300" spans="18:21" x14ac:dyDescent="0.2">
      <c r="R300" s="1010"/>
      <c r="S300" s="1010"/>
      <c r="T300" s="1010"/>
      <c r="U300" s="1009"/>
    </row>
    <row r="301" spans="18:21" x14ac:dyDescent="0.2">
      <c r="R301" s="1010"/>
      <c r="S301" s="1010"/>
      <c r="T301" s="1010"/>
      <c r="U301" s="1009"/>
    </row>
    <row r="302" spans="18:21" x14ac:dyDescent="0.2">
      <c r="R302" s="1010"/>
      <c r="S302" s="1010"/>
      <c r="T302" s="1010"/>
      <c r="U302" s="1009"/>
    </row>
    <row r="303" spans="18:21" x14ac:dyDescent="0.2">
      <c r="R303" s="1010"/>
      <c r="S303" s="1010"/>
      <c r="T303" s="1010"/>
      <c r="U303" s="1009"/>
    </row>
    <row r="304" spans="18:21" x14ac:dyDescent="0.2">
      <c r="R304" s="1010"/>
      <c r="S304" s="1010"/>
      <c r="T304" s="1010"/>
      <c r="U304" s="1009"/>
    </row>
    <row r="305" spans="18:21" x14ac:dyDescent="0.2">
      <c r="R305" s="1010"/>
      <c r="S305" s="1010"/>
      <c r="T305" s="1010"/>
      <c r="U305" s="1009"/>
    </row>
    <row r="306" spans="18:21" x14ac:dyDescent="0.2">
      <c r="R306" s="1010"/>
      <c r="S306" s="1010"/>
      <c r="T306" s="1010"/>
      <c r="U306" s="1009"/>
    </row>
    <row r="307" spans="18:21" x14ac:dyDescent="0.2">
      <c r="R307" s="1010"/>
      <c r="S307" s="1010"/>
      <c r="T307" s="1010"/>
      <c r="U307" s="1009"/>
    </row>
    <row r="308" spans="18:21" x14ac:dyDescent="0.2">
      <c r="R308" s="1010"/>
      <c r="S308" s="1010"/>
      <c r="T308" s="1010"/>
      <c r="U308" s="1009"/>
    </row>
    <row r="309" spans="18:21" x14ac:dyDescent="0.2">
      <c r="R309" s="1010"/>
      <c r="S309" s="1010"/>
      <c r="T309" s="1010"/>
      <c r="U309" s="1009"/>
    </row>
    <row r="310" spans="18:21" x14ac:dyDescent="0.2">
      <c r="R310" s="1010"/>
      <c r="S310" s="1010"/>
      <c r="T310" s="1010"/>
      <c r="U310" s="1009"/>
    </row>
    <row r="311" spans="18:21" x14ac:dyDescent="0.2">
      <c r="R311" s="1010"/>
      <c r="S311" s="1010"/>
      <c r="T311" s="1010"/>
      <c r="U311" s="1009"/>
    </row>
    <row r="312" spans="18:21" x14ac:dyDescent="0.2">
      <c r="R312" s="1010"/>
      <c r="S312" s="1010"/>
      <c r="T312" s="1010"/>
      <c r="U312" s="1009"/>
    </row>
    <row r="313" spans="18:21" x14ac:dyDescent="0.2">
      <c r="R313" s="1010"/>
      <c r="S313" s="1010"/>
      <c r="T313" s="1010"/>
      <c r="U313" s="1009"/>
    </row>
    <row r="314" spans="18:21" x14ac:dyDescent="0.2">
      <c r="R314" s="1010"/>
      <c r="S314" s="1010"/>
      <c r="T314" s="1010"/>
      <c r="U314" s="1009"/>
    </row>
    <row r="315" spans="18:21" x14ac:dyDescent="0.2">
      <c r="R315" s="1010"/>
      <c r="S315" s="1010"/>
      <c r="T315" s="1010"/>
      <c r="U315" s="1009"/>
    </row>
    <row r="316" spans="18:21" x14ac:dyDescent="0.2">
      <c r="R316" s="1010"/>
      <c r="S316" s="1010"/>
      <c r="T316" s="1010"/>
      <c r="U316" s="1009"/>
    </row>
    <row r="317" spans="18:21" x14ac:dyDescent="0.2">
      <c r="R317" s="1010"/>
      <c r="S317" s="1010"/>
      <c r="T317" s="1010"/>
      <c r="U317" s="1009"/>
    </row>
    <row r="318" spans="18:21" x14ac:dyDescent="0.2">
      <c r="R318" s="1010"/>
      <c r="S318" s="1010"/>
      <c r="T318" s="1010"/>
      <c r="U318" s="1009"/>
    </row>
    <row r="319" spans="18:21" x14ac:dyDescent="0.2">
      <c r="R319" s="1010"/>
      <c r="S319" s="1010"/>
      <c r="T319" s="1010"/>
      <c r="U319" s="1009"/>
    </row>
    <row r="320" spans="18:21" x14ac:dyDescent="0.2">
      <c r="R320" s="1010"/>
      <c r="S320" s="1010"/>
      <c r="T320" s="1010"/>
      <c r="U320" s="1009"/>
    </row>
    <row r="321" spans="18:21" x14ac:dyDescent="0.2">
      <c r="R321" s="1010"/>
      <c r="S321" s="1010"/>
      <c r="T321" s="1010"/>
      <c r="U321" s="1009"/>
    </row>
    <row r="322" spans="18:21" x14ac:dyDescent="0.2">
      <c r="R322" s="1010"/>
      <c r="S322" s="1010"/>
      <c r="T322" s="1010"/>
      <c r="U322" s="1009"/>
    </row>
    <row r="323" spans="18:21" x14ac:dyDescent="0.2">
      <c r="R323" s="1010"/>
      <c r="S323" s="1010"/>
      <c r="T323" s="1010"/>
      <c r="U323" s="1009"/>
    </row>
    <row r="324" spans="18:21" x14ac:dyDescent="0.2">
      <c r="R324" s="1010"/>
      <c r="S324" s="1010"/>
      <c r="T324" s="1010"/>
      <c r="U324" s="1009"/>
    </row>
    <row r="325" spans="18:21" x14ac:dyDescent="0.2">
      <c r="R325" s="1010"/>
      <c r="S325" s="1010"/>
      <c r="T325" s="1010"/>
      <c r="U325" s="1009"/>
    </row>
    <row r="326" spans="18:21" x14ac:dyDescent="0.2">
      <c r="R326" s="1010"/>
      <c r="S326" s="1010"/>
      <c r="T326" s="1010"/>
      <c r="U326" s="1009"/>
    </row>
    <row r="327" spans="18:21" x14ac:dyDescent="0.2">
      <c r="R327" s="1010"/>
      <c r="S327" s="1010"/>
      <c r="T327" s="1010"/>
      <c r="U327" s="1009"/>
    </row>
    <row r="328" spans="18:21" x14ac:dyDescent="0.2">
      <c r="R328" s="1010"/>
      <c r="S328" s="1010"/>
      <c r="T328" s="1010"/>
      <c r="U328" s="1009"/>
    </row>
    <row r="329" spans="18:21" x14ac:dyDescent="0.2">
      <c r="R329" s="1010"/>
      <c r="S329" s="1010"/>
      <c r="T329" s="1010"/>
      <c r="U329" s="1009"/>
    </row>
    <row r="330" spans="18:21" x14ac:dyDescent="0.2">
      <c r="R330" s="1010"/>
      <c r="S330" s="1010"/>
      <c r="T330" s="1010"/>
      <c r="U330" s="1009"/>
    </row>
    <row r="331" spans="18:21" x14ac:dyDescent="0.2">
      <c r="R331" s="1010"/>
      <c r="S331" s="1010"/>
      <c r="T331" s="1010"/>
      <c r="U331" s="1009"/>
    </row>
    <row r="332" spans="18:21" x14ac:dyDescent="0.2">
      <c r="R332" s="1010"/>
      <c r="S332" s="1010"/>
      <c r="T332" s="1010"/>
      <c r="U332" s="1009"/>
    </row>
    <row r="333" spans="18:21" x14ac:dyDescent="0.2">
      <c r="R333" s="1010"/>
      <c r="S333" s="1010"/>
      <c r="T333" s="1010"/>
      <c r="U333" s="1009"/>
    </row>
    <row r="334" spans="18:21" x14ac:dyDescent="0.2">
      <c r="R334" s="1010"/>
      <c r="S334" s="1010"/>
      <c r="T334" s="1010"/>
      <c r="U334" s="1009"/>
    </row>
    <row r="335" spans="18:21" x14ac:dyDescent="0.2">
      <c r="R335" s="1010"/>
      <c r="S335" s="1010"/>
      <c r="T335" s="1010"/>
      <c r="U335" s="1009"/>
    </row>
    <row r="336" spans="18:21" x14ac:dyDescent="0.2">
      <c r="R336" s="1010"/>
      <c r="S336" s="1010"/>
      <c r="T336" s="1010"/>
      <c r="U336" s="1009"/>
    </row>
    <row r="337" spans="18:21" x14ac:dyDescent="0.2">
      <c r="R337" s="1010"/>
      <c r="S337" s="1010"/>
      <c r="T337" s="1010"/>
      <c r="U337" s="1009"/>
    </row>
    <row r="338" spans="18:21" x14ac:dyDescent="0.2">
      <c r="R338" s="1010"/>
      <c r="S338" s="1010"/>
      <c r="T338" s="1010"/>
      <c r="U338" s="1009"/>
    </row>
    <row r="339" spans="18:21" x14ac:dyDescent="0.2">
      <c r="R339" s="1010"/>
      <c r="S339" s="1010"/>
      <c r="T339" s="1010"/>
      <c r="U339" s="1009"/>
    </row>
    <row r="340" spans="18:21" x14ac:dyDescent="0.2">
      <c r="R340" s="1010"/>
      <c r="S340" s="1010"/>
      <c r="T340" s="1010"/>
      <c r="U340" s="1009"/>
    </row>
    <row r="341" spans="18:21" x14ac:dyDescent="0.2">
      <c r="R341" s="1010"/>
      <c r="S341" s="1010"/>
      <c r="T341" s="1010"/>
      <c r="U341" s="1009"/>
    </row>
    <row r="342" spans="18:21" x14ac:dyDescent="0.2">
      <c r="R342" s="1010"/>
      <c r="S342" s="1010"/>
      <c r="T342" s="1010"/>
      <c r="U342" s="1009"/>
    </row>
    <row r="343" spans="18:21" x14ac:dyDescent="0.2">
      <c r="R343" s="1010"/>
      <c r="S343" s="1010"/>
      <c r="T343" s="1010"/>
      <c r="U343" s="1009"/>
    </row>
    <row r="344" spans="18:21" x14ac:dyDescent="0.2">
      <c r="R344" s="1010"/>
      <c r="S344" s="1010"/>
      <c r="T344" s="1010"/>
      <c r="U344" s="1009"/>
    </row>
    <row r="345" spans="18:21" x14ac:dyDescent="0.2">
      <c r="R345" s="1010"/>
      <c r="S345" s="1010"/>
      <c r="T345" s="1010"/>
      <c r="U345" s="1009"/>
    </row>
    <row r="346" spans="18:21" x14ac:dyDescent="0.2">
      <c r="R346" s="1010"/>
      <c r="S346" s="1010"/>
      <c r="T346" s="1010"/>
      <c r="U346" s="1009"/>
    </row>
    <row r="347" spans="18:21" x14ac:dyDescent="0.2">
      <c r="R347" s="1010"/>
      <c r="S347" s="1010"/>
      <c r="T347" s="1010"/>
      <c r="U347" s="1009"/>
    </row>
    <row r="348" spans="18:21" x14ac:dyDescent="0.2">
      <c r="R348" s="1010"/>
      <c r="S348" s="1010"/>
      <c r="T348" s="1010"/>
      <c r="U348" s="1009"/>
    </row>
    <row r="349" spans="18:21" x14ac:dyDescent="0.2">
      <c r="R349" s="1010"/>
      <c r="S349" s="1010"/>
      <c r="T349" s="1010"/>
      <c r="U349" s="1009"/>
    </row>
    <row r="350" spans="18:21" x14ac:dyDescent="0.2">
      <c r="R350" s="1010"/>
      <c r="S350" s="1010"/>
      <c r="T350" s="1010"/>
      <c r="U350" s="1009"/>
    </row>
    <row r="351" spans="18:21" x14ac:dyDescent="0.2">
      <c r="R351" s="1010"/>
      <c r="S351" s="1010"/>
      <c r="T351" s="1010"/>
      <c r="U351" s="1009"/>
    </row>
    <row r="352" spans="18:21" x14ac:dyDescent="0.2">
      <c r="R352" s="1010"/>
      <c r="S352" s="1010"/>
      <c r="T352" s="1010"/>
      <c r="U352" s="1009"/>
    </row>
    <row r="353" spans="18:21" x14ac:dyDescent="0.2">
      <c r="R353" s="1010"/>
      <c r="S353" s="1010"/>
      <c r="T353" s="1010"/>
      <c r="U353" s="1009"/>
    </row>
    <row r="354" spans="18:21" x14ac:dyDescent="0.2">
      <c r="R354" s="1010"/>
      <c r="S354" s="1010"/>
      <c r="T354" s="1010"/>
      <c r="U354" s="1009"/>
    </row>
    <row r="355" spans="18:21" x14ac:dyDescent="0.2">
      <c r="R355" s="1010"/>
      <c r="S355" s="1010"/>
      <c r="T355" s="1010"/>
      <c r="U355" s="1009"/>
    </row>
    <row r="356" spans="18:21" x14ac:dyDescent="0.2">
      <c r="R356" s="1010"/>
      <c r="S356" s="1010"/>
      <c r="T356" s="1010"/>
      <c r="U356" s="1009"/>
    </row>
    <row r="357" spans="18:21" x14ac:dyDescent="0.2">
      <c r="R357" s="1010"/>
      <c r="S357" s="1010"/>
      <c r="T357" s="1010"/>
      <c r="U357" s="1009"/>
    </row>
    <row r="358" spans="18:21" x14ac:dyDescent="0.2">
      <c r="R358" s="1010"/>
      <c r="S358" s="1010"/>
      <c r="T358" s="1010"/>
      <c r="U358" s="1009"/>
    </row>
    <row r="359" spans="18:21" x14ac:dyDescent="0.2">
      <c r="R359" s="1010"/>
      <c r="S359" s="1010"/>
      <c r="T359" s="1010"/>
      <c r="U359" s="1009"/>
    </row>
    <row r="360" spans="18:21" x14ac:dyDescent="0.2">
      <c r="R360" s="1010"/>
      <c r="S360" s="1010"/>
      <c r="T360" s="1010"/>
      <c r="U360" s="1009"/>
    </row>
    <row r="361" spans="18:21" x14ac:dyDescent="0.2">
      <c r="R361" s="1010"/>
      <c r="S361" s="1010"/>
      <c r="T361" s="1010"/>
      <c r="U361" s="1009"/>
    </row>
    <row r="362" spans="18:21" x14ac:dyDescent="0.2">
      <c r="R362" s="1010"/>
      <c r="S362" s="1010"/>
      <c r="T362" s="1010"/>
      <c r="U362" s="1009"/>
    </row>
    <row r="363" spans="18:21" x14ac:dyDescent="0.2">
      <c r="R363" s="1010"/>
      <c r="S363" s="1010"/>
      <c r="T363" s="1010"/>
      <c r="U363" s="1009"/>
    </row>
    <row r="364" spans="18:21" x14ac:dyDescent="0.2">
      <c r="R364" s="1010"/>
      <c r="S364" s="1010"/>
      <c r="T364" s="1010"/>
      <c r="U364" s="1009"/>
    </row>
    <row r="365" spans="18:21" x14ac:dyDescent="0.2">
      <c r="R365" s="1010"/>
      <c r="S365" s="1010"/>
      <c r="T365" s="1010"/>
      <c r="U365" s="1009"/>
    </row>
    <row r="366" spans="18:21" x14ac:dyDescent="0.2">
      <c r="R366" s="1010"/>
      <c r="S366" s="1010"/>
      <c r="T366" s="1010"/>
      <c r="U366" s="1009"/>
    </row>
    <row r="367" spans="18:21" x14ac:dyDescent="0.2">
      <c r="R367" s="1010"/>
      <c r="S367" s="1010"/>
      <c r="T367" s="1010"/>
      <c r="U367" s="1009"/>
    </row>
    <row r="368" spans="18:21" x14ac:dyDescent="0.2">
      <c r="R368" s="1010"/>
      <c r="S368" s="1010"/>
      <c r="T368" s="1010"/>
      <c r="U368" s="1009"/>
    </row>
    <row r="369" spans="18:21" x14ac:dyDescent="0.2">
      <c r="R369" s="1010"/>
      <c r="S369" s="1010"/>
      <c r="T369" s="1010"/>
      <c r="U369" s="1009"/>
    </row>
    <row r="370" spans="18:21" x14ac:dyDescent="0.2">
      <c r="R370" s="1010"/>
      <c r="S370" s="1010"/>
      <c r="T370" s="1010"/>
      <c r="U370" s="1009"/>
    </row>
    <row r="371" spans="18:21" x14ac:dyDescent="0.2">
      <c r="R371" s="1010"/>
      <c r="S371" s="1010"/>
      <c r="T371" s="1010"/>
      <c r="U371" s="1009"/>
    </row>
    <row r="372" spans="18:21" x14ac:dyDescent="0.2">
      <c r="R372" s="1010"/>
      <c r="S372" s="1010"/>
      <c r="T372" s="1010"/>
      <c r="U372" s="1009"/>
    </row>
    <row r="373" spans="18:21" x14ac:dyDescent="0.2">
      <c r="R373" s="1010"/>
      <c r="S373" s="1010"/>
      <c r="T373" s="1010"/>
      <c r="U373" s="1009"/>
    </row>
    <row r="374" spans="18:21" x14ac:dyDescent="0.2">
      <c r="R374" s="1010"/>
      <c r="S374" s="1010"/>
      <c r="T374" s="1010"/>
      <c r="U374" s="1009"/>
    </row>
    <row r="375" spans="18:21" x14ac:dyDescent="0.2">
      <c r="R375" s="1010"/>
      <c r="S375" s="1010"/>
      <c r="T375" s="1010"/>
      <c r="U375" s="1009"/>
    </row>
    <row r="376" spans="18:21" x14ac:dyDescent="0.2">
      <c r="R376" s="1010"/>
      <c r="S376" s="1010"/>
      <c r="T376" s="1010"/>
      <c r="U376" s="1009"/>
    </row>
    <row r="377" spans="18:21" x14ac:dyDescent="0.2">
      <c r="R377" s="1010"/>
      <c r="S377" s="1010"/>
      <c r="T377" s="1010"/>
      <c r="U377" s="1009"/>
    </row>
    <row r="378" spans="18:21" x14ac:dyDescent="0.2">
      <c r="R378" s="1010"/>
      <c r="S378" s="1010"/>
      <c r="T378" s="1010"/>
      <c r="U378" s="1009"/>
    </row>
    <row r="379" spans="18:21" x14ac:dyDescent="0.2">
      <c r="R379" s="1010"/>
      <c r="S379" s="1010"/>
      <c r="T379" s="1010"/>
      <c r="U379" s="1009"/>
    </row>
    <row r="380" spans="18:21" x14ac:dyDescent="0.2">
      <c r="R380" s="1010"/>
      <c r="S380" s="1010"/>
      <c r="T380" s="1010"/>
      <c r="U380" s="1009"/>
    </row>
    <row r="381" spans="18:21" x14ac:dyDescent="0.2">
      <c r="R381" s="1010"/>
      <c r="S381" s="1010"/>
      <c r="T381" s="1010"/>
      <c r="U381" s="1009"/>
    </row>
    <row r="382" spans="18:21" x14ac:dyDescent="0.2">
      <c r="R382" s="1010"/>
      <c r="S382" s="1010"/>
      <c r="T382" s="1010"/>
      <c r="U382" s="1009"/>
    </row>
    <row r="383" spans="18:21" x14ac:dyDescent="0.2">
      <c r="R383" s="1010"/>
      <c r="S383" s="1010"/>
      <c r="T383" s="1010"/>
      <c r="U383" s="1009"/>
    </row>
    <row r="384" spans="18:21" x14ac:dyDescent="0.2">
      <c r="R384" s="1010"/>
      <c r="S384" s="1010"/>
      <c r="T384" s="1010"/>
      <c r="U384" s="1009"/>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P37"/>
  <sheetViews>
    <sheetView showGridLines="0" workbookViewId="0"/>
  </sheetViews>
  <sheetFormatPr defaultRowHeight="11.25" x14ac:dyDescent="0.2"/>
  <cols>
    <col min="1" max="1" width="2.85546875" style="975" customWidth="1"/>
    <col min="2" max="2" width="3.85546875" style="975" bestFit="1" customWidth="1"/>
    <col min="3" max="3" width="3" style="975" bestFit="1" customWidth="1"/>
    <col min="4" max="4" width="2.7109375" style="975" bestFit="1" customWidth="1"/>
    <col min="5" max="5" width="4.7109375" style="975" bestFit="1" customWidth="1"/>
    <col min="6" max="6" width="2.7109375" style="975" bestFit="1" customWidth="1"/>
    <col min="7" max="7" width="3.5703125" style="975" bestFit="1" customWidth="1"/>
    <col min="8" max="8" width="15.5703125" style="975" bestFit="1" customWidth="1"/>
    <col min="9" max="9" width="16.5703125" style="975" bestFit="1" customWidth="1"/>
    <col min="10" max="10" width="31.42578125" style="975" bestFit="1" customWidth="1"/>
    <col min="11" max="11" width="26.5703125" style="975" bestFit="1" customWidth="1"/>
    <col min="12" max="12" width="21.140625" style="975" customWidth="1"/>
    <col min="13" max="13" width="2.85546875" style="975" customWidth="1"/>
    <col min="14" max="15" width="9.140625" style="975"/>
    <col min="16" max="16" width="9.140625" style="975" customWidth="1"/>
    <col min="17" max="16384" width="9.140625" style="975"/>
  </cols>
  <sheetData>
    <row r="1" spans="1:16" x14ac:dyDescent="0.2">
      <c r="A1" s="1006"/>
      <c r="B1" s="1005"/>
      <c r="C1" s="1005"/>
      <c r="D1" s="1005"/>
      <c r="E1" s="1005"/>
      <c r="F1" s="1005"/>
      <c r="G1" s="1005"/>
      <c r="H1" s="1005"/>
      <c r="I1" s="1005" t="s">
        <v>227</v>
      </c>
      <c r="J1" s="1005"/>
      <c r="K1" s="1005"/>
      <c r="L1" s="1004"/>
      <c r="M1" s="1003"/>
    </row>
    <row r="2" spans="1:16" ht="22.5" x14ac:dyDescent="0.2">
      <c r="A2" s="987"/>
      <c r="B2" s="1002"/>
      <c r="C2" s="1002"/>
      <c r="D2" s="1002"/>
      <c r="E2" s="1002" t="s">
        <v>130</v>
      </c>
      <c r="F2" s="1002"/>
      <c r="G2" s="1002"/>
      <c r="H2" s="1002" t="s">
        <v>129</v>
      </c>
      <c r="I2" s="1002" t="s">
        <v>128</v>
      </c>
      <c r="J2" s="1000" t="str">
        <f>Currency&amp;"_020_Sw"&amp;$C$3&amp;$D$3&amp;"_"&amp;"Fwd"&amp;$E$3&amp;IF(H3=0,,"_Spr"&amp;$F3&amp;$G3)&amp;".xml"</f>
        <v>GBP_020_SwSB6L_Fwd0D_Spr6L12L.xml</v>
      </c>
      <c r="K2" s="1001" t="str">
        <f>IF(Serialize,_xll.ohObjectSave(K3:K36,SerializationPath&amp;J2,FileOverwrite,Serialize),"---")</f>
        <v>---</v>
      </c>
      <c r="L2" s="1000" t="e">
        <f ca="1">_xll.ohRangeRetrieveError(K2)</f>
        <v>#NAME?</v>
      </c>
      <c r="M2" s="980"/>
    </row>
    <row r="3" spans="1:16" x14ac:dyDescent="0.2">
      <c r="A3" s="987"/>
      <c r="B3" s="999" t="s">
        <v>64</v>
      </c>
      <c r="C3" s="998" t="s">
        <v>124</v>
      </c>
      <c r="D3" s="998" t="s">
        <v>121</v>
      </c>
      <c r="E3" s="998" t="s">
        <v>389</v>
      </c>
      <c r="F3" s="998" t="s">
        <v>121</v>
      </c>
      <c r="G3" s="998" t="s">
        <v>235</v>
      </c>
      <c r="H3" s="997" t="str">
        <f t="shared" ref="H3:H36" si="0">IF(F3=0,0,Currency&amp;$F3&amp;$G3&amp;$B3&amp;QuoteSuffix)</f>
        <v>GBP6L12L1Y_Quote</v>
      </c>
      <c r="I3" s="996" t="str">
        <f t="shared" ref="I3:I36" si="1">PROPER(Currency)&amp;$I$1&amp;"SwapIsda"&amp;$B3</f>
        <v>GbpLiborSwapIsda1Y</v>
      </c>
      <c r="J3" s="995" t="str">
        <f t="shared" ref="J3:J36" si="2">Currency&amp;$C3&amp;$D3&amp;$B3&amp;IF(UPPER(E3)="0D","","_Fwd"&amp;E3)&amp;IF(H3=0,,"_S"&amp;$F3&amp;$G3)&amp;QuoteSuffix</f>
        <v>GBPSB6L1Y_S6L12L_Quote</v>
      </c>
      <c r="K3" s="995"/>
      <c r="L3" s="994" t="e">
        <f ca="1">_xll.ohRangeRetrieveError(K3)</f>
        <v>#NAME?</v>
      </c>
      <c r="M3" s="980"/>
      <c r="O3" s="1933" t="e">
        <f ca="1">_xll.ohTrigger('General Settings_SYNTH'!Trigger,LiborSwapIsda_MKT!Trigger2,BasisSwapxM12M_MKT!Trigger2)</f>
        <v>#NAME?</v>
      </c>
      <c r="P3" s="1931" t="s">
        <v>634</v>
      </c>
    </row>
    <row r="4" spans="1:16" x14ac:dyDescent="0.2">
      <c r="A4" s="987"/>
      <c r="B4" s="993" t="s">
        <v>63</v>
      </c>
      <c r="C4" s="992" t="s">
        <v>124</v>
      </c>
      <c r="D4" s="992" t="s">
        <v>121</v>
      </c>
      <c r="E4" s="992" t="s">
        <v>389</v>
      </c>
      <c r="F4" s="992" t="s">
        <v>121</v>
      </c>
      <c r="G4" s="992" t="s">
        <v>235</v>
      </c>
      <c r="H4" s="991" t="str">
        <f t="shared" si="0"/>
        <v>GBP6L12L2Y_Quote</v>
      </c>
      <c r="I4" s="990" t="str">
        <f t="shared" si="1"/>
        <v>GbpLiborSwapIsda2Y</v>
      </c>
      <c r="J4" s="989" t="str">
        <f t="shared" si="2"/>
        <v>GBPSB6L2Y_S6L12L_Quote</v>
      </c>
      <c r="K4" s="989" t="e">
        <f ca="1">_xll.qlForwardSwapQuote(Trigger,J4,ObjectOverwrite,Permanent,I4,H4,E4)</f>
        <v>#NAME?</v>
      </c>
      <c r="L4" s="988" t="e">
        <f ca="1">_xll.ohRangeRetrieveError(K4)</f>
        <v>#NAME?</v>
      </c>
      <c r="M4" s="980"/>
      <c r="O4" s="1933" t="e">
        <f ca="1">_xll.ohTrigger(K3:K36)</f>
        <v>#NAME?</v>
      </c>
      <c r="P4" s="1931" t="s">
        <v>635</v>
      </c>
    </row>
    <row r="5" spans="1:16" x14ac:dyDescent="0.2">
      <c r="A5" s="987"/>
      <c r="B5" s="993" t="s">
        <v>62</v>
      </c>
      <c r="C5" s="992" t="s">
        <v>124</v>
      </c>
      <c r="D5" s="992" t="s">
        <v>121</v>
      </c>
      <c r="E5" s="992" t="s">
        <v>389</v>
      </c>
      <c r="F5" s="992" t="s">
        <v>121</v>
      </c>
      <c r="G5" s="992" t="s">
        <v>235</v>
      </c>
      <c r="H5" s="991" t="str">
        <f t="shared" si="0"/>
        <v>GBP6L12L3Y_Quote</v>
      </c>
      <c r="I5" s="990" t="str">
        <f t="shared" si="1"/>
        <v>GbpLiborSwapIsda3Y</v>
      </c>
      <c r="J5" s="989" t="str">
        <f t="shared" si="2"/>
        <v>GBPSB6L3Y_S6L12L_Quote</v>
      </c>
      <c r="K5" s="989" t="e">
        <f ca="1">_xll.qlForwardSwapQuote(Trigger,J5,ObjectOverwrite,Permanent,I5,H5,E5)</f>
        <v>#NAME?</v>
      </c>
      <c r="L5" s="988" t="e">
        <f ca="1">_xll.ohRangeRetrieveError(K5)</f>
        <v>#NAME?</v>
      </c>
      <c r="M5" s="980"/>
    </row>
    <row r="6" spans="1:16" x14ac:dyDescent="0.2">
      <c r="A6" s="987"/>
      <c r="B6" s="993" t="s">
        <v>61</v>
      </c>
      <c r="C6" s="992" t="s">
        <v>124</v>
      </c>
      <c r="D6" s="992" t="s">
        <v>121</v>
      </c>
      <c r="E6" s="992" t="s">
        <v>389</v>
      </c>
      <c r="F6" s="992" t="s">
        <v>121</v>
      </c>
      <c r="G6" s="992" t="s">
        <v>235</v>
      </c>
      <c r="H6" s="991" t="str">
        <f t="shared" si="0"/>
        <v>GBP6L12L4Y_Quote</v>
      </c>
      <c r="I6" s="990" t="str">
        <f t="shared" si="1"/>
        <v>GbpLiborSwapIsda4Y</v>
      </c>
      <c r="J6" s="989" t="str">
        <f t="shared" si="2"/>
        <v>GBPSB6L4Y_S6L12L_Quote</v>
      </c>
      <c r="K6" s="989" t="e">
        <f ca="1">_xll.qlForwardSwapQuote(Trigger,J6,ObjectOverwrite,Permanent,I6,H6,E6)</f>
        <v>#NAME?</v>
      </c>
      <c r="L6" s="988" t="e">
        <f ca="1">_xll.ohRangeRetrieveError(K6)</f>
        <v>#NAME?</v>
      </c>
      <c r="M6" s="980"/>
    </row>
    <row r="7" spans="1:16" x14ac:dyDescent="0.2">
      <c r="A7" s="987"/>
      <c r="B7" s="993" t="s">
        <v>60</v>
      </c>
      <c r="C7" s="992" t="s">
        <v>124</v>
      </c>
      <c r="D7" s="992" t="s">
        <v>121</v>
      </c>
      <c r="E7" s="992" t="s">
        <v>389</v>
      </c>
      <c r="F7" s="992" t="s">
        <v>121</v>
      </c>
      <c r="G7" s="992" t="s">
        <v>235</v>
      </c>
      <c r="H7" s="991" t="str">
        <f t="shared" si="0"/>
        <v>GBP6L12L5Y_Quote</v>
      </c>
      <c r="I7" s="990" t="str">
        <f t="shared" si="1"/>
        <v>GbpLiborSwapIsda5Y</v>
      </c>
      <c r="J7" s="989" t="str">
        <f t="shared" si="2"/>
        <v>GBPSB6L5Y_S6L12L_Quote</v>
      </c>
      <c r="K7" s="989" t="e">
        <f ca="1">_xll.qlForwardSwapQuote(Trigger,J7,ObjectOverwrite,Permanent,I7,H7,E7)</f>
        <v>#NAME?</v>
      </c>
      <c r="L7" s="988" t="e">
        <f ca="1">_xll.ohRangeRetrieveError(K7)</f>
        <v>#NAME?</v>
      </c>
      <c r="M7" s="980"/>
    </row>
    <row r="8" spans="1:16" x14ac:dyDescent="0.2">
      <c r="A8" s="987"/>
      <c r="B8" s="993" t="s">
        <v>59</v>
      </c>
      <c r="C8" s="992" t="s">
        <v>124</v>
      </c>
      <c r="D8" s="992" t="s">
        <v>121</v>
      </c>
      <c r="E8" s="992" t="s">
        <v>389</v>
      </c>
      <c r="F8" s="992" t="s">
        <v>121</v>
      </c>
      <c r="G8" s="992" t="s">
        <v>235</v>
      </c>
      <c r="H8" s="991" t="str">
        <f t="shared" si="0"/>
        <v>GBP6L12L6Y_Quote</v>
      </c>
      <c r="I8" s="990" t="str">
        <f t="shared" si="1"/>
        <v>GbpLiborSwapIsda6Y</v>
      </c>
      <c r="J8" s="989" t="str">
        <f t="shared" si="2"/>
        <v>GBPSB6L6Y_S6L12L_Quote</v>
      </c>
      <c r="K8" s="989" t="e">
        <f ca="1">_xll.qlForwardSwapQuote(Trigger,J8,ObjectOverwrite,Permanent,I8,H8,E8)</f>
        <v>#NAME?</v>
      </c>
      <c r="L8" s="988" t="e">
        <f ca="1">_xll.ohRangeRetrieveError(K8)</f>
        <v>#NAME?</v>
      </c>
      <c r="M8" s="980"/>
    </row>
    <row r="9" spans="1:16" x14ac:dyDescent="0.2">
      <c r="A9" s="987"/>
      <c r="B9" s="993" t="s">
        <v>58</v>
      </c>
      <c r="C9" s="992" t="s">
        <v>124</v>
      </c>
      <c r="D9" s="992" t="s">
        <v>121</v>
      </c>
      <c r="E9" s="992" t="s">
        <v>389</v>
      </c>
      <c r="F9" s="992" t="s">
        <v>121</v>
      </c>
      <c r="G9" s="992" t="s">
        <v>235</v>
      </c>
      <c r="H9" s="991" t="str">
        <f t="shared" si="0"/>
        <v>GBP6L12L7Y_Quote</v>
      </c>
      <c r="I9" s="990" t="str">
        <f t="shared" si="1"/>
        <v>GbpLiborSwapIsda7Y</v>
      </c>
      <c r="J9" s="989" t="str">
        <f t="shared" si="2"/>
        <v>GBPSB6L7Y_S6L12L_Quote</v>
      </c>
      <c r="K9" s="989" t="e">
        <f ca="1">_xll.qlForwardSwapQuote(Trigger,J9,ObjectOverwrite,Permanent,I9,H9,E9)</f>
        <v>#NAME?</v>
      </c>
      <c r="L9" s="988" t="e">
        <f ca="1">_xll.ohRangeRetrieveError(K9)</f>
        <v>#NAME?</v>
      </c>
      <c r="M9" s="980"/>
    </row>
    <row r="10" spans="1:16" x14ac:dyDescent="0.2">
      <c r="A10" s="987"/>
      <c r="B10" s="993" t="s">
        <v>57</v>
      </c>
      <c r="C10" s="992" t="s">
        <v>124</v>
      </c>
      <c r="D10" s="992" t="s">
        <v>121</v>
      </c>
      <c r="E10" s="992" t="s">
        <v>389</v>
      </c>
      <c r="F10" s="992" t="s">
        <v>121</v>
      </c>
      <c r="G10" s="992" t="s">
        <v>235</v>
      </c>
      <c r="H10" s="991" t="str">
        <f t="shared" si="0"/>
        <v>GBP6L12L8Y_Quote</v>
      </c>
      <c r="I10" s="990" t="str">
        <f t="shared" si="1"/>
        <v>GbpLiborSwapIsda8Y</v>
      </c>
      <c r="J10" s="989" t="str">
        <f t="shared" si="2"/>
        <v>GBPSB6L8Y_S6L12L_Quote</v>
      </c>
      <c r="K10" s="989" t="e">
        <f ca="1">_xll.qlForwardSwapQuote(Trigger,J10,ObjectOverwrite,Permanent,I10,H10,E10)</f>
        <v>#NAME?</v>
      </c>
      <c r="L10" s="988" t="e">
        <f ca="1">_xll.ohRangeRetrieveError(K10)</f>
        <v>#NAME?</v>
      </c>
      <c r="M10" s="980"/>
    </row>
    <row r="11" spans="1:16" x14ac:dyDescent="0.2">
      <c r="A11" s="987"/>
      <c r="B11" s="993" t="s">
        <v>56</v>
      </c>
      <c r="C11" s="992" t="s">
        <v>124</v>
      </c>
      <c r="D11" s="992" t="s">
        <v>121</v>
      </c>
      <c r="E11" s="992" t="s">
        <v>389</v>
      </c>
      <c r="F11" s="992" t="s">
        <v>121</v>
      </c>
      <c r="G11" s="992" t="s">
        <v>235</v>
      </c>
      <c r="H11" s="991" t="str">
        <f t="shared" si="0"/>
        <v>GBP6L12L9Y_Quote</v>
      </c>
      <c r="I11" s="990" t="str">
        <f t="shared" si="1"/>
        <v>GbpLiborSwapIsda9Y</v>
      </c>
      <c r="J11" s="989" t="str">
        <f t="shared" si="2"/>
        <v>GBPSB6L9Y_S6L12L_Quote</v>
      </c>
      <c r="K11" s="989" t="e">
        <f ca="1">_xll.qlForwardSwapQuote(Trigger,J11,ObjectOverwrite,Permanent,I11,H11,E11)</f>
        <v>#NAME?</v>
      </c>
      <c r="L11" s="988" t="e">
        <f ca="1">_xll.ohRangeRetrieveError(K11)</f>
        <v>#NAME?</v>
      </c>
      <c r="M11" s="980"/>
    </row>
    <row r="12" spans="1:16" x14ac:dyDescent="0.2">
      <c r="A12" s="987"/>
      <c r="B12" s="993" t="s">
        <v>55</v>
      </c>
      <c r="C12" s="992" t="s">
        <v>124</v>
      </c>
      <c r="D12" s="992" t="s">
        <v>121</v>
      </c>
      <c r="E12" s="992" t="s">
        <v>389</v>
      </c>
      <c r="F12" s="992" t="s">
        <v>121</v>
      </c>
      <c r="G12" s="992" t="s">
        <v>235</v>
      </c>
      <c r="H12" s="991" t="str">
        <f t="shared" si="0"/>
        <v>GBP6L12L10Y_Quote</v>
      </c>
      <c r="I12" s="990" t="str">
        <f t="shared" si="1"/>
        <v>GbpLiborSwapIsda10Y</v>
      </c>
      <c r="J12" s="989" t="str">
        <f t="shared" si="2"/>
        <v>GBPSB6L10Y_S6L12L_Quote</v>
      </c>
      <c r="K12" s="989" t="e">
        <f ca="1">_xll.qlForwardSwapQuote(Trigger,J12,ObjectOverwrite,Permanent,I12,H12,E12)</f>
        <v>#NAME?</v>
      </c>
      <c r="L12" s="988" t="e">
        <f ca="1">_xll.ohRangeRetrieveError(K12)</f>
        <v>#NAME?</v>
      </c>
      <c r="M12" s="980"/>
    </row>
    <row r="13" spans="1:16" x14ac:dyDescent="0.2">
      <c r="A13" s="987"/>
      <c r="B13" s="993" t="s">
        <v>119</v>
      </c>
      <c r="C13" s="992" t="s">
        <v>124</v>
      </c>
      <c r="D13" s="992" t="s">
        <v>121</v>
      </c>
      <c r="E13" s="992" t="s">
        <v>389</v>
      </c>
      <c r="F13" s="992" t="s">
        <v>121</v>
      </c>
      <c r="G13" s="992" t="s">
        <v>235</v>
      </c>
      <c r="H13" s="991" t="str">
        <f t="shared" si="0"/>
        <v>GBP6L12L11Y_Quote</v>
      </c>
      <c r="I13" s="990" t="str">
        <f t="shared" si="1"/>
        <v>GbpLiborSwapIsda11Y</v>
      </c>
      <c r="J13" s="989" t="str">
        <f t="shared" si="2"/>
        <v>GBPSB6L11Y_S6L12L_Quote</v>
      </c>
      <c r="K13" s="989" t="e">
        <f ca="1">_xll.qlForwardSwapQuote(Trigger,J13,ObjectOverwrite,Permanent,I13,H13,E13)</f>
        <v>#NAME?</v>
      </c>
      <c r="L13" s="988" t="e">
        <f ca="1">_xll.ohRangeRetrieveError(K13)</f>
        <v>#NAME?</v>
      </c>
      <c r="M13" s="980"/>
    </row>
    <row r="14" spans="1:16" x14ac:dyDescent="0.2">
      <c r="A14" s="987"/>
      <c r="B14" s="993" t="s">
        <v>54</v>
      </c>
      <c r="C14" s="992" t="s">
        <v>124</v>
      </c>
      <c r="D14" s="992" t="s">
        <v>121</v>
      </c>
      <c r="E14" s="992" t="s">
        <v>389</v>
      </c>
      <c r="F14" s="992" t="s">
        <v>121</v>
      </c>
      <c r="G14" s="992" t="s">
        <v>235</v>
      </c>
      <c r="H14" s="991" t="str">
        <f t="shared" si="0"/>
        <v>GBP6L12L12Y_Quote</v>
      </c>
      <c r="I14" s="990" t="str">
        <f t="shared" si="1"/>
        <v>GbpLiborSwapIsda12Y</v>
      </c>
      <c r="J14" s="989" t="str">
        <f t="shared" si="2"/>
        <v>GBPSB6L12Y_S6L12L_Quote</v>
      </c>
      <c r="K14" s="989" t="e">
        <f ca="1">_xll.qlForwardSwapQuote(Trigger,J14,ObjectOverwrite,Permanent,I14,H14,E14)</f>
        <v>#NAME?</v>
      </c>
      <c r="L14" s="988" t="e">
        <f ca="1">_xll.ohRangeRetrieveError(K14)</f>
        <v>#NAME?</v>
      </c>
      <c r="M14" s="980"/>
    </row>
    <row r="15" spans="1:16" x14ac:dyDescent="0.2">
      <c r="A15" s="987"/>
      <c r="B15" s="993" t="s">
        <v>118</v>
      </c>
      <c r="C15" s="992" t="s">
        <v>124</v>
      </c>
      <c r="D15" s="992" t="s">
        <v>121</v>
      </c>
      <c r="E15" s="992" t="s">
        <v>389</v>
      </c>
      <c r="F15" s="992" t="s">
        <v>121</v>
      </c>
      <c r="G15" s="992" t="s">
        <v>235</v>
      </c>
      <c r="H15" s="991" t="str">
        <f t="shared" si="0"/>
        <v>GBP6L12L13Y_Quote</v>
      </c>
      <c r="I15" s="990" t="str">
        <f t="shared" si="1"/>
        <v>GbpLiborSwapIsda13Y</v>
      </c>
      <c r="J15" s="989" t="str">
        <f t="shared" si="2"/>
        <v>GBPSB6L13Y_S6L12L_Quote</v>
      </c>
      <c r="K15" s="989" t="e">
        <f ca="1">_xll.qlForwardSwapQuote(Trigger,J15,ObjectOverwrite,Permanent,I15,H15,E15)</f>
        <v>#NAME?</v>
      </c>
      <c r="L15" s="988" t="e">
        <f ca="1">_xll.ohRangeRetrieveError(K15)</f>
        <v>#NAME?</v>
      </c>
      <c r="M15" s="980"/>
    </row>
    <row r="16" spans="1:16" x14ac:dyDescent="0.2">
      <c r="A16" s="987"/>
      <c r="B16" s="993" t="s">
        <v>117</v>
      </c>
      <c r="C16" s="992" t="s">
        <v>124</v>
      </c>
      <c r="D16" s="992" t="s">
        <v>121</v>
      </c>
      <c r="E16" s="992" t="s">
        <v>389</v>
      </c>
      <c r="F16" s="992" t="s">
        <v>121</v>
      </c>
      <c r="G16" s="992" t="s">
        <v>235</v>
      </c>
      <c r="H16" s="991" t="str">
        <f t="shared" si="0"/>
        <v>GBP6L12L14Y_Quote</v>
      </c>
      <c r="I16" s="990" t="str">
        <f t="shared" si="1"/>
        <v>GbpLiborSwapIsda14Y</v>
      </c>
      <c r="J16" s="989" t="str">
        <f t="shared" si="2"/>
        <v>GBPSB6L14Y_S6L12L_Quote</v>
      </c>
      <c r="K16" s="989" t="e">
        <f ca="1">_xll.qlForwardSwapQuote(Trigger,J16,ObjectOverwrite,Permanent,I16,H16,E16)</f>
        <v>#NAME?</v>
      </c>
      <c r="L16" s="988" t="e">
        <f ca="1">_xll.ohRangeRetrieveError(K16)</f>
        <v>#NAME?</v>
      </c>
      <c r="M16" s="980"/>
    </row>
    <row r="17" spans="1:13" x14ac:dyDescent="0.2">
      <c r="A17" s="987"/>
      <c r="B17" s="993" t="s">
        <v>53</v>
      </c>
      <c r="C17" s="992" t="s">
        <v>124</v>
      </c>
      <c r="D17" s="992" t="s">
        <v>121</v>
      </c>
      <c r="E17" s="992" t="s">
        <v>389</v>
      </c>
      <c r="F17" s="992" t="s">
        <v>121</v>
      </c>
      <c r="G17" s="992" t="s">
        <v>235</v>
      </c>
      <c r="H17" s="991" t="str">
        <f t="shared" si="0"/>
        <v>GBP6L12L15Y_Quote</v>
      </c>
      <c r="I17" s="990" t="str">
        <f t="shared" si="1"/>
        <v>GbpLiborSwapIsda15Y</v>
      </c>
      <c r="J17" s="989" t="str">
        <f t="shared" si="2"/>
        <v>GBPSB6L15Y_S6L12L_Quote</v>
      </c>
      <c r="K17" s="989" t="e">
        <f ca="1">_xll.qlForwardSwapQuote(Trigger,J17,ObjectOverwrite,Permanent,I17,H17,E17)</f>
        <v>#NAME?</v>
      </c>
      <c r="L17" s="988" t="e">
        <f ca="1">_xll.ohRangeRetrieveError(K17)</f>
        <v>#NAME?</v>
      </c>
      <c r="M17" s="980"/>
    </row>
    <row r="18" spans="1:13" x14ac:dyDescent="0.2">
      <c r="A18" s="987"/>
      <c r="B18" s="993" t="s">
        <v>116</v>
      </c>
      <c r="C18" s="992" t="s">
        <v>124</v>
      </c>
      <c r="D18" s="992" t="s">
        <v>121</v>
      </c>
      <c r="E18" s="992" t="s">
        <v>389</v>
      </c>
      <c r="F18" s="992" t="s">
        <v>121</v>
      </c>
      <c r="G18" s="992" t="s">
        <v>235</v>
      </c>
      <c r="H18" s="991" t="str">
        <f t="shared" si="0"/>
        <v>GBP6L12L16Y_Quote</v>
      </c>
      <c r="I18" s="990" t="str">
        <f t="shared" si="1"/>
        <v>GbpLiborSwapIsda16Y</v>
      </c>
      <c r="J18" s="989" t="str">
        <f t="shared" si="2"/>
        <v>GBPSB6L16Y_S6L12L_Quote</v>
      </c>
      <c r="K18" s="989" t="e">
        <f ca="1">_xll.qlForwardSwapQuote(Trigger,J18,ObjectOverwrite,Permanent,I18,H18,E18)</f>
        <v>#NAME?</v>
      </c>
      <c r="L18" s="988" t="e">
        <f ca="1">_xll.ohRangeRetrieveError(K18)</f>
        <v>#NAME?</v>
      </c>
      <c r="M18" s="980"/>
    </row>
    <row r="19" spans="1:13" x14ac:dyDescent="0.2">
      <c r="A19" s="987"/>
      <c r="B19" s="993" t="s">
        <v>115</v>
      </c>
      <c r="C19" s="992" t="s">
        <v>124</v>
      </c>
      <c r="D19" s="992" t="s">
        <v>121</v>
      </c>
      <c r="E19" s="992" t="s">
        <v>389</v>
      </c>
      <c r="F19" s="992" t="s">
        <v>121</v>
      </c>
      <c r="G19" s="992" t="s">
        <v>235</v>
      </c>
      <c r="H19" s="991" t="str">
        <f t="shared" si="0"/>
        <v>GBP6L12L17Y_Quote</v>
      </c>
      <c r="I19" s="990" t="str">
        <f t="shared" si="1"/>
        <v>GbpLiborSwapIsda17Y</v>
      </c>
      <c r="J19" s="989" t="str">
        <f t="shared" si="2"/>
        <v>GBPSB6L17Y_S6L12L_Quote</v>
      </c>
      <c r="K19" s="989" t="e">
        <f ca="1">_xll.qlForwardSwapQuote(Trigger,J19,ObjectOverwrite,Permanent,I19,H19,E19)</f>
        <v>#NAME?</v>
      </c>
      <c r="L19" s="988" t="e">
        <f ca="1">_xll.ohRangeRetrieveError(K19)</f>
        <v>#NAME?</v>
      </c>
      <c r="M19" s="980"/>
    </row>
    <row r="20" spans="1:13" x14ac:dyDescent="0.2">
      <c r="A20" s="987"/>
      <c r="B20" s="993" t="s">
        <v>114</v>
      </c>
      <c r="C20" s="992" t="s">
        <v>124</v>
      </c>
      <c r="D20" s="992" t="s">
        <v>121</v>
      </c>
      <c r="E20" s="992" t="s">
        <v>389</v>
      </c>
      <c r="F20" s="992" t="s">
        <v>121</v>
      </c>
      <c r="G20" s="992" t="s">
        <v>235</v>
      </c>
      <c r="H20" s="991" t="str">
        <f t="shared" si="0"/>
        <v>GBP6L12L18Y_Quote</v>
      </c>
      <c r="I20" s="990" t="str">
        <f t="shared" si="1"/>
        <v>GbpLiborSwapIsda18Y</v>
      </c>
      <c r="J20" s="989" t="str">
        <f t="shared" si="2"/>
        <v>GBPSB6L18Y_S6L12L_Quote</v>
      </c>
      <c r="K20" s="989" t="e">
        <f ca="1">_xll.qlForwardSwapQuote(Trigger,J20,ObjectOverwrite,Permanent,I20,H20,E20)</f>
        <v>#NAME?</v>
      </c>
      <c r="L20" s="988" t="e">
        <f ca="1">_xll.ohRangeRetrieveError(K20)</f>
        <v>#NAME?</v>
      </c>
      <c r="M20" s="980"/>
    </row>
    <row r="21" spans="1:13" x14ac:dyDescent="0.2">
      <c r="A21" s="987"/>
      <c r="B21" s="993" t="s">
        <v>113</v>
      </c>
      <c r="C21" s="992" t="s">
        <v>124</v>
      </c>
      <c r="D21" s="992" t="s">
        <v>121</v>
      </c>
      <c r="E21" s="992" t="s">
        <v>389</v>
      </c>
      <c r="F21" s="992" t="s">
        <v>121</v>
      </c>
      <c r="G21" s="992" t="s">
        <v>235</v>
      </c>
      <c r="H21" s="991" t="str">
        <f t="shared" si="0"/>
        <v>GBP6L12L19Y_Quote</v>
      </c>
      <c r="I21" s="990" t="str">
        <f t="shared" si="1"/>
        <v>GbpLiborSwapIsda19Y</v>
      </c>
      <c r="J21" s="989" t="str">
        <f t="shared" si="2"/>
        <v>GBPSB6L19Y_S6L12L_Quote</v>
      </c>
      <c r="K21" s="989" t="e">
        <f ca="1">_xll.qlForwardSwapQuote(Trigger,J21,ObjectOverwrite,Permanent,I21,H21,E21)</f>
        <v>#NAME?</v>
      </c>
      <c r="L21" s="988" t="e">
        <f ca="1">_xll.ohRangeRetrieveError(K21)</f>
        <v>#NAME?</v>
      </c>
      <c r="M21" s="980"/>
    </row>
    <row r="22" spans="1:13" x14ac:dyDescent="0.2">
      <c r="A22" s="987"/>
      <c r="B22" s="993" t="s">
        <v>52</v>
      </c>
      <c r="C22" s="992" t="s">
        <v>124</v>
      </c>
      <c r="D22" s="992" t="s">
        <v>121</v>
      </c>
      <c r="E22" s="992" t="s">
        <v>389</v>
      </c>
      <c r="F22" s="992" t="s">
        <v>121</v>
      </c>
      <c r="G22" s="992" t="s">
        <v>235</v>
      </c>
      <c r="H22" s="991" t="str">
        <f t="shared" si="0"/>
        <v>GBP6L12L20Y_Quote</v>
      </c>
      <c r="I22" s="990" t="str">
        <f t="shared" si="1"/>
        <v>GbpLiborSwapIsda20Y</v>
      </c>
      <c r="J22" s="989" t="str">
        <f t="shared" si="2"/>
        <v>GBPSB6L20Y_S6L12L_Quote</v>
      </c>
      <c r="K22" s="989" t="e">
        <f ca="1">_xll.qlForwardSwapQuote(Trigger,J22,ObjectOverwrite,Permanent,I22,H22,E22)</f>
        <v>#NAME?</v>
      </c>
      <c r="L22" s="988" t="e">
        <f ca="1">_xll.ohRangeRetrieveError(K22)</f>
        <v>#NAME?</v>
      </c>
      <c r="M22" s="980"/>
    </row>
    <row r="23" spans="1:13" x14ac:dyDescent="0.2">
      <c r="A23" s="987"/>
      <c r="B23" s="993" t="s">
        <v>112</v>
      </c>
      <c r="C23" s="992" t="s">
        <v>124</v>
      </c>
      <c r="D23" s="992" t="s">
        <v>121</v>
      </c>
      <c r="E23" s="992" t="s">
        <v>389</v>
      </c>
      <c r="F23" s="992" t="s">
        <v>121</v>
      </c>
      <c r="G23" s="992" t="s">
        <v>235</v>
      </c>
      <c r="H23" s="991" t="str">
        <f t="shared" si="0"/>
        <v>GBP6L12L21Y_Quote</v>
      </c>
      <c r="I23" s="990" t="str">
        <f t="shared" si="1"/>
        <v>GbpLiborSwapIsda21Y</v>
      </c>
      <c r="J23" s="989" t="str">
        <f t="shared" si="2"/>
        <v>GBPSB6L21Y_S6L12L_Quote</v>
      </c>
      <c r="K23" s="989" t="e">
        <f ca="1">_xll.qlForwardSwapQuote(Trigger,J23,ObjectOverwrite,Permanent,I23,H23,E23)</f>
        <v>#NAME?</v>
      </c>
      <c r="L23" s="988" t="e">
        <f ca="1">_xll.ohRangeRetrieveError(K23)</f>
        <v>#NAME?</v>
      </c>
      <c r="M23" s="980"/>
    </row>
    <row r="24" spans="1:13" x14ac:dyDescent="0.2">
      <c r="A24" s="987"/>
      <c r="B24" s="993" t="s">
        <v>111</v>
      </c>
      <c r="C24" s="992" t="s">
        <v>124</v>
      </c>
      <c r="D24" s="992" t="s">
        <v>121</v>
      </c>
      <c r="E24" s="992" t="s">
        <v>389</v>
      </c>
      <c r="F24" s="992" t="s">
        <v>121</v>
      </c>
      <c r="G24" s="992" t="s">
        <v>235</v>
      </c>
      <c r="H24" s="991" t="str">
        <f t="shared" si="0"/>
        <v>GBP6L12L22Y_Quote</v>
      </c>
      <c r="I24" s="990" t="str">
        <f t="shared" si="1"/>
        <v>GbpLiborSwapIsda22Y</v>
      </c>
      <c r="J24" s="989" t="str">
        <f t="shared" si="2"/>
        <v>GBPSB6L22Y_S6L12L_Quote</v>
      </c>
      <c r="K24" s="989" t="e">
        <f ca="1">_xll.qlForwardSwapQuote(Trigger,J24,ObjectOverwrite,Permanent,I24,H24,E24)</f>
        <v>#NAME?</v>
      </c>
      <c r="L24" s="988" t="e">
        <f ca="1">_xll.ohRangeRetrieveError(K24)</f>
        <v>#NAME?</v>
      </c>
      <c r="M24" s="980"/>
    </row>
    <row r="25" spans="1:13" x14ac:dyDescent="0.2">
      <c r="A25" s="987"/>
      <c r="B25" s="993" t="s">
        <v>110</v>
      </c>
      <c r="C25" s="992" t="s">
        <v>124</v>
      </c>
      <c r="D25" s="992" t="s">
        <v>121</v>
      </c>
      <c r="E25" s="992" t="s">
        <v>389</v>
      </c>
      <c r="F25" s="992" t="s">
        <v>121</v>
      </c>
      <c r="G25" s="992" t="s">
        <v>235</v>
      </c>
      <c r="H25" s="991" t="str">
        <f t="shared" si="0"/>
        <v>GBP6L12L23Y_Quote</v>
      </c>
      <c r="I25" s="990" t="str">
        <f t="shared" si="1"/>
        <v>GbpLiborSwapIsda23Y</v>
      </c>
      <c r="J25" s="989" t="str">
        <f t="shared" si="2"/>
        <v>GBPSB6L23Y_S6L12L_Quote</v>
      </c>
      <c r="K25" s="989" t="e">
        <f ca="1">_xll.qlForwardSwapQuote(Trigger,J25,ObjectOverwrite,Permanent,I25,H25,E25)</f>
        <v>#NAME?</v>
      </c>
      <c r="L25" s="988" t="e">
        <f ca="1">_xll.ohRangeRetrieveError(K25)</f>
        <v>#NAME?</v>
      </c>
      <c r="M25" s="980"/>
    </row>
    <row r="26" spans="1:13" x14ac:dyDescent="0.2">
      <c r="A26" s="987"/>
      <c r="B26" s="993" t="s">
        <v>109</v>
      </c>
      <c r="C26" s="992" t="s">
        <v>124</v>
      </c>
      <c r="D26" s="992" t="s">
        <v>121</v>
      </c>
      <c r="E26" s="992" t="s">
        <v>389</v>
      </c>
      <c r="F26" s="992" t="s">
        <v>121</v>
      </c>
      <c r="G26" s="992" t="s">
        <v>235</v>
      </c>
      <c r="H26" s="991" t="str">
        <f t="shared" si="0"/>
        <v>GBP6L12L24Y_Quote</v>
      </c>
      <c r="I26" s="990" t="str">
        <f t="shared" si="1"/>
        <v>GbpLiborSwapIsda24Y</v>
      </c>
      <c r="J26" s="989" t="str">
        <f t="shared" si="2"/>
        <v>GBPSB6L24Y_S6L12L_Quote</v>
      </c>
      <c r="K26" s="989" t="e">
        <f ca="1">_xll.qlForwardSwapQuote(Trigger,J26,ObjectOverwrite,Permanent,I26,H26,E26)</f>
        <v>#NAME?</v>
      </c>
      <c r="L26" s="988" t="e">
        <f ca="1">_xll.ohRangeRetrieveError(K26)</f>
        <v>#NAME?</v>
      </c>
      <c r="M26" s="980"/>
    </row>
    <row r="27" spans="1:13" x14ac:dyDescent="0.2">
      <c r="A27" s="987"/>
      <c r="B27" s="993" t="s">
        <v>51</v>
      </c>
      <c r="C27" s="992" t="s">
        <v>124</v>
      </c>
      <c r="D27" s="992" t="s">
        <v>121</v>
      </c>
      <c r="E27" s="992" t="s">
        <v>389</v>
      </c>
      <c r="F27" s="992" t="s">
        <v>121</v>
      </c>
      <c r="G27" s="992" t="s">
        <v>235</v>
      </c>
      <c r="H27" s="991" t="str">
        <f t="shared" si="0"/>
        <v>GBP6L12L25Y_Quote</v>
      </c>
      <c r="I27" s="990" t="str">
        <f t="shared" si="1"/>
        <v>GbpLiborSwapIsda25Y</v>
      </c>
      <c r="J27" s="989" t="str">
        <f t="shared" si="2"/>
        <v>GBPSB6L25Y_S6L12L_Quote</v>
      </c>
      <c r="K27" s="989" t="e">
        <f ca="1">_xll.qlForwardSwapQuote(Trigger,J27,ObjectOverwrite,Permanent,I27,H27,E27)</f>
        <v>#NAME?</v>
      </c>
      <c r="L27" s="988" t="e">
        <f ca="1">_xll.ohRangeRetrieveError(K27)</f>
        <v>#NAME?</v>
      </c>
      <c r="M27" s="980"/>
    </row>
    <row r="28" spans="1:13" x14ac:dyDescent="0.2">
      <c r="A28" s="987"/>
      <c r="B28" s="993" t="s">
        <v>108</v>
      </c>
      <c r="C28" s="992" t="s">
        <v>124</v>
      </c>
      <c r="D28" s="992" t="s">
        <v>121</v>
      </c>
      <c r="E28" s="992" t="s">
        <v>389</v>
      </c>
      <c r="F28" s="992" t="s">
        <v>121</v>
      </c>
      <c r="G28" s="992" t="s">
        <v>235</v>
      </c>
      <c r="H28" s="991" t="str">
        <f t="shared" si="0"/>
        <v>GBP6L12L26Y_Quote</v>
      </c>
      <c r="I28" s="990" t="str">
        <f t="shared" si="1"/>
        <v>GbpLiborSwapIsda26Y</v>
      </c>
      <c r="J28" s="989" t="str">
        <f t="shared" si="2"/>
        <v>GBPSB6L26Y_S6L12L_Quote</v>
      </c>
      <c r="K28" s="989" t="e">
        <f ca="1">_xll.qlForwardSwapQuote(Trigger,J28,ObjectOverwrite,Permanent,I28,H28,E28)</f>
        <v>#NAME?</v>
      </c>
      <c r="L28" s="988" t="e">
        <f ca="1">_xll.ohRangeRetrieveError(K28)</f>
        <v>#NAME?</v>
      </c>
      <c r="M28" s="980"/>
    </row>
    <row r="29" spans="1:13" x14ac:dyDescent="0.2">
      <c r="A29" s="987"/>
      <c r="B29" s="993" t="s">
        <v>107</v>
      </c>
      <c r="C29" s="992" t="s">
        <v>124</v>
      </c>
      <c r="D29" s="992" t="s">
        <v>121</v>
      </c>
      <c r="E29" s="992" t="s">
        <v>389</v>
      </c>
      <c r="F29" s="992" t="s">
        <v>121</v>
      </c>
      <c r="G29" s="992" t="s">
        <v>235</v>
      </c>
      <c r="H29" s="991" t="str">
        <f t="shared" si="0"/>
        <v>GBP6L12L27Y_Quote</v>
      </c>
      <c r="I29" s="990" t="str">
        <f t="shared" si="1"/>
        <v>GbpLiborSwapIsda27Y</v>
      </c>
      <c r="J29" s="989" t="str">
        <f t="shared" si="2"/>
        <v>GBPSB6L27Y_S6L12L_Quote</v>
      </c>
      <c r="K29" s="989" t="e">
        <f ca="1">_xll.qlForwardSwapQuote(Trigger,J29,ObjectOverwrite,Permanent,I29,H29,E29)</f>
        <v>#NAME?</v>
      </c>
      <c r="L29" s="988" t="e">
        <f ca="1">_xll.ohRangeRetrieveError(K29)</f>
        <v>#NAME?</v>
      </c>
      <c r="M29" s="980"/>
    </row>
    <row r="30" spans="1:13" x14ac:dyDescent="0.2">
      <c r="A30" s="987"/>
      <c r="B30" s="993" t="s">
        <v>106</v>
      </c>
      <c r="C30" s="992" t="s">
        <v>124</v>
      </c>
      <c r="D30" s="992" t="s">
        <v>121</v>
      </c>
      <c r="E30" s="992" t="s">
        <v>389</v>
      </c>
      <c r="F30" s="992" t="s">
        <v>121</v>
      </c>
      <c r="G30" s="992" t="s">
        <v>235</v>
      </c>
      <c r="H30" s="991" t="str">
        <f t="shared" si="0"/>
        <v>GBP6L12L28Y_Quote</v>
      </c>
      <c r="I30" s="990" t="str">
        <f t="shared" si="1"/>
        <v>GbpLiborSwapIsda28Y</v>
      </c>
      <c r="J30" s="989" t="str">
        <f t="shared" si="2"/>
        <v>GBPSB6L28Y_S6L12L_Quote</v>
      </c>
      <c r="K30" s="989" t="e">
        <f ca="1">_xll.qlForwardSwapQuote(Trigger,J30,ObjectOverwrite,Permanent,I30,H30,E30)</f>
        <v>#NAME?</v>
      </c>
      <c r="L30" s="988" t="e">
        <f ca="1">_xll.ohRangeRetrieveError(K30)</f>
        <v>#NAME?</v>
      </c>
      <c r="M30" s="980"/>
    </row>
    <row r="31" spans="1:13" x14ac:dyDescent="0.2">
      <c r="A31" s="987"/>
      <c r="B31" s="993" t="s">
        <v>105</v>
      </c>
      <c r="C31" s="992" t="s">
        <v>124</v>
      </c>
      <c r="D31" s="992" t="s">
        <v>121</v>
      </c>
      <c r="E31" s="992" t="s">
        <v>389</v>
      </c>
      <c r="F31" s="992" t="s">
        <v>121</v>
      </c>
      <c r="G31" s="992" t="s">
        <v>235</v>
      </c>
      <c r="H31" s="991" t="str">
        <f t="shared" si="0"/>
        <v>GBP6L12L29Y_Quote</v>
      </c>
      <c r="I31" s="990" t="str">
        <f t="shared" si="1"/>
        <v>GbpLiborSwapIsda29Y</v>
      </c>
      <c r="J31" s="989" t="str">
        <f t="shared" si="2"/>
        <v>GBPSB6L29Y_S6L12L_Quote</v>
      </c>
      <c r="K31" s="989" t="e">
        <f ca="1">_xll.qlForwardSwapQuote(Trigger,J31,ObjectOverwrite,Permanent,I31,H31,E31)</f>
        <v>#NAME?</v>
      </c>
      <c r="L31" s="988" t="e">
        <f ca="1">_xll.ohRangeRetrieveError(K31)</f>
        <v>#NAME?</v>
      </c>
      <c r="M31" s="980"/>
    </row>
    <row r="32" spans="1:13" x14ac:dyDescent="0.2">
      <c r="A32" s="987"/>
      <c r="B32" s="993" t="s">
        <v>50</v>
      </c>
      <c r="C32" s="992" t="s">
        <v>124</v>
      </c>
      <c r="D32" s="992" t="s">
        <v>121</v>
      </c>
      <c r="E32" s="992" t="s">
        <v>389</v>
      </c>
      <c r="F32" s="992" t="s">
        <v>121</v>
      </c>
      <c r="G32" s="992" t="s">
        <v>235</v>
      </c>
      <c r="H32" s="991" t="str">
        <f t="shared" si="0"/>
        <v>GBP6L12L30Y_Quote</v>
      </c>
      <c r="I32" s="990" t="str">
        <f t="shared" si="1"/>
        <v>GbpLiborSwapIsda30Y</v>
      </c>
      <c r="J32" s="989" t="str">
        <f t="shared" si="2"/>
        <v>GBPSB6L30Y_S6L12L_Quote</v>
      </c>
      <c r="K32" s="989" t="e">
        <f ca="1">_xll.qlForwardSwapQuote(Trigger,J32,ObjectOverwrite,Permanent,I32,H32,E32)</f>
        <v>#NAME?</v>
      </c>
      <c r="L32" s="988" t="e">
        <f ca="1">_xll.ohRangeRetrieveError(K32)</f>
        <v>#NAME?</v>
      </c>
      <c r="M32" s="980"/>
    </row>
    <row r="33" spans="1:13" x14ac:dyDescent="0.2">
      <c r="A33" s="987"/>
      <c r="B33" s="993" t="s">
        <v>104</v>
      </c>
      <c r="C33" s="992" t="s">
        <v>124</v>
      </c>
      <c r="D33" s="992" t="s">
        <v>121</v>
      </c>
      <c r="E33" s="992" t="s">
        <v>389</v>
      </c>
      <c r="F33" s="992" t="s">
        <v>121</v>
      </c>
      <c r="G33" s="992" t="s">
        <v>235</v>
      </c>
      <c r="H33" s="991" t="str">
        <f t="shared" si="0"/>
        <v>GBP6L12L35Y_Quote</v>
      </c>
      <c r="I33" s="990" t="str">
        <f t="shared" si="1"/>
        <v>GbpLiborSwapIsda35Y</v>
      </c>
      <c r="J33" s="989" t="str">
        <f t="shared" si="2"/>
        <v>GBPSB6L35Y_S6L12L_Quote</v>
      </c>
      <c r="K33" s="989" t="e">
        <f ca="1">_xll.qlForwardSwapQuote(Trigger,J33,ObjectOverwrite,Permanent,I33,H33,E33)</f>
        <v>#NAME?</v>
      </c>
      <c r="L33" s="988" t="e">
        <f ca="1">_xll.ohRangeRetrieveError(K33)</f>
        <v>#NAME?</v>
      </c>
      <c r="M33" s="980"/>
    </row>
    <row r="34" spans="1:13" x14ac:dyDescent="0.2">
      <c r="A34" s="987"/>
      <c r="B34" s="993" t="s">
        <v>103</v>
      </c>
      <c r="C34" s="992" t="s">
        <v>124</v>
      </c>
      <c r="D34" s="992" t="s">
        <v>121</v>
      </c>
      <c r="E34" s="992" t="s">
        <v>389</v>
      </c>
      <c r="F34" s="992" t="s">
        <v>121</v>
      </c>
      <c r="G34" s="992" t="s">
        <v>235</v>
      </c>
      <c r="H34" s="991" t="str">
        <f t="shared" si="0"/>
        <v>GBP6L12L40Y_Quote</v>
      </c>
      <c r="I34" s="990" t="str">
        <f t="shared" si="1"/>
        <v>GbpLiborSwapIsda40Y</v>
      </c>
      <c r="J34" s="989" t="str">
        <f t="shared" si="2"/>
        <v>GBPSB6L40Y_S6L12L_Quote</v>
      </c>
      <c r="K34" s="989" t="e">
        <f ca="1">_xll.qlForwardSwapQuote(Trigger,J34,ObjectOverwrite,Permanent,I34,H34,E34)</f>
        <v>#NAME?</v>
      </c>
      <c r="L34" s="988" t="e">
        <f ca="1">_xll.ohRangeRetrieveError(K34)</f>
        <v>#NAME?</v>
      </c>
      <c r="M34" s="980"/>
    </row>
    <row r="35" spans="1:13" x14ac:dyDescent="0.2">
      <c r="A35" s="987"/>
      <c r="B35" s="993" t="s">
        <v>102</v>
      </c>
      <c r="C35" s="992" t="s">
        <v>124</v>
      </c>
      <c r="D35" s="992" t="s">
        <v>121</v>
      </c>
      <c r="E35" s="992" t="s">
        <v>389</v>
      </c>
      <c r="F35" s="992" t="s">
        <v>121</v>
      </c>
      <c r="G35" s="992" t="s">
        <v>235</v>
      </c>
      <c r="H35" s="991" t="str">
        <f t="shared" si="0"/>
        <v>GBP6L12L50Y_Quote</v>
      </c>
      <c r="I35" s="990" t="str">
        <f t="shared" si="1"/>
        <v>GbpLiborSwapIsda50Y</v>
      </c>
      <c r="J35" s="989" t="str">
        <f t="shared" si="2"/>
        <v>GBPSB6L50Y_S6L12L_Quote</v>
      </c>
      <c r="K35" s="989" t="e">
        <f ca="1">_xll.qlForwardSwapQuote(Trigger,J35,ObjectOverwrite,Permanent,I35,H35,E35)</f>
        <v>#NAME?</v>
      </c>
      <c r="L35" s="988" t="e">
        <f ca="1">_xll.ohRangeRetrieveError(K35)</f>
        <v>#NAME?</v>
      </c>
      <c r="M35" s="980"/>
    </row>
    <row r="36" spans="1:13" x14ac:dyDescent="0.2">
      <c r="A36" s="987"/>
      <c r="B36" s="986" t="s">
        <v>101</v>
      </c>
      <c r="C36" s="985" t="s">
        <v>124</v>
      </c>
      <c r="D36" s="985" t="s">
        <v>121</v>
      </c>
      <c r="E36" s="985" t="s">
        <v>389</v>
      </c>
      <c r="F36" s="985" t="s">
        <v>121</v>
      </c>
      <c r="G36" s="985" t="s">
        <v>235</v>
      </c>
      <c r="H36" s="984" t="str">
        <f t="shared" si="0"/>
        <v>GBP6L12L60Y_Quote</v>
      </c>
      <c r="I36" s="983" t="str">
        <f t="shared" si="1"/>
        <v>GbpLiborSwapIsda60Y</v>
      </c>
      <c r="J36" s="982" t="str">
        <f t="shared" si="2"/>
        <v>GBPSB6L60Y_S6L12L_Quote</v>
      </c>
      <c r="K36" s="982" t="e">
        <f ca="1">_xll.qlForwardSwapQuote(Trigger,J36,ObjectOverwrite,Permanent,I36,H36,E36)</f>
        <v>#NAME?</v>
      </c>
      <c r="L36" s="981" t="e">
        <f ca="1">_xll.ohRangeRetrieveError(K36)</f>
        <v>#NAME?</v>
      </c>
      <c r="M36" s="980"/>
    </row>
    <row r="37" spans="1:13" ht="12" thickBot="1" x14ac:dyDescent="0.25">
      <c r="A37" s="979"/>
      <c r="B37" s="978"/>
      <c r="C37" s="978"/>
      <c r="D37" s="978"/>
      <c r="E37" s="978"/>
      <c r="F37" s="978"/>
      <c r="G37" s="978"/>
      <c r="H37" s="978"/>
      <c r="I37" s="978"/>
      <c r="J37" s="978"/>
      <c r="K37" s="977"/>
      <c r="L37" s="977"/>
      <c r="M37" s="976"/>
    </row>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31"/>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7" width="2.7109375" style="963" customWidth="1"/>
    <col min="8" max="8" width="18.5703125" style="963" bestFit="1" customWidth="1"/>
    <col min="9" max="9" width="35.140625" style="963" customWidth="1"/>
    <col min="10" max="10" width="2.7109375" style="963" customWidth="1"/>
    <col min="11" max="16384" width="8" style="963"/>
  </cols>
  <sheetData>
    <row r="1" spans="2:10" ht="12" thickBot="1" x14ac:dyDescent="0.25">
      <c r="B1" s="963" t="e">
        <f ca="1">_xll.qlxlVersion(TRUE,Trigger)</f>
        <v>#NAME?</v>
      </c>
    </row>
    <row r="2" spans="2:10" ht="18.75" thickBot="1" x14ac:dyDescent="0.3">
      <c r="B2" s="1950" t="s">
        <v>319</v>
      </c>
      <c r="C2" s="1951"/>
      <c r="D2" s="1951"/>
      <c r="E2" s="1952"/>
      <c r="G2" s="1950" t="s">
        <v>320</v>
      </c>
      <c r="H2" s="1951"/>
      <c r="I2" s="1951"/>
      <c r="J2" s="1953"/>
    </row>
    <row r="3" spans="2:10" x14ac:dyDescent="0.2">
      <c r="B3" s="806"/>
      <c r="C3" s="850"/>
      <c r="D3" s="850"/>
      <c r="E3" s="803"/>
      <c r="G3" s="637"/>
      <c r="H3" s="675"/>
      <c r="I3" s="675"/>
      <c r="J3" s="674"/>
    </row>
    <row r="4" spans="2:10" x14ac:dyDescent="0.2">
      <c r="B4" s="806"/>
      <c r="C4" s="849" t="s">
        <v>303</v>
      </c>
      <c r="D4" s="823" t="s">
        <v>43</v>
      </c>
      <c r="E4" s="803"/>
      <c r="G4" s="637"/>
      <c r="H4" s="636" t="s">
        <v>311</v>
      </c>
      <c r="I4" s="641" t="b">
        <v>0</v>
      </c>
      <c r="J4" s="634"/>
    </row>
    <row r="5" spans="2:10" x14ac:dyDescent="0.2">
      <c r="B5" s="806"/>
      <c r="C5" s="838" t="s">
        <v>342</v>
      </c>
      <c r="D5" s="457">
        <v>3</v>
      </c>
      <c r="E5" s="803"/>
      <c r="G5" s="637"/>
      <c r="H5" s="636" t="s">
        <v>308</v>
      </c>
      <c r="I5" s="667"/>
      <c r="J5" s="634"/>
    </row>
    <row r="6" spans="2:10" x14ac:dyDescent="0.2">
      <c r="B6" s="806"/>
      <c r="C6" s="838" t="s">
        <v>387</v>
      </c>
      <c r="D6" s="457" t="s">
        <v>90</v>
      </c>
      <c r="E6" s="803"/>
      <c r="G6" s="637"/>
      <c r="H6" s="636" t="s">
        <v>307</v>
      </c>
      <c r="I6" s="639" t="b">
        <v>1</v>
      </c>
      <c r="J6" s="634"/>
    </row>
    <row r="7" spans="2:10" ht="12" thickBot="1" x14ac:dyDescent="0.25">
      <c r="B7" s="806"/>
      <c r="C7" s="849" t="s">
        <v>386</v>
      </c>
      <c r="D7" s="974" t="s">
        <v>121</v>
      </c>
      <c r="E7" s="803"/>
      <c r="G7" s="973"/>
      <c r="H7" s="972"/>
      <c r="I7" s="972"/>
      <c r="J7" s="971"/>
    </row>
    <row r="8" spans="2:10" ht="12" thickBot="1" x14ac:dyDescent="0.25">
      <c r="B8" s="806"/>
      <c r="C8" s="970" t="s">
        <v>385</v>
      </c>
      <c r="D8" s="834" t="s">
        <v>124</v>
      </c>
      <c r="E8" s="803"/>
      <c r="G8" s="969"/>
      <c r="H8" s="969"/>
      <c r="I8" s="969"/>
      <c r="J8" s="969"/>
    </row>
    <row r="9" spans="2:10" ht="18.75" thickBot="1" x14ac:dyDescent="0.3">
      <c r="B9" s="806"/>
      <c r="C9" s="838" t="s">
        <v>384</v>
      </c>
      <c r="D9" s="457" t="str">
        <f>Currency&amp;"_"&amp;"YCSTD"&amp;"RH"</f>
        <v>GBP_YCSTDRH</v>
      </c>
      <c r="E9" s="803"/>
      <c r="G9" s="1950" t="s">
        <v>383</v>
      </c>
      <c r="H9" s="1951"/>
      <c r="I9" s="1951"/>
      <c r="J9" s="1953"/>
    </row>
    <row r="10" spans="2:10" ht="12.75" x14ac:dyDescent="0.2">
      <c r="B10" s="806"/>
      <c r="C10" s="837" t="s">
        <v>315</v>
      </c>
      <c r="D10" s="457" t="b">
        <v>1</v>
      </c>
      <c r="E10" s="803"/>
      <c r="G10" s="633"/>
      <c r="H10" s="632"/>
      <c r="I10" s="632"/>
      <c r="J10" s="631"/>
    </row>
    <row r="11" spans="2:10" ht="12.75" x14ac:dyDescent="0.2">
      <c r="B11" s="806"/>
      <c r="C11" s="837" t="s">
        <v>318</v>
      </c>
      <c r="D11" s="836">
        <f>'General Settings_ON'!Trigger</f>
        <v>42304.735694444447</v>
      </c>
      <c r="E11" s="803"/>
      <c r="G11" s="633"/>
      <c r="H11" s="968" t="s">
        <v>275</v>
      </c>
      <c r="I11" s="641" t="s">
        <v>227</v>
      </c>
      <c r="J11" s="631"/>
    </row>
    <row r="12" spans="2:10" ht="12.75" x14ac:dyDescent="0.2">
      <c r="B12" s="806"/>
      <c r="C12" s="835" t="s">
        <v>313</v>
      </c>
      <c r="D12" s="834" t="b">
        <v>0</v>
      </c>
      <c r="E12" s="803"/>
      <c r="G12" s="633"/>
      <c r="H12" s="968" t="s">
        <v>298</v>
      </c>
      <c r="I12" s="639" t="s">
        <v>21</v>
      </c>
      <c r="J12" s="631"/>
    </row>
    <row r="13" spans="2:10" ht="12.75" x14ac:dyDescent="0.2">
      <c r="B13" s="806"/>
      <c r="C13" s="813"/>
      <c r="D13" s="813"/>
      <c r="E13" s="803"/>
      <c r="G13" s="633"/>
      <c r="H13" s="968" t="s">
        <v>416</v>
      </c>
      <c r="I13" s="641" t="s">
        <v>381</v>
      </c>
      <c r="J13" s="631"/>
    </row>
    <row r="14" spans="2:10" ht="12.75" x14ac:dyDescent="0.2">
      <c r="B14" s="806"/>
      <c r="C14" s="828" t="s">
        <v>380</v>
      </c>
      <c r="D14" s="832" t="e">
        <f ca="1">_xll.qlPiecewiseYieldCurve(,D16,ObjectOverwrite,Permanent,NDays,Calendar,_xll.ohPack(Selected_STD!D2:D126),"Actual/365 (Fixed)",,,Accuracy,TraitsID,InterpolatorID)</f>
        <v>#NAME?</v>
      </c>
      <c r="E14" s="803"/>
      <c r="G14" s="633"/>
      <c r="H14" s="968" t="s">
        <v>382</v>
      </c>
      <c r="I14" s="641" t="s">
        <v>381</v>
      </c>
      <c r="J14" s="631"/>
    </row>
    <row r="15" spans="2:10" ht="12.75" x14ac:dyDescent="0.2">
      <c r="B15" s="806"/>
      <c r="C15" s="815" t="s">
        <v>238</v>
      </c>
      <c r="D15" s="831" t="e">
        <f ca="1">_xll.ohRangeRetrieveError(YieldCurve)</f>
        <v>#NAME?</v>
      </c>
      <c r="E15" s="803"/>
      <c r="G15" s="633"/>
      <c r="H15" s="968" t="s">
        <v>305</v>
      </c>
      <c r="I15" s="641" t="str">
        <f>PROPER(Currency)&amp;"ON"</f>
        <v>GbpON</v>
      </c>
      <c r="J15" s="631"/>
    </row>
    <row r="16" spans="2:10" ht="12.75" x14ac:dyDescent="0.2">
      <c r="B16" s="806"/>
      <c r="C16" s="828" t="s">
        <v>379</v>
      </c>
      <c r="D16" s="827" t="str">
        <f>"_"&amp;Currency&amp;"YCSTD"</f>
        <v>_GBPYCSTD</v>
      </c>
      <c r="E16" s="803"/>
      <c r="G16" s="633"/>
      <c r="H16" s="968" t="s">
        <v>304</v>
      </c>
      <c r="I16" s="641" t="str">
        <f>PROPER(Currency)&amp;"STD"</f>
        <v>GbpSTD</v>
      </c>
      <c r="J16" s="631"/>
    </row>
    <row r="17" spans="2:10" ht="13.5" thickBot="1" x14ac:dyDescent="0.25">
      <c r="B17" s="806"/>
      <c r="C17" s="817" t="s">
        <v>378</v>
      </c>
      <c r="D17" s="826">
        <v>0</v>
      </c>
      <c r="E17" s="803"/>
      <c r="G17" s="967"/>
      <c r="H17" s="966"/>
      <c r="I17" s="966"/>
      <c r="J17" s="965"/>
    </row>
    <row r="18" spans="2:10" x14ac:dyDescent="0.2">
      <c r="B18" s="806"/>
      <c r="C18" s="817" t="s">
        <v>377</v>
      </c>
      <c r="D18" s="825" t="s">
        <v>376</v>
      </c>
      <c r="E18" s="803"/>
    </row>
    <row r="19" spans="2:10" x14ac:dyDescent="0.2">
      <c r="B19" s="806"/>
      <c r="C19" s="817" t="s">
        <v>371</v>
      </c>
      <c r="D19" s="818">
        <f>0.000000000001</f>
        <v>9.9999999999999998E-13</v>
      </c>
      <c r="E19" s="803"/>
    </row>
    <row r="20" spans="2:10" x14ac:dyDescent="0.2">
      <c r="B20" s="806"/>
      <c r="C20" s="817" t="s">
        <v>370</v>
      </c>
      <c r="D20" s="816" t="s">
        <v>415</v>
      </c>
      <c r="E20" s="803"/>
    </row>
    <row r="21" spans="2:10" x14ac:dyDescent="0.2">
      <c r="B21" s="806"/>
      <c r="C21" s="815" t="s">
        <v>368</v>
      </c>
      <c r="D21" s="814" t="s">
        <v>414</v>
      </c>
      <c r="E21" s="803"/>
    </row>
    <row r="22" spans="2:10" x14ac:dyDescent="0.2">
      <c r="B22" s="806"/>
      <c r="C22" s="813"/>
      <c r="D22" s="813"/>
      <c r="E22" s="803"/>
    </row>
    <row r="23" spans="2:10" x14ac:dyDescent="0.2">
      <c r="B23" s="806"/>
      <c r="C23" s="812" t="e">
        <f ca="1">_xll.qlTermStructureReferenceDate(,YieldCurve)</f>
        <v>#NAME?</v>
      </c>
      <c r="D23" s="964" t="e">
        <f ca="1">MAX(_xll.ohPack(Selected_STD!J1:J126))</f>
        <v>#NAME?</v>
      </c>
      <c r="E23" s="803"/>
    </row>
    <row r="24" spans="2:10" x14ac:dyDescent="0.2">
      <c r="B24" s="806"/>
      <c r="C24" s="810" t="e">
        <f ca="1">MAX(_xll.ohPack(Selected_STD!I2:I126))</f>
        <v>#NAME?</v>
      </c>
      <c r="D24" s="807" t="e">
        <f ca="1">MIN(_xll.ohPack(Selected_STD!J1:J126))</f>
        <v>#NAME?</v>
      </c>
      <c r="E24" s="803"/>
    </row>
    <row r="25" spans="2:10" x14ac:dyDescent="0.2">
      <c r="B25" s="806"/>
      <c r="C25" s="808" t="s">
        <v>238</v>
      </c>
      <c r="D25" s="809" t="e">
        <f ca="1">_xll.ohRangeRetrieveError(Selected_STD!J1)</f>
        <v>#NAME?</v>
      </c>
      <c r="E25" s="803"/>
    </row>
    <row r="26" spans="2:10" ht="14.25" customHeight="1" x14ac:dyDescent="0.2">
      <c r="B26" s="806"/>
      <c r="C26" s="808" t="e">
        <f ca="1">Libor_MKT!$D$14</f>
        <v>#NAME?</v>
      </c>
      <c r="D26" s="807" t="e">
        <f ca="1">_xll.qlRelinkableHandleLinkTo(,C26,YieldCurve)</f>
        <v>#NAME?</v>
      </c>
      <c r="E26" s="803"/>
    </row>
    <row r="27" spans="2:10" x14ac:dyDescent="0.2">
      <c r="B27" s="806"/>
      <c r="C27" s="805" t="s">
        <v>366</v>
      </c>
      <c r="D27" s="1929" t="e">
        <f ca="1">_xll.qlExtrapolatorEnableExtrapolation(,YieldCurve,TRUE)</f>
        <v>#NAME?</v>
      </c>
      <c r="E27" s="803"/>
    </row>
    <row r="28" spans="2:10" ht="12" thickBot="1" x14ac:dyDescent="0.25">
      <c r="B28" s="802"/>
      <c r="C28" s="800"/>
      <c r="D28" s="800"/>
      <c r="E28" s="799"/>
    </row>
    <row r="30" spans="2:10" x14ac:dyDescent="0.2">
      <c r="C30" s="1933"/>
      <c r="D30" s="1931" t="s">
        <v>634</v>
      </c>
    </row>
    <row r="31" spans="2:10" x14ac:dyDescent="0.2">
      <c r="C31" s="1933" t="e">
        <f ca="1">_xll.ohTrigger(D26,D27)</f>
        <v>#NAME?</v>
      </c>
      <c r="D31" s="1931" t="s">
        <v>635</v>
      </c>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L117"/>
  <sheetViews>
    <sheetView zoomScaleNormal="100" workbookViewId="0"/>
  </sheetViews>
  <sheetFormatPr defaultRowHeight="11.25" outlineLevelCol="1" x14ac:dyDescent="0.2"/>
  <cols>
    <col min="1" max="1" width="6" style="398" customWidth="1" outlineLevel="1"/>
    <col min="2" max="2" width="15.140625" style="399" customWidth="1" outlineLevel="1"/>
    <col min="3" max="3" width="27.5703125" style="399" bestFit="1" customWidth="1"/>
    <col min="4" max="4" width="9" style="399" bestFit="1" customWidth="1"/>
    <col min="5" max="5" width="11" style="399" customWidth="1"/>
    <col min="6" max="6" width="8" style="399" bestFit="1" customWidth="1"/>
    <col min="7" max="7" width="9" style="399" bestFit="1" customWidth="1"/>
    <col min="8" max="8" width="10.140625" style="399" customWidth="1"/>
    <col min="9" max="10" width="17.28515625" style="399" bestFit="1" customWidth="1"/>
    <col min="11" max="11" width="2.7109375" style="398" bestFit="1" customWidth="1"/>
    <col min="12" max="12" width="19.28515625" style="398" bestFit="1" customWidth="1"/>
    <col min="13" max="16384" width="9.140625" style="398"/>
  </cols>
  <sheetData>
    <row r="1" spans="2:12" ht="22.5" customHeight="1" x14ac:dyDescent="0.2">
      <c r="B1" s="796" t="s">
        <v>365</v>
      </c>
      <c r="C1" s="796" t="s">
        <v>364</v>
      </c>
      <c r="D1" s="796" t="s">
        <v>332</v>
      </c>
      <c r="E1" s="796" t="s">
        <v>413</v>
      </c>
      <c r="F1" s="796" t="s">
        <v>363</v>
      </c>
      <c r="G1" s="796" t="s">
        <v>362</v>
      </c>
      <c r="H1" s="796" t="s">
        <v>361</v>
      </c>
      <c r="I1" s="796" t="s">
        <v>356</v>
      </c>
      <c r="J1" s="796" t="s">
        <v>355</v>
      </c>
    </row>
    <row r="2" spans="2:12" ht="11.25" customHeight="1" x14ac:dyDescent="0.2">
      <c r="B2" s="947" t="e">
        <f ca="1">Deposits_STD!J3</f>
        <v>#NAME?</v>
      </c>
      <c r="C2" s="298" t="e">
        <f ca="1">_xll.qlRateHelperQuoteName(,B2)</f>
        <v>#NAME?</v>
      </c>
      <c r="D2" s="790" t="e">
        <f ca="1">_xll.qlRateHelperQuoteValue(Trigger,$B2)</f>
        <v>#NAME?</v>
      </c>
      <c r="E2" s="790"/>
      <c r="F2" s="59" t="b">
        <v>1</v>
      </c>
      <c r="G2" s="59">
        <v>10</v>
      </c>
      <c r="H2" s="59">
        <v>1</v>
      </c>
      <c r="I2" s="945" t="e">
        <f ca="1">_xll.qlRateHelperEarliestDate(Trigger,$B2)</f>
        <v>#NAME?</v>
      </c>
      <c r="J2" s="944" t="e">
        <f ca="1">_xll.qlRateHelperLatestDate(Trigger,$B2)</f>
        <v>#NAME?</v>
      </c>
      <c r="K2" s="398">
        <v>10</v>
      </c>
      <c r="L2" s="398" t="s">
        <v>412</v>
      </c>
    </row>
    <row r="3" spans="2:12" x14ac:dyDescent="0.2">
      <c r="B3" s="947" t="e">
        <f ca="1">Deposits_STD!J4</f>
        <v>#NAME?</v>
      </c>
      <c r="C3" s="298" t="e">
        <f ca="1">_xll.qlRateHelperQuoteName(,B3)</f>
        <v>#NAME?</v>
      </c>
      <c r="D3" s="790" t="e">
        <f ca="1">_xll.qlRateHelperQuoteValue(Trigger,$B3)</f>
        <v>#NAME?</v>
      </c>
      <c r="E3" s="790"/>
      <c r="F3" s="1930" t="b">
        <v>0</v>
      </c>
      <c r="G3" s="59">
        <v>10</v>
      </c>
      <c r="H3" s="59">
        <v>1</v>
      </c>
      <c r="I3" s="945" t="e">
        <f ca="1">_xll.qlRateHelperEarliestDate(Trigger,$B3)</f>
        <v>#NAME?</v>
      </c>
      <c r="J3" s="944" t="e">
        <f ca="1">_xll.qlRateHelperLatestDate(Trigger,$B3)</f>
        <v>#NAME?</v>
      </c>
      <c r="K3" s="398">
        <v>20</v>
      </c>
      <c r="L3" s="398" t="s">
        <v>411</v>
      </c>
    </row>
    <row r="4" spans="2:12" x14ac:dyDescent="0.2">
      <c r="B4" s="947" t="e">
        <f ca="1">Deposits_STD!J5</f>
        <v>#NAME?</v>
      </c>
      <c r="C4" s="298" t="e">
        <f ca="1">_xll.qlRateHelperQuoteName(,B4)</f>
        <v>#NAME?</v>
      </c>
      <c r="D4" s="790" t="e">
        <f ca="1">_xll.qlRateHelperQuoteValue(Trigger,$B4)</f>
        <v>#NAME?</v>
      </c>
      <c r="E4" s="790"/>
      <c r="F4" s="59" t="b">
        <v>1</v>
      </c>
      <c r="G4" s="59">
        <v>10</v>
      </c>
      <c r="H4" s="59">
        <v>1</v>
      </c>
      <c r="I4" s="945" t="e">
        <f ca="1">_xll.qlRateHelperEarliestDate(Trigger,$B4)</f>
        <v>#NAME?</v>
      </c>
      <c r="J4" s="944" t="e">
        <f ca="1">_xll.qlRateHelperLatestDate(Trigger,$B4)</f>
        <v>#NAME?</v>
      </c>
    </row>
    <row r="5" spans="2:12" x14ac:dyDescent="0.2">
      <c r="B5" s="947" t="e">
        <f ca="1">Deposits_STD!J6</f>
        <v>#NAME?</v>
      </c>
      <c r="C5" s="298" t="e">
        <f ca="1">_xll.qlRateHelperQuoteName(,B5)</f>
        <v>#NAME?</v>
      </c>
      <c r="D5" s="790" t="e">
        <f ca="1">_xll.qlRateHelperQuoteValue(Trigger,$B5)</f>
        <v>#NAME?</v>
      </c>
      <c r="E5" s="790"/>
      <c r="F5" s="59" t="b">
        <f ca="1">IF(ISERROR(D5),FALSE,TRUE)</f>
        <v>0</v>
      </c>
      <c r="G5" s="59">
        <v>10</v>
      </c>
      <c r="H5" s="59">
        <v>1</v>
      </c>
      <c r="I5" s="945" t="e">
        <f ca="1">_xll.qlRateHelperEarliestDate(Trigger,$B5)</f>
        <v>#NAME?</v>
      </c>
      <c r="J5" s="944" t="e">
        <f ca="1">_xll.qlRateHelperLatestDate(Trigger,$B5)</f>
        <v>#NAME?</v>
      </c>
    </row>
    <row r="6" spans="2:12" x14ac:dyDescent="0.2">
      <c r="B6" s="947" t="e">
        <f ca="1">Deposits_STD!J7</f>
        <v>#NAME?</v>
      </c>
      <c r="C6" s="298" t="e">
        <f ca="1">_xll.qlRateHelperQuoteName(,B6)</f>
        <v>#NAME?</v>
      </c>
      <c r="D6" s="790" t="e">
        <f ca="1">_xll.qlRateHelperQuoteValue(Trigger,$B6)</f>
        <v>#NAME?</v>
      </c>
      <c r="E6" s="790"/>
      <c r="F6" s="59" t="b">
        <v>0</v>
      </c>
      <c r="G6" s="59">
        <v>10</v>
      </c>
      <c r="H6" s="59">
        <v>1</v>
      </c>
      <c r="I6" s="945" t="e">
        <f ca="1">_xll.qlRateHelperEarliestDate(Trigger,$B6)</f>
        <v>#NAME?</v>
      </c>
      <c r="J6" s="944" t="e">
        <f ca="1">_xll.qlRateHelperLatestDate(Trigger,$B6)</f>
        <v>#NAME?</v>
      </c>
    </row>
    <row r="7" spans="2:12" x14ac:dyDescent="0.2">
      <c r="B7" s="947" t="e">
        <f ca="1">Deposits_STD!J8</f>
        <v>#NAME?</v>
      </c>
      <c r="C7" s="298" t="e">
        <f ca="1">_xll.qlRateHelperQuoteName(,B7)</f>
        <v>#NAME?</v>
      </c>
      <c r="D7" s="790" t="e">
        <f ca="1">_xll.qlRateHelperQuoteValue(Trigger,$B7)</f>
        <v>#NAME?</v>
      </c>
      <c r="E7" s="790"/>
      <c r="F7" s="59" t="b">
        <v>1</v>
      </c>
      <c r="G7" s="59">
        <v>10</v>
      </c>
      <c r="H7" s="59">
        <v>1</v>
      </c>
      <c r="I7" s="945" t="e">
        <f ca="1">_xll.qlRateHelperEarliestDate(Trigger,$B7)</f>
        <v>#NAME?</v>
      </c>
      <c r="J7" s="944" t="e">
        <f ca="1">_xll.qlRateHelperLatestDate(Trigger,$B7)</f>
        <v>#NAME?</v>
      </c>
    </row>
    <row r="8" spans="2:12" x14ac:dyDescent="0.2">
      <c r="B8" s="947" t="e">
        <f ca="1">Deposits_STD!J9</f>
        <v>#NAME?</v>
      </c>
      <c r="C8" s="298" t="e">
        <f ca="1">_xll.qlRateHelperQuoteName(,B8)</f>
        <v>#NAME?</v>
      </c>
      <c r="D8" s="790" t="e">
        <f ca="1">_xll.qlRateHelperQuoteValue(Trigger,$B8)</f>
        <v>#NAME?</v>
      </c>
      <c r="E8" s="790"/>
      <c r="F8" s="59" t="b">
        <v>1</v>
      </c>
      <c r="G8" s="59">
        <v>10</v>
      </c>
      <c r="H8" s="59">
        <v>1</v>
      </c>
      <c r="I8" s="945" t="e">
        <f ca="1">_xll.qlRateHelperEarliestDate(Trigger,$B8)</f>
        <v>#NAME?</v>
      </c>
      <c r="J8" s="944" t="e">
        <f ca="1">_xll.qlRateHelperLatestDate(Trigger,$B8)</f>
        <v>#NAME?</v>
      </c>
    </row>
    <row r="9" spans="2:12" x14ac:dyDescent="0.2">
      <c r="B9" s="947" t="e">
        <f ca="1">Deposits_STD!J10</f>
        <v>#NAME?</v>
      </c>
      <c r="C9" s="298" t="e">
        <f ca="1">_xll.qlRateHelperQuoteName(,B9)</f>
        <v>#NAME?</v>
      </c>
      <c r="D9" s="790" t="e">
        <f ca="1">_xll.qlRateHelperQuoteValue(Trigger,$B9)</f>
        <v>#NAME?</v>
      </c>
      <c r="E9" s="790"/>
      <c r="F9" s="59" t="b">
        <v>1</v>
      </c>
      <c r="G9" s="59">
        <v>10</v>
      </c>
      <c r="H9" s="59">
        <v>1</v>
      </c>
      <c r="I9" s="945" t="e">
        <f ca="1">_xll.qlRateHelperEarliestDate(Trigger,$B9)</f>
        <v>#NAME?</v>
      </c>
      <c r="J9" s="944" t="e">
        <f ca="1">_xll.qlRateHelperLatestDate(Trigger,$B9)</f>
        <v>#NAME?</v>
      </c>
    </row>
    <row r="10" spans="2:12" x14ac:dyDescent="0.2">
      <c r="B10" s="947" t="e">
        <f ca="1">Deposits_STD!J11</f>
        <v>#NAME?</v>
      </c>
      <c r="C10" s="298" t="e">
        <f ca="1">_xll.qlRateHelperQuoteName(,B10)</f>
        <v>#NAME?</v>
      </c>
      <c r="D10" s="790" t="e">
        <f ca="1">_xll.qlRateHelperQuoteValue(Trigger,$B10)</f>
        <v>#NAME?</v>
      </c>
      <c r="E10" s="790"/>
      <c r="F10" s="59" t="b">
        <f ca="1">IF(ISERROR(D10),FALSE,TRUE)</f>
        <v>0</v>
      </c>
      <c r="G10" s="59">
        <v>10</v>
      </c>
      <c r="H10" s="59">
        <v>1</v>
      </c>
      <c r="I10" s="945" t="e">
        <f ca="1">_xll.qlRateHelperEarliestDate(Trigger,$B10)</f>
        <v>#NAME?</v>
      </c>
      <c r="J10" s="944" t="e">
        <f ca="1">_xll.qlRateHelperLatestDate(Trigger,$B10)</f>
        <v>#NAME?</v>
      </c>
    </row>
    <row r="11" spans="2:12" x14ac:dyDescent="0.2">
      <c r="B11" s="947" t="e">
        <f ca="1">Deposits_STD!J12</f>
        <v>#NAME?</v>
      </c>
      <c r="C11" s="298" t="e">
        <f ca="1">_xll.qlRateHelperQuoteName(,B11)</f>
        <v>#NAME?</v>
      </c>
      <c r="D11" s="790" t="e">
        <f ca="1">_xll.qlRateHelperQuoteValue(Trigger,$B11)</f>
        <v>#NAME?</v>
      </c>
      <c r="E11" s="790"/>
      <c r="F11" s="59" t="b">
        <f ca="1">IF(ISERROR(D11),FALSE,TRUE)</f>
        <v>0</v>
      </c>
      <c r="G11" s="59">
        <v>10</v>
      </c>
      <c r="H11" s="59">
        <v>1</v>
      </c>
      <c r="I11" s="945" t="e">
        <f ca="1">_xll.qlRateHelperEarliestDate(Trigger,$B11)</f>
        <v>#NAME?</v>
      </c>
      <c r="J11" s="944" t="e">
        <f ca="1">_xll.qlRateHelperLatestDate(Trigger,$B11)</f>
        <v>#NAME?</v>
      </c>
      <c r="K11" s="398">
        <v>30</v>
      </c>
      <c r="L11" s="398" t="s">
        <v>410</v>
      </c>
    </row>
    <row r="12" spans="2:12" x14ac:dyDescent="0.2">
      <c r="B12" s="947" t="e">
        <f ca="1">Deposits_STD!J13</f>
        <v>#NAME?</v>
      </c>
      <c r="C12" s="298" t="e">
        <f ca="1">_xll.qlRateHelperQuoteName(,B12)</f>
        <v>#NAME?</v>
      </c>
      <c r="D12" s="790" t="e">
        <f ca="1">_xll.qlRateHelperQuoteValue(Trigger,$B12)</f>
        <v>#NAME?</v>
      </c>
      <c r="E12" s="790"/>
      <c r="F12" s="59" t="b">
        <v>1</v>
      </c>
      <c r="G12" s="59">
        <v>10</v>
      </c>
      <c r="H12" s="59">
        <v>1</v>
      </c>
      <c r="I12" s="945" t="e">
        <f ca="1">_xll.qlRateHelperEarliestDate(Trigger,$B12)</f>
        <v>#NAME?</v>
      </c>
      <c r="J12" s="944" t="e">
        <f ca="1">_xll.qlRateHelperLatestDate(Trigger,$B12)</f>
        <v>#NAME?</v>
      </c>
      <c r="K12" s="398">
        <v>40</v>
      </c>
      <c r="L12" s="398" t="s">
        <v>409</v>
      </c>
    </row>
    <row r="13" spans="2:12" x14ac:dyDescent="0.2">
      <c r="B13" s="947" t="e">
        <f ca="1">Deposits_STD!J14</f>
        <v>#NAME?</v>
      </c>
      <c r="C13" s="298" t="e">
        <f ca="1">_xll.qlRateHelperQuoteName(,B13)</f>
        <v>#NAME?</v>
      </c>
      <c r="D13" s="790" t="e">
        <f ca="1">_xll.qlRateHelperQuoteValue(Trigger,$B13)</f>
        <v>#NAME?</v>
      </c>
      <c r="E13" s="790"/>
      <c r="F13" s="59" t="b">
        <v>0</v>
      </c>
      <c r="G13" s="59">
        <v>10</v>
      </c>
      <c r="H13" s="59">
        <v>1</v>
      </c>
      <c r="I13" s="945" t="e">
        <f ca="1">_xll.qlRateHelperEarliestDate(Trigger,$B13)</f>
        <v>#NAME?</v>
      </c>
      <c r="J13" s="944" t="e">
        <f ca="1">_xll.qlRateHelperLatestDate(Trigger,$B13)</f>
        <v>#NAME?</v>
      </c>
      <c r="K13" s="398">
        <v>50</v>
      </c>
      <c r="L13" s="398" t="s">
        <v>408</v>
      </c>
    </row>
    <row r="14" spans="2:12" x14ac:dyDescent="0.2">
      <c r="B14" s="947" t="e">
        <f ca="1">Deposits_STD!J15</f>
        <v>#NAME?</v>
      </c>
      <c r="C14" s="298" t="e">
        <f ca="1">_xll.qlRateHelperQuoteName(,B14)</f>
        <v>#NAME?</v>
      </c>
      <c r="D14" s="790" t="e">
        <f ca="1">_xll.qlRateHelperQuoteValue(Trigger,$B14)</f>
        <v>#NAME?</v>
      </c>
      <c r="E14" s="790"/>
      <c r="F14" s="59" t="b">
        <v>0</v>
      </c>
      <c r="G14" s="59">
        <v>10</v>
      </c>
      <c r="H14" s="59">
        <v>1</v>
      </c>
      <c r="I14" s="945" t="e">
        <f ca="1">_xll.qlRateHelperEarliestDate(Trigger,$B14)</f>
        <v>#NAME?</v>
      </c>
      <c r="J14" s="944" t="e">
        <f ca="1">_xll.qlRateHelperLatestDate(Trigger,$B14)</f>
        <v>#NAME?</v>
      </c>
      <c r="K14" s="398">
        <v>60</v>
      </c>
      <c r="L14" s="398" t="s">
        <v>407</v>
      </c>
    </row>
    <row r="15" spans="2:12" x14ac:dyDescent="0.2">
      <c r="B15" s="947" t="e">
        <f ca="1">Deposits_STD!J16</f>
        <v>#NAME?</v>
      </c>
      <c r="C15" s="298" t="e">
        <f ca="1">_xll.qlRateHelperQuoteName(,B15)</f>
        <v>#NAME?</v>
      </c>
      <c r="D15" s="790" t="e">
        <f ca="1">_xll.qlRateHelperQuoteValue(Trigger,$B15)</f>
        <v>#NAME?</v>
      </c>
      <c r="E15" s="790"/>
      <c r="F15" s="59" t="b">
        <v>0</v>
      </c>
      <c r="G15" s="59">
        <v>10</v>
      </c>
      <c r="H15" s="59">
        <v>1</v>
      </c>
      <c r="I15" s="945" t="e">
        <f ca="1">_xll.qlRateHelperEarliestDate(Trigger,$B15)</f>
        <v>#NAME?</v>
      </c>
      <c r="J15" s="944" t="e">
        <f ca="1">_xll.qlRateHelperLatestDate(Trigger,$B15)</f>
        <v>#NAME?</v>
      </c>
    </row>
    <row r="16" spans="2:12" x14ac:dyDescent="0.2">
      <c r="B16" s="947" t="e">
        <f ca="1">Deposits_STD!J17</f>
        <v>#NAME?</v>
      </c>
      <c r="C16" s="298" t="e">
        <f ca="1">_xll.qlRateHelperQuoteName(,B16)</f>
        <v>#NAME?</v>
      </c>
      <c r="D16" s="790" t="e">
        <f ca="1">_xll.qlRateHelperQuoteValue(Trigger,$B16)</f>
        <v>#NAME?</v>
      </c>
      <c r="E16" s="790"/>
      <c r="F16" s="59" t="b">
        <v>0</v>
      </c>
      <c r="G16" s="59">
        <v>10</v>
      </c>
      <c r="H16" s="59">
        <v>1</v>
      </c>
      <c r="I16" s="945" t="e">
        <f ca="1">_xll.qlRateHelperEarliestDate(Trigger,$B16)</f>
        <v>#NAME?</v>
      </c>
      <c r="J16" s="944" t="e">
        <f ca="1">_xll.qlRateHelperLatestDate(Trigger,$B16)</f>
        <v>#NAME?</v>
      </c>
    </row>
    <row r="17" spans="1:12" x14ac:dyDescent="0.2">
      <c r="B17" s="947" t="e">
        <f ca="1">Deposits_STD!J18</f>
        <v>#NAME?</v>
      </c>
      <c r="C17" s="298" t="e">
        <f ca="1">_xll.qlRateHelperQuoteName(,B17)</f>
        <v>#NAME?</v>
      </c>
      <c r="D17" s="790" t="e">
        <f ca="1">_xll.qlRateHelperQuoteValue(Trigger,$B17)</f>
        <v>#NAME?</v>
      </c>
      <c r="E17" s="790"/>
      <c r="F17" s="59" t="b">
        <v>0</v>
      </c>
      <c r="G17" s="59">
        <v>10</v>
      </c>
      <c r="H17" s="59">
        <v>1</v>
      </c>
      <c r="I17" s="945" t="e">
        <f ca="1">_xll.qlRateHelperEarliestDate(Trigger,$B17)</f>
        <v>#NAME?</v>
      </c>
      <c r="J17" s="944" t="e">
        <f ca="1">_xll.qlRateHelperLatestDate(Trigger,$B17)</f>
        <v>#NAME?</v>
      </c>
    </row>
    <row r="18" spans="1:12" x14ac:dyDescent="0.2">
      <c r="B18" s="947" t="e">
        <f ca="1">Deposits_STD!J19</f>
        <v>#NAME?</v>
      </c>
      <c r="C18" s="298" t="e">
        <f ca="1">_xll.qlRateHelperQuoteName(,B18)</f>
        <v>#NAME?</v>
      </c>
      <c r="D18" s="790" t="e">
        <f ca="1">_xll.qlRateHelperQuoteValue(Trigger,$B18)</f>
        <v>#NAME?</v>
      </c>
      <c r="E18" s="790"/>
      <c r="F18" s="59" t="b">
        <v>0</v>
      </c>
      <c r="G18" s="59">
        <v>10</v>
      </c>
      <c r="H18" s="59">
        <v>1</v>
      </c>
      <c r="I18" s="945" t="e">
        <f ca="1">_xll.qlRateHelperEarliestDate(Trigger,$B18)</f>
        <v>#NAME?</v>
      </c>
      <c r="J18" s="944" t="e">
        <f ca="1">_xll.qlRateHelperLatestDate(Trigger,$B18)</f>
        <v>#NAME?</v>
      </c>
      <c r="K18" s="398">
        <v>70</v>
      </c>
      <c r="L18" s="398" t="s">
        <v>406</v>
      </c>
    </row>
    <row r="19" spans="1:12" x14ac:dyDescent="0.2">
      <c r="B19" s="947" t="e">
        <f>Deposits_STD!#REF!</f>
        <v>#REF!</v>
      </c>
      <c r="C19" s="298" t="e">
        <f ca="1">_xll.qlRateHelperQuoteName(,B19)</f>
        <v>#NAME?</v>
      </c>
      <c r="D19" s="790" t="e">
        <f ca="1">_xll.qlRateHelperQuoteValue(Trigger,$B19)</f>
        <v>#NAME?</v>
      </c>
      <c r="E19" s="790"/>
      <c r="F19" s="59" t="b">
        <f ca="1">IF(ISERROR(D19),FALSE,TRUE)</f>
        <v>0</v>
      </c>
      <c r="G19" s="59">
        <v>10</v>
      </c>
      <c r="H19" s="59">
        <v>1</v>
      </c>
      <c r="I19" s="945" t="e">
        <f ca="1">_xll.qlRateHelperEarliestDate(Trigger,$B19)</f>
        <v>#NAME?</v>
      </c>
      <c r="J19" s="944" t="e">
        <f ca="1">_xll.qlRateHelperLatestDate(Trigger,$B19)</f>
        <v>#NAME?</v>
      </c>
    </row>
    <row r="20" spans="1:12" x14ac:dyDescent="0.2">
      <c r="A20" s="962" t="b">
        <v>0</v>
      </c>
      <c r="B20" s="960" t="e">
        <f ca="1">Futures_STD!J3</f>
        <v>#NAME?</v>
      </c>
      <c r="C20" s="795" t="e">
        <f ca="1">_xll.qlRateHelperQuoteName(,B20)</f>
        <v>#NAME?</v>
      </c>
      <c r="D20" s="959" t="e">
        <f ca="1">_xll.qlRateHelperQuoteValue(Trigger,$B20)</f>
        <v>#NAME?</v>
      </c>
      <c r="E20" s="794" t="e">
        <f ca="1">_xll.qlFuturesRateHelperConvexityAdjustment($B20,Trigger)</f>
        <v>#NAME?</v>
      </c>
      <c r="F20" s="793" t="b">
        <v>0</v>
      </c>
      <c r="G20" s="793">
        <v>60</v>
      </c>
      <c r="H20" s="793">
        <v>1</v>
      </c>
      <c r="I20" s="958" t="e">
        <f ca="1">_xll.qlRateHelperEarliestDate(Trigger,$B20)</f>
        <v>#NAME?</v>
      </c>
      <c r="J20" s="957" t="e">
        <f ca="1">_xll.qlRateHelperLatestDate(Trigger,$B20)</f>
        <v>#NAME?</v>
      </c>
    </row>
    <row r="21" spans="1:12" x14ac:dyDescent="0.2">
      <c r="A21" s="279" t="b">
        <v>0</v>
      </c>
      <c r="B21" s="947" t="e">
        <f ca="1">Futures_STD!J4</f>
        <v>#NAME?</v>
      </c>
      <c r="C21" s="298" t="e">
        <f ca="1">_xll.qlRateHelperQuoteName(,B21)</f>
        <v>#NAME?</v>
      </c>
      <c r="D21" s="955" t="e">
        <f ca="1">_xll.qlRateHelperQuoteValue(Trigger,$B21)</f>
        <v>#NAME?</v>
      </c>
      <c r="E21" s="790" t="e">
        <f ca="1">_xll.qlFuturesRateHelperConvexityAdjustment($B21,Trigger)</f>
        <v>#NAME?</v>
      </c>
      <c r="F21" s="59" t="b">
        <v>0</v>
      </c>
      <c r="G21" s="59">
        <v>60</v>
      </c>
      <c r="H21" s="59">
        <v>1</v>
      </c>
      <c r="I21" s="945" t="e">
        <f ca="1">_xll.qlRateHelperEarliestDate(Trigger,$B21)</f>
        <v>#NAME?</v>
      </c>
      <c r="J21" s="944" t="e">
        <f ca="1">_xll.qlRateHelperLatestDate(Trigger,$B21)</f>
        <v>#NAME?</v>
      </c>
    </row>
    <row r="22" spans="1:12" x14ac:dyDescent="0.2">
      <c r="A22" s="279" t="b">
        <v>0</v>
      </c>
      <c r="B22" s="947" t="e">
        <f ca="1">Futures_STD!J5</f>
        <v>#NAME?</v>
      </c>
      <c r="C22" s="298" t="e">
        <f ca="1">_xll.qlRateHelperQuoteName(,B22)</f>
        <v>#NAME?</v>
      </c>
      <c r="D22" s="955" t="e">
        <f ca="1">_xll.qlRateHelperQuoteValue(Trigger,$B22)</f>
        <v>#NAME?</v>
      </c>
      <c r="E22" s="790" t="e">
        <f ca="1">_xll.qlFuturesRateHelperConvexityAdjustment($B22,Trigger)</f>
        <v>#NAME?</v>
      </c>
      <c r="F22" s="59" t="b">
        <v>0</v>
      </c>
      <c r="G22" s="59">
        <v>60</v>
      </c>
      <c r="H22" s="59">
        <v>1</v>
      </c>
      <c r="I22" s="945" t="e">
        <f ca="1">_xll.qlRateHelperEarliestDate(Trigger,$B22)</f>
        <v>#NAME?</v>
      </c>
      <c r="J22" s="944" t="e">
        <f ca="1">_xll.qlRateHelperLatestDate(Trigger,$B22)</f>
        <v>#NAME?</v>
      </c>
    </row>
    <row r="23" spans="1:12" x14ac:dyDescent="0.2">
      <c r="A23" s="279" t="b">
        <v>0</v>
      </c>
      <c r="B23" s="947" t="e">
        <f ca="1">Futures_STD!J6</f>
        <v>#NAME?</v>
      </c>
      <c r="C23" s="298" t="e">
        <f ca="1">_xll.qlRateHelperQuoteName(,B23)</f>
        <v>#NAME?</v>
      </c>
      <c r="D23" s="955" t="e">
        <f ca="1">_xll.qlRateHelperQuoteValue(Trigger,$B23)</f>
        <v>#NAME?</v>
      </c>
      <c r="E23" s="790" t="e">
        <f ca="1">_xll.qlFuturesRateHelperConvexityAdjustment($B23,Trigger)</f>
        <v>#NAME?</v>
      </c>
      <c r="F23" s="59" t="b">
        <v>0</v>
      </c>
      <c r="G23" s="59">
        <v>60</v>
      </c>
      <c r="H23" s="59">
        <v>1</v>
      </c>
      <c r="I23" s="945" t="e">
        <f ca="1">_xll.qlRateHelperEarliestDate(Trigger,$B23)</f>
        <v>#NAME?</v>
      </c>
      <c r="J23" s="944" t="e">
        <f ca="1">_xll.qlRateHelperLatestDate(Trigger,$B23)</f>
        <v>#NAME?</v>
      </c>
    </row>
    <row r="24" spans="1:12" x14ac:dyDescent="0.2">
      <c r="A24" s="279" t="b">
        <v>0</v>
      </c>
      <c r="B24" s="947" t="e">
        <f ca="1">Futures_STD!J7</f>
        <v>#NAME?</v>
      </c>
      <c r="C24" s="298" t="e">
        <f ca="1">_xll.qlRateHelperQuoteName(,B24)</f>
        <v>#NAME?</v>
      </c>
      <c r="D24" s="955" t="e">
        <f ca="1">_xll.qlRateHelperQuoteValue(Trigger,$B24)</f>
        <v>#NAME?</v>
      </c>
      <c r="E24" s="790" t="e">
        <f ca="1">_xll.qlFuturesRateHelperConvexityAdjustment($B24,Trigger)</f>
        <v>#NAME?</v>
      </c>
      <c r="F24" s="59" t="b">
        <v>0</v>
      </c>
      <c r="G24" s="59">
        <v>60</v>
      </c>
      <c r="H24" s="59">
        <v>1</v>
      </c>
      <c r="I24" s="945" t="e">
        <f ca="1">_xll.qlRateHelperEarliestDate(Trigger,$B24)</f>
        <v>#NAME?</v>
      </c>
      <c r="J24" s="944" t="e">
        <f ca="1">_xll.qlRateHelperLatestDate(Trigger,$B24)</f>
        <v>#NAME?</v>
      </c>
    </row>
    <row r="25" spans="1:12" x14ac:dyDescent="0.2">
      <c r="A25" s="279" t="b">
        <v>0</v>
      </c>
      <c r="B25" s="947" t="e">
        <f ca="1">Futures_STD!J8</f>
        <v>#NAME?</v>
      </c>
      <c r="C25" s="298" t="e">
        <f ca="1">_xll.qlRateHelperQuoteName(,B25)</f>
        <v>#NAME?</v>
      </c>
      <c r="D25" s="955" t="e">
        <f ca="1">_xll.qlRateHelperQuoteValue(Trigger,$B25)</f>
        <v>#NAME?</v>
      </c>
      <c r="E25" s="790" t="e">
        <f ca="1">_xll.qlFuturesRateHelperConvexityAdjustment($B25,Trigger)</f>
        <v>#NAME?</v>
      </c>
      <c r="F25" s="59" t="b">
        <v>0</v>
      </c>
      <c r="G25" s="59">
        <v>60</v>
      </c>
      <c r="H25" s="59">
        <v>1</v>
      </c>
      <c r="I25" s="945" t="e">
        <f ca="1">_xll.qlRateHelperEarliestDate(Trigger,$B25)</f>
        <v>#NAME?</v>
      </c>
      <c r="J25" s="944" t="e">
        <f ca="1">_xll.qlRateHelperLatestDate(Trigger,$B25)</f>
        <v>#NAME?</v>
      </c>
    </row>
    <row r="26" spans="1:12" x14ac:dyDescent="0.2">
      <c r="A26" s="279" t="b">
        <v>0</v>
      </c>
      <c r="B26" s="947" t="e">
        <f ca="1">Futures_STD!J9</f>
        <v>#NAME?</v>
      </c>
      <c r="C26" s="298" t="e">
        <f ca="1">_xll.qlRateHelperQuoteName(,B26)</f>
        <v>#NAME?</v>
      </c>
      <c r="D26" s="955" t="e">
        <f ca="1">_xll.qlRateHelperQuoteValue(Trigger,$B26)</f>
        <v>#NAME?</v>
      </c>
      <c r="E26" s="790" t="e">
        <f ca="1">_xll.qlFuturesRateHelperConvexityAdjustment($B26,Trigger)</f>
        <v>#NAME?</v>
      </c>
      <c r="F26" s="59" t="b">
        <v>0</v>
      </c>
      <c r="G26" s="59">
        <v>60</v>
      </c>
      <c r="H26" s="59">
        <v>1</v>
      </c>
      <c r="I26" s="945" t="e">
        <f ca="1">_xll.qlRateHelperEarliestDate(Trigger,$B26)</f>
        <v>#NAME?</v>
      </c>
      <c r="J26" s="944" t="e">
        <f ca="1">_xll.qlRateHelperLatestDate(Trigger,$B26)</f>
        <v>#NAME?</v>
      </c>
    </row>
    <row r="27" spans="1:12" x14ac:dyDescent="0.2">
      <c r="A27" s="279" t="b">
        <v>0</v>
      </c>
      <c r="B27" s="947" t="e">
        <f ca="1">Futures_STD!J10</f>
        <v>#NAME?</v>
      </c>
      <c r="C27" s="298" t="e">
        <f ca="1">_xll.qlRateHelperQuoteName(,B27)</f>
        <v>#NAME?</v>
      </c>
      <c r="D27" s="955" t="e">
        <f ca="1">_xll.qlRateHelperQuoteValue(Trigger,$B27)</f>
        <v>#NAME?</v>
      </c>
      <c r="E27" s="790" t="e">
        <f ca="1">_xll.qlFuturesRateHelperConvexityAdjustment($B27,Trigger)</f>
        <v>#NAME?</v>
      </c>
      <c r="F27" s="59" t="b">
        <v>0</v>
      </c>
      <c r="G27" s="59">
        <v>60</v>
      </c>
      <c r="H27" s="59">
        <v>1</v>
      </c>
      <c r="I27" s="945" t="e">
        <f ca="1">_xll.qlRateHelperEarliestDate(Trigger,$B27)</f>
        <v>#NAME?</v>
      </c>
      <c r="J27" s="944" t="e">
        <f ca="1">_xll.qlRateHelperLatestDate(Trigger,$B27)</f>
        <v>#NAME?</v>
      </c>
    </row>
    <row r="28" spans="1:12" x14ac:dyDescent="0.2">
      <c r="A28" s="279" t="b">
        <v>0</v>
      </c>
      <c r="B28" s="947" t="e">
        <f ca="1">Futures_STD!J11</f>
        <v>#NAME?</v>
      </c>
      <c r="C28" s="298" t="e">
        <f ca="1">_xll.qlRateHelperQuoteName(,B28)</f>
        <v>#NAME?</v>
      </c>
      <c r="D28" s="955" t="e">
        <f ca="1">_xll.qlRateHelperQuoteValue(Trigger,$B28)</f>
        <v>#NAME?</v>
      </c>
      <c r="E28" s="790" t="e">
        <f ca="1">_xll.qlFuturesRateHelperConvexityAdjustment($B28,Trigger)</f>
        <v>#NAME?</v>
      </c>
      <c r="F28" s="59" t="b">
        <v>0</v>
      </c>
      <c r="G28" s="59">
        <v>60</v>
      </c>
      <c r="H28" s="59">
        <v>1</v>
      </c>
      <c r="I28" s="945" t="e">
        <f ca="1">_xll.qlRateHelperEarliestDate(Trigger,$B28)</f>
        <v>#NAME?</v>
      </c>
      <c r="J28" s="944" t="e">
        <f ca="1">_xll.qlRateHelperLatestDate(Trigger,$B28)</f>
        <v>#NAME?</v>
      </c>
    </row>
    <row r="29" spans="1:12" ht="11.25" customHeight="1" x14ac:dyDescent="0.2">
      <c r="A29" s="279" t="b">
        <v>0</v>
      </c>
      <c r="B29" s="947" t="e">
        <f ca="1">Futures_STD!J12</f>
        <v>#NAME?</v>
      </c>
      <c r="C29" s="298" t="e">
        <f ca="1">_xll.qlRateHelperQuoteName(,B29)</f>
        <v>#NAME?</v>
      </c>
      <c r="D29" s="955" t="e">
        <f ca="1">_xll.qlRateHelperQuoteValue(Trigger,$B29)</f>
        <v>#NAME?</v>
      </c>
      <c r="E29" s="790" t="e">
        <f ca="1">_xll.qlFuturesRateHelperConvexityAdjustment($B29,Trigger)</f>
        <v>#NAME?</v>
      </c>
      <c r="F29" s="59" t="b">
        <v>0</v>
      </c>
      <c r="G29" s="59">
        <v>60</v>
      </c>
      <c r="H29" s="59">
        <v>1</v>
      </c>
      <c r="I29" s="945" t="e">
        <f ca="1">_xll.qlRateHelperEarliestDate(Trigger,$B29)</f>
        <v>#NAME?</v>
      </c>
      <c r="J29" s="944" t="e">
        <f ca="1">_xll.qlRateHelperLatestDate(Trigger,$B29)</f>
        <v>#NAME?</v>
      </c>
    </row>
    <row r="30" spans="1:12" x14ac:dyDescent="0.2">
      <c r="A30" s="279" t="b">
        <v>0</v>
      </c>
      <c r="B30" s="947" t="e">
        <f ca="1">Futures_STD!J13</f>
        <v>#NAME?</v>
      </c>
      <c r="C30" s="298" t="e">
        <f ca="1">_xll.qlRateHelperQuoteName(,B30)</f>
        <v>#NAME?</v>
      </c>
      <c r="D30" s="955" t="e">
        <f ca="1">_xll.qlRateHelperQuoteValue(Trigger,$B30)</f>
        <v>#NAME?</v>
      </c>
      <c r="E30" s="790" t="e">
        <f ca="1">_xll.qlFuturesRateHelperConvexityAdjustment($B30,Trigger)</f>
        <v>#NAME?</v>
      </c>
      <c r="F30" s="59" t="b">
        <v>0</v>
      </c>
      <c r="G30" s="59">
        <v>60</v>
      </c>
      <c r="H30" s="59">
        <v>1</v>
      </c>
      <c r="I30" s="945" t="e">
        <f ca="1">_xll.qlRateHelperEarliestDate(Trigger,$B30)</f>
        <v>#NAME?</v>
      </c>
      <c r="J30" s="944" t="e">
        <f ca="1">_xll.qlRateHelperLatestDate(Trigger,$B30)</f>
        <v>#NAME?</v>
      </c>
    </row>
    <row r="31" spans="1:12" x14ac:dyDescent="0.2">
      <c r="A31" s="279" t="b">
        <v>0</v>
      </c>
      <c r="B31" s="947" t="e">
        <f ca="1">Futures_STD!J14</f>
        <v>#NAME?</v>
      </c>
      <c r="C31" s="298" t="e">
        <f ca="1">_xll.qlRateHelperQuoteName(,B31)</f>
        <v>#NAME?</v>
      </c>
      <c r="D31" s="955" t="e">
        <f ca="1">_xll.qlRateHelperQuoteValue(Trigger,$B31)</f>
        <v>#NAME?</v>
      </c>
      <c r="E31" s="790" t="e">
        <f ca="1">_xll.qlFuturesRateHelperConvexityAdjustment($B31,Trigger)</f>
        <v>#NAME?</v>
      </c>
      <c r="F31" s="59" t="b">
        <v>0</v>
      </c>
      <c r="G31" s="59">
        <v>60</v>
      </c>
      <c r="H31" s="59">
        <v>1</v>
      </c>
      <c r="I31" s="945" t="e">
        <f ca="1">_xll.qlRateHelperEarliestDate(Trigger,$B31)</f>
        <v>#NAME?</v>
      </c>
      <c r="J31" s="944" t="e">
        <f ca="1">_xll.qlRateHelperLatestDate(Trigger,$B31)</f>
        <v>#NAME?</v>
      </c>
    </row>
    <row r="32" spans="1:12" x14ac:dyDescent="0.2">
      <c r="A32" s="279" t="b">
        <v>1</v>
      </c>
      <c r="B32" s="947" t="e">
        <f ca="1">Futures_STD!J15</f>
        <v>#NAME?</v>
      </c>
      <c r="C32" s="298" t="e">
        <f ca="1">_xll.qlRateHelperQuoteName(,B32)</f>
        <v>#NAME?</v>
      </c>
      <c r="D32" s="955" t="e">
        <f ca="1">_xll.qlRateHelperQuoteValue(Trigger,$B32)</f>
        <v>#NAME?</v>
      </c>
      <c r="E32" s="790" t="e">
        <f ca="1">_xll.qlFuturesRateHelperConvexityAdjustment($B32,Trigger)</f>
        <v>#NAME?</v>
      </c>
      <c r="F32" s="59" t="b">
        <v>0</v>
      </c>
      <c r="G32" s="59">
        <v>60</v>
      </c>
      <c r="H32" s="59">
        <v>1</v>
      </c>
      <c r="I32" s="945" t="e">
        <f ca="1">_xll.qlRateHelperEarliestDate(Trigger,$B32)</f>
        <v>#NAME?</v>
      </c>
      <c r="J32" s="944" t="e">
        <f ca="1">_xll.qlRateHelperLatestDate(Trigger,$B32)</f>
        <v>#NAME?</v>
      </c>
    </row>
    <row r="33" spans="1:10" x14ac:dyDescent="0.2">
      <c r="A33" s="279" t="b">
        <v>1</v>
      </c>
      <c r="B33" s="947" t="e">
        <f ca="1">Futures_STD!J16</f>
        <v>#NAME?</v>
      </c>
      <c r="C33" s="298" t="e">
        <f ca="1">_xll.qlRateHelperQuoteName(,B33)</f>
        <v>#NAME?</v>
      </c>
      <c r="D33" s="955" t="e">
        <f ca="1">_xll.qlRateHelperQuoteValue(Trigger,$B33)</f>
        <v>#NAME?</v>
      </c>
      <c r="E33" s="790" t="e">
        <f ca="1">_xll.qlFuturesRateHelperConvexityAdjustment($B33,Trigger)</f>
        <v>#NAME?</v>
      </c>
      <c r="F33" s="59" t="b">
        <v>0</v>
      </c>
      <c r="G33" s="59">
        <v>60</v>
      </c>
      <c r="H33" s="59">
        <v>1</v>
      </c>
      <c r="I33" s="945" t="e">
        <f ca="1">_xll.qlRateHelperEarliestDate(Trigger,$B33)</f>
        <v>#NAME?</v>
      </c>
      <c r="J33" s="944" t="e">
        <f ca="1">_xll.qlRateHelperLatestDate(Trigger,$B33)</f>
        <v>#NAME?</v>
      </c>
    </row>
    <row r="34" spans="1:10" x14ac:dyDescent="0.2">
      <c r="A34" s="279" t="b">
        <v>1</v>
      </c>
      <c r="B34" s="947" t="e">
        <f ca="1">Futures_STD!J17</f>
        <v>#NAME?</v>
      </c>
      <c r="C34" s="298" t="e">
        <f ca="1">_xll.qlRateHelperQuoteName(,B34)</f>
        <v>#NAME?</v>
      </c>
      <c r="D34" s="955" t="e">
        <f ca="1">_xll.qlRateHelperQuoteValue(Trigger,$B34)</f>
        <v>#NAME?</v>
      </c>
      <c r="E34" s="790" t="e">
        <f ca="1">_xll.qlFuturesRateHelperConvexityAdjustment($B34,Trigger)</f>
        <v>#NAME?</v>
      </c>
      <c r="F34" s="59" t="b">
        <v>0</v>
      </c>
      <c r="G34" s="59">
        <v>60</v>
      </c>
      <c r="H34" s="59">
        <v>1</v>
      </c>
      <c r="I34" s="945" t="e">
        <f ca="1">_xll.qlRateHelperEarliestDate(Trigger,$B34)</f>
        <v>#NAME?</v>
      </c>
      <c r="J34" s="944" t="e">
        <f ca="1">_xll.qlRateHelperLatestDate(Trigger,$B34)</f>
        <v>#NAME?</v>
      </c>
    </row>
    <row r="35" spans="1:10" x14ac:dyDescent="0.2">
      <c r="A35" s="279" t="b">
        <v>1</v>
      </c>
      <c r="B35" s="947" t="e">
        <f ca="1">Futures_STD!J18</f>
        <v>#NAME?</v>
      </c>
      <c r="C35" s="298" t="e">
        <f ca="1">_xll.qlRateHelperQuoteName(,B35)</f>
        <v>#NAME?</v>
      </c>
      <c r="D35" s="955" t="e">
        <f ca="1">_xll.qlRateHelperQuoteValue(Trigger,$B35)</f>
        <v>#NAME?</v>
      </c>
      <c r="E35" s="790" t="e">
        <f ca="1">_xll.qlFuturesRateHelperConvexityAdjustment($B35,Trigger)</f>
        <v>#NAME?</v>
      </c>
      <c r="F35" s="59" t="b">
        <v>0</v>
      </c>
      <c r="G35" s="59">
        <v>60</v>
      </c>
      <c r="H35" s="59">
        <v>1</v>
      </c>
      <c r="I35" s="945" t="e">
        <f ca="1">_xll.qlRateHelperEarliestDate(Trigger,$B35)</f>
        <v>#NAME?</v>
      </c>
      <c r="J35" s="944" t="e">
        <f ca="1">_xll.qlRateHelperLatestDate(Trigger,$B35)</f>
        <v>#NAME?</v>
      </c>
    </row>
    <row r="36" spans="1:10" x14ac:dyDescent="0.2">
      <c r="A36" s="279" t="b">
        <v>1</v>
      </c>
      <c r="B36" s="947" t="e">
        <f ca="1">Futures_STD!J19</f>
        <v>#NAME?</v>
      </c>
      <c r="C36" s="298" t="e">
        <f ca="1">_xll.qlRateHelperQuoteName(,B36)</f>
        <v>#NAME?</v>
      </c>
      <c r="D36" s="955" t="e">
        <f ca="1">_xll.qlRateHelperQuoteValue(Trigger,$B36)</f>
        <v>#NAME?</v>
      </c>
      <c r="E36" s="790" t="e">
        <f ca="1">_xll.qlFuturesRateHelperConvexityAdjustment($B36,Trigger)</f>
        <v>#NAME?</v>
      </c>
      <c r="F36" s="59" t="b">
        <v>0</v>
      </c>
      <c r="G36" s="59">
        <v>60</v>
      </c>
      <c r="H36" s="59">
        <v>1</v>
      </c>
      <c r="I36" s="945" t="e">
        <f ca="1">_xll.qlRateHelperEarliestDate(Trigger,$B36)</f>
        <v>#NAME?</v>
      </c>
      <c r="J36" s="944" t="e">
        <f ca="1">_xll.qlRateHelperLatestDate(Trigger,$B36)</f>
        <v>#NAME?</v>
      </c>
    </row>
    <row r="37" spans="1:10" x14ac:dyDescent="0.2">
      <c r="A37" s="279" t="b">
        <v>1</v>
      </c>
      <c r="B37" s="947" t="e">
        <f ca="1">Futures_STD!J20</f>
        <v>#NAME?</v>
      </c>
      <c r="C37" s="298" t="e">
        <f ca="1">_xll.qlRateHelperQuoteName(,B37)</f>
        <v>#NAME?</v>
      </c>
      <c r="D37" s="955" t="e">
        <f ca="1">_xll.qlRateHelperQuoteValue(Trigger,$B37)</f>
        <v>#NAME?</v>
      </c>
      <c r="E37" s="790" t="e">
        <f ca="1">_xll.qlFuturesRateHelperConvexityAdjustment($B37,Trigger)</f>
        <v>#NAME?</v>
      </c>
      <c r="F37" s="59" t="b">
        <v>0</v>
      </c>
      <c r="G37" s="59">
        <v>30</v>
      </c>
      <c r="H37" s="59">
        <v>1</v>
      </c>
      <c r="I37" s="945" t="e">
        <f ca="1">_xll.qlRateHelperEarliestDate(Trigger,$B37)</f>
        <v>#NAME?</v>
      </c>
      <c r="J37" s="944" t="e">
        <f ca="1">_xll.qlRateHelperLatestDate(Trigger,$B37)</f>
        <v>#NAME?</v>
      </c>
    </row>
    <row r="38" spans="1:10" x14ac:dyDescent="0.2">
      <c r="A38" s="279" t="b">
        <v>1</v>
      </c>
      <c r="B38" s="947" t="e">
        <f ca="1">Futures_STD!J21</f>
        <v>#NAME?</v>
      </c>
      <c r="C38" s="298" t="e">
        <f ca="1">_xll.qlRateHelperQuoteName(,B38)</f>
        <v>#NAME?</v>
      </c>
      <c r="D38" s="955" t="e">
        <f ca="1">_xll.qlRateHelperQuoteValue(Trigger,$B38)</f>
        <v>#NAME?</v>
      </c>
      <c r="E38" s="790" t="e">
        <f ca="1">_xll.qlFuturesRateHelperConvexityAdjustment($B38,Trigger)</f>
        <v>#NAME?</v>
      </c>
      <c r="F38" s="59" t="b">
        <v>0</v>
      </c>
      <c r="G38" s="59">
        <v>30</v>
      </c>
      <c r="H38" s="59">
        <v>1</v>
      </c>
      <c r="I38" s="945" t="e">
        <f ca="1">_xll.qlRateHelperEarliestDate(Trigger,$B38)</f>
        <v>#NAME?</v>
      </c>
      <c r="J38" s="944" t="e">
        <f ca="1">_xll.qlRateHelperLatestDate(Trigger,$B38)</f>
        <v>#NAME?</v>
      </c>
    </row>
    <row r="39" spans="1:10" x14ac:dyDescent="0.2">
      <c r="A39" s="279" t="b">
        <v>1</v>
      </c>
      <c r="B39" s="947" t="e">
        <f ca="1">Futures_STD!J22</f>
        <v>#NAME?</v>
      </c>
      <c r="C39" s="298" t="e">
        <f ca="1">_xll.qlRateHelperQuoteName(,B39)</f>
        <v>#NAME?</v>
      </c>
      <c r="D39" s="955" t="e">
        <f ca="1">_xll.qlRateHelperQuoteValue(Trigger,$B39)</f>
        <v>#NAME?</v>
      </c>
      <c r="E39" s="790" t="e">
        <f ca="1">_xll.qlFuturesRateHelperConvexityAdjustment($B39,Trigger)</f>
        <v>#NAME?</v>
      </c>
      <c r="F39" s="59" t="b">
        <v>0</v>
      </c>
      <c r="G39" s="59">
        <v>30</v>
      </c>
      <c r="H39" s="59">
        <v>1</v>
      </c>
      <c r="I39" s="945" t="e">
        <f ca="1">_xll.qlRateHelperEarliestDate(Trigger,$B39)</f>
        <v>#NAME?</v>
      </c>
      <c r="J39" s="944" t="e">
        <f ca="1">_xll.qlRateHelperLatestDate(Trigger,$B39)</f>
        <v>#NAME?</v>
      </c>
    </row>
    <row r="40" spans="1:10" x14ac:dyDescent="0.2">
      <c r="A40" s="279" t="b">
        <v>1</v>
      </c>
      <c r="B40" s="947" t="e">
        <f ca="1">Futures_STD!J23</f>
        <v>#NAME?</v>
      </c>
      <c r="C40" s="298" t="e">
        <f ca="1">_xll.qlRateHelperQuoteName(,B40)</f>
        <v>#NAME?</v>
      </c>
      <c r="D40" s="955" t="e">
        <f ca="1">_xll.qlRateHelperQuoteValue(Trigger,$B40)</f>
        <v>#NAME?</v>
      </c>
      <c r="E40" s="790" t="e">
        <f ca="1">_xll.qlFuturesRateHelperConvexityAdjustment($B40,Trigger)</f>
        <v>#NAME?</v>
      </c>
      <c r="F40" s="59" t="b">
        <v>0</v>
      </c>
      <c r="G40" s="59">
        <v>30</v>
      </c>
      <c r="H40" s="59">
        <v>1</v>
      </c>
      <c r="I40" s="945" t="e">
        <f ca="1">_xll.qlRateHelperEarliestDate(Trigger,$B40)</f>
        <v>#NAME?</v>
      </c>
      <c r="J40" s="944" t="e">
        <f ca="1">_xll.qlRateHelperLatestDate(Trigger,$B40)</f>
        <v>#NAME?</v>
      </c>
    </row>
    <row r="41" spans="1:10" x14ac:dyDescent="0.2">
      <c r="A41" s="279" t="b">
        <v>1</v>
      </c>
      <c r="B41" s="947" t="e">
        <f ca="1">Futures_STD!J24</f>
        <v>#NAME?</v>
      </c>
      <c r="C41" s="298" t="e">
        <f ca="1">_xll.qlRateHelperQuoteName(,B41)</f>
        <v>#NAME?</v>
      </c>
      <c r="D41" s="955" t="e">
        <f ca="1">_xll.qlRateHelperQuoteValue(Trigger,$B41)</f>
        <v>#NAME?</v>
      </c>
      <c r="E41" s="790" t="e">
        <f ca="1">_xll.qlFuturesRateHelperConvexityAdjustment($B41,Trigger)</f>
        <v>#NAME?</v>
      </c>
      <c r="F41" s="59" t="b">
        <v>0</v>
      </c>
      <c r="G41" s="59">
        <v>30</v>
      </c>
      <c r="H41" s="59">
        <v>1</v>
      </c>
      <c r="I41" s="945" t="e">
        <f ca="1">_xll.qlRateHelperEarliestDate(Trigger,$B41)</f>
        <v>#NAME?</v>
      </c>
      <c r="J41" s="944" t="e">
        <f ca="1">_xll.qlRateHelperLatestDate(Trigger,$B41)</f>
        <v>#NAME?</v>
      </c>
    </row>
    <row r="42" spans="1:10" x14ac:dyDescent="0.2">
      <c r="A42" s="279" t="b">
        <v>1</v>
      </c>
      <c r="B42" s="947" t="e">
        <f ca="1">Futures_STD!J25</f>
        <v>#NAME?</v>
      </c>
      <c r="C42" s="298" t="e">
        <f ca="1">_xll.qlRateHelperQuoteName(,B42)</f>
        <v>#NAME?</v>
      </c>
      <c r="D42" s="955" t="e">
        <f ca="1">_xll.qlRateHelperQuoteValue(Trigger,$B42)</f>
        <v>#NAME?</v>
      </c>
      <c r="E42" s="790" t="e">
        <f ca="1">_xll.qlFuturesRateHelperConvexityAdjustment($B42,Trigger)</f>
        <v>#NAME?</v>
      </c>
      <c r="F42" s="59" t="b">
        <v>0</v>
      </c>
      <c r="G42" s="59">
        <v>30</v>
      </c>
      <c r="H42" s="59">
        <v>1</v>
      </c>
      <c r="I42" s="945" t="e">
        <f ca="1">_xll.qlRateHelperEarliestDate(Trigger,$B42)</f>
        <v>#NAME?</v>
      </c>
      <c r="J42" s="944" t="e">
        <f ca="1">_xll.qlRateHelperLatestDate(Trigger,$B42)</f>
        <v>#NAME?</v>
      </c>
    </row>
    <row r="43" spans="1:10" x14ac:dyDescent="0.2">
      <c r="A43" s="279" t="b">
        <v>1</v>
      </c>
      <c r="B43" s="947" t="e">
        <f ca="1">Futures_STD!J26</f>
        <v>#NAME?</v>
      </c>
      <c r="C43" s="298" t="e">
        <f ca="1">_xll.qlRateHelperQuoteName(,B43)</f>
        <v>#NAME?</v>
      </c>
      <c r="D43" s="955" t="e">
        <f ca="1">_xll.qlRateHelperQuoteValue(Trigger,$B43)</f>
        <v>#NAME?</v>
      </c>
      <c r="E43" s="790" t="e">
        <f ca="1">_xll.qlFuturesRateHelperConvexityAdjustment($B43,Trigger)</f>
        <v>#NAME?</v>
      </c>
      <c r="F43" s="59" t="b">
        <v>0</v>
      </c>
      <c r="G43" s="59">
        <v>30</v>
      </c>
      <c r="H43" s="59">
        <v>1</v>
      </c>
      <c r="I43" s="945" t="e">
        <f ca="1">_xll.qlRateHelperEarliestDate(Trigger,$B43)</f>
        <v>#NAME?</v>
      </c>
      <c r="J43" s="944" t="e">
        <f ca="1">_xll.qlRateHelperLatestDate(Trigger,$B43)</f>
        <v>#NAME?</v>
      </c>
    </row>
    <row r="44" spans="1:10" x14ac:dyDescent="0.2">
      <c r="A44" s="279" t="b">
        <v>1</v>
      </c>
      <c r="B44" s="947" t="e">
        <f ca="1">Futures_STD!J27</f>
        <v>#NAME?</v>
      </c>
      <c r="C44" s="298" t="e">
        <f ca="1">_xll.qlRateHelperQuoteName(,B44)</f>
        <v>#NAME?</v>
      </c>
      <c r="D44" s="955" t="e">
        <f ca="1">_xll.qlRateHelperQuoteValue(Trigger,$B44)</f>
        <v>#NAME?</v>
      </c>
      <c r="E44" s="790" t="e">
        <f ca="1">_xll.qlFuturesRateHelperConvexityAdjustment($B44,Trigger)</f>
        <v>#NAME?</v>
      </c>
      <c r="F44" s="59" t="b">
        <v>0</v>
      </c>
      <c r="G44" s="59">
        <v>30</v>
      </c>
      <c r="H44" s="59">
        <v>1</v>
      </c>
      <c r="I44" s="945" t="e">
        <f ca="1">_xll.qlRateHelperEarliestDate(Trigger,$B44)</f>
        <v>#NAME?</v>
      </c>
      <c r="J44" s="944" t="e">
        <f ca="1">_xll.qlRateHelperLatestDate(Trigger,$B44)</f>
        <v>#NAME?</v>
      </c>
    </row>
    <row r="45" spans="1:10" x14ac:dyDescent="0.2">
      <c r="A45" s="279" t="b">
        <v>1</v>
      </c>
      <c r="B45" s="947" t="e">
        <f ca="1">Futures_STD!J28</f>
        <v>#NAME?</v>
      </c>
      <c r="C45" s="298" t="e">
        <f ca="1">_xll.qlRateHelperQuoteName(,B45)</f>
        <v>#NAME?</v>
      </c>
      <c r="D45" s="955" t="e">
        <f ca="1">_xll.qlRateHelperQuoteValue(Trigger,$B45)</f>
        <v>#NAME?</v>
      </c>
      <c r="E45" s="790" t="e">
        <f ca="1">_xll.qlFuturesRateHelperConvexityAdjustment($B45,Trigger)</f>
        <v>#NAME?</v>
      </c>
      <c r="F45" s="59" t="b">
        <v>0</v>
      </c>
      <c r="G45" s="59">
        <v>30</v>
      </c>
      <c r="H45" s="59">
        <v>1</v>
      </c>
      <c r="I45" s="945" t="e">
        <f ca="1">_xll.qlRateHelperEarliestDate(Trigger,$B45)</f>
        <v>#NAME?</v>
      </c>
      <c r="J45" s="944" t="e">
        <f ca="1">_xll.qlRateHelperLatestDate(Trigger,$B45)</f>
        <v>#NAME?</v>
      </c>
    </row>
    <row r="46" spans="1:10" x14ac:dyDescent="0.2">
      <c r="A46" s="279" t="b">
        <v>1</v>
      </c>
      <c r="B46" s="947" t="e">
        <f ca="1">Futures_STD!J29</f>
        <v>#NAME?</v>
      </c>
      <c r="C46" s="298" t="e">
        <f ca="1">_xll.qlRateHelperQuoteName(,B46)</f>
        <v>#NAME?</v>
      </c>
      <c r="D46" s="955" t="e">
        <f ca="1">_xll.qlRateHelperQuoteValue(Trigger,$B46)</f>
        <v>#NAME?</v>
      </c>
      <c r="E46" s="790" t="e">
        <f ca="1">_xll.qlFuturesRateHelperConvexityAdjustment($B46,Trigger)</f>
        <v>#NAME?</v>
      </c>
      <c r="F46" s="59" t="b">
        <v>0</v>
      </c>
      <c r="G46" s="59">
        <v>30</v>
      </c>
      <c r="H46" s="59">
        <v>1</v>
      </c>
      <c r="I46" s="945" t="e">
        <f ca="1">_xll.qlRateHelperEarliestDate(Trigger,$B46)</f>
        <v>#NAME?</v>
      </c>
      <c r="J46" s="944" t="e">
        <f ca="1">_xll.qlRateHelperLatestDate(Trigger,$B46)</f>
        <v>#NAME?</v>
      </c>
    </row>
    <row r="47" spans="1:10" x14ac:dyDescent="0.2">
      <c r="A47" s="279" t="b">
        <v>1</v>
      </c>
      <c r="B47" s="947" t="e">
        <f ca="1">Futures_STD!J30</f>
        <v>#NAME?</v>
      </c>
      <c r="C47" s="298" t="e">
        <f ca="1">_xll.qlRateHelperQuoteName(,B47)</f>
        <v>#NAME?</v>
      </c>
      <c r="D47" s="955" t="e">
        <f ca="1">_xll.qlRateHelperQuoteValue(Trigger,$B47)</f>
        <v>#NAME?</v>
      </c>
      <c r="E47" s="790" t="e">
        <f ca="1">_xll.qlFuturesRateHelperConvexityAdjustment($B47,Trigger)</f>
        <v>#NAME?</v>
      </c>
      <c r="F47" s="59" t="b">
        <v>0</v>
      </c>
      <c r="G47" s="59">
        <v>30</v>
      </c>
      <c r="H47" s="59">
        <v>1</v>
      </c>
      <c r="I47" s="945" t="e">
        <f ca="1">_xll.qlRateHelperEarliestDate(Trigger,$B47)</f>
        <v>#NAME?</v>
      </c>
      <c r="J47" s="944" t="e">
        <f ca="1">_xll.qlRateHelperLatestDate(Trigger,$B47)</f>
        <v>#NAME?</v>
      </c>
    </row>
    <row r="48" spans="1:10" x14ac:dyDescent="0.2">
      <c r="A48" s="279" t="b">
        <v>1</v>
      </c>
      <c r="B48" s="947" t="e">
        <f ca="1">Futures_STD!J31</f>
        <v>#NAME?</v>
      </c>
      <c r="C48" s="298" t="e">
        <f ca="1">_xll.qlRateHelperQuoteName(,B48)</f>
        <v>#NAME?</v>
      </c>
      <c r="D48" s="955" t="e">
        <f ca="1">_xll.qlRateHelperQuoteValue(Trigger,$B48)</f>
        <v>#NAME?</v>
      </c>
      <c r="E48" s="790" t="e">
        <f ca="1">_xll.qlFuturesRateHelperConvexityAdjustment($B48,Trigger)</f>
        <v>#NAME?</v>
      </c>
      <c r="F48" s="59" t="b">
        <v>0</v>
      </c>
      <c r="G48" s="59">
        <v>30</v>
      </c>
      <c r="H48" s="59">
        <v>1</v>
      </c>
      <c r="I48" s="945" t="e">
        <f ca="1">_xll.qlRateHelperEarliestDate(Trigger,$B48)</f>
        <v>#NAME?</v>
      </c>
      <c r="J48" s="944" t="e">
        <f ca="1">_xll.qlRateHelperLatestDate(Trigger,$B48)</f>
        <v>#NAME?</v>
      </c>
    </row>
    <row r="49" spans="1:10" x14ac:dyDescent="0.2">
      <c r="A49" s="279" t="b">
        <v>1</v>
      </c>
      <c r="B49" s="947" t="e">
        <f ca="1">Futures_STD!J32</f>
        <v>#NAME?</v>
      </c>
      <c r="C49" s="298" t="e">
        <f ca="1">_xll.qlRateHelperQuoteName(,B49)</f>
        <v>#NAME?</v>
      </c>
      <c r="D49" s="955" t="e">
        <f ca="1">_xll.qlRateHelperQuoteValue(Trigger,$B49)</f>
        <v>#NAME?</v>
      </c>
      <c r="E49" s="790" t="e">
        <f ca="1">_xll.qlFuturesRateHelperConvexityAdjustment($B49,Trigger)</f>
        <v>#NAME?</v>
      </c>
      <c r="F49" s="59" t="b">
        <v>0</v>
      </c>
      <c r="G49" s="59">
        <v>30</v>
      </c>
      <c r="H49" s="59">
        <v>1</v>
      </c>
      <c r="I49" s="945" t="e">
        <f ca="1">_xll.qlRateHelperEarliestDate(Trigger,$B49)</f>
        <v>#NAME?</v>
      </c>
      <c r="J49" s="944" t="e">
        <f ca="1">_xll.qlRateHelperLatestDate(Trigger,$B49)</f>
        <v>#NAME?</v>
      </c>
    </row>
    <row r="50" spans="1:10" x14ac:dyDescent="0.2">
      <c r="A50" s="279" t="b">
        <v>1</v>
      </c>
      <c r="B50" s="947" t="e">
        <f ca="1">Futures_STD!J33</f>
        <v>#NAME?</v>
      </c>
      <c r="C50" s="298" t="e">
        <f ca="1">_xll.qlRateHelperQuoteName(,B50)</f>
        <v>#NAME?</v>
      </c>
      <c r="D50" s="955" t="e">
        <f ca="1">_xll.qlRateHelperQuoteValue(Trigger,$B50)</f>
        <v>#NAME?</v>
      </c>
      <c r="E50" s="790" t="e">
        <f ca="1">_xll.qlFuturesRateHelperConvexityAdjustment($B50,Trigger)</f>
        <v>#NAME?</v>
      </c>
      <c r="F50" s="59" t="b">
        <v>0</v>
      </c>
      <c r="G50" s="59">
        <v>30</v>
      </c>
      <c r="H50" s="59">
        <v>1</v>
      </c>
      <c r="I50" s="945" t="e">
        <f ca="1">_xll.qlRateHelperEarliestDate(Trigger,$B50)</f>
        <v>#NAME?</v>
      </c>
      <c r="J50" s="944" t="e">
        <f ca="1">_xll.qlRateHelperLatestDate(Trigger,$B50)</f>
        <v>#NAME?</v>
      </c>
    </row>
    <row r="51" spans="1:10" x14ac:dyDescent="0.2">
      <c r="A51" s="279" t="b">
        <v>1</v>
      </c>
      <c r="B51" s="947" t="e">
        <f ca="1">Futures_STD!J34</f>
        <v>#NAME?</v>
      </c>
      <c r="C51" s="298" t="e">
        <f ca="1">_xll.qlRateHelperQuoteName(,B51)</f>
        <v>#NAME?</v>
      </c>
      <c r="D51" s="955" t="e">
        <f ca="1">_xll.qlRateHelperQuoteValue(Trigger,$B51)</f>
        <v>#NAME?</v>
      </c>
      <c r="E51" s="790" t="e">
        <f ca="1">_xll.qlFuturesRateHelperConvexityAdjustment($B51,Trigger)</f>
        <v>#NAME?</v>
      </c>
      <c r="F51" s="59" t="b">
        <v>0</v>
      </c>
      <c r="G51" s="59">
        <v>30</v>
      </c>
      <c r="H51" s="59">
        <v>1</v>
      </c>
      <c r="I51" s="945" t="e">
        <f ca="1">_xll.qlRateHelperEarliestDate(Trigger,$B51)</f>
        <v>#NAME?</v>
      </c>
      <c r="J51" s="944" t="e">
        <f ca="1">_xll.qlRateHelperLatestDate(Trigger,$B51)</f>
        <v>#NAME?</v>
      </c>
    </row>
    <row r="52" spans="1:10" x14ac:dyDescent="0.2">
      <c r="A52" s="279" t="b">
        <v>1</v>
      </c>
      <c r="B52" s="947" t="e">
        <f ca="1">Futures_STD!J35</f>
        <v>#NAME?</v>
      </c>
      <c r="C52" s="298" t="e">
        <f ca="1">_xll.qlRateHelperQuoteName(,B52)</f>
        <v>#NAME?</v>
      </c>
      <c r="D52" s="955" t="e">
        <f ca="1">_xll.qlRateHelperQuoteValue(Trigger,$B52)</f>
        <v>#NAME?</v>
      </c>
      <c r="E52" s="790" t="e">
        <f ca="1">_xll.qlFuturesRateHelperConvexityAdjustment($B52,Trigger)</f>
        <v>#NAME?</v>
      </c>
      <c r="F52" s="59" t="b">
        <v>0</v>
      </c>
      <c r="G52" s="59">
        <v>30</v>
      </c>
      <c r="H52" s="59">
        <v>1</v>
      </c>
      <c r="I52" s="945" t="e">
        <f ca="1">_xll.qlRateHelperEarliestDate(Trigger,$B52)</f>
        <v>#NAME?</v>
      </c>
      <c r="J52" s="944" t="e">
        <f ca="1">_xll.qlRateHelperLatestDate(Trigger,$B52)</f>
        <v>#NAME?</v>
      </c>
    </row>
    <row r="53" spans="1:10" x14ac:dyDescent="0.2">
      <c r="A53" s="279" t="b">
        <v>1</v>
      </c>
      <c r="B53" s="947" t="e">
        <f ca="1">Futures_STD!J36</f>
        <v>#NAME?</v>
      </c>
      <c r="C53" s="298" t="e">
        <f ca="1">_xll.qlRateHelperQuoteName(,B53)</f>
        <v>#NAME?</v>
      </c>
      <c r="D53" s="955" t="e">
        <f ca="1">_xll.qlRateHelperQuoteValue(Trigger,$B53)</f>
        <v>#NAME?</v>
      </c>
      <c r="E53" s="790" t="e">
        <f ca="1">_xll.qlFuturesRateHelperConvexityAdjustment($B53,Trigger)</f>
        <v>#NAME?</v>
      </c>
      <c r="F53" s="59" t="b">
        <v>0</v>
      </c>
      <c r="G53" s="59">
        <v>30</v>
      </c>
      <c r="H53" s="59">
        <v>1</v>
      </c>
      <c r="I53" s="945" t="e">
        <f ca="1">_xll.qlRateHelperEarliestDate(Trigger,$B53)</f>
        <v>#NAME?</v>
      </c>
      <c r="J53" s="944" t="e">
        <f ca="1">_xll.qlRateHelperLatestDate(Trigger,$B53)</f>
        <v>#NAME?</v>
      </c>
    </row>
    <row r="54" spans="1:10" x14ac:dyDescent="0.2">
      <c r="A54" s="279" t="b">
        <v>1</v>
      </c>
      <c r="B54" s="947" t="e">
        <f ca="1">Futures_STD!J37</f>
        <v>#NAME?</v>
      </c>
      <c r="C54" s="298" t="e">
        <f ca="1">_xll.qlRateHelperQuoteName(,B54)</f>
        <v>#NAME?</v>
      </c>
      <c r="D54" s="955" t="e">
        <f ca="1">_xll.qlRateHelperQuoteValue(Trigger,$B54)</f>
        <v>#NAME?</v>
      </c>
      <c r="E54" s="790" t="e">
        <f ca="1">_xll.qlFuturesRateHelperConvexityAdjustment($B54,Trigger)</f>
        <v>#NAME?</v>
      </c>
      <c r="F54" s="59" t="b">
        <v>0</v>
      </c>
      <c r="G54" s="59">
        <v>30</v>
      </c>
      <c r="H54" s="59">
        <v>1</v>
      </c>
      <c r="I54" s="945" t="e">
        <f ca="1">_xll.qlRateHelperEarliestDate(Trigger,$B54)</f>
        <v>#NAME?</v>
      </c>
      <c r="J54" s="944" t="e">
        <f ca="1">_xll.qlRateHelperLatestDate(Trigger,$B54)</f>
        <v>#NAME?</v>
      </c>
    </row>
    <row r="55" spans="1:10" x14ac:dyDescent="0.2">
      <c r="A55" s="279" t="b">
        <v>1</v>
      </c>
      <c r="B55" s="947" t="e">
        <f ca="1">Futures_STD!J38</f>
        <v>#NAME?</v>
      </c>
      <c r="C55" s="298" t="e">
        <f ca="1">_xll.qlRateHelperQuoteName(,B55)</f>
        <v>#NAME?</v>
      </c>
      <c r="D55" s="955" t="e">
        <f ca="1">_xll.qlRateHelperQuoteValue(Trigger,$B55)</f>
        <v>#NAME?</v>
      </c>
      <c r="E55" s="790" t="e">
        <f ca="1">_xll.qlFuturesRateHelperConvexityAdjustment($B55,Trigger)</f>
        <v>#NAME?</v>
      </c>
      <c r="F55" s="59" t="b">
        <v>0</v>
      </c>
      <c r="G55" s="59">
        <v>30</v>
      </c>
      <c r="H55" s="59">
        <v>1</v>
      </c>
      <c r="I55" s="945" t="e">
        <f ca="1">_xll.qlRateHelperEarliestDate(Trigger,$B55)</f>
        <v>#NAME?</v>
      </c>
      <c r="J55" s="944" t="e">
        <f ca="1">_xll.qlRateHelperLatestDate(Trigger,$B55)</f>
        <v>#NAME?</v>
      </c>
    </row>
    <row r="56" spans="1:10" x14ac:dyDescent="0.2">
      <c r="A56" s="279" t="b">
        <v>1</v>
      </c>
      <c r="B56" s="947" t="e">
        <f ca="1">Futures_STD!J39</f>
        <v>#NAME?</v>
      </c>
      <c r="C56" s="298" t="e">
        <f ca="1">_xll.qlRateHelperQuoteName(,B56)</f>
        <v>#NAME?</v>
      </c>
      <c r="D56" s="955" t="e">
        <f ca="1">_xll.qlRateHelperQuoteValue(Trigger,$B56)</f>
        <v>#NAME?</v>
      </c>
      <c r="E56" s="790" t="e">
        <f ca="1">_xll.qlFuturesRateHelperConvexityAdjustment($B56,Trigger)</f>
        <v>#NAME?</v>
      </c>
      <c r="F56" s="59" t="b">
        <v>0</v>
      </c>
      <c r="G56" s="59">
        <v>30</v>
      </c>
      <c r="H56" s="59">
        <v>1</v>
      </c>
      <c r="I56" s="945" t="e">
        <f ca="1">_xll.qlRateHelperEarliestDate(Trigger,$B56)</f>
        <v>#NAME?</v>
      </c>
      <c r="J56" s="944" t="e">
        <f ca="1">_xll.qlRateHelperLatestDate(Trigger,$B56)</f>
        <v>#NAME?</v>
      </c>
    </row>
    <row r="57" spans="1:10" x14ac:dyDescent="0.2">
      <c r="A57" s="279" t="b">
        <v>1</v>
      </c>
      <c r="B57" s="947" t="e">
        <f ca="1">Futures_STD!J40</f>
        <v>#NAME?</v>
      </c>
      <c r="C57" s="298" t="e">
        <f ca="1">_xll.qlRateHelperQuoteName(,B57)</f>
        <v>#NAME?</v>
      </c>
      <c r="D57" s="955" t="e">
        <f ca="1">_xll.qlRateHelperQuoteValue(Trigger,$B57)</f>
        <v>#NAME?</v>
      </c>
      <c r="E57" s="790" t="e">
        <f ca="1">_xll.qlFuturesRateHelperConvexityAdjustment($B57,Trigger)</f>
        <v>#NAME?</v>
      </c>
      <c r="F57" s="59" t="b">
        <v>0</v>
      </c>
      <c r="G57" s="59">
        <v>30</v>
      </c>
      <c r="H57" s="59">
        <v>1</v>
      </c>
      <c r="I57" s="945" t="e">
        <f ca="1">_xll.qlRateHelperEarliestDate(Trigger,$B57)</f>
        <v>#NAME?</v>
      </c>
      <c r="J57" s="944" t="e">
        <f ca="1">_xll.qlRateHelperLatestDate(Trigger,$B57)</f>
        <v>#NAME?</v>
      </c>
    </row>
    <row r="58" spans="1:10" x14ac:dyDescent="0.2">
      <c r="A58" s="279" t="b">
        <v>1</v>
      </c>
      <c r="B58" s="947" t="e">
        <f ca="1">Futures_STD!J41</f>
        <v>#NAME?</v>
      </c>
      <c r="C58" s="298" t="e">
        <f ca="1">_xll.qlRateHelperQuoteName(,B58)</f>
        <v>#NAME?</v>
      </c>
      <c r="D58" s="955" t="e">
        <f ca="1">_xll.qlRateHelperQuoteValue(Trigger,$B58)</f>
        <v>#NAME?</v>
      </c>
      <c r="E58" s="790" t="e">
        <f ca="1">_xll.qlFuturesRateHelperConvexityAdjustment($B58,Trigger)</f>
        <v>#NAME?</v>
      </c>
      <c r="F58" s="59" t="b">
        <v>0</v>
      </c>
      <c r="G58" s="59">
        <v>30</v>
      </c>
      <c r="H58" s="59">
        <v>1</v>
      </c>
      <c r="I58" s="945" t="e">
        <f ca="1">_xll.qlRateHelperEarliestDate(Trigger,$B58)</f>
        <v>#NAME?</v>
      </c>
      <c r="J58" s="944" t="e">
        <f ca="1">_xll.qlRateHelperLatestDate(Trigger,$B58)</f>
        <v>#NAME?</v>
      </c>
    </row>
    <row r="59" spans="1:10" x14ac:dyDescent="0.2">
      <c r="A59" s="279" t="b">
        <v>1</v>
      </c>
      <c r="B59" s="947" t="e">
        <f ca="1">Futures_STD!J42</f>
        <v>#NAME?</v>
      </c>
      <c r="C59" s="298" t="e">
        <f ca="1">_xll.qlRateHelperQuoteName(,B59)</f>
        <v>#NAME?</v>
      </c>
      <c r="D59" s="955" t="e">
        <f ca="1">_xll.qlRateHelperQuoteValue(Trigger,$B59)</f>
        <v>#NAME?</v>
      </c>
      <c r="E59" s="790" t="e">
        <f ca="1">_xll.qlFuturesRateHelperConvexityAdjustment($B59,Trigger)</f>
        <v>#NAME?</v>
      </c>
      <c r="F59" s="59" t="b">
        <v>0</v>
      </c>
      <c r="G59" s="59">
        <v>30</v>
      </c>
      <c r="H59" s="59">
        <v>1</v>
      </c>
      <c r="I59" s="945" t="e">
        <f ca="1">_xll.qlRateHelperEarliestDate(Trigger,$B59)</f>
        <v>#NAME?</v>
      </c>
      <c r="J59" s="944" t="e">
        <f ca="1">_xll.qlRateHelperLatestDate(Trigger,$B59)</f>
        <v>#NAME?</v>
      </c>
    </row>
    <row r="60" spans="1:10" x14ac:dyDescent="0.2">
      <c r="A60" s="279" t="b">
        <v>1</v>
      </c>
      <c r="B60" s="947" t="e">
        <f ca="1">Futures_STD!J43</f>
        <v>#NAME?</v>
      </c>
      <c r="C60" s="298" t="e">
        <f ca="1">_xll.qlRateHelperQuoteName(,B60)</f>
        <v>#NAME?</v>
      </c>
      <c r="D60" s="955" t="e">
        <f ca="1">_xll.qlRateHelperQuoteValue(Trigger,$B60)</f>
        <v>#NAME?</v>
      </c>
      <c r="E60" s="790" t="e">
        <f ca="1">_xll.qlFuturesRateHelperConvexityAdjustment($B60,Trigger)</f>
        <v>#NAME?</v>
      </c>
      <c r="F60" s="59" t="b">
        <v>0</v>
      </c>
      <c r="G60" s="59">
        <v>30</v>
      </c>
      <c r="H60" s="59">
        <v>1</v>
      </c>
      <c r="I60" s="945" t="e">
        <f ca="1">_xll.qlRateHelperEarliestDate(Trigger,$B60)</f>
        <v>#NAME?</v>
      </c>
      <c r="J60" s="944" t="e">
        <f ca="1">_xll.qlRateHelperLatestDate(Trigger,$B60)</f>
        <v>#NAME?</v>
      </c>
    </row>
    <row r="61" spans="1:10" x14ac:dyDescent="0.2">
      <c r="A61" s="279" t="b">
        <v>1</v>
      </c>
      <c r="B61" s="947" t="e">
        <f ca="1">Futures_STD!J44</f>
        <v>#NAME?</v>
      </c>
      <c r="C61" s="298" t="e">
        <f ca="1">_xll.qlRateHelperQuoteName(,B61)</f>
        <v>#NAME?</v>
      </c>
      <c r="D61" s="955" t="e">
        <f ca="1">_xll.qlRateHelperQuoteValue(Trigger,$B61)</f>
        <v>#NAME?</v>
      </c>
      <c r="E61" s="790" t="e">
        <f ca="1">_xll.qlFuturesRateHelperConvexityAdjustment($B61,Trigger)</f>
        <v>#NAME?</v>
      </c>
      <c r="F61" s="59" t="b">
        <v>0</v>
      </c>
      <c r="G61" s="59">
        <v>30</v>
      </c>
      <c r="H61" s="59">
        <v>1</v>
      </c>
      <c r="I61" s="945" t="e">
        <f ca="1">_xll.qlRateHelperEarliestDate(Trigger,$B61)</f>
        <v>#NAME?</v>
      </c>
      <c r="J61" s="944" t="e">
        <f ca="1">_xll.qlRateHelperLatestDate(Trigger,$B61)</f>
        <v>#NAME?</v>
      </c>
    </row>
    <row r="62" spans="1:10" x14ac:dyDescent="0.2">
      <c r="A62" s="961"/>
      <c r="B62" s="960" t="e">
        <f ca="1">FRAs_STD!H3</f>
        <v>#NAME?</v>
      </c>
      <c r="C62" s="795" t="e">
        <f ca="1">_xll.qlRateHelperQuoteName(,B62)</f>
        <v>#NAME?</v>
      </c>
      <c r="D62" s="959" t="e">
        <f ca="1">_xll.qlRateHelperQuoteValue(Trigger,$B62)</f>
        <v>#NAME?</v>
      </c>
      <c r="E62" s="794" t="e">
        <f ca="1">_xll.qlFuturesRateHelperConvexityAdjustment($B62,Trigger)</f>
        <v>#NAME?</v>
      </c>
      <c r="F62" s="793" t="b">
        <v>0</v>
      </c>
      <c r="G62" s="793">
        <v>30</v>
      </c>
      <c r="H62" s="793">
        <v>1</v>
      </c>
      <c r="I62" s="958" t="e">
        <f ca="1">_xll.qlRateHelperEarliestDate(Trigger,$B62)</f>
        <v>#NAME?</v>
      </c>
      <c r="J62" s="957" t="e">
        <f ca="1">_xll.qlRateHelperLatestDate(Trigger,$B62)</f>
        <v>#NAME?</v>
      </c>
    </row>
    <row r="63" spans="1:10" x14ac:dyDescent="0.2">
      <c r="A63" s="956"/>
      <c r="B63" s="947" t="e">
        <f ca="1">FRAs_STD!H4</f>
        <v>#NAME?</v>
      </c>
      <c r="C63" s="298" t="e">
        <f ca="1">_xll.qlRateHelperQuoteName(,B63)</f>
        <v>#NAME?</v>
      </c>
      <c r="D63" s="955" t="e">
        <f ca="1">_xll.qlRateHelperQuoteValue(Trigger,$B63)</f>
        <v>#NAME?</v>
      </c>
      <c r="E63" s="790" t="e">
        <f ca="1">_xll.qlFuturesRateHelperConvexityAdjustment($B63,Trigger)</f>
        <v>#NAME?</v>
      </c>
      <c r="F63" s="59" t="b">
        <v>0</v>
      </c>
      <c r="G63" s="59">
        <v>30</v>
      </c>
      <c r="H63" s="59">
        <v>1</v>
      </c>
      <c r="I63" s="945" t="e">
        <f ca="1">_xll.qlRateHelperEarliestDate(Trigger,$B63)</f>
        <v>#NAME?</v>
      </c>
      <c r="J63" s="944" t="e">
        <f ca="1">_xll.qlRateHelperLatestDate(Trigger,$B63)</f>
        <v>#NAME?</v>
      </c>
    </row>
    <row r="64" spans="1:10" x14ac:dyDescent="0.2">
      <c r="A64" s="956"/>
      <c r="B64" s="947" t="e">
        <f ca="1">FRAs_STD!H5</f>
        <v>#NAME?</v>
      </c>
      <c r="C64" s="298" t="e">
        <f ca="1">_xll.qlRateHelperQuoteName(,B64)</f>
        <v>#NAME?</v>
      </c>
      <c r="D64" s="955" t="e">
        <f ca="1">_xll.qlRateHelperQuoteValue(Trigger,$B64)</f>
        <v>#NAME?</v>
      </c>
      <c r="E64" s="790" t="e">
        <f ca="1">_xll.qlFuturesRateHelperConvexityAdjustment($B64,Trigger)</f>
        <v>#NAME?</v>
      </c>
      <c r="F64" s="59" t="b">
        <v>0</v>
      </c>
      <c r="G64" s="59">
        <v>30</v>
      </c>
      <c r="H64" s="59">
        <v>1</v>
      </c>
      <c r="I64" s="945" t="e">
        <f ca="1">_xll.qlRateHelperEarliestDate(Trigger,$B64)</f>
        <v>#NAME?</v>
      </c>
      <c r="J64" s="944" t="e">
        <f ca="1">_xll.qlRateHelperLatestDate(Trigger,$B64)</f>
        <v>#NAME?</v>
      </c>
    </row>
    <row r="65" spans="1:10" x14ac:dyDescent="0.2">
      <c r="A65" s="956"/>
      <c r="B65" s="947" t="e">
        <f ca="1">FRAs_STD!H6</f>
        <v>#NAME?</v>
      </c>
      <c r="C65" s="298" t="e">
        <f ca="1">_xll.qlRateHelperQuoteName(,B65)</f>
        <v>#NAME?</v>
      </c>
      <c r="D65" s="955" t="e">
        <f ca="1">_xll.qlRateHelperQuoteValue(Trigger,$B65)</f>
        <v>#NAME?</v>
      </c>
      <c r="E65" s="790" t="e">
        <f ca="1">_xll.qlFuturesRateHelperConvexityAdjustment($B65,Trigger)</f>
        <v>#NAME?</v>
      </c>
      <c r="F65" s="59" t="b">
        <v>0</v>
      </c>
      <c r="G65" s="59">
        <v>30</v>
      </c>
      <c r="H65" s="59">
        <v>1</v>
      </c>
      <c r="I65" s="945" t="e">
        <f ca="1">_xll.qlRateHelperEarliestDate(Trigger,$B65)</f>
        <v>#NAME?</v>
      </c>
      <c r="J65" s="944" t="e">
        <f ca="1">_xll.qlRateHelperLatestDate(Trigger,$B65)</f>
        <v>#NAME?</v>
      </c>
    </row>
    <row r="66" spans="1:10" x14ac:dyDescent="0.2">
      <c r="A66" s="956"/>
      <c r="B66" s="947" t="e">
        <f ca="1">FRAs_STD!H7</f>
        <v>#NAME?</v>
      </c>
      <c r="C66" s="298" t="e">
        <f ca="1">_xll.qlRateHelperQuoteName(,B66)</f>
        <v>#NAME?</v>
      </c>
      <c r="D66" s="955" t="e">
        <f ca="1">_xll.qlRateHelperQuoteValue(Trigger,$B66)</f>
        <v>#NAME?</v>
      </c>
      <c r="E66" s="790" t="e">
        <f ca="1">_xll.qlFuturesRateHelperConvexityAdjustment($B66,Trigger)</f>
        <v>#NAME?</v>
      </c>
      <c r="F66" s="59" t="b">
        <v>0</v>
      </c>
      <c r="G66" s="59">
        <v>30</v>
      </c>
      <c r="H66" s="59">
        <v>1</v>
      </c>
      <c r="I66" s="945" t="e">
        <f ca="1">_xll.qlRateHelperEarliestDate(Trigger,$B66)</f>
        <v>#NAME?</v>
      </c>
      <c r="J66" s="944" t="e">
        <f ca="1">_xll.qlRateHelperLatestDate(Trigger,$B66)</f>
        <v>#NAME?</v>
      </c>
    </row>
    <row r="67" spans="1:10" x14ac:dyDescent="0.2">
      <c r="A67" s="956"/>
      <c r="B67" s="947" t="e">
        <f ca="1">FRAs_STD!H8</f>
        <v>#NAME?</v>
      </c>
      <c r="C67" s="298" t="e">
        <f ca="1">_xll.qlRateHelperQuoteName(,B67)</f>
        <v>#NAME?</v>
      </c>
      <c r="D67" s="955" t="e">
        <f ca="1">_xll.qlRateHelperQuoteValue(Trigger,$B67)</f>
        <v>#NAME?</v>
      </c>
      <c r="E67" s="790" t="e">
        <f ca="1">_xll.qlFuturesRateHelperConvexityAdjustment($B67,Trigger)</f>
        <v>#NAME?</v>
      </c>
      <c r="F67" s="59" t="b">
        <v>1</v>
      </c>
      <c r="G67" s="59">
        <v>30</v>
      </c>
      <c r="H67" s="59">
        <v>1</v>
      </c>
      <c r="I67" s="945" t="e">
        <f ca="1">_xll.qlRateHelperEarliestDate(Trigger,$B67)</f>
        <v>#NAME?</v>
      </c>
      <c r="J67" s="944" t="e">
        <f ca="1">_xll.qlRateHelperLatestDate(Trigger,$B67)</f>
        <v>#NAME?</v>
      </c>
    </row>
    <row r="68" spans="1:10" x14ac:dyDescent="0.2">
      <c r="A68" s="956"/>
      <c r="B68" s="947" t="e">
        <f ca="1">FRAs_STD!H9</f>
        <v>#NAME?</v>
      </c>
      <c r="C68" s="298" t="e">
        <f ca="1">_xll.qlRateHelperQuoteName(,B68)</f>
        <v>#NAME?</v>
      </c>
      <c r="D68" s="955" t="e">
        <f ca="1">_xll.qlRateHelperQuoteValue(Trigger,$B68)</f>
        <v>#NAME?</v>
      </c>
      <c r="E68" s="790" t="e">
        <f ca="1">_xll.qlFuturesRateHelperConvexityAdjustment($B68,Trigger)</f>
        <v>#NAME?</v>
      </c>
      <c r="F68" s="59" t="b">
        <v>0</v>
      </c>
      <c r="G68" s="59">
        <v>30</v>
      </c>
      <c r="H68" s="59">
        <v>1</v>
      </c>
      <c r="I68" s="945" t="e">
        <f ca="1">_xll.qlRateHelperEarliestDate(Trigger,$B68)</f>
        <v>#NAME?</v>
      </c>
      <c r="J68" s="944" t="e">
        <f ca="1">_xll.qlRateHelperLatestDate(Trigger,$B68)</f>
        <v>#NAME?</v>
      </c>
    </row>
    <row r="69" spans="1:10" x14ac:dyDescent="0.2">
      <c r="A69" s="956"/>
      <c r="B69" s="947" t="e">
        <f ca="1">FRAs_STD!H10</f>
        <v>#NAME?</v>
      </c>
      <c r="C69" s="298" t="e">
        <f ca="1">_xll.qlRateHelperQuoteName(,B69)</f>
        <v>#NAME?</v>
      </c>
      <c r="D69" s="955" t="e">
        <f ca="1">_xll.qlRateHelperQuoteValue(Trigger,$B69)</f>
        <v>#NAME?</v>
      </c>
      <c r="E69" s="790" t="e">
        <f ca="1">_xll.qlFuturesRateHelperConvexityAdjustment($B69,Trigger)</f>
        <v>#NAME?</v>
      </c>
      <c r="F69" s="59" t="b">
        <v>0</v>
      </c>
      <c r="G69" s="59">
        <v>30</v>
      </c>
      <c r="H69" s="59">
        <v>1</v>
      </c>
      <c r="I69" s="945" t="e">
        <f ca="1">_xll.qlRateHelperEarliestDate(Trigger,$B69)</f>
        <v>#NAME?</v>
      </c>
      <c r="J69" s="944" t="e">
        <f ca="1">_xll.qlRateHelperLatestDate(Trigger,$B69)</f>
        <v>#NAME?</v>
      </c>
    </row>
    <row r="70" spans="1:10" x14ac:dyDescent="0.2">
      <c r="A70" s="956"/>
      <c r="B70" s="947" t="e">
        <f ca="1">FRAs_STD!H11</f>
        <v>#NAME?</v>
      </c>
      <c r="C70" s="298" t="e">
        <f ca="1">_xll.qlRateHelperQuoteName(,B70)</f>
        <v>#NAME?</v>
      </c>
      <c r="D70" s="955" t="e">
        <f ca="1">_xll.qlRateHelperQuoteValue(Trigger,$B70)</f>
        <v>#NAME?</v>
      </c>
      <c r="E70" s="790" t="e">
        <f ca="1">_xll.qlFuturesRateHelperConvexityAdjustment($B70,Trigger)</f>
        <v>#NAME?</v>
      </c>
      <c r="F70" s="59" t="b">
        <v>1</v>
      </c>
      <c r="G70" s="59">
        <v>30</v>
      </c>
      <c r="H70" s="59">
        <v>1</v>
      </c>
      <c r="I70" s="945" t="e">
        <f ca="1">_xll.qlRateHelperEarliestDate(Trigger,$B70)</f>
        <v>#NAME?</v>
      </c>
      <c r="J70" s="944" t="e">
        <f ca="1">_xll.qlRateHelperLatestDate(Trigger,$B70)</f>
        <v>#NAME?</v>
      </c>
    </row>
    <row r="71" spans="1:10" x14ac:dyDescent="0.2">
      <c r="A71" s="956"/>
      <c r="B71" s="947" t="e">
        <f ca="1">FRAs_STD!H12</f>
        <v>#NAME?</v>
      </c>
      <c r="C71" s="298" t="e">
        <f ca="1">_xll.qlRateHelperQuoteName(,B71)</f>
        <v>#NAME?</v>
      </c>
      <c r="D71" s="955" t="e">
        <f ca="1">_xll.qlRateHelperQuoteValue(Trigger,$B71)</f>
        <v>#NAME?</v>
      </c>
      <c r="E71" s="790" t="e">
        <f ca="1">_xll.qlFuturesRateHelperConvexityAdjustment($B71,Trigger)</f>
        <v>#NAME?</v>
      </c>
      <c r="F71" s="59" t="b">
        <v>0</v>
      </c>
      <c r="G71" s="59">
        <v>30</v>
      </c>
      <c r="H71" s="59">
        <v>1</v>
      </c>
      <c r="I71" s="945" t="e">
        <f ca="1">_xll.qlRateHelperEarliestDate(Trigger,$B71)</f>
        <v>#NAME?</v>
      </c>
      <c r="J71" s="944" t="e">
        <f ca="1">_xll.qlRateHelperLatestDate(Trigger,$B71)</f>
        <v>#NAME?</v>
      </c>
    </row>
    <row r="72" spans="1:10" x14ac:dyDescent="0.2">
      <c r="A72" s="956"/>
      <c r="B72" s="947" t="e">
        <f ca="1">FRAs_STD!H13</f>
        <v>#NAME?</v>
      </c>
      <c r="C72" s="298" t="e">
        <f ca="1">_xll.qlRateHelperQuoteName(,B72)</f>
        <v>#NAME?</v>
      </c>
      <c r="D72" s="955" t="e">
        <f ca="1">_xll.qlRateHelperQuoteValue(Trigger,$B72)</f>
        <v>#NAME?</v>
      </c>
      <c r="E72" s="790" t="e">
        <f ca="1">_xll.qlFuturesRateHelperConvexityAdjustment($B72,Trigger)</f>
        <v>#NAME?</v>
      </c>
      <c r="F72" s="59" t="b">
        <v>0</v>
      </c>
      <c r="G72" s="59">
        <v>30</v>
      </c>
      <c r="H72" s="59">
        <v>1</v>
      </c>
      <c r="I72" s="945" t="e">
        <f ca="1">_xll.qlRateHelperEarliestDate(Trigger,$B72)</f>
        <v>#NAME?</v>
      </c>
      <c r="J72" s="944" t="e">
        <f ca="1">_xll.qlRateHelperLatestDate(Trigger,$B72)</f>
        <v>#NAME?</v>
      </c>
    </row>
    <row r="73" spans="1:10" x14ac:dyDescent="0.2">
      <c r="A73" s="956"/>
      <c r="B73" s="947" t="e">
        <f ca="1">FRAs_STD!H14</f>
        <v>#NAME?</v>
      </c>
      <c r="C73" s="298" t="e">
        <f ca="1">_xll.qlRateHelperQuoteName(,B73)</f>
        <v>#NAME?</v>
      </c>
      <c r="D73" s="955" t="e">
        <f ca="1">_xll.qlRateHelperQuoteValue(Trigger,$B73)</f>
        <v>#NAME?</v>
      </c>
      <c r="E73" s="790" t="e">
        <f ca="1">_xll.qlFuturesRateHelperConvexityAdjustment($B73,Trigger)</f>
        <v>#NAME?</v>
      </c>
      <c r="F73" s="59" t="b">
        <v>1</v>
      </c>
      <c r="G73" s="59">
        <v>30</v>
      </c>
      <c r="H73" s="59">
        <v>1</v>
      </c>
      <c r="I73" s="945" t="e">
        <f ca="1">_xll.qlRateHelperEarliestDate(Trigger,$B73)</f>
        <v>#NAME?</v>
      </c>
      <c r="J73" s="944" t="e">
        <f ca="1">_xll.qlRateHelperLatestDate(Trigger,$B73)</f>
        <v>#NAME?</v>
      </c>
    </row>
    <row r="74" spans="1:10" x14ac:dyDescent="0.2">
      <c r="A74" s="956"/>
      <c r="B74" s="947" t="e">
        <f ca="1">FRAs_STD!H15</f>
        <v>#NAME?</v>
      </c>
      <c r="C74" s="298" t="e">
        <f ca="1">_xll.qlRateHelperQuoteName(,B74)</f>
        <v>#NAME?</v>
      </c>
      <c r="D74" s="955" t="e">
        <f ca="1">_xll.qlRateHelperQuoteValue(Trigger,$B74)</f>
        <v>#NAME?</v>
      </c>
      <c r="E74" s="790" t="e">
        <f ca="1">_xll.qlFuturesRateHelperConvexityAdjustment($B74,Trigger)</f>
        <v>#NAME?</v>
      </c>
      <c r="F74" s="59" t="b">
        <v>0</v>
      </c>
      <c r="G74" s="59">
        <v>30</v>
      </c>
      <c r="H74" s="59">
        <v>1</v>
      </c>
      <c r="I74" s="945" t="e">
        <f ca="1">_xll.qlRateHelperEarliestDate(Trigger,$B74)</f>
        <v>#NAME?</v>
      </c>
      <c r="J74" s="944" t="e">
        <f ca="1">_xll.qlRateHelperLatestDate(Trigger,$B74)</f>
        <v>#NAME?</v>
      </c>
    </row>
    <row r="75" spans="1:10" x14ac:dyDescent="0.2">
      <c r="A75" s="956"/>
      <c r="B75" s="947" t="e">
        <f ca="1">FRAs_STD!H16</f>
        <v>#NAME?</v>
      </c>
      <c r="C75" s="298" t="e">
        <f ca="1">_xll.qlRateHelperQuoteName(,B75)</f>
        <v>#NAME?</v>
      </c>
      <c r="D75" s="955" t="e">
        <f ca="1">_xll.qlRateHelperQuoteValue(Trigger,$B75)</f>
        <v>#NAME?</v>
      </c>
      <c r="E75" s="790" t="e">
        <f ca="1">_xll.qlFuturesRateHelperConvexityAdjustment($B75,Trigger)</f>
        <v>#NAME?</v>
      </c>
      <c r="F75" s="59" t="b">
        <v>0</v>
      </c>
      <c r="G75" s="59">
        <v>30</v>
      </c>
      <c r="H75" s="59">
        <v>1</v>
      </c>
      <c r="I75" s="945" t="e">
        <f ca="1">_xll.qlRateHelperEarliestDate(Trigger,$B75)</f>
        <v>#NAME?</v>
      </c>
      <c r="J75" s="944" t="e">
        <f ca="1">_xll.qlRateHelperLatestDate(Trigger,$B75)</f>
        <v>#NAME?</v>
      </c>
    </row>
    <row r="76" spans="1:10" x14ac:dyDescent="0.2">
      <c r="A76" s="956"/>
      <c r="B76" s="947" t="e">
        <f ca="1">FRAs_STD!H17</f>
        <v>#NAME?</v>
      </c>
      <c r="C76" s="298" t="e">
        <f ca="1">_xll.qlRateHelperQuoteName(,B76)</f>
        <v>#NAME?</v>
      </c>
      <c r="D76" s="955" t="e">
        <f ca="1">_xll.qlRateHelperQuoteValue(Trigger,$B76)</f>
        <v>#NAME?</v>
      </c>
      <c r="E76" s="790" t="e">
        <f ca="1">_xll.qlFuturesRateHelperConvexityAdjustment($B76,Trigger)</f>
        <v>#NAME?</v>
      </c>
      <c r="F76" s="59" t="b">
        <v>0</v>
      </c>
      <c r="G76" s="59">
        <v>30</v>
      </c>
      <c r="H76" s="59">
        <v>1</v>
      </c>
      <c r="I76" s="945" t="e">
        <f ca="1">_xll.qlRateHelperEarliestDate(Trigger,$B76)</f>
        <v>#NAME?</v>
      </c>
      <c r="J76" s="944" t="e">
        <f ca="1">_xll.qlRateHelperLatestDate(Trigger,$B76)</f>
        <v>#NAME?</v>
      </c>
    </row>
    <row r="77" spans="1:10" x14ac:dyDescent="0.2">
      <c r="A77" s="956"/>
      <c r="B77" s="947" t="e">
        <f ca="1">FRAs_STD!H18</f>
        <v>#NAME?</v>
      </c>
      <c r="C77" s="298" t="e">
        <f ca="1">_xll.qlRateHelperQuoteName(,B77)</f>
        <v>#NAME?</v>
      </c>
      <c r="D77" s="955" t="e">
        <f ca="1">_xll.qlRateHelperQuoteValue(Trigger,$B77)</f>
        <v>#NAME?</v>
      </c>
      <c r="E77" s="790" t="e">
        <f ca="1">_xll.qlFuturesRateHelperConvexityAdjustment($B77,Trigger)</f>
        <v>#NAME?</v>
      </c>
      <c r="F77" s="59" t="b">
        <v>0</v>
      </c>
      <c r="G77" s="59">
        <v>30</v>
      </c>
      <c r="H77" s="59">
        <v>1</v>
      </c>
      <c r="I77" s="945" t="e">
        <f ca="1">_xll.qlRateHelperEarliestDate(Trigger,$B77)</f>
        <v>#NAME?</v>
      </c>
      <c r="J77" s="944" t="e">
        <f ca="1">_xll.qlRateHelperLatestDate(Trigger,$B77)</f>
        <v>#NAME?</v>
      </c>
    </row>
    <row r="78" spans="1:10" x14ac:dyDescent="0.2">
      <c r="A78" s="956"/>
      <c r="B78" s="947" t="e">
        <f ca="1">FRAs_STD!H19</f>
        <v>#NAME?</v>
      </c>
      <c r="C78" s="298" t="e">
        <f ca="1">_xll.qlRateHelperQuoteName(,B78)</f>
        <v>#NAME?</v>
      </c>
      <c r="D78" s="955" t="e">
        <f ca="1">_xll.qlRateHelperQuoteValue(Trigger,$B78)</f>
        <v>#NAME?</v>
      </c>
      <c r="E78" s="790" t="e">
        <f ca="1">_xll.qlFuturesRateHelperConvexityAdjustment($B78,Trigger)</f>
        <v>#NAME?</v>
      </c>
      <c r="F78" s="59" t="b">
        <v>0</v>
      </c>
      <c r="G78" s="59">
        <v>30</v>
      </c>
      <c r="H78" s="59">
        <v>1</v>
      </c>
      <c r="I78" s="945" t="e">
        <f ca="1">_xll.qlRateHelperEarliestDate(Trigger,$B78)</f>
        <v>#NAME?</v>
      </c>
      <c r="J78" s="944" t="e">
        <f ca="1">_xll.qlRateHelperLatestDate(Trigger,$B78)</f>
        <v>#NAME?</v>
      </c>
    </row>
    <row r="79" spans="1:10" x14ac:dyDescent="0.2">
      <c r="A79" s="954"/>
      <c r="B79" s="946" t="e">
        <f ca="1">FRAs_STD!H20</f>
        <v>#NAME?</v>
      </c>
      <c r="C79" s="953" t="e">
        <f ca="1">_xll.qlRateHelperQuoteName(,B79)</f>
        <v>#NAME?</v>
      </c>
      <c r="D79" s="952" t="e">
        <f ca="1">_xll.qlRateHelperQuoteValue(Trigger,$B79)</f>
        <v>#NAME?</v>
      </c>
      <c r="E79" s="951" t="e">
        <f ca="1">_xll.qlFuturesRateHelperConvexityAdjustment($B79,Trigger)</f>
        <v>#NAME?</v>
      </c>
      <c r="F79" s="950" t="b">
        <v>0</v>
      </c>
      <c r="G79" s="950">
        <v>30</v>
      </c>
      <c r="H79" s="950">
        <v>1</v>
      </c>
      <c r="I79" s="949" t="e">
        <f ca="1">_xll.qlRateHelperEarliestDate(Trigger,$B79)</f>
        <v>#NAME?</v>
      </c>
      <c r="J79" s="948" t="e">
        <f ca="1">_xll.qlRateHelperLatestDate(Trigger,$B79)</f>
        <v>#NAME?</v>
      </c>
    </row>
    <row r="80" spans="1:10" x14ac:dyDescent="0.2">
      <c r="B80" s="947" t="e">
        <f ca="1">Swaps_STD!L5</f>
        <v>#NAME?</v>
      </c>
      <c r="C80" s="298" t="e">
        <f ca="1">_xll.qlRateHelperQuoteName(,B80)</f>
        <v>#NAME?</v>
      </c>
      <c r="D80" s="790" t="e">
        <f ca="1">_xll.qlRateHelperQuoteValue(Trigger,$B80)</f>
        <v>#NAME?</v>
      </c>
      <c r="E80" s="790" t="e">
        <f ca="1">_xll.qlSwapRateHelperSpread($B80,Trigger)</f>
        <v>#NAME?</v>
      </c>
      <c r="F80" s="59" t="b">
        <v>0</v>
      </c>
      <c r="G80" s="59">
        <v>50</v>
      </c>
      <c r="H80" s="59">
        <v>1</v>
      </c>
      <c r="I80" s="945" t="e">
        <f ca="1">_xll.qlRateHelperEarliestDate(Trigger,$B80)</f>
        <v>#NAME?</v>
      </c>
      <c r="J80" s="944" t="e">
        <f ca="1">_xll.qlRateHelperLatestDate(Trigger,$B80)</f>
        <v>#NAME?</v>
      </c>
    </row>
    <row r="81" spans="2:12" x14ac:dyDescent="0.2">
      <c r="B81" s="947" t="e">
        <f ca="1">Swaps_STD!L6</f>
        <v>#NAME?</v>
      </c>
      <c r="C81" s="298" t="e">
        <f ca="1">_xll.qlRateHelperQuoteName(,B81)</f>
        <v>#NAME?</v>
      </c>
      <c r="D81" s="790" t="e">
        <f ca="1">_xll.qlRateHelperQuoteValue(Trigger,$B81)</f>
        <v>#NAME?</v>
      </c>
      <c r="E81" s="790" t="e">
        <f ca="1">_xll.qlSwapRateHelperSpread($B81,Trigger)</f>
        <v>#NAME?</v>
      </c>
      <c r="F81" s="59" t="b">
        <v>0</v>
      </c>
      <c r="G81" s="59">
        <v>50</v>
      </c>
      <c r="H81" s="59">
        <v>1</v>
      </c>
      <c r="I81" s="945" t="e">
        <f ca="1">_xll.qlRateHelperEarliestDate(Trigger,$B81)</f>
        <v>#NAME?</v>
      </c>
      <c r="J81" s="944" t="e">
        <f ca="1">_xll.qlRateHelperLatestDate(Trigger,$B81)</f>
        <v>#NAME?</v>
      </c>
    </row>
    <row r="82" spans="2:12" x14ac:dyDescent="0.2">
      <c r="B82" s="947" t="e">
        <f ca="1">Swaps_STD!L7</f>
        <v>#NAME?</v>
      </c>
      <c r="C82" s="298" t="e">
        <f ca="1">_xll.qlRateHelperQuoteName(,B82)</f>
        <v>#NAME?</v>
      </c>
      <c r="D82" s="790" t="e">
        <f ca="1">_xll.qlRateHelperQuoteValue(Trigger,$B82)</f>
        <v>#NAME?</v>
      </c>
      <c r="E82" s="790" t="e">
        <f ca="1">_xll.qlSwapRateHelperSpread($B82,Trigger)</f>
        <v>#NAME?</v>
      </c>
      <c r="F82" s="59" t="b">
        <v>0</v>
      </c>
      <c r="G82" s="59">
        <v>50</v>
      </c>
      <c r="H82" s="59">
        <v>1</v>
      </c>
      <c r="I82" s="945" t="e">
        <f ca="1">_xll.qlRateHelperEarliestDate(Trigger,$B82)</f>
        <v>#NAME?</v>
      </c>
      <c r="J82" s="944" t="e">
        <f ca="1">_xll.qlRateHelperLatestDate(Trigger,$B82)</f>
        <v>#NAME?</v>
      </c>
    </row>
    <row r="83" spans="2:12" x14ac:dyDescent="0.2">
      <c r="B83" s="947" t="e">
        <f ca="1">Swaps_STD!L8</f>
        <v>#NAME?</v>
      </c>
      <c r="C83" s="298" t="e">
        <f ca="1">_xll.qlRateHelperQuoteName(,B83)</f>
        <v>#NAME?</v>
      </c>
      <c r="D83" s="790" t="e">
        <f ca="1">_xll.qlRateHelperQuoteValue(Trigger,$B83)</f>
        <v>#NAME?</v>
      </c>
      <c r="E83" s="790" t="e">
        <f ca="1">_xll.qlSwapRateHelperSpread($B83,Trigger)</f>
        <v>#NAME?</v>
      </c>
      <c r="F83" s="59" t="b">
        <v>0</v>
      </c>
      <c r="G83" s="59">
        <v>50</v>
      </c>
      <c r="H83" s="59">
        <v>1</v>
      </c>
      <c r="I83" s="945" t="e">
        <f ca="1">_xll.qlRateHelperEarliestDate(Trigger,$B83)</f>
        <v>#NAME?</v>
      </c>
      <c r="J83" s="944" t="e">
        <f ca="1">_xll.qlRateHelperLatestDate(Trigger,$B83)</f>
        <v>#NAME?</v>
      </c>
    </row>
    <row r="84" spans="2:12" x14ac:dyDescent="0.2">
      <c r="B84" s="947" t="e">
        <f ca="1">Swaps_STD!L9</f>
        <v>#NAME?</v>
      </c>
      <c r="C84" s="298" t="e">
        <f ca="1">_xll.qlRateHelperQuoteName(,B84)</f>
        <v>#NAME?</v>
      </c>
      <c r="D84" s="790" t="e">
        <f ca="1">_xll.qlRateHelperQuoteValue(Trigger,$B84)</f>
        <v>#NAME?</v>
      </c>
      <c r="E84" s="790" t="e">
        <f ca="1">_xll.qlSwapRateHelperSpread($B84,Trigger)</f>
        <v>#NAME?</v>
      </c>
      <c r="F84" s="59" t="b">
        <v>1</v>
      </c>
      <c r="G84" s="59">
        <v>50</v>
      </c>
      <c r="H84" s="59">
        <v>1</v>
      </c>
      <c r="I84" s="945" t="e">
        <f ca="1">_xll.qlRateHelperEarliestDate(Trigger,$B84)</f>
        <v>#NAME?</v>
      </c>
      <c r="J84" s="944" t="e">
        <f ca="1">_xll.qlRateHelperLatestDate(Trigger,$B84)</f>
        <v>#NAME?</v>
      </c>
    </row>
    <row r="85" spans="2:12" x14ac:dyDescent="0.2">
      <c r="B85" s="947" t="e">
        <f ca="1">Swaps_STD!L10</f>
        <v>#NAME?</v>
      </c>
      <c r="C85" s="298" t="e">
        <f ca="1">_xll.qlRateHelperQuoteName(,B85)</f>
        <v>#NAME?</v>
      </c>
      <c r="D85" s="790" t="e">
        <f ca="1">_xll.qlRateHelperQuoteValue(Trigger,$B85)</f>
        <v>#NAME?</v>
      </c>
      <c r="E85" s="790" t="e">
        <f ca="1">_xll.qlSwapRateHelperSpread($B85,Trigger)</f>
        <v>#NAME?</v>
      </c>
      <c r="F85" s="59" t="b">
        <v>1</v>
      </c>
      <c r="G85" s="59">
        <v>50</v>
      </c>
      <c r="H85" s="59">
        <v>1</v>
      </c>
      <c r="I85" s="945" t="e">
        <f ca="1">_xll.qlRateHelperEarliestDate(Trigger,$B85)</f>
        <v>#NAME?</v>
      </c>
      <c r="J85" s="944" t="e">
        <f ca="1">_xll.qlRateHelperLatestDate(Trigger,$B85)</f>
        <v>#NAME?</v>
      </c>
    </row>
    <row r="86" spans="2:12" x14ac:dyDescent="0.2">
      <c r="B86" s="947" t="e">
        <f ca="1">Swaps_STD!L11</f>
        <v>#NAME?</v>
      </c>
      <c r="C86" s="298" t="e">
        <f ca="1">_xll.qlRateHelperQuoteName(,B86)</f>
        <v>#NAME?</v>
      </c>
      <c r="D86" s="790" t="e">
        <f ca="1">_xll.qlRateHelperQuoteValue(Trigger,$B86)</f>
        <v>#NAME?</v>
      </c>
      <c r="E86" s="790" t="e">
        <f ca="1">_xll.qlSwapRateHelperSpread($B86,Trigger)</f>
        <v>#NAME?</v>
      </c>
      <c r="F86" s="59" t="b">
        <v>1</v>
      </c>
      <c r="G86" s="59">
        <v>50</v>
      </c>
      <c r="H86" s="59">
        <v>1</v>
      </c>
      <c r="I86" s="945" t="e">
        <f ca="1">_xll.qlRateHelperEarliestDate(Trigger,$B86)</f>
        <v>#NAME?</v>
      </c>
      <c r="J86" s="944" t="e">
        <f ca="1">_xll.qlRateHelperLatestDate(Trigger,$B86)</f>
        <v>#NAME?</v>
      </c>
    </row>
    <row r="87" spans="2:12" x14ac:dyDescent="0.2">
      <c r="B87" s="947" t="e">
        <f ca="1">Swaps_STD!L12</f>
        <v>#NAME?</v>
      </c>
      <c r="C87" s="298" t="e">
        <f ca="1">_xll.qlRateHelperQuoteName(,B87)</f>
        <v>#NAME?</v>
      </c>
      <c r="D87" s="790" t="e">
        <f ca="1">_xll.qlRateHelperQuoteValue(Trigger,$B87)</f>
        <v>#NAME?</v>
      </c>
      <c r="E87" s="790" t="e">
        <f ca="1">_xll.qlSwapRateHelperSpread($B87,Trigger)</f>
        <v>#NAME?</v>
      </c>
      <c r="F87" s="59" t="b">
        <v>1</v>
      </c>
      <c r="G87" s="59">
        <v>50</v>
      </c>
      <c r="H87" s="59">
        <v>1</v>
      </c>
      <c r="I87" s="945" t="e">
        <f ca="1">_xll.qlRateHelperEarliestDate(Trigger,$B87)</f>
        <v>#NAME?</v>
      </c>
      <c r="J87" s="944" t="e">
        <f ca="1">_xll.qlRateHelperLatestDate(Trigger,$B87)</f>
        <v>#NAME?</v>
      </c>
    </row>
    <row r="88" spans="2:12" x14ac:dyDescent="0.2">
      <c r="B88" s="947" t="e">
        <f ca="1">Swaps_STD!L13</f>
        <v>#NAME?</v>
      </c>
      <c r="C88" s="298" t="e">
        <f ca="1">_xll.qlRateHelperQuoteName(,B88)</f>
        <v>#NAME?</v>
      </c>
      <c r="D88" s="790" t="e">
        <f ca="1">_xll.qlRateHelperQuoteValue(Trigger,$B88)</f>
        <v>#NAME?</v>
      </c>
      <c r="E88" s="790" t="e">
        <f ca="1">_xll.qlSwapRateHelperSpread($B88,Trigger)</f>
        <v>#NAME?</v>
      </c>
      <c r="F88" s="59" t="b">
        <v>1</v>
      </c>
      <c r="G88" s="59">
        <v>50</v>
      </c>
      <c r="H88" s="59">
        <v>1</v>
      </c>
      <c r="I88" s="945" t="e">
        <f ca="1">_xll.qlRateHelperEarliestDate(Trigger,$B88)</f>
        <v>#NAME?</v>
      </c>
      <c r="J88" s="944" t="e">
        <f ca="1">_xll.qlRateHelperLatestDate(Trigger,$B88)</f>
        <v>#NAME?</v>
      </c>
    </row>
    <row r="89" spans="2:12" x14ac:dyDescent="0.2">
      <c r="B89" s="947" t="e">
        <f ca="1">Swaps_STD!L14</f>
        <v>#NAME?</v>
      </c>
      <c r="C89" s="298" t="e">
        <f ca="1">_xll.qlRateHelperQuoteName(,B89)</f>
        <v>#NAME?</v>
      </c>
      <c r="D89" s="790" t="e">
        <f ca="1">_xll.qlRateHelperQuoteValue(Trigger,$B89)</f>
        <v>#NAME?</v>
      </c>
      <c r="E89" s="790" t="e">
        <f ca="1">_xll.qlSwapRateHelperSpread($B89,Trigger)</f>
        <v>#NAME?</v>
      </c>
      <c r="F89" s="59" t="b">
        <v>1</v>
      </c>
      <c r="G89" s="59">
        <v>50</v>
      </c>
      <c r="H89" s="59">
        <v>1</v>
      </c>
      <c r="I89" s="945" t="e">
        <f ca="1">_xll.qlRateHelperEarliestDate(Trigger,$B89)</f>
        <v>#NAME?</v>
      </c>
      <c r="J89" s="944" t="e">
        <f ca="1">_xll.qlRateHelperLatestDate(Trigger,$B89)</f>
        <v>#NAME?</v>
      </c>
      <c r="L89" s="933"/>
    </row>
    <row r="90" spans="2:12" x14ac:dyDescent="0.2">
      <c r="B90" s="947" t="e">
        <f ca="1">Swaps_STD!L15</f>
        <v>#NAME?</v>
      </c>
      <c r="C90" s="298" t="e">
        <f ca="1">_xll.qlRateHelperQuoteName(,B90)</f>
        <v>#NAME?</v>
      </c>
      <c r="D90" s="790" t="e">
        <f ca="1">_xll.qlRateHelperQuoteValue(Trigger,$B90)</f>
        <v>#NAME?</v>
      </c>
      <c r="E90" s="790" t="e">
        <f ca="1">_xll.qlSwapRateHelperSpread($B90,Trigger)</f>
        <v>#NAME?</v>
      </c>
      <c r="F90" s="59" t="b">
        <v>1</v>
      </c>
      <c r="G90" s="59">
        <v>50</v>
      </c>
      <c r="H90" s="59">
        <v>1</v>
      </c>
      <c r="I90" s="945" t="e">
        <f ca="1">_xll.qlRateHelperEarliestDate(Trigger,$B90)</f>
        <v>#NAME?</v>
      </c>
      <c r="J90" s="944" t="e">
        <f ca="1">_xll.qlRateHelperLatestDate(Trigger,$B90)</f>
        <v>#NAME?</v>
      </c>
      <c r="L90" s="933"/>
    </row>
    <row r="91" spans="2:12" x14ac:dyDescent="0.2">
      <c r="B91" s="947" t="e">
        <f ca="1">Swaps_STD!L16</f>
        <v>#NAME?</v>
      </c>
      <c r="C91" s="298" t="e">
        <f ca="1">_xll.qlRateHelperQuoteName(,B91)</f>
        <v>#NAME?</v>
      </c>
      <c r="D91" s="790" t="e">
        <f ca="1">_xll.qlRateHelperQuoteValue(Trigger,$B91)</f>
        <v>#NAME?</v>
      </c>
      <c r="E91" s="790" t="e">
        <f ca="1">_xll.qlSwapRateHelperSpread($B91,Trigger)</f>
        <v>#NAME?</v>
      </c>
      <c r="F91" s="59" t="b">
        <v>1</v>
      </c>
      <c r="G91" s="59">
        <v>50</v>
      </c>
      <c r="H91" s="59">
        <v>1</v>
      </c>
      <c r="I91" s="945" t="e">
        <f ca="1">_xll.qlRateHelperEarliestDate(Trigger,$B91)</f>
        <v>#NAME?</v>
      </c>
      <c r="J91" s="944" t="e">
        <f ca="1">_xll.qlRateHelperLatestDate(Trigger,$B91)</f>
        <v>#NAME?</v>
      </c>
      <c r="L91" s="933"/>
    </row>
    <row r="92" spans="2:12" x14ac:dyDescent="0.2">
      <c r="B92" s="947" t="e">
        <f ca="1">Swaps_STD!L17</f>
        <v>#NAME?</v>
      </c>
      <c r="C92" s="298" t="e">
        <f ca="1">_xll.qlRateHelperQuoteName(,B92)</f>
        <v>#NAME?</v>
      </c>
      <c r="D92" s="790" t="e">
        <f ca="1">_xll.qlRateHelperQuoteValue(Trigger,$B92)</f>
        <v>#NAME?</v>
      </c>
      <c r="E92" s="790" t="e">
        <f ca="1">_xll.qlSwapRateHelperSpread($B92,Trigger)</f>
        <v>#NAME?</v>
      </c>
      <c r="F92" s="59" t="b">
        <v>1</v>
      </c>
      <c r="G92" s="59">
        <v>50</v>
      </c>
      <c r="H92" s="59">
        <v>1</v>
      </c>
      <c r="I92" s="945" t="e">
        <f ca="1">_xll.qlRateHelperEarliestDate(Trigger,$B92)</f>
        <v>#NAME?</v>
      </c>
      <c r="J92" s="944" t="e">
        <f ca="1">_xll.qlRateHelperLatestDate(Trigger,$B92)</f>
        <v>#NAME?</v>
      </c>
      <c r="L92" s="933"/>
    </row>
    <row r="93" spans="2:12" x14ac:dyDescent="0.2">
      <c r="B93" s="947" t="e">
        <f ca="1">Swaps_STD!L18</f>
        <v>#NAME?</v>
      </c>
      <c r="C93" s="298" t="e">
        <f ca="1">_xll.qlRateHelperQuoteName(,B93)</f>
        <v>#NAME?</v>
      </c>
      <c r="D93" s="790" t="e">
        <f ca="1">_xll.qlRateHelperQuoteValue(Trigger,$B93)</f>
        <v>#NAME?</v>
      </c>
      <c r="E93" s="790" t="e">
        <f ca="1">_xll.qlSwapRateHelperSpread($B93,Trigger)</f>
        <v>#NAME?</v>
      </c>
      <c r="F93" s="59" t="b">
        <v>0</v>
      </c>
      <c r="G93" s="59">
        <v>50</v>
      </c>
      <c r="H93" s="59">
        <v>1</v>
      </c>
      <c r="I93" s="945" t="e">
        <f ca="1">_xll.qlRateHelperEarliestDate(Trigger,$B93)</f>
        <v>#NAME?</v>
      </c>
      <c r="J93" s="944" t="e">
        <f ca="1">_xll.qlRateHelperLatestDate(Trigger,$B93)</f>
        <v>#NAME?</v>
      </c>
      <c r="L93" s="933"/>
    </row>
    <row r="94" spans="2:12" x14ac:dyDescent="0.2">
      <c r="B94" s="947" t="e">
        <f ca="1">Swaps_STD!L19</f>
        <v>#NAME?</v>
      </c>
      <c r="C94" s="298" t="e">
        <f ca="1">_xll.qlRateHelperQuoteName(,B94)</f>
        <v>#NAME?</v>
      </c>
      <c r="D94" s="790" t="e">
        <f ca="1">_xll.qlRateHelperQuoteValue(Trigger,$B94)</f>
        <v>#NAME?</v>
      </c>
      <c r="E94" s="790" t="e">
        <f ca="1">_xll.qlSwapRateHelperSpread($B94,Trigger)</f>
        <v>#NAME?</v>
      </c>
      <c r="F94" s="59" t="b">
        <v>1</v>
      </c>
      <c r="G94" s="59">
        <v>50</v>
      </c>
      <c r="H94" s="59">
        <v>1</v>
      </c>
      <c r="I94" s="945" t="e">
        <f ca="1">_xll.qlRateHelperEarliestDate(Trigger,$B94)</f>
        <v>#NAME?</v>
      </c>
      <c r="J94" s="944" t="e">
        <f ca="1">_xll.qlRateHelperLatestDate(Trigger,$B94)</f>
        <v>#NAME?</v>
      </c>
      <c r="L94" s="933"/>
    </row>
    <row r="95" spans="2:12" x14ac:dyDescent="0.2">
      <c r="B95" s="947" t="e">
        <f ca="1">Swaps_STD!L20</f>
        <v>#NAME?</v>
      </c>
      <c r="C95" s="298" t="e">
        <f ca="1">_xll.qlRateHelperQuoteName(,B95)</f>
        <v>#NAME?</v>
      </c>
      <c r="D95" s="790" t="e">
        <f ca="1">_xll.qlRateHelperQuoteValue(Trigger,$B95)</f>
        <v>#NAME?</v>
      </c>
      <c r="E95" s="790" t="e">
        <f ca="1">_xll.qlSwapRateHelperSpread($B95,Trigger)</f>
        <v>#NAME?</v>
      </c>
      <c r="F95" s="59" t="b">
        <v>0</v>
      </c>
      <c r="G95" s="59">
        <v>50</v>
      </c>
      <c r="H95" s="59">
        <v>1</v>
      </c>
      <c r="I95" s="945" t="e">
        <f ca="1">_xll.qlRateHelperEarliestDate(Trigger,$B95)</f>
        <v>#NAME?</v>
      </c>
      <c r="J95" s="944" t="e">
        <f ca="1">_xll.qlRateHelperLatestDate(Trigger,$B95)</f>
        <v>#NAME?</v>
      </c>
      <c r="L95" s="933"/>
    </row>
    <row r="96" spans="2:12" x14ac:dyDescent="0.2">
      <c r="B96" s="947" t="e">
        <f ca="1">Swaps_STD!L21</f>
        <v>#NAME?</v>
      </c>
      <c r="C96" s="298" t="e">
        <f ca="1">_xll.qlRateHelperQuoteName(,B96)</f>
        <v>#NAME?</v>
      </c>
      <c r="D96" s="790" t="e">
        <f ca="1">_xll.qlRateHelperQuoteValue(Trigger,$B96)</f>
        <v>#NAME?</v>
      </c>
      <c r="E96" s="790" t="e">
        <f ca="1">_xll.qlSwapRateHelperSpread($B96,Trigger)</f>
        <v>#NAME?</v>
      </c>
      <c r="F96" s="59" t="b">
        <v>0</v>
      </c>
      <c r="G96" s="59">
        <v>50</v>
      </c>
      <c r="H96" s="59">
        <v>1</v>
      </c>
      <c r="I96" s="945" t="e">
        <f ca="1">_xll.qlRateHelperEarliestDate(Trigger,$B96)</f>
        <v>#NAME?</v>
      </c>
      <c r="J96" s="944" t="e">
        <f ca="1">_xll.qlRateHelperLatestDate(Trigger,$B96)</f>
        <v>#NAME?</v>
      </c>
      <c r="L96" s="933"/>
    </row>
    <row r="97" spans="2:12" x14ac:dyDescent="0.2">
      <c r="B97" s="947" t="e">
        <f ca="1">Swaps_STD!L22</f>
        <v>#NAME?</v>
      </c>
      <c r="C97" s="298" t="e">
        <f ca="1">_xll.qlRateHelperQuoteName(,B97)</f>
        <v>#NAME?</v>
      </c>
      <c r="D97" s="790" t="e">
        <f ca="1">_xll.qlRateHelperQuoteValue(Trigger,$B97)</f>
        <v>#NAME?</v>
      </c>
      <c r="E97" s="790" t="e">
        <f ca="1">_xll.qlSwapRateHelperSpread($B97,Trigger)</f>
        <v>#NAME?</v>
      </c>
      <c r="F97" s="59" t="b">
        <v>1</v>
      </c>
      <c r="G97" s="59">
        <v>50</v>
      </c>
      <c r="H97" s="59">
        <v>1</v>
      </c>
      <c r="I97" s="945" t="e">
        <f ca="1">_xll.qlRateHelperEarliestDate(Trigger,$B97)</f>
        <v>#NAME?</v>
      </c>
      <c r="J97" s="944" t="e">
        <f ca="1">_xll.qlRateHelperLatestDate(Trigger,$B97)</f>
        <v>#NAME?</v>
      </c>
      <c r="L97" s="933"/>
    </row>
    <row r="98" spans="2:12" x14ac:dyDescent="0.2">
      <c r="B98" s="947" t="e">
        <f ca="1">Swaps_STD!L23</f>
        <v>#NAME?</v>
      </c>
      <c r="C98" s="298" t="e">
        <f ca="1">_xll.qlRateHelperQuoteName(,B98)</f>
        <v>#NAME?</v>
      </c>
      <c r="D98" s="790" t="e">
        <f ca="1">_xll.qlRateHelperQuoteValue(Trigger,$B98)</f>
        <v>#NAME?</v>
      </c>
      <c r="E98" s="790" t="e">
        <f ca="1">_xll.qlSwapRateHelperSpread($B98,Trigger)</f>
        <v>#NAME?</v>
      </c>
      <c r="F98" s="59" t="b">
        <v>0</v>
      </c>
      <c r="G98" s="59">
        <v>50</v>
      </c>
      <c r="H98" s="59">
        <v>1</v>
      </c>
      <c r="I98" s="945" t="e">
        <f ca="1">_xll.qlRateHelperEarliestDate(Trigger,$B98)</f>
        <v>#NAME?</v>
      </c>
      <c r="J98" s="944" t="e">
        <f ca="1">_xll.qlRateHelperLatestDate(Trigger,$B98)</f>
        <v>#NAME?</v>
      </c>
      <c r="L98" s="933"/>
    </row>
    <row r="99" spans="2:12" x14ac:dyDescent="0.2">
      <c r="B99" s="947" t="e">
        <f ca="1">Swaps_STD!L24</f>
        <v>#NAME?</v>
      </c>
      <c r="C99" s="298" t="e">
        <f ca="1">_xll.qlRateHelperQuoteName(,B99)</f>
        <v>#NAME?</v>
      </c>
      <c r="D99" s="790" t="e">
        <f ca="1">_xll.qlRateHelperQuoteValue(Trigger,$B99)</f>
        <v>#NAME?</v>
      </c>
      <c r="E99" s="790" t="e">
        <f ca="1">_xll.qlSwapRateHelperSpread($B99,Trigger)</f>
        <v>#NAME?</v>
      </c>
      <c r="F99" s="59" t="b">
        <v>0</v>
      </c>
      <c r="G99" s="59">
        <v>50</v>
      </c>
      <c r="H99" s="59">
        <v>1</v>
      </c>
      <c r="I99" s="945" t="e">
        <f ca="1">_xll.qlRateHelperEarliestDate(Trigger,$B99)</f>
        <v>#NAME?</v>
      </c>
      <c r="J99" s="944" t="e">
        <f ca="1">_xll.qlRateHelperLatestDate(Trigger,$B99)</f>
        <v>#NAME?</v>
      </c>
      <c r="L99" s="933"/>
    </row>
    <row r="100" spans="2:12" x14ac:dyDescent="0.2">
      <c r="B100" s="947" t="e">
        <f ca="1">Swaps_STD!L25</f>
        <v>#NAME?</v>
      </c>
      <c r="C100" s="298" t="e">
        <f ca="1">_xll.qlRateHelperQuoteName(,B100)</f>
        <v>#NAME?</v>
      </c>
      <c r="D100" s="790" t="e">
        <f ca="1">_xll.qlRateHelperQuoteValue(Trigger,$B100)</f>
        <v>#NAME?</v>
      </c>
      <c r="E100" s="790" t="e">
        <f ca="1">_xll.qlSwapRateHelperSpread($B100,Trigger)</f>
        <v>#NAME?</v>
      </c>
      <c r="F100" s="59" t="b">
        <v>0</v>
      </c>
      <c r="G100" s="59">
        <v>50</v>
      </c>
      <c r="H100" s="59">
        <v>1</v>
      </c>
      <c r="I100" s="945" t="e">
        <f ca="1">_xll.qlRateHelperEarliestDate(Trigger,$B100)</f>
        <v>#NAME?</v>
      </c>
      <c r="J100" s="944" t="e">
        <f ca="1">_xll.qlRateHelperLatestDate(Trigger,$B100)</f>
        <v>#NAME?</v>
      </c>
      <c r="L100" s="933"/>
    </row>
    <row r="101" spans="2:12" x14ac:dyDescent="0.2">
      <c r="B101" s="947" t="e">
        <f ca="1">Swaps_STD!L26</f>
        <v>#NAME?</v>
      </c>
      <c r="C101" s="298" t="e">
        <f ca="1">_xll.qlRateHelperQuoteName(,B101)</f>
        <v>#NAME?</v>
      </c>
      <c r="D101" s="790" t="e">
        <f ca="1">_xll.qlRateHelperQuoteValue(Trigger,$B101)</f>
        <v>#NAME?</v>
      </c>
      <c r="E101" s="790" t="e">
        <f ca="1">_xll.qlSwapRateHelperSpread($B101,Trigger)</f>
        <v>#NAME?</v>
      </c>
      <c r="F101" s="59" t="b">
        <v>0</v>
      </c>
      <c r="G101" s="59">
        <v>50</v>
      </c>
      <c r="H101" s="59">
        <v>1</v>
      </c>
      <c r="I101" s="945" t="e">
        <f ca="1">_xll.qlRateHelperEarliestDate(Trigger,$B101)</f>
        <v>#NAME?</v>
      </c>
      <c r="J101" s="944" t="e">
        <f ca="1">_xll.qlRateHelperLatestDate(Trigger,$B101)</f>
        <v>#NAME?</v>
      </c>
      <c r="L101" s="933"/>
    </row>
    <row r="102" spans="2:12" x14ac:dyDescent="0.2">
      <c r="B102" s="947" t="e">
        <f ca="1">Swaps_STD!L27</f>
        <v>#NAME?</v>
      </c>
      <c r="C102" s="298" t="e">
        <f ca="1">_xll.qlRateHelperQuoteName(,B102)</f>
        <v>#NAME?</v>
      </c>
      <c r="D102" s="790" t="e">
        <f ca="1">_xll.qlRateHelperQuoteValue(Trigger,$B102)</f>
        <v>#NAME?</v>
      </c>
      <c r="E102" s="790" t="e">
        <f ca="1">_xll.qlSwapRateHelperSpread($B102,Trigger)</f>
        <v>#NAME?</v>
      </c>
      <c r="F102" s="59" t="b">
        <v>1</v>
      </c>
      <c r="G102" s="59">
        <v>50</v>
      </c>
      <c r="H102" s="59">
        <v>1</v>
      </c>
      <c r="I102" s="945" t="e">
        <f ca="1">_xll.qlRateHelperEarliestDate(Trigger,$B102)</f>
        <v>#NAME?</v>
      </c>
      <c r="J102" s="944" t="e">
        <f ca="1">_xll.qlRateHelperLatestDate(Trigger,$B102)</f>
        <v>#NAME?</v>
      </c>
      <c r="L102" s="933"/>
    </row>
    <row r="103" spans="2:12" x14ac:dyDescent="0.2">
      <c r="B103" s="947" t="e">
        <f ca="1">Swaps_STD!L28</f>
        <v>#NAME?</v>
      </c>
      <c r="C103" s="298" t="e">
        <f ca="1">_xll.qlRateHelperQuoteName(,B103)</f>
        <v>#NAME?</v>
      </c>
      <c r="D103" s="790" t="e">
        <f ca="1">_xll.qlRateHelperQuoteValue(Trigger,$B103)</f>
        <v>#NAME?</v>
      </c>
      <c r="E103" s="790" t="e">
        <f ca="1">_xll.qlSwapRateHelperSpread($B103,Trigger)</f>
        <v>#NAME?</v>
      </c>
      <c r="F103" s="59" t="b">
        <v>0</v>
      </c>
      <c r="G103" s="59">
        <v>50</v>
      </c>
      <c r="H103" s="59">
        <v>1</v>
      </c>
      <c r="I103" s="945" t="e">
        <f ca="1">_xll.qlRateHelperEarliestDate(Trigger,$B103)</f>
        <v>#NAME?</v>
      </c>
      <c r="J103" s="944" t="e">
        <f ca="1">_xll.qlRateHelperLatestDate(Trigger,$B103)</f>
        <v>#NAME?</v>
      </c>
      <c r="L103" s="933"/>
    </row>
    <row r="104" spans="2:12" x14ac:dyDescent="0.2">
      <c r="B104" s="947" t="e">
        <f ca="1">Swaps_STD!L29</f>
        <v>#NAME?</v>
      </c>
      <c r="C104" s="298" t="e">
        <f ca="1">_xll.qlRateHelperQuoteName(,B104)</f>
        <v>#NAME?</v>
      </c>
      <c r="D104" s="790" t="e">
        <f ca="1">_xll.qlRateHelperQuoteValue(Trigger,$B104)</f>
        <v>#NAME?</v>
      </c>
      <c r="E104" s="790" t="e">
        <f ca="1">_xll.qlSwapRateHelperSpread($B104,Trigger)</f>
        <v>#NAME?</v>
      </c>
      <c r="F104" s="59" t="b">
        <v>0</v>
      </c>
      <c r="G104" s="59">
        <v>50</v>
      </c>
      <c r="H104" s="59">
        <v>1</v>
      </c>
      <c r="I104" s="945" t="e">
        <f ca="1">_xll.qlRateHelperEarliestDate(Trigger,$B104)</f>
        <v>#NAME?</v>
      </c>
      <c r="J104" s="944" t="e">
        <f ca="1">_xll.qlRateHelperLatestDate(Trigger,$B104)</f>
        <v>#NAME?</v>
      </c>
      <c r="L104" s="933"/>
    </row>
    <row r="105" spans="2:12" x14ac:dyDescent="0.2">
      <c r="B105" s="947" t="e">
        <f ca="1">Swaps_STD!L30</f>
        <v>#NAME?</v>
      </c>
      <c r="C105" s="298" t="e">
        <f ca="1">_xll.qlRateHelperQuoteName(,B105)</f>
        <v>#NAME?</v>
      </c>
      <c r="D105" s="790" t="e">
        <f ca="1">_xll.qlRateHelperQuoteValue(Trigger,$B105)</f>
        <v>#NAME?</v>
      </c>
      <c r="E105" s="790" t="e">
        <f ca="1">_xll.qlSwapRateHelperSpread($B105,Trigger)</f>
        <v>#NAME?</v>
      </c>
      <c r="F105" s="59" t="b">
        <v>0</v>
      </c>
      <c r="G105" s="59">
        <v>50</v>
      </c>
      <c r="H105" s="59">
        <v>1</v>
      </c>
      <c r="I105" s="945" t="e">
        <f ca="1">_xll.qlRateHelperEarliestDate(Trigger,$B105)</f>
        <v>#NAME?</v>
      </c>
      <c r="J105" s="944" t="e">
        <f ca="1">_xll.qlRateHelperLatestDate(Trigger,$B105)</f>
        <v>#NAME?</v>
      </c>
      <c r="L105" s="933"/>
    </row>
    <row r="106" spans="2:12" x14ac:dyDescent="0.2">
      <c r="B106" s="947" t="e">
        <f ca="1">Swaps_STD!L31</f>
        <v>#NAME?</v>
      </c>
      <c r="C106" s="298" t="e">
        <f ca="1">_xll.qlRateHelperQuoteName(,B106)</f>
        <v>#NAME?</v>
      </c>
      <c r="D106" s="790" t="e">
        <f ca="1">_xll.qlRateHelperQuoteValue(Trigger,$B106)</f>
        <v>#NAME?</v>
      </c>
      <c r="E106" s="790" t="e">
        <f ca="1">_xll.qlSwapRateHelperSpread($B106,Trigger)</f>
        <v>#NAME?</v>
      </c>
      <c r="F106" s="59" t="b">
        <v>0</v>
      </c>
      <c r="G106" s="59">
        <v>50</v>
      </c>
      <c r="H106" s="59">
        <v>1</v>
      </c>
      <c r="I106" s="945" t="e">
        <f ca="1">_xll.qlRateHelperEarliestDate(Trigger,$B106)</f>
        <v>#NAME?</v>
      </c>
      <c r="J106" s="944" t="e">
        <f ca="1">_xll.qlRateHelperLatestDate(Trigger,$B106)</f>
        <v>#NAME?</v>
      </c>
      <c r="L106" s="933"/>
    </row>
    <row r="107" spans="2:12" x14ac:dyDescent="0.2">
      <c r="B107" s="947" t="e">
        <f ca="1">Swaps_STD!L32</f>
        <v>#NAME?</v>
      </c>
      <c r="C107" s="298" t="e">
        <f ca="1">_xll.qlRateHelperQuoteName(,B107)</f>
        <v>#NAME?</v>
      </c>
      <c r="D107" s="790" t="e">
        <f ca="1">_xll.qlRateHelperQuoteValue(Trigger,$B107)</f>
        <v>#NAME?</v>
      </c>
      <c r="E107" s="790" t="e">
        <f ca="1">_xll.qlSwapRateHelperSpread($B107,Trigger)</f>
        <v>#NAME?</v>
      </c>
      <c r="F107" s="59" t="b">
        <v>1</v>
      </c>
      <c r="G107" s="59">
        <v>50</v>
      </c>
      <c r="H107" s="59">
        <v>1</v>
      </c>
      <c r="I107" s="945" t="e">
        <f ca="1">_xll.qlRateHelperEarliestDate(Trigger,$B107)</f>
        <v>#NAME?</v>
      </c>
      <c r="J107" s="944" t="e">
        <f ca="1">_xll.qlRateHelperLatestDate(Trigger,$B107)</f>
        <v>#NAME?</v>
      </c>
      <c r="L107" s="933"/>
    </row>
    <row r="108" spans="2:12" x14ac:dyDescent="0.2">
      <c r="B108" s="947" t="e">
        <f ca="1">Swaps_STD!L33</f>
        <v>#NAME?</v>
      </c>
      <c r="C108" s="298" t="e">
        <f ca="1">_xll.qlRateHelperQuoteName(,B108)</f>
        <v>#NAME?</v>
      </c>
      <c r="D108" s="790" t="e">
        <f ca="1">_xll.qlRateHelperQuoteValue(Trigger,$B108)</f>
        <v>#NAME?</v>
      </c>
      <c r="E108" s="790" t="e">
        <f ca="1">_xll.qlSwapRateHelperSpread($B108,Trigger)</f>
        <v>#NAME?</v>
      </c>
      <c r="F108" s="59" t="b">
        <v>0</v>
      </c>
      <c r="G108" s="59">
        <v>50</v>
      </c>
      <c r="H108" s="59">
        <v>1</v>
      </c>
      <c r="I108" s="945" t="e">
        <f ca="1">_xll.qlRateHelperEarliestDate(Trigger,$B108)</f>
        <v>#NAME?</v>
      </c>
      <c r="J108" s="944" t="e">
        <f ca="1">_xll.qlRateHelperLatestDate(Trigger,$B108)</f>
        <v>#NAME?</v>
      </c>
      <c r="L108" s="933"/>
    </row>
    <row r="109" spans="2:12" x14ac:dyDescent="0.2">
      <c r="B109" s="947" t="e">
        <f ca="1">Swaps_STD!L34</f>
        <v>#NAME?</v>
      </c>
      <c r="C109" s="298" t="e">
        <f ca="1">_xll.qlRateHelperQuoteName(,B109)</f>
        <v>#NAME?</v>
      </c>
      <c r="D109" s="790" t="e">
        <f ca="1">_xll.qlRateHelperQuoteValue(Trigger,$B109)</f>
        <v>#NAME?</v>
      </c>
      <c r="E109" s="790" t="e">
        <f ca="1">_xll.qlSwapRateHelperSpread($B109,Trigger)</f>
        <v>#NAME?</v>
      </c>
      <c r="F109" s="59" t="b">
        <v>0</v>
      </c>
      <c r="G109" s="59">
        <v>50</v>
      </c>
      <c r="H109" s="59">
        <v>1</v>
      </c>
      <c r="I109" s="945" t="e">
        <f ca="1">_xll.qlRateHelperEarliestDate(Trigger,$B109)</f>
        <v>#NAME?</v>
      </c>
      <c r="J109" s="944" t="e">
        <f ca="1">_xll.qlRateHelperLatestDate(Trigger,$B109)</f>
        <v>#NAME?</v>
      </c>
      <c r="L109" s="933"/>
    </row>
    <row r="110" spans="2:12" x14ac:dyDescent="0.2">
      <c r="B110" s="947" t="e">
        <f ca="1">Swaps_STD!L35</f>
        <v>#NAME?</v>
      </c>
      <c r="C110" s="298" t="e">
        <f ca="1">_xll.qlRateHelperQuoteName(,B110)</f>
        <v>#NAME?</v>
      </c>
      <c r="D110" s="790" t="e">
        <f ca="1">_xll.qlRateHelperQuoteValue(Trigger,$B110)</f>
        <v>#NAME?</v>
      </c>
      <c r="E110" s="790" t="e">
        <f ca="1">_xll.qlSwapRateHelperSpread($B110,Trigger)</f>
        <v>#NAME?</v>
      </c>
      <c r="F110" s="59" t="b">
        <v>0</v>
      </c>
      <c r="G110" s="59">
        <v>50</v>
      </c>
      <c r="H110" s="59">
        <v>1</v>
      </c>
      <c r="I110" s="945" t="e">
        <f ca="1">_xll.qlRateHelperEarliestDate(Trigger,$B110)</f>
        <v>#NAME?</v>
      </c>
      <c r="J110" s="944" t="e">
        <f ca="1">_xll.qlRateHelperLatestDate(Trigger,$B110)</f>
        <v>#NAME?</v>
      </c>
      <c r="L110" s="933"/>
    </row>
    <row r="111" spans="2:12" x14ac:dyDescent="0.2">
      <c r="B111" s="947" t="e">
        <f ca="1">Swaps_STD!L36</f>
        <v>#NAME?</v>
      </c>
      <c r="C111" s="298" t="e">
        <f ca="1">_xll.qlRateHelperQuoteName(,B111)</f>
        <v>#NAME?</v>
      </c>
      <c r="D111" s="790" t="e">
        <f ca="1">_xll.qlRateHelperQuoteValue(Trigger,$B111)</f>
        <v>#NAME?</v>
      </c>
      <c r="E111" s="790" t="e">
        <f ca="1">_xll.qlSwapRateHelperSpread($B111,Trigger)</f>
        <v>#NAME?</v>
      </c>
      <c r="F111" s="59" t="b">
        <v>0</v>
      </c>
      <c r="G111" s="59">
        <v>50</v>
      </c>
      <c r="H111" s="59">
        <v>1</v>
      </c>
      <c r="I111" s="945" t="e">
        <f ca="1">_xll.qlRateHelperEarliestDate(Trigger,$B111)</f>
        <v>#NAME?</v>
      </c>
      <c r="J111" s="944" t="e">
        <f ca="1">_xll.qlRateHelperLatestDate(Trigger,$B111)</f>
        <v>#NAME?</v>
      </c>
      <c r="L111" s="933"/>
    </row>
    <row r="112" spans="2:12" x14ac:dyDescent="0.2">
      <c r="B112" s="947" t="e">
        <f ca="1">Swaps_STD!L37</f>
        <v>#NAME?</v>
      </c>
      <c r="C112" s="298" t="e">
        <f ca="1">_xll.qlRateHelperQuoteName(,B112)</f>
        <v>#NAME?</v>
      </c>
      <c r="D112" s="790" t="e">
        <f ca="1">_xll.qlRateHelperQuoteValue(Trigger,$B112)</f>
        <v>#NAME?</v>
      </c>
      <c r="E112" s="790" t="e">
        <f ca="1">_xll.qlSwapRateHelperSpread($B112,Trigger)</f>
        <v>#NAME?</v>
      </c>
      <c r="F112" s="59" t="b">
        <v>1</v>
      </c>
      <c r="G112" s="59">
        <v>50</v>
      </c>
      <c r="H112" s="59">
        <v>1</v>
      </c>
      <c r="I112" s="945" t="e">
        <f ca="1">_xll.qlRateHelperEarliestDate(Trigger,$B112)</f>
        <v>#NAME?</v>
      </c>
      <c r="J112" s="944" t="e">
        <f ca="1">_xll.qlRateHelperLatestDate(Trigger,$B112)</f>
        <v>#NAME?</v>
      </c>
      <c r="L112" s="933"/>
    </row>
    <row r="113" spans="2:12" x14ac:dyDescent="0.2">
      <c r="B113" s="947" t="e">
        <f ca="1">Swaps_STD!L38</f>
        <v>#NAME?</v>
      </c>
      <c r="C113" s="298" t="e">
        <f ca="1">_xll.qlRateHelperQuoteName(,B113)</f>
        <v>#NAME?</v>
      </c>
      <c r="D113" s="790" t="e">
        <f ca="1">_xll.qlRateHelperQuoteValue(Trigger,$B113)</f>
        <v>#NAME?</v>
      </c>
      <c r="E113" s="790" t="e">
        <f ca="1">_xll.qlSwapRateHelperSpread($B113,Trigger)</f>
        <v>#NAME?</v>
      </c>
      <c r="F113" s="59" t="b">
        <v>0</v>
      </c>
      <c r="G113" s="59">
        <v>50</v>
      </c>
      <c r="H113" s="59">
        <v>1</v>
      </c>
      <c r="I113" s="945" t="e">
        <f ca="1">_xll.qlRateHelperEarliestDate(Trigger,$B113)</f>
        <v>#NAME?</v>
      </c>
      <c r="J113" s="944" t="e">
        <f ca="1">_xll.qlRateHelperLatestDate(Trigger,$B113)</f>
        <v>#NAME?</v>
      </c>
      <c r="L113" s="933"/>
    </row>
    <row r="114" spans="2:12" x14ac:dyDescent="0.2">
      <c r="B114" s="947" t="e">
        <f ca="1">Swaps_STD!L39</f>
        <v>#NAME?</v>
      </c>
      <c r="C114" s="298" t="e">
        <f ca="1">_xll.qlRateHelperQuoteName(,B114)</f>
        <v>#NAME?</v>
      </c>
      <c r="D114" s="790" t="e">
        <f ca="1">_xll.qlRateHelperQuoteValue(Trigger,$B114)</f>
        <v>#NAME?</v>
      </c>
      <c r="E114" s="790" t="e">
        <f ca="1">_xll.qlSwapRateHelperSpread($B114,Trigger)</f>
        <v>#NAME?</v>
      </c>
      <c r="F114" s="59" t="b">
        <v>1</v>
      </c>
      <c r="G114" s="59">
        <v>50</v>
      </c>
      <c r="H114" s="59">
        <v>1</v>
      </c>
      <c r="I114" s="945" t="e">
        <f ca="1">_xll.qlRateHelperEarliestDate(Trigger,$B114)</f>
        <v>#NAME?</v>
      </c>
      <c r="J114" s="944" t="e">
        <f ca="1">_xll.qlRateHelperLatestDate(Trigger,$B114)</f>
        <v>#NAME?</v>
      </c>
      <c r="L114" s="933"/>
    </row>
    <row r="115" spans="2:12" x14ac:dyDescent="0.2">
      <c r="B115" s="947" t="e">
        <f ca="1">Swaps_STD!L40</f>
        <v>#NAME?</v>
      </c>
      <c r="C115" s="298" t="e">
        <f ca="1">_xll.qlRateHelperQuoteName(,B115)</f>
        <v>#NAME?</v>
      </c>
      <c r="D115" s="790" t="e">
        <f ca="1">_xll.qlRateHelperQuoteValue(Trigger,$B115)</f>
        <v>#NAME?</v>
      </c>
      <c r="E115" s="790" t="e">
        <f ca="1">_xll.qlSwapRateHelperSpread($B115,Trigger)</f>
        <v>#NAME?</v>
      </c>
      <c r="F115" s="59" t="b">
        <v>1</v>
      </c>
      <c r="G115" s="59">
        <v>50</v>
      </c>
      <c r="H115" s="59">
        <v>1</v>
      </c>
      <c r="I115" s="945" t="e">
        <f ca="1">_xll.qlRateHelperEarliestDate(Trigger,$B115)</f>
        <v>#NAME?</v>
      </c>
      <c r="J115" s="944" t="e">
        <f ca="1">_xll.qlRateHelperLatestDate(Trigger,$B115)</f>
        <v>#NAME?</v>
      </c>
      <c r="L115" s="933"/>
    </row>
    <row r="116" spans="2:12" x14ac:dyDescent="0.2">
      <c r="B116" s="946" t="e">
        <f ca="1">Swaps_STD!L41</f>
        <v>#NAME?</v>
      </c>
      <c r="C116" s="298" t="e">
        <f ca="1">_xll.qlRateHelperQuoteName(,B116)</f>
        <v>#NAME?</v>
      </c>
      <c r="D116" s="790" t="e">
        <f ca="1">_xll.qlRateHelperQuoteValue(Trigger,$B116)</f>
        <v>#NAME?</v>
      </c>
      <c r="E116" s="790" t="e">
        <f ca="1">_xll.qlSwapRateHelperSpread($B116,Trigger)</f>
        <v>#NAME?</v>
      </c>
      <c r="F116" s="59" t="b">
        <v>1</v>
      </c>
      <c r="G116" s="59">
        <v>50</v>
      </c>
      <c r="H116" s="59">
        <v>1</v>
      </c>
      <c r="I116" s="945" t="e">
        <f ca="1">_xll.qlRateHelperEarliestDate(Trigger,$B116)</f>
        <v>#NAME?</v>
      </c>
      <c r="J116" s="944" t="e">
        <f ca="1">_xll.qlRateHelperLatestDate(Trigger,$B116)</f>
        <v>#NAME?</v>
      </c>
      <c r="L116" s="933"/>
    </row>
    <row r="117" spans="2:12" x14ac:dyDescent="0.2">
      <c r="B117" s="787"/>
      <c r="C117" s="787"/>
      <c r="D117" s="787"/>
      <c r="E117" s="787"/>
      <c r="F117" s="787"/>
      <c r="G117" s="787"/>
      <c r="H117" s="787"/>
      <c r="I117" s="787"/>
      <c r="J117" s="787"/>
    </row>
  </sheetData>
  <pageMargins left="0.75" right="0.75" top="1" bottom="1" header="0.5" footer="0.5"/>
  <pageSetup orientation="portrait" horizontalDpi="300" verticalDpi="300" r:id="rId1"/>
  <headerFooter alignWithMargins="0"/>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topLeftCell="C1" workbookViewId="0">
      <selection activeCell="C1" sqref="C1"/>
    </sheetView>
  </sheetViews>
  <sheetFormatPr defaultRowHeight="11.25" x14ac:dyDescent="0.2"/>
  <cols>
    <col min="1" max="1" width="37.7109375" style="398" hidden="1" customWidth="1"/>
    <col min="2" max="2" width="41" style="398" hidden="1" customWidth="1"/>
    <col min="3" max="3" width="2.5703125" style="398" customWidth="1"/>
    <col min="4" max="4" width="13.140625" style="399" customWidth="1"/>
    <col min="5" max="5" width="27.5703125" style="399" bestFit="1" customWidth="1"/>
    <col min="6" max="7" width="8" style="399" bestFit="1" customWidth="1"/>
    <col min="8" max="9" width="17.28515625" style="399" bestFit="1" customWidth="1"/>
    <col min="10" max="10" width="8" style="398" bestFit="1" customWidth="1"/>
    <col min="11" max="11" width="3" style="398" customWidth="1"/>
    <col min="12" max="15" width="9.140625" style="398"/>
    <col min="16" max="16" width="10" style="933" bestFit="1" customWidth="1"/>
    <col min="17" max="16384" width="9.140625" style="398"/>
  </cols>
  <sheetData>
    <row r="1" spans="1:16" ht="23.25" thickBot="1" x14ac:dyDescent="0.25">
      <c r="A1" s="1957" t="s">
        <v>360</v>
      </c>
      <c r="B1" s="1958"/>
      <c r="D1" s="786" t="s">
        <v>359</v>
      </c>
      <c r="E1" s="785" t="s">
        <v>405</v>
      </c>
      <c r="F1" s="784" t="s">
        <v>357</v>
      </c>
      <c r="G1" s="784"/>
      <c r="H1" s="784" t="s">
        <v>356</v>
      </c>
      <c r="I1" s="783" t="s">
        <v>355</v>
      </c>
      <c r="J1" s="774" t="e">
        <f t="array" aca="1" ref="J1:J126" ca="1">_xll.qlPiecewiseYieldCurveData(,YieldCurve)</f>
        <v>#NAME?</v>
      </c>
    </row>
    <row r="2" spans="1:16" x14ac:dyDescent="0.2">
      <c r="A2" s="943" t="s">
        <v>354</v>
      </c>
      <c r="B2" s="942">
        <v>6</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_xll.qlRateHelperRate(,$D2)</f>
        <v>#NAME?</v>
      </c>
      <c r="G2" s="774" t="str">
        <f ca="1">IF(ISERROR(qlSwapRateHelperSpread(,$D2)),IF(ISERROR(qlFuturesRateHelperConvexityAdjustment(,$D2)),"--",qlFuturesRateHelperConvexityAdjustment(,$D2)),qlSwapRateHelperSpread(,$D2))</f>
        <v>--</v>
      </c>
      <c r="H2" s="773" t="e">
        <f ca="1">_xll.qlRateHelperEarliestDate(,$D2)</f>
        <v>#NAME?</v>
      </c>
      <c r="I2" s="772" t="e">
        <f ca="1">_xll.qlRateHelperLatestDate(,$D2)</f>
        <v>#NAME?</v>
      </c>
      <c r="J2" s="774" t="e">
        <f ca="1"/>
        <v>#NAME?</v>
      </c>
      <c r="P2" s="938"/>
    </row>
    <row r="3" spans="1:16" x14ac:dyDescent="0.2">
      <c r="A3" s="779" t="s">
        <v>353</v>
      </c>
      <c r="B3" s="780">
        <v>0</v>
      </c>
      <c r="D3" s="775" t="e">
        <f ca="1"/>
        <v>#NAME?</v>
      </c>
      <c r="E3" s="775" t="e">
        <f ca="1">_xll.qlRateHelperQuoteName(,D3)</f>
        <v>#NAME?</v>
      </c>
      <c r="F3" s="774" t="e">
        <f ca="1">_xll.qlRateHelperRate(,$D3)</f>
        <v>#NAME?</v>
      </c>
      <c r="G3" s="774" t="str">
        <f ca="1">IF(ISERROR(qlSwapRateHelperSpread(,$D3)),IF(ISERROR(qlFuturesRateHelperConvexityAdjustment(,$D3)),"--",qlFuturesRateHelperConvexityAdjustment(,$D3)),qlSwapRateHelperSpread(,$D3))</f>
        <v>--</v>
      </c>
      <c r="H3" s="773" t="e">
        <f ca="1">_xll.qlRateHelperEarliestDate(,$D3)</f>
        <v>#NAME?</v>
      </c>
      <c r="I3" s="772" t="e">
        <f ca="1">_xll.qlRateHelperLatestDate(,$D3)</f>
        <v>#NAME?</v>
      </c>
      <c r="J3" s="774" t="e">
        <f ca="1"/>
        <v>#NAME?</v>
      </c>
      <c r="P3" s="938"/>
    </row>
    <row r="4" spans="1:16" x14ac:dyDescent="0.2">
      <c r="A4" s="779" t="s">
        <v>352</v>
      </c>
      <c r="B4" s="780">
        <v>5</v>
      </c>
      <c r="D4" s="775" t="e">
        <f ca="1"/>
        <v>#NAME?</v>
      </c>
      <c r="E4" s="775" t="e">
        <f ca="1">_xll.qlRateHelperQuoteName(,D4)</f>
        <v>#NAME?</v>
      </c>
      <c r="F4" s="774" t="e">
        <f ca="1">_xll.qlRateHelperRate(,$D4)</f>
        <v>#NAME?</v>
      </c>
      <c r="G4" s="774" t="str">
        <f ca="1">IF(ISERROR(qlSwapRateHelperSpread(,$D4)),IF(ISERROR(qlFuturesRateHelperConvexityAdjustment(,$D4)),"--",qlFuturesRateHelperConvexityAdjustment(,$D4)),qlSwapRateHelperSpread(,$D4))</f>
        <v>--</v>
      </c>
      <c r="H4" s="773" t="e">
        <f ca="1">_xll.qlRateHelperEarliestDate(,$D4)</f>
        <v>#NAME?</v>
      </c>
      <c r="I4" s="772" t="e">
        <f ca="1">_xll.qlRateHelperLatestDate(,$D4)</f>
        <v>#NAME?</v>
      </c>
      <c r="J4" s="774" t="e">
        <f ca="1"/>
        <v>#NAME?</v>
      </c>
      <c r="P4" s="938"/>
    </row>
    <row r="5" spans="1:16" x14ac:dyDescent="0.2">
      <c r="A5" s="779" t="s">
        <v>351</v>
      </c>
      <c r="B5" s="778" t="s">
        <v>404</v>
      </c>
      <c r="D5" s="775" t="e">
        <f ca="1"/>
        <v>#NAME?</v>
      </c>
      <c r="E5" s="775" t="e">
        <f ca="1">_xll.qlRateHelperQuoteName(,D5)</f>
        <v>#NAME?</v>
      </c>
      <c r="F5" s="774" t="e">
        <f ca="1">_xll.qlRateHelperRate(,$D5)</f>
        <v>#NAME?</v>
      </c>
      <c r="G5" s="774" t="str">
        <f ca="1">IF(ISERROR(qlSwapRateHelperSpread(,$D5)),IF(ISERROR(qlFuturesRateHelperConvexityAdjustment(,$D5)),"--",qlFuturesRateHelperConvexityAdjustment(,$D5)),qlSwapRateHelperSpread(,$D5))</f>
        <v>--</v>
      </c>
      <c r="H5" s="773" t="e">
        <f ca="1">_xll.qlRateHelperEarliestDate(,$D5)</f>
        <v>#NAME?</v>
      </c>
      <c r="I5" s="772" t="e">
        <f ca="1">_xll.qlRateHelperLatestDate(,$D5)</f>
        <v>#NAME?</v>
      </c>
      <c r="J5" s="774" t="e">
        <f ca="1"/>
        <v>#NAME?</v>
      </c>
      <c r="P5" s="938"/>
    </row>
    <row r="6" spans="1:16" ht="12" thickBot="1" x14ac:dyDescent="0.25">
      <c r="A6" s="941" t="s">
        <v>238</v>
      </c>
      <c r="B6" s="940" t="e">
        <f ca="1">_xll.ohRangeRetrieveError(Selected_STD!D2)</f>
        <v>#NAME?</v>
      </c>
      <c r="D6" s="775" t="e">
        <f ca="1"/>
        <v>#NAME?</v>
      </c>
      <c r="E6" s="775" t="e">
        <f ca="1">_xll.qlRateHelperQuoteName(,D6)</f>
        <v>#NAME?</v>
      </c>
      <c r="F6" s="774" t="e">
        <f ca="1">_xll.qlRateHelperRate(,$D6)</f>
        <v>#NAME?</v>
      </c>
      <c r="G6" s="774" t="str">
        <f ca="1">IF(ISERROR(qlSwapRateHelperSpread(,$D6)),IF(ISERROR(qlFuturesRateHelperConvexityAdjustment(,$D6)),"--",qlFuturesRateHelperConvexityAdjustment(,$D6)),qlSwapRateHelperSpread(,$D6))</f>
        <v>--</v>
      </c>
      <c r="H6" s="773" t="e">
        <f ca="1">_xll.qlRateHelperEarliestDate(,$D6)</f>
        <v>#NAME?</v>
      </c>
      <c r="I6" s="772" t="e">
        <f ca="1">_xll.qlRateHelperLatestDate(,$D6)</f>
        <v>#NAME?</v>
      </c>
      <c r="J6" s="774" t="e">
        <f ca="1"/>
        <v>#NAME?</v>
      </c>
      <c r="P6" s="938"/>
    </row>
    <row r="7" spans="1:16" x14ac:dyDescent="0.2">
      <c r="D7" s="775" t="e">
        <f ca="1"/>
        <v>#NAME?</v>
      </c>
      <c r="E7" s="775" t="e">
        <f ca="1">_xll.qlRateHelperQuoteName(,D7)</f>
        <v>#NAME?</v>
      </c>
      <c r="F7" s="774" t="e">
        <f ca="1">_xll.qlRateHelperRate(,$D7)</f>
        <v>#NAME?</v>
      </c>
      <c r="G7" s="774" t="str">
        <f ca="1">IF(ISERROR(qlSwapRateHelperSpread(,$D7)),IF(ISERROR(qlFuturesRateHelperConvexityAdjustment(,$D7)),"--",qlFuturesRateHelperConvexityAdjustment(,$D7)),qlSwapRateHelperSpread(,$D7))</f>
        <v>--</v>
      </c>
      <c r="H7" s="773" t="e">
        <f ca="1">_xll.qlRateHelperEarliestDate(,$D7)</f>
        <v>#NAME?</v>
      </c>
      <c r="I7" s="772" t="e">
        <f ca="1">_xll.qlRateHelperLatestDate(,$D7)</f>
        <v>#NAME?</v>
      </c>
      <c r="J7" s="774" t="e">
        <f ca="1"/>
        <v>#NAME?</v>
      </c>
      <c r="P7" s="938"/>
    </row>
    <row r="8" spans="1:16" x14ac:dyDescent="0.2">
      <c r="D8" s="775" t="e">
        <f ca="1"/>
        <v>#NAME?</v>
      </c>
      <c r="E8" s="775" t="e">
        <f ca="1">_xll.qlRateHelperQuoteName(,D8)</f>
        <v>#NAME?</v>
      </c>
      <c r="F8" s="774" t="e">
        <f ca="1">_xll.qlRateHelperRate(,$D8)</f>
        <v>#NAME?</v>
      </c>
      <c r="G8" s="774" t="str">
        <f ca="1">IF(ISERROR(qlSwapRateHelperSpread(,$D8)),IF(ISERROR(qlFuturesRateHelperConvexityAdjustment(,$D8)),"--",qlFuturesRateHelperConvexityAdjustment(,$D8)),qlSwapRateHelperSpread(,$D8))</f>
        <v>--</v>
      </c>
      <c r="H8" s="773" t="e">
        <f ca="1">_xll.qlRateHelperEarliestDate(,$D8)</f>
        <v>#NAME?</v>
      </c>
      <c r="I8" s="772" t="e">
        <f ca="1">_xll.qlRateHelperLatestDate(,$D8)</f>
        <v>#NAME?</v>
      </c>
      <c r="J8" s="774" t="e">
        <f ca="1"/>
        <v>#NAME?</v>
      </c>
      <c r="P8" s="938"/>
    </row>
    <row r="9" spans="1:16" x14ac:dyDescent="0.2">
      <c r="D9" s="775" t="e">
        <f ca="1"/>
        <v>#NAME?</v>
      </c>
      <c r="E9" s="775" t="e">
        <f ca="1">_xll.qlRateHelperQuoteName(,D9)</f>
        <v>#NAME?</v>
      </c>
      <c r="F9" s="774" t="e">
        <f ca="1">_xll.qlRateHelperRate(,$D9)</f>
        <v>#NAME?</v>
      </c>
      <c r="G9" s="774" t="str">
        <f ca="1">IF(ISERROR(qlSwapRateHelperSpread(,$D9)),IF(ISERROR(qlFuturesRateHelperConvexityAdjustment(,$D9)),"--",qlFuturesRateHelperConvexityAdjustment(,$D9)),qlSwapRateHelperSpread(,$D9))</f>
        <v>--</v>
      </c>
      <c r="H9" s="773" t="e">
        <f ca="1">_xll.qlRateHelperEarliestDate(,$D9)</f>
        <v>#NAME?</v>
      </c>
      <c r="I9" s="772" t="e">
        <f ca="1">_xll.qlRateHelperLatestDate(,$D9)</f>
        <v>#NAME?</v>
      </c>
      <c r="J9" s="774" t="e">
        <f ca="1"/>
        <v>#NAME?</v>
      </c>
      <c r="P9" s="938"/>
    </row>
    <row r="10" spans="1:16" x14ac:dyDescent="0.2">
      <c r="D10" s="775" t="e">
        <f ca="1"/>
        <v>#NAME?</v>
      </c>
      <c r="E10" s="775" t="e">
        <f ca="1">_xll.qlRateHelperQuoteName(,D10)</f>
        <v>#NAME?</v>
      </c>
      <c r="F10" s="774" t="e">
        <f ca="1">_xll.qlRateHelperRate(,$D10)</f>
        <v>#NAME?</v>
      </c>
      <c r="G10" s="774" t="str">
        <f ca="1">IF(ISERROR(qlSwapRateHelperSpread(,$D10)),IF(ISERROR(qlFuturesRateHelperConvexityAdjustment(,$D10)),"--",qlFuturesRateHelperConvexityAdjustment(,$D10)),qlSwapRateHelperSpread(,$D10))</f>
        <v>--</v>
      </c>
      <c r="H10" s="773" t="e">
        <f ca="1">_xll.qlRateHelperEarliestDate(,$D10)</f>
        <v>#NAME?</v>
      </c>
      <c r="I10" s="772" t="e">
        <f ca="1">_xll.qlRateHelperLatestDate(,$D10)</f>
        <v>#NAME?</v>
      </c>
      <c r="J10" s="774" t="e">
        <f ca="1"/>
        <v>#NAME?</v>
      </c>
      <c r="P10" s="938"/>
    </row>
    <row r="11" spans="1:16" x14ac:dyDescent="0.2">
      <c r="D11" s="775" t="e">
        <f ca="1"/>
        <v>#NAME?</v>
      </c>
      <c r="E11" s="775" t="e">
        <f ca="1">_xll.qlRateHelperQuoteName(,D11)</f>
        <v>#NAME?</v>
      </c>
      <c r="F11" s="774" t="e">
        <f ca="1">_xll.qlRateHelperRate(,$D11)</f>
        <v>#NAME?</v>
      </c>
      <c r="G11" s="774" t="str">
        <f ca="1">IF(ISERROR(qlSwapRateHelperSpread(,$D11)),IF(ISERROR(qlFuturesRateHelperConvexityAdjustment(,$D11)),"--",qlFuturesRateHelperConvexityAdjustment(,$D11)),qlSwapRateHelperSpread(,$D11))</f>
        <v>--</v>
      </c>
      <c r="H11" s="773" t="e">
        <f ca="1">_xll.qlRateHelperEarliestDate(,$D11)</f>
        <v>#NAME?</v>
      </c>
      <c r="I11" s="772" t="e">
        <f ca="1">_xll.qlRateHelperLatestDate(,$D11)</f>
        <v>#NAME?</v>
      </c>
      <c r="J11" s="774" t="e">
        <f ca="1"/>
        <v>#NAME?</v>
      </c>
      <c r="P11" s="938"/>
    </row>
    <row r="12" spans="1:16" x14ac:dyDescent="0.2">
      <c r="D12" s="775" t="e">
        <f ca="1"/>
        <v>#NAME?</v>
      </c>
      <c r="E12" s="775" t="e">
        <f ca="1">_xll.qlRateHelperQuoteName(,D12)</f>
        <v>#NAME?</v>
      </c>
      <c r="F12" s="774" t="e">
        <f ca="1">_xll.qlRateHelperRate(,$D12)</f>
        <v>#NAME?</v>
      </c>
      <c r="G12" s="774" t="str">
        <f ca="1">IF(ISERROR(qlSwapRateHelperSpread(,$D12)),IF(ISERROR(qlFuturesRateHelperConvexityAdjustment(,$D12)),"--",qlFuturesRateHelperConvexityAdjustment(,$D12)),qlSwapRateHelperSpread(,$D12))</f>
        <v>--</v>
      </c>
      <c r="H12" s="773" t="e">
        <f ca="1">_xll.qlRateHelperEarliestDate(,$D12)</f>
        <v>#NAME?</v>
      </c>
      <c r="I12" s="772" t="e">
        <f ca="1">_xll.qlRateHelperLatestDate(,$D12)</f>
        <v>#NAME?</v>
      </c>
      <c r="J12" s="774" t="e">
        <f ca="1"/>
        <v>#NAME?</v>
      </c>
      <c r="P12" s="938"/>
    </row>
    <row r="13" spans="1:16" x14ac:dyDescent="0.2">
      <c r="D13" s="775" t="e">
        <f ca="1"/>
        <v>#NAME?</v>
      </c>
      <c r="E13" s="775" t="e">
        <f ca="1">_xll.qlRateHelperQuoteName(,D13)</f>
        <v>#NAME?</v>
      </c>
      <c r="F13" s="774" t="e">
        <f ca="1">_xll.qlRateHelperRate(,$D13)</f>
        <v>#NAME?</v>
      </c>
      <c r="G13" s="774" t="str">
        <f ca="1">IF(ISERROR(qlSwapRateHelperSpread(,$D13)),IF(ISERROR(qlFuturesRateHelperConvexityAdjustment(,$D13)),"--",qlFuturesRateHelperConvexityAdjustment(,$D13)),qlSwapRateHelperSpread(,$D13))</f>
        <v>--</v>
      </c>
      <c r="H13" s="773" t="e">
        <f ca="1">_xll.qlRateHelperEarliestDate(,$D13)</f>
        <v>#NAME?</v>
      </c>
      <c r="I13" s="772" t="e">
        <f ca="1">_xll.qlRateHelperLatestDate(,$D13)</f>
        <v>#NAME?</v>
      </c>
      <c r="J13" s="774" t="e">
        <f ca="1"/>
        <v>#NAME?</v>
      </c>
      <c r="P13" s="938"/>
    </row>
    <row r="14" spans="1:16" x14ac:dyDescent="0.2">
      <c r="D14" s="775" t="e">
        <f ca="1"/>
        <v>#NAME?</v>
      </c>
      <c r="E14" s="775" t="e">
        <f ca="1">_xll.qlRateHelperQuoteName(,D14)</f>
        <v>#NAME?</v>
      </c>
      <c r="F14" s="774" t="e">
        <f ca="1">_xll.qlRateHelperRate(,$D14)</f>
        <v>#NAME?</v>
      </c>
      <c r="G14" s="774" t="str">
        <f ca="1">IF(ISERROR(qlSwapRateHelperSpread(,$D14)),IF(ISERROR(qlFuturesRateHelperConvexityAdjustment(,$D14)),"--",qlFuturesRateHelperConvexityAdjustment(,$D14)),qlSwapRateHelperSpread(,$D14))</f>
        <v>--</v>
      </c>
      <c r="H14" s="773" t="e">
        <f ca="1">_xll.qlRateHelperEarliestDate(,$D14)</f>
        <v>#NAME?</v>
      </c>
      <c r="I14" s="772" t="e">
        <f ca="1">_xll.qlRateHelperLatestDate(,$D14)</f>
        <v>#NAME?</v>
      </c>
      <c r="J14" s="774" t="e">
        <f ca="1"/>
        <v>#NAME?</v>
      </c>
      <c r="P14" s="938"/>
    </row>
    <row r="15" spans="1:16" x14ac:dyDescent="0.2">
      <c r="D15" s="775" t="e">
        <f ca="1"/>
        <v>#NAME?</v>
      </c>
      <c r="E15" s="775" t="e">
        <f ca="1">_xll.qlRateHelperQuoteName(,D15)</f>
        <v>#NAME?</v>
      </c>
      <c r="F15" s="774" t="e">
        <f ca="1">_xll.qlRateHelperRate(,$D15)</f>
        <v>#NAME?</v>
      </c>
      <c r="G15" s="774" t="str">
        <f ca="1">IF(ISERROR(qlSwapRateHelperSpread(,$D15)),IF(ISERROR(qlFuturesRateHelperConvexityAdjustment(,$D15)),"--",qlFuturesRateHelperConvexityAdjustment(,$D15)),qlSwapRateHelperSpread(,$D15))</f>
        <v>--</v>
      </c>
      <c r="H15" s="773" t="e">
        <f ca="1">_xll.qlRateHelperEarliestDate(,$D15)</f>
        <v>#NAME?</v>
      </c>
      <c r="I15" s="772" t="e">
        <f ca="1">_xll.qlRateHelperLatestDate(,$D15)</f>
        <v>#NAME?</v>
      </c>
      <c r="J15" s="774" t="e">
        <f ca="1"/>
        <v>#NAME?</v>
      </c>
      <c r="P15" s="938"/>
    </row>
    <row r="16" spans="1:16" x14ac:dyDescent="0.2">
      <c r="D16" s="775" t="e">
        <f ca="1"/>
        <v>#NAME?</v>
      </c>
      <c r="E16" s="775" t="e">
        <f ca="1">_xll.qlRateHelperQuoteName(,D16)</f>
        <v>#NAME?</v>
      </c>
      <c r="F16" s="774" t="e">
        <f ca="1">_xll.qlRateHelperRate(,$D16)</f>
        <v>#NAME?</v>
      </c>
      <c r="G16" s="774" t="str">
        <f ca="1">IF(ISERROR(qlSwapRateHelperSpread(,$D16)),IF(ISERROR(qlFuturesRateHelperConvexityAdjustment(,$D16)),"--",qlFuturesRateHelperConvexityAdjustment(,$D16)),qlSwapRateHelperSpread(,$D16))</f>
        <v>--</v>
      </c>
      <c r="H16" s="773" t="e">
        <f ca="1">_xll.qlRateHelperEarliestDate(,$D16)</f>
        <v>#NAME?</v>
      </c>
      <c r="I16" s="772" t="e">
        <f ca="1">_xll.qlRateHelperLatestDate(,$D16)</f>
        <v>#NAME?</v>
      </c>
      <c r="J16" s="774" t="e">
        <f ca="1"/>
        <v>#NAME?</v>
      </c>
      <c r="M16" s="939"/>
      <c r="P16" s="938"/>
    </row>
    <row r="17" spans="4:16" x14ac:dyDescent="0.2">
      <c r="D17" s="775" t="e">
        <f ca="1"/>
        <v>#NAME?</v>
      </c>
      <c r="E17" s="775" t="e">
        <f ca="1">_xll.qlRateHelperQuoteName(,D17)</f>
        <v>#NAME?</v>
      </c>
      <c r="F17" s="774" t="e">
        <f ca="1">_xll.qlRateHelperRate(,$D17)</f>
        <v>#NAME?</v>
      </c>
      <c r="G17" s="774" t="str">
        <f ca="1">IF(ISERROR(qlSwapRateHelperSpread(,$D17)),IF(ISERROR(qlFuturesRateHelperConvexityAdjustment(,$D17)),"--",qlFuturesRateHelperConvexityAdjustment(,$D17)),qlSwapRateHelperSpread(,$D17))</f>
        <v>--</v>
      </c>
      <c r="H17" s="773" t="e">
        <f ca="1">_xll.qlRateHelperEarliestDate(,$D17)</f>
        <v>#NAME?</v>
      </c>
      <c r="I17" s="772" t="e">
        <f ca="1">_xll.qlRateHelperLatestDate(,$D17)</f>
        <v>#NAME?</v>
      </c>
      <c r="J17" s="774" t="e">
        <f ca="1"/>
        <v>#NAME?</v>
      </c>
      <c r="P17" s="938"/>
    </row>
    <row r="18" spans="4:16" x14ac:dyDescent="0.2">
      <c r="D18" s="775" t="e">
        <f ca="1"/>
        <v>#NAME?</v>
      </c>
      <c r="E18" s="775" t="e">
        <f ca="1">_xll.qlRateHelperQuoteName(,D18)</f>
        <v>#NAME?</v>
      </c>
      <c r="F18" s="774" t="e">
        <f ca="1">_xll.qlRateHelperRate(,$D18)</f>
        <v>#NAME?</v>
      </c>
      <c r="G18" s="774" t="str">
        <f ca="1">IF(ISERROR(qlSwapRateHelperSpread(,$D18)),IF(ISERROR(qlFuturesRateHelperConvexityAdjustment(,$D18)),"--",qlFuturesRateHelperConvexityAdjustment(,$D18)),qlSwapRateHelperSpread(,$D18))</f>
        <v>--</v>
      </c>
      <c r="H18" s="773" t="e">
        <f ca="1">_xll.qlRateHelperEarliestDate(,$D18)</f>
        <v>#NAME?</v>
      </c>
      <c r="I18" s="772" t="e">
        <f ca="1">_xll.qlRateHelperLatestDate(,$D18)</f>
        <v>#NAME?</v>
      </c>
      <c r="J18" s="774" t="e">
        <f ca="1"/>
        <v>#NAME?</v>
      </c>
      <c r="M18" s="939"/>
      <c r="P18" s="938"/>
    </row>
    <row r="19" spans="4:16" x14ac:dyDescent="0.2">
      <c r="D19" s="775" t="e">
        <f ca="1"/>
        <v>#NAME?</v>
      </c>
      <c r="E19" s="775" t="e">
        <f ca="1">_xll.qlRateHelperQuoteName(,D19)</f>
        <v>#NAME?</v>
      </c>
      <c r="F19" s="774" t="e">
        <f ca="1">_xll.qlRateHelperRate(,$D19)</f>
        <v>#NAME?</v>
      </c>
      <c r="G19" s="774" t="str">
        <f ca="1">IF(ISERROR(qlSwapRateHelperSpread(,$D19)),IF(ISERROR(qlFuturesRateHelperConvexityAdjustment(,$D19)),"--",qlFuturesRateHelperConvexityAdjustment(,$D19)),qlSwapRateHelperSpread(,$D19))</f>
        <v>--</v>
      </c>
      <c r="H19" s="773" t="e">
        <f ca="1">_xll.qlRateHelperEarliestDate(,$D19)</f>
        <v>#NAME?</v>
      </c>
      <c r="I19" s="772" t="e">
        <f ca="1">_xll.qlRateHelperLatestDate(,$D19)</f>
        <v>#NAME?</v>
      </c>
      <c r="J19" s="774" t="e">
        <f ca="1"/>
        <v>#NAME?</v>
      </c>
      <c r="M19" s="939"/>
      <c r="P19" s="938"/>
    </row>
    <row r="20" spans="4:16" x14ac:dyDescent="0.2">
      <c r="D20" s="775" t="e">
        <f ca="1"/>
        <v>#NAME?</v>
      </c>
      <c r="E20" s="775" t="e">
        <f ca="1">_xll.qlRateHelperQuoteName(,D20)</f>
        <v>#NAME?</v>
      </c>
      <c r="F20" s="774" t="e">
        <f ca="1">_xll.qlRateHelperRate(,$D20)</f>
        <v>#NAME?</v>
      </c>
      <c r="G20" s="774" t="str">
        <f ca="1">IF(ISERROR(qlSwapRateHelperSpread(,$D20)),IF(ISERROR(qlFuturesRateHelperConvexityAdjustment(,$D20)),"--",qlFuturesRateHelperConvexityAdjustment(,$D20)),qlSwapRateHelperSpread(,$D20))</f>
        <v>--</v>
      </c>
      <c r="H20" s="773" t="e">
        <f ca="1">_xll.qlRateHelperEarliestDate(,$D20)</f>
        <v>#NAME?</v>
      </c>
      <c r="I20" s="772" t="e">
        <f ca="1">_xll.qlRateHelperLatestDate(,$D20)</f>
        <v>#NAME?</v>
      </c>
      <c r="J20" s="774" t="e">
        <f ca="1"/>
        <v>#NAME?</v>
      </c>
      <c r="M20" s="939"/>
      <c r="P20" s="938"/>
    </row>
    <row r="21" spans="4:16" x14ac:dyDescent="0.2">
      <c r="D21" s="775" t="e">
        <f ca="1"/>
        <v>#NAME?</v>
      </c>
      <c r="E21" s="775" t="e">
        <f ca="1">_xll.qlRateHelperQuoteName(,D21)</f>
        <v>#NAME?</v>
      </c>
      <c r="F21" s="774" t="e">
        <f ca="1">_xll.qlRateHelperRate(,$D21)</f>
        <v>#NAME?</v>
      </c>
      <c r="G21" s="774" t="str">
        <f ca="1">IF(ISERROR(qlSwapRateHelperSpread(,$D21)),IF(ISERROR(qlFuturesRateHelperConvexityAdjustment(,$D21)),"--",qlFuturesRateHelperConvexityAdjustment(,$D21)),qlSwapRateHelperSpread(,$D21))</f>
        <v>--</v>
      </c>
      <c r="H21" s="773" t="e">
        <f ca="1">_xll.qlRateHelperEarliestDate(,$D21)</f>
        <v>#NAME?</v>
      </c>
      <c r="I21" s="772" t="e">
        <f ca="1">_xll.qlRateHelperLatestDate(,$D21)</f>
        <v>#NAME?</v>
      </c>
      <c r="J21" s="774" t="e">
        <f ca="1"/>
        <v>#NAME?</v>
      </c>
      <c r="M21" s="939"/>
      <c r="P21" s="938"/>
    </row>
    <row r="22" spans="4:16" x14ac:dyDescent="0.2">
      <c r="D22" s="775" t="e">
        <f ca="1"/>
        <v>#NAME?</v>
      </c>
      <c r="E22" s="775" t="e">
        <f ca="1">_xll.qlRateHelperQuoteName(,D22)</f>
        <v>#NAME?</v>
      </c>
      <c r="F22" s="774" t="e">
        <f ca="1">_xll.qlRateHelperRate(,$D22)</f>
        <v>#NAME?</v>
      </c>
      <c r="G22" s="774" t="str">
        <f ca="1">IF(ISERROR(qlSwapRateHelperSpread(,$D22)),IF(ISERROR(qlFuturesRateHelperConvexityAdjustment(,$D22)),"--",qlFuturesRateHelperConvexityAdjustment(,$D22)),qlSwapRateHelperSpread(,$D22))</f>
        <v>--</v>
      </c>
      <c r="H22" s="773" t="e">
        <f ca="1">_xll.qlRateHelperEarliestDate(,$D22)</f>
        <v>#NAME?</v>
      </c>
      <c r="I22" s="772" t="e">
        <f ca="1">_xll.qlRateHelperLatestDate(,$D22)</f>
        <v>#NAME?</v>
      </c>
      <c r="J22" s="774" t="e">
        <f ca="1"/>
        <v>#NAME?</v>
      </c>
      <c r="P22" s="938"/>
    </row>
    <row r="23" spans="4:16" x14ac:dyDescent="0.2">
      <c r="D23" s="775" t="e">
        <f ca="1"/>
        <v>#NAME?</v>
      </c>
      <c r="E23" s="775" t="e">
        <f ca="1">_xll.qlRateHelperQuoteName(,D23)</f>
        <v>#NAME?</v>
      </c>
      <c r="F23" s="774" t="e">
        <f ca="1">_xll.qlRateHelperRate(,$D23)</f>
        <v>#NAME?</v>
      </c>
      <c r="G23" s="774" t="str">
        <f ca="1">IF(ISERROR(qlSwapRateHelperSpread(,$D23)),IF(ISERROR(qlFuturesRateHelperConvexityAdjustment(,$D23)),"--",qlFuturesRateHelperConvexityAdjustment(,$D23)),qlSwapRateHelperSpread(,$D23))</f>
        <v>--</v>
      </c>
      <c r="H23" s="773" t="e">
        <f ca="1">_xll.qlRateHelperEarliestDate(,$D23)</f>
        <v>#NAME?</v>
      </c>
      <c r="I23" s="772" t="e">
        <f ca="1">_xll.qlRateHelperLatestDate(,$D23)</f>
        <v>#NAME?</v>
      </c>
      <c r="J23" s="774" t="e">
        <f ca="1"/>
        <v>#NAME?</v>
      </c>
      <c r="M23" s="939"/>
      <c r="P23" s="938"/>
    </row>
    <row r="24" spans="4:16" x14ac:dyDescent="0.2">
      <c r="D24" s="775" t="e">
        <f ca="1"/>
        <v>#NAME?</v>
      </c>
      <c r="E24" s="775" t="e">
        <f ca="1">_xll.qlRateHelperQuoteName(,D24)</f>
        <v>#NAME?</v>
      </c>
      <c r="F24" s="774" t="e">
        <f ca="1">_xll.qlRateHelperRate(,$D24)</f>
        <v>#NAME?</v>
      </c>
      <c r="G24" s="774" t="str">
        <f ca="1">IF(ISERROR(qlSwapRateHelperSpread(,$D24)),IF(ISERROR(qlFuturesRateHelperConvexityAdjustment(,$D24)),"--",qlFuturesRateHelperConvexityAdjustment(,$D24)),qlSwapRateHelperSpread(,$D24))</f>
        <v>--</v>
      </c>
      <c r="H24" s="773" t="e">
        <f ca="1">_xll.qlRateHelperEarliestDate(,$D24)</f>
        <v>#NAME?</v>
      </c>
      <c r="I24" s="772" t="e">
        <f ca="1">_xll.qlRateHelperLatestDate(,$D24)</f>
        <v>#NAME?</v>
      </c>
      <c r="J24" s="774" t="e">
        <f ca="1"/>
        <v>#NAME?</v>
      </c>
      <c r="P24" s="938"/>
    </row>
    <row r="25" spans="4:16" x14ac:dyDescent="0.2">
      <c r="D25" s="775" t="e">
        <f ca="1"/>
        <v>#NAME?</v>
      </c>
      <c r="E25" s="775" t="e">
        <f ca="1">_xll.qlRateHelperQuoteName(,D25)</f>
        <v>#NAME?</v>
      </c>
      <c r="F25" s="774" t="e">
        <f ca="1">_xll.qlRateHelperRate(,$D25)</f>
        <v>#NAME?</v>
      </c>
      <c r="G25" s="774" t="str">
        <f ca="1">IF(ISERROR(qlSwapRateHelperSpread(,$D25)),IF(ISERROR(qlFuturesRateHelperConvexityAdjustment(,$D25)),"--",qlFuturesRateHelperConvexityAdjustment(,$D25)),qlSwapRateHelperSpread(,$D25))</f>
        <v>--</v>
      </c>
      <c r="H25" s="773" t="e">
        <f ca="1">_xll.qlRateHelperEarliestDate(,$D25)</f>
        <v>#NAME?</v>
      </c>
      <c r="I25" s="772" t="e">
        <f ca="1">_xll.qlRateHelperLatestDate(,$D25)</f>
        <v>#NAME?</v>
      </c>
      <c r="J25" s="774" t="e">
        <f ca="1"/>
        <v>#NAME?</v>
      </c>
      <c r="P25" s="938"/>
    </row>
    <row r="26" spans="4:16" x14ac:dyDescent="0.2">
      <c r="D26" s="775" t="e">
        <f ca="1"/>
        <v>#NAME?</v>
      </c>
      <c r="E26" s="775" t="e">
        <f ca="1">_xll.qlRateHelperQuoteName(,D26)</f>
        <v>#NAME?</v>
      </c>
      <c r="F26" s="774" t="e">
        <f ca="1">_xll.qlRateHelperRate(,$D26)</f>
        <v>#NAME?</v>
      </c>
      <c r="G26" s="774" t="str">
        <f ca="1">IF(ISERROR(qlSwapRateHelperSpread(,$D26)),IF(ISERROR(qlFuturesRateHelperConvexityAdjustment(,$D26)),"--",qlFuturesRateHelperConvexityAdjustment(,$D26)),qlSwapRateHelperSpread(,$D26))</f>
        <v>--</v>
      </c>
      <c r="H26" s="773" t="e">
        <f ca="1">_xll.qlRateHelperEarliestDate(,$D26)</f>
        <v>#NAME?</v>
      </c>
      <c r="I26" s="772" t="e">
        <f ca="1">_xll.qlRateHelperLatestDate(,$D26)</f>
        <v>#NAME?</v>
      </c>
      <c r="J26" s="774" t="e">
        <f ca="1"/>
        <v>#NAME?</v>
      </c>
      <c r="P26" s="938"/>
    </row>
    <row r="27" spans="4:16" x14ac:dyDescent="0.2">
      <c r="D27" s="775" t="e">
        <f ca="1"/>
        <v>#NAME?</v>
      </c>
      <c r="E27" s="775" t="e">
        <f ca="1">_xll.qlRateHelperQuoteName(,D27)</f>
        <v>#NAME?</v>
      </c>
      <c r="F27" s="774" t="e">
        <f ca="1">_xll.qlRateHelperRate(,$D27)</f>
        <v>#NAME?</v>
      </c>
      <c r="G27" s="774" t="str">
        <f ca="1">IF(ISERROR(qlSwapRateHelperSpread(,$D27)),IF(ISERROR(qlFuturesRateHelperConvexityAdjustment(,$D27)),"--",qlFuturesRateHelperConvexityAdjustment(,$D27)),qlSwapRateHelperSpread(,$D27))</f>
        <v>--</v>
      </c>
      <c r="H27" s="773" t="e">
        <f ca="1">_xll.qlRateHelperEarliestDate(,$D27)</f>
        <v>#NAME?</v>
      </c>
      <c r="I27" s="772" t="e">
        <f ca="1">_xll.qlRateHelperLatestDate(,$D27)</f>
        <v>#NAME?</v>
      </c>
      <c r="J27" s="774" t="e">
        <f ca="1"/>
        <v>#NAME?</v>
      </c>
      <c r="P27" s="938"/>
    </row>
    <row r="28" spans="4:16" x14ac:dyDescent="0.2">
      <c r="D28" s="775" t="e">
        <f ca="1"/>
        <v>#NAME?</v>
      </c>
      <c r="E28" s="775" t="e">
        <f ca="1">_xll.qlRateHelperQuoteName(,D28)</f>
        <v>#NAME?</v>
      </c>
      <c r="F28" s="774" t="e">
        <f ca="1">_xll.qlRateHelperRate(,$D28)</f>
        <v>#NAME?</v>
      </c>
      <c r="G28" s="774" t="str">
        <f ca="1">IF(ISERROR(qlSwapRateHelperSpread(,$D28)),IF(ISERROR(qlFuturesRateHelperConvexityAdjustment(,$D28)),"--",qlFuturesRateHelperConvexityAdjustment(,$D28)),qlSwapRateHelperSpread(,$D28))</f>
        <v>--</v>
      </c>
      <c r="H28" s="773" t="e">
        <f ca="1">_xll.qlRateHelperEarliestDate(,$D28)</f>
        <v>#NAME?</v>
      </c>
      <c r="I28" s="772" t="e">
        <f ca="1">_xll.qlRateHelperLatestDate(,$D28)</f>
        <v>#NAME?</v>
      </c>
      <c r="J28" s="774" t="e">
        <f ca="1"/>
        <v>#NAME?</v>
      </c>
      <c r="P28" s="938"/>
    </row>
    <row r="29" spans="4:16" x14ac:dyDescent="0.2">
      <c r="D29" s="775" t="e">
        <f ca="1"/>
        <v>#NAME?</v>
      </c>
      <c r="E29" s="775" t="e">
        <f ca="1">_xll.qlRateHelperQuoteName(,D29)</f>
        <v>#NAME?</v>
      </c>
      <c r="F29" s="774" t="e">
        <f ca="1">_xll.qlRateHelperRate(,$D29)</f>
        <v>#NAME?</v>
      </c>
      <c r="G29" s="774" t="str">
        <f ca="1">IF(ISERROR(qlSwapRateHelperSpread(,$D29)),IF(ISERROR(qlFuturesRateHelperConvexityAdjustment(,$D29)),"--",qlFuturesRateHelperConvexityAdjustment(,$D29)),qlSwapRateHelperSpread(,$D29))</f>
        <v>--</v>
      </c>
      <c r="H29" s="773" t="e">
        <f ca="1">_xll.qlRateHelperEarliestDate(,$D29)</f>
        <v>#NAME?</v>
      </c>
      <c r="I29" s="772" t="e">
        <f ca="1">_xll.qlRateHelperLatestDate(,$D29)</f>
        <v>#NAME?</v>
      </c>
      <c r="J29" s="774" t="e">
        <f ca="1"/>
        <v>#NAME?</v>
      </c>
      <c r="P29" s="938"/>
    </row>
    <row r="30" spans="4:16" x14ac:dyDescent="0.2">
      <c r="D30" s="775" t="e">
        <f ca="1"/>
        <v>#NAME?</v>
      </c>
      <c r="E30" s="775" t="e">
        <f ca="1">_xll.qlRateHelperQuoteName(,D30)</f>
        <v>#NAME?</v>
      </c>
      <c r="F30" s="774" t="e">
        <f ca="1">_xll.qlRateHelperRate(,$D30)</f>
        <v>#NAME?</v>
      </c>
      <c r="G30" s="774" t="str">
        <f ca="1">IF(ISERROR(qlSwapRateHelperSpread(,$D30)),IF(ISERROR(qlFuturesRateHelperConvexityAdjustment(,$D30)),"--",qlFuturesRateHelperConvexityAdjustment(,$D30)),qlSwapRateHelperSpread(,$D30))</f>
        <v>--</v>
      </c>
      <c r="H30" s="773" t="e">
        <f ca="1">_xll.qlRateHelperEarliestDate(,$D30)</f>
        <v>#NAME?</v>
      </c>
      <c r="I30" s="772" t="e">
        <f ca="1">_xll.qlRateHelperLatestDate(,$D30)</f>
        <v>#NAME?</v>
      </c>
      <c r="J30" s="774" t="e">
        <f ca="1"/>
        <v>#NAME?</v>
      </c>
      <c r="P30" s="938"/>
    </row>
    <row r="31" spans="4:16" x14ac:dyDescent="0.2">
      <c r="D31" s="775" t="e">
        <f ca="1"/>
        <v>#NAME?</v>
      </c>
      <c r="E31" s="775" t="e">
        <f ca="1">_xll.qlRateHelperQuoteName(,D31)</f>
        <v>#NAME?</v>
      </c>
      <c r="F31" s="774" t="e">
        <f ca="1">_xll.qlRateHelperRate(,$D31)</f>
        <v>#NAME?</v>
      </c>
      <c r="G31" s="774" t="str">
        <f ca="1">IF(ISERROR(qlSwapRateHelperSpread(,$D31)),IF(ISERROR(qlFuturesRateHelperConvexityAdjustment(,$D31)),"--",qlFuturesRateHelperConvexityAdjustment(,$D31)),qlSwapRateHelperSpread(,$D31))</f>
        <v>--</v>
      </c>
      <c r="H31" s="773" t="e">
        <f ca="1">_xll.qlRateHelperEarliestDate(,$D31)</f>
        <v>#NAME?</v>
      </c>
      <c r="I31" s="772" t="e">
        <f ca="1">_xll.qlRateHelperLatestDate(,$D31)</f>
        <v>#NAME?</v>
      </c>
      <c r="J31" s="774" t="e">
        <f ca="1"/>
        <v>#NAME?</v>
      </c>
      <c r="P31" s="938"/>
    </row>
    <row r="32" spans="4:16" x14ac:dyDescent="0.2">
      <c r="D32" s="775" t="e">
        <f ca="1"/>
        <v>#NAME?</v>
      </c>
      <c r="E32" s="775" t="e">
        <f ca="1">_xll.qlRateHelperQuoteName(,D32)</f>
        <v>#NAME?</v>
      </c>
      <c r="F32" s="774" t="e">
        <f ca="1">_xll.qlRateHelperRate(,$D32)</f>
        <v>#NAME?</v>
      </c>
      <c r="G32" s="774" t="str">
        <f ca="1">IF(ISERROR(qlSwapRateHelperSpread(,$D32)),IF(ISERROR(qlFuturesRateHelperConvexityAdjustment(,$D32)),"--",qlFuturesRateHelperConvexityAdjustment(,$D32)),qlSwapRateHelperSpread(,$D32))</f>
        <v>--</v>
      </c>
      <c r="H32" s="773" t="e">
        <f ca="1">_xll.qlRateHelperEarliestDate(,$D32)</f>
        <v>#NAME?</v>
      </c>
      <c r="I32" s="772" t="e">
        <f ca="1">_xll.qlRateHelperLatestDate(,$D32)</f>
        <v>#NAME?</v>
      </c>
      <c r="J32" s="774" t="e">
        <f ca="1"/>
        <v>#NAME?</v>
      </c>
      <c r="P32" s="938"/>
    </row>
    <row r="33" spans="4:16" x14ac:dyDescent="0.2">
      <c r="D33" s="775" t="e">
        <f ca="1"/>
        <v>#NAME?</v>
      </c>
      <c r="E33" s="775" t="e">
        <f ca="1">_xll.qlRateHelperQuoteName(,D33)</f>
        <v>#NAME?</v>
      </c>
      <c r="F33" s="774" t="e">
        <f ca="1">_xll.qlRateHelperRate(,$D33)</f>
        <v>#NAME?</v>
      </c>
      <c r="G33" s="774" t="str">
        <f ca="1">IF(ISERROR(qlSwapRateHelperSpread(,$D33)),IF(ISERROR(qlFuturesRateHelperConvexityAdjustment(,$D33)),"--",qlFuturesRateHelperConvexityAdjustment(,$D33)),qlSwapRateHelperSpread(,$D33))</f>
        <v>--</v>
      </c>
      <c r="H33" s="773" t="e">
        <f ca="1">_xll.qlRateHelperEarliestDate(,$D33)</f>
        <v>#NAME?</v>
      </c>
      <c r="I33" s="772" t="e">
        <f ca="1">_xll.qlRateHelperLatestDate(,$D33)</f>
        <v>#NAME?</v>
      </c>
      <c r="J33" s="774" t="e">
        <f ca="1"/>
        <v>#NAME?</v>
      </c>
      <c r="P33" s="938"/>
    </row>
    <row r="34" spans="4:16" x14ac:dyDescent="0.2">
      <c r="D34" s="775" t="e">
        <f ca="1"/>
        <v>#NAME?</v>
      </c>
      <c r="E34" s="775" t="e">
        <f ca="1">_xll.qlRateHelperQuoteName(,D34)</f>
        <v>#NAME?</v>
      </c>
      <c r="F34" s="774" t="e">
        <f ca="1">_xll.qlRateHelperRate(,$D34)</f>
        <v>#NAME?</v>
      </c>
      <c r="G34" s="774" t="str">
        <f ca="1">IF(ISERROR(qlSwapRateHelperSpread(,$D34)),IF(ISERROR(qlFuturesRateHelperConvexityAdjustment(,$D34)),"--",qlFuturesRateHelperConvexityAdjustment(,$D34)),qlSwapRateHelperSpread(,$D34))</f>
        <v>--</v>
      </c>
      <c r="H34" s="773" t="e">
        <f ca="1">_xll.qlRateHelperEarliestDate(,$D34)</f>
        <v>#NAME?</v>
      </c>
      <c r="I34" s="772" t="e">
        <f ca="1">_xll.qlRateHelperLatestDate(,$D34)</f>
        <v>#NAME?</v>
      </c>
      <c r="J34" s="774" t="e">
        <f ca="1"/>
        <v>#NAME?</v>
      </c>
      <c r="P34" s="938"/>
    </row>
    <row r="35" spans="4:16" x14ac:dyDescent="0.2">
      <c r="D35" s="775" t="e">
        <f ca="1"/>
        <v>#NAME?</v>
      </c>
      <c r="E35" s="775" t="e">
        <f ca="1">_xll.qlRateHelperQuoteName(,D35)</f>
        <v>#NAME?</v>
      </c>
      <c r="F35" s="774" t="e">
        <f ca="1">_xll.qlRateHelperRate(,$D35)</f>
        <v>#NAME?</v>
      </c>
      <c r="G35" s="774" t="str">
        <f ca="1">IF(ISERROR(qlSwapRateHelperSpread(,$D35)),IF(ISERROR(qlFuturesRateHelperConvexityAdjustment(,$D35)),"--",qlFuturesRateHelperConvexityAdjustment(,$D35)),qlSwapRateHelperSpread(,$D35))</f>
        <v>--</v>
      </c>
      <c r="H35" s="773" t="e">
        <f ca="1">_xll.qlRateHelperEarliestDate(,$D35)</f>
        <v>#NAME?</v>
      </c>
      <c r="I35" s="772" t="e">
        <f ca="1">_xll.qlRateHelperLatestDate(,$D35)</f>
        <v>#NAME?</v>
      </c>
      <c r="J35" s="774" t="e">
        <f ca="1"/>
        <v>#NAME?</v>
      </c>
      <c r="P35" s="938"/>
    </row>
    <row r="36" spans="4:16" x14ac:dyDescent="0.2">
      <c r="D36" s="775" t="e">
        <f ca="1"/>
        <v>#NAME?</v>
      </c>
      <c r="E36" s="775" t="e">
        <f ca="1">_xll.qlRateHelperQuoteName(,D36)</f>
        <v>#NAME?</v>
      </c>
      <c r="F36" s="774" t="e">
        <f ca="1">_xll.qlRateHelperRate(,$D36)</f>
        <v>#NAME?</v>
      </c>
      <c r="G36" s="774" t="str">
        <f ca="1">IF(ISERROR(qlSwapRateHelperSpread(,$D36)),IF(ISERROR(qlFuturesRateHelperConvexityAdjustment(,$D36)),"--",qlFuturesRateHelperConvexityAdjustment(,$D36)),qlSwapRateHelperSpread(,$D36))</f>
        <v>--</v>
      </c>
      <c r="H36" s="773" t="e">
        <f ca="1">_xll.qlRateHelperEarliestDate(,$D36)</f>
        <v>#NAME?</v>
      </c>
      <c r="I36" s="772" t="e">
        <f ca="1">_xll.qlRateHelperLatestDate(,$D36)</f>
        <v>#NAME?</v>
      </c>
      <c r="J36" s="774" t="e">
        <f ca="1"/>
        <v>#NAME?</v>
      </c>
      <c r="P36" s="938"/>
    </row>
    <row r="37" spans="4:16" x14ac:dyDescent="0.2">
      <c r="D37" s="775" t="e">
        <f ca="1"/>
        <v>#NAME?</v>
      </c>
      <c r="E37" s="775" t="e">
        <f ca="1">_xll.qlRateHelperQuoteName(,D37)</f>
        <v>#NAME?</v>
      </c>
      <c r="F37" s="774" t="e">
        <f ca="1">_xll.qlRateHelperRate(,$D37)</f>
        <v>#NAME?</v>
      </c>
      <c r="G37" s="774" t="str">
        <f ca="1">IF(ISERROR(qlSwapRateHelperSpread(,$D37)),IF(ISERROR(qlFuturesRateHelperConvexityAdjustment(,$D37)),"--",qlFuturesRateHelperConvexityAdjustment(,$D37)),qlSwapRateHelperSpread(,$D37))</f>
        <v>--</v>
      </c>
      <c r="H37" s="773" t="e">
        <f ca="1">_xll.qlRateHelperEarliestDate(,$D37)</f>
        <v>#NAME?</v>
      </c>
      <c r="I37" s="772" t="e">
        <f ca="1">_xll.qlRateHelperLatestDate(,$D37)</f>
        <v>#NAME?</v>
      </c>
      <c r="J37" s="774" t="e">
        <f ca="1"/>
        <v>#NAME?</v>
      </c>
      <c r="P37" s="938"/>
    </row>
    <row r="38" spans="4:16" x14ac:dyDescent="0.2">
      <c r="D38" s="775" t="e">
        <f ca="1"/>
        <v>#NAME?</v>
      </c>
      <c r="E38" s="775" t="e">
        <f ca="1">_xll.qlRateHelperQuoteName(,D38)</f>
        <v>#NAME?</v>
      </c>
      <c r="F38" s="774" t="e">
        <f ca="1">_xll.qlRateHelperRate(,$D38)</f>
        <v>#NAME?</v>
      </c>
      <c r="G38" s="774" t="str">
        <f ca="1">IF(ISERROR(qlSwapRateHelperSpread(,$D38)),IF(ISERROR(qlFuturesRateHelperConvexityAdjustment(,$D38)),"--",qlFuturesRateHelperConvexityAdjustment(,$D38)),qlSwapRateHelperSpread(,$D38))</f>
        <v>--</v>
      </c>
      <c r="H38" s="773" t="e">
        <f ca="1">_xll.qlRateHelperEarliestDate(,$D38)</f>
        <v>#NAME?</v>
      </c>
      <c r="I38" s="772" t="e">
        <f ca="1">_xll.qlRateHelperLatestDate(,$D38)</f>
        <v>#NAME?</v>
      </c>
      <c r="J38" s="774" t="e">
        <f ca="1"/>
        <v>#NAME?</v>
      </c>
      <c r="P38" s="938"/>
    </row>
    <row r="39" spans="4:16" x14ac:dyDescent="0.2">
      <c r="D39" s="775" t="e">
        <f ca="1"/>
        <v>#NAME?</v>
      </c>
      <c r="E39" s="775" t="e">
        <f ca="1">_xll.qlRateHelperQuoteName(,D39)</f>
        <v>#NAME?</v>
      </c>
      <c r="F39" s="774" t="e">
        <f ca="1">_xll.qlRateHelperRate(,$D39)</f>
        <v>#NAME?</v>
      </c>
      <c r="G39" s="774" t="str">
        <f ca="1">IF(ISERROR(qlSwapRateHelperSpread(,$D39)),IF(ISERROR(qlFuturesRateHelperConvexityAdjustment(,$D39)),"--",qlFuturesRateHelperConvexityAdjustment(,$D39)),qlSwapRateHelperSpread(,$D39))</f>
        <v>--</v>
      </c>
      <c r="H39" s="773" t="e">
        <f ca="1">_xll.qlRateHelperEarliestDate(,$D39)</f>
        <v>#NAME?</v>
      </c>
      <c r="I39" s="772" t="e">
        <f ca="1">_xll.qlRateHelperLatestDate(,$D39)</f>
        <v>#NAME?</v>
      </c>
      <c r="J39" s="774" t="e">
        <f ca="1"/>
        <v>#NAME?</v>
      </c>
      <c r="P39" s="938"/>
    </row>
    <row r="40" spans="4:16" x14ac:dyDescent="0.2">
      <c r="D40" s="775" t="e">
        <f ca="1"/>
        <v>#NAME?</v>
      </c>
      <c r="E40" s="775" t="e">
        <f ca="1">_xll.qlRateHelperQuoteName(,D40)</f>
        <v>#NAME?</v>
      </c>
      <c r="F40" s="774" t="e">
        <f ca="1">_xll.qlRateHelperRate(,$D40)</f>
        <v>#NAME?</v>
      </c>
      <c r="G40" s="774" t="str">
        <f ca="1">IF(ISERROR(qlSwapRateHelperSpread(,$D40)),IF(ISERROR(qlFuturesRateHelperConvexityAdjustment(,$D40)),"--",qlFuturesRateHelperConvexityAdjustment(,$D40)),qlSwapRateHelperSpread(,$D40))</f>
        <v>--</v>
      </c>
      <c r="H40" s="773" t="e">
        <f ca="1">_xll.qlRateHelperEarliestDate(,$D40)</f>
        <v>#NAME?</v>
      </c>
      <c r="I40" s="772" t="e">
        <f ca="1">_xll.qlRateHelperLatestDate(,$D40)</f>
        <v>#NAME?</v>
      </c>
      <c r="J40" s="774" t="e">
        <f ca="1"/>
        <v>#NAME?</v>
      </c>
    </row>
    <row r="41" spans="4:16" x14ac:dyDescent="0.2">
      <c r="D41" s="775" t="e">
        <f ca="1"/>
        <v>#NAME?</v>
      </c>
      <c r="E41" s="775" t="e">
        <f ca="1">_xll.qlRateHelperQuoteName(,D41)</f>
        <v>#NAME?</v>
      </c>
      <c r="F41" s="774" t="e">
        <f ca="1">_xll.qlRateHelperRate(,$D41)</f>
        <v>#NAME?</v>
      </c>
      <c r="G41" s="774" t="str">
        <f ca="1">IF(ISERROR(qlSwapRateHelperSpread(,$D41)),IF(ISERROR(qlFuturesRateHelperConvexityAdjustment(,$D41)),"--",qlFuturesRateHelperConvexityAdjustment(,$D41)),qlSwapRateHelperSpread(,$D41))</f>
        <v>--</v>
      </c>
      <c r="H41" s="773" t="e">
        <f ca="1">_xll.qlRateHelperEarliestDate(,$D41)</f>
        <v>#NAME?</v>
      </c>
      <c r="I41" s="772" t="e">
        <f ca="1">_xll.qlRateHelperLatestDate(,$D41)</f>
        <v>#NAME?</v>
      </c>
      <c r="J41" s="774" t="e">
        <f ca="1"/>
        <v>#NAME?</v>
      </c>
    </row>
    <row r="42" spans="4:16" x14ac:dyDescent="0.2">
      <c r="D42" s="775" t="e">
        <f ca="1"/>
        <v>#NAME?</v>
      </c>
      <c r="E42" s="775" t="e">
        <f ca="1">_xll.qlRateHelperQuoteName(,D42)</f>
        <v>#NAME?</v>
      </c>
      <c r="F42" s="774" t="e">
        <f ca="1">_xll.qlRateHelperRate(,$D42)</f>
        <v>#NAME?</v>
      </c>
      <c r="G42" s="774" t="str">
        <f ca="1">IF(ISERROR(qlSwapRateHelperSpread(,$D42)),IF(ISERROR(qlFuturesRateHelperConvexityAdjustment(,$D42)),"--",qlFuturesRateHelperConvexityAdjustment(,$D42)),qlSwapRateHelperSpread(,$D42))</f>
        <v>--</v>
      </c>
      <c r="H42" s="773" t="e">
        <f ca="1">_xll.qlRateHelperEarliestDate(,$D42)</f>
        <v>#NAME?</v>
      </c>
      <c r="I42" s="772" t="e">
        <f ca="1">_xll.qlRateHelperLatestDate(,$D42)</f>
        <v>#NAME?</v>
      </c>
      <c r="J42" s="774" t="e">
        <f ca="1"/>
        <v>#NAME?</v>
      </c>
    </row>
    <row r="43" spans="4:16" x14ac:dyDescent="0.2">
      <c r="D43" s="775" t="e">
        <f ca="1"/>
        <v>#NAME?</v>
      </c>
      <c r="E43" s="775" t="e">
        <f ca="1">_xll.qlRateHelperQuoteName(,D43)</f>
        <v>#NAME?</v>
      </c>
      <c r="F43" s="774" t="e">
        <f ca="1">_xll.qlRateHelperRate(,$D43)</f>
        <v>#NAME?</v>
      </c>
      <c r="G43" s="774" t="str">
        <f ca="1">IF(ISERROR(qlSwapRateHelperSpread(,$D43)),IF(ISERROR(qlFuturesRateHelperConvexityAdjustment(,$D43)),"--",qlFuturesRateHelperConvexityAdjustment(,$D43)),qlSwapRateHelperSpread(,$D43))</f>
        <v>--</v>
      </c>
      <c r="H43" s="773" t="e">
        <f ca="1">_xll.qlRateHelperEarliestDate(,$D43)</f>
        <v>#NAME?</v>
      </c>
      <c r="I43" s="772" t="e">
        <f ca="1">_xll.qlRateHelperLatestDate(,$D43)</f>
        <v>#NAME?</v>
      </c>
      <c r="J43" s="774" t="e">
        <f ca="1"/>
        <v>#NAME?</v>
      </c>
    </row>
    <row r="44" spans="4:16" x14ac:dyDescent="0.2">
      <c r="D44" s="775" t="e">
        <f ca="1"/>
        <v>#NAME?</v>
      </c>
      <c r="E44" s="775" t="e">
        <f ca="1">_xll.qlRateHelperQuoteName(,D44)</f>
        <v>#NAME?</v>
      </c>
      <c r="F44" s="774" t="e">
        <f ca="1">_xll.qlRateHelperRate(,$D44)</f>
        <v>#NAME?</v>
      </c>
      <c r="G44" s="774" t="str">
        <f ca="1">IF(ISERROR(qlSwapRateHelperSpread(,$D44)),IF(ISERROR(qlFuturesRateHelperConvexityAdjustment(,$D44)),"--",qlFuturesRateHelperConvexityAdjustment(,$D44)),qlSwapRateHelperSpread(,$D44))</f>
        <v>--</v>
      </c>
      <c r="H44" s="773" t="e">
        <f ca="1">_xll.qlRateHelperEarliestDate(,$D44)</f>
        <v>#NAME?</v>
      </c>
      <c r="I44" s="772" t="e">
        <f ca="1">_xll.qlRateHelperLatestDate(,$D44)</f>
        <v>#NAME?</v>
      </c>
      <c r="J44" s="774" t="e">
        <f ca="1"/>
        <v>#NAME?</v>
      </c>
    </row>
    <row r="45" spans="4:16" x14ac:dyDescent="0.2">
      <c r="D45" s="775" t="e">
        <f ca="1"/>
        <v>#NAME?</v>
      </c>
      <c r="E45" s="775" t="e">
        <f ca="1">_xll.qlRateHelperQuoteName(,D45)</f>
        <v>#NAME?</v>
      </c>
      <c r="F45" s="774" t="e">
        <f ca="1">_xll.qlRateHelperRate(,$D45)</f>
        <v>#NAME?</v>
      </c>
      <c r="G45" s="774" t="str">
        <f ca="1">IF(ISERROR(qlSwapRateHelperSpread(,$D45)),IF(ISERROR(qlFuturesRateHelperConvexityAdjustment(,$D45)),"--",qlFuturesRateHelperConvexityAdjustment(,$D45)),qlSwapRateHelperSpread(,$D45))</f>
        <v>--</v>
      </c>
      <c r="H45" s="773" t="e">
        <f ca="1">_xll.qlRateHelperEarliestDate(,$D45)</f>
        <v>#NAME?</v>
      </c>
      <c r="I45" s="772" t="e">
        <f ca="1">_xll.qlRateHelperLatestDate(,$D45)</f>
        <v>#NAME?</v>
      </c>
      <c r="J45" s="774" t="e">
        <f ca="1"/>
        <v>#NAME?</v>
      </c>
    </row>
    <row r="46" spans="4:16" x14ac:dyDescent="0.2">
      <c r="D46" s="775" t="e">
        <f ca="1"/>
        <v>#NAME?</v>
      </c>
      <c r="E46" s="775" t="e">
        <f ca="1">_xll.qlRateHelperQuoteName(,D46)</f>
        <v>#NAME?</v>
      </c>
      <c r="F46" s="774" t="e">
        <f ca="1">_xll.qlRateHelperRate(,$D46)</f>
        <v>#NAME?</v>
      </c>
      <c r="G46" s="774" t="str">
        <f ca="1">IF(ISERROR(qlSwapRateHelperSpread(,$D46)),IF(ISERROR(qlFuturesRateHelperConvexityAdjustment(,$D46)),"--",qlFuturesRateHelperConvexityAdjustment(,$D46)),qlSwapRateHelperSpread(,$D46))</f>
        <v>--</v>
      </c>
      <c r="H46" s="773" t="e">
        <f ca="1">_xll.qlRateHelperEarliestDate(,$D46)</f>
        <v>#NAME?</v>
      </c>
      <c r="I46" s="772" t="e">
        <f ca="1">_xll.qlRateHelperLatestDate(,$D46)</f>
        <v>#NAME?</v>
      </c>
      <c r="J46" s="774" t="e">
        <f ca="1"/>
        <v>#NAME?</v>
      </c>
    </row>
    <row r="47" spans="4:16" x14ac:dyDescent="0.2">
      <c r="D47" s="775" t="e">
        <f ca="1"/>
        <v>#NAME?</v>
      </c>
      <c r="E47" s="775" t="e">
        <f ca="1">_xll.qlRateHelperQuoteName(,D47)</f>
        <v>#NAME?</v>
      </c>
      <c r="F47" s="774" t="e">
        <f ca="1">_xll.qlRateHelperRate(,$D47)</f>
        <v>#NAME?</v>
      </c>
      <c r="G47" s="774" t="str">
        <f ca="1">IF(ISERROR(qlSwapRateHelperSpread(,$D47)),IF(ISERROR(qlFuturesRateHelperConvexityAdjustment(,$D47)),"--",qlFuturesRateHelperConvexityAdjustment(,$D47)),qlSwapRateHelperSpread(,$D47))</f>
        <v>--</v>
      </c>
      <c r="H47" s="773" t="e">
        <f ca="1">_xll.qlRateHelperEarliestDate(,$D47)</f>
        <v>#NAME?</v>
      </c>
      <c r="I47" s="772" t="e">
        <f ca="1">_xll.qlRateHelperLatestDate(,$D47)</f>
        <v>#NAME?</v>
      </c>
      <c r="J47" s="774" t="e">
        <f ca="1"/>
        <v>#NAME?</v>
      </c>
    </row>
    <row r="48" spans="4:16" x14ac:dyDescent="0.2">
      <c r="D48" s="775" t="e">
        <f ca="1"/>
        <v>#NAME?</v>
      </c>
      <c r="E48" s="775" t="e">
        <f ca="1">_xll.qlRateHelperQuoteName(,D48)</f>
        <v>#NAME?</v>
      </c>
      <c r="F48" s="774" t="e">
        <f ca="1">_xll.qlRateHelperRate(,$D48)</f>
        <v>#NAME?</v>
      </c>
      <c r="G48" s="774" t="str">
        <f ca="1">IF(ISERROR(qlSwapRateHelperSpread(,$D48)),IF(ISERROR(qlFuturesRateHelperConvexityAdjustment(,$D48)),"--",qlFuturesRateHelperConvexityAdjustment(,$D48)),qlSwapRateHelperSpread(,$D48))</f>
        <v>--</v>
      </c>
      <c r="H48" s="773" t="e">
        <f ca="1">_xll.qlRateHelperEarliestDate(,$D48)</f>
        <v>#NAME?</v>
      </c>
      <c r="I48" s="772" t="e">
        <f ca="1">_xll.qlRateHelperLatestDate(,$D48)</f>
        <v>#NAME?</v>
      </c>
      <c r="J48" s="774" t="e">
        <f ca="1"/>
        <v>#NAME?</v>
      </c>
    </row>
    <row r="49" spans="4:10" x14ac:dyDescent="0.2">
      <c r="D49" s="775" t="e">
        <f ca="1"/>
        <v>#NAME?</v>
      </c>
      <c r="E49" s="775" t="e">
        <f ca="1">_xll.qlRateHelperQuoteName(,D49)</f>
        <v>#NAME?</v>
      </c>
      <c r="F49" s="774" t="e">
        <f ca="1">_xll.qlRateHelperRate(,$D49)</f>
        <v>#NAME?</v>
      </c>
      <c r="G49" s="774" t="str">
        <f ca="1">IF(ISERROR(qlSwapRateHelperSpread(,$D49)),IF(ISERROR(qlFuturesRateHelperConvexityAdjustment(,$D49)),"--",qlFuturesRateHelperConvexityAdjustment(,$D49)),qlSwapRateHelperSpread(,$D49))</f>
        <v>--</v>
      </c>
      <c r="H49" s="773" t="e">
        <f ca="1">_xll.qlRateHelperEarliestDate(,$D49)</f>
        <v>#NAME?</v>
      </c>
      <c r="I49" s="772" t="e">
        <f ca="1">_xll.qlRateHelperLatestDate(,$D49)</f>
        <v>#NAME?</v>
      </c>
      <c r="J49" s="774" t="e">
        <f ca="1"/>
        <v>#NAME?</v>
      </c>
    </row>
    <row r="50" spans="4:10" x14ac:dyDescent="0.2">
      <c r="D50" s="775" t="e">
        <f ca="1"/>
        <v>#NAME?</v>
      </c>
      <c r="E50" s="775" t="e">
        <f ca="1">_xll.qlRateHelperQuoteName(,D50)</f>
        <v>#NAME?</v>
      </c>
      <c r="F50" s="774" t="e">
        <f ca="1">_xll.qlRateHelperRate(,$D50)</f>
        <v>#NAME?</v>
      </c>
      <c r="G50" s="774" t="str">
        <f ca="1">IF(ISERROR(qlSwapRateHelperSpread(,$D50)),IF(ISERROR(qlFuturesRateHelperConvexityAdjustment(,$D50)),"--",qlFuturesRateHelperConvexityAdjustment(,$D50)),qlSwapRateHelperSpread(,$D50))</f>
        <v>--</v>
      </c>
      <c r="H50" s="773" t="e">
        <f ca="1">_xll.qlRateHelperEarliestDate(,$D50)</f>
        <v>#NAME?</v>
      </c>
      <c r="I50" s="772" t="e">
        <f ca="1">_xll.qlRateHelperLatestDate(,$D50)</f>
        <v>#NAME?</v>
      </c>
      <c r="J50" s="774" t="e">
        <f ca="1"/>
        <v>#NAME?</v>
      </c>
    </row>
    <row r="51" spans="4:10" x14ac:dyDescent="0.2">
      <c r="D51" s="775" t="e">
        <f ca="1"/>
        <v>#NAME?</v>
      </c>
      <c r="E51" s="775" t="e">
        <f ca="1">_xll.qlRateHelperQuoteName(,D51)</f>
        <v>#NAME?</v>
      </c>
      <c r="F51" s="774" t="e">
        <f ca="1">_xll.qlRateHelperRate(,$D51)</f>
        <v>#NAME?</v>
      </c>
      <c r="G51" s="774" t="str">
        <f ca="1">IF(ISERROR(qlSwapRateHelperSpread(,$D51)),IF(ISERROR(qlFuturesRateHelperConvexityAdjustment(,$D51)),"--",qlFuturesRateHelperConvexityAdjustment(,$D51)),qlSwapRateHelperSpread(,$D51))</f>
        <v>--</v>
      </c>
      <c r="H51" s="773" t="e">
        <f ca="1">_xll.qlRateHelperEarliestDate(,$D51)</f>
        <v>#NAME?</v>
      </c>
      <c r="I51" s="772" t="e">
        <f ca="1">_xll.qlRateHelperLatestDate(,$D51)</f>
        <v>#NAME?</v>
      </c>
      <c r="J51" s="774" t="e">
        <f ca="1"/>
        <v>#NAME?</v>
      </c>
    </row>
    <row r="52" spans="4:10" x14ac:dyDescent="0.2">
      <c r="D52" s="775" t="e">
        <f ca="1"/>
        <v>#NAME?</v>
      </c>
      <c r="E52" s="775" t="e">
        <f ca="1">_xll.qlRateHelperQuoteName(,D52)</f>
        <v>#NAME?</v>
      </c>
      <c r="F52" s="774" t="e">
        <f ca="1">_xll.qlRateHelperRate(,$D52)</f>
        <v>#NAME?</v>
      </c>
      <c r="G52" s="774" t="str">
        <f ca="1">IF(ISERROR(qlSwapRateHelperSpread(,$D52)),IF(ISERROR(qlFuturesRateHelperConvexityAdjustment(,$D52)),"--",qlFuturesRateHelperConvexityAdjustment(,$D52)),qlSwapRateHelperSpread(,$D52))</f>
        <v>--</v>
      </c>
      <c r="H52" s="773" t="e">
        <f ca="1">_xll.qlRateHelperEarliestDate(,$D52)</f>
        <v>#NAME?</v>
      </c>
      <c r="I52" s="772" t="e">
        <f ca="1">_xll.qlRateHelperLatestDate(,$D52)</f>
        <v>#NAME?</v>
      </c>
      <c r="J52" s="774" t="e">
        <f ca="1"/>
        <v>#NAME?</v>
      </c>
    </row>
    <row r="53" spans="4:10" x14ac:dyDescent="0.2">
      <c r="D53" s="775" t="e">
        <f ca="1"/>
        <v>#NAME?</v>
      </c>
      <c r="E53" s="775" t="e">
        <f ca="1">_xll.qlRateHelperQuoteName(,D53)</f>
        <v>#NAME?</v>
      </c>
      <c r="F53" s="774" t="e">
        <f ca="1">_xll.qlRateHelperRate(,$D53)</f>
        <v>#NAME?</v>
      </c>
      <c r="G53" s="774" t="str">
        <f ca="1">IF(ISERROR(qlSwapRateHelperSpread(,$D53)),IF(ISERROR(qlFuturesRateHelperConvexityAdjustment(,$D53)),"--",qlFuturesRateHelperConvexityAdjustment(,$D53)),qlSwapRateHelperSpread(,$D53))</f>
        <v>--</v>
      </c>
      <c r="H53" s="773" t="e">
        <f ca="1">_xll.qlRateHelperEarliestDate(,$D53)</f>
        <v>#NAME?</v>
      </c>
      <c r="I53" s="772" t="e">
        <f ca="1">_xll.qlRateHelperLatestDate(,$D53)</f>
        <v>#NAME?</v>
      </c>
      <c r="J53" s="774" t="e">
        <f ca="1"/>
        <v>#NAME?</v>
      </c>
    </row>
    <row r="54" spans="4:10" x14ac:dyDescent="0.2">
      <c r="D54" s="775" t="e">
        <f ca="1"/>
        <v>#NAME?</v>
      </c>
      <c r="E54" s="775" t="e">
        <f ca="1">_xll.qlRateHelperQuoteName(,D54)</f>
        <v>#NAME?</v>
      </c>
      <c r="F54" s="774" t="e">
        <f ca="1">_xll.qlRateHelperRate(,$D54)</f>
        <v>#NAME?</v>
      </c>
      <c r="G54" s="774" t="str">
        <f ca="1">IF(ISERROR(qlSwapRateHelperSpread(,$D54)),IF(ISERROR(qlFuturesRateHelperConvexityAdjustment(,$D54)),"--",qlFuturesRateHelperConvexityAdjustment(,$D54)),qlSwapRateHelperSpread(,$D54))</f>
        <v>--</v>
      </c>
      <c r="H54" s="773" t="e">
        <f ca="1">_xll.qlRateHelperEarliestDate(,$D54)</f>
        <v>#NAME?</v>
      </c>
      <c r="I54" s="772" t="e">
        <f ca="1">_xll.qlRateHelperLatestDate(,$D54)</f>
        <v>#NAME?</v>
      </c>
      <c r="J54" s="774" t="e">
        <f ca="1"/>
        <v>#NAME?</v>
      </c>
    </row>
    <row r="55" spans="4:10" x14ac:dyDescent="0.2">
      <c r="D55" s="775" t="e">
        <f ca="1"/>
        <v>#NAME?</v>
      </c>
      <c r="E55" s="775" t="e">
        <f ca="1">_xll.qlRateHelperQuoteName(,D55)</f>
        <v>#NAME?</v>
      </c>
      <c r="F55" s="774" t="e">
        <f ca="1">_xll.qlRateHelperRate(,$D55)</f>
        <v>#NAME?</v>
      </c>
      <c r="G55" s="774" t="str">
        <f ca="1">IF(ISERROR(qlSwapRateHelperSpread(,$D55)),IF(ISERROR(qlFuturesRateHelperConvexityAdjustment(,$D55)),"--",qlFuturesRateHelperConvexityAdjustment(,$D55)),qlSwapRateHelperSpread(,$D55))</f>
        <v>--</v>
      </c>
      <c r="H55" s="773" t="e">
        <f ca="1">_xll.qlRateHelperEarliestDate(,$D55)</f>
        <v>#NAME?</v>
      </c>
      <c r="I55" s="772" t="e">
        <f ca="1">_xll.qlRateHelperLatestDate(,$D55)</f>
        <v>#NAME?</v>
      </c>
      <c r="J55" s="774" t="e">
        <f ca="1"/>
        <v>#NAME?</v>
      </c>
    </row>
    <row r="56" spans="4:10" x14ac:dyDescent="0.2">
      <c r="D56" s="775" t="e">
        <f ca="1"/>
        <v>#NAME?</v>
      </c>
      <c r="E56" s="775" t="e">
        <f ca="1">_xll.qlRateHelperQuoteName(,D56)</f>
        <v>#NAME?</v>
      </c>
      <c r="F56" s="774" t="e">
        <f ca="1">_xll.qlRateHelperRate(,$D56)</f>
        <v>#NAME?</v>
      </c>
      <c r="G56" s="774" t="str">
        <f ca="1">IF(ISERROR(qlSwapRateHelperSpread(,$D56)),IF(ISERROR(qlFuturesRateHelperConvexityAdjustment(,$D56)),"--",qlFuturesRateHelperConvexityAdjustment(,$D56)),qlSwapRateHelperSpread(,$D56))</f>
        <v>--</v>
      </c>
      <c r="H56" s="773" t="e">
        <f ca="1">_xll.qlRateHelperEarliestDate(,$D56)</f>
        <v>#NAME?</v>
      </c>
      <c r="I56" s="772" t="e">
        <f ca="1">_xll.qlRateHelperLatestDate(,$D56)</f>
        <v>#NAME?</v>
      </c>
      <c r="J56" s="774" t="e">
        <f ca="1"/>
        <v>#NAME?</v>
      </c>
    </row>
    <row r="57" spans="4:10" x14ac:dyDescent="0.2">
      <c r="D57" s="775" t="e">
        <f ca="1"/>
        <v>#NAME?</v>
      </c>
      <c r="E57" s="775" t="e">
        <f ca="1">_xll.qlRateHelperQuoteName(,D57)</f>
        <v>#NAME?</v>
      </c>
      <c r="F57" s="774" t="e">
        <f ca="1">_xll.qlRateHelperRate(,$D57)</f>
        <v>#NAME?</v>
      </c>
      <c r="G57" s="774" t="str">
        <f ca="1">IF(ISERROR(qlSwapRateHelperSpread(,$D57)),IF(ISERROR(qlFuturesRateHelperConvexityAdjustment(,$D57)),"--",qlFuturesRateHelperConvexityAdjustment(,$D57)),qlSwapRateHelperSpread(,$D57))</f>
        <v>--</v>
      </c>
      <c r="H57" s="773" t="e">
        <f ca="1">_xll.qlRateHelperEarliestDate(,$D57)</f>
        <v>#NAME?</v>
      </c>
      <c r="I57" s="772" t="e">
        <f ca="1">_xll.qlRateHelperLatestDate(,$D57)</f>
        <v>#NAME?</v>
      </c>
      <c r="J57" s="774" t="e">
        <f ca="1"/>
        <v>#NAME?</v>
      </c>
    </row>
    <row r="58" spans="4:10" x14ac:dyDescent="0.2">
      <c r="D58" s="775" t="e">
        <f ca="1"/>
        <v>#NAME?</v>
      </c>
      <c r="E58" s="775" t="e">
        <f ca="1">_xll.qlRateHelperQuoteName(,D58)</f>
        <v>#NAME?</v>
      </c>
      <c r="F58" s="774" t="e">
        <f ca="1">_xll.qlRateHelperRate(,$D58)</f>
        <v>#NAME?</v>
      </c>
      <c r="G58" s="774" t="str">
        <f ca="1">IF(ISERROR(qlSwapRateHelperSpread(,$D58)),IF(ISERROR(qlFuturesRateHelperConvexityAdjustment(,$D58)),"--",qlFuturesRateHelperConvexityAdjustment(,$D58)),qlSwapRateHelperSpread(,$D58))</f>
        <v>--</v>
      </c>
      <c r="H58" s="773" t="e">
        <f ca="1">_xll.qlRateHelperEarliestDate(,$D58)</f>
        <v>#NAME?</v>
      </c>
      <c r="I58" s="772" t="e">
        <f ca="1">_xll.qlRateHelperLatestDate(,$D58)</f>
        <v>#NAME?</v>
      </c>
      <c r="J58" s="774" t="e">
        <f ca="1"/>
        <v>#NAME?</v>
      </c>
    </row>
    <row r="59" spans="4:10" x14ac:dyDescent="0.2">
      <c r="D59" s="775" t="e">
        <f ca="1"/>
        <v>#NAME?</v>
      </c>
      <c r="E59" s="775" t="e">
        <f ca="1">_xll.qlRateHelperQuoteName(,D59)</f>
        <v>#NAME?</v>
      </c>
      <c r="F59" s="774" t="e">
        <f ca="1">_xll.qlRateHelperRate(,$D59)</f>
        <v>#NAME?</v>
      </c>
      <c r="G59" s="774" t="str">
        <f ca="1">IF(ISERROR(qlSwapRateHelperSpread(,$D59)),IF(ISERROR(qlFuturesRateHelperConvexityAdjustment(,$D59)),"--",qlFuturesRateHelperConvexityAdjustment(,$D59)),qlSwapRateHelperSpread(,$D59))</f>
        <v>--</v>
      </c>
      <c r="H59" s="773" t="e">
        <f ca="1">_xll.qlRateHelperEarliestDate(,$D59)</f>
        <v>#NAME?</v>
      </c>
      <c r="I59" s="772" t="e">
        <f ca="1">_xll.qlRateHelperLatestDate(,$D59)</f>
        <v>#NAME?</v>
      </c>
      <c r="J59" s="774" t="e">
        <f ca="1"/>
        <v>#NAME?</v>
      </c>
    </row>
    <row r="60" spans="4:10" x14ac:dyDescent="0.2">
      <c r="D60" s="775" t="e">
        <f ca="1"/>
        <v>#NAME?</v>
      </c>
      <c r="E60" s="775" t="e">
        <f ca="1">_xll.qlRateHelperQuoteName(,D60)</f>
        <v>#NAME?</v>
      </c>
      <c r="F60" s="774" t="e">
        <f ca="1">_xll.qlRateHelperRate(,$D60)</f>
        <v>#NAME?</v>
      </c>
      <c r="G60" s="774" t="str">
        <f ca="1">IF(ISERROR(qlSwapRateHelperSpread(,$D60)),IF(ISERROR(qlFuturesRateHelperConvexityAdjustment(,$D60)),"--",qlFuturesRateHelperConvexityAdjustment(,$D60)),qlSwapRateHelperSpread(,$D60))</f>
        <v>--</v>
      </c>
      <c r="H60" s="773" t="e">
        <f ca="1">_xll.qlRateHelperEarliestDate(,$D60)</f>
        <v>#NAME?</v>
      </c>
      <c r="I60" s="772" t="e">
        <f ca="1">_xll.qlRateHelperLatestDate(,$D60)</f>
        <v>#NAME?</v>
      </c>
      <c r="J60" s="774" t="e">
        <f ca="1"/>
        <v>#NAME?</v>
      </c>
    </row>
    <row r="61" spans="4:10" x14ac:dyDescent="0.2">
      <c r="D61" s="775" t="e">
        <f ca="1"/>
        <v>#NAME?</v>
      </c>
      <c r="E61" s="775" t="e">
        <f ca="1">_xll.qlRateHelperQuoteName(,D61)</f>
        <v>#NAME?</v>
      </c>
      <c r="F61" s="774" t="e">
        <f ca="1">_xll.qlRateHelperRate(,$D61)</f>
        <v>#NAME?</v>
      </c>
      <c r="G61" s="774" t="str">
        <f ca="1">IF(ISERROR(qlSwapRateHelperSpread(,$D61)),IF(ISERROR(qlFuturesRateHelperConvexityAdjustment(,$D61)),"--",qlFuturesRateHelperConvexityAdjustment(,$D61)),qlSwapRateHelperSpread(,$D61))</f>
        <v>--</v>
      </c>
      <c r="H61" s="773" t="e">
        <f ca="1">_xll.qlRateHelperEarliestDate(,$D61)</f>
        <v>#NAME?</v>
      </c>
      <c r="I61" s="772" t="e">
        <f ca="1">_xll.qlRateHelperLatestDate(,$D61)</f>
        <v>#NAME?</v>
      </c>
      <c r="J61" s="774" t="e">
        <f ca="1"/>
        <v>#NAME?</v>
      </c>
    </row>
    <row r="62" spans="4:10" x14ac:dyDescent="0.2">
      <c r="D62" s="775" t="e">
        <f ca="1"/>
        <v>#NAME?</v>
      </c>
      <c r="E62" s="775" t="e">
        <f ca="1">_xll.qlRateHelperQuoteName(,D62)</f>
        <v>#NAME?</v>
      </c>
      <c r="F62" s="774" t="e">
        <f ca="1">_xll.qlRateHelperRate(,$D62)</f>
        <v>#NAME?</v>
      </c>
      <c r="G62" s="774" t="str">
        <f ca="1">IF(ISERROR(qlSwapRateHelperSpread(,$D62)),IF(ISERROR(qlFuturesRateHelperConvexityAdjustment(,$D62)),"--",qlFuturesRateHelperConvexityAdjustment(,$D62)),qlSwapRateHelperSpread(,$D62))</f>
        <v>--</v>
      </c>
      <c r="H62" s="773" t="e">
        <f ca="1">_xll.qlRateHelperEarliestDate(,$D62)</f>
        <v>#NAME?</v>
      </c>
      <c r="I62" s="772" t="e">
        <f ca="1">_xll.qlRateHelperLatestDate(,$D62)</f>
        <v>#NAME?</v>
      </c>
      <c r="J62" s="774" t="e">
        <f ca="1"/>
        <v>#NAME?</v>
      </c>
    </row>
    <row r="63" spans="4:10" x14ac:dyDescent="0.2">
      <c r="D63" s="775" t="e">
        <f ca="1"/>
        <v>#NAME?</v>
      </c>
      <c r="E63" s="775" t="e">
        <f ca="1">_xll.qlRateHelperQuoteName(,D63)</f>
        <v>#NAME?</v>
      </c>
      <c r="F63" s="774" t="e">
        <f ca="1">_xll.qlRateHelperRate(,$D63)</f>
        <v>#NAME?</v>
      </c>
      <c r="G63" s="774" t="str">
        <f ca="1">IF(ISERROR(qlSwapRateHelperSpread(,$D63)),IF(ISERROR(qlFuturesRateHelperConvexityAdjustment(,$D63)),"--",qlFuturesRateHelperConvexityAdjustment(,$D63)),qlSwapRateHelperSpread(,$D63))</f>
        <v>--</v>
      </c>
      <c r="H63" s="773" t="e">
        <f ca="1">_xll.qlRateHelperEarliestDate(,$D63)</f>
        <v>#NAME?</v>
      </c>
      <c r="I63" s="772" t="e">
        <f ca="1">_xll.qlRateHelperLatestDate(,$D63)</f>
        <v>#NAME?</v>
      </c>
      <c r="J63" s="774" t="e">
        <f ca="1"/>
        <v>#NAME?</v>
      </c>
    </row>
    <row r="64" spans="4:10" x14ac:dyDescent="0.2">
      <c r="D64" s="775" t="e">
        <f ca="1"/>
        <v>#NAME?</v>
      </c>
      <c r="E64" s="775" t="e">
        <f ca="1">_xll.qlRateHelperQuoteName(,D64)</f>
        <v>#NAME?</v>
      </c>
      <c r="F64" s="774" t="e">
        <f ca="1">_xll.qlRateHelperRate(,$D64)</f>
        <v>#NAME?</v>
      </c>
      <c r="G64" s="774" t="str">
        <f ca="1">IF(ISERROR(qlSwapRateHelperSpread(,$D64)),IF(ISERROR(qlFuturesRateHelperConvexityAdjustment(,$D64)),"--",qlFuturesRateHelperConvexityAdjustment(,$D64)),qlSwapRateHelperSpread(,$D64))</f>
        <v>--</v>
      </c>
      <c r="H64" s="773" t="e">
        <f ca="1">_xll.qlRateHelperEarliestDate(,$D64)</f>
        <v>#NAME?</v>
      </c>
      <c r="I64" s="772" t="e">
        <f ca="1">_xll.qlRateHelperLatestDate(,$D64)</f>
        <v>#NAME?</v>
      </c>
      <c r="J64" s="774" t="e">
        <f ca="1"/>
        <v>#NAME?</v>
      </c>
    </row>
    <row r="65" spans="4:10" x14ac:dyDescent="0.2">
      <c r="D65" s="775" t="e">
        <f ca="1"/>
        <v>#NAME?</v>
      </c>
      <c r="E65" s="775" t="e">
        <f ca="1">_xll.qlRateHelperQuoteName(,D65)</f>
        <v>#NAME?</v>
      </c>
      <c r="F65" s="774" t="e">
        <f ca="1">_xll.qlRateHelperRate(,$D65)</f>
        <v>#NAME?</v>
      </c>
      <c r="G65" s="774" t="str">
        <f ca="1">IF(ISERROR(qlSwapRateHelperSpread(,$D65)),IF(ISERROR(qlFuturesRateHelperConvexityAdjustment(,$D65)),"--",qlFuturesRateHelperConvexityAdjustment(,$D65)),qlSwapRateHelperSpread(,$D65))</f>
        <v>--</v>
      </c>
      <c r="H65" s="773" t="e">
        <f ca="1">_xll.qlRateHelperEarliestDate(,$D65)</f>
        <v>#NAME?</v>
      </c>
      <c r="I65" s="772" t="e">
        <f ca="1">_xll.qlRateHelperLatestDate(,$D65)</f>
        <v>#NAME?</v>
      </c>
      <c r="J65" s="774" t="e">
        <f ca="1"/>
        <v>#NAME?</v>
      </c>
    </row>
    <row r="66" spans="4:10" x14ac:dyDescent="0.2">
      <c r="D66" s="775" t="e">
        <f ca="1"/>
        <v>#NAME?</v>
      </c>
      <c r="E66" s="775" t="e">
        <f ca="1">_xll.qlRateHelperQuoteName(,D66)</f>
        <v>#NAME?</v>
      </c>
      <c r="F66" s="774" t="e">
        <f ca="1">_xll.qlRateHelperRate(,$D66)</f>
        <v>#NAME?</v>
      </c>
      <c r="G66" s="774" t="str">
        <f ca="1">IF(ISERROR(qlSwapRateHelperSpread(,$D66)),IF(ISERROR(qlFuturesRateHelperConvexityAdjustment(,$D66)),"--",qlFuturesRateHelperConvexityAdjustment(,$D66)),qlSwapRateHelperSpread(,$D66))</f>
        <v>--</v>
      </c>
      <c r="H66" s="773" t="e">
        <f ca="1">_xll.qlRateHelperEarliestDate(,$D66)</f>
        <v>#NAME?</v>
      </c>
      <c r="I66" s="772" t="e">
        <f ca="1">_xll.qlRateHelperLatestDate(,$D66)</f>
        <v>#NAME?</v>
      </c>
      <c r="J66" s="774" t="e">
        <f ca="1"/>
        <v>#NAME?</v>
      </c>
    </row>
    <row r="67" spans="4:10" x14ac:dyDescent="0.2">
      <c r="D67" s="775" t="e">
        <f ca="1"/>
        <v>#NAME?</v>
      </c>
      <c r="E67" s="775" t="e">
        <f ca="1">_xll.qlRateHelperQuoteName(,D67)</f>
        <v>#NAME?</v>
      </c>
      <c r="F67" s="774" t="e">
        <f ca="1">_xll.qlRateHelperRate(,$D67)</f>
        <v>#NAME?</v>
      </c>
      <c r="G67" s="774" t="str">
        <f ca="1">IF(ISERROR(qlSwapRateHelperSpread(,$D67)),IF(ISERROR(qlFuturesRateHelperConvexityAdjustment(,$D67)),"--",qlFuturesRateHelperConvexityAdjustment(,$D67)),qlSwapRateHelperSpread(,$D67))</f>
        <v>--</v>
      </c>
      <c r="H67" s="773" t="e">
        <f ca="1">_xll.qlRateHelperEarliestDate(,$D67)</f>
        <v>#NAME?</v>
      </c>
      <c r="I67" s="772" t="e">
        <f ca="1">_xll.qlRateHelperLatestDate(,$D67)</f>
        <v>#NAME?</v>
      </c>
      <c r="J67" s="774" t="e">
        <f ca="1"/>
        <v>#NAME?</v>
      </c>
    </row>
    <row r="68" spans="4:10" x14ac:dyDescent="0.2">
      <c r="D68" s="775" t="e">
        <f ca="1"/>
        <v>#NAME?</v>
      </c>
      <c r="E68" s="775" t="e">
        <f ca="1">_xll.qlRateHelperQuoteName(,D68)</f>
        <v>#NAME?</v>
      </c>
      <c r="F68" s="774" t="e">
        <f ca="1">_xll.qlRateHelperRate(,$D68)</f>
        <v>#NAME?</v>
      </c>
      <c r="G68" s="774" t="str">
        <f ca="1">IF(ISERROR(qlSwapRateHelperSpread(,$D68)),IF(ISERROR(qlFuturesRateHelperConvexityAdjustment(,$D68)),"--",qlFuturesRateHelperConvexityAdjustment(,$D68)),qlSwapRateHelperSpread(,$D68))</f>
        <v>--</v>
      </c>
      <c r="H68" s="773" t="e">
        <f ca="1">_xll.qlRateHelperEarliestDate(,$D68)</f>
        <v>#NAME?</v>
      </c>
      <c r="I68" s="772" t="e">
        <f ca="1">_xll.qlRateHelperLatestDate(,$D68)</f>
        <v>#NAME?</v>
      </c>
      <c r="J68" s="774" t="e">
        <f ca="1"/>
        <v>#NAME?</v>
      </c>
    </row>
    <row r="69" spans="4:10" x14ac:dyDescent="0.2">
      <c r="D69" s="775" t="e">
        <f ca="1"/>
        <v>#NAME?</v>
      </c>
      <c r="E69" s="775" t="e">
        <f ca="1">_xll.qlRateHelperQuoteName(,D69)</f>
        <v>#NAME?</v>
      </c>
      <c r="F69" s="774" t="e">
        <f ca="1">_xll.qlRateHelperRate(,$D69)</f>
        <v>#NAME?</v>
      </c>
      <c r="G69" s="774" t="str">
        <f ca="1">IF(ISERROR(qlSwapRateHelperSpread(,$D69)),IF(ISERROR(qlFuturesRateHelperConvexityAdjustment(,$D69)),"--",qlFuturesRateHelperConvexityAdjustment(,$D69)),qlSwapRateHelperSpread(,$D69))</f>
        <v>--</v>
      </c>
      <c r="H69" s="773" t="e">
        <f ca="1">_xll.qlRateHelperEarliestDate(,$D69)</f>
        <v>#NAME?</v>
      </c>
      <c r="I69" s="772" t="e">
        <f ca="1">_xll.qlRateHelperLatestDate(,$D69)</f>
        <v>#NAME?</v>
      </c>
      <c r="J69" s="774" t="e">
        <f ca="1"/>
        <v>#NAME?</v>
      </c>
    </row>
    <row r="70" spans="4:10" x14ac:dyDescent="0.2">
      <c r="D70" s="775" t="e">
        <f ca="1"/>
        <v>#NAME?</v>
      </c>
      <c r="E70" s="775" t="e">
        <f ca="1">_xll.qlRateHelperQuoteName(,D70)</f>
        <v>#NAME?</v>
      </c>
      <c r="F70" s="774" t="e">
        <f ca="1">_xll.qlRateHelperRate(,$D70)</f>
        <v>#NAME?</v>
      </c>
      <c r="G70" s="774" t="str">
        <f ca="1">IF(ISERROR(qlSwapRateHelperSpread(,$D70)),IF(ISERROR(qlFuturesRateHelperConvexityAdjustment(,$D70)),"--",qlFuturesRateHelperConvexityAdjustment(,$D70)),qlSwapRateHelperSpread(,$D70))</f>
        <v>--</v>
      </c>
      <c r="H70" s="773" t="e">
        <f ca="1">_xll.qlRateHelperEarliestDate(,$D70)</f>
        <v>#NAME?</v>
      </c>
      <c r="I70" s="772" t="e">
        <f ca="1">_xll.qlRateHelperLatestDate(,$D70)</f>
        <v>#NAME?</v>
      </c>
      <c r="J70" s="774" t="e">
        <f ca="1"/>
        <v>#NAME?</v>
      </c>
    </row>
    <row r="71" spans="4:10" x14ac:dyDescent="0.2">
      <c r="D71" s="775" t="e">
        <f ca="1"/>
        <v>#NAME?</v>
      </c>
      <c r="E71" s="775" t="e">
        <f ca="1">_xll.qlRateHelperQuoteName(,D71)</f>
        <v>#NAME?</v>
      </c>
      <c r="F71" s="774" t="e">
        <f ca="1">_xll.qlRateHelperRate(,$D71)</f>
        <v>#NAME?</v>
      </c>
      <c r="G71" s="774" t="str">
        <f ca="1">IF(ISERROR(qlSwapRateHelperSpread(,$D71)),IF(ISERROR(qlFuturesRateHelperConvexityAdjustment(,$D71)),"--",qlFuturesRateHelperConvexityAdjustment(,$D71)),qlSwapRateHelperSpread(,$D71))</f>
        <v>--</v>
      </c>
      <c r="H71" s="773" t="e">
        <f ca="1">_xll.qlRateHelperEarliestDate(,$D71)</f>
        <v>#NAME?</v>
      </c>
      <c r="I71" s="772" t="e">
        <f ca="1">_xll.qlRateHelperLatestDate(,$D71)</f>
        <v>#NAME?</v>
      </c>
      <c r="J71" s="774" t="e">
        <f ca="1"/>
        <v>#NAME?</v>
      </c>
    </row>
    <row r="72" spans="4:10" x14ac:dyDescent="0.2">
      <c r="D72" s="775" t="e">
        <f ca="1"/>
        <v>#NAME?</v>
      </c>
      <c r="E72" s="775" t="e">
        <f ca="1">_xll.qlRateHelperQuoteName(,D72)</f>
        <v>#NAME?</v>
      </c>
      <c r="F72" s="774" t="e">
        <f ca="1">_xll.qlRateHelperRate(,$D72)</f>
        <v>#NAME?</v>
      </c>
      <c r="G72" s="774" t="str">
        <f ca="1">IF(ISERROR(qlSwapRateHelperSpread(,$D72)),IF(ISERROR(qlFuturesRateHelperConvexityAdjustment(,$D72)),"--",qlFuturesRateHelperConvexityAdjustment(,$D72)),qlSwapRateHelperSpread(,$D72))</f>
        <v>--</v>
      </c>
      <c r="H72" s="773" t="e">
        <f ca="1">_xll.qlRateHelperEarliestDate(,$D72)</f>
        <v>#NAME?</v>
      </c>
      <c r="I72" s="772" t="e">
        <f ca="1">_xll.qlRateHelperLatestDate(,$D72)</f>
        <v>#NAME?</v>
      </c>
      <c r="J72" s="774" t="e">
        <f ca="1"/>
        <v>#NAME?</v>
      </c>
    </row>
    <row r="73" spans="4:10" x14ac:dyDescent="0.2">
      <c r="D73" s="775" t="e">
        <f ca="1"/>
        <v>#NAME?</v>
      </c>
      <c r="E73" s="775" t="e">
        <f ca="1">_xll.qlRateHelperQuoteName(,D73)</f>
        <v>#NAME?</v>
      </c>
      <c r="F73" s="774" t="e">
        <f ca="1">_xll.qlRateHelperRate(,$D73)</f>
        <v>#NAME?</v>
      </c>
      <c r="G73" s="774" t="str">
        <f ca="1">IF(ISERROR(qlSwapRateHelperSpread(,$D73)),IF(ISERROR(qlFuturesRateHelperConvexityAdjustment(,$D73)),"--",qlFuturesRateHelperConvexityAdjustment(,$D73)),qlSwapRateHelperSpread(,$D73))</f>
        <v>--</v>
      </c>
      <c r="H73" s="773" t="e">
        <f ca="1">_xll.qlRateHelperEarliestDate(,$D73)</f>
        <v>#NAME?</v>
      </c>
      <c r="I73" s="772" t="e">
        <f ca="1">_xll.qlRateHelperLatestDate(,$D73)</f>
        <v>#NAME?</v>
      </c>
      <c r="J73" s="774" t="e">
        <f ca="1"/>
        <v>#NAME?</v>
      </c>
    </row>
    <row r="74" spans="4:10" x14ac:dyDescent="0.2">
      <c r="D74" s="775" t="e">
        <f ca="1"/>
        <v>#NAME?</v>
      </c>
      <c r="E74" s="775" t="e">
        <f ca="1">_xll.qlRateHelperQuoteName(,D74)</f>
        <v>#NAME?</v>
      </c>
      <c r="F74" s="774" t="e">
        <f ca="1">_xll.qlRateHelperRate(,$D74)</f>
        <v>#NAME?</v>
      </c>
      <c r="G74" s="774" t="str">
        <f ca="1">IF(ISERROR(qlSwapRateHelperSpread(,$D74)),IF(ISERROR(qlFuturesRateHelperConvexityAdjustment(,$D74)),"--",qlFuturesRateHelperConvexityAdjustment(,$D74)),qlSwapRateHelperSpread(,$D74))</f>
        <v>--</v>
      </c>
      <c r="H74" s="773" t="e">
        <f ca="1">_xll.qlRateHelperEarliestDate(,$D74)</f>
        <v>#NAME?</v>
      </c>
      <c r="I74" s="772" t="e">
        <f ca="1">_xll.qlRateHelperLatestDate(,$D74)</f>
        <v>#NAME?</v>
      </c>
      <c r="J74" s="774" t="e">
        <f ca="1"/>
        <v>#NAME?</v>
      </c>
    </row>
    <row r="75" spans="4:10" x14ac:dyDescent="0.2">
      <c r="D75" s="775" t="e">
        <f ca="1"/>
        <v>#NAME?</v>
      </c>
      <c r="E75" s="775" t="e">
        <f ca="1">_xll.qlRateHelperQuoteName(,D75)</f>
        <v>#NAME?</v>
      </c>
      <c r="F75" s="774" t="e">
        <f ca="1">_xll.qlRateHelperRate(,$D75)</f>
        <v>#NAME?</v>
      </c>
      <c r="G75" s="774" t="str">
        <f ca="1">IF(ISERROR(qlSwapRateHelperSpread(,$D75)),IF(ISERROR(qlFuturesRateHelperConvexityAdjustment(,$D75)),"--",qlFuturesRateHelperConvexityAdjustment(,$D75)),qlSwapRateHelperSpread(,$D75))</f>
        <v>--</v>
      </c>
      <c r="H75" s="773" t="e">
        <f ca="1">_xll.qlRateHelperEarliestDate(,$D75)</f>
        <v>#NAME?</v>
      </c>
      <c r="I75" s="772" t="e">
        <f ca="1">_xll.qlRateHelperLatestDate(,$D75)</f>
        <v>#NAME?</v>
      </c>
      <c r="J75" s="774" t="e">
        <f ca="1"/>
        <v>#NAME?</v>
      </c>
    </row>
    <row r="76" spans="4:10" x14ac:dyDescent="0.2">
      <c r="D76" s="775" t="e">
        <f ca="1"/>
        <v>#NAME?</v>
      </c>
      <c r="E76" s="775" t="e">
        <f ca="1">_xll.qlRateHelperQuoteName(,D76)</f>
        <v>#NAME?</v>
      </c>
      <c r="F76" s="774" t="e">
        <f ca="1">_xll.qlRateHelperRate(,$D76)</f>
        <v>#NAME?</v>
      </c>
      <c r="G76" s="774" t="str">
        <f ca="1">IF(ISERROR(qlSwapRateHelperSpread(,$D76)),IF(ISERROR(qlFuturesRateHelperConvexityAdjustment(,$D76)),"--",qlFuturesRateHelperConvexityAdjustment(,$D76)),qlSwapRateHelperSpread(,$D76))</f>
        <v>--</v>
      </c>
      <c r="H76" s="773" t="e">
        <f ca="1">_xll.qlRateHelperEarliestDate(,$D76)</f>
        <v>#NAME?</v>
      </c>
      <c r="I76" s="772" t="e">
        <f ca="1">_xll.qlRateHelperLatestDate(,$D76)</f>
        <v>#NAME?</v>
      </c>
      <c r="J76" s="774" t="e">
        <f ca="1"/>
        <v>#NAME?</v>
      </c>
    </row>
    <row r="77" spans="4:10" x14ac:dyDescent="0.2">
      <c r="D77" s="775" t="e">
        <f ca="1"/>
        <v>#NAME?</v>
      </c>
      <c r="E77" s="775" t="e">
        <f ca="1">_xll.qlRateHelperQuoteName(,D77)</f>
        <v>#NAME?</v>
      </c>
      <c r="F77" s="774" t="e">
        <f ca="1">_xll.qlRateHelperRate(,$D77)</f>
        <v>#NAME?</v>
      </c>
      <c r="G77" s="774" t="str">
        <f ca="1">IF(ISERROR(qlSwapRateHelperSpread(,$D77)),IF(ISERROR(qlFuturesRateHelperConvexityAdjustment(,$D77)),"--",qlFuturesRateHelperConvexityAdjustment(,$D77)),qlSwapRateHelperSpread(,$D77))</f>
        <v>--</v>
      </c>
      <c r="H77" s="773" t="e">
        <f ca="1">_xll.qlRateHelperEarliestDate(,$D77)</f>
        <v>#NAME?</v>
      </c>
      <c r="I77" s="772" t="e">
        <f ca="1">_xll.qlRateHelperLatestDate(,$D77)</f>
        <v>#NAME?</v>
      </c>
      <c r="J77" s="774" t="e">
        <f ca="1"/>
        <v>#NAME?</v>
      </c>
    </row>
    <row r="78" spans="4:10" x14ac:dyDescent="0.2">
      <c r="D78" s="775" t="e">
        <f ca="1"/>
        <v>#NAME?</v>
      </c>
      <c r="E78" s="775" t="e">
        <f ca="1">_xll.qlRateHelperQuoteName(,D78)</f>
        <v>#NAME?</v>
      </c>
      <c r="F78" s="774" t="e">
        <f ca="1">_xll.qlRateHelperRate(,$D78)</f>
        <v>#NAME?</v>
      </c>
      <c r="G78" s="774" t="str">
        <f ca="1">IF(ISERROR(qlSwapRateHelperSpread(,$D78)),IF(ISERROR(qlFuturesRateHelperConvexityAdjustment(,$D78)),"--",qlFuturesRateHelperConvexityAdjustment(,$D78)),qlSwapRateHelperSpread(,$D78))</f>
        <v>--</v>
      </c>
      <c r="H78" s="773" t="e">
        <f ca="1">_xll.qlRateHelperEarliestDate(,$D78)</f>
        <v>#NAME?</v>
      </c>
      <c r="I78" s="772" t="e">
        <f ca="1">_xll.qlRateHelperLatestDate(,$D78)</f>
        <v>#NAME?</v>
      </c>
      <c r="J78" s="774" t="e">
        <f ca="1"/>
        <v>#NAME?</v>
      </c>
    </row>
    <row r="79" spans="4:10" x14ac:dyDescent="0.2">
      <c r="D79" s="775" t="e">
        <f ca="1"/>
        <v>#NAME?</v>
      </c>
      <c r="E79" s="775" t="e">
        <f ca="1">_xll.qlRateHelperQuoteName(,D79)</f>
        <v>#NAME?</v>
      </c>
      <c r="F79" s="774" t="e">
        <f ca="1">_xll.qlRateHelperRate(,$D79)</f>
        <v>#NAME?</v>
      </c>
      <c r="G79" s="774" t="str">
        <f ca="1">IF(ISERROR(qlSwapRateHelperSpread(,$D79)),IF(ISERROR(qlFuturesRateHelperConvexityAdjustment(,$D79)),"--",qlFuturesRateHelperConvexityAdjustment(,$D79)),qlSwapRateHelperSpread(,$D79))</f>
        <v>--</v>
      </c>
      <c r="H79" s="773" t="e">
        <f ca="1">_xll.qlRateHelperEarliestDate(,$D79)</f>
        <v>#NAME?</v>
      </c>
      <c r="I79" s="772" t="e">
        <f ca="1">_xll.qlRateHelperLatestDate(,$D79)</f>
        <v>#NAME?</v>
      </c>
      <c r="J79" s="774" t="e">
        <f ca="1"/>
        <v>#NAME?</v>
      </c>
    </row>
    <row r="80" spans="4:10" x14ac:dyDescent="0.2">
      <c r="D80" s="775" t="e">
        <f ca="1"/>
        <v>#NAME?</v>
      </c>
      <c r="E80" s="775" t="e">
        <f ca="1">_xll.qlRateHelperQuoteName(,D80)</f>
        <v>#NAME?</v>
      </c>
      <c r="F80" s="774" t="e">
        <f ca="1">_xll.qlRateHelperRate(,$D80)</f>
        <v>#NAME?</v>
      </c>
      <c r="G80" s="774" t="str">
        <f ca="1">IF(ISERROR(qlSwapRateHelperSpread(,$D80)),IF(ISERROR(qlFuturesRateHelperConvexityAdjustment(,$D80)),"--",qlFuturesRateHelperConvexityAdjustment(,$D80)),qlSwapRateHelperSpread(,$D80))</f>
        <v>--</v>
      </c>
      <c r="H80" s="773" t="e">
        <f ca="1">_xll.qlRateHelperEarliestDate(,$D80)</f>
        <v>#NAME?</v>
      </c>
      <c r="I80" s="772" t="e">
        <f ca="1">_xll.qlRateHelperLatestDate(,$D80)</f>
        <v>#NAME?</v>
      </c>
      <c r="J80" s="774" t="e">
        <f ca="1"/>
        <v>#NAME?</v>
      </c>
    </row>
    <row r="81" spans="4:10" x14ac:dyDescent="0.2">
      <c r="D81" s="775" t="e">
        <f ca="1"/>
        <v>#NAME?</v>
      </c>
      <c r="E81" s="775" t="e">
        <f ca="1">_xll.qlRateHelperQuoteName(,D81)</f>
        <v>#NAME?</v>
      </c>
      <c r="F81" s="774" t="e">
        <f ca="1">_xll.qlRateHelperRate(,$D81)</f>
        <v>#NAME?</v>
      </c>
      <c r="G81" s="774" t="str">
        <f ca="1">IF(ISERROR(qlSwapRateHelperSpread(,$D81)),IF(ISERROR(qlFuturesRateHelperConvexityAdjustment(,$D81)),"--",qlFuturesRateHelperConvexityAdjustment(,$D81)),qlSwapRateHelperSpread(,$D81))</f>
        <v>--</v>
      </c>
      <c r="H81" s="773" t="e">
        <f ca="1">_xll.qlRateHelperEarliestDate(,$D81)</f>
        <v>#NAME?</v>
      </c>
      <c r="I81" s="772" t="e">
        <f ca="1">_xll.qlRateHelperLatestDate(,$D81)</f>
        <v>#NAME?</v>
      </c>
      <c r="J81" s="774" t="e">
        <f ca="1"/>
        <v>#NAME?</v>
      </c>
    </row>
    <row r="82" spans="4:10" x14ac:dyDescent="0.2">
      <c r="D82" s="775" t="e">
        <f ca="1"/>
        <v>#NAME?</v>
      </c>
      <c r="E82" s="775" t="e">
        <f ca="1">_xll.qlRateHelperQuoteName(,D82)</f>
        <v>#NAME?</v>
      </c>
      <c r="F82" s="774" t="e">
        <f ca="1">_xll.qlRateHelperRate(,$D82)</f>
        <v>#NAME?</v>
      </c>
      <c r="G82" s="774" t="str">
        <f ca="1">IF(ISERROR(qlSwapRateHelperSpread(,$D82)),IF(ISERROR(qlFuturesRateHelperConvexityAdjustment(,$D82)),"--",qlFuturesRateHelperConvexityAdjustment(,$D82)),qlSwapRateHelperSpread(,$D82))</f>
        <v>--</v>
      </c>
      <c r="H82" s="773" t="e">
        <f ca="1">_xll.qlRateHelperEarliestDate(,$D82)</f>
        <v>#NAME?</v>
      </c>
      <c r="I82" s="772" t="e">
        <f ca="1">_xll.qlRateHelperLatestDate(,$D82)</f>
        <v>#NAME?</v>
      </c>
      <c r="J82" s="774" t="e">
        <f ca="1"/>
        <v>#NAME?</v>
      </c>
    </row>
    <row r="83" spans="4:10" x14ac:dyDescent="0.2">
      <c r="D83" s="775" t="e">
        <f ca="1"/>
        <v>#NAME?</v>
      </c>
      <c r="E83" s="775" t="e">
        <f ca="1">_xll.qlRateHelperQuoteName(,D83)</f>
        <v>#NAME?</v>
      </c>
      <c r="F83" s="774" t="e">
        <f ca="1">_xll.qlRateHelperRate(,$D83)</f>
        <v>#NAME?</v>
      </c>
      <c r="G83" s="774" t="str">
        <f ca="1">IF(ISERROR(qlSwapRateHelperSpread(,$D83)),IF(ISERROR(qlFuturesRateHelperConvexityAdjustment(,$D83)),"--",qlFuturesRateHelperConvexityAdjustment(,$D83)),qlSwapRateHelperSpread(,$D83))</f>
        <v>--</v>
      </c>
      <c r="H83" s="773" t="e">
        <f ca="1">_xll.qlRateHelperEarliestDate(,$D83)</f>
        <v>#NAME?</v>
      </c>
      <c r="I83" s="772" t="e">
        <f ca="1">_xll.qlRateHelperLatestDate(,$D83)</f>
        <v>#NAME?</v>
      </c>
      <c r="J83" s="774" t="e">
        <f ca="1"/>
        <v>#NAME?</v>
      </c>
    </row>
    <row r="84" spans="4:10" x14ac:dyDescent="0.2">
      <c r="D84" s="775" t="e">
        <f ca="1"/>
        <v>#NAME?</v>
      </c>
      <c r="E84" s="775" t="e">
        <f ca="1">_xll.qlRateHelperQuoteName(,D84)</f>
        <v>#NAME?</v>
      </c>
      <c r="F84" s="774" t="e">
        <f ca="1">_xll.qlRateHelperRate(,$D84)</f>
        <v>#NAME?</v>
      </c>
      <c r="G84" s="774" t="str">
        <f ca="1">IF(ISERROR(qlSwapRateHelperSpread(,$D84)),IF(ISERROR(qlFuturesRateHelperConvexityAdjustment(,$D84)),"--",qlFuturesRateHelperConvexityAdjustment(,$D84)),qlSwapRateHelperSpread(,$D84))</f>
        <v>--</v>
      </c>
      <c r="H84" s="773" t="e">
        <f ca="1">_xll.qlRateHelperEarliestDate(,$D84)</f>
        <v>#NAME?</v>
      </c>
      <c r="I84" s="772" t="e">
        <f ca="1">_xll.qlRateHelperLatestDate(,$D84)</f>
        <v>#NAME?</v>
      </c>
      <c r="J84" s="774" t="e">
        <f ca="1"/>
        <v>#NAME?</v>
      </c>
    </row>
    <row r="85" spans="4:10" x14ac:dyDescent="0.2">
      <c r="D85" s="775" t="e">
        <f ca="1"/>
        <v>#NAME?</v>
      </c>
      <c r="E85" s="775" t="e">
        <f ca="1">_xll.qlRateHelperQuoteName(,D85)</f>
        <v>#NAME?</v>
      </c>
      <c r="F85" s="774" t="e">
        <f ca="1">_xll.qlRateHelperRate(,$D85)</f>
        <v>#NAME?</v>
      </c>
      <c r="G85" s="774" t="str">
        <f ca="1">IF(ISERROR(qlSwapRateHelperSpread(,$D85)),IF(ISERROR(qlFuturesRateHelperConvexityAdjustment(,$D85)),"--",qlFuturesRateHelperConvexityAdjustment(,$D85)),qlSwapRateHelperSpread(,$D85))</f>
        <v>--</v>
      </c>
      <c r="H85" s="773" t="e">
        <f ca="1">_xll.qlRateHelperEarliestDate(,$D85)</f>
        <v>#NAME?</v>
      </c>
      <c r="I85" s="772" t="e">
        <f ca="1">_xll.qlRateHelperLatestDate(,$D85)</f>
        <v>#NAME?</v>
      </c>
      <c r="J85" s="774" t="e">
        <f ca="1"/>
        <v>#NAME?</v>
      </c>
    </row>
    <row r="86" spans="4:10" x14ac:dyDescent="0.2">
      <c r="D86" s="775" t="e">
        <f ca="1"/>
        <v>#NAME?</v>
      </c>
      <c r="E86" s="775" t="e">
        <f ca="1">_xll.qlRateHelperQuoteName(,D86)</f>
        <v>#NAME?</v>
      </c>
      <c r="F86" s="774" t="e">
        <f ca="1">_xll.qlRateHelperRate(,$D86)</f>
        <v>#NAME?</v>
      </c>
      <c r="G86" s="774" t="str">
        <f ca="1">IF(ISERROR(qlSwapRateHelperSpread(,$D86)),IF(ISERROR(qlFuturesRateHelperConvexityAdjustment(,$D86)),"--",qlFuturesRateHelperConvexityAdjustment(,$D86)),qlSwapRateHelperSpread(,$D86))</f>
        <v>--</v>
      </c>
      <c r="H86" s="773" t="e">
        <f ca="1">_xll.qlRateHelperEarliestDate(,$D86)</f>
        <v>#NAME?</v>
      </c>
      <c r="I86" s="772" t="e">
        <f ca="1">_xll.qlRateHelperLatestDate(,$D86)</f>
        <v>#NAME?</v>
      </c>
      <c r="J86" s="774" t="e">
        <f ca="1"/>
        <v>#NAME?</v>
      </c>
    </row>
    <row r="87" spans="4:10" x14ac:dyDescent="0.2">
      <c r="D87" s="775" t="e">
        <f ca="1"/>
        <v>#NAME?</v>
      </c>
      <c r="E87" s="775" t="e">
        <f ca="1">_xll.qlRateHelperQuoteName(,D87)</f>
        <v>#NAME?</v>
      </c>
      <c r="F87" s="774" t="e">
        <f ca="1">_xll.qlRateHelperRate(,$D87)</f>
        <v>#NAME?</v>
      </c>
      <c r="G87" s="774" t="str">
        <f ca="1">IF(ISERROR(qlSwapRateHelperSpread(,$D87)),IF(ISERROR(qlFuturesRateHelperConvexityAdjustment(,$D87)),"--",qlFuturesRateHelperConvexityAdjustment(,$D87)),qlSwapRateHelperSpread(,$D87))</f>
        <v>--</v>
      </c>
      <c r="H87" s="773" t="e">
        <f ca="1">_xll.qlRateHelperEarliestDate(,$D87)</f>
        <v>#NAME?</v>
      </c>
      <c r="I87" s="772" t="e">
        <f ca="1">_xll.qlRateHelperLatestDate(,$D87)</f>
        <v>#NAME?</v>
      </c>
      <c r="J87" s="774" t="e">
        <f ca="1"/>
        <v>#NAME?</v>
      </c>
    </row>
    <row r="88" spans="4:10" x14ac:dyDescent="0.2">
      <c r="D88" s="775" t="e">
        <f ca="1"/>
        <v>#NAME?</v>
      </c>
      <c r="E88" s="775" t="e">
        <f ca="1">_xll.qlRateHelperQuoteName(,D88)</f>
        <v>#NAME?</v>
      </c>
      <c r="F88" s="774" t="e">
        <f ca="1">_xll.qlRateHelperRate(,$D88)</f>
        <v>#NAME?</v>
      </c>
      <c r="G88" s="774" t="str">
        <f ca="1">IF(ISERROR(qlSwapRateHelperSpread(,$D88)),IF(ISERROR(qlFuturesRateHelperConvexityAdjustment(,$D88)),"--",qlFuturesRateHelperConvexityAdjustment(,$D88)),qlSwapRateHelperSpread(,$D88))</f>
        <v>--</v>
      </c>
      <c r="H88" s="773" t="e">
        <f ca="1">_xll.qlRateHelperEarliestDate(,$D88)</f>
        <v>#NAME?</v>
      </c>
      <c r="I88" s="772" t="e">
        <f ca="1">_xll.qlRateHelperLatestDate(,$D88)</f>
        <v>#NAME?</v>
      </c>
      <c r="J88" s="774" t="e">
        <f ca="1"/>
        <v>#NAME?</v>
      </c>
    </row>
    <row r="89" spans="4:10" x14ac:dyDescent="0.2">
      <c r="D89" s="775" t="e">
        <f ca="1"/>
        <v>#NAME?</v>
      </c>
      <c r="E89" s="775" t="e">
        <f ca="1">_xll.qlRateHelperQuoteName(,D89)</f>
        <v>#NAME?</v>
      </c>
      <c r="F89" s="774" t="e">
        <f ca="1">_xll.qlRateHelperRate(,$D89)</f>
        <v>#NAME?</v>
      </c>
      <c r="G89" s="774" t="str">
        <f ca="1">IF(ISERROR(qlSwapRateHelperSpread(,$D89)),IF(ISERROR(qlFuturesRateHelperConvexityAdjustment(,$D89)),"--",qlFuturesRateHelperConvexityAdjustment(,$D89)),qlSwapRateHelperSpread(,$D89))</f>
        <v>--</v>
      </c>
      <c r="H89" s="773" t="e">
        <f ca="1">_xll.qlRateHelperEarliestDate(,$D89)</f>
        <v>#NAME?</v>
      </c>
      <c r="I89" s="772" t="e">
        <f ca="1">_xll.qlRateHelperLatestDate(,$D89)</f>
        <v>#NAME?</v>
      </c>
      <c r="J89" s="774" t="e">
        <f ca="1"/>
        <v>#NAME?</v>
      </c>
    </row>
    <row r="90" spans="4:10" x14ac:dyDescent="0.2">
      <c r="D90" s="775" t="e">
        <f ca="1"/>
        <v>#NAME?</v>
      </c>
      <c r="E90" s="775" t="e">
        <f ca="1">_xll.qlRateHelperQuoteName(,D90)</f>
        <v>#NAME?</v>
      </c>
      <c r="F90" s="774" t="e">
        <f ca="1">_xll.qlRateHelperRate(,$D90)</f>
        <v>#NAME?</v>
      </c>
      <c r="G90" s="774" t="str">
        <f ca="1">IF(ISERROR(qlSwapRateHelperSpread(,$D90)),IF(ISERROR(qlFuturesRateHelperConvexityAdjustment(,$D90)),"--",qlFuturesRateHelperConvexityAdjustment(,$D90)),qlSwapRateHelperSpread(,$D90))</f>
        <v>--</v>
      </c>
      <c r="H90" s="773" t="e">
        <f ca="1">_xll.qlRateHelperEarliestDate(,$D90)</f>
        <v>#NAME?</v>
      </c>
      <c r="I90" s="772" t="e">
        <f ca="1">_xll.qlRateHelperLatestDate(,$D90)</f>
        <v>#NAME?</v>
      </c>
      <c r="J90" s="774" t="e">
        <f ca="1"/>
        <v>#NAME?</v>
      </c>
    </row>
    <row r="91" spans="4:10" x14ac:dyDescent="0.2">
      <c r="D91" s="775" t="e">
        <f ca="1"/>
        <v>#NAME?</v>
      </c>
      <c r="E91" s="775" t="e">
        <f ca="1">_xll.qlRateHelperQuoteName(,D91)</f>
        <v>#NAME?</v>
      </c>
      <c r="F91" s="774" t="e">
        <f ca="1">_xll.qlRateHelperRate(,$D91)</f>
        <v>#NAME?</v>
      </c>
      <c r="G91" s="774" t="str">
        <f ca="1">IF(ISERROR(qlSwapRateHelperSpread(,$D91)),IF(ISERROR(qlFuturesRateHelperConvexityAdjustment(,$D91)),"--",qlFuturesRateHelperConvexityAdjustment(,$D91)),qlSwapRateHelperSpread(,$D91))</f>
        <v>--</v>
      </c>
      <c r="H91" s="773" t="e">
        <f ca="1">_xll.qlRateHelperEarliestDate(,$D91)</f>
        <v>#NAME?</v>
      </c>
      <c r="I91" s="772" t="e">
        <f ca="1">_xll.qlRateHelperLatestDate(,$D91)</f>
        <v>#NAME?</v>
      </c>
      <c r="J91" s="774" t="e">
        <f ca="1"/>
        <v>#NAME?</v>
      </c>
    </row>
    <row r="92" spans="4:10" x14ac:dyDescent="0.2">
      <c r="D92" s="775" t="e">
        <f ca="1"/>
        <v>#NAME?</v>
      </c>
      <c r="E92" s="775" t="e">
        <f ca="1">_xll.qlRateHelperQuoteName(,D92)</f>
        <v>#NAME?</v>
      </c>
      <c r="F92" s="774" t="e">
        <f ca="1">_xll.qlRateHelperRate(,$D92)</f>
        <v>#NAME?</v>
      </c>
      <c r="G92" s="774" t="str">
        <f ca="1">IF(ISERROR(qlSwapRateHelperSpread(,$D92)),IF(ISERROR(qlFuturesRateHelperConvexityAdjustment(,$D92)),"--",qlFuturesRateHelperConvexityAdjustment(,$D92)),qlSwapRateHelperSpread(,$D92))</f>
        <v>--</v>
      </c>
      <c r="H92" s="773" t="e">
        <f ca="1">_xll.qlRateHelperEarliestDate(,$D92)</f>
        <v>#NAME?</v>
      </c>
      <c r="I92" s="772" t="e">
        <f ca="1">_xll.qlRateHelperLatestDate(,$D92)</f>
        <v>#NAME?</v>
      </c>
      <c r="J92" s="774" t="e">
        <f ca="1"/>
        <v>#NAME?</v>
      </c>
    </row>
    <row r="93" spans="4:10" x14ac:dyDescent="0.2">
      <c r="D93" s="775" t="e">
        <f ca="1"/>
        <v>#NAME?</v>
      </c>
      <c r="E93" s="775" t="e">
        <f ca="1">_xll.qlRateHelperQuoteName(,D93)</f>
        <v>#NAME?</v>
      </c>
      <c r="F93" s="774" t="e">
        <f ca="1">_xll.qlRateHelperRate(,$D93)</f>
        <v>#NAME?</v>
      </c>
      <c r="G93" s="774" t="str">
        <f ca="1">IF(ISERROR(qlSwapRateHelperSpread(,$D93)),IF(ISERROR(qlFuturesRateHelperConvexityAdjustment(,$D93)),"--",qlFuturesRateHelperConvexityAdjustment(,$D93)),qlSwapRateHelperSpread(,$D93))</f>
        <v>--</v>
      </c>
      <c r="H93" s="773" t="e">
        <f ca="1">_xll.qlRateHelperEarliestDate(,$D93)</f>
        <v>#NAME?</v>
      </c>
      <c r="I93" s="772" t="e">
        <f ca="1">_xll.qlRateHelperLatestDate(,$D93)</f>
        <v>#NAME?</v>
      </c>
      <c r="J93" s="774" t="e">
        <f ca="1"/>
        <v>#NAME?</v>
      </c>
    </row>
    <row r="94" spans="4:10" x14ac:dyDescent="0.2">
      <c r="D94" s="775" t="e">
        <f ca="1"/>
        <v>#NAME?</v>
      </c>
      <c r="E94" s="775" t="e">
        <f ca="1">_xll.qlRateHelperQuoteName(,D94)</f>
        <v>#NAME?</v>
      </c>
      <c r="F94" s="774" t="e">
        <f ca="1">_xll.qlRateHelperRate(,$D94)</f>
        <v>#NAME?</v>
      </c>
      <c r="G94" s="774" t="str">
        <f ca="1">IF(ISERROR(qlSwapRateHelperSpread(,$D94)),IF(ISERROR(qlFuturesRateHelperConvexityAdjustment(,$D94)),"--",qlFuturesRateHelperConvexityAdjustment(,$D94)),qlSwapRateHelperSpread(,$D94))</f>
        <v>--</v>
      </c>
      <c r="H94" s="773" t="e">
        <f ca="1">_xll.qlRateHelperEarliestDate(,$D94)</f>
        <v>#NAME?</v>
      </c>
      <c r="I94" s="772" t="e">
        <f ca="1">_xll.qlRateHelperLatestDate(,$D94)</f>
        <v>#NAME?</v>
      </c>
      <c r="J94" s="774" t="e">
        <f ca="1"/>
        <v>#NAME?</v>
      </c>
    </row>
    <row r="95" spans="4:10" x14ac:dyDescent="0.2">
      <c r="D95" s="775" t="e">
        <f ca="1"/>
        <v>#NAME?</v>
      </c>
      <c r="E95" s="775" t="e">
        <f ca="1">_xll.qlRateHelperQuoteName(,D95)</f>
        <v>#NAME?</v>
      </c>
      <c r="F95" s="774" t="e">
        <f ca="1">_xll.qlRateHelperRate(,$D95)</f>
        <v>#NAME?</v>
      </c>
      <c r="G95" s="774" t="str">
        <f ca="1">IF(ISERROR(qlSwapRateHelperSpread(,$D95)),IF(ISERROR(qlFuturesRateHelperConvexityAdjustment(,$D95)),"--",qlFuturesRateHelperConvexityAdjustment(,$D95)),qlSwapRateHelperSpread(,$D95))</f>
        <v>--</v>
      </c>
      <c r="H95" s="773" t="e">
        <f ca="1">_xll.qlRateHelperEarliestDate(,$D95)</f>
        <v>#NAME?</v>
      </c>
      <c r="I95" s="772" t="e">
        <f ca="1">_xll.qlRateHelperLatestDate(,$D95)</f>
        <v>#NAME?</v>
      </c>
      <c r="J95" s="774" t="e">
        <f ca="1"/>
        <v>#NAME?</v>
      </c>
    </row>
    <row r="96" spans="4:10" x14ac:dyDescent="0.2">
      <c r="D96" s="775" t="e">
        <f ca="1"/>
        <v>#NAME?</v>
      </c>
      <c r="E96" s="775" t="e">
        <f ca="1">_xll.qlRateHelperQuoteName(,D96)</f>
        <v>#NAME?</v>
      </c>
      <c r="F96" s="774" t="e">
        <f ca="1">_xll.qlRateHelperRate(,$D96)</f>
        <v>#NAME?</v>
      </c>
      <c r="G96" s="774" t="str">
        <f ca="1">IF(ISERROR(qlSwapRateHelperSpread(,$D96)),IF(ISERROR(qlFuturesRateHelperConvexityAdjustment(,$D96)),"--",qlFuturesRateHelperConvexityAdjustment(,$D96)),qlSwapRateHelperSpread(,$D96))</f>
        <v>--</v>
      </c>
      <c r="H96" s="773" t="e">
        <f ca="1">_xll.qlRateHelperEarliestDate(,$D96)</f>
        <v>#NAME?</v>
      </c>
      <c r="I96" s="772" t="e">
        <f ca="1">_xll.qlRateHelperLatestDate(,$D96)</f>
        <v>#NAME?</v>
      </c>
      <c r="J96" s="774" t="e">
        <f ca="1"/>
        <v>#NAME?</v>
      </c>
    </row>
    <row r="97" spans="4:10" x14ac:dyDescent="0.2">
      <c r="D97" s="775" t="e">
        <f ca="1"/>
        <v>#NAME?</v>
      </c>
      <c r="E97" s="775" t="e">
        <f ca="1">_xll.qlRateHelperQuoteName(,D97)</f>
        <v>#NAME?</v>
      </c>
      <c r="F97" s="774" t="e">
        <f ca="1">_xll.qlRateHelperRate(,$D97)</f>
        <v>#NAME?</v>
      </c>
      <c r="G97" s="774" t="str">
        <f ca="1">IF(ISERROR(qlSwapRateHelperSpread(,$D97)),IF(ISERROR(qlFuturesRateHelperConvexityAdjustment(,$D97)),"--",qlFuturesRateHelperConvexityAdjustment(,$D97)),qlSwapRateHelperSpread(,$D97))</f>
        <v>--</v>
      </c>
      <c r="H97" s="773" t="e">
        <f ca="1">_xll.qlRateHelperEarliestDate(,$D97)</f>
        <v>#NAME?</v>
      </c>
      <c r="I97" s="772" t="e">
        <f ca="1">_xll.qlRateHelperLatestDate(,$D97)</f>
        <v>#NAME?</v>
      </c>
      <c r="J97" s="774" t="e">
        <f ca="1"/>
        <v>#NAME?</v>
      </c>
    </row>
    <row r="98" spans="4:10" x14ac:dyDescent="0.2">
      <c r="D98" s="775" t="e">
        <f ca="1"/>
        <v>#NAME?</v>
      </c>
      <c r="E98" s="775" t="e">
        <f ca="1">_xll.qlRateHelperQuoteName(,D98)</f>
        <v>#NAME?</v>
      </c>
      <c r="F98" s="774" t="e">
        <f ca="1">_xll.qlRateHelperRate(,$D98)</f>
        <v>#NAME?</v>
      </c>
      <c r="G98" s="774" t="str">
        <f ca="1">IF(ISERROR(qlSwapRateHelperSpread(,$D98)),IF(ISERROR(qlFuturesRateHelperConvexityAdjustment(,$D98)),"--",qlFuturesRateHelperConvexityAdjustment(,$D98)),qlSwapRateHelperSpread(,$D98))</f>
        <v>--</v>
      </c>
      <c r="H98" s="773" t="e">
        <f ca="1">_xll.qlRateHelperEarliestDate(,$D98)</f>
        <v>#NAME?</v>
      </c>
      <c r="I98" s="772" t="e">
        <f ca="1">_xll.qlRateHelperLatestDate(,$D98)</f>
        <v>#NAME?</v>
      </c>
      <c r="J98" s="774" t="e">
        <f ca="1"/>
        <v>#NAME?</v>
      </c>
    </row>
    <row r="99" spans="4:10" x14ac:dyDescent="0.2">
      <c r="D99" s="775" t="e">
        <f ca="1"/>
        <v>#NAME?</v>
      </c>
      <c r="E99" s="775" t="e">
        <f ca="1">_xll.qlRateHelperQuoteName(,D99)</f>
        <v>#NAME?</v>
      </c>
      <c r="F99" s="774" t="e">
        <f ca="1">_xll.qlRateHelperRate(,$D99)</f>
        <v>#NAME?</v>
      </c>
      <c r="G99" s="774" t="str">
        <f ca="1">IF(ISERROR(qlSwapRateHelperSpread(,$D99)),IF(ISERROR(qlFuturesRateHelperConvexityAdjustment(,$D99)),"--",qlFuturesRateHelperConvexityAdjustment(,$D99)),qlSwapRateHelperSpread(,$D99))</f>
        <v>--</v>
      </c>
      <c r="H99" s="773" t="e">
        <f ca="1">_xll.qlRateHelperEarliestDate(,$D99)</f>
        <v>#NAME?</v>
      </c>
      <c r="I99" s="772" t="e">
        <f ca="1">_xll.qlRateHelperLatestDate(,$D99)</f>
        <v>#NAME?</v>
      </c>
      <c r="J99" s="774" t="e">
        <f ca="1"/>
        <v>#NAME?</v>
      </c>
    </row>
    <row r="100" spans="4:10" x14ac:dyDescent="0.2">
      <c r="D100" s="775" t="e">
        <f ca="1"/>
        <v>#NAME?</v>
      </c>
      <c r="E100" s="775" t="e">
        <f ca="1">_xll.qlRateHelperQuoteName(,D100)</f>
        <v>#NAME?</v>
      </c>
      <c r="F100" s="774" t="e">
        <f ca="1">_xll.qlRateHelperRate(,$D100)</f>
        <v>#NAME?</v>
      </c>
      <c r="G100" s="774" t="str">
        <f ca="1">IF(ISERROR(qlSwapRateHelperSpread(,$D100)),IF(ISERROR(qlFuturesRateHelperConvexityAdjustment(,$D100)),"--",qlFuturesRateHelperConvexityAdjustment(,$D100)),qlSwapRateHelperSpread(,$D100))</f>
        <v>--</v>
      </c>
      <c r="H100" s="773" t="e">
        <f ca="1">_xll.qlRateHelperEarliestDate(,$D100)</f>
        <v>#NAME?</v>
      </c>
      <c r="I100" s="772" t="e">
        <f ca="1">_xll.qlRateHelperLatestDate(,$D100)</f>
        <v>#NAME?</v>
      </c>
      <c r="J100" s="774" t="e">
        <f ca="1"/>
        <v>#NAME?</v>
      </c>
    </row>
    <row r="101" spans="4:10" x14ac:dyDescent="0.2">
      <c r="D101" s="775" t="e">
        <f ca="1"/>
        <v>#NAME?</v>
      </c>
      <c r="E101" s="775" t="e">
        <f ca="1">_xll.qlRateHelperQuoteName(,D101)</f>
        <v>#NAME?</v>
      </c>
      <c r="F101" s="774" t="e">
        <f ca="1">_xll.qlRateHelperRate(,$D101)</f>
        <v>#NAME?</v>
      </c>
      <c r="G101" s="774" t="str">
        <f ca="1">IF(ISERROR(qlSwapRateHelperSpread(,$D101)),IF(ISERROR(qlFuturesRateHelperConvexityAdjustment(,$D101)),"--",qlFuturesRateHelperConvexityAdjustment(,$D101)),qlSwapRateHelperSpread(,$D101))</f>
        <v>--</v>
      </c>
      <c r="H101" s="773" t="e">
        <f ca="1">_xll.qlRateHelperEarliestDate(,$D101)</f>
        <v>#NAME?</v>
      </c>
      <c r="I101" s="772" t="e">
        <f ca="1">_xll.qlRateHelperLatestDate(,$D101)</f>
        <v>#NAME?</v>
      </c>
      <c r="J101" s="774" t="e">
        <f ca="1"/>
        <v>#NAME?</v>
      </c>
    </row>
    <row r="102" spans="4:10" x14ac:dyDescent="0.2">
      <c r="D102" s="775" t="e">
        <f ca="1"/>
        <v>#NAME?</v>
      </c>
      <c r="E102" s="775" t="e">
        <f ca="1">_xll.qlRateHelperQuoteName(,D102)</f>
        <v>#NAME?</v>
      </c>
      <c r="F102" s="774" t="e">
        <f ca="1">_xll.qlRateHelperRate(,$D102)</f>
        <v>#NAME?</v>
      </c>
      <c r="G102" s="774" t="str">
        <f ca="1">IF(ISERROR(qlSwapRateHelperSpread(,$D102)),IF(ISERROR(qlFuturesRateHelperConvexityAdjustment(,$D102)),"--",qlFuturesRateHelperConvexityAdjustment(,$D102)),qlSwapRateHelperSpread(,$D102))</f>
        <v>--</v>
      </c>
      <c r="H102" s="773" t="e">
        <f ca="1">_xll.qlRateHelperEarliestDate(,$D102)</f>
        <v>#NAME?</v>
      </c>
      <c r="I102" s="772" t="e">
        <f ca="1">_xll.qlRateHelperLatestDate(,$D102)</f>
        <v>#NAME?</v>
      </c>
      <c r="J102" s="774" t="e">
        <f ca="1"/>
        <v>#NAME?</v>
      </c>
    </row>
    <row r="103" spans="4:10" x14ac:dyDescent="0.2">
      <c r="D103" s="775" t="e">
        <f ca="1"/>
        <v>#NAME?</v>
      </c>
      <c r="E103" s="775" t="e">
        <f ca="1">_xll.qlRateHelperQuoteName(,D103)</f>
        <v>#NAME?</v>
      </c>
      <c r="F103" s="774" t="e">
        <f ca="1">_xll.qlRateHelperRate(,$D103)</f>
        <v>#NAME?</v>
      </c>
      <c r="G103" s="774" t="str">
        <f ca="1">IF(ISERROR(qlSwapRateHelperSpread(,$D103)),IF(ISERROR(qlFuturesRateHelperConvexityAdjustment(,$D103)),"--",qlFuturesRateHelperConvexityAdjustment(,$D103)),qlSwapRateHelperSpread(,$D103))</f>
        <v>--</v>
      </c>
      <c r="H103" s="773" t="e">
        <f ca="1">_xll.qlRateHelperEarliestDate(,$D103)</f>
        <v>#NAME?</v>
      </c>
      <c r="I103" s="772" t="e">
        <f ca="1">_xll.qlRateHelperLatestDate(,$D103)</f>
        <v>#NAME?</v>
      </c>
      <c r="J103" s="774" t="e">
        <f ca="1"/>
        <v>#NAME?</v>
      </c>
    </row>
    <row r="104" spans="4:10" x14ac:dyDescent="0.2">
      <c r="D104" s="775" t="e">
        <f ca="1"/>
        <v>#NAME?</v>
      </c>
      <c r="E104" s="775" t="e">
        <f ca="1">_xll.qlRateHelperQuoteName(,D104)</f>
        <v>#NAME?</v>
      </c>
      <c r="F104" s="774" t="e">
        <f ca="1">_xll.qlRateHelperRate(,$D104)</f>
        <v>#NAME?</v>
      </c>
      <c r="G104" s="774" t="str">
        <f ca="1">IF(ISERROR(qlSwapRateHelperSpread(,$D104)),IF(ISERROR(qlFuturesRateHelperConvexityAdjustment(,$D104)),"--",qlFuturesRateHelperConvexityAdjustment(,$D104)),qlSwapRateHelperSpread(,$D104))</f>
        <v>--</v>
      </c>
      <c r="H104" s="773" t="e">
        <f ca="1">_xll.qlRateHelperEarliestDate(,$D104)</f>
        <v>#NAME?</v>
      </c>
      <c r="I104" s="772" t="e">
        <f ca="1">_xll.qlRateHelperLatestDate(,$D104)</f>
        <v>#NAME?</v>
      </c>
      <c r="J104" s="774" t="e">
        <f ca="1"/>
        <v>#NAME?</v>
      </c>
    </row>
    <row r="105" spans="4:10" x14ac:dyDescent="0.2">
      <c r="D105" s="775" t="e">
        <f ca="1"/>
        <v>#NAME?</v>
      </c>
      <c r="E105" s="775" t="e">
        <f ca="1">_xll.qlRateHelperQuoteName(,D105)</f>
        <v>#NAME?</v>
      </c>
      <c r="F105" s="774" t="e">
        <f ca="1">_xll.qlRateHelperRate(,$D105)</f>
        <v>#NAME?</v>
      </c>
      <c r="G105" s="774" t="str">
        <f ca="1">IF(ISERROR(qlSwapRateHelperSpread(,$D105)),IF(ISERROR(qlFuturesRateHelperConvexityAdjustment(,$D105)),"--",qlFuturesRateHelperConvexityAdjustment(,$D105)),qlSwapRateHelperSpread(,$D105))</f>
        <v>--</v>
      </c>
      <c r="H105" s="773" t="e">
        <f ca="1">_xll.qlRateHelperEarliestDate(,$D105)</f>
        <v>#NAME?</v>
      </c>
      <c r="I105" s="772" t="e">
        <f ca="1">_xll.qlRateHelperLatestDate(,$D105)</f>
        <v>#NAME?</v>
      </c>
      <c r="J105" s="774" t="e">
        <f ca="1"/>
        <v>#NAME?</v>
      </c>
    </row>
    <row r="106" spans="4:10" x14ac:dyDescent="0.2">
      <c r="D106" s="775" t="e">
        <f ca="1"/>
        <v>#NAME?</v>
      </c>
      <c r="E106" s="775" t="e">
        <f ca="1">_xll.qlRateHelperQuoteName(,D106)</f>
        <v>#NAME?</v>
      </c>
      <c r="F106" s="774" t="e">
        <f ca="1">_xll.qlRateHelperRate(,$D106)</f>
        <v>#NAME?</v>
      </c>
      <c r="G106" s="774" t="str">
        <f ca="1">IF(ISERROR(qlSwapRateHelperSpread(,$D106)),IF(ISERROR(qlFuturesRateHelperConvexityAdjustment(,$D106)),"--",qlFuturesRateHelperConvexityAdjustment(,$D106)),qlSwapRateHelperSpread(,$D106))</f>
        <v>--</v>
      </c>
      <c r="H106" s="773" t="e">
        <f ca="1">_xll.qlRateHelperEarliestDate(,$D106)</f>
        <v>#NAME?</v>
      </c>
      <c r="I106" s="772" t="e">
        <f ca="1">_xll.qlRateHelperLatestDate(,$D106)</f>
        <v>#NAME?</v>
      </c>
      <c r="J106" s="774" t="e">
        <f ca="1"/>
        <v>#NAME?</v>
      </c>
    </row>
    <row r="107" spans="4:10" x14ac:dyDescent="0.2">
      <c r="D107" s="775" t="e">
        <f ca="1"/>
        <v>#NAME?</v>
      </c>
      <c r="E107" s="775" t="e">
        <f ca="1">_xll.qlRateHelperQuoteName(,D107)</f>
        <v>#NAME?</v>
      </c>
      <c r="F107" s="774" t="e">
        <f ca="1">_xll.qlRateHelperRate(,$D107)</f>
        <v>#NAME?</v>
      </c>
      <c r="G107" s="774" t="str">
        <f ca="1">IF(ISERROR(qlSwapRateHelperSpread(,$D107)),IF(ISERROR(qlFuturesRateHelperConvexityAdjustment(,$D107)),"--",qlFuturesRateHelperConvexityAdjustment(,$D107)),qlSwapRateHelperSpread(,$D107))</f>
        <v>--</v>
      </c>
      <c r="H107" s="773" t="e">
        <f ca="1">_xll.qlRateHelperEarliestDate(,$D107)</f>
        <v>#NAME?</v>
      </c>
      <c r="I107" s="772" t="e">
        <f ca="1">_xll.qlRateHelperLatestDate(,$D107)</f>
        <v>#NAME?</v>
      </c>
      <c r="J107" s="774" t="e">
        <f ca="1"/>
        <v>#NAME?</v>
      </c>
    </row>
    <row r="108" spans="4:10" x14ac:dyDescent="0.2">
      <c r="D108" s="775" t="e">
        <f ca="1"/>
        <v>#NAME?</v>
      </c>
      <c r="E108" s="775" t="e">
        <f ca="1">_xll.qlRateHelperQuoteName(,D108)</f>
        <v>#NAME?</v>
      </c>
      <c r="F108" s="774" t="e">
        <f ca="1">_xll.qlRateHelperRate(,$D108)</f>
        <v>#NAME?</v>
      </c>
      <c r="G108" s="774" t="str">
        <f ca="1">IF(ISERROR(qlSwapRateHelperSpread(,$D108)),IF(ISERROR(qlFuturesRateHelperConvexityAdjustment(,$D108)),"--",qlFuturesRateHelperConvexityAdjustment(,$D108)),qlSwapRateHelperSpread(,$D108))</f>
        <v>--</v>
      </c>
      <c r="H108" s="773" t="e">
        <f ca="1">_xll.qlRateHelperEarliestDate(,$D108)</f>
        <v>#NAME?</v>
      </c>
      <c r="I108" s="772" t="e">
        <f ca="1">_xll.qlRateHelperLatestDate(,$D108)</f>
        <v>#NAME?</v>
      </c>
      <c r="J108" s="774" t="e">
        <f ca="1"/>
        <v>#NAME?</v>
      </c>
    </row>
    <row r="109" spans="4:10" x14ac:dyDescent="0.2">
      <c r="D109" s="775" t="e">
        <f ca="1"/>
        <v>#NAME?</v>
      </c>
      <c r="E109" s="775" t="e">
        <f ca="1">_xll.qlRateHelperQuoteName(,D109)</f>
        <v>#NAME?</v>
      </c>
      <c r="F109" s="774" t="e">
        <f ca="1">_xll.qlRateHelperRate(,$D109)</f>
        <v>#NAME?</v>
      </c>
      <c r="G109" s="774" t="str">
        <f ca="1">IF(ISERROR(qlSwapRateHelperSpread(,$D109)),IF(ISERROR(qlFuturesRateHelperConvexityAdjustment(,$D109)),"--",qlFuturesRateHelperConvexityAdjustment(,$D109)),qlSwapRateHelperSpread(,$D109))</f>
        <v>--</v>
      </c>
      <c r="H109" s="773" t="e">
        <f ca="1">_xll.qlRateHelperEarliestDate(,$D109)</f>
        <v>#NAME?</v>
      </c>
      <c r="I109" s="772" t="e">
        <f ca="1">_xll.qlRateHelperLatestDate(,$D109)</f>
        <v>#NAME?</v>
      </c>
      <c r="J109" s="774" t="e">
        <f ca="1"/>
        <v>#NAME?</v>
      </c>
    </row>
    <row r="110" spans="4:10" x14ac:dyDescent="0.2">
      <c r="D110" s="775" t="e">
        <f ca="1"/>
        <v>#NAME?</v>
      </c>
      <c r="E110" s="775" t="e">
        <f ca="1">_xll.qlRateHelperQuoteName(,D110)</f>
        <v>#NAME?</v>
      </c>
      <c r="F110" s="774" t="e">
        <f ca="1">_xll.qlRateHelperRate(,$D110)</f>
        <v>#NAME?</v>
      </c>
      <c r="G110" s="774" t="str">
        <f ca="1">IF(ISERROR(qlSwapRateHelperSpread(,$D110)),IF(ISERROR(qlFuturesRateHelperConvexityAdjustment(,$D110)),"--",qlFuturesRateHelperConvexityAdjustment(,$D110)),qlSwapRateHelperSpread(,$D110))</f>
        <v>--</v>
      </c>
      <c r="H110" s="773" t="e">
        <f ca="1">_xll.qlRateHelperEarliestDate(,$D110)</f>
        <v>#NAME?</v>
      </c>
      <c r="I110" s="772" t="e">
        <f ca="1">_xll.qlRateHelperLatestDate(,$D110)</f>
        <v>#NAME?</v>
      </c>
      <c r="J110" s="774" t="e">
        <f ca="1"/>
        <v>#NAME?</v>
      </c>
    </row>
    <row r="111" spans="4:10" x14ac:dyDescent="0.2">
      <c r="D111" s="775" t="e">
        <f ca="1"/>
        <v>#NAME?</v>
      </c>
      <c r="E111" s="775" t="e">
        <f ca="1">_xll.qlRateHelperQuoteName(,D111)</f>
        <v>#NAME?</v>
      </c>
      <c r="F111" s="774" t="e">
        <f ca="1">_xll.qlRateHelperRate(,$D111)</f>
        <v>#NAME?</v>
      </c>
      <c r="G111" s="774" t="str">
        <f ca="1">IF(ISERROR(qlSwapRateHelperSpread(,$D111)),IF(ISERROR(qlFuturesRateHelperConvexityAdjustment(,$D111)),"--",qlFuturesRateHelperConvexityAdjustment(,$D111)),qlSwapRateHelperSpread(,$D111))</f>
        <v>--</v>
      </c>
      <c r="H111" s="773" t="e">
        <f ca="1">_xll.qlRateHelperEarliestDate(,$D111)</f>
        <v>#NAME?</v>
      </c>
      <c r="I111" s="772" t="e">
        <f ca="1">_xll.qlRateHelperLatestDate(,$D111)</f>
        <v>#NAME?</v>
      </c>
      <c r="J111" s="774" t="e">
        <f ca="1"/>
        <v>#NAME?</v>
      </c>
    </row>
    <row r="112" spans="4:10" x14ac:dyDescent="0.2">
      <c r="D112" s="775" t="e">
        <f ca="1"/>
        <v>#NAME?</v>
      </c>
      <c r="E112" s="775" t="e">
        <f ca="1">_xll.qlRateHelperQuoteName(,D112)</f>
        <v>#NAME?</v>
      </c>
      <c r="F112" s="774" t="e">
        <f ca="1">_xll.qlRateHelperRate(,$D112)</f>
        <v>#NAME?</v>
      </c>
      <c r="G112" s="774" t="str">
        <f ca="1">IF(ISERROR(qlSwapRateHelperSpread(,$D112)),IF(ISERROR(qlFuturesRateHelperConvexityAdjustment(,$D112)),"--",qlFuturesRateHelperConvexityAdjustment(,$D112)),qlSwapRateHelperSpread(,$D112))</f>
        <v>--</v>
      </c>
      <c r="H112" s="773" t="e">
        <f ca="1">_xll.qlRateHelperEarliestDate(,$D112)</f>
        <v>#NAME?</v>
      </c>
      <c r="I112" s="772" t="e">
        <f ca="1">_xll.qlRateHelperLatestDate(,$D112)</f>
        <v>#NAME?</v>
      </c>
      <c r="J112" s="774" t="e">
        <f ca="1"/>
        <v>#NAME?</v>
      </c>
    </row>
    <row r="113" spans="4:10" x14ac:dyDescent="0.2">
      <c r="D113" s="775" t="e">
        <f ca="1"/>
        <v>#NAME?</v>
      </c>
      <c r="E113" s="775" t="e">
        <f ca="1">_xll.qlRateHelperQuoteName(,D113)</f>
        <v>#NAME?</v>
      </c>
      <c r="F113" s="774" t="e">
        <f ca="1">_xll.qlRateHelperRate(,$D113)</f>
        <v>#NAME?</v>
      </c>
      <c r="G113" s="774" t="str">
        <f ca="1">IF(ISERROR(qlSwapRateHelperSpread(,$D113)),IF(ISERROR(qlFuturesRateHelperConvexityAdjustment(,$D113)),"--",qlFuturesRateHelperConvexityAdjustment(,$D113)),qlSwapRateHelperSpread(,$D113))</f>
        <v>--</v>
      </c>
      <c r="H113" s="773" t="e">
        <f ca="1">_xll.qlRateHelperEarliestDate(,$D113)</f>
        <v>#NAME?</v>
      </c>
      <c r="I113" s="772" t="e">
        <f ca="1">_xll.qlRateHelperLatestDate(,$D113)</f>
        <v>#NAME?</v>
      </c>
      <c r="J113" s="774" t="e">
        <f ca="1"/>
        <v>#NAME?</v>
      </c>
    </row>
    <row r="114" spans="4:10" x14ac:dyDescent="0.2">
      <c r="D114" s="775" t="e">
        <f ca="1"/>
        <v>#NAME?</v>
      </c>
      <c r="E114" s="775" t="e">
        <f ca="1">_xll.qlRateHelperQuoteName(,D114)</f>
        <v>#NAME?</v>
      </c>
      <c r="F114" s="774" t="e">
        <f ca="1">_xll.qlRateHelperRate(,$D114)</f>
        <v>#NAME?</v>
      </c>
      <c r="G114" s="774" t="str">
        <f ca="1">IF(ISERROR(qlSwapRateHelperSpread(,$D114)),IF(ISERROR(qlFuturesRateHelperConvexityAdjustment(,$D114)),"--",qlFuturesRateHelperConvexityAdjustment(,$D114)),qlSwapRateHelperSpread(,$D114))</f>
        <v>--</v>
      </c>
      <c r="H114" s="773" t="e">
        <f ca="1">_xll.qlRateHelperEarliestDate(,$D114)</f>
        <v>#NAME?</v>
      </c>
      <c r="I114" s="772" t="e">
        <f ca="1">_xll.qlRateHelperLatestDate(,$D114)</f>
        <v>#NAME?</v>
      </c>
      <c r="J114" s="774" t="e">
        <f ca="1"/>
        <v>#NAME?</v>
      </c>
    </row>
    <row r="115" spans="4:10" x14ac:dyDescent="0.2">
      <c r="D115" s="775" t="e">
        <f ca="1"/>
        <v>#NAME?</v>
      </c>
      <c r="E115" s="775" t="e">
        <f ca="1">_xll.qlRateHelperQuoteName(,D115)</f>
        <v>#NAME?</v>
      </c>
      <c r="F115" s="774" t="e">
        <f ca="1">_xll.qlRateHelperRate(,$D115)</f>
        <v>#NAME?</v>
      </c>
      <c r="G115" s="774" t="str">
        <f ca="1">IF(ISERROR(qlSwapRateHelperSpread(,$D115)),IF(ISERROR(qlFuturesRateHelperConvexityAdjustment(,$D115)),"--",qlFuturesRateHelperConvexityAdjustment(,$D115)),qlSwapRateHelperSpread(,$D115))</f>
        <v>--</v>
      </c>
      <c r="H115" s="773" t="e">
        <f ca="1">_xll.qlRateHelperEarliestDate(,$D115)</f>
        <v>#NAME?</v>
      </c>
      <c r="I115" s="772" t="e">
        <f ca="1">_xll.qlRateHelperLatestDate(,$D115)</f>
        <v>#NAME?</v>
      </c>
      <c r="J115" s="774" t="e">
        <f ca="1"/>
        <v>#NAME?</v>
      </c>
    </row>
    <row r="116" spans="4:10" x14ac:dyDescent="0.2">
      <c r="D116" s="775" t="e">
        <f ca="1"/>
        <v>#NAME?</v>
      </c>
      <c r="E116" s="775" t="e">
        <f ca="1">_xll.qlRateHelperQuoteName(,D116)</f>
        <v>#NAME?</v>
      </c>
      <c r="F116" s="774" t="e">
        <f ca="1">_xll.qlRateHelperRate(,$D116)</f>
        <v>#NAME?</v>
      </c>
      <c r="G116" s="774" t="str">
        <f ca="1">IF(ISERROR(qlSwapRateHelperSpread(,$D116)),IF(ISERROR(qlFuturesRateHelperConvexityAdjustment(,$D116)),"--",qlFuturesRateHelperConvexityAdjustment(,$D116)),qlSwapRateHelperSpread(,$D116))</f>
        <v>--</v>
      </c>
      <c r="H116" s="773" t="e">
        <f ca="1">_xll.qlRateHelperEarliestDate(,$D116)</f>
        <v>#NAME?</v>
      </c>
      <c r="I116" s="772" t="e">
        <f ca="1">_xll.qlRateHelperLatestDate(,$D116)</f>
        <v>#NAME?</v>
      </c>
      <c r="J116" s="774" t="e">
        <f ca="1"/>
        <v>#NAME?</v>
      </c>
    </row>
    <row r="117" spans="4:10" x14ac:dyDescent="0.2">
      <c r="D117" s="775" t="e">
        <f ca="1"/>
        <v>#NAME?</v>
      </c>
      <c r="E117" s="775" t="e">
        <f ca="1">_xll.qlRateHelperQuoteName(,D117)</f>
        <v>#NAME?</v>
      </c>
      <c r="F117" s="774" t="e">
        <f ca="1">_xll.qlRateHelperRate(,$D117)</f>
        <v>#NAME?</v>
      </c>
      <c r="G117" s="774" t="str">
        <f ca="1">IF(ISERROR(qlSwapRateHelperSpread(,$D117)),IF(ISERROR(qlFuturesRateHelperConvexityAdjustment(,$D117)),"--",qlFuturesRateHelperConvexityAdjustment(,$D117)),qlSwapRateHelperSpread(,$D117))</f>
        <v>--</v>
      </c>
      <c r="H117" s="773" t="e">
        <f ca="1">_xll.qlRateHelperEarliestDate(,$D117)</f>
        <v>#NAME?</v>
      </c>
      <c r="I117" s="772" t="e">
        <f ca="1">_xll.qlRateHelperLatestDate(,$D117)</f>
        <v>#NAME?</v>
      </c>
      <c r="J117" s="774" t="e">
        <f ca="1"/>
        <v>#NAME?</v>
      </c>
    </row>
    <row r="118" spans="4:10" x14ac:dyDescent="0.2">
      <c r="D118" s="775" t="e">
        <f ca="1"/>
        <v>#NAME?</v>
      </c>
      <c r="E118" s="775" t="e">
        <f ca="1">_xll.qlRateHelperQuoteName(,D118)</f>
        <v>#NAME?</v>
      </c>
      <c r="F118" s="774" t="e">
        <f ca="1">_xll.qlRateHelperRate(,$D118)</f>
        <v>#NAME?</v>
      </c>
      <c r="G118" s="774" t="str">
        <f ca="1">IF(ISERROR(qlSwapRateHelperSpread(,$D118)),IF(ISERROR(qlFuturesRateHelperConvexityAdjustment(,$D118)),"--",qlFuturesRateHelperConvexityAdjustment(,$D118)),qlSwapRateHelperSpread(,$D118))</f>
        <v>--</v>
      </c>
      <c r="H118" s="773" t="e">
        <f ca="1">_xll.qlRateHelperEarliestDate(,$D118)</f>
        <v>#NAME?</v>
      </c>
      <c r="I118" s="772" t="e">
        <f ca="1">_xll.qlRateHelperLatestDate(,$D118)</f>
        <v>#NAME?</v>
      </c>
      <c r="J118" s="774" t="e">
        <f ca="1"/>
        <v>#NAME?</v>
      </c>
    </row>
    <row r="119" spans="4:10" x14ac:dyDescent="0.2">
      <c r="D119" s="775" t="e">
        <f ca="1"/>
        <v>#NAME?</v>
      </c>
      <c r="E119" s="775" t="e">
        <f ca="1">_xll.qlRateHelperQuoteName(,D119)</f>
        <v>#NAME?</v>
      </c>
      <c r="F119" s="774" t="e">
        <f ca="1">_xll.qlRateHelperRate(,$D119)</f>
        <v>#NAME?</v>
      </c>
      <c r="G119" s="774" t="str">
        <f ca="1">IF(ISERROR(qlSwapRateHelperSpread(,$D119)),IF(ISERROR(qlFuturesRateHelperConvexityAdjustment(,$D119)),"--",qlFuturesRateHelperConvexityAdjustment(,$D119)),qlSwapRateHelperSpread(,$D119))</f>
        <v>--</v>
      </c>
      <c r="H119" s="773" t="e">
        <f ca="1">_xll.qlRateHelperEarliestDate(,$D119)</f>
        <v>#NAME?</v>
      </c>
      <c r="I119" s="772" t="e">
        <f ca="1">_xll.qlRateHelperLatestDate(,$D119)</f>
        <v>#NAME?</v>
      </c>
      <c r="J119" s="774" t="e">
        <f ca="1"/>
        <v>#NAME?</v>
      </c>
    </row>
    <row r="120" spans="4:10" x14ac:dyDescent="0.2">
      <c r="D120" s="775" t="e">
        <f ca="1"/>
        <v>#NAME?</v>
      </c>
      <c r="E120" s="775" t="e">
        <f ca="1">_xll.qlRateHelperQuoteName(,D120)</f>
        <v>#NAME?</v>
      </c>
      <c r="F120" s="774" t="e">
        <f ca="1">_xll.qlRateHelperRate(,$D120)</f>
        <v>#NAME?</v>
      </c>
      <c r="G120" s="774" t="str">
        <f ca="1">IF(ISERROR(qlSwapRateHelperSpread(,$D120)),IF(ISERROR(qlFuturesRateHelperConvexityAdjustment(,$D120)),"--",qlFuturesRateHelperConvexityAdjustment(,$D120)),qlSwapRateHelperSpread(,$D120))</f>
        <v>--</v>
      </c>
      <c r="H120" s="773" t="e">
        <f ca="1">_xll.qlRateHelperEarliestDate(,$D120)</f>
        <v>#NAME?</v>
      </c>
      <c r="I120" s="772" t="e">
        <f ca="1">_xll.qlRateHelperLatestDate(,$D120)</f>
        <v>#NAME?</v>
      </c>
      <c r="J120" s="774" t="e">
        <f ca="1"/>
        <v>#NAME?</v>
      </c>
    </row>
    <row r="121" spans="4:10" x14ac:dyDescent="0.2">
      <c r="D121" s="775" t="e">
        <f ca="1"/>
        <v>#NAME?</v>
      </c>
      <c r="E121" s="775" t="e">
        <f ca="1">_xll.qlRateHelperQuoteName(,D121)</f>
        <v>#NAME?</v>
      </c>
      <c r="F121" s="774" t="e">
        <f ca="1">_xll.qlRateHelperRate(,$D121)</f>
        <v>#NAME?</v>
      </c>
      <c r="G121" s="774" t="str">
        <f ca="1">IF(ISERROR(qlSwapRateHelperSpread(,$D121)),IF(ISERROR(qlFuturesRateHelperConvexityAdjustment(,$D121)),"--",qlFuturesRateHelperConvexityAdjustment(,$D121)),qlSwapRateHelperSpread(,$D121))</f>
        <v>--</v>
      </c>
      <c r="H121" s="773" t="e">
        <f ca="1">_xll.qlRateHelperEarliestDate(,$D121)</f>
        <v>#NAME?</v>
      </c>
      <c r="I121" s="772" t="e">
        <f ca="1">_xll.qlRateHelperLatestDate(,$D121)</f>
        <v>#NAME?</v>
      </c>
      <c r="J121" s="774" t="e">
        <f ca="1"/>
        <v>#NAME?</v>
      </c>
    </row>
    <row r="122" spans="4:10" x14ac:dyDescent="0.2">
      <c r="D122" s="775" t="e">
        <f ca="1"/>
        <v>#NAME?</v>
      </c>
      <c r="E122" s="775" t="e">
        <f ca="1">_xll.qlRateHelperQuoteName(,D122)</f>
        <v>#NAME?</v>
      </c>
      <c r="F122" s="774" t="e">
        <f ca="1">_xll.qlRateHelperRate(,$D122)</f>
        <v>#NAME?</v>
      </c>
      <c r="G122" s="774" t="str">
        <f ca="1">IF(ISERROR(qlSwapRateHelperSpread(,$D122)),IF(ISERROR(qlFuturesRateHelperConvexityAdjustment(,$D122)),"--",qlFuturesRateHelperConvexityAdjustment(,$D122)),qlSwapRateHelperSpread(,$D122))</f>
        <v>--</v>
      </c>
      <c r="H122" s="773" t="e">
        <f ca="1">_xll.qlRateHelperEarliestDate(,$D122)</f>
        <v>#NAME?</v>
      </c>
      <c r="I122" s="772" t="e">
        <f ca="1">_xll.qlRateHelperLatestDate(,$D122)</f>
        <v>#NAME?</v>
      </c>
      <c r="J122" s="774" t="e">
        <f ca="1"/>
        <v>#NAME?</v>
      </c>
    </row>
    <row r="123" spans="4:10" x14ac:dyDescent="0.2">
      <c r="D123" s="775" t="e">
        <f ca="1"/>
        <v>#NAME?</v>
      </c>
      <c r="E123" s="775" t="e">
        <f ca="1">_xll.qlRateHelperQuoteName(,D123)</f>
        <v>#NAME?</v>
      </c>
      <c r="F123" s="774" t="e">
        <f ca="1">_xll.qlRateHelperRate(,$D123)</f>
        <v>#NAME?</v>
      </c>
      <c r="G123" s="774" t="str">
        <f ca="1">IF(ISERROR(qlSwapRateHelperSpread(,$D123)),IF(ISERROR(qlFuturesRateHelperConvexityAdjustment(,$D123)),"--",qlFuturesRateHelperConvexityAdjustment(,$D123)),qlSwapRateHelperSpread(,$D123))</f>
        <v>--</v>
      </c>
      <c r="H123" s="773" t="e">
        <f ca="1">_xll.qlRateHelperEarliestDate(,$D123)</f>
        <v>#NAME?</v>
      </c>
      <c r="I123" s="772" t="e">
        <f ca="1">_xll.qlRateHelperLatestDate(,$D123)</f>
        <v>#NAME?</v>
      </c>
      <c r="J123" s="774" t="e">
        <f ca="1"/>
        <v>#NAME?</v>
      </c>
    </row>
    <row r="124" spans="4:10" x14ac:dyDescent="0.2">
      <c r="D124" s="775" t="e">
        <f ca="1"/>
        <v>#NAME?</v>
      </c>
      <c r="E124" s="775" t="e">
        <f ca="1">_xll.qlRateHelperQuoteName(,D124)</f>
        <v>#NAME?</v>
      </c>
      <c r="F124" s="774" t="e">
        <f ca="1">_xll.qlRateHelperRate(,$D124)</f>
        <v>#NAME?</v>
      </c>
      <c r="G124" s="774" t="str">
        <f ca="1">IF(ISERROR(qlSwapRateHelperSpread(,$D124)),IF(ISERROR(qlFuturesRateHelperConvexityAdjustment(,$D124)),"--",qlFuturesRateHelperConvexityAdjustment(,$D124)),qlSwapRateHelperSpread(,$D124))</f>
        <v>--</v>
      </c>
      <c r="H124" s="773" t="e">
        <f ca="1">_xll.qlRateHelperEarliestDate(,$D124)</f>
        <v>#NAME?</v>
      </c>
      <c r="I124" s="772" t="e">
        <f ca="1">_xll.qlRateHelperLatestDate(,$D124)</f>
        <v>#NAME?</v>
      </c>
      <c r="J124" s="774" t="e">
        <f ca="1"/>
        <v>#NAME?</v>
      </c>
    </row>
    <row r="125" spans="4:10" x14ac:dyDescent="0.2">
      <c r="D125" s="775" t="e">
        <f ca="1"/>
        <v>#NAME?</v>
      </c>
      <c r="E125" s="775" t="e">
        <f ca="1">_xll.qlRateHelperQuoteName(,D125)</f>
        <v>#NAME?</v>
      </c>
      <c r="F125" s="774" t="e">
        <f ca="1">_xll.qlRateHelperRate(,$D125)</f>
        <v>#NAME?</v>
      </c>
      <c r="G125" s="774" t="str">
        <f ca="1">IF(ISERROR(qlSwapRateHelperSpread(,$D125)),IF(ISERROR(qlFuturesRateHelperConvexityAdjustment(,$D125)),"--",qlFuturesRateHelperConvexityAdjustment(,$D125)),qlSwapRateHelperSpread(,$D125))</f>
        <v>--</v>
      </c>
      <c r="H125" s="773" t="e">
        <f ca="1">_xll.qlRateHelperEarliestDate(,$D125)</f>
        <v>#NAME?</v>
      </c>
      <c r="I125" s="772" t="e">
        <f ca="1">_xll.qlRateHelperLatestDate(,$D125)</f>
        <v>#NAME?</v>
      </c>
      <c r="J125" s="774" t="e">
        <f ca="1"/>
        <v>#NAME?</v>
      </c>
    </row>
    <row r="126" spans="4:10" ht="12" thickBot="1" x14ac:dyDescent="0.25">
      <c r="D126" s="937" t="e">
        <f ca="1"/>
        <v>#NAME?</v>
      </c>
      <c r="E126" s="937" t="e">
        <f ca="1">_xll.qlRateHelperQuoteName(,D126)</f>
        <v>#NAME?</v>
      </c>
      <c r="F126" s="936" t="e">
        <f ca="1">_xll.qlRateHelperRate(,$D126)</f>
        <v>#NAME?</v>
      </c>
      <c r="G126" s="936" t="str">
        <f ca="1">IF(ISERROR(qlSwapRateHelperSpread(,$D126)),IF(ISERROR(qlFuturesRateHelperConvexityAdjustment(,$D126)),"--",qlFuturesRateHelperConvexityAdjustment(,$D126)),qlSwapRateHelperSpread(,$D126))</f>
        <v>--</v>
      </c>
      <c r="H126" s="935" t="e">
        <f ca="1">_xll.qlRateHelperEarliestDate(,$D126)</f>
        <v>#NAME?</v>
      </c>
      <c r="I126" s="934" t="e">
        <f ca="1">_xll.qlRateHelperLatestDate(,$D126)</f>
        <v>#NAME?</v>
      </c>
      <c r="J126" s="774" t="e">
        <f ca="1"/>
        <v>#NAME?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O21"/>
  <sheetViews>
    <sheetView zoomScaleNormal="100" workbookViewId="0"/>
  </sheetViews>
  <sheetFormatPr defaultRowHeight="11.25" x14ac:dyDescent="0.2"/>
  <cols>
    <col min="1" max="1" width="2.7109375" style="398" customWidth="1"/>
    <col min="2" max="2" width="4" style="398" bestFit="1" customWidth="1"/>
    <col min="3" max="3" width="5" style="398" bestFit="1" customWidth="1"/>
    <col min="4" max="4" width="24.42578125" style="398" bestFit="1" customWidth="1"/>
    <col min="5" max="5" width="19.28515625" style="398" bestFit="1" customWidth="1"/>
    <col min="6" max="6" width="6" style="398" bestFit="1" customWidth="1"/>
    <col min="7" max="7" width="19.28515625" style="398" bestFit="1" customWidth="1"/>
    <col min="8" max="8" width="15.140625" style="398" bestFit="1" customWidth="1"/>
    <col min="9" max="9" width="16.140625" style="398" bestFit="1" customWidth="1"/>
    <col min="10" max="10" width="26.140625" style="398" bestFit="1" customWidth="1"/>
    <col min="11" max="11" width="20.7109375" style="398" customWidth="1"/>
    <col min="12" max="12" width="2.7109375" style="398" customWidth="1"/>
    <col min="13" max="14" width="9.140625" style="398"/>
    <col min="15" max="15" width="9.140625" style="398" customWidth="1"/>
    <col min="16" max="16384" width="9.140625" style="398"/>
  </cols>
  <sheetData>
    <row r="1" spans="1:15" ht="11.25" customHeight="1" x14ac:dyDescent="0.2">
      <c r="A1" s="89"/>
      <c r="B1" s="85"/>
      <c r="C1" s="85"/>
      <c r="D1" s="85"/>
      <c r="E1" s="85"/>
      <c r="F1" s="85"/>
      <c r="G1" s="85"/>
      <c r="H1" s="59" t="s">
        <v>288</v>
      </c>
      <c r="I1" s="770" t="str">
        <f>Currency&amp;"_YC"&amp;$H$1&amp;"RH"</f>
        <v>GBP_YCSTDRH</v>
      </c>
      <c r="J1" s="619" t="str">
        <f>$I$1&amp;"_Deposits.xml"</f>
        <v>GBP_YCSTDRH_Deposits.xml</v>
      </c>
      <c r="L1" s="86"/>
    </row>
    <row r="2" spans="1:15" ht="23.25" customHeight="1" x14ac:dyDescent="0.2">
      <c r="A2" s="66"/>
      <c r="B2" s="297"/>
      <c r="C2" s="297" t="s">
        <v>403</v>
      </c>
      <c r="D2" s="297" t="s">
        <v>402</v>
      </c>
      <c r="E2" s="297" t="s">
        <v>401</v>
      </c>
      <c r="F2" s="297" t="s">
        <v>400</v>
      </c>
      <c r="G2" s="297" t="s">
        <v>399</v>
      </c>
      <c r="H2" s="297" t="s">
        <v>294</v>
      </c>
      <c r="I2" s="297" t="s">
        <v>347</v>
      </c>
      <c r="J2" s="294" t="str">
        <f>IF(Serialize,_xll.ohObjectSave(J3:J12,SerializationPath&amp;J1,FileOverwrite,Serialize),"---")</f>
        <v>---</v>
      </c>
      <c r="K2" s="932" t="e">
        <f ca="1">_xll.ohRangeRetrieveError(J2)</f>
        <v>#NAME?</v>
      </c>
      <c r="L2" s="86"/>
    </row>
    <row r="3" spans="1:15" ht="11.25" customHeight="1" x14ac:dyDescent="0.2">
      <c r="A3" s="66"/>
      <c r="B3" s="931" t="s">
        <v>98</v>
      </c>
      <c r="C3" s="931">
        <v>0</v>
      </c>
      <c r="D3" s="931" t="str">
        <f t="shared" ref="D3:D19" si="0">Calendar</f>
        <v>UnitedKingdom::Exchange</v>
      </c>
      <c r="E3" s="931" t="s">
        <v>398</v>
      </c>
      <c r="F3" s="931" t="b">
        <v>0</v>
      </c>
      <c r="G3" s="931" t="s">
        <v>381</v>
      </c>
      <c r="H3" s="930" t="s">
        <v>349</v>
      </c>
      <c r="I3" s="929" t="str">
        <f t="shared" ref="I3:I19" si="1">Currency&amp;B3&amp;"D"&amp;QuoteSuffix</f>
        <v>GBPOND_Quote</v>
      </c>
      <c r="J3" s="928" t="e">
        <f ca="1">_xll.qlDepositRateHelper(Trigger,I3&amp;"_rh",,Permanent,I3,H3)</f>
        <v>#NAME?</v>
      </c>
      <c r="K3" s="927" t="e">
        <f ca="1">_xll.ohRangeRetrieveError(J3)</f>
        <v>#NAME?</v>
      </c>
      <c r="L3" s="86"/>
      <c r="N3" s="1933" t="e">
        <f ca="1">_xll.ohTrigger('General Settings_STD'!Trigger,Deposits_MKT!Trigger2)</f>
        <v>#NAME?</v>
      </c>
      <c r="O3" s="1931" t="s">
        <v>634</v>
      </c>
    </row>
    <row r="4" spans="1:15" ht="11.25" customHeight="1" x14ac:dyDescent="0.2">
      <c r="A4" s="66"/>
      <c r="B4" s="926" t="s">
        <v>96</v>
      </c>
      <c r="C4" s="926">
        <v>1</v>
      </c>
      <c r="D4" s="926" t="str">
        <f t="shared" si="0"/>
        <v>UnitedKingdom::Exchange</v>
      </c>
      <c r="E4" s="926" t="s">
        <v>398</v>
      </c>
      <c r="F4" s="926" t="b">
        <v>0</v>
      </c>
      <c r="G4" s="926" t="s">
        <v>381</v>
      </c>
      <c r="H4" s="925" t="e">
        <f ca="1">_xll.qlLibor(Trigger,,ObjectOverwrite,Permanent,Currency,B4)</f>
        <v>#NAME?</v>
      </c>
      <c r="I4" s="924" t="str">
        <f t="shared" si="1"/>
        <v>GBPSND_Quote</v>
      </c>
      <c r="J4" s="923" t="e">
        <f ca="1">_xll.qlDepositRateHelper2(Trigger,I4&amp;"_rh",ObjectOverwrite,Permanent,I4,"1D",C4,D4,E4,F4,G4)</f>
        <v>#NAME?</v>
      </c>
      <c r="K4" s="922" t="e">
        <f ca="1">_xll.ohRangeRetrieveError(J4)</f>
        <v>#NAME?</v>
      </c>
      <c r="L4" s="86"/>
      <c r="N4" s="1933"/>
      <c r="O4" s="1931" t="s">
        <v>635</v>
      </c>
    </row>
    <row r="5" spans="1:15" ht="11.25" customHeight="1" x14ac:dyDescent="0.2">
      <c r="A5" s="66"/>
      <c r="B5" s="926" t="s">
        <v>95</v>
      </c>
      <c r="C5" s="926">
        <v>0</v>
      </c>
      <c r="D5" s="926" t="str">
        <f t="shared" si="0"/>
        <v>UnitedKingdom::Exchange</v>
      </c>
      <c r="E5" s="926" t="s">
        <v>398</v>
      </c>
      <c r="F5" s="926" t="b">
        <v>0</v>
      </c>
      <c r="G5" s="926" t="s">
        <v>381</v>
      </c>
      <c r="H5" s="925" t="str">
        <f>Currency&amp;FamilyName&amp;B5</f>
        <v>GBPLiborSW</v>
      </c>
      <c r="I5" s="924" t="str">
        <f t="shared" si="1"/>
        <v>GBPSWD_Quote</v>
      </c>
      <c r="J5" s="923" t="e">
        <f ca="1">_xll.qlDepositRateHelper(Trigger,I5&amp;"_rh",,Permanent,I5,H5)</f>
        <v>#NAME?</v>
      </c>
      <c r="K5" s="922" t="e">
        <f ca="1">_xll.ohRangeRetrieveError(J5)</f>
        <v>#NAME?</v>
      </c>
      <c r="L5" s="86"/>
    </row>
    <row r="6" spans="1:15" ht="11.25" customHeight="1" x14ac:dyDescent="0.2">
      <c r="A6" s="66"/>
      <c r="B6" s="926" t="s">
        <v>94</v>
      </c>
      <c r="C6" s="926">
        <v>0</v>
      </c>
      <c r="D6" s="926" t="str">
        <f t="shared" si="0"/>
        <v>UnitedKingdom::Exchange</v>
      </c>
      <c r="E6" s="926" t="s">
        <v>398</v>
      </c>
      <c r="F6" s="926" t="b">
        <v>0</v>
      </c>
      <c r="G6" s="926" t="s">
        <v>381</v>
      </c>
      <c r="H6" s="925" t="e">
        <f ca="1">_xll.qlLibor(Trigger,,ObjectOverwrite,Permanent,Currency,B6)</f>
        <v>#NAME?</v>
      </c>
      <c r="I6" s="924" t="str">
        <f t="shared" si="1"/>
        <v>GBP2WD_Quote</v>
      </c>
      <c r="J6" s="923" t="e">
        <f ca="1">_xll.qlDepositRateHelper2(Trigger,I6&amp;"_rh",ObjectOverwrite,Permanent,I6,B6,C6,D6,E6,F6,G6)</f>
        <v>#NAME?</v>
      </c>
      <c r="K6" s="922" t="e">
        <f ca="1">_xll.ohRangeRetrieveError(J6)</f>
        <v>#NAME?</v>
      </c>
      <c r="L6" s="86"/>
    </row>
    <row r="7" spans="1:15" ht="11.25" customHeight="1" x14ac:dyDescent="0.2">
      <c r="A7" s="66"/>
      <c r="B7" s="926" t="s">
        <v>93</v>
      </c>
      <c r="C7" s="926">
        <v>0</v>
      </c>
      <c r="D7" s="926" t="str">
        <f t="shared" si="0"/>
        <v>UnitedKingdom::Exchange</v>
      </c>
      <c r="E7" s="926" t="s">
        <v>398</v>
      </c>
      <c r="F7" s="926" t="b">
        <v>0</v>
      </c>
      <c r="G7" s="926" t="s">
        <v>381</v>
      </c>
      <c r="H7" s="925" t="e">
        <f ca="1">_xll.qlLibor(Trigger,,ObjectOverwrite,Permanent,Currency,B7)</f>
        <v>#NAME?</v>
      </c>
      <c r="I7" s="924" t="str">
        <f t="shared" si="1"/>
        <v>GBP3WD_Quote</v>
      </c>
      <c r="J7" s="923" t="e">
        <f ca="1">_xll.qlDepositRateHelper2(Trigger,I7&amp;"_rh",ObjectOverwrite,Permanent,I7,B7,C7,D7,E7,F7,G7)</f>
        <v>#NAME?</v>
      </c>
      <c r="K7" s="922" t="e">
        <f ca="1">_xll.ohRangeRetrieveError(J7)</f>
        <v>#NAME?</v>
      </c>
      <c r="L7" s="86"/>
    </row>
    <row r="8" spans="1:15" ht="11.25" customHeight="1" x14ac:dyDescent="0.2">
      <c r="A8" s="66"/>
      <c r="B8" s="926" t="s">
        <v>92</v>
      </c>
      <c r="C8" s="926">
        <v>0</v>
      </c>
      <c r="D8" s="926" t="str">
        <f t="shared" si="0"/>
        <v>UnitedKingdom::Exchange</v>
      </c>
      <c r="E8" s="926" t="s">
        <v>388</v>
      </c>
      <c r="F8" s="926" t="b">
        <v>1</v>
      </c>
      <c r="G8" s="926" t="s">
        <v>381</v>
      </c>
      <c r="H8" s="925" t="str">
        <f>Currency&amp;FamilyName&amp;B8</f>
        <v>GBPLibor1M</v>
      </c>
      <c r="I8" s="924" t="str">
        <f t="shared" si="1"/>
        <v>GBP1MD_Quote</v>
      </c>
      <c r="J8" s="923" t="e">
        <f ca="1">_xll.qlDepositRateHelper(Trigger,I8&amp;"_rh",,Permanent,I8,H8)</f>
        <v>#NAME?</v>
      </c>
      <c r="K8" s="922" t="e">
        <f ca="1">_xll.ohRangeRetrieveError(J8)</f>
        <v>#NAME?</v>
      </c>
      <c r="L8" s="86"/>
    </row>
    <row r="9" spans="1:15" ht="11.25" customHeight="1" x14ac:dyDescent="0.2">
      <c r="A9" s="66"/>
      <c r="B9" s="926" t="s">
        <v>91</v>
      </c>
      <c r="C9" s="926">
        <v>0</v>
      </c>
      <c r="D9" s="926" t="str">
        <f t="shared" si="0"/>
        <v>UnitedKingdom::Exchange</v>
      </c>
      <c r="E9" s="926" t="s">
        <v>388</v>
      </c>
      <c r="F9" s="926" t="b">
        <v>1</v>
      </c>
      <c r="G9" s="926" t="s">
        <v>381</v>
      </c>
      <c r="H9" s="925" t="str">
        <f>Currency&amp;FamilyName&amp;B9</f>
        <v>GBPLibor2M</v>
      </c>
      <c r="I9" s="924" t="str">
        <f t="shared" si="1"/>
        <v>GBP2MD_Quote</v>
      </c>
      <c r="J9" s="923" t="e">
        <f ca="1">_xll.qlDepositRateHelper(Trigger,I9&amp;"_rh",,Permanent,I9,H9)</f>
        <v>#NAME?</v>
      </c>
      <c r="K9" s="922" t="e">
        <f ca="1">_xll.ohRangeRetrieveError(J9)</f>
        <v>#NAME?</v>
      </c>
      <c r="L9" s="86"/>
    </row>
    <row r="10" spans="1:15" ht="11.25" customHeight="1" x14ac:dyDescent="0.2">
      <c r="A10" s="66"/>
      <c r="B10" s="926" t="s">
        <v>90</v>
      </c>
      <c r="C10" s="926">
        <v>0</v>
      </c>
      <c r="D10" s="926" t="str">
        <f t="shared" si="0"/>
        <v>UnitedKingdom::Exchange</v>
      </c>
      <c r="E10" s="926" t="s">
        <v>388</v>
      </c>
      <c r="F10" s="926" t="b">
        <v>1</v>
      </c>
      <c r="G10" s="926" t="s">
        <v>381</v>
      </c>
      <c r="H10" s="925" t="str">
        <f>Currency&amp;FamilyName&amp;B10</f>
        <v>GBPLibor3M</v>
      </c>
      <c r="I10" s="924" t="str">
        <f t="shared" si="1"/>
        <v>GBP3MD_Quote</v>
      </c>
      <c r="J10" s="923" t="e">
        <f ca="1">_xll.qlDepositRateHelper(Trigger,I10&amp;"_rh",,Permanent,I10,H10)</f>
        <v>#NAME?</v>
      </c>
      <c r="K10" s="922" t="e">
        <f ca="1">_xll.ohRangeRetrieveError(J10)</f>
        <v>#NAME?</v>
      </c>
      <c r="L10" s="86"/>
    </row>
    <row r="11" spans="1:15" ht="11.25" customHeight="1" x14ac:dyDescent="0.2">
      <c r="A11" s="66"/>
      <c r="B11" s="926" t="s">
        <v>89</v>
      </c>
      <c r="C11" s="926">
        <v>0</v>
      </c>
      <c r="D11" s="926" t="str">
        <f t="shared" si="0"/>
        <v>UnitedKingdom::Exchange</v>
      </c>
      <c r="E11" s="926" t="s">
        <v>388</v>
      </c>
      <c r="F11" s="926" t="b">
        <v>1</v>
      </c>
      <c r="G11" s="926" t="s">
        <v>381</v>
      </c>
      <c r="H11" s="925" t="e">
        <f ca="1">_xll.qlLibor(Trigger,,ObjectOverwrite,Permanent,Currency,B11)</f>
        <v>#NAME?</v>
      </c>
      <c r="I11" s="924" t="str">
        <f t="shared" si="1"/>
        <v>GBP4MD_Quote</v>
      </c>
      <c r="J11" s="923" t="e">
        <f ca="1">_xll.qlDepositRateHelper2(Trigger,I11&amp;"_rh",ObjectOverwrite,Permanent,I11,B11,C11,D11,E11,F11,G11)</f>
        <v>#NAME?</v>
      </c>
      <c r="K11" s="922" t="e">
        <f ca="1">_xll.ohRangeRetrieveError(J11)</f>
        <v>#NAME?</v>
      </c>
      <c r="L11" s="86"/>
    </row>
    <row r="12" spans="1:15" ht="11.25" customHeight="1" x14ac:dyDescent="0.2">
      <c r="A12" s="66"/>
      <c r="B12" s="926" t="s">
        <v>88</v>
      </c>
      <c r="C12" s="926">
        <v>0</v>
      </c>
      <c r="D12" s="926" t="str">
        <f t="shared" si="0"/>
        <v>UnitedKingdom::Exchange</v>
      </c>
      <c r="E12" s="926" t="s">
        <v>388</v>
      </c>
      <c r="F12" s="926" t="b">
        <v>1</v>
      </c>
      <c r="G12" s="926" t="s">
        <v>381</v>
      </c>
      <c r="H12" s="925" t="e">
        <f ca="1">_xll.qlLibor(Trigger,,ObjectOverwrite,Permanent,Currency,B12)</f>
        <v>#NAME?</v>
      </c>
      <c r="I12" s="924" t="str">
        <f t="shared" si="1"/>
        <v>GBP5MD_Quote</v>
      </c>
      <c r="J12" s="923" t="e">
        <f ca="1">_xll.qlDepositRateHelper2(Trigger,I12&amp;"_rh",ObjectOverwrite,Permanent,I12,B12,C12,D12,E12,F12,G12)</f>
        <v>#NAME?</v>
      </c>
      <c r="K12" s="922" t="e">
        <f ca="1">_xll.ohRangeRetrieveError(J12)</f>
        <v>#NAME?</v>
      </c>
      <c r="L12" s="86"/>
    </row>
    <row r="13" spans="1:15" ht="11.25" customHeight="1" x14ac:dyDescent="0.2">
      <c r="A13" s="66"/>
      <c r="B13" s="926" t="s">
        <v>87</v>
      </c>
      <c r="C13" s="926">
        <v>0</v>
      </c>
      <c r="D13" s="926" t="str">
        <f t="shared" si="0"/>
        <v>UnitedKingdom::Exchange</v>
      </c>
      <c r="E13" s="926" t="s">
        <v>388</v>
      </c>
      <c r="F13" s="926" t="b">
        <v>1</v>
      </c>
      <c r="G13" s="926" t="s">
        <v>381</v>
      </c>
      <c r="H13" s="925" t="str">
        <f>Currency&amp;FamilyName&amp;B13</f>
        <v>GBPLibor6M</v>
      </c>
      <c r="I13" s="924" t="str">
        <f t="shared" si="1"/>
        <v>GBP6MD_Quote</v>
      </c>
      <c r="J13" s="923" t="e">
        <f ca="1">_xll.qlDepositRateHelper(Trigger,I13&amp;"_rh",,Permanent,I13,H13)</f>
        <v>#NAME?</v>
      </c>
      <c r="K13" s="922" t="e">
        <f ca="1">_xll.ohRangeRetrieveError(J13)</f>
        <v>#NAME?</v>
      </c>
      <c r="L13" s="86"/>
    </row>
    <row r="14" spans="1:15" ht="11.25" customHeight="1" x14ac:dyDescent="0.2">
      <c r="A14" s="66"/>
      <c r="B14" s="926" t="s">
        <v>86</v>
      </c>
      <c r="C14" s="926">
        <v>0</v>
      </c>
      <c r="D14" s="926" t="str">
        <f t="shared" si="0"/>
        <v>UnitedKingdom::Exchange</v>
      </c>
      <c r="E14" s="926" t="s">
        <v>388</v>
      </c>
      <c r="F14" s="926" t="b">
        <v>1</v>
      </c>
      <c r="G14" s="926" t="s">
        <v>381</v>
      </c>
      <c r="H14" s="925" t="e">
        <f ca="1">_xll.qlLibor(Trigger,,ObjectOverwrite,Permanent,Currency,B14)</f>
        <v>#NAME?</v>
      </c>
      <c r="I14" s="924" t="str">
        <f t="shared" si="1"/>
        <v>GBP7MD_Quote</v>
      </c>
      <c r="J14" s="923" t="e">
        <f ca="1">_xll.qlDepositRateHelper2(Trigger,I14&amp;"_rh",ObjectOverwrite,Permanent,I14,B14,C14,D14,E14,F14,G14)</f>
        <v>#NAME?</v>
      </c>
      <c r="K14" s="922" t="e">
        <f ca="1">_xll.ohRangeRetrieveError(J14)</f>
        <v>#NAME?</v>
      </c>
      <c r="L14" s="86"/>
    </row>
    <row r="15" spans="1:15" ht="11.25" customHeight="1" x14ac:dyDescent="0.2">
      <c r="A15" s="66"/>
      <c r="B15" s="926" t="s">
        <v>85</v>
      </c>
      <c r="C15" s="926">
        <v>0</v>
      </c>
      <c r="D15" s="926" t="str">
        <f t="shared" si="0"/>
        <v>UnitedKingdom::Exchange</v>
      </c>
      <c r="E15" s="926" t="s">
        <v>388</v>
      </c>
      <c r="F15" s="926" t="b">
        <v>1</v>
      </c>
      <c r="G15" s="926" t="s">
        <v>381</v>
      </c>
      <c r="H15" s="925" t="e">
        <f ca="1">_xll.qlLibor(Trigger,,ObjectOverwrite,Permanent,Currency,B15)</f>
        <v>#NAME?</v>
      </c>
      <c r="I15" s="924" t="str">
        <f t="shared" si="1"/>
        <v>GBP8MD_Quote</v>
      </c>
      <c r="J15" s="923" t="e">
        <f ca="1">_xll.qlDepositRateHelper2(Trigger,I15&amp;"_rh",ObjectOverwrite,Permanent,I15,B15,C15,D15,E15,F15,G15)</f>
        <v>#NAME?</v>
      </c>
      <c r="K15" s="922" t="e">
        <f ca="1">_xll.ohRangeRetrieveError(J15)</f>
        <v>#NAME?</v>
      </c>
      <c r="L15" s="86"/>
    </row>
    <row r="16" spans="1:15" ht="11.25" customHeight="1" x14ac:dyDescent="0.2">
      <c r="A16" s="66"/>
      <c r="B16" s="926" t="s">
        <v>84</v>
      </c>
      <c r="C16" s="926">
        <v>0</v>
      </c>
      <c r="D16" s="926" t="str">
        <f t="shared" si="0"/>
        <v>UnitedKingdom::Exchange</v>
      </c>
      <c r="E16" s="926" t="s">
        <v>388</v>
      </c>
      <c r="F16" s="926" t="b">
        <v>1</v>
      </c>
      <c r="G16" s="926" t="s">
        <v>381</v>
      </c>
      <c r="H16" s="925" t="e">
        <f ca="1">_xll.qlLibor(Trigger,,ObjectOverwrite,Permanent,Currency,B16)</f>
        <v>#NAME?</v>
      </c>
      <c r="I16" s="924" t="str">
        <f t="shared" si="1"/>
        <v>GBP9MD_Quote</v>
      </c>
      <c r="J16" s="923" t="e">
        <f ca="1">_xll.qlDepositRateHelper2(Trigger,I16&amp;"_rh",ObjectOverwrite,Permanent,I16,B16,C16,D16,E16,F16,G16)</f>
        <v>#NAME?</v>
      </c>
      <c r="K16" s="922" t="e">
        <f ca="1">_xll.ohRangeRetrieveError(J16)</f>
        <v>#NAME?</v>
      </c>
      <c r="L16" s="86"/>
    </row>
    <row r="17" spans="1:12" ht="11.25" customHeight="1" x14ac:dyDescent="0.2">
      <c r="A17" s="66"/>
      <c r="B17" s="926" t="s">
        <v>83</v>
      </c>
      <c r="C17" s="926">
        <v>0</v>
      </c>
      <c r="D17" s="926" t="str">
        <f t="shared" si="0"/>
        <v>UnitedKingdom::Exchange</v>
      </c>
      <c r="E17" s="926" t="s">
        <v>388</v>
      </c>
      <c r="F17" s="926" t="b">
        <v>1</v>
      </c>
      <c r="G17" s="926" t="s">
        <v>381</v>
      </c>
      <c r="H17" s="925" t="e">
        <f ca="1">_xll.qlLibor(Trigger,,ObjectOverwrite,Permanent,Currency,B17)</f>
        <v>#NAME?</v>
      </c>
      <c r="I17" s="924" t="str">
        <f t="shared" si="1"/>
        <v>GBP10MD_Quote</v>
      </c>
      <c r="J17" s="923" t="e">
        <f ca="1">_xll.qlDepositRateHelper2(Trigger,I17&amp;"_rh",ObjectOverwrite,Permanent,I17,B17,C17,D17,E17,F17,G17)</f>
        <v>#NAME?</v>
      </c>
      <c r="K17" s="922" t="e">
        <f ca="1">_xll.ohRangeRetrieveError(J17)</f>
        <v>#NAME?</v>
      </c>
      <c r="L17" s="86"/>
    </row>
    <row r="18" spans="1:12" ht="11.25" customHeight="1" x14ac:dyDescent="0.2">
      <c r="A18" s="66"/>
      <c r="B18" s="926" t="s">
        <v>82</v>
      </c>
      <c r="C18" s="926">
        <v>0</v>
      </c>
      <c r="D18" s="926" t="str">
        <f t="shared" si="0"/>
        <v>UnitedKingdom::Exchange</v>
      </c>
      <c r="E18" s="926" t="s">
        <v>388</v>
      </c>
      <c r="F18" s="926" t="b">
        <v>1</v>
      </c>
      <c r="G18" s="926" t="s">
        <v>381</v>
      </c>
      <c r="H18" s="925" t="e">
        <f ca="1">_xll.qlLibor(Trigger,,ObjectOverwrite,Permanent,Currency,B18)</f>
        <v>#NAME?</v>
      </c>
      <c r="I18" s="924" t="str">
        <f t="shared" si="1"/>
        <v>GBP11MD_Quote</v>
      </c>
      <c r="J18" s="923" t="e">
        <f ca="1">_xll.qlDepositRateHelper2(Trigger,I18&amp;"_rh",ObjectOverwrite,Permanent,I18,B18,C18,D18,E18,F18,G18)</f>
        <v>#NAME?</v>
      </c>
      <c r="K18" s="922" t="e">
        <f ca="1">_xll.ohRangeRetrieveError(J18)</f>
        <v>#NAME?</v>
      </c>
      <c r="L18" s="86"/>
    </row>
    <row r="19" spans="1:12" ht="11.25" customHeight="1" x14ac:dyDescent="0.2">
      <c r="A19" s="66"/>
      <c r="B19" s="921" t="s">
        <v>64</v>
      </c>
      <c r="C19" s="921">
        <v>0</v>
      </c>
      <c r="D19" s="921" t="str">
        <f t="shared" si="0"/>
        <v>UnitedKingdom::Exchange</v>
      </c>
      <c r="E19" s="921" t="s">
        <v>388</v>
      </c>
      <c r="F19" s="921" t="b">
        <v>1</v>
      </c>
      <c r="G19" s="921" t="s">
        <v>381</v>
      </c>
      <c r="H19" s="920" t="str">
        <f>Currency&amp;FamilyName&amp;B19</f>
        <v>GBPLibor1Y</v>
      </c>
      <c r="I19" s="919" t="str">
        <f t="shared" si="1"/>
        <v>GBP1YD_Quote</v>
      </c>
      <c r="J19" s="918" t="e">
        <f ca="1">_xll.qlDepositRateHelper(Trigger,I19&amp;"_rh",,Permanent,I19,H19)</f>
        <v>#NAME?</v>
      </c>
      <c r="K19" s="917" t="e">
        <f ca="1">_xll.ohRangeRetrieveError(J19)</f>
        <v>#NAME?</v>
      </c>
      <c r="L19" s="86"/>
    </row>
    <row r="20" spans="1:12" ht="11.25" customHeight="1" thickBot="1" x14ac:dyDescent="0.25">
      <c r="A20" s="54"/>
      <c r="B20" s="53"/>
      <c r="C20" s="53"/>
      <c r="D20" s="53"/>
      <c r="E20" s="53"/>
      <c r="F20" s="53"/>
      <c r="G20" s="53"/>
      <c r="H20" s="916"/>
      <c r="I20" s="859"/>
      <c r="J20" s="915"/>
      <c r="K20" s="914"/>
      <c r="L20" s="403"/>
    </row>
    <row r="21" spans="1:12" ht="11.25" customHeight="1" x14ac:dyDescent="0.2">
      <c r="I21" s="913"/>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S45"/>
  <sheetViews>
    <sheetView workbookViewId="0"/>
  </sheetViews>
  <sheetFormatPr defaultColWidth="6.28515625" defaultRowHeight="11.25" x14ac:dyDescent="0.2"/>
  <cols>
    <col min="1" max="1" width="2.7109375" style="398" customWidth="1"/>
    <col min="2" max="2" width="3" style="398" bestFit="1" customWidth="1"/>
    <col min="3" max="3" width="7" style="398" customWidth="1"/>
    <col min="4" max="4" width="6" style="398" bestFit="1" customWidth="1"/>
    <col min="5" max="5" width="7" style="398" bestFit="1" customWidth="1"/>
    <col min="6" max="6" width="10" style="398" bestFit="1" customWidth="1"/>
    <col min="7" max="7" width="11" style="398" bestFit="1" customWidth="1"/>
    <col min="8" max="8" width="17.28515625" style="398" bestFit="1" customWidth="1"/>
    <col min="9" max="9" width="24.42578125" style="398" bestFit="1" customWidth="1"/>
    <col min="10" max="10" width="32.7109375" style="398" bestFit="1" customWidth="1"/>
    <col min="11" max="11" width="20.7109375" style="398" customWidth="1"/>
    <col min="12" max="12" width="2.7109375" style="398" customWidth="1"/>
    <col min="13" max="13" width="6.28515625" style="398"/>
    <col min="14" max="15" width="6.28515625" style="398" customWidth="1"/>
    <col min="16" max="16384" width="6.28515625" style="398"/>
  </cols>
  <sheetData>
    <row r="1" spans="1:15" ht="11.25" customHeight="1" x14ac:dyDescent="0.2">
      <c r="A1" s="89"/>
      <c r="B1" s="912"/>
      <c r="C1" s="912"/>
      <c r="D1" s="912"/>
      <c r="E1" s="912"/>
      <c r="F1" s="912"/>
      <c r="G1" s="59" t="s">
        <v>90</v>
      </c>
      <c r="H1" s="911"/>
      <c r="I1" s="910" t="str">
        <f>Currency&amp;"_YC"&amp;"STDRH"</f>
        <v>GBP_YCSTDRH</v>
      </c>
      <c r="J1" s="619" t="str">
        <f>$I$1&amp;"_Futures"&amp;$G$1&amp;".xml"</f>
        <v>GBP_YCSTDRH_Futures3M.xml</v>
      </c>
      <c r="K1" s="909"/>
      <c r="L1" s="86"/>
    </row>
    <row r="2" spans="1:15" ht="22.5" x14ac:dyDescent="0.2">
      <c r="A2" s="89"/>
      <c r="B2" s="769" t="s">
        <v>184</v>
      </c>
      <c r="C2" s="769" t="s">
        <v>397</v>
      </c>
      <c r="D2" s="296" t="s">
        <v>183</v>
      </c>
      <c r="E2" s="75" t="s">
        <v>182</v>
      </c>
      <c r="F2" s="75" t="s">
        <v>396</v>
      </c>
      <c r="G2" s="296" t="s">
        <v>294</v>
      </c>
      <c r="H2" s="296" t="s">
        <v>347</v>
      </c>
      <c r="I2" s="769" t="s">
        <v>395</v>
      </c>
      <c r="J2" s="761" t="str">
        <f>IF(Serialize,_xll.ohObjectSave(J3:J44,SerializationPath&amp;J1,FileOverwrite,Serialize),"---")</f>
        <v>---</v>
      </c>
      <c r="K2" s="760" t="e">
        <f ca="1">_xll.ohRangeRetrieveError(J2)</f>
        <v>#NAME?</v>
      </c>
      <c r="L2" s="86"/>
    </row>
    <row r="3" spans="1:15" ht="11.25" customHeight="1" x14ac:dyDescent="0.2">
      <c r="A3" s="893"/>
      <c r="B3" s="908">
        <v>1</v>
      </c>
      <c r="C3" s="908" t="s">
        <v>394</v>
      </c>
      <c r="D3" s="869" t="b">
        <v>0</v>
      </c>
      <c r="E3" s="907" t="e">
        <f t="array" aca="1" ref="E3:E44" ca="1">_xll.qlIMMNextCodes(,_xll.qlSettingsEvaluationDate(Trigger)-1,D3:D44)</f>
        <v>#NAME?</v>
      </c>
      <c r="F3" s="906" t="e">
        <f ca="1">_xll.qlIMMdate(,E3)</f>
        <v>#NAME?</v>
      </c>
      <c r="G3" s="869" t="str">
        <f t="shared" ref="G3:G44" si="0">PROPER(Currency)&amp;FamilyName&amp;$G$1</f>
        <v>GbpLibor3M</v>
      </c>
      <c r="H3" s="905" t="e">
        <f t="shared" ref="H3:H44" ca="1" si="1">Currency&amp;"FUT"&amp;$G$1&amp;$E3&amp;QuoteSuffix</f>
        <v>#NAME?</v>
      </c>
      <c r="I3" s="904" t="e">
        <f t="shared" ref="I3:I44" ca="1" si="2">Currency&amp;"FUT3M"&amp;E3&amp;"ConvAdj"&amp;QuoteSuffix</f>
        <v>#NAME?</v>
      </c>
      <c r="J3" s="903" t="e">
        <f ca="1">_xll.qlFuturesRateHelper(Trigger,I3&amp;"_rh",ObjectOverwrite,Permanent,$H3,$C3,$E3,$G3,$I3)</f>
        <v>#NAME?</v>
      </c>
      <c r="K3" s="902" t="e">
        <f ca="1">_xll.ohRangeRetrieveError(J3)</f>
        <v>#NAME?</v>
      </c>
      <c r="L3" s="86"/>
      <c r="M3" s="885"/>
      <c r="N3" s="1933" t="e">
        <f ca="1">_xll.ohTrigger('General Settings_STD'!Trigger,Futures3M_MKT!Trigger2)</f>
        <v>#NAME?</v>
      </c>
      <c r="O3" s="1931" t="s">
        <v>634</v>
      </c>
    </row>
    <row r="4" spans="1:15" ht="11.25" customHeight="1" x14ac:dyDescent="0.2">
      <c r="A4" s="893"/>
      <c r="B4" s="900">
        <v>2</v>
      </c>
      <c r="C4" s="900" t="s">
        <v>394</v>
      </c>
      <c r="D4" s="857" t="b">
        <v>0</v>
      </c>
      <c r="E4" s="899" t="e">
        <f ca="1"/>
        <v>#NAME?</v>
      </c>
      <c r="F4" s="898" t="e">
        <f ca="1">_xll.qlIMMdate(,E4)</f>
        <v>#NAME?</v>
      </c>
      <c r="G4" s="857" t="str">
        <f t="shared" si="0"/>
        <v>GbpLibor3M</v>
      </c>
      <c r="H4" s="897" t="e">
        <f t="shared" ca="1" si="1"/>
        <v>#NAME?</v>
      </c>
      <c r="I4" s="896" t="e">
        <f t="shared" ca="1" si="2"/>
        <v>#NAME?</v>
      </c>
      <c r="J4" s="895" t="e">
        <f ca="1">_xll.qlFuturesRateHelper(Trigger,I4&amp;"_rh",ObjectOverwrite,Permanent,$H4,$C4,$E4,$G4,$I4)</f>
        <v>#NAME?</v>
      </c>
      <c r="K4" s="894" t="e">
        <f ca="1">_xll.ohRangeRetrieveError(J4)</f>
        <v>#NAME?</v>
      </c>
      <c r="L4" s="86"/>
      <c r="M4" s="885"/>
      <c r="N4" s="1933"/>
      <c r="O4" s="1931" t="s">
        <v>635</v>
      </c>
    </row>
    <row r="5" spans="1:15" ht="11.25" customHeight="1" x14ac:dyDescent="0.2">
      <c r="A5" s="893"/>
      <c r="B5" s="900">
        <v>3</v>
      </c>
      <c r="C5" s="900" t="s">
        <v>394</v>
      </c>
      <c r="D5" s="857" t="b">
        <v>0</v>
      </c>
      <c r="E5" s="899" t="e">
        <f ca="1"/>
        <v>#NAME?</v>
      </c>
      <c r="F5" s="898" t="e">
        <f ca="1">_xll.qlIMMdate(,E5)</f>
        <v>#NAME?</v>
      </c>
      <c r="G5" s="857" t="str">
        <f t="shared" si="0"/>
        <v>GbpLibor3M</v>
      </c>
      <c r="H5" s="897" t="e">
        <f t="shared" ca="1" si="1"/>
        <v>#NAME?</v>
      </c>
      <c r="I5" s="896" t="e">
        <f t="shared" ca="1" si="2"/>
        <v>#NAME?</v>
      </c>
      <c r="J5" s="895" t="e">
        <f ca="1">_xll.qlFuturesRateHelper(Trigger,I5&amp;"_rh",ObjectOverwrite,Permanent,$H5,$C5,$E5,$G5,$I5)</f>
        <v>#NAME?</v>
      </c>
      <c r="K5" s="894" t="e">
        <f ca="1">_xll.ohRangeRetrieveError(J5)</f>
        <v>#NAME?</v>
      </c>
      <c r="L5" s="86"/>
      <c r="M5" s="885"/>
    </row>
    <row r="6" spans="1:15" ht="11.25" customHeight="1" x14ac:dyDescent="0.2">
      <c r="A6" s="893"/>
      <c r="B6" s="900">
        <v>4</v>
      </c>
      <c r="C6" s="900" t="s">
        <v>394</v>
      </c>
      <c r="D6" s="857" t="b">
        <v>0</v>
      </c>
      <c r="E6" s="899" t="e">
        <f ca="1"/>
        <v>#NAME?</v>
      </c>
      <c r="F6" s="898" t="e">
        <f ca="1">_xll.qlIMMdate(,E6)</f>
        <v>#NAME?</v>
      </c>
      <c r="G6" s="857" t="str">
        <f t="shared" si="0"/>
        <v>GbpLibor3M</v>
      </c>
      <c r="H6" s="897" t="e">
        <f t="shared" ca="1" si="1"/>
        <v>#NAME?</v>
      </c>
      <c r="I6" s="896" t="e">
        <f t="shared" ca="1" si="2"/>
        <v>#NAME?</v>
      </c>
      <c r="J6" s="895" t="e">
        <f ca="1">_xll.qlFuturesRateHelper(Trigger,I6&amp;"_rh",ObjectOverwrite,Permanent,$H6,$C6,$E6,$G6,$I6)</f>
        <v>#NAME?</v>
      </c>
      <c r="K6" s="894" t="e">
        <f ca="1">_xll.ohRangeRetrieveError(J6)</f>
        <v>#NAME?</v>
      </c>
      <c r="L6" s="86"/>
      <c r="M6" s="885"/>
    </row>
    <row r="7" spans="1:15" ht="11.25" customHeight="1" x14ac:dyDescent="0.2">
      <c r="A7" s="893"/>
      <c r="B7" s="900">
        <v>5</v>
      </c>
      <c r="C7" s="900" t="s">
        <v>394</v>
      </c>
      <c r="D7" s="857" t="b">
        <v>0</v>
      </c>
      <c r="E7" s="899" t="e">
        <f ca="1"/>
        <v>#NAME?</v>
      </c>
      <c r="F7" s="898" t="e">
        <f ca="1">_xll.qlIMMdate(,E7)</f>
        <v>#NAME?</v>
      </c>
      <c r="G7" s="857" t="str">
        <f t="shared" si="0"/>
        <v>GbpLibor3M</v>
      </c>
      <c r="H7" s="897" t="e">
        <f t="shared" ca="1" si="1"/>
        <v>#NAME?</v>
      </c>
      <c r="I7" s="896" t="e">
        <f t="shared" ca="1" si="2"/>
        <v>#NAME?</v>
      </c>
      <c r="J7" s="895" t="e">
        <f ca="1">_xll.qlFuturesRateHelper(Trigger,I7&amp;"_rh",ObjectOverwrite,Permanent,$H7,$C7,$E7,$G7,$I7)</f>
        <v>#NAME?</v>
      </c>
      <c r="K7" s="894" t="e">
        <f ca="1">_xll.ohRangeRetrieveError(J7)</f>
        <v>#NAME?</v>
      </c>
      <c r="L7" s="86"/>
      <c r="M7" s="885"/>
    </row>
    <row r="8" spans="1:15" ht="11.25" customHeight="1" x14ac:dyDescent="0.2">
      <c r="A8" s="893"/>
      <c r="B8" s="900">
        <v>6</v>
      </c>
      <c r="C8" s="900" t="s">
        <v>394</v>
      </c>
      <c r="D8" s="857" t="b">
        <v>0</v>
      </c>
      <c r="E8" s="899" t="e">
        <f ca="1"/>
        <v>#NAME?</v>
      </c>
      <c r="F8" s="898" t="e">
        <f ca="1">_xll.qlIMMdate(,E8)</f>
        <v>#NAME?</v>
      </c>
      <c r="G8" s="857" t="str">
        <f t="shared" si="0"/>
        <v>GbpLibor3M</v>
      </c>
      <c r="H8" s="897" t="e">
        <f t="shared" ca="1" si="1"/>
        <v>#NAME?</v>
      </c>
      <c r="I8" s="896" t="e">
        <f t="shared" ca="1" si="2"/>
        <v>#NAME?</v>
      </c>
      <c r="J8" s="895" t="e">
        <f ca="1">_xll.qlFuturesRateHelper(Trigger,I8&amp;"_rh",ObjectOverwrite,Permanent,$H8,$C8,$E8,$G8,$I8)</f>
        <v>#NAME?</v>
      </c>
      <c r="K8" s="894" t="e">
        <f ca="1">_xll.ohRangeRetrieveError(J8)</f>
        <v>#NAME?</v>
      </c>
      <c r="L8" s="86"/>
      <c r="M8" s="885"/>
    </row>
    <row r="9" spans="1:15" ht="11.25" customHeight="1" x14ac:dyDescent="0.2">
      <c r="A9" s="893"/>
      <c r="B9" s="900">
        <v>7</v>
      </c>
      <c r="C9" s="900" t="s">
        <v>394</v>
      </c>
      <c r="D9" s="857" t="b">
        <v>0</v>
      </c>
      <c r="E9" s="899" t="e">
        <f ca="1"/>
        <v>#NAME?</v>
      </c>
      <c r="F9" s="898" t="e">
        <f ca="1">_xll.qlIMMdate(,E9)</f>
        <v>#NAME?</v>
      </c>
      <c r="G9" s="857" t="str">
        <f t="shared" si="0"/>
        <v>GbpLibor3M</v>
      </c>
      <c r="H9" s="897" t="e">
        <f t="shared" ca="1" si="1"/>
        <v>#NAME?</v>
      </c>
      <c r="I9" s="896" t="e">
        <f t="shared" ca="1" si="2"/>
        <v>#NAME?</v>
      </c>
      <c r="J9" s="895" t="e">
        <f ca="1">_xll.qlFuturesRateHelper(Trigger,I9&amp;"_rh",ObjectOverwrite,Permanent,$H9,$C9,$E9,$G9,$I9)</f>
        <v>#NAME?</v>
      </c>
      <c r="K9" s="894" t="e">
        <f ca="1">_xll.ohRangeRetrieveError(J9)</f>
        <v>#NAME?</v>
      </c>
      <c r="L9" s="86"/>
      <c r="M9" s="885"/>
    </row>
    <row r="10" spans="1:15" ht="11.25" customHeight="1" x14ac:dyDescent="0.2">
      <c r="A10" s="893"/>
      <c r="B10" s="900">
        <v>8</v>
      </c>
      <c r="C10" s="900" t="s">
        <v>394</v>
      </c>
      <c r="D10" s="857" t="b">
        <v>0</v>
      </c>
      <c r="E10" s="899" t="e">
        <f ca="1"/>
        <v>#NAME?</v>
      </c>
      <c r="F10" s="898" t="e">
        <f ca="1">_xll.qlIMMdate(,E10)</f>
        <v>#NAME?</v>
      </c>
      <c r="G10" s="857" t="str">
        <f t="shared" si="0"/>
        <v>GbpLibor3M</v>
      </c>
      <c r="H10" s="897" t="e">
        <f t="shared" ca="1" si="1"/>
        <v>#NAME?</v>
      </c>
      <c r="I10" s="896" t="e">
        <f t="shared" ca="1" si="2"/>
        <v>#NAME?</v>
      </c>
      <c r="J10" s="895" t="e">
        <f ca="1">_xll.qlFuturesRateHelper(Trigger,I10&amp;"_rh",ObjectOverwrite,Permanent,$H10,$C10,$E10,$G10,$I10)</f>
        <v>#NAME?</v>
      </c>
      <c r="K10" s="894" t="e">
        <f ca="1">_xll.ohRangeRetrieveError(J10)</f>
        <v>#NAME?</v>
      </c>
      <c r="L10" s="86"/>
      <c r="M10" s="885"/>
    </row>
    <row r="11" spans="1:15" ht="11.25" customHeight="1" x14ac:dyDescent="0.2">
      <c r="A11" s="893"/>
      <c r="B11" s="900">
        <v>9</v>
      </c>
      <c r="C11" s="900" t="s">
        <v>394</v>
      </c>
      <c r="D11" s="857" t="b">
        <v>0</v>
      </c>
      <c r="E11" s="899" t="e">
        <f ca="1"/>
        <v>#NAME?</v>
      </c>
      <c r="F11" s="898" t="e">
        <f ca="1">_xll.qlIMMdate(,E11)</f>
        <v>#NAME?</v>
      </c>
      <c r="G11" s="857" t="str">
        <f t="shared" si="0"/>
        <v>GbpLibor3M</v>
      </c>
      <c r="H11" s="897" t="e">
        <f t="shared" ca="1" si="1"/>
        <v>#NAME?</v>
      </c>
      <c r="I11" s="896" t="e">
        <f t="shared" ca="1" si="2"/>
        <v>#NAME?</v>
      </c>
      <c r="J11" s="895" t="e">
        <f ca="1">_xll.qlFuturesRateHelper(Trigger,I11&amp;"_rh",ObjectOverwrite,Permanent,$H11,$C11,$E11,$G11,$I11)</f>
        <v>#NAME?</v>
      </c>
      <c r="K11" s="894" t="e">
        <f ca="1">_xll.ohRangeRetrieveError(J11)</f>
        <v>#NAME?</v>
      </c>
      <c r="L11" s="86"/>
      <c r="M11" s="885"/>
    </row>
    <row r="12" spans="1:15" ht="11.25" customHeight="1" x14ac:dyDescent="0.2">
      <c r="A12" s="893"/>
      <c r="B12" s="900">
        <v>10</v>
      </c>
      <c r="C12" s="900" t="s">
        <v>394</v>
      </c>
      <c r="D12" s="857" t="b">
        <v>0</v>
      </c>
      <c r="E12" s="899" t="e">
        <f ca="1"/>
        <v>#NAME?</v>
      </c>
      <c r="F12" s="898" t="e">
        <f ca="1">_xll.qlIMMdate(,E12)</f>
        <v>#NAME?</v>
      </c>
      <c r="G12" s="857" t="str">
        <f t="shared" si="0"/>
        <v>GbpLibor3M</v>
      </c>
      <c r="H12" s="897" t="e">
        <f t="shared" ca="1" si="1"/>
        <v>#NAME?</v>
      </c>
      <c r="I12" s="896" t="e">
        <f t="shared" ca="1" si="2"/>
        <v>#NAME?</v>
      </c>
      <c r="J12" s="895" t="e">
        <f ca="1">_xll.qlFuturesRateHelper(Trigger,I12&amp;"_rh",ObjectOverwrite,Permanent,$H12,$C12,$E12,$G12,$I12)</f>
        <v>#NAME?</v>
      </c>
      <c r="K12" s="894" t="e">
        <f ca="1">_xll.ohRangeRetrieveError(J12)</f>
        <v>#NAME?</v>
      </c>
      <c r="L12" s="86"/>
      <c r="M12" s="885"/>
    </row>
    <row r="13" spans="1:15" ht="11.25" customHeight="1" x14ac:dyDescent="0.2">
      <c r="A13" s="893"/>
      <c r="B13" s="900">
        <v>11</v>
      </c>
      <c r="C13" s="900" t="s">
        <v>394</v>
      </c>
      <c r="D13" s="857" t="b">
        <v>0</v>
      </c>
      <c r="E13" s="899" t="e">
        <f ca="1"/>
        <v>#NAME?</v>
      </c>
      <c r="F13" s="898" t="e">
        <f ca="1">_xll.qlIMMdate(,E13)</f>
        <v>#NAME?</v>
      </c>
      <c r="G13" s="857" t="str">
        <f t="shared" si="0"/>
        <v>GbpLibor3M</v>
      </c>
      <c r="H13" s="897" t="e">
        <f t="shared" ca="1" si="1"/>
        <v>#NAME?</v>
      </c>
      <c r="I13" s="896" t="e">
        <f t="shared" ca="1" si="2"/>
        <v>#NAME?</v>
      </c>
      <c r="J13" s="895" t="e">
        <f ca="1">_xll.qlFuturesRateHelper(Trigger,I13&amp;"_rh",ObjectOverwrite,Permanent,$H13,$C13,$E13,$G13,$I13)</f>
        <v>#NAME?</v>
      </c>
      <c r="K13" s="894" t="e">
        <f ca="1">_xll.ohRangeRetrieveError(J13)</f>
        <v>#NAME?</v>
      </c>
      <c r="L13" s="86"/>
      <c r="M13" s="885"/>
    </row>
    <row r="14" spans="1:15" ht="11.25" customHeight="1" x14ac:dyDescent="0.2">
      <c r="A14" s="893"/>
      <c r="B14" s="900">
        <v>12</v>
      </c>
      <c r="C14" s="900" t="s">
        <v>394</v>
      </c>
      <c r="D14" s="857" t="b">
        <v>0</v>
      </c>
      <c r="E14" s="899" t="e">
        <f ca="1"/>
        <v>#NAME?</v>
      </c>
      <c r="F14" s="898" t="e">
        <f ca="1">_xll.qlIMMdate(,E14)</f>
        <v>#NAME?</v>
      </c>
      <c r="G14" s="857" t="str">
        <f t="shared" si="0"/>
        <v>GbpLibor3M</v>
      </c>
      <c r="H14" s="897" t="e">
        <f t="shared" ca="1" si="1"/>
        <v>#NAME?</v>
      </c>
      <c r="I14" s="896" t="e">
        <f t="shared" ca="1" si="2"/>
        <v>#NAME?</v>
      </c>
      <c r="J14" s="895" t="e">
        <f ca="1">_xll.qlFuturesRateHelper(Trigger,I14&amp;"_rh",ObjectOverwrite,Permanent,$H14,$C14,$E14,$G14,$I14)</f>
        <v>#NAME?</v>
      </c>
      <c r="K14" s="894" t="e">
        <f ca="1">_xll.ohRangeRetrieveError(J14)</f>
        <v>#NAME?</v>
      </c>
      <c r="L14" s="86"/>
      <c r="M14" s="885"/>
    </row>
    <row r="15" spans="1:15" ht="11.25" customHeight="1" x14ac:dyDescent="0.2">
      <c r="A15" s="893"/>
      <c r="B15" s="900">
        <v>13</v>
      </c>
      <c r="C15" s="900" t="s">
        <v>394</v>
      </c>
      <c r="D15" s="857" t="b">
        <v>1</v>
      </c>
      <c r="E15" s="899" t="e">
        <f ca="1"/>
        <v>#NAME?</v>
      </c>
      <c r="F15" s="898" t="e">
        <f ca="1">_xll.qlIMMdate(,E15)</f>
        <v>#NAME?</v>
      </c>
      <c r="G15" s="857" t="str">
        <f t="shared" si="0"/>
        <v>GbpLibor3M</v>
      </c>
      <c r="H15" s="897" t="e">
        <f t="shared" ca="1" si="1"/>
        <v>#NAME?</v>
      </c>
      <c r="I15" s="896" t="e">
        <f t="shared" ca="1" si="2"/>
        <v>#NAME?</v>
      </c>
      <c r="J15" s="895" t="e">
        <f ca="1">_xll.qlFuturesRateHelper(Trigger,I15&amp;"_rh",ObjectOverwrite,Permanent,$H15,$C15,$E15,$G15,$I15)</f>
        <v>#NAME?</v>
      </c>
      <c r="K15" s="894" t="e">
        <f ca="1">_xll.ohRangeRetrieveError(J15)</f>
        <v>#NAME?</v>
      </c>
      <c r="L15" s="86"/>
      <c r="M15" s="885"/>
    </row>
    <row r="16" spans="1:15" ht="11.25" customHeight="1" x14ac:dyDescent="0.2">
      <c r="A16" s="893"/>
      <c r="B16" s="900">
        <v>14</v>
      </c>
      <c r="C16" s="900" t="s">
        <v>394</v>
      </c>
      <c r="D16" s="857" t="b">
        <v>1</v>
      </c>
      <c r="E16" s="899" t="e">
        <f ca="1"/>
        <v>#NAME?</v>
      </c>
      <c r="F16" s="898" t="e">
        <f ca="1">_xll.qlIMMdate(,E16)</f>
        <v>#NAME?</v>
      </c>
      <c r="G16" s="857" t="str">
        <f t="shared" si="0"/>
        <v>GbpLibor3M</v>
      </c>
      <c r="H16" s="897" t="e">
        <f t="shared" ca="1" si="1"/>
        <v>#NAME?</v>
      </c>
      <c r="I16" s="896" t="e">
        <f t="shared" ca="1" si="2"/>
        <v>#NAME?</v>
      </c>
      <c r="J16" s="895" t="e">
        <f ca="1">_xll.qlFuturesRateHelper(Trigger,I16&amp;"_rh",ObjectOverwrite,Permanent,$H16,$C16,$E16,$G16,$I16)</f>
        <v>#NAME?</v>
      </c>
      <c r="K16" s="894" t="e">
        <f ca="1">_xll.ohRangeRetrieveError(J16)</f>
        <v>#NAME?</v>
      </c>
      <c r="L16" s="86"/>
      <c r="M16" s="885"/>
    </row>
    <row r="17" spans="1:13" ht="11.25" customHeight="1" x14ac:dyDescent="0.2">
      <c r="A17" s="893"/>
      <c r="B17" s="900">
        <v>15</v>
      </c>
      <c r="C17" s="900" t="s">
        <v>394</v>
      </c>
      <c r="D17" s="857" t="b">
        <v>1</v>
      </c>
      <c r="E17" s="899" t="e">
        <f ca="1"/>
        <v>#NAME?</v>
      </c>
      <c r="F17" s="898" t="e">
        <f ca="1">_xll.qlIMMdate(,E17)</f>
        <v>#NAME?</v>
      </c>
      <c r="G17" s="857" t="str">
        <f t="shared" si="0"/>
        <v>GbpLibor3M</v>
      </c>
      <c r="H17" s="897" t="e">
        <f t="shared" ca="1" si="1"/>
        <v>#NAME?</v>
      </c>
      <c r="I17" s="896" t="e">
        <f t="shared" ca="1" si="2"/>
        <v>#NAME?</v>
      </c>
      <c r="J17" s="895" t="e">
        <f ca="1">_xll.qlFuturesRateHelper(Trigger,I17&amp;"_rh",ObjectOverwrite,Permanent,$H17,$C17,$E17,$G17,$I17)</f>
        <v>#NAME?</v>
      </c>
      <c r="K17" s="894" t="e">
        <f ca="1">_xll.ohRangeRetrieveError(J17)</f>
        <v>#NAME?</v>
      </c>
      <c r="L17" s="86"/>
      <c r="M17" s="885"/>
    </row>
    <row r="18" spans="1:13" ht="11.25" customHeight="1" x14ac:dyDescent="0.2">
      <c r="A18" s="893"/>
      <c r="B18" s="900">
        <v>16</v>
      </c>
      <c r="C18" s="900" t="s">
        <v>394</v>
      </c>
      <c r="D18" s="857" t="b">
        <v>1</v>
      </c>
      <c r="E18" s="899" t="e">
        <f ca="1"/>
        <v>#NAME?</v>
      </c>
      <c r="F18" s="898" t="e">
        <f ca="1">_xll.qlIMMdate(,E18)</f>
        <v>#NAME?</v>
      </c>
      <c r="G18" s="857" t="str">
        <f t="shared" si="0"/>
        <v>GbpLibor3M</v>
      </c>
      <c r="H18" s="897" t="e">
        <f t="shared" ca="1" si="1"/>
        <v>#NAME?</v>
      </c>
      <c r="I18" s="896" t="e">
        <f t="shared" ca="1" si="2"/>
        <v>#NAME?</v>
      </c>
      <c r="J18" s="895" t="e">
        <f ca="1">_xll.qlFuturesRateHelper(Trigger,I18&amp;"_rh",ObjectOverwrite,Permanent,$H18,$C18,$E18,$G18,$I18)</f>
        <v>#NAME?</v>
      </c>
      <c r="K18" s="894" t="e">
        <f ca="1">_xll.ohRangeRetrieveError(J18)</f>
        <v>#NAME?</v>
      </c>
      <c r="L18" s="86"/>
      <c r="M18" s="885"/>
    </row>
    <row r="19" spans="1:13" ht="11.25" customHeight="1" x14ac:dyDescent="0.2">
      <c r="A19" s="893"/>
      <c r="B19" s="900">
        <v>17</v>
      </c>
      <c r="C19" s="900" t="s">
        <v>394</v>
      </c>
      <c r="D19" s="857" t="b">
        <v>1</v>
      </c>
      <c r="E19" s="899" t="e">
        <f ca="1"/>
        <v>#NAME?</v>
      </c>
      <c r="F19" s="898" t="e">
        <f ca="1">_xll.qlIMMdate(,E19)</f>
        <v>#NAME?</v>
      </c>
      <c r="G19" s="857" t="str">
        <f t="shared" si="0"/>
        <v>GbpLibor3M</v>
      </c>
      <c r="H19" s="897" t="e">
        <f t="shared" ca="1" si="1"/>
        <v>#NAME?</v>
      </c>
      <c r="I19" s="896" t="e">
        <f t="shared" ca="1" si="2"/>
        <v>#NAME?</v>
      </c>
      <c r="J19" s="895" t="e">
        <f ca="1">_xll.qlFuturesRateHelper(Trigger,I19&amp;"_rh",ObjectOverwrite,Permanent,$H19,$C19,$E19,$G19,$I19)</f>
        <v>#NAME?</v>
      </c>
      <c r="K19" s="894" t="e">
        <f ca="1">_xll.ohRangeRetrieveError(J19)</f>
        <v>#NAME?</v>
      </c>
      <c r="L19" s="86"/>
      <c r="M19" s="885"/>
    </row>
    <row r="20" spans="1:13" ht="11.25" customHeight="1" x14ac:dyDescent="0.2">
      <c r="A20" s="893"/>
      <c r="B20" s="900">
        <v>18</v>
      </c>
      <c r="C20" s="900" t="s">
        <v>394</v>
      </c>
      <c r="D20" s="857" t="b">
        <v>1</v>
      </c>
      <c r="E20" s="899" t="e">
        <f ca="1"/>
        <v>#NAME?</v>
      </c>
      <c r="F20" s="898" t="e">
        <f ca="1">_xll.qlIMMdate(,E20)</f>
        <v>#NAME?</v>
      </c>
      <c r="G20" s="857" t="str">
        <f t="shared" si="0"/>
        <v>GbpLibor3M</v>
      </c>
      <c r="H20" s="897" t="e">
        <f t="shared" ca="1" si="1"/>
        <v>#NAME?</v>
      </c>
      <c r="I20" s="896" t="e">
        <f t="shared" ca="1" si="2"/>
        <v>#NAME?</v>
      </c>
      <c r="J20" s="895" t="e">
        <f ca="1">_xll.qlFuturesRateHelper(Trigger,I20&amp;"_rh",ObjectOverwrite,Permanent,$H20,$C20,$E20,$G20,$I20)</f>
        <v>#NAME?</v>
      </c>
      <c r="K20" s="894" t="e">
        <f ca="1">_xll.ohRangeRetrieveError(J20)</f>
        <v>#NAME?</v>
      </c>
      <c r="L20" s="86"/>
      <c r="M20" s="885"/>
    </row>
    <row r="21" spans="1:13" ht="11.25" customHeight="1" x14ac:dyDescent="0.2">
      <c r="A21" s="893"/>
      <c r="B21" s="900">
        <v>19</v>
      </c>
      <c r="C21" s="900" t="s">
        <v>394</v>
      </c>
      <c r="D21" s="857" t="b">
        <v>1</v>
      </c>
      <c r="E21" s="899" t="e">
        <f ca="1"/>
        <v>#NAME?</v>
      </c>
      <c r="F21" s="898" t="e">
        <f ca="1">_xll.qlIMMdate(,E21)</f>
        <v>#NAME?</v>
      </c>
      <c r="G21" s="857" t="str">
        <f t="shared" si="0"/>
        <v>GbpLibor3M</v>
      </c>
      <c r="H21" s="897" t="e">
        <f t="shared" ca="1" si="1"/>
        <v>#NAME?</v>
      </c>
      <c r="I21" s="896" t="e">
        <f t="shared" ca="1" si="2"/>
        <v>#NAME?</v>
      </c>
      <c r="J21" s="895" t="e">
        <f ca="1">_xll.qlFuturesRateHelper(Trigger,I21&amp;"_rh",ObjectOverwrite,Permanent,$H21,$C21,$E21,$G21,$I21)</f>
        <v>#NAME?</v>
      </c>
      <c r="K21" s="894" t="e">
        <f ca="1">_xll.ohRangeRetrieveError(J21)</f>
        <v>#NAME?</v>
      </c>
      <c r="L21" s="86"/>
      <c r="M21" s="885"/>
    </row>
    <row r="22" spans="1:13" ht="11.25" customHeight="1" x14ac:dyDescent="0.2">
      <c r="A22" s="893"/>
      <c r="B22" s="900">
        <v>20</v>
      </c>
      <c r="C22" s="900" t="s">
        <v>394</v>
      </c>
      <c r="D22" s="857" t="b">
        <v>1</v>
      </c>
      <c r="E22" s="899" t="e">
        <f ca="1"/>
        <v>#NAME?</v>
      </c>
      <c r="F22" s="898" t="e">
        <f ca="1">_xll.qlIMMdate(,E22)</f>
        <v>#NAME?</v>
      </c>
      <c r="G22" s="857" t="str">
        <f t="shared" si="0"/>
        <v>GbpLibor3M</v>
      </c>
      <c r="H22" s="897" t="e">
        <f t="shared" ca="1" si="1"/>
        <v>#NAME?</v>
      </c>
      <c r="I22" s="896" t="e">
        <f t="shared" ca="1" si="2"/>
        <v>#NAME?</v>
      </c>
      <c r="J22" s="895" t="e">
        <f ca="1">_xll.qlFuturesRateHelper(Trigger,I22&amp;"_rh",ObjectOverwrite,Permanent,$H22,$C22,$E22,$G22,$I22)</f>
        <v>#NAME?</v>
      </c>
      <c r="K22" s="894" t="e">
        <f ca="1">_xll.ohRangeRetrieveError(J22)</f>
        <v>#NAME?</v>
      </c>
      <c r="L22" s="86"/>
      <c r="M22" s="885"/>
    </row>
    <row r="23" spans="1:13" ht="11.25" customHeight="1" x14ac:dyDescent="0.2">
      <c r="A23" s="893"/>
      <c r="B23" s="900">
        <v>21</v>
      </c>
      <c r="C23" s="900" t="s">
        <v>394</v>
      </c>
      <c r="D23" s="857" t="b">
        <v>1</v>
      </c>
      <c r="E23" s="899" t="e">
        <f ca="1"/>
        <v>#NAME?</v>
      </c>
      <c r="F23" s="898" t="e">
        <f ca="1">_xll.qlIMMdate(,E23)</f>
        <v>#NAME?</v>
      </c>
      <c r="G23" s="857" t="str">
        <f t="shared" si="0"/>
        <v>GbpLibor3M</v>
      </c>
      <c r="H23" s="897" t="e">
        <f t="shared" ca="1" si="1"/>
        <v>#NAME?</v>
      </c>
      <c r="I23" s="896" t="e">
        <f t="shared" ca="1" si="2"/>
        <v>#NAME?</v>
      </c>
      <c r="J23" s="895" t="e">
        <f ca="1">_xll.qlFuturesRateHelper(Trigger,I23&amp;"_rh",ObjectOverwrite,Permanent,$H23,$C23,$E23,$G23,$I23)</f>
        <v>#NAME?</v>
      </c>
      <c r="K23" s="894" t="e">
        <f ca="1">_xll.ohRangeRetrieveError(J23)</f>
        <v>#NAME?</v>
      </c>
      <c r="L23" s="86"/>
      <c r="M23" s="885"/>
    </row>
    <row r="24" spans="1:13" ht="11.25" customHeight="1" x14ac:dyDescent="0.2">
      <c r="A24" s="893"/>
      <c r="B24" s="900">
        <v>22</v>
      </c>
      <c r="C24" s="900" t="s">
        <v>394</v>
      </c>
      <c r="D24" s="857" t="b">
        <v>1</v>
      </c>
      <c r="E24" s="899" t="e">
        <f ca="1"/>
        <v>#NAME?</v>
      </c>
      <c r="F24" s="898" t="e">
        <f ca="1">_xll.qlIMMdate(,E24)</f>
        <v>#NAME?</v>
      </c>
      <c r="G24" s="857" t="str">
        <f t="shared" si="0"/>
        <v>GbpLibor3M</v>
      </c>
      <c r="H24" s="897" t="e">
        <f t="shared" ca="1" si="1"/>
        <v>#NAME?</v>
      </c>
      <c r="I24" s="896" t="e">
        <f t="shared" ca="1" si="2"/>
        <v>#NAME?</v>
      </c>
      <c r="J24" s="895" t="e">
        <f ca="1">_xll.qlFuturesRateHelper(Trigger,I24&amp;"_rh",ObjectOverwrite,Permanent,$H24,$C24,$E24,$G24,$I24)</f>
        <v>#NAME?</v>
      </c>
      <c r="K24" s="894" t="e">
        <f ca="1">_xll.ohRangeRetrieveError(J24)</f>
        <v>#NAME?</v>
      </c>
      <c r="L24" s="86"/>
      <c r="M24" s="885"/>
    </row>
    <row r="25" spans="1:13" ht="11.25" customHeight="1" x14ac:dyDescent="0.2">
      <c r="A25" s="893"/>
      <c r="B25" s="900">
        <v>23</v>
      </c>
      <c r="C25" s="900" t="s">
        <v>394</v>
      </c>
      <c r="D25" s="857" t="b">
        <v>1</v>
      </c>
      <c r="E25" s="899" t="e">
        <f ca="1"/>
        <v>#NAME?</v>
      </c>
      <c r="F25" s="898" t="e">
        <f ca="1">_xll.qlIMMdate(,E25)</f>
        <v>#NAME?</v>
      </c>
      <c r="G25" s="857" t="str">
        <f t="shared" si="0"/>
        <v>GbpLibor3M</v>
      </c>
      <c r="H25" s="897" t="e">
        <f t="shared" ca="1" si="1"/>
        <v>#NAME?</v>
      </c>
      <c r="I25" s="896" t="e">
        <f t="shared" ca="1" si="2"/>
        <v>#NAME?</v>
      </c>
      <c r="J25" s="895" t="e">
        <f ca="1">_xll.qlFuturesRateHelper(Trigger,I25&amp;"_rh",ObjectOverwrite,Permanent,$H25,$C25,$E25,$G25,$I25)</f>
        <v>#NAME?</v>
      </c>
      <c r="K25" s="894" t="e">
        <f ca="1">_xll.ohRangeRetrieveError(J25)</f>
        <v>#NAME?</v>
      </c>
      <c r="L25" s="86"/>
      <c r="M25" s="885"/>
    </row>
    <row r="26" spans="1:13" ht="11.25" customHeight="1" x14ac:dyDescent="0.2">
      <c r="A26" s="893"/>
      <c r="B26" s="900">
        <v>24</v>
      </c>
      <c r="C26" s="900" t="s">
        <v>394</v>
      </c>
      <c r="D26" s="857" t="b">
        <v>1</v>
      </c>
      <c r="E26" s="899" t="e">
        <f ca="1"/>
        <v>#NAME?</v>
      </c>
      <c r="F26" s="898" t="e">
        <f ca="1">_xll.qlIMMdate(,E26)</f>
        <v>#NAME?</v>
      </c>
      <c r="G26" s="857" t="str">
        <f t="shared" si="0"/>
        <v>GbpLibor3M</v>
      </c>
      <c r="H26" s="897" t="e">
        <f t="shared" ca="1" si="1"/>
        <v>#NAME?</v>
      </c>
      <c r="I26" s="896" t="e">
        <f t="shared" ca="1" si="2"/>
        <v>#NAME?</v>
      </c>
      <c r="J26" s="895" t="e">
        <f ca="1">_xll.qlFuturesRateHelper(Trigger,I26&amp;"_rh",ObjectOverwrite,Permanent,$H26,$C26,$E26,$G26,$I26)</f>
        <v>#NAME?</v>
      </c>
      <c r="K26" s="894" t="e">
        <f ca="1">_xll.ohRangeRetrieveError(J26)</f>
        <v>#NAME?</v>
      </c>
      <c r="L26" s="86"/>
      <c r="M26" s="885"/>
    </row>
    <row r="27" spans="1:13" ht="11.25" customHeight="1" x14ac:dyDescent="0.2">
      <c r="A27" s="893"/>
      <c r="B27" s="900">
        <v>25</v>
      </c>
      <c r="C27" s="900" t="s">
        <v>394</v>
      </c>
      <c r="D27" s="857" t="b">
        <v>1</v>
      </c>
      <c r="E27" s="899" t="e">
        <f ca="1"/>
        <v>#NAME?</v>
      </c>
      <c r="F27" s="898" t="e">
        <f ca="1">_xll.qlIMMdate(,E27)</f>
        <v>#NAME?</v>
      </c>
      <c r="G27" s="857" t="str">
        <f t="shared" si="0"/>
        <v>GbpLibor3M</v>
      </c>
      <c r="H27" s="897" t="e">
        <f t="shared" ca="1" si="1"/>
        <v>#NAME?</v>
      </c>
      <c r="I27" s="896" t="e">
        <f t="shared" ca="1" si="2"/>
        <v>#NAME?</v>
      </c>
      <c r="J27" s="895" t="e">
        <f ca="1">_xll.qlFuturesRateHelper(Trigger,I27&amp;"_rh",ObjectOverwrite,Permanent,$H27,$C27,$E27,$G27,$I27)</f>
        <v>#NAME?</v>
      </c>
      <c r="K27" s="894" t="e">
        <f ca="1">_xll.ohRangeRetrieveError(J27)</f>
        <v>#NAME?</v>
      </c>
      <c r="L27" s="86"/>
      <c r="M27" s="885"/>
    </row>
    <row r="28" spans="1:13" ht="11.25" customHeight="1" x14ac:dyDescent="0.2">
      <c r="A28" s="893"/>
      <c r="B28" s="900">
        <v>26</v>
      </c>
      <c r="C28" s="900" t="s">
        <v>394</v>
      </c>
      <c r="D28" s="857" t="b">
        <v>1</v>
      </c>
      <c r="E28" s="899" t="e">
        <f ca="1"/>
        <v>#NAME?</v>
      </c>
      <c r="F28" s="898" t="e">
        <f ca="1">_xll.qlIMMdate(,E28)</f>
        <v>#NAME?</v>
      </c>
      <c r="G28" s="857" t="str">
        <f t="shared" si="0"/>
        <v>GbpLibor3M</v>
      </c>
      <c r="H28" s="897" t="e">
        <f t="shared" ca="1" si="1"/>
        <v>#NAME?</v>
      </c>
      <c r="I28" s="896" t="e">
        <f t="shared" ca="1" si="2"/>
        <v>#NAME?</v>
      </c>
      <c r="J28" s="895" t="e">
        <f ca="1">_xll.qlFuturesRateHelper(Trigger,I28&amp;"_rh",ObjectOverwrite,Permanent,$H28,$C28,$E28,$G28,$I28)</f>
        <v>#NAME?</v>
      </c>
      <c r="K28" s="894" t="e">
        <f ca="1">_xll.ohRangeRetrieveError(J28)</f>
        <v>#NAME?</v>
      </c>
      <c r="L28" s="86"/>
      <c r="M28" s="885"/>
    </row>
    <row r="29" spans="1:13" ht="11.25" customHeight="1" x14ac:dyDescent="0.2">
      <c r="A29" s="893"/>
      <c r="B29" s="900">
        <v>27</v>
      </c>
      <c r="C29" s="900" t="s">
        <v>394</v>
      </c>
      <c r="D29" s="857" t="b">
        <v>1</v>
      </c>
      <c r="E29" s="899" t="e">
        <f ca="1"/>
        <v>#NAME?</v>
      </c>
      <c r="F29" s="898" t="e">
        <f ca="1">_xll.qlIMMdate(,E29)</f>
        <v>#NAME?</v>
      </c>
      <c r="G29" s="857" t="str">
        <f t="shared" si="0"/>
        <v>GbpLibor3M</v>
      </c>
      <c r="H29" s="897" t="e">
        <f t="shared" ca="1" si="1"/>
        <v>#NAME?</v>
      </c>
      <c r="I29" s="896" t="e">
        <f t="shared" ca="1" si="2"/>
        <v>#NAME?</v>
      </c>
      <c r="J29" s="895" t="e">
        <f ca="1">_xll.qlFuturesRateHelper(Trigger,I29&amp;"_rh",ObjectOverwrite,Permanent,$H29,$C29,$E29,$G29,$I29)</f>
        <v>#NAME?</v>
      </c>
      <c r="K29" s="894" t="e">
        <f ca="1">_xll.ohRangeRetrieveError(J29)</f>
        <v>#NAME?</v>
      </c>
      <c r="L29" s="86"/>
      <c r="M29" s="885"/>
    </row>
    <row r="30" spans="1:13" ht="11.25" customHeight="1" x14ac:dyDescent="0.2">
      <c r="A30" s="893"/>
      <c r="B30" s="900">
        <v>28</v>
      </c>
      <c r="C30" s="900" t="s">
        <v>394</v>
      </c>
      <c r="D30" s="857" t="b">
        <v>1</v>
      </c>
      <c r="E30" s="899" t="e">
        <f ca="1"/>
        <v>#NAME?</v>
      </c>
      <c r="F30" s="898" t="e">
        <f ca="1">_xll.qlIMMdate(,E30)</f>
        <v>#NAME?</v>
      </c>
      <c r="G30" s="857" t="str">
        <f t="shared" si="0"/>
        <v>GbpLibor3M</v>
      </c>
      <c r="H30" s="897" t="e">
        <f t="shared" ca="1" si="1"/>
        <v>#NAME?</v>
      </c>
      <c r="I30" s="896" t="e">
        <f t="shared" ca="1" si="2"/>
        <v>#NAME?</v>
      </c>
      <c r="J30" s="895" t="e">
        <f ca="1">_xll.qlFuturesRateHelper(Trigger,I30&amp;"_rh",ObjectOverwrite,Permanent,$H30,$C30,$E30,$G30,$I30)</f>
        <v>#NAME?</v>
      </c>
      <c r="K30" s="894" t="e">
        <f ca="1">_xll.ohRangeRetrieveError(J30)</f>
        <v>#NAME?</v>
      </c>
      <c r="L30" s="86"/>
      <c r="M30" s="885"/>
    </row>
    <row r="31" spans="1:13" ht="11.25" customHeight="1" x14ac:dyDescent="0.2">
      <c r="A31" s="893"/>
      <c r="B31" s="900">
        <v>29</v>
      </c>
      <c r="C31" s="900" t="s">
        <v>394</v>
      </c>
      <c r="D31" s="857" t="b">
        <v>1</v>
      </c>
      <c r="E31" s="899" t="e">
        <f ca="1"/>
        <v>#NAME?</v>
      </c>
      <c r="F31" s="898" t="e">
        <f ca="1">_xll.qlIMMdate(,E31)</f>
        <v>#NAME?</v>
      </c>
      <c r="G31" s="857" t="str">
        <f t="shared" si="0"/>
        <v>GbpLibor3M</v>
      </c>
      <c r="H31" s="897" t="e">
        <f t="shared" ca="1" si="1"/>
        <v>#NAME?</v>
      </c>
      <c r="I31" s="896" t="e">
        <f t="shared" ca="1" si="2"/>
        <v>#NAME?</v>
      </c>
      <c r="J31" s="895" t="e">
        <f ca="1">_xll.qlFuturesRateHelper(Trigger,I31&amp;"_rh",ObjectOverwrite,Permanent,$H31,$C31,$E31,$G31,$I31)</f>
        <v>#NAME?</v>
      </c>
      <c r="K31" s="894" t="e">
        <f ca="1">_xll.ohRangeRetrieveError(J31)</f>
        <v>#NAME?</v>
      </c>
      <c r="L31" s="86"/>
      <c r="M31" s="885"/>
    </row>
    <row r="32" spans="1:13" ht="11.25" customHeight="1" x14ac:dyDescent="0.2">
      <c r="A32" s="893"/>
      <c r="B32" s="900">
        <v>30</v>
      </c>
      <c r="C32" s="900" t="s">
        <v>394</v>
      </c>
      <c r="D32" s="857" t="b">
        <v>1</v>
      </c>
      <c r="E32" s="899" t="e">
        <f ca="1"/>
        <v>#NAME?</v>
      </c>
      <c r="F32" s="898" t="e">
        <f ca="1">_xll.qlIMMdate(,E32)</f>
        <v>#NAME?</v>
      </c>
      <c r="G32" s="857" t="str">
        <f t="shared" si="0"/>
        <v>GbpLibor3M</v>
      </c>
      <c r="H32" s="897" t="e">
        <f t="shared" ca="1" si="1"/>
        <v>#NAME?</v>
      </c>
      <c r="I32" s="896" t="e">
        <f t="shared" ca="1" si="2"/>
        <v>#NAME?</v>
      </c>
      <c r="J32" s="895" t="e">
        <f ca="1">_xll.qlFuturesRateHelper(Trigger,I32&amp;"_rh",ObjectOverwrite,Permanent,$H32,$C32,$E32,$G32,$I32)</f>
        <v>#NAME?</v>
      </c>
      <c r="K32" s="894" t="e">
        <f ca="1">_xll.ohRangeRetrieveError(J32)</f>
        <v>#NAME?</v>
      </c>
      <c r="L32" s="86"/>
      <c r="M32" s="885"/>
    </row>
    <row r="33" spans="1:19" ht="11.25" customHeight="1" x14ac:dyDescent="0.2">
      <c r="A33" s="893"/>
      <c r="B33" s="900">
        <v>31</v>
      </c>
      <c r="C33" s="900" t="s">
        <v>394</v>
      </c>
      <c r="D33" s="857" t="b">
        <v>1</v>
      </c>
      <c r="E33" s="899" t="e">
        <f ca="1"/>
        <v>#NAME?</v>
      </c>
      <c r="F33" s="898" t="e">
        <f ca="1">_xll.qlIMMdate(,E33)</f>
        <v>#NAME?</v>
      </c>
      <c r="G33" s="857" t="str">
        <f t="shared" si="0"/>
        <v>GbpLibor3M</v>
      </c>
      <c r="H33" s="897" t="e">
        <f t="shared" ca="1" si="1"/>
        <v>#NAME?</v>
      </c>
      <c r="I33" s="896" t="e">
        <f t="shared" ca="1" si="2"/>
        <v>#NAME?</v>
      </c>
      <c r="J33" s="895" t="e">
        <f ca="1">_xll.qlFuturesRateHelper(Trigger,I33&amp;"_rh",ObjectOverwrite,Permanent,$H33,$C33,$E33,$G33,$I33)</f>
        <v>#NAME?</v>
      </c>
      <c r="K33" s="894" t="e">
        <f ca="1">_xll.ohRangeRetrieveError(J33)</f>
        <v>#NAME?</v>
      </c>
      <c r="L33" s="86"/>
      <c r="M33" s="885"/>
    </row>
    <row r="34" spans="1:19" ht="11.25" customHeight="1" x14ac:dyDescent="0.2">
      <c r="A34" s="893"/>
      <c r="B34" s="900">
        <v>32</v>
      </c>
      <c r="C34" s="900" t="s">
        <v>394</v>
      </c>
      <c r="D34" s="857" t="b">
        <v>1</v>
      </c>
      <c r="E34" s="899" t="e">
        <f ca="1"/>
        <v>#NAME?</v>
      </c>
      <c r="F34" s="898" t="e">
        <f ca="1">_xll.qlIMMdate(,E34)</f>
        <v>#NAME?</v>
      </c>
      <c r="G34" s="857" t="str">
        <f t="shared" si="0"/>
        <v>GbpLibor3M</v>
      </c>
      <c r="H34" s="897" t="e">
        <f t="shared" ca="1" si="1"/>
        <v>#NAME?</v>
      </c>
      <c r="I34" s="896" t="e">
        <f t="shared" ca="1" si="2"/>
        <v>#NAME?</v>
      </c>
      <c r="J34" s="895" t="e">
        <f ca="1">_xll.qlFuturesRateHelper(Trigger,I34&amp;"_rh",ObjectOverwrite,Permanent,$H34,$C34,$E34,$G34,$I34)</f>
        <v>#NAME?</v>
      </c>
      <c r="K34" s="894" t="e">
        <f ca="1">_xll.ohRangeRetrieveError(J34)</f>
        <v>#NAME?</v>
      </c>
      <c r="L34" s="86"/>
      <c r="M34" s="885"/>
    </row>
    <row r="35" spans="1:19" ht="11.25" customHeight="1" x14ac:dyDescent="0.2">
      <c r="A35" s="893"/>
      <c r="B35" s="900">
        <v>33</v>
      </c>
      <c r="C35" s="900" t="s">
        <v>394</v>
      </c>
      <c r="D35" s="857" t="b">
        <v>1</v>
      </c>
      <c r="E35" s="899" t="e">
        <f ca="1"/>
        <v>#NAME?</v>
      </c>
      <c r="F35" s="898" t="e">
        <f ca="1">_xll.qlIMMdate(,E35)</f>
        <v>#NAME?</v>
      </c>
      <c r="G35" s="857" t="str">
        <f t="shared" si="0"/>
        <v>GbpLibor3M</v>
      </c>
      <c r="H35" s="897" t="e">
        <f t="shared" ca="1" si="1"/>
        <v>#NAME?</v>
      </c>
      <c r="I35" s="896" t="e">
        <f t="shared" ca="1" si="2"/>
        <v>#NAME?</v>
      </c>
      <c r="J35" s="895" t="e">
        <f ca="1">_xll.qlFuturesRateHelper(Trigger,I35&amp;"_rh",ObjectOverwrite,Permanent,$H35,$C35,$E35,$G35,$I35)</f>
        <v>#NAME?</v>
      </c>
      <c r="K35" s="894" t="e">
        <f ca="1">_xll.ohRangeRetrieveError(J35)</f>
        <v>#NAME?</v>
      </c>
      <c r="L35" s="86"/>
      <c r="M35" s="885"/>
    </row>
    <row r="36" spans="1:19" ht="11.25" customHeight="1" x14ac:dyDescent="0.2">
      <c r="A36" s="893"/>
      <c r="B36" s="900">
        <v>34</v>
      </c>
      <c r="C36" s="900" t="s">
        <v>394</v>
      </c>
      <c r="D36" s="857" t="b">
        <v>1</v>
      </c>
      <c r="E36" s="899" t="e">
        <f ca="1"/>
        <v>#NAME?</v>
      </c>
      <c r="F36" s="898" t="e">
        <f ca="1">_xll.qlIMMdate(,E36)</f>
        <v>#NAME?</v>
      </c>
      <c r="G36" s="857" t="str">
        <f t="shared" si="0"/>
        <v>GbpLibor3M</v>
      </c>
      <c r="H36" s="897" t="e">
        <f t="shared" ca="1" si="1"/>
        <v>#NAME?</v>
      </c>
      <c r="I36" s="896" t="e">
        <f t="shared" ca="1" si="2"/>
        <v>#NAME?</v>
      </c>
      <c r="J36" s="895" t="e">
        <f ca="1">_xll.qlFuturesRateHelper(Trigger,I36&amp;"_rh",ObjectOverwrite,Permanent,$H36,$C36,$E36,$G36,$I36)</f>
        <v>#NAME?</v>
      </c>
      <c r="K36" s="894" t="e">
        <f ca="1">_xll.ohRangeRetrieveError(J36)</f>
        <v>#NAME?</v>
      </c>
      <c r="L36" s="86"/>
      <c r="M36" s="885"/>
    </row>
    <row r="37" spans="1:19" ht="11.25" customHeight="1" x14ac:dyDescent="0.2">
      <c r="A37" s="893"/>
      <c r="B37" s="900">
        <v>35</v>
      </c>
      <c r="C37" s="900" t="s">
        <v>394</v>
      </c>
      <c r="D37" s="857" t="b">
        <v>1</v>
      </c>
      <c r="E37" s="899" t="e">
        <f ca="1"/>
        <v>#NAME?</v>
      </c>
      <c r="F37" s="898" t="e">
        <f ca="1">_xll.qlIMMdate(,E37)</f>
        <v>#NAME?</v>
      </c>
      <c r="G37" s="857" t="str">
        <f t="shared" si="0"/>
        <v>GbpLibor3M</v>
      </c>
      <c r="H37" s="897" t="e">
        <f t="shared" ca="1" si="1"/>
        <v>#NAME?</v>
      </c>
      <c r="I37" s="896" t="e">
        <f t="shared" ca="1" si="2"/>
        <v>#NAME?</v>
      </c>
      <c r="J37" s="895" t="e">
        <f ca="1">_xll.qlFuturesRateHelper(Trigger,I37&amp;"_rh",ObjectOverwrite,Permanent,$H37,$C37,$E37,$G37,$I37)</f>
        <v>#NAME?</v>
      </c>
      <c r="K37" s="894" t="e">
        <f ca="1">_xll.ohRangeRetrieveError(J37)</f>
        <v>#NAME?</v>
      </c>
      <c r="L37" s="86"/>
      <c r="M37" s="885"/>
    </row>
    <row r="38" spans="1:19" ht="11.25" customHeight="1" x14ac:dyDescent="0.2">
      <c r="A38" s="893"/>
      <c r="B38" s="900">
        <v>36</v>
      </c>
      <c r="C38" s="900" t="s">
        <v>394</v>
      </c>
      <c r="D38" s="857" t="b">
        <v>1</v>
      </c>
      <c r="E38" s="899" t="e">
        <f ca="1"/>
        <v>#NAME?</v>
      </c>
      <c r="F38" s="898" t="e">
        <f ca="1">_xll.qlIMMdate(,E38)</f>
        <v>#NAME?</v>
      </c>
      <c r="G38" s="857" t="str">
        <f t="shared" si="0"/>
        <v>GbpLibor3M</v>
      </c>
      <c r="H38" s="897" t="e">
        <f t="shared" ca="1" si="1"/>
        <v>#NAME?</v>
      </c>
      <c r="I38" s="896" t="e">
        <f t="shared" ca="1" si="2"/>
        <v>#NAME?</v>
      </c>
      <c r="J38" s="895" t="e">
        <f ca="1">_xll.qlFuturesRateHelper(Trigger,I38&amp;"_rh",ObjectOverwrite,Permanent,$H38,$C38,$E38,$G38,$I38)</f>
        <v>#NAME?</v>
      </c>
      <c r="K38" s="894" t="e">
        <f ca="1">_xll.ohRangeRetrieveError(J38)</f>
        <v>#NAME?</v>
      </c>
      <c r="L38" s="86"/>
      <c r="M38" s="885"/>
    </row>
    <row r="39" spans="1:19" ht="11.25" customHeight="1" x14ac:dyDescent="0.2">
      <c r="A39" s="893"/>
      <c r="B39" s="900">
        <v>37</v>
      </c>
      <c r="C39" s="900" t="s">
        <v>394</v>
      </c>
      <c r="D39" s="857" t="b">
        <v>1</v>
      </c>
      <c r="E39" s="899" t="e">
        <f ca="1"/>
        <v>#NAME?</v>
      </c>
      <c r="F39" s="898" t="e">
        <f ca="1">_xll.qlIMMdate(,E39)</f>
        <v>#NAME?</v>
      </c>
      <c r="G39" s="857" t="str">
        <f t="shared" si="0"/>
        <v>GbpLibor3M</v>
      </c>
      <c r="H39" s="897" t="e">
        <f t="shared" ca="1" si="1"/>
        <v>#NAME?</v>
      </c>
      <c r="I39" s="896" t="e">
        <f t="shared" ca="1" si="2"/>
        <v>#NAME?</v>
      </c>
      <c r="J39" s="895" t="e">
        <f ca="1">_xll.qlFuturesRateHelper(Trigger,I39&amp;"_rh",ObjectOverwrite,Permanent,$H39,$C39,$E39,$G39,$I39)</f>
        <v>#NAME?</v>
      </c>
      <c r="K39" s="894" t="e">
        <f ca="1">_xll.ohRangeRetrieveError(J39)</f>
        <v>#NAME?</v>
      </c>
      <c r="L39" s="86"/>
      <c r="M39" s="885"/>
    </row>
    <row r="40" spans="1:19" ht="11.25" customHeight="1" x14ac:dyDescent="0.2">
      <c r="A40" s="893"/>
      <c r="B40" s="900">
        <v>38</v>
      </c>
      <c r="C40" s="900" t="s">
        <v>394</v>
      </c>
      <c r="D40" s="857" t="b">
        <v>1</v>
      </c>
      <c r="E40" s="899" t="e">
        <f ca="1"/>
        <v>#NAME?</v>
      </c>
      <c r="F40" s="898" t="e">
        <f ca="1">_xll.qlIMMdate(,E40)</f>
        <v>#NAME?</v>
      </c>
      <c r="G40" s="857" t="str">
        <f t="shared" si="0"/>
        <v>GbpLibor3M</v>
      </c>
      <c r="H40" s="897" t="e">
        <f t="shared" ca="1" si="1"/>
        <v>#NAME?</v>
      </c>
      <c r="I40" s="896" t="e">
        <f t="shared" ca="1" si="2"/>
        <v>#NAME?</v>
      </c>
      <c r="J40" s="895" t="e">
        <f ca="1">_xll.qlFuturesRateHelper(Trigger,I40&amp;"_rh",ObjectOverwrite,Permanent,$H40,$C40,$E40,$G40,$I40)</f>
        <v>#NAME?</v>
      </c>
      <c r="K40" s="894" t="e">
        <f ca="1">_xll.ohRangeRetrieveError(J40)</f>
        <v>#NAME?</v>
      </c>
      <c r="L40" s="86"/>
      <c r="M40" s="885"/>
    </row>
    <row r="41" spans="1:19" ht="11.25" customHeight="1" x14ac:dyDescent="0.2">
      <c r="A41" s="893"/>
      <c r="B41" s="900">
        <v>39</v>
      </c>
      <c r="C41" s="900" t="s">
        <v>394</v>
      </c>
      <c r="D41" s="857" t="b">
        <v>1</v>
      </c>
      <c r="E41" s="899" t="e">
        <f ca="1"/>
        <v>#NAME?</v>
      </c>
      <c r="F41" s="898" t="e">
        <f ca="1">_xll.qlIMMdate(,E41)</f>
        <v>#NAME?</v>
      </c>
      <c r="G41" s="857" t="str">
        <f t="shared" si="0"/>
        <v>GbpLibor3M</v>
      </c>
      <c r="H41" s="897" t="e">
        <f t="shared" ca="1" si="1"/>
        <v>#NAME?</v>
      </c>
      <c r="I41" s="896" t="e">
        <f t="shared" ca="1" si="2"/>
        <v>#NAME?</v>
      </c>
      <c r="J41" s="895" t="e">
        <f ca="1">_xll.qlFuturesRateHelper(Trigger,I41&amp;"_rh",ObjectOverwrite,Permanent,$H41,$C41,$E41,$G41,$I41)</f>
        <v>#NAME?</v>
      </c>
      <c r="K41" s="894" t="e">
        <f ca="1">_xll.ohRangeRetrieveError(J41)</f>
        <v>#NAME?</v>
      </c>
      <c r="L41" s="86"/>
      <c r="M41" s="885"/>
      <c r="S41" s="901"/>
    </row>
    <row r="42" spans="1:19" ht="11.25" customHeight="1" x14ac:dyDescent="0.2">
      <c r="A42" s="893"/>
      <c r="B42" s="900">
        <v>40</v>
      </c>
      <c r="C42" s="900" t="s">
        <v>394</v>
      </c>
      <c r="D42" s="857" t="b">
        <v>1</v>
      </c>
      <c r="E42" s="899" t="e">
        <f ca="1"/>
        <v>#NAME?</v>
      </c>
      <c r="F42" s="898" t="e">
        <f ca="1">_xll.qlIMMdate(,E42)</f>
        <v>#NAME?</v>
      </c>
      <c r="G42" s="857" t="str">
        <f t="shared" si="0"/>
        <v>GbpLibor3M</v>
      </c>
      <c r="H42" s="897" t="e">
        <f t="shared" ca="1" si="1"/>
        <v>#NAME?</v>
      </c>
      <c r="I42" s="896" t="e">
        <f t="shared" ca="1" si="2"/>
        <v>#NAME?</v>
      </c>
      <c r="J42" s="895" t="e">
        <f ca="1">_xll.qlFuturesRateHelper(Trigger,I42&amp;"_rh",ObjectOverwrite,Permanent,$H42,$C42,$E42,$G42,$I42)</f>
        <v>#NAME?</v>
      </c>
      <c r="K42" s="894" t="e">
        <f ca="1">_xll.ohRangeRetrieveError(J42)</f>
        <v>#NAME?</v>
      </c>
      <c r="L42" s="86"/>
      <c r="M42" s="885"/>
    </row>
    <row r="43" spans="1:19" ht="11.25" customHeight="1" x14ac:dyDescent="0.2">
      <c r="A43" s="893"/>
      <c r="B43" s="900">
        <v>41</v>
      </c>
      <c r="C43" s="900" t="s">
        <v>394</v>
      </c>
      <c r="D43" s="857" t="b">
        <v>1</v>
      </c>
      <c r="E43" s="899" t="e">
        <f ca="1"/>
        <v>#NAME?</v>
      </c>
      <c r="F43" s="898" t="e">
        <f ca="1">_xll.qlIMMdate(,E43)</f>
        <v>#NAME?</v>
      </c>
      <c r="G43" s="857" t="str">
        <f t="shared" si="0"/>
        <v>GbpLibor3M</v>
      </c>
      <c r="H43" s="897" t="e">
        <f t="shared" ca="1" si="1"/>
        <v>#NAME?</v>
      </c>
      <c r="I43" s="896" t="e">
        <f t="shared" ca="1" si="2"/>
        <v>#NAME?</v>
      </c>
      <c r="J43" s="895" t="e">
        <f ca="1">_xll.qlFuturesRateHelper(Trigger,I43&amp;"_rh",ObjectOverwrite,Permanent,$H43,$C43,$E43,$G43,$I43)</f>
        <v>#NAME?</v>
      </c>
      <c r="K43" s="894" t="e">
        <f ca="1">_xll.ohRangeRetrieveError(J43)</f>
        <v>#NAME?</v>
      </c>
      <c r="L43" s="86"/>
      <c r="M43" s="885"/>
    </row>
    <row r="44" spans="1:19" ht="11.25" customHeight="1" x14ac:dyDescent="0.2">
      <c r="A44" s="893"/>
      <c r="B44" s="892">
        <v>42</v>
      </c>
      <c r="C44" s="892" t="s">
        <v>394</v>
      </c>
      <c r="D44" s="854" t="b">
        <v>1</v>
      </c>
      <c r="E44" s="891" t="e">
        <f ca="1"/>
        <v>#NAME?</v>
      </c>
      <c r="F44" s="890" t="e">
        <f ca="1">_xll.qlIMMdate(,E44)</f>
        <v>#NAME?</v>
      </c>
      <c r="G44" s="854" t="str">
        <f t="shared" si="0"/>
        <v>GbpLibor3M</v>
      </c>
      <c r="H44" s="889" t="e">
        <f t="shared" ca="1" si="1"/>
        <v>#NAME?</v>
      </c>
      <c r="I44" s="888" t="e">
        <f t="shared" ca="1" si="2"/>
        <v>#NAME?</v>
      </c>
      <c r="J44" s="887" t="e">
        <f ca="1">_xll.qlFuturesRateHelper(Trigger,I44&amp;"_rh",ObjectOverwrite,Permanent,$H44,$C44,$E44,$G44,$I44)</f>
        <v>#NAME?</v>
      </c>
      <c r="K44" s="886" t="e">
        <f ca="1">_xll.ohRangeRetrieveError(J44)</f>
        <v>#NAME?</v>
      </c>
      <c r="L44" s="86"/>
      <c r="M44" s="885"/>
    </row>
    <row r="45" spans="1:19" ht="11.25" customHeight="1" thickBot="1" x14ac:dyDescent="0.25">
      <c r="A45" s="884"/>
      <c r="B45" s="883"/>
      <c r="C45" s="883"/>
      <c r="D45" s="883"/>
      <c r="E45" s="883"/>
      <c r="F45" s="883"/>
      <c r="G45" s="883"/>
      <c r="H45" s="883"/>
      <c r="I45" s="883"/>
      <c r="J45" s="883"/>
      <c r="K45" s="883"/>
      <c r="L45" s="403"/>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23"/>
  <sheetViews>
    <sheetView workbookViewId="0"/>
  </sheetViews>
  <sheetFormatPr defaultRowHeight="11.25" x14ac:dyDescent="0.2"/>
  <cols>
    <col min="1" max="1" width="2.7109375" style="398" customWidth="1"/>
    <col min="2" max="2" width="4" style="398" bestFit="1" customWidth="1"/>
    <col min="3" max="3" width="3" style="398" bestFit="1" customWidth="1"/>
    <col min="4" max="4" width="5" style="398" bestFit="1" customWidth="1"/>
    <col min="5" max="5" width="11" style="398" bestFit="1" customWidth="1"/>
    <col min="6" max="6" width="11" style="398" customWidth="1"/>
    <col min="7" max="7" width="16.140625" style="398" bestFit="1" customWidth="1"/>
    <col min="8" max="8" width="24.4257812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2" x14ac:dyDescent="0.2">
      <c r="A1" s="258"/>
      <c r="B1" s="882"/>
      <c r="C1" s="91"/>
      <c r="D1" s="91">
        <v>6</v>
      </c>
      <c r="E1" s="882" t="e">
        <f ca="1">_xll.qlPeriodEquivalent(D1&amp;"M")</f>
        <v>#NAME?</v>
      </c>
      <c r="F1" s="59"/>
      <c r="G1" s="865" t="e">
        <f ca="1">Currency&amp;"_YC"&amp;$E$1&amp;"RH"</f>
        <v>#NAME?</v>
      </c>
      <c r="H1" s="881" t="e">
        <f ca="1">$G$1&amp;"_FRAs.xml"</f>
        <v>#NAME?</v>
      </c>
      <c r="I1" s="743"/>
      <c r="J1" s="90"/>
    </row>
    <row r="2" spans="1:13" x14ac:dyDescent="0.2">
      <c r="A2" s="66"/>
      <c r="B2" s="869"/>
      <c r="C2" s="450"/>
      <c r="D2" s="880"/>
      <c r="E2" s="879" t="s">
        <v>294</v>
      </c>
      <c r="F2" s="879" t="s">
        <v>393</v>
      </c>
      <c r="G2" s="879" t="s">
        <v>347</v>
      </c>
      <c r="H2" s="447" t="str">
        <f>IF(Serialize,_xll.ohObjectSave(H3:H20,SerializationPath&amp;H1,FileOverwrite,Serialize),"---")</f>
        <v>---</v>
      </c>
      <c r="I2" s="878"/>
      <c r="J2" s="86"/>
      <c r="L2" s="1933" t="e">
        <f ca="1">_xll.ohTrigger('General Settings_STD'!Trigger,FRA_MKT!Trigger2)</f>
        <v>#NAME?</v>
      </c>
      <c r="M2" s="1931" t="s">
        <v>634</v>
      </c>
    </row>
    <row r="3" spans="1:13" x14ac:dyDescent="0.2">
      <c r="A3" s="66"/>
      <c r="B3" s="875" t="str">
        <f t="shared" ref="B3:B20" si="0">C3&amp;"M"</f>
        <v>1M</v>
      </c>
      <c r="C3" s="877">
        <v>1</v>
      </c>
      <c r="D3" s="876" t="str">
        <f t="shared" ref="D3:D20" si="1">"x"&amp;C3+6&amp;"F"</f>
        <v>x7F</v>
      </c>
      <c r="E3" s="875" t="str">
        <f t="shared" ref="E3:E20" si="2">Currency&amp;FamilyName&amp;"6M"</f>
        <v>GBPLibor6M</v>
      </c>
      <c r="F3" s="757" t="b">
        <v>0</v>
      </c>
      <c r="G3" s="875" t="str">
        <f t="shared" ref="G3:G20" si="3">Currency&amp;C3&amp;D3&amp;IF(F3,"_SYNTH"&amp;$E$1,"")&amp;"_Quote"</f>
        <v>GBP1x7F_Quote</v>
      </c>
      <c r="H3" s="875" t="e">
        <f ca="1">_xll.qlFraRateHelper(Trigger,G3&amp;"_rh",ObjectOverwrite,Permanent,G3,B3,E3)</f>
        <v>#NAME?</v>
      </c>
      <c r="I3" s="433" t="e">
        <f ca="1">_xll.ohRangeRetrieveError(H3)</f>
        <v>#NAME?</v>
      </c>
      <c r="J3" s="86"/>
      <c r="L3" s="1933"/>
      <c r="M3" s="1931" t="s">
        <v>635</v>
      </c>
    </row>
    <row r="4" spans="1:13" x14ac:dyDescent="0.2">
      <c r="A4" s="66"/>
      <c r="B4" s="872" t="str">
        <f t="shared" si="0"/>
        <v>2M</v>
      </c>
      <c r="C4" s="874">
        <v>2</v>
      </c>
      <c r="D4" s="873" t="str">
        <f t="shared" si="1"/>
        <v>x8F</v>
      </c>
      <c r="E4" s="872" t="str">
        <f t="shared" si="2"/>
        <v>GBPLibor6M</v>
      </c>
      <c r="F4" s="753" t="b">
        <v>0</v>
      </c>
      <c r="G4" s="872" t="str">
        <f t="shared" si="3"/>
        <v>GBP2x8F_Quote</v>
      </c>
      <c r="H4" s="872" t="e">
        <f ca="1">_xll.qlFraRateHelper(Trigger,G4&amp;"_rh",ObjectOverwrite,Permanent,G4,B4,E4)</f>
        <v>#NAME?</v>
      </c>
      <c r="I4" s="424" t="e">
        <f ca="1">_xll.ohRangeRetrieveError(H4)</f>
        <v>#NAME?</v>
      </c>
      <c r="J4" s="86"/>
    </row>
    <row r="5" spans="1:13" x14ac:dyDescent="0.2">
      <c r="A5" s="66"/>
      <c r="B5" s="872" t="str">
        <f t="shared" si="0"/>
        <v>3M</v>
      </c>
      <c r="C5" s="874">
        <v>3</v>
      </c>
      <c r="D5" s="873" t="str">
        <f t="shared" si="1"/>
        <v>x9F</v>
      </c>
      <c r="E5" s="872" t="str">
        <f t="shared" si="2"/>
        <v>GBPLibor6M</v>
      </c>
      <c r="F5" s="753" t="b">
        <v>0</v>
      </c>
      <c r="G5" s="872" t="str">
        <f t="shared" si="3"/>
        <v>GBP3x9F_Quote</v>
      </c>
      <c r="H5" s="872" t="e">
        <f ca="1">_xll.qlFraRateHelper(Trigger,G5&amp;"_rh",ObjectOverwrite,Permanent,G5,B5,E5)</f>
        <v>#NAME?</v>
      </c>
      <c r="I5" s="424" t="e">
        <f ca="1">_xll.ohRangeRetrieveError(H5)</f>
        <v>#NAME?</v>
      </c>
      <c r="J5" s="86"/>
    </row>
    <row r="6" spans="1:13" x14ac:dyDescent="0.2">
      <c r="A6" s="66"/>
      <c r="B6" s="872" t="str">
        <f t="shared" si="0"/>
        <v>4M</v>
      </c>
      <c r="C6" s="874">
        <v>4</v>
      </c>
      <c r="D6" s="873" t="str">
        <f t="shared" si="1"/>
        <v>x10F</v>
      </c>
      <c r="E6" s="872" t="str">
        <f t="shared" si="2"/>
        <v>GBPLibor6M</v>
      </c>
      <c r="F6" s="753" t="b">
        <v>0</v>
      </c>
      <c r="G6" s="872" t="str">
        <f t="shared" si="3"/>
        <v>GBP4x10F_Quote</v>
      </c>
      <c r="H6" s="872" t="e">
        <f ca="1">_xll.qlFraRateHelper(Trigger,G6&amp;"_rh",ObjectOverwrite,Permanent,G6,B6,E6)</f>
        <v>#NAME?</v>
      </c>
      <c r="I6" s="424" t="e">
        <f ca="1">_xll.ohRangeRetrieveError(H6)</f>
        <v>#NAME?</v>
      </c>
      <c r="J6" s="86"/>
    </row>
    <row r="7" spans="1:13" x14ac:dyDescent="0.2">
      <c r="A7" s="66"/>
      <c r="B7" s="872" t="str">
        <f t="shared" si="0"/>
        <v>5M</v>
      </c>
      <c r="C7" s="874">
        <v>5</v>
      </c>
      <c r="D7" s="873" t="str">
        <f t="shared" si="1"/>
        <v>x11F</v>
      </c>
      <c r="E7" s="872" t="str">
        <f t="shared" si="2"/>
        <v>GBPLibor6M</v>
      </c>
      <c r="F7" s="753" t="b">
        <v>0</v>
      </c>
      <c r="G7" s="872" t="str">
        <f t="shared" si="3"/>
        <v>GBP5x11F_Quote</v>
      </c>
      <c r="H7" s="872" t="e">
        <f ca="1">_xll.qlFraRateHelper(Trigger,G7&amp;"_rh",ObjectOverwrite,Permanent,G7,B7,E7)</f>
        <v>#NAME?</v>
      </c>
      <c r="I7" s="424" t="e">
        <f ca="1">_xll.ohRangeRetrieveError(H7)</f>
        <v>#NAME?</v>
      </c>
      <c r="J7" s="86"/>
    </row>
    <row r="8" spans="1:13" x14ac:dyDescent="0.2">
      <c r="A8" s="66"/>
      <c r="B8" s="872" t="str">
        <f t="shared" si="0"/>
        <v>6M</v>
      </c>
      <c r="C8" s="874">
        <v>6</v>
      </c>
      <c r="D8" s="873" t="str">
        <f t="shared" si="1"/>
        <v>x12F</v>
      </c>
      <c r="E8" s="872" t="str">
        <f t="shared" si="2"/>
        <v>GBPLibor6M</v>
      </c>
      <c r="F8" s="753" t="b">
        <v>0</v>
      </c>
      <c r="G8" s="872" t="str">
        <f t="shared" si="3"/>
        <v>GBP6x12F_Quote</v>
      </c>
      <c r="H8" s="872" t="e">
        <f ca="1">_xll.qlFraRateHelper(Trigger,G8&amp;"_rh",ObjectOverwrite,Permanent,G8,B8,E8)</f>
        <v>#NAME?</v>
      </c>
      <c r="I8" s="424" t="e">
        <f ca="1">_xll.ohRangeRetrieveError(H8)</f>
        <v>#NAME?</v>
      </c>
      <c r="J8" s="86"/>
    </row>
    <row r="9" spans="1:13" x14ac:dyDescent="0.2">
      <c r="A9" s="66"/>
      <c r="B9" s="872" t="str">
        <f t="shared" si="0"/>
        <v>7M</v>
      </c>
      <c r="C9" s="874">
        <v>7</v>
      </c>
      <c r="D9" s="873" t="str">
        <f t="shared" si="1"/>
        <v>x13F</v>
      </c>
      <c r="E9" s="872" t="str">
        <f t="shared" si="2"/>
        <v>GBPLibor6M</v>
      </c>
      <c r="F9" s="753" t="b">
        <v>0</v>
      </c>
      <c r="G9" s="872" t="str">
        <f t="shared" si="3"/>
        <v>GBP7x13F_Quote</v>
      </c>
      <c r="H9" s="872" t="e">
        <f ca="1">_xll.qlFraRateHelper(Trigger,G9&amp;"_rh",ObjectOverwrite,Permanent,G9,B9,E9)</f>
        <v>#NAME?</v>
      </c>
      <c r="I9" s="424" t="e">
        <f ca="1">_xll.ohRangeRetrieveError(H9)</f>
        <v>#NAME?</v>
      </c>
      <c r="J9" s="86"/>
    </row>
    <row r="10" spans="1:13" x14ac:dyDescent="0.2">
      <c r="A10" s="66"/>
      <c r="B10" s="872" t="str">
        <f t="shared" si="0"/>
        <v>8M</v>
      </c>
      <c r="C10" s="874">
        <v>8</v>
      </c>
      <c r="D10" s="873" t="str">
        <f t="shared" si="1"/>
        <v>x14F</v>
      </c>
      <c r="E10" s="872" t="str">
        <f t="shared" si="2"/>
        <v>GBPLibor6M</v>
      </c>
      <c r="F10" s="753" t="b">
        <v>0</v>
      </c>
      <c r="G10" s="872" t="str">
        <f t="shared" si="3"/>
        <v>GBP8x14F_Quote</v>
      </c>
      <c r="H10" s="872" t="e">
        <f ca="1">_xll.qlFraRateHelper(Trigger,G10&amp;"_rh",ObjectOverwrite,Permanent,G10,B10,E10)</f>
        <v>#NAME?</v>
      </c>
      <c r="I10" s="424" t="e">
        <f ca="1">_xll.ohRangeRetrieveError(H10)</f>
        <v>#NAME?</v>
      </c>
      <c r="J10" s="86"/>
    </row>
    <row r="11" spans="1:13" x14ac:dyDescent="0.2">
      <c r="A11" s="66"/>
      <c r="B11" s="872" t="str">
        <f t="shared" si="0"/>
        <v>9M</v>
      </c>
      <c r="C11" s="874">
        <v>9</v>
      </c>
      <c r="D11" s="873" t="str">
        <f t="shared" si="1"/>
        <v>x15F</v>
      </c>
      <c r="E11" s="872" t="str">
        <f t="shared" si="2"/>
        <v>GBPLibor6M</v>
      </c>
      <c r="F11" s="753" t="b">
        <v>0</v>
      </c>
      <c r="G11" s="872" t="str">
        <f t="shared" si="3"/>
        <v>GBP9x15F_Quote</v>
      </c>
      <c r="H11" s="872" t="e">
        <f ca="1">_xll.qlFraRateHelper(Trigger,G11&amp;"_rh",ObjectOverwrite,Permanent,G11,B11,E11)</f>
        <v>#NAME?</v>
      </c>
      <c r="I11" s="424" t="e">
        <f ca="1">_xll.ohRangeRetrieveError(H11)</f>
        <v>#NAME?</v>
      </c>
      <c r="J11" s="86"/>
    </row>
    <row r="12" spans="1:13" x14ac:dyDescent="0.2">
      <c r="A12" s="66"/>
      <c r="B12" s="872" t="str">
        <f t="shared" si="0"/>
        <v>10M</v>
      </c>
      <c r="C12" s="874">
        <v>10</v>
      </c>
      <c r="D12" s="873" t="str">
        <f t="shared" si="1"/>
        <v>x16F</v>
      </c>
      <c r="E12" s="872" t="str">
        <f t="shared" si="2"/>
        <v>GBPLibor6M</v>
      </c>
      <c r="F12" s="753" t="b">
        <v>0</v>
      </c>
      <c r="G12" s="872" t="str">
        <f t="shared" si="3"/>
        <v>GBP10x16F_Quote</v>
      </c>
      <c r="H12" s="872" t="e">
        <f ca="1">_xll.qlFraRateHelper(Trigger,G12&amp;"_rh",ObjectOverwrite,Permanent,G12,B12,E12)</f>
        <v>#NAME?</v>
      </c>
      <c r="I12" s="424" t="e">
        <f ca="1">_xll.ohRangeRetrieveError(H12)</f>
        <v>#NAME?</v>
      </c>
      <c r="J12" s="86"/>
    </row>
    <row r="13" spans="1:13" x14ac:dyDescent="0.2">
      <c r="A13" s="66"/>
      <c r="B13" s="872" t="str">
        <f t="shared" si="0"/>
        <v>11M</v>
      </c>
      <c r="C13" s="874">
        <v>11</v>
      </c>
      <c r="D13" s="873" t="str">
        <f t="shared" si="1"/>
        <v>x17F</v>
      </c>
      <c r="E13" s="872" t="str">
        <f t="shared" si="2"/>
        <v>GBPLibor6M</v>
      </c>
      <c r="F13" s="753" t="b">
        <v>0</v>
      </c>
      <c r="G13" s="872" t="str">
        <f t="shared" si="3"/>
        <v>GBP11x17F_Quote</v>
      </c>
      <c r="H13" s="872" t="e">
        <f ca="1">_xll.qlFraRateHelper(Trigger,G13&amp;"_rh",ObjectOverwrite,Permanent,G13,B13,E13)</f>
        <v>#NAME?</v>
      </c>
      <c r="I13" s="424" t="e">
        <f ca="1">_xll.ohRangeRetrieveError(H13)</f>
        <v>#NAME?</v>
      </c>
      <c r="J13" s="86"/>
    </row>
    <row r="14" spans="1:13" x14ac:dyDescent="0.2">
      <c r="A14" s="66"/>
      <c r="B14" s="872" t="str">
        <f t="shared" si="0"/>
        <v>12M</v>
      </c>
      <c r="C14" s="874">
        <v>12</v>
      </c>
      <c r="D14" s="873" t="str">
        <f t="shared" si="1"/>
        <v>x18F</v>
      </c>
      <c r="E14" s="872" t="str">
        <f t="shared" si="2"/>
        <v>GBPLibor6M</v>
      </c>
      <c r="F14" s="753" t="b">
        <v>0</v>
      </c>
      <c r="G14" s="872" t="str">
        <f t="shared" si="3"/>
        <v>GBP12x18F_Quote</v>
      </c>
      <c r="H14" s="872" t="e">
        <f ca="1">_xll.qlFraRateHelper(Trigger,G14&amp;"_rh",ObjectOverwrite,Permanent,G14,B14,E14)</f>
        <v>#NAME?</v>
      </c>
      <c r="I14" s="424" t="e">
        <f ca="1">_xll.ohRangeRetrieveError(H14)</f>
        <v>#NAME?</v>
      </c>
      <c r="J14" s="86"/>
    </row>
    <row r="15" spans="1:13" x14ac:dyDescent="0.2">
      <c r="A15" s="66"/>
      <c r="B15" s="872" t="str">
        <f t="shared" si="0"/>
        <v>13M</v>
      </c>
      <c r="C15" s="874">
        <v>13</v>
      </c>
      <c r="D15" s="873" t="str">
        <f t="shared" si="1"/>
        <v>x19F</v>
      </c>
      <c r="E15" s="872" t="str">
        <f t="shared" si="2"/>
        <v>GBPLibor6M</v>
      </c>
      <c r="F15" s="753" t="b">
        <v>0</v>
      </c>
      <c r="G15" s="872" t="str">
        <f t="shared" si="3"/>
        <v>GBP13x19F_Quote</v>
      </c>
      <c r="H15" s="872" t="e">
        <f ca="1">_xll.qlFraRateHelper(Trigger,G15&amp;"_rh",ObjectOverwrite,Permanent,G15,B15,E15)</f>
        <v>#NAME?</v>
      </c>
      <c r="I15" s="424" t="e">
        <f ca="1">_xll.ohRangeRetrieveError(H15)</f>
        <v>#NAME?</v>
      </c>
      <c r="J15" s="86"/>
    </row>
    <row r="16" spans="1:13" x14ac:dyDescent="0.2">
      <c r="A16" s="66"/>
      <c r="B16" s="872" t="str">
        <f t="shared" si="0"/>
        <v>14M</v>
      </c>
      <c r="C16" s="874">
        <v>14</v>
      </c>
      <c r="D16" s="873" t="str">
        <f t="shared" si="1"/>
        <v>x20F</v>
      </c>
      <c r="E16" s="872" t="str">
        <f t="shared" si="2"/>
        <v>GBPLibor6M</v>
      </c>
      <c r="F16" s="753" t="b">
        <v>0</v>
      </c>
      <c r="G16" s="872" t="str">
        <f t="shared" si="3"/>
        <v>GBP14x20F_Quote</v>
      </c>
      <c r="H16" s="872" t="e">
        <f ca="1">_xll.qlFraRateHelper(Trigger,G16&amp;"_rh",ObjectOverwrite,Permanent,G16,B16,E16)</f>
        <v>#NAME?</v>
      </c>
      <c r="I16" s="424" t="e">
        <f ca="1">_xll.ohRangeRetrieveError(H16)</f>
        <v>#NAME?</v>
      </c>
      <c r="J16" s="86"/>
    </row>
    <row r="17" spans="1:10" x14ac:dyDescent="0.2">
      <c r="A17" s="66"/>
      <c r="B17" s="872" t="str">
        <f t="shared" si="0"/>
        <v>15M</v>
      </c>
      <c r="C17" s="874">
        <v>15</v>
      </c>
      <c r="D17" s="873" t="str">
        <f t="shared" si="1"/>
        <v>x21F</v>
      </c>
      <c r="E17" s="872" t="str">
        <f t="shared" si="2"/>
        <v>GBPLibor6M</v>
      </c>
      <c r="F17" s="753" t="b">
        <v>0</v>
      </c>
      <c r="G17" s="872" t="str">
        <f t="shared" si="3"/>
        <v>GBP15x21F_Quote</v>
      </c>
      <c r="H17" s="872" t="e">
        <f ca="1">_xll.qlFraRateHelper(Trigger,G17&amp;"_rh",ObjectOverwrite,Permanent,G17,B17,E17)</f>
        <v>#NAME?</v>
      </c>
      <c r="I17" s="424" t="e">
        <f ca="1">_xll.ohRangeRetrieveError(H17)</f>
        <v>#NAME?</v>
      </c>
      <c r="J17" s="86"/>
    </row>
    <row r="18" spans="1:10" x14ac:dyDescent="0.2">
      <c r="A18" s="66"/>
      <c r="B18" s="872" t="str">
        <f t="shared" si="0"/>
        <v>16M</v>
      </c>
      <c r="C18" s="874">
        <v>16</v>
      </c>
      <c r="D18" s="873" t="str">
        <f t="shared" si="1"/>
        <v>x22F</v>
      </c>
      <c r="E18" s="872" t="str">
        <f t="shared" si="2"/>
        <v>GBPLibor6M</v>
      </c>
      <c r="F18" s="753" t="b">
        <v>0</v>
      </c>
      <c r="G18" s="872" t="str">
        <f t="shared" si="3"/>
        <v>GBP16x22F_Quote</v>
      </c>
      <c r="H18" s="872" t="e">
        <f ca="1">_xll.qlFraRateHelper(Trigger,G18&amp;"_rh",ObjectOverwrite,Permanent,G18,B18,E18)</f>
        <v>#NAME?</v>
      </c>
      <c r="I18" s="424" t="e">
        <f ca="1">_xll.ohRangeRetrieveError(H18)</f>
        <v>#NAME?</v>
      </c>
      <c r="J18" s="86"/>
    </row>
    <row r="19" spans="1:10" x14ac:dyDescent="0.2">
      <c r="A19" s="66"/>
      <c r="B19" s="872" t="str">
        <f t="shared" si="0"/>
        <v>17M</v>
      </c>
      <c r="C19" s="874">
        <v>17</v>
      </c>
      <c r="D19" s="873" t="str">
        <f t="shared" si="1"/>
        <v>x23F</v>
      </c>
      <c r="E19" s="872" t="str">
        <f t="shared" si="2"/>
        <v>GBPLibor6M</v>
      </c>
      <c r="F19" s="753" t="b">
        <v>0</v>
      </c>
      <c r="G19" s="872" t="str">
        <f t="shared" si="3"/>
        <v>GBP17x23F_Quote</v>
      </c>
      <c r="H19" s="872" t="e">
        <f ca="1">_xll.qlFraRateHelper(Trigger,G19&amp;"_rh",ObjectOverwrite,Permanent,G19,B19,E19)</f>
        <v>#NAME?</v>
      </c>
      <c r="I19" s="424" t="e">
        <f ca="1">_xll.ohRangeRetrieveError(H19)</f>
        <v>#NAME?</v>
      </c>
      <c r="J19" s="86"/>
    </row>
    <row r="20" spans="1:10" x14ac:dyDescent="0.2">
      <c r="A20" s="66"/>
      <c r="B20" s="272" t="str">
        <f t="shared" si="0"/>
        <v>18M</v>
      </c>
      <c r="C20" s="871">
        <v>18</v>
      </c>
      <c r="D20" s="766" t="str">
        <f t="shared" si="1"/>
        <v>x24F</v>
      </c>
      <c r="E20" s="272" t="str">
        <f t="shared" si="2"/>
        <v>GBPLibor6M</v>
      </c>
      <c r="F20" s="285" t="b">
        <v>0</v>
      </c>
      <c r="G20" s="272" t="str">
        <f t="shared" si="3"/>
        <v>GBP18x24F_Quote</v>
      </c>
      <c r="H20" s="272" t="e">
        <f ca="1">_xll.qlFraRateHelper(Trigger,G20&amp;"_rh",ObjectOverwrite,Permanent,G20,B20,E20)</f>
        <v>#NAME?</v>
      </c>
      <c r="I20" s="414" t="e">
        <f ca="1">_xll.ohRangeRetrieveError(H20)</f>
        <v>#NAME?</v>
      </c>
      <c r="J20" s="86"/>
    </row>
    <row r="21" spans="1:10" ht="12" thickBot="1" x14ac:dyDescent="0.25">
      <c r="A21" s="54"/>
      <c r="B21" s="53"/>
      <c r="C21" s="53"/>
      <c r="D21" s="53"/>
      <c r="E21" s="53"/>
      <c r="F21" s="53"/>
      <c r="G21" s="53"/>
      <c r="H21" s="269"/>
      <c r="I21" s="269"/>
      <c r="J21" s="403"/>
    </row>
    <row r="23" spans="1:10" x14ac:dyDescent="0.2">
      <c r="H23" s="398"/>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U42"/>
  <sheetViews>
    <sheetView workbookViewId="0"/>
  </sheetViews>
  <sheetFormatPr defaultRowHeight="11.25" x14ac:dyDescent="0.2"/>
  <cols>
    <col min="1" max="1" width="2.7109375" style="398" customWidth="1"/>
    <col min="2" max="2" width="6" style="398" bestFit="1"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0" width="15.140625" style="398" bestFit="1" customWidth="1"/>
    <col min="11" max="11" width="17.28515625" style="398" bestFit="1" customWidth="1"/>
    <col min="12" max="12" width="25.5703125" style="399" bestFit="1" customWidth="1"/>
    <col min="13" max="13" width="20.7109375" style="398" customWidth="1"/>
    <col min="14" max="14" width="2.7109375" style="398" customWidth="1"/>
    <col min="15" max="15" width="2.5703125" style="398" customWidth="1"/>
    <col min="16" max="16" width="4" style="398" bestFit="1" customWidth="1"/>
    <col min="17" max="18" width="3" style="398" bestFit="1" customWidth="1"/>
    <col min="19" max="20" width="9.140625" style="398"/>
    <col min="21" max="21" width="9.140625" style="398" customWidth="1"/>
    <col min="22" max="16384" width="9.140625" style="398"/>
  </cols>
  <sheetData>
    <row r="1" spans="1:21" ht="11.25" customHeight="1" x14ac:dyDescent="0.2">
      <c r="A1" s="66"/>
      <c r="B1" s="59"/>
      <c r="C1" s="85"/>
      <c r="D1" s="85"/>
      <c r="E1" s="85"/>
      <c r="F1" s="85"/>
      <c r="G1" s="85"/>
      <c r="H1" s="85"/>
      <c r="I1" s="85"/>
      <c r="J1" s="59" t="s">
        <v>87</v>
      </c>
      <c r="K1" s="59" t="str">
        <f>Currency&amp;"_YC"&amp;"STDRH"</f>
        <v>GBP_YCSTDRH</v>
      </c>
      <c r="L1" s="762" t="str">
        <f>K1&amp;"_Swaps.xml"</f>
        <v>GBP_YCSTDRH_Swaps.xml</v>
      </c>
      <c r="M1" s="85"/>
      <c r="N1" s="745"/>
    </row>
    <row r="2" spans="1:21" ht="25.5" customHeight="1" x14ac:dyDescent="0.2">
      <c r="A2" s="66"/>
      <c r="B2" s="296" t="s">
        <v>348</v>
      </c>
      <c r="C2" s="296" t="s">
        <v>130</v>
      </c>
      <c r="D2" s="296"/>
      <c r="E2" s="296"/>
      <c r="F2" s="296"/>
      <c r="G2" s="296" t="s">
        <v>392</v>
      </c>
      <c r="H2" s="296" t="s">
        <v>391</v>
      </c>
      <c r="I2" s="296" t="s">
        <v>390</v>
      </c>
      <c r="J2" s="296" t="s">
        <v>129</v>
      </c>
      <c r="K2" s="296" t="s">
        <v>347</v>
      </c>
      <c r="L2" s="761" t="str">
        <f>IF(Serialize,_xll.ohObjectSave(L3:L41,SerializationPath&amp;L1,FileOverwrite,Serialize),"---")</f>
        <v>---</v>
      </c>
      <c r="M2" s="870" t="e">
        <f ca="1">_xll.ohRangeRetrieveError(L2)</f>
        <v>#NAME?</v>
      </c>
      <c r="N2" s="745"/>
    </row>
    <row r="3" spans="1:21" ht="11.25" customHeight="1" x14ac:dyDescent="0.2">
      <c r="A3" s="89"/>
      <c r="B3" s="85"/>
      <c r="C3" s="85"/>
      <c r="D3" s="85"/>
      <c r="E3" s="85"/>
      <c r="F3" s="85"/>
      <c r="G3" s="85"/>
      <c r="H3" s="85"/>
      <c r="I3" s="85"/>
      <c r="J3" s="85"/>
      <c r="K3" s="85"/>
      <c r="L3" s="759" t="e">
        <f ca="1">IF(UPPER(FamilyName)="IBOR",_xll.qlEuribor(Trigger,,$J$1,ObjectOverwrite,Permanent),IF(UPPER(FamilyName)="LIBOR",_xll.qlLibor(Trigger,,ObjectOverwrite,Permanent,Currency,$J$1),"--"))</f>
        <v>#NAME?</v>
      </c>
      <c r="M3" s="758" t="e">
        <f ca="1">_xll.ohRangeRetrieveError(L3)</f>
        <v>#NAME?</v>
      </c>
      <c r="N3" s="745"/>
    </row>
    <row r="4" spans="1:21" ht="11.25" customHeight="1" thickBot="1" x14ac:dyDescent="0.25">
      <c r="A4" s="89"/>
      <c r="B4" s="85"/>
      <c r="C4" s="85"/>
      <c r="D4" s="85"/>
      <c r="E4" s="85"/>
      <c r="F4" s="85"/>
      <c r="G4" s="85"/>
      <c r="H4" s="85"/>
      <c r="I4" s="85"/>
      <c r="J4" s="85"/>
      <c r="K4" s="85"/>
      <c r="L4" s="85"/>
      <c r="M4" s="85"/>
      <c r="N4" s="745"/>
      <c r="T4" s="1933" t="e">
        <f ca="1">_xll.ohTrigger('General Settings_STD'!Trigger,Swap6M_MKT!Trigger2,'General Settings_ON'!Trigger2)</f>
        <v>#NAME?</v>
      </c>
      <c r="U4" s="1931" t="s">
        <v>634</v>
      </c>
    </row>
    <row r="5" spans="1:21" ht="11.25" customHeight="1" x14ac:dyDescent="0.2">
      <c r="A5" s="66"/>
      <c r="B5" s="757">
        <v>0</v>
      </c>
      <c r="C5" s="757" t="s">
        <v>389</v>
      </c>
      <c r="D5" s="757" t="s">
        <v>64</v>
      </c>
      <c r="E5" s="757" t="str">
        <f t="array" ref="E5:E41">VLOOKUP(Currency,Conventions,2)</f>
        <v>SB</v>
      </c>
      <c r="F5" s="757" t="str">
        <f t="array" ref="F5:F41">VLOOKUP(Currency,Conventions,3)</f>
        <v>6L</v>
      </c>
      <c r="G5" s="869" t="str">
        <f t="shared" ref="G5:G41" si="0">IF(UPPER(LEFT($E5))="A","Annual",IF(UPPER(LEFT($E5))="S","Semiannual","--"))</f>
        <v>Semiannual</v>
      </c>
      <c r="H5" s="869" t="s">
        <v>388</v>
      </c>
      <c r="I5" s="869" t="str">
        <f t="shared" ref="I5:I41" si="1">IF(UPPER(RIGHT($E5))="B",BondBasisDayCounter,IF(UPPER(RIGHT($E5))="M",MoneyMarketDayCounter,"--"))</f>
        <v>Actual/365 (Fixed)</v>
      </c>
      <c r="J5" s="868" t="e">
        <f ca="1">_xll.qlSimpleQuote(Trigger,,,,0)</f>
        <v>#NAME?</v>
      </c>
      <c r="K5" s="755" t="str">
        <f t="shared" ref="K5:K41" si="2">Currency&amp;$E5&amp;$F5&amp;$D5&amp;QuoteSuffix</f>
        <v>GBPSB6L1Y_Quote</v>
      </c>
      <c r="L5" s="434" t="e">
        <f ca="1">_xll.qlSwapRateHelper(Trigger,K5&amp;"_rh",ObjectOverwrite,Permanent,$K5,B5,$D5,Calendar,$G5,$H5,$I5,$L$3,$J5,C5)</f>
        <v>#NAME?</v>
      </c>
      <c r="M5" s="867" t="e">
        <f ca="1">_xll.ohRangeRetrieveError(L5)</f>
        <v>#NAME?</v>
      </c>
      <c r="N5" s="745"/>
      <c r="P5" s="866" t="s">
        <v>49</v>
      </c>
      <c r="Q5" s="865"/>
      <c r="R5" s="864"/>
      <c r="T5" s="1933"/>
      <c r="U5" s="1931" t="s">
        <v>635</v>
      </c>
    </row>
    <row r="6" spans="1:21" ht="11.25" customHeight="1" x14ac:dyDescent="0.2">
      <c r="A6" s="66"/>
      <c r="B6" s="753">
        <v>0</v>
      </c>
      <c r="C6" s="753" t="s">
        <v>389</v>
      </c>
      <c r="D6" s="753" t="s">
        <v>134</v>
      </c>
      <c r="E6" s="753" t="str">
        <v>SB</v>
      </c>
      <c r="F6" s="753" t="str">
        <v>6L</v>
      </c>
      <c r="G6" s="857" t="str">
        <f t="shared" si="0"/>
        <v>Semiannual</v>
      </c>
      <c r="H6" s="857" t="s">
        <v>388</v>
      </c>
      <c r="I6" s="857" t="str">
        <f t="shared" si="1"/>
        <v>Actual/365 (Fixed)</v>
      </c>
      <c r="J6" s="856" t="e">
        <f ca="1">_xll.qlSimpleQuote(Trigger,,,,0)</f>
        <v>#NAME?</v>
      </c>
      <c r="K6" s="751" t="str">
        <f t="shared" si="2"/>
        <v>GBPSB6L15M_Quote</v>
      </c>
      <c r="L6" s="425" t="e">
        <f ca="1">_xll.qlSwapRateHelper(Trigger,K6&amp;"_rh",ObjectOverwrite,Permanent,$K6,B6,$D6,Calendar,$G6,$H6,$I6,$L$3,$J6,C6)</f>
        <v>#NAME?</v>
      </c>
      <c r="M6" s="855" t="e">
        <f ca="1">_xll.ohRangeRetrieveError(L6)</f>
        <v>#NAME?</v>
      </c>
      <c r="N6" s="745"/>
      <c r="P6" s="863" t="s">
        <v>48</v>
      </c>
      <c r="Q6" s="862" t="s">
        <v>127</v>
      </c>
      <c r="R6" s="861" t="s">
        <v>125</v>
      </c>
    </row>
    <row r="7" spans="1:21" ht="11.25" customHeight="1" x14ac:dyDescent="0.2">
      <c r="A7" s="66"/>
      <c r="B7" s="753">
        <v>0</v>
      </c>
      <c r="C7" s="753" t="s">
        <v>389</v>
      </c>
      <c r="D7" s="753" t="s">
        <v>133</v>
      </c>
      <c r="E7" s="753" t="str">
        <v>SB</v>
      </c>
      <c r="F7" s="753" t="str">
        <v>6L</v>
      </c>
      <c r="G7" s="857" t="str">
        <f t="shared" si="0"/>
        <v>Semiannual</v>
      </c>
      <c r="H7" s="857" t="s">
        <v>388</v>
      </c>
      <c r="I7" s="857" t="str">
        <f t="shared" si="1"/>
        <v>Actual/365 (Fixed)</v>
      </c>
      <c r="J7" s="856" t="e">
        <f ca="1">_xll.qlSimpleQuote(Trigger,,,,0)</f>
        <v>#NAME?</v>
      </c>
      <c r="K7" s="751" t="str">
        <f t="shared" si="2"/>
        <v>GBPSB6L18M_Quote</v>
      </c>
      <c r="L7" s="425" t="e">
        <f ca="1">_xll.qlSwapRateHelper(Trigger,K7&amp;"_rh",ObjectOverwrite,Permanent,$K7,B7,$D7,Calendar,$G7,$H7,$I7,$L$3,$J7,C7)</f>
        <v>#NAME?</v>
      </c>
      <c r="M7" s="855" t="e">
        <f ca="1">_xll.ohRangeRetrieveError(L7)</f>
        <v>#NAME?</v>
      </c>
      <c r="N7" s="745"/>
      <c r="P7" s="863" t="s">
        <v>43</v>
      </c>
      <c r="Q7" s="862" t="s">
        <v>124</v>
      </c>
      <c r="R7" s="861" t="s">
        <v>121</v>
      </c>
    </row>
    <row r="8" spans="1:21" ht="11.25" customHeight="1" x14ac:dyDescent="0.2">
      <c r="A8" s="66"/>
      <c r="B8" s="753">
        <v>0</v>
      </c>
      <c r="C8" s="753" t="s">
        <v>389</v>
      </c>
      <c r="D8" s="753" t="s">
        <v>132</v>
      </c>
      <c r="E8" s="753" t="str">
        <v>SB</v>
      </c>
      <c r="F8" s="753" t="str">
        <v>6L</v>
      </c>
      <c r="G8" s="857" t="str">
        <f t="shared" si="0"/>
        <v>Semiannual</v>
      </c>
      <c r="H8" s="857" t="s">
        <v>388</v>
      </c>
      <c r="I8" s="857" t="str">
        <f t="shared" si="1"/>
        <v>Actual/365 (Fixed)</v>
      </c>
      <c r="J8" s="856" t="e">
        <f ca="1">_xll.qlSimpleQuote(Trigger,,,,0)</f>
        <v>#NAME?</v>
      </c>
      <c r="K8" s="751" t="str">
        <f t="shared" si="2"/>
        <v>GBPSB6L21M_Quote</v>
      </c>
      <c r="L8" s="425" t="e">
        <f ca="1">_xll.qlSwapRateHelper(Trigger,K8&amp;"_rh",ObjectOverwrite,Permanent,$K8,B8,$D8,Calendar,$G8,$H8,$I8,$L$3,$J8,C8)</f>
        <v>#NAME?</v>
      </c>
      <c r="M8" s="855" t="e">
        <f ca="1">_xll.ohRangeRetrieveError(L8)</f>
        <v>#NAME?</v>
      </c>
      <c r="N8" s="745"/>
      <c r="P8" s="863" t="s">
        <v>42</v>
      </c>
      <c r="Q8" s="862"/>
      <c r="R8" s="861"/>
    </row>
    <row r="9" spans="1:21" ht="11.25" customHeight="1" thickBot="1" x14ac:dyDescent="0.25">
      <c r="A9" s="66"/>
      <c r="B9" s="753">
        <v>0</v>
      </c>
      <c r="C9" s="753" t="s">
        <v>389</v>
      </c>
      <c r="D9" s="753" t="s">
        <v>63</v>
      </c>
      <c r="E9" s="753" t="str">
        <v>SB</v>
      </c>
      <c r="F9" s="753" t="str">
        <v>6L</v>
      </c>
      <c r="G9" s="857" t="str">
        <f t="shared" si="0"/>
        <v>Semiannual</v>
      </c>
      <c r="H9" s="857" t="s">
        <v>388</v>
      </c>
      <c r="I9" s="857" t="str">
        <f t="shared" si="1"/>
        <v>Actual/365 (Fixed)</v>
      </c>
      <c r="J9" s="856" t="e">
        <f ca="1">_xll.qlSimpleQuote(Trigger,,,,0)</f>
        <v>#NAME?</v>
      </c>
      <c r="K9" s="751" t="str">
        <f t="shared" si="2"/>
        <v>GBPSB6L2Y_Quote</v>
      </c>
      <c r="L9" s="425" t="e">
        <f ca="1">_xll.qlSwapRateHelper(Trigger,K9&amp;"_rh",ObjectOverwrite,Permanent,$K9,B9,$D9,Calendar,$G9,$H9,$I9,$L$3,$J9,C9)</f>
        <v>#NAME?</v>
      </c>
      <c r="M9" s="855" t="e">
        <f ca="1">_xll.ohRangeRetrieveError(L9)</f>
        <v>#NAME?</v>
      </c>
      <c r="N9" s="745"/>
      <c r="P9" s="860" t="s">
        <v>41</v>
      </c>
      <c r="Q9" s="859" t="s">
        <v>123</v>
      </c>
      <c r="R9" s="858" t="s">
        <v>120</v>
      </c>
    </row>
    <row r="10" spans="1:21" ht="11.25" customHeight="1" x14ac:dyDescent="0.2">
      <c r="A10" s="66"/>
      <c r="B10" s="753">
        <v>0</v>
      </c>
      <c r="C10" s="753" t="s">
        <v>389</v>
      </c>
      <c r="D10" s="753" t="s">
        <v>62</v>
      </c>
      <c r="E10" s="753" t="str">
        <v>SB</v>
      </c>
      <c r="F10" s="753" t="str">
        <v>6L</v>
      </c>
      <c r="G10" s="857" t="str">
        <f t="shared" si="0"/>
        <v>Semiannual</v>
      </c>
      <c r="H10" s="857" t="s">
        <v>388</v>
      </c>
      <c r="I10" s="857" t="str">
        <f t="shared" si="1"/>
        <v>Actual/365 (Fixed)</v>
      </c>
      <c r="J10" s="856" t="e">
        <f ca="1">_xll.qlSimpleQuote(Trigger,,,,0)</f>
        <v>#NAME?</v>
      </c>
      <c r="K10" s="751" t="str">
        <f t="shared" si="2"/>
        <v>GBPSB6L3Y_Quote</v>
      </c>
      <c r="L10" s="425" t="e">
        <f ca="1">_xll.qlSwapRateHelper(Trigger,K10&amp;"_rh",ObjectOverwrite,Permanent,$K10,B10,$D10,Calendar,$G10,$H10,$I10,$L$3,$J10,C10)</f>
        <v>#NAME?</v>
      </c>
      <c r="M10" s="855" t="e">
        <f ca="1">_xll.ohRangeRetrieveError(L10)</f>
        <v>#NAME?</v>
      </c>
      <c r="N10" s="745"/>
    </row>
    <row r="11" spans="1:21" ht="11.25" customHeight="1" x14ac:dyDescent="0.2">
      <c r="A11" s="66"/>
      <c r="B11" s="753">
        <v>0</v>
      </c>
      <c r="C11" s="753" t="s">
        <v>389</v>
      </c>
      <c r="D11" s="753" t="s">
        <v>61</v>
      </c>
      <c r="E11" s="753" t="str">
        <v>SB</v>
      </c>
      <c r="F11" s="753" t="str">
        <v>6L</v>
      </c>
      <c r="G11" s="857" t="str">
        <f t="shared" si="0"/>
        <v>Semiannual</v>
      </c>
      <c r="H11" s="857" t="s">
        <v>388</v>
      </c>
      <c r="I11" s="857" t="str">
        <f t="shared" si="1"/>
        <v>Actual/365 (Fixed)</v>
      </c>
      <c r="J11" s="856" t="e">
        <f ca="1">_xll.qlSimpleQuote(Trigger,,,,0)</f>
        <v>#NAME?</v>
      </c>
      <c r="K11" s="751" t="str">
        <f t="shared" si="2"/>
        <v>GBPSB6L4Y_Quote</v>
      </c>
      <c r="L11" s="425" t="e">
        <f ca="1">_xll.qlSwapRateHelper(Trigger,K11&amp;"_rh",ObjectOverwrite,Permanent,$K11,B11,$D11,Calendar,$G11,$H11,$I11,$L$3,$J11,C11)</f>
        <v>#NAME?</v>
      </c>
      <c r="M11" s="855" t="e">
        <f ca="1">_xll.ohRangeRetrieveError(L11)</f>
        <v>#NAME?</v>
      </c>
      <c r="N11" s="745"/>
    </row>
    <row r="12" spans="1:21" ht="11.25" customHeight="1" x14ac:dyDescent="0.2">
      <c r="A12" s="66"/>
      <c r="B12" s="753">
        <v>0</v>
      </c>
      <c r="C12" s="753" t="s">
        <v>389</v>
      </c>
      <c r="D12" s="753" t="s">
        <v>60</v>
      </c>
      <c r="E12" s="753" t="str">
        <v>SB</v>
      </c>
      <c r="F12" s="753" t="str">
        <v>6L</v>
      </c>
      <c r="G12" s="857" t="str">
        <f t="shared" si="0"/>
        <v>Semiannual</v>
      </c>
      <c r="H12" s="857" t="s">
        <v>388</v>
      </c>
      <c r="I12" s="857" t="str">
        <f t="shared" si="1"/>
        <v>Actual/365 (Fixed)</v>
      </c>
      <c r="J12" s="856" t="e">
        <f ca="1">_xll.qlSimpleQuote(Trigger,,,,0)</f>
        <v>#NAME?</v>
      </c>
      <c r="K12" s="751" t="str">
        <f t="shared" si="2"/>
        <v>GBPSB6L5Y_Quote</v>
      </c>
      <c r="L12" s="425" t="e">
        <f ca="1">_xll.qlSwapRateHelper(Trigger,K12&amp;"_rh",ObjectOverwrite,Permanent,$K12,B12,$D12,Calendar,$G12,$H12,$I12,$L$3,$J12,C12)</f>
        <v>#NAME?</v>
      </c>
      <c r="M12" s="855" t="e">
        <f ca="1">_xll.ohRangeRetrieveError(L12)</f>
        <v>#NAME?</v>
      </c>
      <c r="N12" s="745"/>
    </row>
    <row r="13" spans="1:21" ht="11.25" customHeight="1" x14ac:dyDescent="0.2">
      <c r="A13" s="66"/>
      <c r="B13" s="753">
        <v>0</v>
      </c>
      <c r="C13" s="753" t="s">
        <v>389</v>
      </c>
      <c r="D13" s="753" t="s">
        <v>59</v>
      </c>
      <c r="E13" s="753" t="str">
        <v>SB</v>
      </c>
      <c r="F13" s="753" t="str">
        <v>6L</v>
      </c>
      <c r="G13" s="857" t="str">
        <f t="shared" si="0"/>
        <v>Semiannual</v>
      </c>
      <c r="H13" s="857" t="s">
        <v>388</v>
      </c>
      <c r="I13" s="857" t="str">
        <f t="shared" si="1"/>
        <v>Actual/365 (Fixed)</v>
      </c>
      <c r="J13" s="856" t="e">
        <f ca="1">_xll.qlSimpleQuote(Trigger,,,,0)</f>
        <v>#NAME?</v>
      </c>
      <c r="K13" s="751" t="str">
        <f t="shared" si="2"/>
        <v>GBPSB6L6Y_Quote</v>
      </c>
      <c r="L13" s="425" t="e">
        <f ca="1">_xll.qlSwapRateHelper(Trigger,K13&amp;"_rh",ObjectOverwrite,Permanent,$K13,B13,$D13,Calendar,$G13,$H13,$I13,$L$3,$J13,C13)</f>
        <v>#NAME?</v>
      </c>
      <c r="M13" s="855" t="e">
        <f ca="1">_xll.ohRangeRetrieveError(L13)</f>
        <v>#NAME?</v>
      </c>
      <c r="N13" s="745"/>
    </row>
    <row r="14" spans="1:21" ht="11.25" customHeight="1" x14ac:dyDescent="0.2">
      <c r="A14" s="66"/>
      <c r="B14" s="753">
        <v>0</v>
      </c>
      <c r="C14" s="753" t="s">
        <v>389</v>
      </c>
      <c r="D14" s="753" t="s">
        <v>58</v>
      </c>
      <c r="E14" s="753" t="str">
        <v>SB</v>
      </c>
      <c r="F14" s="753" t="str">
        <v>6L</v>
      </c>
      <c r="G14" s="857" t="str">
        <f t="shared" si="0"/>
        <v>Semiannual</v>
      </c>
      <c r="H14" s="857" t="s">
        <v>388</v>
      </c>
      <c r="I14" s="857" t="str">
        <f t="shared" si="1"/>
        <v>Actual/365 (Fixed)</v>
      </c>
      <c r="J14" s="856" t="e">
        <f ca="1">_xll.qlSimpleQuote(Trigger,,,,0)</f>
        <v>#NAME?</v>
      </c>
      <c r="K14" s="751" t="str">
        <f t="shared" si="2"/>
        <v>GBPSB6L7Y_Quote</v>
      </c>
      <c r="L14" s="425" t="e">
        <f ca="1">_xll.qlSwapRateHelper(Trigger,K14&amp;"_rh",ObjectOverwrite,Permanent,$K14,B14,$D14,Calendar,$G14,$H14,$I14,$L$3,$J14,C14)</f>
        <v>#NAME?</v>
      </c>
      <c r="M14" s="855" t="e">
        <f ca="1">_xll.ohRangeRetrieveError(L14)</f>
        <v>#NAME?</v>
      </c>
      <c r="N14" s="745"/>
    </row>
    <row r="15" spans="1:21" ht="11.25" customHeight="1" x14ac:dyDescent="0.2">
      <c r="A15" s="66"/>
      <c r="B15" s="753">
        <v>0</v>
      </c>
      <c r="C15" s="753" t="s">
        <v>389</v>
      </c>
      <c r="D15" s="753" t="s">
        <v>57</v>
      </c>
      <c r="E15" s="753" t="str">
        <v>SB</v>
      </c>
      <c r="F15" s="753" t="str">
        <v>6L</v>
      </c>
      <c r="G15" s="857" t="str">
        <f t="shared" si="0"/>
        <v>Semiannual</v>
      </c>
      <c r="H15" s="857" t="s">
        <v>388</v>
      </c>
      <c r="I15" s="857" t="str">
        <f t="shared" si="1"/>
        <v>Actual/365 (Fixed)</v>
      </c>
      <c r="J15" s="856" t="e">
        <f ca="1">_xll.qlSimpleQuote(Trigger,,,,0)</f>
        <v>#NAME?</v>
      </c>
      <c r="K15" s="751" t="str">
        <f t="shared" si="2"/>
        <v>GBPSB6L8Y_Quote</v>
      </c>
      <c r="L15" s="425" t="e">
        <f ca="1">_xll.qlSwapRateHelper(Trigger,K15&amp;"_rh",ObjectOverwrite,Permanent,$K15,B15,$D15,Calendar,$G15,$H15,$I15,$L$3,$J15,C15)</f>
        <v>#NAME?</v>
      </c>
      <c r="M15" s="855" t="e">
        <f ca="1">_xll.ohRangeRetrieveError(L15)</f>
        <v>#NAME?</v>
      </c>
      <c r="N15" s="745"/>
    </row>
    <row r="16" spans="1:21" ht="11.25" customHeight="1" x14ac:dyDescent="0.2">
      <c r="A16" s="66"/>
      <c r="B16" s="753">
        <v>0</v>
      </c>
      <c r="C16" s="753" t="s">
        <v>389</v>
      </c>
      <c r="D16" s="753" t="s">
        <v>56</v>
      </c>
      <c r="E16" s="753" t="str">
        <v>SB</v>
      </c>
      <c r="F16" s="753" t="str">
        <v>6L</v>
      </c>
      <c r="G16" s="857" t="str">
        <f t="shared" si="0"/>
        <v>Semiannual</v>
      </c>
      <c r="H16" s="857" t="s">
        <v>388</v>
      </c>
      <c r="I16" s="857" t="str">
        <f t="shared" si="1"/>
        <v>Actual/365 (Fixed)</v>
      </c>
      <c r="J16" s="856" t="e">
        <f ca="1">_xll.qlSimpleQuote(Trigger,,,,0)</f>
        <v>#NAME?</v>
      </c>
      <c r="K16" s="751" t="str">
        <f t="shared" si="2"/>
        <v>GBPSB6L9Y_Quote</v>
      </c>
      <c r="L16" s="425" t="e">
        <f ca="1">_xll.qlSwapRateHelper(Trigger,K16&amp;"_rh",ObjectOverwrite,Permanent,$K16,B16,$D16,Calendar,$G16,$H16,$I16,$L$3,$J16,C16)</f>
        <v>#NAME?</v>
      </c>
      <c r="M16" s="855" t="e">
        <f ca="1">_xll.ohRangeRetrieveError(L16)</f>
        <v>#NAME?</v>
      </c>
      <c r="N16" s="745"/>
    </row>
    <row r="17" spans="1:14" ht="11.25" customHeight="1" x14ac:dyDescent="0.2">
      <c r="A17" s="66"/>
      <c r="B17" s="753">
        <v>0</v>
      </c>
      <c r="C17" s="753" t="s">
        <v>389</v>
      </c>
      <c r="D17" s="753" t="s">
        <v>55</v>
      </c>
      <c r="E17" s="753" t="str">
        <v>SB</v>
      </c>
      <c r="F17" s="753" t="str">
        <v>6L</v>
      </c>
      <c r="G17" s="857" t="str">
        <f t="shared" si="0"/>
        <v>Semiannual</v>
      </c>
      <c r="H17" s="857" t="s">
        <v>388</v>
      </c>
      <c r="I17" s="857" t="str">
        <f t="shared" si="1"/>
        <v>Actual/365 (Fixed)</v>
      </c>
      <c r="J17" s="856" t="e">
        <f ca="1">_xll.qlSimpleQuote(Trigger,,,,0)</f>
        <v>#NAME?</v>
      </c>
      <c r="K17" s="751" t="str">
        <f t="shared" si="2"/>
        <v>GBPSB6L10Y_Quote</v>
      </c>
      <c r="L17" s="425" t="e">
        <f ca="1">_xll.qlSwapRateHelper(Trigger,K17&amp;"_rh",ObjectOverwrite,Permanent,$K17,B17,$D17,Calendar,$G17,$H17,$I17,$L$3,$J17,C17)</f>
        <v>#NAME?</v>
      </c>
      <c r="M17" s="855" t="e">
        <f ca="1">_xll.ohRangeRetrieveError(L17)</f>
        <v>#NAME?</v>
      </c>
      <c r="N17" s="745"/>
    </row>
    <row r="18" spans="1:14" ht="11.25" customHeight="1" x14ac:dyDescent="0.2">
      <c r="A18" s="66"/>
      <c r="B18" s="753">
        <v>0</v>
      </c>
      <c r="C18" s="753" t="s">
        <v>389</v>
      </c>
      <c r="D18" s="753" t="s">
        <v>119</v>
      </c>
      <c r="E18" s="753" t="str">
        <v>SB</v>
      </c>
      <c r="F18" s="753" t="str">
        <v>6L</v>
      </c>
      <c r="G18" s="857" t="str">
        <f t="shared" si="0"/>
        <v>Semiannual</v>
      </c>
      <c r="H18" s="857" t="s">
        <v>388</v>
      </c>
      <c r="I18" s="857" t="str">
        <f t="shared" si="1"/>
        <v>Actual/365 (Fixed)</v>
      </c>
      <c r="J18" s="856" t="e">
        <f ca="1">_xll.qlSimpleQuote(Trigger,,,,0)</f>
        <v>#NAME?</v>
      </c>
      <c r="K18" s="751" t="str">
        <f t="shared" si="2"/>
        <v>GBPSB6L11Y_Quote</v>
      </c>
      <c r="L18" s="425" t="e">
        <f ca="1">_xll.qlSwapRateHelper(Trigger,K18&amp;"_rh",ObjectOverwrite,Permanent,$K18,B18,$D18,Calendar,$G18,$H18,$I18,$L$3,$J18,C18)</f>
        <v>#NAME?</v>
      </c>
      <c r="M18" s="855" t="e">
        <f ca="1">_xll.ohRangeRetrieveError(L18)</f>
        <v>#NAME?</v>
      </c>
      <c r="N18" s="745"/>
    </row>
    <row r="19" spans="1:14" ht="11.25" customHeight="1" x14ac:dyDescent="0.2">
      <c r="A19" s="66"/>
      <c r="B19" s="753">
        <v>0</v>
      </c>
      <c r="C19" s="753" t="s">
        <v>389</v>
      </c>
      <c r="D19" s="753" t="s">
        <v>54</v>
      </c>
      <c r="E19" s="753" t="str">
        <v>SB</v>
      </c>
      <c r="F19" s="753" t="str">
        <v>6L</v>
      </c>
      <c r="G19" s="857" t="str">
        <f t="shared" si="0"/>
        <v>Semiannual</v>
      </c>
      <c r="H19" s="857" t="s">
        <v>388</v>
      </c>
      <c r="I19" s="857" t="str">
        <f t="shared" si="1"/>
        <v>Actual/365 (Fixed)</v>
      </c>
      <c r="J19" s="856" t="e">
        <f ca="1">_xll.qlSimpleQuote(Trigger,,,,0)</f>
        <v>#NAME?</v>
      </c>
      <c r="K19" s="751" t="str">
        <f t="shared" si="2"/>
        <v>GBPSB6L12Y_Quote</v>
      </c>
      <c r="L19" s="425" t="e">
        <f ca="1">_xll.qlSwapRateHelper(Trigger,K19&amp;"_rh",ObjectOverwrite,Permanent,$K19,B19,$D19,Calendar,$G19,$H19,$I19,$L$3,$J19,C19)</f>
        <v>#NAME?</v>
      </c>
      <c r="M19" s="855" t="e">
        <f ca="1">_xll.ohRangeRetrieveError(L19)</f>
        <v>#NAME?</v>
      </c>
      <c r="N19" s="745"/>
    </row>
    <row r="20" spans="1:14" ht="11.25" customHeight="1" x14ac:dyDescent="0.2">
      <c r="A20" s="66"/>
      <c r="B20" s="753">
        <v>0</v>
      </c>
      <c r="C20" s="753" t="s">
        <v>389</v>
      </c>
      <c r="D20" s="753" t="s">
        <v>118</v>
      </c>
      <c r="E20" s="753" t="str">
        <v>SB</v>
      </c>
      <c r="F20" s="753" t="str">
        <v>6L</v>
      </c>
      <c r="G20" s="857" t="str">
        <f t="shared" si="0"/>
        <v>Semiannual</v>
      </c>
      <c r="H20" s="857" t="s">
        <v>388</v>
      </c>
      <c r="I20" s="857" t="str">
        <f t="shared" si="1"/>
        <v>Actual/365 (Fixed)</v>
      </c>
      <c r="J20" s="856" t="e">
        <f ca="1">_xll.qlSimpleQuote(Trigger,,,,0)</f>
        <v>#NAME?</v>
      </c>
      <c r="K20" s="751" t="str">
        <f t="shared" si="2"/>
        <v>GBPSB6L13Y_Quote</v>
      </c>
      <c r="L20" s="425" t="e">
        <f ca="1">_xll.qlSwapRateHelper(Trigger,K20&amp;"_rh",ObjectOverwrite,Permanent,$K20,B20,$D20,Calendar,$G20,$H20,$I20,$L$3,$J20,C20)</f>
        <v>#NAME?</v>
      </c>
      <c r="M20" s="855" t="e">
        <f ca="1">_xll.ohRangeRetrieveError(L20)</f>
        <v>#NAME?</v>
      </c>
      <c r="N20" s="745"/>
    </row>
    <row r="21" spans="1:14" ht="11.25" customHeight="1" x14ac:dyDescent="0.2">
      <c r="A21" s="66"/>
      <c r="B21" s="753">
        <v>0</v>
      </c>
      <c r="C21" s="753" t="s">
        <v>389</v>
      </c>
      <c r="D21" s="753" t="s">
        <v>117</v>
      </c>
      <c r="E21" s="753" t="str">
        <v>SB</v>
      </c>
      <c r="F21" s="753" t="str">
        <v>6L</v>
      </c>
      <c r="G21" s="857" t="str">
        <f t="shared" si="0"/>
        <v>Semiannual</v>
      </c>
      <c r="H21" s="857" t="s">
        <v>388</v>
      </c>
      <c r="I21" s="857" t="str">
        <f t="shared" si="1"/>
        <v>Actual/365 (Fixed)</v>
      </c>
      <c r="J21" s="856" t="e">
        <f ca="1">_xll.qlSimpleQuote(Trigger,,,,0)</f>
        <v>#NAME?</v>
      </c>
      <c r="K21" s="751" t="str">
        <f t="shared" si="2"/>
        <v>GBPSB6L14Y_Quote</v>
      </c>
      <c r="L21" s="425" t="e">
        <f ca="1">_xll.qlSwapRateHelper(Trigger,K21&amp;"_rh",ObjectOverwrite,Permanent,$K21,B21,$D21,Calendar,$G21,$H21,$I21,$L$3,$J21,C21)</f>
        <v>#NAME?</v>
      </c>
      <c r="M21" s="855" t="e">
        <f ca="1">_xll.ohRangeRetrieveError(L21)</f>
        <v>#NAME?</v>
      </c>
      <c r="N21" s="745"/>
    </row>
    <row r="22" spans="1:14" ht="11.25" customHeight="1" x14ac:dyDescent="0.2">
      <c r="A22" s="66"/>
      <c r="B22" s="753">
        <v>0</v>
      </c>
      <c r="C22" s="753" t="s">
        <v>389</v>
      </c>
      <c r="D22" s="753" t="s">
        <v>53</v>
      </c>
      <c r="E22" s="753" t="str">
        <v>SB</v>
      </c>
      <c r="F22" s="753" t="str">
        <v>6L</v>
      </c>
      <c r="G22" s="857" t="str">
        <f t="shared" si="0"/>
        <v>Semiannual</v>
      </c>
      <c r="H22" s="857" t="s">
        <v>388</v>
      </c>
      <c r="I22" s="857" t="str">
        <f t="shared" si="1"/>
        <v>Actual/365 (Fixed)</v>
      </c>
      <c r="J22" s="856" t="e">
        <f ca="1">_xll.qlSimpleQuote(Trigger,,,,0)</f>
        <v>#NAME?</v>
      </c>
      <c r="K22" s="751" t="str">
        <f t="shared" si="2"/>
        <v>GBPSB6L15Y_Quote</v>
      </c>
      <c r="L22" s="425" t="e">
        <f ca="1">_xll.qlSwapRateHelper(Trigger,K22&amp;"_rh",ObjectOverwrite,Permanent,$K22,B22,$D22,Calendar,$G22,$H22,$I22,$L$3,$J22,C22)</f>
        <v>#NAME?</v>
      </c>
      <c r="M22" s="855" t="e">
        <f ca="1">_xll.ohRangeRetrieveError(L22)</f>
        <v>#NAME?</v>
      </c>
      <c r="N22" s="745"/>
    </row>
    <row r="23" spans="1:14" ht="11.25" customHeight="1" x14ac:dyDescent="0.2">
      <c r="A23" s="66"/>
      <c r="B23" s="753">
        <v>0</v>
      </c>
      <c r="C23" s="753" t="s">
        <v>389</v>
      </c>
      <c r="D23" s="753" t="s">
        <v>116</v>
      </c>
      <c r="E23" s="753" t="str">
        <v>SB</v>
      </c>
      <c r="F23" s="753" t="str">
        <v>6L</v>
      </c>
      <c r="G23" s="857" t="str">
        <f t="shared" si="0"/>
        <v>Semiannual</v>
      </c>
      <c r="H23" s="857" t="s">
        <v>388</v>
      </c>
      <c r="I23" s="857" t="str">
        <f t="shared" si="1"/>
        <v>Actual/365 (Fixed)</v>
      </c>
      <c r="J23" s="856" t="e">
        <f ca="1">_xll.qlSimpleQuote(Trigger,,,,0)</f>
        <v>#NAME?</v>
      </c>
      <c r="K23" s="751" t="str">
        <f t="shared" si="2"/>
        <v>GBPSB6L16Y_Quote</v>
      </c>
      <c r="L23" s="425" t="e">
        <f ca="1">_xll.qlSwapRateHelper(Trigger,K23&amp;"_rh",ObjectOverwrite,Permanent,$K23,B23,$D23,Calendar,$G23,$H23,$I23,$L$3,$J23,C23)</f>
        <v>#NAME?</v>
      </c>
      <c r="M23" s="855" t="e">
        <f ca="1">_xll.ohRangeRetrieveError(L23)</f>
        <v>#NAME?</v>
      </c>
      <c r="N23" s="745"/>
    </row>
    <row r="24" spans="1:14" ht="11.25" customHeight="1" x14ac:dyDescent="0.2">
      <c r="A24" s="66"/>
      <c r="B24" s="753">
        <v>0</v>
      </c>
      <c r="C24" s="753" t="s">
        <v>389</v>
      </c>
      <c r="D24" s="753" t="s">
        <v>115</v>
      </c>
      <c r="E24" s="753" t="str">
        <v>SB</v>
      </c>
      <c r="F24" s="753" t="str">
        <v>6L</v>
      </c>
      <c r="G24" s="857" t="str">
        <f t="shared" si="0"/>
        <v>Semiannual</v>
      </c>
      <c r="H24" s="857" t="s">
        <v>388</v>
      </c>
      <c r="I24" s="857" t="str">
        <f t="shared" si="1"/>
        <v>Actual/365 (Fixed)</v>
      </c>
      <c r="J24" s="856" t="e">
        <f ca="1">_xll.qlSimpleQuote(Trigger,,,,0)</f>
        <v>#NAME?</v>
      </c>
      <c r="K24" s="751" t="str">
        <f t="shared" si="2"/>
        <v>GBPSB6L17Y_Quote</v>
      </c>
      <c r="L24" s="425" t="e">
        <f ca="1">_xll.qlSwapRateHelper(Trigger,K24&amp;"_rh",ObjectOverwrite,Permanent,$K24,B24,$D24,Calendar,$G24,$H24,$I24,$L$3,$J24,C24)</f>
        <v>#NAME?</v>
      </c>
      <c r="M24" s="855" t="e">
        <f ca="1">_xll.ohRangeRetrieveError(L24)</f>
        <v>#NAME?</v>
      </c>
      <c r="N24" s="745"/>
    </row>
    <row r="25" spans="1:14" ht="11.25" customHeight="1" x14ac:dyDescent="0.2">
      <c r="A25" s="66"/>
      <c r="B25" s="753">
        <v>0</v>
      </c>
      <c r="C25" s="753" t="s">
        <v>389</v>
      </c>
      <c r="D25" s="753" t="s">
        <v>114</v>
      </c>
      <c r="E25" s="753" t="str">
        <v>SB</v>
      </c>
      <c r="F25" s="753" t="str">
        <v>6L</v>
      </c>
      <c r="G25" s="857" t="str">
        <f t="shared" si="0"/>
        <v>Semiannual</v>
      </c>
      <c r="H25" s="857" t="s">
        <v>388</v>
      </c>
      <c r="I25" s="857" t="str">
        <f t="shared" si="1"/>
        <v>Actual/365 (Fixed)</v>
      </c>
      <c r="J25" s="856" t="e">
        <f ca="1">_xll.qlSimpleQuote(Trigger,,,,0)</f>
        <v>#NAME?</v>
      </c>
      <c r="K25" s="751" t="str">
        <f t="shared" si="2"/>
        <v>GBPSB6L18Y_Quote</v>
      </c>
      <c r="L25" s="425" t="e">
        <f ca="1">_xll.qlSwapRateHelper(Trigger,K25&amp;"_rh",ObjectOverwrite,Permanent,$K25,B25,$D25,Calendar,$G25,$H25,$I25,$L$3,$J25,C25)</f>
        <v>#NAME?</v>
      </c>
      <c r="M25" s="855" t="e">
        <f ca="1">_xll.ohRangeRetrieveError(L25)</f>
        <v>#NAME?</v>
      </c>
      <c r="N25" s="745"/>
    </row>
    <row r="26" spans="1:14" ht="11.25" customHeight="1" x14ac:dyDescent="0.2">
      <c r="A26" s="66"/>
      <c r="B26" s="753">
        <v>0</v>
      </c>
      <c r="C26" s="753" t="s">
        <v>389</v>
      </c>
      <c r="D26" s="753" t="s">
        <v>113</v>
      </c>
      <c r="E26" s="753" t="str">
        <v>SB</v>
      </c>
      <c r="F26" s="753" t="str">
        <v>6L</v>
      </c>
      <c r="G26" s="857" t="str">
        <f t="shared" si="0"/>
        <v>Semiannual</v>
      </c>
      <c r="H26" s="857" t="s">
        <v>388</v>
      </c>
      <c r="I26" s="857" t="str">
        <f t="shared" si="1"/>
        <v>Actual/365 (Fixed)</v>
      </c>
      <c r="J26" s="856" t="e">
        <f ca="1">_xll.qlSimpleQuote(Trigger,,,,0)</f>
        <v>#NAME?</v>
      </c>
      <c r="K26" s="751" t="str">
        <f t="shared" si="2"/>
        <v>GBPSB6L19Y_Quote</v>
      </c>
      <c r="L26" s="425" t="e">
        <f ca="1">_xll.qlSwapRateHelper(Trigger,K26&amp;"_rh",ObjectOverwrite,Permanent,$K26,B26,$D26,Calendar,$G26,$H26,$I26,$L$3,$J26,C26)</f>
        <v>#NAME?</v>
      </c>
      <c r="M26" s="855" t="e">
        <f ca="1">_xll.ohRangeRetrieveError(L26)</f>
        <v>#NAME?</v>
      </c>
      <c r="N26" s="745"/>
    </row>
    <row r="27" spans="1:14" ht="11.25" customHeight="1" x14ac:dyDescent="0.2">
      <c r="A27" s="66"/>
      <c r="B27" s="753">
        <v>0</v>
      </c>
      <c r="C27" s="753" t="s">
        <v>389</v>
      </c>
      <c r="D27" s="753" t="s">
        <v>52</v>
      </c>
      <c r="E27" s="753" t="str">
        <v>SB</v>
      </c>
      <c r="F27" s="753" t="str">
        <v>6L</v>
      </c>
      <c r="G27" s="857" t="str">
        <f t="shared" si="0"/>
        <v>Semiannual</v>
      </c>
      <c r="H27" s="857" t="s">
        <v>388</v>
      </c>
      <c r="I27" s="857" t="str">
        <f t="shared" si="1"/>
        <v>Actual/365 (Fixed)</v>
      </c>
      <c r="J27" s="856" t="e">
        <f ca="1">_xll.qlSimpleQuote(Trigger,,,,0)</f>
        <v>#NAME?</v>
      </c>
      <c r="K27" s="751" t="str">
        <f t="shared" si="2"/>
        <v>GBPSB6L20Y_Quote</v>
      </c>
      <c r="L27" s="425" t="e">
        <f ca="1">_xll.qlSwapRateHelper(Trigger,K27&amp;"_rh",ObjectOverwrite,Permanent,$K27,B27,$D27,Calendar,$G27,$H27,$I27,$L$3,$J27,C27)</f>
        <v>#NAME?</v>
      </c>
      <c r="M27" s="855" t="e">
        <f ca="1">_xll.ohRangeRetrieveError(L27)</f>
        <v>#NAME?</v>
      </c>
      <c r="N27" s="745"/>
    </row>
    <row r="28" spans="1:14" ht="11.25" customHeight="1" x14ac:dyDescent="0.2">
      <c r="A28" s="66"/>
      <c r="B28" s="753">
        <v>0</v>
      </c>
      <c r="C28" s="753" t="s">
        <v>389</v>
      </c>
      <c r="D28" s="753" t="s">
        <v>112</v>
      </c>
      <c r="E28" s="753" t="str">
        <v>SB</v>
      </c>
      <c r="F28" s="753" t="str">
        <v>6L</v>
      </c>
      <c r="G28" s="857" t="str">
        <f t="shared" si="0"/>
        <v>Semiannual</v>
      </c>
      <c r="H28" s="857" t="s">
        <v>388</v>
      </c>
      <c r="I28" s="857" t="str">
        <f t="shared" si="1"/>
        <v>Actual/365 (Fixed)</v>
      </c>
      <c r="J28" s="856" t="e">
        <f ca="1">_xll.qlSimpleQuote(Trigger,,,,0)</f>
        <v>#NAME?</v>
      </c>
      <c r="K28" s="751" t="str">
        <f t="shared" si="2"/>
        <v>GBPSB6L21Y_Quote</v>
      </c>
      <c r="L28" s="425" t="e">
        <f ca="1">_xll.qlSwapRateHelper(Trigger,K28&amp;"_rh",ObjectOverwrite,Permanent,$K28,B28,$D28,Calendar,$G28,$H28,$I28,$L$3,$J28,C28)</f>
        <v>#NAME?</v>
      </c>
      <c r="M28" s="855" t="e">
        <f ca="1">_xll.ohRangeRetrieveError(L28)</f>
        <v>#NAME?</v>
      </c>
      <c r="N28" s="745"/>
    </row>
    <row r="29" spans="1:14" ht="11.25" customHeight="1" x14ac:dyDescent="0.2">
      <c r="A29" s="66"/>
      <c r="B29" s="753">
        <v>0</v>
      </c>
      <c r="C29" s="753" t="s">
        <v>389</v>
      </c>
      <c r="D29" s="753" t="s">
        <v>111</v>
      </c>
      <c r="E29" s="753" t="str">
        <v>SB</v>
      </c>
      <c r="F29" s="753" t="str">
        <v>6L</v>
      </c>
      <c r="G29" s="857" t="str">
        <f t="shared" si="0"/>
        <v>Semiannual</v>
      </c>
      <c r="H29" s="857" t="s">
        <v>388</v>
      </c>
      <c r="I29" s="857" t="str">
        <f t="shared" si="1"/>
        <v>Actual/365 (Fixed)</v>
      </c>
      <c r="J29" s="856" t="e">
        <f ca="1">_xll.qlSimpleQuote(Trigger,,,,0)</f>
        <v>#NAME?</v>
      </c>
      <c r="K29" s="751" t="str">
        <f t="shared" si="2"/>
        <v>GBPSB6L22Y_Quote</v>
      </c>
      <c r="L29" s="425" t="e">
        <f ca="1">_xll.qlSwapRateHelper(Trigger,K29&amp;"_rh",ObjectOverwrite,Permanent,$K29,B29,$D29,Calendar,$G29,$H29,$I29,$L$3,$J29,C29)</f>
        <v>#NAME?</v>
      </c>
      <c r="M29" s="855" t="e">
        <f ca="1">_xll.ohRangeRetrieveError(L29)</f>
        <v>#NAME?</v>
      </c>
      <c r="N29" s="745"/>
    </row>
    <row r="30" spans="1:14" ht="11.25" customHeight="1" x14ac:dyDescent="0.2">
      <c r="A30" s="66"/>
      <c r="B30" s="753">
        <v>0</v>
      </c>
      <c r="C30" s="753" t="s">
        <v>389</v>
      </c>
      <c r="D30" s="753" t="s">
        <v>110</v>
      </c>
      <c r="E30" s="753" t="str">
        <v>SB</v>
      </c>
      <c r="F30" s="753" t="str">
        <v>6L</v>
      </c>
      <c r="G30" s="857" t="str">
        <f t="shared" si="0"/>
        <v>Semiannual</v>
      </c>
      <c r="H30" s="857" t="s">
        <v>388</v>
      </c>
      <c r="I30" s="857" t="str">
        <f t="shared" si="1"/>
        <v>Actual/365 (Fixed)</v>
      </c>
      <c r="J30" s="856" t="e">
        <f ca="1">_xll.qlSimpleQuote(Trigger,,,,0)</f>
        <v>#NAME?</v>
      </c>
      <c r="K30" s="751" t="str">
        <f t="shared" si="2"/>
        <v>GBPSB6L23Y_Quote</v>
      </c>
      <c r="L30" s="425" t="e">
        <f ca="1">_xll.qlSwapRateHelper(Trigger,K30&amp;"_rh",ObjectOverwrite,Permanent,$K30,B30,$D30,Calendar,$G30,$H30,$I30,$L$3,$J30,C30)</f>
        <v>#NAME?</v>
      </c>
      <c r="M30" s="855" t="e">
        <f ca="1">_xll.ohRangeRetrieveError(L30)</f>
        <v>#NAME?</v>
      </c>
      <c r="N30" s="745"/>
    </row>
    <row r="31" spans="1:14" ht="11.25" customHeight="1" x14ac:dyDescent="0.2">
      <c r="A31" s="66"/>
      <c r="B31" s="753">
        <v>0</v>
      </c>
      <c r="C31" s="753" t="s">
        <v>389</v>
      </c>
      <c r="D31" s="753" t="s">
        <v>109</v>
      </c>
      <c r="E31" s="753" t="str">
        <v>SB</v>
      </c>
      <c r="F31" s="753" t="str">
        <v>6L</v>
      </c>
      <c r="G31" s="857" t="str">
        <f t="shared" si="0"/>
        <v>Semiannual</v>
      </c>
      <c r="H31" s="857" t="s">
        <v>388</v>
      </c>
      <c r="I31" s="857" t="str">
        <f t="shared" si="1"/>
        <v>Actual/365 (Fixed)</v>
      </c>
      <c r="J31" s="856" t="e">
        <f ca="1">_xll.qlSimpleQuote(Trigger,,,,0)</f>
        <v>#NAME?</v>
      </c>
      <c r="K31" s="751" t="str">
        <f t="shared" si="2"/>
        <v>GBPSB6L24Y_Quote</v>
      </c>
      <c r="L31" s="425" t="e">
        <f ca="1">_xll.qlSwapRateHelper(Trigger,K31&amp;"_rh",ObjectOverwrite,Permanent,$K31,B31,$D31,Calendar,$G31,$H31,$I31,$L$3,$J31,C31)</f>
        <v>#NAME?</v>
      </c>
      <c r="M31" s="855" t="e">
        <f ca="1">_xll.ohRangeRetrieveError(L31)</f>
        <v>#NAME?</v>
      </c>
      <c r="N31" s="745"/>
    </row>
    <row r="32" spans="1:14" ht="11.25" customHeight="1" x14ac:dyDescent="0.2">
      <c r="A32" s="66"/>
      <c r="B32" s="753">
        <v>0</v>
      </c>
      <c r="C32" s="753" t="s">
        <v>389</v>
      </c>
      <c r="D32" s="753" t="s">
        <v>51</v>
      </c>
      <c r="E32" s="753" t="str">
        <v>SB</v>
      </c>
      <c r="F32" s="753" t="str">
        <v>6L</v>
      </c>
      <c r="G32" s="857" t="str">
        <f t="shared" si="0"/>
        <v>Semiannual</v>
      </c>
      <c r="H32" s="857" t="s">
        <v>388</v>
      </c>
      <c r="I32" s="857" t="str">
        <f t="shared" si="1"/>
        <v>Actual/365 (Fixed)</v>
      </c>
      <c r="J32" s="856" t="e">
        <f ca="1">_xll.qlSimpleQuote(Trigger,,,,0)</f>
        <v>#NAME?</v>
      </c>
      <c r="K32" s="751" t="str">
        <f t="shared" si="2"/>
        <v>GBPSB6L25Y_Quote</v>
      </c>
      <c r="L32" s="425" t="e">
        <f ca="1">_xll.qlSwapRateHelper(Trigger,K32&amp;"_rh",ObjectOverwrite,Permanent,$K32,B32,$D32,Calendar,$G32,$H32,$I32,$L$3,$J32,C32)</f>
        <v>#NAME?</v>
      </c>
      <c r="M32" s="855" t="e">
        <f ca="1">_xll.ohRangeRetrieveError(L32)</f>
        <v>#NAME?</v>
      </c>
      <c r="N32" s="745"/>
    </row>
    <row r="33" spans="1:14" ht="11.25" customHeight="1" x14ac:dyDescent="0.2">
      <c r="A33" s="66"/>
      <c r="B33" s="753">
        <v>0</v>
      </c>
      <c r="C33" s="753" t="s">
        <v>389</v>
      </c>
      <c r="D33" s="753" t="s">
        <v>108</v>
      </c>
      <c r="E33" s="753" t="str">
        <v>SB</v>
      </c>
      <c r="F33" s="753" t="str">
        <v>6L</v>
      </c>
      <c r="G33" s="857" t="str">
        <f t="shared" si="0"/>
        <v>Semiannual</v>
      </c>
      <c r="H33" s="857" t="s">
        <v>388</v>
      </c>
      <c r="I33" s="857" t="str">
        <f t="shared" si="1"/>
        <v>Actual/365 (Fixed)</v>
      </c>
      <c r="J33" s="856" t="e">
        <f ca="1">_xll.qlSimpleQuote(Trigger,,,,0)</f>
        <v>#NAME?</v>
      </c>
      <c r="K33" s="751" t="str">
        <f t="shared" si="2"/>
        <v>GBPSB6L26Y_Quote</v>
      </c>
      <c r="L33" s="425" t="e">
        <f ca="1">_xll.qlSwapRateHelper(Trigger,K33&amp;"_rh",ObjectOverwrite,Permanent,$K33,B33,$D33,Calendar,$G33,$H33,$I33,$L$3,$J33,C33)</f>
        <v>#NAME?</v>
      </c>
      <c r="M33" s="855" t="e">
        <f ca="1">_xll.ohRangeRetrieveError(L33)</f>
        <v>#NAME?</v>
      </c>
      <c r="N33" s="745"/>
    </row>
    <row r="34" spans="1:14" ht="11.25" customHeight="1" x14ac:dyDescent="0.2">
      <c r="A34" s="66"/>
      <c r="B34" s="753">
        <v>0</v>
      </c>
      <c r="C34" s="753" t="s">
        <v>389</v>
      </c>
      <c r="D34" s="753" t="s">
        <v>107</v>
      </c>
      <c r="E34" s="753" t="str">
        <v>SB</v>
      </c>
      <c r="F34" s="753" t="str">
        <v>6L</v>
      </c>
      <c r="G34" s="857" t="str">
        <f t="shared" si="0"/>
        <v>Semiannual</v>
      </c>
      <c r="H34" s="857" t="s">
        <v>388</v>
      </c>
      <c r="I34" s="857" t="str">
        <f t="shared" si="1"/>
        <v>Actual/365 (Fixed)</v>
      </c>
      <c r="J34" s="856" t="e">
        <f ca="1">_xll.qlSimpleQuote(Trigger,,,,0)</f>
        <v>#NAME?</v>
      </c>
      <c r="K34" s="751" t="str">
        <f t="shared" si="2"/>
        <v>GBPSB6L27Y_Quote</v>
      </c>
      <c r="L34" s="425" t="e">
        <f ca="1">_xll.qlSwapRateHelper(Trigger,K34&amp;"_rh",ObjectOverwrite,Permanent,$K34,B34,$D34,Calendar,$G34,$H34,$I34,$L$3,$J34,C34)</f>
        <v>#NAME?</v>
      </c>
      <c r="M34" s="855" t="e">
        <f ca="1">_xll.ohRangeRetrieveError(L34)</f>
        <v>#NAME?</v>
      </c>
      <c r="N34" s="745"/>
    </row>
    <row r="35" spans="1:14" ht="11.25" customHeight="1" x14ac:dyDescent="0.2">
      <c r="A35" s="66"/>
      <c r="B35" s="753">
        <v>0</v>
      </c>
      <c r="C35" s="753" t="s">
        <v>389</v>
      </c>
      <c r="D35" s="753" t="s">
        <v>106</v>
      </c>
      <c r="E35" s="753" t="str">
        <v>SB</v>
      </c>
      <c r="F35" s="753" t="str">
        <v>6L</v>
      </c>
      <c r="G35" s="857" t="str">
        <f t="shared" si="0"/>
        <v>Semiannual</v>
      </c>
      <c r="H35" s="857" t="s">
        <v>388</v>
      </c>
      <c r="I35" s="857" t="str">
        <f t="shared" si="1"/>
        <v>Actual/365 (Fixed)</v>
      </c>
      <c r="J35" s="856" t="e">
        <f ca="1">_xll.qlSimpleQuote(Trigger,,,,0)</f>
        <v>#NAME?</v>
      </c>
      <c r="K35" s="751" t="str">
        <f t="shared" si="2"/>
        <v>GBPSB6L28Y_Quote</v>
      </c>
      <c r="L35" s="425" t="e">
        <f ca="1">_xll.qlSwapRateHelper(Trigger,K35&amp;"_rh",ObjectOverwrite,Permanent,$K35,B35,$D35,Calendar,$G35,$H35,$I35,$L$3,$J35,C35)</f>
        <v>#NAME?</v>
      </c>
      <c r="M35" s="855" t="e">
        <f ca="1">_xll.ohRangeRetrieveError(L35)</f>
        <v>#NAME?</v>
      </c>
      <c r="N35" s="745"/>
    </row>
    <row r="36" spans="1:14" ht="11.25" customHeight="1" x14ac:dyDescent="0.2">
      <c r="A36" s="66"/>
      <c r="B36" s="753">
        <v>0</v>
      </c>
      <c r="C36" s="753" t="s">
        <v>389</v>
      </c>
      <c r="D36" s="753" t="s">
        <v>105</v>
      </c>
      <c r="E36" s="753" t="str">
        <v>SB</v>
      </c>
      <c r="F36" s="753" t="str">
        <v>6L</v>
      </c>
      <c r="G36" s="857" t="str">
        <f t="shared" si="0"/>
        <v>Semiannual</v>
      </c>
      <c r="H36" s="857" t="s">
        <v>388</v>
      </c>
      <c r="I36" s="857" t="str">
        <f t="shared" si="1"/>
        <v>Actual/365 (Fixed)</v>
      </c>
      <c r="J36" s="856" t="e">
        <f ca="1">_xll.qlSimpleQuote(Trigger,,,,0)</f>
        <v>#NAME?</v>
      </c>
      <c r="K36" s="751" t="str">
        <f t="shared" si="2"/>
        <v>GBPSB6L29Y_Quote</v>
      </c>
      <c r="L36" s="425" t="e">
        <f ca="1">_xll.qlSwapRateHelper(Trigger,K36&amp;"_rh",ObjectOverwrite,Permanent,$K36,B36,$D36,Calendar,$G36,$H36,$I36,$L$3,$J36,C36)</f>
        <v>#NAME?</v>
      </c>
      <c r="M36" s="855" t="e">
        <f ca="1">_xll.ohRangeRetrieveError(L36)</f>
        <v>#NAME?</v>
      </c>
      <c r="N36" s="745"/>
    </row>
    <row r="37" spans="1:14" ht="11.25" customHeight="1" x14ac:dyDescent="0.2">
      <c r="A37" s="66"/>
      <c r="B37" s="753">
        <v>0</v>
      </c>
      <c r="C37" s="753" t="s">
        <v>389</v>
      </c>
      <c r="D37" s="753" t="s">
        <v>50</v>
      </c>
      <c r="E37" s="753" t="str">
        <v>SB</v>
      </c>
      <c r="F37" s="753" t="str">
        <v>6L</v>
      </c>
      <c r="G37" s="857" t="str">
        <f t="shared" si="0"/>
        <v>Semiannual</v>
      </c>
      <c r="H37" s="857" t="s">
        <v>388</v>
      </c>
      <c r="I37" s="857" t="str">
        <f t="shared" si="1"/>
        <v>Actual/365 (Fixed)</v>
      </c>
      <c r="J37" s="856" t="e">
        <f ca="1">_xll.qlSimpleQuote(Trigger,,,,0)</f>
        <v>#NAME?</v>
      </c>
      <c r="K37" s="751" t="str">
        <f t="shared" si="2"/>
        <v>GBPSB6L30Y_Quote</v>
      </c>
      <c r="L37" s="425" t="e">
        <f ca="1">_xll.qlSwapRateHelper(Trigger,K37&amp;"_rh",ObjectOverwrite,Permanent,$K37,B37,$D37,Calendar,$G37,$H37,$I37,$L$3,$J37,C37)</f>
        <v>#NAME?</v>
      </c>
      <c r="M37" s="855" t="e">
        <f ca="1">_xll.ohRangeRetrieveError(L37)</f>
        <v>#NAME?</v>
      </c>
      <c r="N37" s="745"/>
    </row>
    <row r="38" spans="1:14" ht="11.25" customHeight="1" x14ac:dyDescent="0.2">
      <c r="A38" s="66"/>
      <c r="B38" s="753">
        <v>0</v>
      </c>
      <c r="C38" s="753" t="s">
        <v>389</v>
      </c>
      <c r="D38" s="753" t="s">
        <v>104</v>
      </c>
      <c r="E38" s="753" t="str">
        <v>SB</v>
      </c>
      <c r="F38" s="753" t="str">
        <v>6L</v>
      </c>
      <c r="G38" s="857" t="str">
        <f t="shared" si="0"/>
        <v>Semiannual</v>
      </c>
      <c r="H38" s="857" t="s">
        <v>388</v>
      </c>
      <c r="I38" s="857" t="str">
        <f t="shared" si="1"/>
        <v>Actual/365 (Fixed)</v>
      </c>
      <c r="J38" s="856" t="e">
        <f ca="1">_xll.qlSimpleQuote(Trigger,,,,0)</f>
        <v>#NAME?</v>
      </c>
      <c r="K38" s="751" t="str">
        <f t="shared" si="2"/>
        <v>GBPSB6L35Y_Quote</v>
      </c>
      <c r="L38" s="425" t="e">
        <f ca="1">_xll.qlSwapRateHelper(Trigger,K38&amp;"_rh",ObjectOverwrite,Permanent,$K38,B38,$D38,Calendar,$G38,$H38,$I38,$L$3,$J38,C38)</f>
        <v>#NAME?</v>
      </c>
      <c r="M38" s="855" t="e">
        <f ca="1">_xll.ohRangeRetrieveError(L38)</f>
        <v>#NAME?</v>
      </c>
      <c r="N38" s="745"/>
    </row>
    <row r="39" spans="1:14" ht="11.25" customHeight="1" x14ac:dyDescent="0.2">
      <c r="A39" s="66"/>
      <c r="B39" s="753">
        <v>0</v>
      </c>
      <c r="C39" s="753" t="s">
        <v>389</v>
      </c>
      <c r="D39" s="753" t="s">
        <v>103</v>
      </c>
      <c r="E39" s="753" t="str">
        <v>SB</v>
      </c>
      <c r="F39" s="753" t="str">
        <v>6L</v>
      </c>
      <c r="G39" s="857" t="str">
        <f t="shared" si="0"/>
        <v>Semiannual</v>
      </c>
      <c r="H39" s="857" t="s">
        <v>388</v>
      </c>
      <c r="I39" s="857" t="str">
        <f t="shared" si="1"/>
        <v>Actual/365 (Fixed)</v>
      </c>
      <c r="J39" s="856" t="e">
        <f ca="1">_xll.qlSimpleQuote(Trigger,,,,0)</f>
        <v>#NAME?</v>
      </c>
      <c r="K39" s="751" t="str">
        <f t="shared" si="2"/>
        <v>GBPSB6L40Y_Quote</v>
      </c>
      <c r="L39" s="425" t="e">
        <f ca="1">_xll.qlSwapRateHelper(Trigger,K39&amp;"_rh",ObjectOverwrite,Permanent,$K39,B39,$D39,Calendar,$G39,$H39,$I39,$L$3,$J39,C39)</f>
        <v>#NAME?</v>
      </c>
      <c r="M39" s="855" t="e">
        <f ca="1">_xll.ohRangeRetrieveError(L39)</f>
        <v>#NAME?</v>
      </c>
      <c r="N39" s="745"/>
    </row>
    <row r="40" spans="1:14" ht="11.25" customHeight="1" x14ac:dyDescent="0.2">
      <c r="A40" s="66"/>
      <c r="B40" s="753">
        <v>0</v>
      </c>
      <c r="C40" s="753" t="s">
        <v>389</v>
      </c>
      <c r="D40" s="753" t="s">
        <v>102</v>
      </c>
      <c r="E40" s="753" t="str">
        <v>SB</v>
      </c>
      <c r="F40" s="753" t="str">
        <v>6L</v>
      </c>
      <c r="G40" s="857" t="str">
        <f t="shared" si="0"/>
        <v>Semiannual</v>
      </c>
      <c r="H40" s="857" t="s">
        <v>388</v>
      </c>
      <c r="I40" s="857" t="str">
        <f t="shared" si="1"/>
        <v>Actual/365 (Fixed)</v>
      </c>
      <c r="J40" s="856" t="e">
        <f ca="1">_xll.qlSimpleQuote(Trigger,,,,0)</f>
        <v>#NAME?</v>
      </c>
      <c r="K40" s="751" t="str">
        <f t="shared" si="2"/>
        <v>GBPSB6L50Y_Quote</v>
      </c>
      <c r="L40" s="425" t="e">
        <f ca="1">_xll.qlSwapRateHelper(Trigger,K40&amp;"_rh",ObjectOverwrite,Permanent,$K40,B40,$D40,Calendar,$G40,$H40,$I40,$L$3,$J40,C40)</f>
        <v>#NAME?</v>
      </c>
      <c r="M40" s="855" t="e">
        <f ca="1">_xll.ohRangeRetrieveError(L40)</f>
        <v>#NAME?</v>
      </c>
      <c r="N40" s="745"/>
    </row>
    <row r="41" spans="1:14" ht="11.25" customHeight="1" x14ac:dyDescent="0.2">
      <c r="A41" s="66"/>
      <c r="B41" s="285">
        <v>0</v>
      </c>
      <c r="C41" s="285" t="s">
        <v>389</v>
      </c>
      <c r="D41" s="285" t="s">
        <v>101</v>
      </c>
      <c r="E41" s="285" t="str">
        <v>SB</v>
      </c>
      <c r="F41" s="285" t="str">
        <v>6L</v>
      </c>
      <c r="G41" s="854" t="str">
        <f t="shared" si="0"/>
        <v>Semiannual</v>
      </c>
      <c r="H41" s="854" t="s">
        <v>388</v>
      </c>
      <c r="I41" s="854" t="str">
        <f t="shared" si="1"/>
        <v>Actual/365 (Fixed)</v>
      </c>
      <c r="J41" s="853" t="e">
        <f ca="1">_xll.qlSimpleQuote(Trigger,,,,0)</f>
        <v>#NAME?</v>
      </c>
      <c r="K41" s="748" t="str">
        <f t="shared" si="2"/>
        <v>GBPSB6L60Y_Quote</v>
      </c>
      <c r="L41" s="415" t="e">
        <f ca="1">_xll.qlSwapRateHelper(Trigger,K41&amp;"_rh",ObjectOverwrite,Permanent,$K41,B41,$D41,Calendar,$G41,$H41,$I41,$L$3,$J41,C41)</f>
        <v>#NAME?</v>
      </c>
      <c r="M41" s="852" t="e">
        <f ca="1">_xll.ohRangeRetrieveError(L41)</f>
        <v>#NAME?</v>
      </c>
      <c r="N41" s="745"/>
    </row>
    <row r="42" spans="1:14" ht="11.25" customHeight="1" thickBot="1" x14ac:dyDescent="0.25">
      <c r="A42" s="54"/>
      <c r="B42" s="53"/>
      <c r="C42" s="53"/>
      <c r="D42" s="53"/>
      <c r="E42" s="53"/>
      <c r="F42" s="53"/>
      <c r="G42" s="53"/>
      <c r="H42" s="53"/>
      <c r="I42" s="53"/>
      <c r="J42" s="53"/>
      <c r="K42" s="53"/>
      <c r="L42" s="269"/>
      <c r="M42" s="269"/>
      <c r="N42" s="851"/>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heetViews>
  <sheetFormatPr defaultColWidth="8" defaultRowHeight="11.25" x14ac:dyDescent="0.2"/>
  <cols>
    <col min="1" max="2" width="2.7109375" style="797" customWidth="1"/>
    <col min="3" max="3" width="18" style="797" bestFit="1" customWidth="1"/>
    <col min="4" max="4" width="23.85546875" style="797" bestFit="1" customWidth="1"/>
    <col min="5" max="5" width="22" style="797" bestFit="1" customWidth="1"/>
    <col min="6" max="7" width="2.7109375" style="797" customWidth="1"/>
    <col min="8" max="8" width="4" style="797" bestFit="1" customWidth="1"/>
    <col min="9" max="9" width="3.28515625" style="797" bestFit="1" customWidth="1"/>
    <col min="10" max="11" width="2.7109375" style="797" customWidth="1"/>
    <col min="12" max="12" width="18.5703125" style="797" bestFit="1" customWidth="1"/>
    <col min="13" max="13" width="53.7109375" style="797" bestFit="1" customWidth="1"/>
    <col min="14" max="14" width="2.7109375" style="797" customWidth="1"/>
    <col min="15" max="16384" width="8" style="797"/>
  </cols>
  <sheetData>
    <row r="1" spans="1:33" s="798" customFormat="1" ht="12" thickBot="1" x14ac:dyDescent="0.25">
      <c r="B1" s="798" t="e">
        <f ca="1">_xll.qlxlVersion(TRUE,Trigger)</f>
        <v>#NAME?</v>
      </c>
    </row>
    <row r="2" spans="1:33" s="798" customFormat="1" ht="18.75" thickBot="1" x14ac:dyDescent="0.3">
      <c r="B2" s="1950" t="s">
        <v>319</v>
      </c>
      <c r="C2" s="1951"/>
      <c r="D2" s="1951"/>
      <c r="E2" s="1951"/>
      <c r="F2" s="1952"/>
      <c r="K2" s="1962" t="s">
        <v>320</v>
      </c>
      <c r="L2" s="1963"/>
      <c r="M2" s="1963"/>
      <c r="N2" s="1964"/>
    </row>
    <row r="3" spans="1:33" ht="12" thickBot="1" x14ac:dyDescent="0.25">
      <c r="A3" s="798"/>
      <c r="B3" s="806"/>
      <c r="C3" s="850"/>
      <c r="D3" s="804"/>
      <c r="E3" s="804"/>
      <c r="F3" s="803"/>
      <c r="G3" s="798"/>
      <c r="H3" s="798"/>
      <c r="I3" s="798"/>
      <c r="J3" s="798"/>
      <c r="K3" s="46"/>
      <c r="L3" s="42"/>
      <c r="M3" s="42"/>
      <c r="N3" s="43"/>
      <c r="O3" s="798"/>
      <c r="P3" s="798"/>
      <c r="Q3" s="798"/>
      <c r="R3" s="798"/>
      <c r="S3" s="798"/>
      <c r="T3" s="798"/>
      <c r="U3" s="798"/>
      <c r="V3" s="798"/>
      <c r="W3" s="798"/>
      <c r="X3" s="798"/>
      <c r="Y3" s="798"/>
      <c r="Z3" s="798"/>
      <c r="AA3" s="798"/>
      <c r="AB3" s="798"/>
      <c r="AC3" s="798"/>
      <c r="AD3" s="798"/>
      <c r="AE3" s="798"/>
      <c r="AF3" s="798"/>
      <c r="AG3" s="798"/>
    </row>
    <row r="4" spans="1:33" x14ac:dyDescent="0.2">
      <c r="A4" s="798"/>
      <c r="B4" s="806"/>
      <c r="C4" s="849" t="s">
        <v>303</v>
      </c>
      <c r="D4" s="823" t="s">
        <v>43</v>
      </c>
      <c r="F4" s="803"/>
      <c r="G4" s="798"/>
      <c r="H4" s="848" t="s">
        <v>49</v>
      </c>
      <c r="I4" s="847"/>
      <c r="J4" s="798"/>
      <c r="K4" s="46"/>
      <c r="L4" s="845" t="s">
        <v>311</v>
      </c>
      <c r="M4" s="829" t="b">
        <v>0</v>
      </c>
      <c r="N4" s="844"/>
      <c r="O4" s="798"/>
      <c r="P4" s="798"/>
      <c r="Q4" s="798"/>
      <c r="R4" s="798"/>
      <c r="S4" s="798"/>
      <c r="T4" s="798"/>
      <c r="U4" s="798"/>
      <c r="V4" s="798"/>
      <c r="W4" s="798"/>
      <c r="X4" s="798"/>
      <c r="Y4" s="798"/>
      <c r="Z4" s="798"/>
      <c r="AA4" s="798"/>
      <c r="AB4" s="798"/>
      <c r="AC4" s="798"/>
      <c r="AD4" s="798"/>
      <c r="AE4" s="798"/>
      <c r="AF4" s="798"/>
      <c r="AG4" s="798"/>
    </row>
    <row r="5" spans="1:33" x14ac:dyDescent="0.2">
      <c r="A5" s="798"/>
      <c r="B5" s="806"/>
      <c r="C5" s="838" t="s">
        <v>342</v>
      </c>
      <c r="D5" s="457"/>
      <c r="E5" s="804"/>
      <c r="F5" s="803"/>
      <c r="G5" s="798"/>
      <c r="H5" s="843" t="s">
        <v>48</v>
      </c>
      <c r="I5" s="842" t="s">
        <v>127</v>
      </c>
      <c r="J5" s="798"/>
      <c r="K5" s="46"/>
      <c r="L5" s="845" t="s">
        <v>308</v>
      </c>
      <c r="M5" s="846"/>
      <c r="N5" s="844"/>
      <c r="O5" s="798"/>
      <c r="P5" s="798"/>
      <c r="Q5" s="798"/>
      <c r="R5" s="798"/>
      <c r="S5" s="798"/>
      <c r="T5" s="798"/>
      <c r="U5" s="798"/>
      <c r="V5" s="798"/>
      <c r="W5" s="798"/>
      <c r="X5" s="798"/>
      <c r="Y5" s="798"/>
      <c r="Z5" s="798"/>
      <c r="AA5" s="798"/>
      <c r="AB5" s="798"/>
      <c r="AC5" s="798"/>
      <c r="AD5" s="798"/>
      <c r="AE5" s="798"/>
      <c r="AF5" s="798"/>
      <c r="AG5" s="798"/>
    </row>
    <row r="6" spans="1:33" x14ac:dyDescent="0.2">
      <c r="A6" s="798"/>
      <c r="B6" s="806"/>
      <c r="C6" s="838" t="s">
        <v>387</v>
      </c>
      <c r="D6" s="457" t="s">
        <v>98</v>
      </c>
      <c r="E6" s="804"/>
      <c r="F6" s="803"/>
      <c r="G6" s="798"/>
      <c r="H6" s="843" t="s">
        <v>43</v>
      </c>
      <c r="I6" s="842"/>
      <c r="J6" s="798"/>
      <c r="K6" s="46"/>
      <c r="L6" s="845" t="s">
        <v>307</v>
      </c>
      <c r="M6" s="833" t="b">
        <v>1</v>
      </c>
      <c r="N6" s="844"/>
      <c r="O6" s="798"/>
      <c r="P6" s="798"/>
      <c r="Q6" s="798"/>
      <c r="R6" s="798"/>
      <c r="S6" s="798"/>
      <c r="T6" s="798"/>
      <c r="U6" s="798"/>
      <c r="V6" s="798"/>
      <c r="W6" s="798"/>
      <c r="X6" s="798"/>
      <c r="Y6" s="798"/>
      <c r="Z6" s="798"/>
      <c r="AA6" s="798"/>
      <c r="AB6" s="798"/>
      <c r="AC6" s="798"/>
      <c r="AD6" s="798"/>
      <c r="AE6" s="798"/>
      <c r="AF6" s="798"/>
      <c r="AG6" s="798"/>
    </row>
    <row r="7" spans="1:33" ht="12" thickBot="1" x14ac:dyDescent="0.25">
      <c r="A7" s="798"/>
      <c r="B7" s="806"/>
      <c r="C7" s="838" t="s">
        <v>386</v>
      </c>
      <c r="D7" s="457" t="s">
        <v>25</v>
      </c>
      <c r="E7" s="804"/>
      <c r="F7" s="803"/>
      <c r="G7" s="798"/>
      <c r="H7" s="843" t="s">
        <v>42</v>
      </c>
      <c r="I7" s="842"/>
      <c r="J7" s="798"/>
      <c r="K7" s="4"/>
      <c r="L7" s="3"/>
      <c r="M7" s="3"/>
      <c r="N7" s="167"/>
      <c r="O7" s="798"/>
      <c r="P7" s="798"/>
      <c r="Q7" s="798"/>
      <c r="R7" s="798"/>
      <c r="S7" s="798"/>
      <c r="T7" s="798"/>
      <c r="U7" s="798"/>
      <c r="V7" s="798"/>
      <c r="W7" s="798"/>
      <c r="X7" s="798"/>
      <c r="Y7" s="798"/>
      <c r="Z7" s="798"/>
      <c r="AA7" s="798"/>
      <c r="AB7" s="798"/>
      <c r="AC7" s="798"/>
      <c r="AD7" s="798"/>
      <c r="AE7" s="798"/>
      <c r="AF7" s="798"/>
      <c r="AG7" s="798"/>
    </row>
    <row r="8" spans="1:33" ht="12" thickBot="1" x14ac:dyDescent="0.25">
      <c r="A8" s="798"/>
      <c r="B8" s="806"/>
      <c r="C8" s="838" t="s">
        <v>385</v>
      </c>
      <c r="D8" s="841" t="s">
        <v>146</v>
      </c>
      <c r="E8" s="804"/>
      <c r="F8" s="803"/>
      <c r="G8" s="798"/>
      <c r="H8" s="840" t="s">
        <v>41</v>
      </c>
      <c r="I8" s="839" t="s">
        <v>123</v>
      </c>
      <c r="J8" s="798"/>
      <c r="K8" s="798"/>
      <c r="L8" s="798"/>
      <c r="M8" s="798"/>
      <c r="N8" s="798"/>
      <c r="O8" s="798"/>
      <c r="P8" s="798"/>
      <c r="Q8" s="798"/>
      <c r="R8" s="798"/>
      <c r="S8" s="798"/>
      <c r="T8" s="798"/>
      <c r="U8" s="798"/>
      <c r="V8" s="798"/>
      <c r="W8" s="798"/>
      <c r="X8" s="798"/>
      <c r="Y8" s="798"/>
      <c r="Z8" s="798"/>
      <c r="AA8" s="798"/>
      <c r="AB8" s="798"/>
      <c r="AC8" s="798"/>
      <c r="AD8" s="798"/>
      <c r="AE8" s="798"/>
      <c r="AF8" s="798"/>
      <c r="AG8" s="798"/>
    </row>
    <row r="9" spans="1:33" ht="18" x14ac:dyDescent="0.25">
      <c r="A9" s="798"/>
      <c r="B9" s="806"/>
      <c r="C9" s="838" t="s">
        <v>384</v>
      </c>
      <c r="D9" s="457" t="str">
        <f>Currency&amp;"_YC"&amp;IndexTenor&amp;"RH"</f>
        <v>GBP_YCONRH</v>
      </c>
      <c r="E9" s="804"/>
      <c r="F9" s="803"/>
      <c r="G9" s="798"/>
      <c r="H9" s="798"/>
      <c r="I9" s="798"/>
      <c r="J9" s="798"/>
      <c r="K9" s="1962" t="s">
        <v>383</v>
      </c>
      <c r="L9" s="1963"/>
      <c r="M9" s="1963"/>
      <c r="N9" s="1964"/>
      <c r="O9" s="798"/>
      <c r="P9" s="798"/>
      <c r="Q9" s="798"/>
      <c r="R9" s="798"/>
      <c r="S9" s="798"/>
      <c r="T9" s="798"/>
      <c r="U9" s="798"/>
      <c r="V9" s="798"/>
      <c r="W9" s="798"/>
      <c r="X9" s="798"/>
      <c r="Y9" s="798"/>
      <c r="Z9" s="798"/>
      <c r="AA9" s="798"/>
      <c r="AB9" s="798"/>
      <c r="AC9" s="798"/>
      <c r="AD9" s="798"/>
      <c r="AE9" s="798"/>
      <c r="AF9" s="798"/>
      <c r="AG9" s="798"/>
    </row>
    <row r="10" spans="1:33" x14ac:dyDescent="0.2">
      <c r="A10" s="798"/>
      <c r="B10" s="806"/>
      <c r="C10" s="837" t="s">
        <v>315</v>
      </c>
      <c r="D10" s="457" t="b">
        <v>1</v>
      </c>
      <c r="E10" s="804"/>
      <c r="F10" s="803"/>
      <c r="G10" s="798"/>
      <c r="H10" s="798"/>
      <c r="I10" s="798"/>
      <c r="J10" s="798"/>
      <c r="K10" s="46"/>
      <c r="L10" s="42"/>
      <c r="M10" s="42"/>
      <c r="N10" s="43"/>
      <c r="O10" s="798"/>
      <c r="P10" s="798"/>
      <c r="Q10" s="798"/>
      <c r="R10" s="798"/>
      <c r="S10" s="798"/>
      <c r="T10" s="798"/>
      <c r="U10" s="798"/>
      <c r="V10" s="798"/>
      <c r="W10" s="798"/>
      <c r="X10" s="798"/>
      <c r="Y10" s="798"/>
      <c r="Z10" s="798"/>
      <c r="AA10" s="798"/>
      <c r="AB10" s="798"/>
      <c r="AC10" s="798"/>
      <c r="AD10" s="798"/>
      <c r="AE10" s="798"/>
      <c r="AF10" s="798"/>
      <c r="AG10" s="798"/>
    </row>
    <row r="11" spans="1:33" x14ac:dyDescent="0.2">
      <c r="A11" s="798"/>
      <c r="B11" s="806"/>
      <c r="C11" s="837" t="s">
        <v>318</v>
      </c>
      <c r="D11" s="836">
        <f>'General Settings_MKT'!Trigger</f>
        <v>42304.735694444447</v>
      </c>
      <c r="E11" s="804"/>
      <c r="F11" s="803"/>
      <c r="G11" s="798"/>
      <c r="H11" s="798"/>
      <c r="I11" s="798"/>
      <c r="J11" s="798"/>
      <c r="K11" s="46"/>
      <c r="L11" s="830" t="s">
        <v>275</v>
      </c>
      <c r="M11" s="829" t="s">
        <v>227</v>
      </c>
      <c r="N11" s="43"/>
      <c r="O11" s="798"/>
      <c r="P11" s="798"/>
      <c r="Q11" s="798"/>
      <c r="R11" s="798"/>
      <c r="S11" s="798"/>
      <c r="T11" s="798"/>
      <c r="U11" s="798"/>
      <c r="V11" s="798"/>
      <c r="W11" s="798"/>
      <c r="X11" s="798"/>
      <c r="Y11" s="798"/>
      <c r="Z11" s="798"/>
      <c r="AA11" s="798"/>
      <c r="AB11" s="798"/>
      <c r="AC11" s="798"/>
      <c r="AD11" s="798"/>
      <c r="AE11" s="798"/>
      <c r="AF11" s="798"/>
      <c r="AG11" s="798"/>
    </row>
    <row r="12" spans="1:33" x14ac:dyDescent="0.2">
      <c r="A12" s="798"/>
      <c r="B12" s="806"/>
      <c r="C12" s="835" t="s">
        <v>313</v>
      </c>
      <c r="D12" s="834" t="b">
        <v>1</v>
      </c>
      <c r="E12" s="804"/>
      <c r="F12" s="803"/>
      <c r="G12" s="798"/>
      <c r="H12" s="798"/>
      <c r="I12" s="798"/>
      <c r="J12" s="798"/>
      <c r="K12" s="46"/>
      <c r="L12" s="830" t="s">
        <v>298</v>
      </c>
      <c r="M12" s="833" t="s">
        <v>21</v>
      </c>
      <c r="N12" s="43"/>
      <c r="O12" s="798"/>
      <c r="P12" s="798"/>
      <c r="Q12" s="798"/>
      <c r="R12" s="798"/>
      <c r="S12" s="798"/>
      <c r="T12" s="798"/>
      <c r="U12" s="798"/>
      <c r="V12" s="798"/>
      <c r="W12" s="798"/>
      <c r="X12" s="798"/>
      <c r="Y12" s="798"/>
      <c r="Z12" s="798"/>
      <c r="AA12" s="798"/>
      <c r="AB12" s="798"/>
      <c r="AC12" s="798"/>
      <c r="AD12" s="798"/>
      <c r="AE12" s="798"/>
      <c r="AF12" s="798"/>
      <c r="AG12" s="798"/>
    </row>
    <row r="13" spans="1:33" x14ac:dyDescent="0.2">
      <c r="A13" s="798"/>
      <c r="B13" s="806"/>
      <c r="C13" s="813"/>
      <c r="D13" s="813"/>
      <c r="E13" s="804"/>
      <c r="F13" s="803"/>
      <c r="G13" s="798"/>
      <c r="H13" s="798"/>
      <c r="I13" s="798"/>
      <c r="J13" s="798"/>
      <c r="K13" s="46"/>
      <c r="L13" s="830" t="s">
        <v>382</v>
      </c>
      <c r="M13" s="833" t="s">
        <v>381</v>
      </c>
      <c r="N13" s="43"/>
      <c r="O13" s="798"/>
      <c r="P13" s="798"/>
      <c r="Q13" s="798"/>
      <c r="R13" s="798"/>
      <c r="S13" s="798"/>
      <c r="T13" s="798"/>
      <c r="U13" s="798"/>
      <c r="V13" s="798"/>
      <c r="W13" s="798"/>
      <c r="X13" s="798"/>
      <c r="Y13" s="798"/>
      <c r="Z13" s="798"/>
      <c r="AA13" s="798"/>
      <c r="AB13" s="798"/>
      <c r="AC13" s="798"/>
      <c r="AD13" s="798"/>
      <c r="AE13" s="798"/>
      <c r="AF13" s="798"/>
      <c r="AG13" s="798"/>
    </row>
    <row r="14" spans="1:33" x14ac:dyDescent="0.2">
      <c r="A14" s="798"/>
      <c r="B14" s="806"/>
      <c r="C14" s="828" t="s">
        <v>380</v>
      </c>
      <c r="D14" s="832" t="e">
        <f ca="1">_xll.qlPiecewiseYieldCurve(,D16,ObjectOverwrite,Permanent,NDays,Calendar,_xll.ohPack(Selected_ON!D2:D126),DayCounter,,,Accuracy,TraitsID,InterpolatorID)</f>
        <v>#NAME?</v>
      </c>
      <c r="E14" s="804"/>
      <c r="F14" s="803"/>
      <c r="G14" s="798"/>
      <c r="H14" s="798"/>
      <c r="I14" s="798"/>
      <c r="J14" s="798"/>
      <c r="K14" s="46"/>
      <c r="L14" s="830" t="s">
        <v>305</v>
      </c>
      <c r="M14" s="829" t="str">
        <f>PROPER(Currency)&amp;"ON"</f>
        <v>GbpON</v>
      </c>
      <c r="N14" s="43"/>
      <c r="O14" s="798"/>
      <c r="P14" s="798"/>
      <c r="Q14" s="798"/>
      <c r="R14" s="798"/>
      <c r="S14" s="798"/>
      <c r="T14" s="798"/>
      <c r="U14" s="798"/>
      <c r="V14" s="798"/>
      <c r="W14" s="798"/>
      <c r="X14" s="798"/>
      <c r="Y14" s="798"/>
      <c r="Z14" s="798"/>
      <c r="AA14" s="798"/>
      <c r="AB14" s="798"/>
      <c r="AC14" s="798"/>
      <c r="AD14" s="798"/>
      <c r="AE14" s="798"/>
      <c r="AF14" s="798"/>
      <c r="AG14" s="798"/>
    </row>
    <row r="15" spans="1:33" x14ac:dyDescent="0.2">
      <c r="A15" s="798"/>
      <c r="B15" s="806"/>
      <c r="C15" s="815" t="s">
        <v>238</v>
      </c>
      <c r="D15" s="831" t="e">
        <f ca="1">_xll.ohRangeRetrieveError(YieldCurve)</f>
        <v>#NAME?</v>
      </c>
      <c r="E15" s="804"/>
      <c r="F15" s="803"/>
      <c r="G15" s="798"/>
      <c r="H15" s="798"/>
      <c r="I15" s="798"/>
      <c r="J15" s="798"/>
      <c r="K15" s="46"/>
      <c r="L15" s="830" t="s">
        <v>304</v>
      </c>
      <c r="M15" s="829" t="str">
        <f>PROPER(Currency)&amp;"STD"</f>
        <v>GbpSTD</v>
      </c>
      <c r="N15" s="43"/>
      <c r="O15" s="798"/>
      <c r="P15" s="798"/>
      <c r="Q15" s="798"/>
      <c r="R15" s="798"/>
      <c r="S15" s="798"/>
      <c r="T15" s="798"/>
      <c r="U15" s="798"/>
      <c r="V15" s="798"/>
      <c r="W15" s="798"/>
      <c r="X15" s="798"/>
      <c r="Y15" s="798"/>
      <c r="Z15" s="798"/>
      <c r="AA15" s="798"/>
      <c r="AB15" s="798"/>
      <c r="AC15" s="798"/>
      <c r="AD15" s="798"/>
      <c r="AE15" s="798"/>
      <c r="AF15" s="798"/>
      <c r="AG15" s="798"/>
    </row>
    <row r="16" spans="1:33" ht="12" thickBot="1" x14ac:dyDescent="0.25">
      <c r="A16" s="798"/>
      <c r="B16" s="806"/>
      <c r="C16" s="828" t="s">
        <v>379</v>
      </c>
      <c r="D16" s="827" t="str">
        <f>"_"&amp;Currency&amp;"YC"&amp;IndexTenor</f>
        <v>_GBPYCON</v>
      </c>
      <c r="E16" s="804"/>
      <c r="F16" s="803"/>
      <c r="G16" s="798"/>
      <c r="H16" s="798"/>
      <c r="I16" s="798"/>
      <c r="J16" s="798"/>
      <c r="K16" s="4"/>
      <c r="L16" s="3"/>
      <c r="M16" s="3"/>
      <c r="N16" s="167"/>
      <c r="O16" s="798"/>
      <c r="P16" s="798"/>
      <c r="Q16" s="798"/>
      <c r="R16" s="798"/>
      <c r="S16" s="798"/>
      <c r="T16" s="798"/>
      <c r="U16" s="798"/>
      <c r="V16" s="798"/>
      <c r="W16" s="798"/>
      <c r="X16" s="798"/>
      <c r="Y16" s="798"/>
      <c r="Z16" s="798"/>
      <c r="AA16" s="798"/>
      <c r="AB16" s="798"/>
      <c r="AC16" s="798"/>
      <c r="AD16" s="798"/>
      <c r="AE16" s="798"/>
      <c r="AF16" s="798"/>
      <c r="AG16" s="798"/>
    </row>
    <row r="17" spans="1:33" x14ac:dyDescent="0.2">
      <c r="A17" s="798"/>
      <c r="B17" s="806"/>
      <c r="C17" s="817" t="s">
        <v>378</v>
      </c>
      <c r="D17" s="826">
        <v>0</v>
      </c>
      <c r="E17" s="804"/>
      <c r="F17" s="803"/>
      <c r="G17" s="798"/>
      <c r="H17" s="798"/>
      <c r="I17" s="798"/>
      <c r="J17" s="798"/>
      <c r="K17" s="798"/>
      <c r="L17" s="798"/>
      <c r="M17" s="798"/>
      <c r="N17" s="798"/>
      <c r="O17" s="798"/>
      <c r="P17" s="798"/>
      <c r="Q17" s="798"/>
      <c r="R17" s="798"/>
      <c r="S17" s="798"/>
      <c r="T17" s="798"/>
      <c r="U17" s="798"/>
      <c r="V17" s="798"/>
      <c r="W17" s="798"/>
      <c r="X17" s="798"/>
      <c r="Y17" s="798"/>
      <c r="Z17" s="798"/>
      <c r="AA17" s="798"/>
      <c r="AB17" s="798"/>
      <c r="AC17" s="798"/>
      <c r="AD17" s="798"/>
      <c r="AE17" s="798"/>
      <c r="AF17" s="798"/>
      <c r="AG17" s="798"/>
    </row>
    <row r="18" spans="1:33" x14ac:dyDescent="0.2">
      <c r="A18" s="798"/>
      <c r="B18" s="806"/>
      <c r="C18" s="817" t="s">
        <v>377</v>
      </c>
      <c r="D18" s="825" t="s">
        <v>376</v>
      </c>
      <c r="E18" s="804"/>
      <c r="F18" s="803"/>
      <c r="G18" s="798"/>
      <c r="H18" s="798"/>
      <c r="I18" s="798"/>
      <c r="J18" s="798"/>
      <c r="K18" s="798"/>
      <c r="L18" s="798"/>
      <c r="M18" s="798"/>
      <c r="N18" s="798"/>
      <c r="O18" s="798"/>
      <c r="P18" s="798"/>
      <c r="Q18" s="798"/>
      <c r="R18" s="798"/>
      <c r="S18" s="798"/>
      <c r="T18" s="798"/>
      <c r="U18" s="798"/>
      <c r="V18" s="798"/>
      <c r="W18" s="798"/>
      <c r="X18" s="798"/>
      <c r="Y18" s="798"/>
      <c r="Z18" s="798"/>
      <c r="AA18" s="798"/>
      <c r="AB18" s="798"/>
      <c r="AC18" s="798"/>
      <c r="AD18" s="798"/>
      <c r="AE18" s="798"/>
      <c r="AF18" s="798"/>
      <c r="AG18" s="798"/>
    </row>
    <row r="19" spans="1:33" x14ac:dyDescent="0.2">
      <c r="A19" s="798"/>
      <c r="B19" s="806"/>
      <c r="C19" s="817" t="s">
        <v>375</v>
      </c>
      <c r="D19" s="825" t="s">
        <v>381</v>
      </c>
      <c r="E19" s="804"/>
      <c r="F19" s="803"/>
      <c r="G19" s="798"/>
      <c r="H19" s="798"/>
      <c r="I19" s="798"/>
      <c r="J19" s="798"/>
      <c r="K19" s="798"/>
      <c r="L19" s="798"/>
      <c r="M19" s="798"/>
      <c r="N19" s="798"/>
      <c r="O19" s="798"/>
      <c r="P19" s="798"/>
      <c r="Q19" s="798"/>
      <c r="R19" s="798"/>
      <c r="S19" s="798"/>
      <c r="T19" s="798"/>
      <c r="U19" s="798"/>
      <c r="V19" s="798"/>
      <c r="W19" s="798"/>
      <c r="X19" s="798"/>
      <c r="Y19" s="798"/>
      <c r="Z19" s="798"/>
      <c r="AA19" s="798"/>
      <c r="AB19" s="798"/>
      <c r="AC19" s="798"/>
      <c r="AD19" s="798"/>
      <c r="AE19" s="798"/>
      <c r="AF19" s="798"/>
      <c r="AG19" s="798"/>
    </row>
    <row r="20" spans="1:33" x14ac:dyDescent="0.2">
      <c r="A20" s="798"/>
      <c r="B20" s="806"/>
      <c r="C20" s="817" t="s">
        <v>374</v>
      </c>
      <c r="D20" s="824" t="str">
        <f>Currency&amp;"TOY_SYNTH"&amp;IndexTenor&amp;"_Quote"</f>
        <v>GBPTOY_SYNTHON_Quote</v>
      </c>
      <c r="E20" s="823" t="str">
        <f>Currency&amp;"TOY2_SYNTH"&amp;IndexTenor&amp;"_Quote"</f>
        <v>GBPTOY2_SYNTHON_Quote</v>
      </c>
      <c r="F20" s="803"/>
      <c r="G20" s="798"/>
      <c r="H20" s="798"/>
      <c r="I20" s="798"/>
      <c r="J20" s="798"/>
      <c r="K20" s="798"/>
      <c r="L20" s="798"/>
      <c r="M20" s="798"/>
      <c r="N20" s="798"/>
      <c r="O20" s="798"/>
      <c r="P20" s="798"/>
      <c r="Q20" s="798"/>
      <c r="R20" s="798"/>
      <c r="S20" s="798"/>
      <c r="T20" s="798"/>
      <c r="U20" s="798"/>
      <c r="V20" s="798"/>
      <c r="W20" s="798"/>
      <c r="X20" s="798"/>
      <c r="Y20" s="798"/>
      <c r="Z20" s="798"/>
      <c r="AA20" s="798"/>
      <c r="AB20" s="798"/>
      <c r="AC20" s="798"/>
      <c r="AD20" s="798"/>
      <c r="AE20" s="798"/>
      <c r="AF20" s="798"/>
      <c r="AG20" s="798"/>
    </row>
    <row r="21" spans="1:33" x14ac:dyDescent="0.2">
      <c r="A21" s="798"/>
      <c r="B21" s="806"/>
      <c r="C21" s="817" t="s">
        <v>373</v>
      </c>
      <c r="D21" s="822" t="e">
        <f ca="1">DATE(YEAR(_xll.qlCalendarAdvance(,Calendar,_xll.qlSettingsEvaluationDate(Trigger),NDays&amp;"D","Following")),12,31)</f>
        <v>#NAME?</v>
      </c>
      <c r="E21" s="821" t="e">
        <f ca="1">DATE(YEAR(D21+1),12,31)</f>
        <v>#NAME?</v>
      </c>
      <c r="F21" s="803"/>
      <c r="G21" s="798"/>
      <c r="H21" s="798"/>
      <c r="I21" s="798"/>
      <c r="J21" s="798"/>
      <c r="K21" s="798"/>
      <c r="L21" s="798"/>
      <c r="M21" s="798"/>
      <c r="N21" s="798"/>
      <c r="O21" s="798"/>
      <c r="P21" s="798"/>
      <c r="Q21" s="798"/>
      <c r="R21" s="798"/>
      <c r="S21" s="798"/>
      <c r="T21" s="798"/>
      <c r="U21" s="798"/>
      <c r="V21" s="798"/>
      <c r="W21" s="798"/>
      <c r="X21" s="798"/>
      <c r="Y21" s="798"/>
      <c r="Z21" s="798"/>
      <c r="AA21" s="798"/>
      <c r="AB21" s="798"/>
      <c r="AC21" s="798"/>
      <c r="AD21" s="798"/>
      <c r="AE21" s="798"/>
      <c r="AF21" s="798"/>
      <c r="AG21" s="798"/>
    </row>
    <row r="22" spans="1:33" x14ac:dyDescent="0.2">
      <c r="A22" s="798"/>
      <c r="B22" s="806"/>
      <c r="C22" s="817" t="s">
        <v>372</v>
      </c>
      <c r="D22" s="820" t="e">
        <f>NA()</f>
        <v>#N/A</v>
      </c>
      <c r="E22" s="819" t="e">
        <f>NA()</f>
        <v>#N/A</v>
      </c>
      <c r="F22" s="803"/>
      <c r="G22" s="798"/>
      <c r="H22" s="798"/>
      <c r="I22" s="798"/>
      <c r="J22" s="798"/>
      <c r="K22" s="798"/>
      <c r="L22" s="798"/>
      <c r="M22" s="798"/>
      <c r="N22" s="798"/>
      <c r="O22" s="798"/>
      <c r="P22" s="798"/>
      <c r="Q22" s="798"/>
      <c r="R22" s="798"/>
      <c r="S22" s="798"/>
      <c r="T22" s="798"/>
      <c r="U22" s="798"/>
      <c r="V22" s="798"/>
      <c r="W22" s="798"/>
      <c r="X22" s="798"/>
      <c r="Y22" s="798"/>
      <c r="Z22" s="798"/>
      <c r="AA22" s="798"/>
      <c r="AB22" s="798"/>
      <c r="AC22" s="798"/>
      <c r="AD22" s="798"/>
      <c r="AE22" s="798"/>
      <c r="AF22" s="798"/>
      <c r="AG22" s="798"/>
    </row>
    <row r="23" spans="1:33" x14ac:dyDescent="0.2">
      <c r="A23" s="798"/>
      <c r="B23" s="806"/>
      <c r="C23" s="817" t="s">
        <v>371</v>
      </c>
      <c r="D23" s="818">
        <f>0.000000000001</f>
        <v>9.9999999999999998E-13</v>
      </c>
      <c r="E23" s="804"/>
      <c r="F23" s="803"/>
      <c r="G23" s="798"/>
      <c r="H23" s="798"/>
      <c r="I23" s="798"/>
      <c r="J23" s="798"/>
      <c r="K23" s="798"/>
      <c r="L23" s="798"/>
      <c r="M23" s="798"/>
      <c r="N23" s="798"/>
      <c r="O23" s="798"/>
      <c r="P23" s="798"/>
      <c r="Q23" s="798"/>
      <c r="R23" s="798"/>
      <c r="S23" s="798"/>
      <c r="T23" s="798"/>
      <c r="U23" s="798"/>
      <c r="V23" s="798"/>
      <c r="W23" s="798"/>
      <c r="X23" s="798"/>
      <c r="Y23" s="798"/>
      <c r="Z23" s="798"/>
      <c r="AA23" s="798"/>
      <c r="AB23" s="798"/>
      <c r="AC23" s="798"/>
      <c r="AD23" s="798"/>
      <c r="AE23" s="798"/>
      <c r="AF23" s="798"/>
      <c r="AG23" s="798"/>
    </row>
    <row r="24" spans="1:33" x14ac:dyDescent="0.2">
      <c r="A24" s="798"/>
      <c r="B24" s="806"/>
      <c r="C24" s="817" t="s">
        <v>370</v>
      </c>
      <c r="D24" s="816" t="s">
        <v>369</v>
      </c>
      <c r="E24" s="804"/>
      <c r="F24" s="803"/>
      <c r="G24" s="798"/>
      <c r="H24" s="798"/>
      <c r="I24" s="798"/>
      <c r="J24" s="798"/>
      <c r="K24" s="798"/>
      <c r="L24" s="798"/>
      <c r="M24" s="798"/>
      <c r="N24" s="798"/>
      <c r="O24" s="798"/>
      <c r="P24" s="798"/>
      <c r="Q24" s="798"/>
      <c r="R24" s="798"/>
      <c r="S24" s="798"/>
      <c r="T24" s="798"/>
      <c r="U24" s="798"/>
      <c r="V24" s="798"/>
      <c r="W24" s="798"/>
      <c r="X24" s="798"/>
      <c r="Y24" s="798"/>
      <c r="Z24" s="798"/>
      <c r="AA24" s="798"/>
      <c r="AB24" s="798"/>
      <c r="AC24" s="798"/>
      <c r="AD24" s="798"/>
      <c r="AE24" s="798"/>
      <c r="AF24" s="798"/>
      <c r="AG24" s="798"/>
    </row>
    <row r="25" spans="1:33" x14ac:dyDescent="0.2">
      <c r="A25" s="798"/>
      <c r="B25" s="806"/>
      <c r="C25" s="815" t="s">
        <v>368</v>
      </c>
      <c r="D25" s="814" t="s">
        <v>367</v>
      </c>
      <c r="E25" s="804"/>
      <c r="F25" s="803"/>
      <c r="G25" s="798"/>
      <c r="H25" s="798"/>
      <c r="I25" s="798"/>
      <c r="J25" s="798"/>
      <c r="K25" s="798"/>
      <c r="L25" s="798"/>
      <c r="M25" s="798"/>
      <c r="N25" s="798"/>
      <c r="O25" s="798"/>
      <c r="P25" s="798"/>
      <c r="Q25" s="798"/>
      <c r="R25" s="798"/>
      <c r="S25" s="798"/>
      <c r="T25" s="798"/>
      <c r="U25" s="798"/>
      <c r="V25" s="798"/>
      <c r="W25" s="798"/>
      <c r="X25" s="798"/>
      <c r="Y25" s="798"/>
      <c r="Z25" s="798"/>
      <c r="AA25" s="798"/>
      <c r="AB25" s="798"/>
      <c r="AC25" s="798"/>
      <c r="AD25" s="798"/>
      <c r="AE25" s="798"/>
      <c r="AF25" s="798"/>
      <c r="AG25" s="798"/>
    </row>
    <row r="26" spans="1:33" x14ac:dyDescent="0.2">
      <c r="A26" s="798"/>
      <c r="B26" s="806"/>
      <c r="C26" s="813"/>
      <c r="D26" s="813"/>
      <c r="E26" s="804"/>
      <c r="F26" s="803"/>
      <c r="G26" s="798"/>
      <c r="H26" s="798"/>
      <c r="I26" s="798"/>
      <c r="J26" s="798"/>
      <c r="K26" s="798"/>
      <c r="L26" s="798"/>
      <c r="M26" s="798"/>
      <c r="N26" s="798"/>
      <c r="O26" s="798"/>
      <c r="P26" s="798"/>
      <c r="Q26" s="798"/>
      <c r="R26" s="798"/>
      <c r="S26" s="798"/>
      <c r="T26" s="798"/>
      <c r="U26" s="798"/>
      <c r="V26" s="798"/>
      <c r="W26" s="798"/>
      <c r="X26" s="798"/>
      <c r="Y26" s="798"/>
      <c r="Z26" s="798"/>
      <c r="AA26" s="798"/>
      <c r="AB26" s="798"/>
      <c r="AC26" s="798"/>
      <c r="AD26" s="798"/>
      <c r="AE26" s="798"/>
      <c r="AF26" s="798"/>
      <c r="AG26" s="798"/>
    </row>
    <row r="27" spans="1:33" x14ac:dyDescent="0.2">
      <c r="A27" s="798"/>
      <c r="B27" s="806"/>
      <c r="C27" s="812" t="e">
        <f ca="1">_xll.qlTermStructureReferenceDate(,YieldCurve)</f>
        <v>#NAME?</v>
      </c>
      <c r="D27" s="811" t="e">
        <f ca="1">_xll.qlYieldTermStructureDiscount(,YieldCurve,C27)</f>
        <v>#NAME?</v>
      </c>
      <c r="E27" s="804"/>
      <c r="F27" s="803"/>
      <c r="G27" s="798"/>
      <c r="H27" s="798"/>
      <c r="I27" s="798"/>
      <c r="J27" s="798"/>
      <c r="K27" s="798"/>
      <c r="L27" s="798"/>
      <c r="M27" s="798"/>
      <c r="N27" s="798"/>
      <c r="O27" s="798"/>
      <c r="P27" s="798"/>
      <c r="Q27" s="798"/>
      <c r="R27" s="798"/>
      <c r="S27" s="798"/>
      <c r="T27" s="798"/>
      <c r="U27" s="798"/>
      <c r="V27" s="798"/>
      <c r="W27" s="798"/>
      <c r="X27" s="798"/>
      <c r="Y27" s="798"/>
      <c r="Z27" s="798"/>
      <c r="AA27" s="798"/>
      <c r="AB27" s="798"/>
      <c r="AC27" s="798"/>
      <c r="AD27" s="798"/>
      <c r="AE27" s="798"/>
      <c r="AF27" s="798"/>
      <c r="AG27" s="798"/>
    </row>
    <row r="28" spans="1:33" x14ac:dyDescent="0.2">
      <c r="A28" s="798"/>
      <c r="B28" s="806"/>
      <c r="C28" s="810" t="e">
        <f ca="1">MAX(_xll.ohPack(Selected_ON!I2:I126))</f>
        <v>#NAME?</v>
      </c>
      <c r="D28" s="457" t="e">
        <f ca="1">_xll.qlYieldTermStructureDiscount(,YieldCurve,C28)</f>
        <v>#NAME?</v>
      </c>
      <c r="E28" s="804"/>
      <c r="F28" s="803"/>
      <c r="G28" s="798"/>
      <c r="H28" s="798"/>
      <c r="I28" s="798"/>
      <c r="J28" s="798"/>
      <c r="K28" s="798"/>
      <c r="L28" s="798"/>
      <c r="M28" s="798"/>
      <c r="N28" s="798"/>
      <c r="O28" s="798"/>
      <c r="P28" s="798"/>
      <c r="Q28" s="798"/>
      <c r="R28" s="798"/>
      <c r="S28" s="798"/>
      <c r="T28" s="798"/>
      <c r="U28" s="798"/>
      <c r="V28" s="798"/>
      <c r="W28" s="798"/>
      <c r="X28" s="798"/>
      <c r="Y28" s="798"/>
      <c r="Z28" s="798"/>
      <c r="AA28" s="798"/>
      <c r="AB28" s="798"/>
      <c r="AC28" s="798"/>
      <c r="AD28" s="798"/>
      <c r="AE28" s="798"/>
      <c r="AF28" s="798"/>
      <c r="AG28" s="798"/>
    </row>
    <row r="29" spans="1:33" x14ac:dyDescent="0.2">
      <c r="A29" s="798"/>
      <c r="B29" s="806"/>
      <c r="C29" s="808" t="s">
        <v>238</v>
      </c>
      <c r="D29" s="809" t="e">
        <f ca="1">_xll.ohRangeRetrieveError(Selected_ON!J1)</f>
        <v>#NAME?</v>
      </c>
      <c r="E29" s="804"/>
      <c r="F29" s="803"/>
      <c r="G29" s="798"/>
      <c r="H29" s="798"/>
      <c r="I29" s="798"/>
      <c r="J29" s="798"/>
      <c r="K29" s="798"/>
      <c r="L29" s="798"/>
      <c r="M29" s="798"/>
      <c r="N29" s="798"/>
      <c r="O29" s="798"/>
      <c r="P29" s="798"/>
      <c r="Q29" s="798"/>
      <c r="R29" s="798"/>
      <c r="S29" s="798"/>
      <c r="T29" s="798"/>
      <c r="U29" s="798"/>
      <c r="V29" s="798"/>
      <c r="W29" s="798"/>
      <c r="X29" s="798"/>
      <c r="Y29" s="798"/>
      <c r="Z29" s="798"/>
      <c r="AA29" s="798"/>
      <c r="AB29" s="798"/>
      <c r="AC29" s="798"/>
      <c r="AD29" s="798"/>
      <c r="AE29" s="798"/>
      <c r="AF29" s="798"/>
      <c r="AG29" s="798"/>
    </row>
    <row r="30" spans="1:33" x14ac:dyDescent="0.2">
      <c r="A30" s="798"/>
      <c r="B30" s="806"/>
      <c r="C30" s="808" t="e">
        <f ca="1">Libor_MKT!$D$7</f>
        <v>#NAME?</v>
      </c>
      <c r="D30" s="807" t="e">
        <f ca="1">_xll.qlRelinkableHandleLinkTo(,C30,YieldCurve)</f>
        <v>#NAME?</v>
      </c>
      <c r="E30" s="804"/>
      <c r="F30" s="803"/>
      <c r="G30" s="798"/>
      <c r="H30" s="798"/>
      <c r="I30" s="798"/>
      <c r="J30" s="798"/>
      <c r="K30" s="798"/>
      <c r="L30" s="798"/>
      <c r="M30" s="798"/>
      <c r="N30" s="798"/>
      <c r="O30" s="798"/>
      <c r="P30" s="798"/>
      <c r="Q30" s="798"/>
      <c r="R30" s="798"/>
      <c r="S30" s="798"/>
      <c r="T30" s="798"/>
      <c r="U30" s="798"/>
      <c r="V30" s="798"/>
      <c r="W30" s="798"/>
      <c r="X30" s="798"/>
      <c r="Y30" s="798"/>
      <c r="Z30" s="798"/>
      <c r="AA30" s="798"/>
      <c r="AB30" s="798"/>
      <c r="AC30" s="798"/>
      <c r="AD30" s="798"/>
      <c r="AE30" s="798"/>
      <c r="AF30" s="798"/>
      <c r="AG30" s="798"/>
    </row>
    <row r="31" spans="1:33" x14ac:dyDescent="0.2">
      <c r="A31" s="798"/>
      <c r="B31" s="806"/>
      <c r="C31" s="805" t="s">
        <v>366</v>
      </c>
      <c r="D31" s="355" t="b">
        <v>0</v>
      </c>
      <c r="E31" s="804"/>
      <c r="F31" s="803"/>
      <c r="G31" s="798"/>
      <c r="H31" s="798"/>
      <c r="I31" s="798"/>
      <c r="J31" s="798"/>
      <c r="K31" s="798"/>
      <c r="L31" s="798"/>
      <c r="M31" s="798"/>
      <c r="N31" s="798"/>
      <c r="O31" s="798"/>
      <c r="P31" s="798"/>
      <c r="Q31" s="798"/>
      <c r="R31" s="798"/>
      <c r="S31" s="798"/>
      <c r="T31" s="798"/>
      <c r="U31" s="798"/>
      <c r="V31" s="798"/>
      <c r="W31" s="798"/>
      <c r="X31" s="798"/>
      <c r="Y31" s="798"/>
      <c r="Z31" s="798"/>
      <c r="AA31" s="798"/>
      <c r="AB31" s="798"/>
      <c r="AC31" s="798"/>
      <c r="AD31" s="798"/>
      <c r="AE31" s="798"/>
      <c r="AF31" s="798"/>
      <c r="AG31" s="798"/>
    </row>
    <row r="32" spans="1:33" ht="14.25" customHeight="1" thickBot="1" x14ac:dyDescent="0.25">
      <c r="A32" s="798"/>
      <c r="B32" s="802"/>
      <c r="C32" s="801"/>
      <c r="D32" s="800" t="e">
        <f ca="1">_xll.ohRangeRetrieveError(YieldCurve)</f>
        <v>#NAME?</v>
      </c>
      <c r="E32" s="800"/>
      <c r="F32" s="799"/>
      <c r="G32" s="798"/>
      <c r="H32" s="798"/>
      <c r="I32" s="798"/>
      <c r="J32" s="798"/>
      <c r="K32" s="798"/>
      <c r="L32" s="798"/>
      <c r="M32" s="798"/>
      <c r="N32" s="798"/>
      <c r="O32" s="798"/>
      <c r="P32" s="798"/>
      <c r="Q32" s="798"/>
      <c r="R32" s="798"/>
      <c r="S32" s="798"/>
      <c r="T32" s="798"/>
      <c r="U32" s="798"/>
      <c r="V32" s="798"/>
      <c r="W32" s="798"/>
      <c r="X32" s="798"/>
      <c r="Y32" s="798"/>
      <c r="Z32" s="798"/>
      <c r="AA32" s="798"/>
      <c r="AB32" s="798"/>
      <c r="AC32" s="798"/>
      <c r="AD32" s="798"/>
      <c r="AE32" s="798"/>
      <c r="AF32" s="798"/>
      <c r="AG32" s="798"/>
    </row>
    <row r="33" spans="1:33" x14ac:dyDescent="0.2">
      <c r="A33" s="798"/>
      <c r="B33" s="798"/>
      <c r="C33" s="798"/>
      <c r="D33" s="798"/>
      <c r="E33" s="798"/>
      <c r="F33" s="798"/>
      <c r="G33" s="798"/>
      <c r="H33" s="798"/>
      <c r="I33" s="798"/>
      <c r="J33" s="798"/>
      <c r="K33" s="798"/>
      <c r="L33" s="798"/>
      <c r="M33" s="798"/>
      <c r="N33" s="798"/>
      <c r="O33" s="798"/>
      <c r="P33" s="798"/>
      <c r="Q33" s="798"/>
      <c r="R33" s="798"/>
      <c r="S33" s="798"/>
      <c r="T33" s="798"/>
      <c r="U33" s="798"/>
      <c r="V33" s="798"/>
      <c r="W33" s="798"/>
      <c r="X33" s="798"/>
      <c r="Y33" s="798"/>
      <c r="Z33" s="798"/>
      <c r="AA33" s="798"/>
      <c r="AB33" s="798"/>
      <c r="AC33" s="798"/>
      <c r="AD33" s="798"/>
      <c r="AE33" s="798"/>
      <c r="AF33" s="798"/>
      <c r="AG33" s="798"/>
    </row>
    <row r="34" spans="1:33" x14ac:dyDescent="0.2">
      <c r="A34" s="798"/>
      <c r="B34" s="798"/>
      <c r="C34" s="1933"/>
      <c r="D34" s="1931" t="s">
        <v>634</v>
      </c>
      <c r="E34" s="798"/>
      <c r="F34" s="798"/>
      <c r="G34" s="798"/>
      <c r="H34" s="798"/>
      <c r="I34" s="798"/>
      <c r="J34" s="798"/>
      <c r="K34" s="798"/>
      <c r="L34" s="798"/>
      <c r="M34" s="798"/>
      <c r="N34" s="798"/>
      <c r="O34" s="798"/>
      <c r="P34" s="798"/>
      <c r="Q34" s="798"/>
      <c r="R34" s="798"/>
      <c r="S34" s="798"/>
      <c r="T34" s="798"/>
      <c r="U34" s="798"/>
      <c r="V34" s="798"/>
      <c r="W34" s="798"/>
      <c r="X34" s="798"/>
      <c r="Y34" s="798"/>
      <c r="Z34" s="798"/>
      <c r="AA34" s="798"/>
      <c r="AB34" s="798"/>
      <c r="AC34" s="798"/>
      <c r="AD34" s="798"/>
      <c r="AE34" s="798"/>
      <c r="AF34" s="798"/>
      <c r="AG34" s="798"/>
    </row>
    <row r="35" spans="1:33" x14ac:dyDescent="0.2">
      <c r="A35" s="798"/>
      <c r="B35" s="798"/>
      <c r="C35" s="1933" t="e">
        <f ca="1">_xll.ohTrigger(D30)</f>
        <v>#NAME?</v>
      </c>
      <c r="D35" s="1931" t="s">
        <v>635</v>
      </c>
      <c r="E35" s="798"/>
      <c r="F35" s="798"/>
      <c r="G35" s="798"/>
      <c r="H35" s="798"/>
      <c r="I35" s="798"/>
      <c r="J35" s="798"/>
      <c r="K35" s="798"/>
      <c r="L35" s="798"/>
      <c r="M35" s="798"/>
      <c r="N35" s="798"/>
      <c r="O35" s="798"/>
      <c r="P35" s="798"/>
      <c r="Q35" s="798"/>
      <c r="R35" s="798"/>
      <c r="S35" s="798"/>
      <c r="T35" s="798"/>
      <c r="U35" s="798"/>
      <c r="V35" s="798"/>
      <c r="W35" s="798"/>
      <c r="X35" s="798"/>
      <c r="Y35" s="798"/>
      <c r="Z35" s="798"/>
      <c r="AA35" s="798"/>
      <c r="AB35" s="798"/>
      <c r="AC35" s="798"/>
      <c r="AD35" s="798"/>
      <c r="AE35" s="798"/>
      <c r="AF35" s="798"/>
      <c r="AG35" s="798"/>
    </row>
    <row r="36" spans="1:33" x14ac:dyDescent="0.2">
      <c r="A36" s="798"/>
      <c r="B36" s="798"/>
      <c r="C36" s="798"/>
      <c r="D36" s="798"/>
      <c r="E36" s="798"/>
      <c r="F36" s="798"/>
      <c r="G36" s="798"/>
      <c r="H36" s="798"/>
      <c r="I36" s="798"/>
      <c r="J36" s="798"/>
      <c r="K36" s="798"/>
      <c r="L36" s="798"/>
      <c r="M36" s="798"/>
      <c r="N36" s="798"/>
      <c r="O36" s="798"/>
      <c r="P36" s="798"/>
      <c r="Q36" s="798"/>
      <c r="R36" s="798"/>
      <c r="S36" s="798"/>
      <c r="T36" s="798"/>
      <c r="U36" s="798"/>
      <c r="V36" s="798"/>
      <c r="W36" s="798"/>
      <c r="X36" s="798"/>
      <c r="Y36" s="798"/>
      <c r="Z36" s="798"/>
      <c r="AA36" s="798"/>
      <c r="AB36" s="798"/>
      <c r="AC36" s="798"/>
      <c r="AD36" s="798"/>
      <c r="AE36" s="798"/>
      <c r="AF36" s="798"/>
      <c r="AG36" s="798"/>
    </row>
    <row r="37" spans="1:33" x14ac:dyDescent="0.2">
      <c r="A37" s="798"/>
      <c r="B37" s="798"/>
      <c r="C37" s="798"/>
      <c r="D37" s="798"/>
      <c r="E37" s="798"/>
      <c r="F37" s="798"/>
      <c r="G37" s="798"/>
      <c r="H37" s="798"/>
      <c r="I37" s="798"/>
      <c r="J37" s="798"/>
      <c r="K37" s="798"/>
      <c r="L37" s="798"/>
      <c r="M37" s="798"/>
      <c r="N37" s="798"/>
      <c r="O37" s="798"/>
      <c r="P37" s="798"/>
      <c r="Q37" s="798"/>
      <c r="R37" s="798"/>
      <c r="S37" s="798"/>
      <c r="T37" s="798"/>
      <c r="U37" s="798"/>
      <c r="V37" s="798"/>
      <c r="W37" s="798"/>
      <c r="X37" s="798"/>
      <c r="Y37" s="798"/>
      <c r="Z37" s="798"/>
      <c r="AA37" s="798"/>
      <c r="AB37" s="798"/>
      <c r="AC37" s="798"/>
      <c r="AD37" s="798"/>
      <c r="AE37" s="798"/>
      <c r="AF37" s="798"/>
      <c r="AG37" s="798"/>
    </row>
    <row r="38" spans="1:33" x14ac:dyDescent="0.2">
      <c r="A38" s="798"/>
      <c r="B38" s="798"/>
      <c r="C38" s="798"/>
      <c r="D38" s="798"/>
      <c r="E38" s="798"/>
      <c r="F38" s="798"/>
      <c r="G38" s="798"/>
      <c r="H38" s="798"/>
      <c r="I38" s="798"/>
      <c r="J38" s="798"/>
      <c r="K38" s="798"/>
      <c r="L38" s="798"/>
      <c r="M38" s="798"/>
      <c r="N38" s="798"/>
      <c r="O38" s="798"/>
      <c r="P38" s="798"/>
      <c r="Q38" s="798"/>
      <c r="R38" s="798"/>
      <c r="S38" s="798"/>
      <c r="T38" s="798"/>
      <c r="U38" s="798"/>
      <c r="V38" s="798"/>
      <c r="W38" s="798"/>
      <c r="X38" s="798"/>
      <c r="Y38" s="798"/>
      <c r="Z38" s="798"/>
      <c r="AA38" s="798"/>
      <c r="AB38" s="798"/>
      <c r="AC38" s="798"/>
      <c r="AD38" s="798"/>
      <c r="AE38" s="798"/>
      <c r="AF38" s="798"/>
      <c r="AG38" s="798"/>
    </row>
    <row r="39" spans="1:33" x14ac:dyDescent="0.2">
      <c r="A39" s="798"/>
      <c r="B39" s="798"/>
      <c r="C39" s="798"/>
      <c r="D39" s="798"/>
      <c r="E39" s="798"/>
      <c r="F39" s="798"/>
      <c r="G39" s="798"/>
      <c r="H39" s="798"/>
      <c r="I39" s="798"/>
      <c r="J39" s="798"/>
      <c r="K39" s="798"/>
      <c r="L39" s="798"/>
      <c r="M39" s="798"/>
      <c r="N39" s="798"/>
      <c r="O39" s="798"/>
      <c r="P39" s="798"/>
      <c r="Q39" s="798"/>
      <c r="R39" s="798"/>
      <c r="S39" s="798"/>
      <c r="T39" s="798"/>
      <c r="U39" s="798"/>
      <c r="V39" s="798"/>
      <c r="W39" s="798"/>
      <c r="X39" s="798"/>
      <c r="Y39" s="798"/>
      <c r="Z39" s="798"/>
      <c r="AA39" s="798"/>
      <c r="AB39" s="798"/>
      <c r="AC39" s="798"/>
      <c r="AD39" s="798"/>
      <c r="AE39" s="798"/>
      <c r="AF39" s="798"/>
      <c r="AG39" s="798"/>
    </row>
    <row r="40" spans="1:33" x14ac:dyDescent="0.2">
      <c r="A40" s="798"/>
      <c r="B40" s="798"/>
      <c r="C40" s="798"/>
      <c r="D40" s="798"/>
      <c r="E40" s="798"/>
      <c r="F40" s="798"/>
      <c r="G40" s="798"/>
      <c r="H40" s="798"/>
      <c r="I40" s="798"/>
      <c r="J40" s="798"/>
      <c r="K40" s="798"/>
      <c r="L40" s="798"/>
      <c r="M40" s="798"/>
      <c r="N40" s="798"/>
      <c r="O40" s="798"/>
      <c r="P40" s="798"/>
      <c r="Q40" s="798"/>
      <c r="R40" s="798"/>
      <c r="S40" s="798"/>
      <c r="T40" s="798"/>
      <c r="U40" s="798"/>
      <c r="V40" s="798"/>
      <c r="W40" s="798"/>
      <c r="X40" s="798"/>
      <c r="Y40" s="798"/>
      <c r="Z40" s="798"/>
      <c r="AA40" s="798"/>
      <c r="AB40" s="798"/>
      <c r="AC40" s="798"/>
      <c r="AD40" s="798"/>
      <c r="AE40" s="798"/>
      <c r="AF40" s="798"/>
      <c r="AG40" s="798"/>
    </row>
    <row r="41" spans="1:33" x14ac:dyDescent="0.2">
      <c r="A41" s="798"/>
      <c r="B41" s="798"/>
      <c r="C41" s="798"/>
      <c r="D41" s="798"/>
      <c r="E41" s="798"/>
      <c r="F41" s="798"/>
      <c r="G41" s="798"/>
      <c r="H41" s="798"/>
      <c r="I41" s="798"/>
      <c r="J41" s="798"/>
      <c r="K41" s="798"/>
      <c r="L41" s="798"/>
      <c r="M41" s="798"/>
      <c r="N41" s="798"/>
      <c r="O41" s="798"/>
      <c r="P41" s="798"/>
      <c r="Q41" s="798"/>
      <c r="R41" s="798"/>
      <c r="S41" s="798"/>
      <c r="T41" s="798"/>
      <c r="U41" s="798"/>
      <c r="V41" s="798"/>
      <c r="W41" s="798"/>
      <c r="X41" s="798"/>
      <c r="Y41" s="798"/>
      <c r="Z41" s="798"/>
      <c r="AA41" s="798"/>
      <c r="AB41" s="798"/>
      <c r="AC41" s="798"/>
      <c r="AD41" s="798"/>
      <c r="AE41" s="798"/>
      <c r="AF41" s="798"/>
      <c r="AG41" s="798"/>
    </row>
    <row r="42" spans="1:33" x14ac:dyDescent="0.2">
      <c r="A42" s="798"/>
      <c r="B42" s="798"/>
      <c r="C42" s="798"/>
      <c r="D42" s="798"/>
      <c r="E42" s="798"/>
      <c r="F42" s="798"/>
      <c r="G42" s="798"/>
      <c r="H42" s="798"/>
      <c r="I42" s="798"/>
      <c r="J42" s="798"/>
      <c r="K42" s="798"/>
      <c r="L42" s="798"/>
      <c r="M42" s="798"/>
      <c r="N42" s="798"/>
      <c r="O42" s="798"/>
      <c r="P42" s="798"/>
      <c r="Q42" s="798"/>
      <c r="R42" s="798"/>
      <c r="S42" s="798"/>
      <c r="T42" s="798"/>
      <c r="U42" s="798"/>
      <c r="V42" s="798"/>
      <c r="W42" s="798"/>
      <c r="X42" s="798"/>
      <c r="Y42" s="798"/>
      <c r="Z42" s="798"/>
      <c r="AA42" s="798"/>
      <c r="AB42" s="798"/>
      <c r="AC42" s="798"/>
      <c r="AD42" s="798"/>
      <c r="AE42" s="798"/>
      <c r="AF42" s="798"/>
      <c r="AG42" s="798"/>
    </row>
    <row r="43" spans="1:33" x14ac:dyDescent="0.2">
      <c r="A43" s="798"/>
      <c r="B43" s="798"/>
      <c r="C43" s="798"/>
      <c r="D43" s="798"/>
      <c r="E43" s="798"/>
      <c r="F43" s="798"/>
      <c r="G43" s="798"/>
      <c r="H43" s="798"/>
      <c r="I43" s="798"/>
      <c r="J43" s="798"/>
      <c r="K43" s="798"/>
      <c r="L43" s="798"/>
      <c r="M43" s="798"/>
      <c r="N43" s="798"/>
      <c r="O43" s="798"/>
      <c r="P43" s="798"/>
      <c r="Q43" s="798"/>
      <c r="R43" s="798"/>
      <c r="S43" s="798"/>
      <c r="T43" s="798"/>
      <c r="U43" s="798"/>
      <c r="V43" s="798"/>
      <c r="W43" s="798"/>
      <c r="X43" s="798"/>
      <c r="Y43" s="798"/>
      <c r="Z43" s="798"/>
      <c r="AA43" s="798"/>
      <c r="AB43" s="798"/>
      <c r="AC43" s="798"/>
      <c r="AD43" s="798"/>
      <c r="AE43" s="798"/>
      <c r="AF43" s="798"/>
      <c r="AG43" s="798"/>
    </row>
    <row r="44" spans="1:33" x14ac:dyDescent="0.2">
      <c r="A44" s="798"/>
      <c r="B44" s="798"/>
      <c r="C44" s="798"/>
      <c r="D44" s="798"/>
      <c r="E44" s="798"/>
      <c r="F44" s="798"/>
      <c r="G44" s="798"/>
      <c r="H44" s="798"/>
      <c r="I44" s="798"/>
      <c r="J44" s="798"/>
      <c r="K44" s="798"/>
      <c r="L44" s="798"/>
      <c r="M44" s="798"/>
      <c r="N44" s="798"/>
      <c r="O44" s="798"/>
      <c r="P44" s="798"/>
      <c r="Q44" s="798"/>
      <c r="R44" s="798"/>
      <c r="S44" s="798"/>
      <c r="T44" s="798"/>
      <c r="U44" s="798"/>
      <c r="V44" s="798"/>
      <c r="W44" s="798"/>
      <c r="X44" s="798"/>
      <c r="Y44" s="798"/>
      <c r="Z44" s="798"/>
      <c r="AA44" s="798"/>
      <c r="AB44" s="798"/>
      <c r="AC44" s="798"/>
      <c r="AD44" s="798"/>
      <c r="AE44" s="798"/>
      <c r="AF44" s="798"/>
      <c r="AG44" s="798"/>
    </row>
    <row r="45" spans="1:33" x14ac:dyDescent="0.2">
      <c r="A45" s="798"/>
      <c r="B45" s="798"/>
      <c r="C45" s="798"/>
      <c r="D45" s="798"/>
      <c r="E45" s="798"/>
      <c r="F45" s="798"/>
      <c r="G45" s="798"/>
      <c r="H45" s="798"/>
      <c r="I45" s="798"/>
      <c r="J45" s="798"/>
      <c r="K45" s="798"/>
      <c r="L45" s="798"/>
      <c r="M45" s="798"/>
      <c r="N45" s="798"/>
      <c r="O45" s="798"/>
      <c r="P45" s="798"/>
      <c r="Q45" s="798"/>
      <c r="R45" s="798"/>
      <c r="S45" s="798"/>
      <c r="T45" s="798"/>
      <c r="U45" s="798"/>
      <c r="V45" s="798"/>
      <c r="W45" s="798"/>
      <c r="X45" s="798"/>
      <c r="Y45" s="798"/>
      <c r="Z45" s="798"/>
      <c r="AA45" s="798"/>
      <c r="AB45" s="798"/>
      <c r="AC45" s="798"/>
      <c r="AD45" s="798"/>
      <c r="AE45" s="798"/>
      <c r="AF45" s="798"/>
      <c r="AG45" s="798"/>
    </row>
    <row r="46" spans="1:33" x14ac:dyDescent="0.2">
      <c r="A46" s="798"/>
      <c r="B46" s="798"/>
      <c r="C46" s="798"/>
      <c r="D46" s="798"/>
      <c r="E46" s="798"/>
      <c r="F46" s="798"/>
      <c r="G46" s="798"/>
      <c r="H46" s="798"/>
      <c r="I46" s="798"/>
      <c r="J46" s="798"/>
      <c r="K46" s="798"/>
      <c r="L46" s="798"/>
      <c r="M46" s="798"/>
      <c r="N46" s="798"/>
      <c r="O46" s="798"/>
      <c r="P46" s="798"/>
      <c r="Q46" s="798"/>
      <c r="R46" s="798"/>
      <c r="S46" s="798"/>
      <c r="T46" s="798"/>
      <c r="U46" s="798"/>
      <c r="V46" s="798"/>
      <c r="W46" s="798"/>
      <c r="X46" s="798"/>
      <c r="Y46" s="798"/>
      <c r="Z46" s="798"/>
      <c r="AA46" s="798"/>
      <c r="AB46" s="798"/>
      <c r="AC46" s="798"/>
      <c r="AD46" s="798"/>
      <c r="AE46" s="798"/>
      <c r="AF46" s="798"/>
      <c r="AG46" s="798"/>
    </row>
    <row r="47" spans="1:33" x14ac:dyDescent="0.2">
      <c r="A47" s="798"/>
      <c r="B47" s="798"/>
      <c r="C47" s="798"/>
      <c r="D47" s="798"/>
      <c r="E47" s="798"/>
      <c r="F47" s="798"/>
      <c r="G47" s="798"/>
      <c r="H47" s="798"/>
      <c r="I47" s="798"/>
      <c r="J47" s="798"/>
      <c r="K47" s="798"/>
      <c r="L47" s="798"/>
      <c r="M47" s="798"/>
      <c r="N47" s="798"/>
      <c r="O47" s="798"/>
      <c r="P47" s="798"/>
      <c r="Q47" s="798"/>
      <c r="R47" s="798"/>
      <c r="S47" s="798"/>
      <c r="T47" s="798"/>
      <c r="U47" s="798"/>
      <c r="V47" s="798"/>
      <c r="W47" s="798"/>
      <c r="X47" s="798"/>
      <c r="Y47" s="798"/>
      <c r="Z47" s="798"/>
      <c r="AA47" s="798"/>
      <c r="AB47" s="798"/>
      <c r="AC47" s="798"/>
      <c r="AD47" s="798"/>
      <c r="AE47" s="798"/>
      <c r="AF47" s="798"/>
      <c r="AG47" s="798"/>
    </row>
    <row r="48" spans="1:33" x14ac:dyDescent="0.2">
      <c r="A48" s="798"/>
      <c r="B48" s="798"/>
      <c r="C48" s="798"/>
      <c r="D48" s="798"/>
      <c r="E48" s="798"/>
      <c r="F48" s="798"/>
      <c r="G48" s="798"/>
      <c r="H48" s="798"/>
      <c r="I48" s="798"/>
      <c r="J48" s="798"/>
      <c r="K48" s="798"/>
      <c r="L48" s="798"/>
      <c r="M48" s="798"/>
      <c r="N48" s="798"/>
      <c r="O48" s="798"/>
      <c r="P48" s="798"/>
      <c r="Q48" s="798"/>
      <c r="R48" s="798"/>
      <c r="S48" s="798"/>
      <c r="T48" s="798"/>
      <c r="U48" s="798"/>
      <c r="V48" s="798"/>
      <c r="W48" s="798"/>
      <c r="X48" s="798"/>
      <c r="Y48" s="798"/>
      <c r="Z48" s="798"/>
      <c r="AA48" s="798"/>
      <c r="AB48" s="798"/>
      <c r="AC48" s="798"/>
      <c r="AD48" s="798"/>
      <c r="AE48" s="798"/>
      <c r="AF48" s="798"/>
      <c r="AG48" s="798"/>
    </row>
    <row r="49" spans="1:33" x14ac:dyDescent="0.2">
      <c r="A49" s="798"/>
      <c r="B49" s="798"/>
      <c r="C49" s="798"/>
      <c r="D49" s="798"/>
      <c r="E49" s="798"/>
      <c r="F49" s="798"/>
      <c r="G49" s="798"/>
      <c r="H49" s="798"/>
      <c r="I49" s="798"/>
      <c r="J49" s="798"/>
      <c r="K49" s="798"/>
      <c r="L49" s="798"/>
      <c r="M49" s="798"/>
      <c r="N49" s="798"/>
      <c r="O49" s="798"/>
      <c r="P49" s="798"/>
      <c r="Q49" s="798"/>
      <c r="R49" s="798"/>
      <c r="S49" s="798"/>
      <c r="T49" s="798"/>
      <c r="U49" s="798"/>
      <c r="V49" s="798"/>
      <c r="W49" s="798"/>
      <c r="X49" s="798"/>
      <c r="Y49" s="798"/>
      <c r="Z49" s="798"/>
      <c r="AA49" s="798"/>
      <c r="AB49" s="798"/>
      <c r="AC49" s="798"/>
      <c r="AD49" s="798"/>
      <c r="AE49" s="798"/>
      <c r="AF49" s="798"/>
      <c r="AG49" s="798"/>
    </row>
    <row r="50" spans="1:33" x14ac:dyDescent="0.2">
      <c r="A50" s="798"/>
      <c r="B50" s="798"/>
      <c r="C50" s="798"/>
      <c r="D50" s="798"/>
      <c r="E50" s="798"/>
      <c r="F50" s="798"/>
      <c r="G50" s="798"/>
      <c r="H50" s="798"/>
      <c r="I50" s="798"/>
      <c r="J50" s="798"/>
      <c r="K50" s="798"/>
      <c r="L50" s="798"/>
      <c r="M50" s="798"/>
      <c r="N50" s="798"/>
      <c r="O50" s="798"/>
      <c r="P50" s="798"/>
      <c r="Q50" s="798"/>
      <c r="R50" s="798"/>
      <c r="S50" s="798"/>
      <c r="T50" s="798"/>
      <c r="U50" s="798"/>
      <c r="V50" s="798"/>
      <c r="W50" s="798"/>
      <c r="X50" s="798"/>
      <c r="Y50" s="798"/>
      <c r="Z50" s="798"/>
      <c r="AA50" s="798"/>
      <c r="AB50" s="798"/>
      <c r="AC50" s="798"/>
      <c r="AD50" s="798"/>
      <c r="AE50" s="798"/>
      <c r="AF50" s="798"/>
      <c r="AG50" s="798"/>
    </row>
    <row r="51" spans="1:33" x14ac:dyDescent="0.2">
      <c r="A51" s="798"/>
      <c r="B51" s="798"/>
      <c r="C51" s="798"/>
      <c r="D51" s="798"/>
      <c r="E51" s="798"/>
      <c r="F51" s="798"/>
      <c r="G51" s="798"/>
      <c r="H51" s="798"/>
      <c r="I51" s="798"/>
      <c r="J51" s="798"/>
      <c r="K51" s="798"/>
      <c r="L51" s="798"/>
      <c r="M51" s="798"/>
      <c r="N51" s="798"/>
      <c r="O51" s="798"/>
      <c r="P51" s="798"/>
      <c r="Q51" s="798"/>
      <c r="R51" s="798"/>
      <c r="S51" s="798"/>
      <c r="T51" s="798"/>
      <c r="U51" s="798"/>
      <c r="V51" s="798"/>
      <c r="W51" s="798"/>
      <c r="X51" s="798"/>
      <c r="Y51" s="798"/>
      <c r="Z51" s="798"/>
      <c r="AA51" s="798"/>
      <c r="AB51" s="798"/>
      <c r="AC51" s="798"/>
      <c r="AD51" s="798"/>
      <c r="AE51" s="798"/>
      <c r="AF51" s="798"/>
      <c r="AG51" s="798"/>
    </row>
    <row r="52" spans="1:33" x14ac:dyDescent="0.2">
      <c r="A52" s="798"/>
      <c r="B52" s="798"/>
      <c r="C52" s="798"/>
      <c r="D52" s="798"/>
      <c r="E52" s="798"/>
      <c r="F52" s="798"/>
      <c r="G52" s="798"/>
      <c r="H52" s="798"/>
      <c r="I52" s="798"/>
      <c r="J52" s="798"/>
      <c r="K52" s="798"/>
      <c r="L52" s="798"/>
      <c r="M52" s="798"/>
      <c r="N52" s="798"/>
      <c r="O52" s="798"/>
      <c r="P52" s="798"/>
      <c r="Q52" s="798"/>
      <c r="R52" s="798"/>
      <c r="S52" s="798"/>
      <c r="T52" s="798"/>
      <c r="U52" s="798"/>
      <c r="V52" s="798"/>
      <c r="W52" s="798"/>
      <c r="X52" s="798"/>
      <c r="Y52" s="798"/>
      <c r="Z52" s="798"/>
      <c r="AA52" s="798"/>
      <c r="AB52" s="798"/>
      <c r="AC52" s="798"/>
      <c r="AD52" s="798"/>
      <c r="AE52" s="798"/>
      <c r="AF52" s="798"/>
      <c r="AG52" s="798"/>
    </row>
    <row r="53" spans="1:33" x14ac:dyDescent="0.2">
      <c r="A53" s="798"/>
      <c r="B53" s="798"/>
      <c r="C53" s="798"/>
      <c r="D53" s="798"/>
      <c r="E53" s="798"/>
      <c r="F53" s="798"/>
      <c r="G53" s="798"/>
      <c r="H53" s="798"/>
      <c r="I53" s="798"/>
      <c r="J53" s="798"/>
      <c r="K53" s="798"/>
      <c r="L53" s="798"/>
      <c r="M53" s="798"/>
      <c r="N53" s="798"/>
      <c r="O53" s="798"/>
      <c r="P53" s="798"/>
      <c r="Q53" s="798"/>
      <c r="R53" s="798"/>
      <c r="S53" s="798"/>
      <c r="T53" s="798"/>
      <c r="U53" s="798"/>
      <c r="V53" s="798"/>
      <c r="W53" s="798"/>
      <c r="X53" s="798"/>
      <c r="Y53" s="798"/>
      <c r="Z53" s="798"/>
      <c r="AA53" s="798"/>
      <c r="AB53" s="798"/>
      <c r="AC53" s="798"/>
      <c r="AD53" s="798"/>
      <c r="AE53" s="798"/>
      <c r="AF53" s="798"/>
      <c r="AG53" s="798"/>
    </row>
    <row r="54" spans="1:33" x14ac:dyDescent="0.2">
      <c r="A54" s="798"/>
      <c r="B54" s="798"/>
      <c r="C54" s="798"/>
      <c r="D54" s="798"/>
      <c r="E54" s="798"/>
      <c r="F54" s="798"/>
      <c r="G54" s="798"/>
      <c r="H54" s="798"/>
      <c r="I54" s="798"/>
      <c r="J54" s="798"/>
      <c r="K54" s="798"/>
      <c r="L54" s="798"/>
      <c r="M54" s="798"/>
      <c r="N54" s="798"/>
      <c r="O54" s="798"/>
      <c r="P54" s="798"/>
      <c r="Q54" s="798"/>
      <c r="R54" s="798"/>
      <c r="S54" s="798"/>
      <c r="T54" s="798"/>
      <c r="U54" s="798"/>
      <c r="V54" s="798"/>
      <c r="W54" s="798"/>
      <c r="X54" s="798"/>
      <c r="Y54" s="798"/>
      <c r="Z54" s="798"/>
      <c r="AA54" s="798"/>
      <c r="AB54" s="798"/>
      <c r="AC54" s="798"/>
      <c r="AD54" s="798"/>
      <c r="AE54" s="798"/>
      <c r="AF54" s="798"/>
      <c r="AG54" s="798"/>
    </row>
    <row r="55" spans="1:33" x14ac:dyDescent="0.2">
      <c r="A55" s="798"/>
      <c r="B55" s="798"/>
      <c r="C55" s="798"/>
      <c r="D55" s="798"/>
      <c r="E55" s="798"/>
      <c r="F55" s="798"/>
      <c r="G55" s="798"/>
      <c r="H55" s="798"/>
      <c r="I55" s="798"/>
      <c r="J55" s="798"/>
      <c r="K55" s="798"/>
      <c r="L55" s="798"/>
      <c r="M55" s="798"/>
      <c r="N55" s="798"/>
      <c r="O55" s="798"/>
      <c r="P55" s="798"/>
      <c r="Q55" s="798"/>
      <c r="R55" s="798"/>
      <c r="S55" s="798"/>
      <c r="T55" s="798"/>
      <c r="U55" s="798"/>
      <c r="V55" s="798"/>
      <c r="W55" s="798"/>
      <c r="X55" s="798"/>
      <c r="Y55" s="798"/>
      <c r="Z55" s="798"/>
      <c r="AA55" s="798"/>
      <c r="AB55" s="798"/>
      <c r="AC55" s="798"/>
      <c r="AD55" s="798"/>
      <c r="AE55" s="798"/>
      <c r="AF55" s="798"/>
      <c r="AG55" s="798"/>
    </row>
    <row r="56" spans="1:33" x14ac:dyDescent="0.2">
      <c r="A56" s="798"/>
      <c r="B56" s="798"/>
      <c r="C56" s="798"/>
      <c r="D56" s="798"/>
      <c r="E56" s="798"/>
      <c r="F56" s="798"/>
      <c r="G56" s="798"/>
      <c r="H56" s="798"/>
      <c r="I56" s="798"/>
      <c r="J56" s="798"/>
      <c r="K56" s="798"/>
      <c r="L56" s="798"/>
      <c r="M56" s="798"/>
      <c r="N56" s="798"/>
      <c r="O56" s="798"/>
      <c r="P56" s="798"/>
      <c r="Q56" s="798"/>
      <c r="R56" s="798"/>
      <c r="S56" s="798"/>
      <c r="T56" s="798"/>
      <c r="U56" s="798"/>
      <c r="V56" s="798"/>
      <c r="W56" s="798"/>
      <c r="X56" s="798"/>
      <c r="Y56" s="798"/>
      <c r="Z56" s="798"/>
      <c r="AA56" s="798"/>
      <c r="AB56" s="798"/>
      <c r="AC56" s="798"/>
      <c r="AD56" s="798"/>
      <c r="AE56" s="798"/>
      <c r="AF56" s="798"/>
      <c r="AG56" s="798"/>
    </row>
    <row r="57" spans="1:33" x14ac:dyDescent="0.2">
      <c r="A57" s="798"/>
      <c r="B57" s="798"/>
      <c r="C57" s="798"/>
      <c r="D57" s="798"/>
      <c r="E57" s="798"/>
      <c r="F57" s="798"/>
      <c r="G57" s="798"/>
      <c r="H57" s="798"/>
      <c r="I57" s="798"/>
      <c r="J57" s="798"/>
      <c r="K57" s="798"/>
      <c r="L57" s="798"/>
      <c r="M57" s="798"/>
      <c r="N57" s="798"/>
      <c r="O57" s="798"/>
      <c r="P57" s="798"/>
      <c r="Q57" s="798"/>
      <c r="R57" s="798"/>
      <c r="S57" s="798"/>
      <c r="T57" s="798"/>
      <c r="U57" s="798"/>
      <c r="V57" s="798"/>
      <c r="W57" s="798"/>
      <c r="X57" s="798"/>
      <c r="Y57" s="798"/>
      <c r="Z57" s="798"/>
      <c r="AA57" s="798"/>
      <c r="AB57" s="798"/>
      <c r="AC57" s="798"/>
      <c r="AD57" s="798"/>
      <c r="AE57" s="798"/>
      <c r="AF57" s="798"/>
      <c r="AG57" s="798"/>
    </row>
    <row r="58" spans="1:33" x14ac:dyDescent="0.2">
      <c r="A58" s="798"/>
      <c r="B58" s="798"/>
      <c r="C58" s="798"/>
      <c r="D58" s="798"/>
      <c r="E58" s="798"/>
      <c r="F58" s="798"/>
      <c r="G58" s="798"/>
      <c r="H58" s="798"/>
      <c r="I58" s="798"/>
      <c r="J58" s="798"/>
      <c r="K58" s="798"/>
      <c r="L58" s="798"/>
      <c r="M58" s="798"/>
      <c r="N58" s="798"/>
      <c r="O58" s="798"/>
      <c r="P58" s="798"/>
      <c r="Q58" s="798"/>
      <c r="R58" s="798"/>
      <c r="S58" s="798"/>
      <c r="T58" s="798"/>
      <c r="U58" s="798"/>
      <c r="V58" s="798"/>
      <c r="W58" s="798"/>
      <c r="X58" s="798"/>
      <c r="Y58" s="798"/>
      <c r="Z58" s="798"/>
      <c r="AA58" s="798"/>
      <c r="AB58" s="798"/>
      <c r="AC58" s="798"/>
      <c r="AD58" s="798"/>
      <c r="AE58" s="798"/>
      <c r="AF58" s="798"/>
      <c r="AG58" s="798"/>
    </row>
    <row r="59" spans="1:33" x14ac:dyDescent="0.2">
      <c r="A59" s="798"/>
      <c r="B59" s="798"/>
      <c r="C59" s="798"/>
      <c r="D59" s="798"/>
      <c r="E59" s="798"/>
      <c r="F59" s="798"/>
      <c r="G59" s="798"/>
      <c r="H59" s="798"/>
      <c r="I59" s="798"/>
      <c r="J59" s="798"/>
      <c r="K59" s="798"/>
      <c r="L59" s="798"/>
      <c r="M59" s="798"/>
      <c r="N59" s="798"/>
      <c r="O59" s="798"/>
      <c r="P59" s="798"/>
      <c r="Q59" s="798"/>
      <c r="R59" s="798"/>
      <c r="S59" s="798"/>
      <c r="T59" s="798"/>
      <c r="U59" s="798"/>
      <c r="V59" s="798"/>
      <c r="W59" s="798"/>
      <c r="X59" s="798"/>
      <c r="Y59" s="798"/>
      <c r="Z59" s="798"/>
      <c r="AA59" s="798"/>
      <c r="AB59" s="798"/>
      <c r="AC59" s="798"/>
      <c r="AD59" s="798"/>
      <c r="AE59" s="798"/>
      <c r="AF59" s="798"/>
      <c r="AG59" s="798"/>
    </row>
    <row r="60" spans="1:33" x14ac:dyDescent="0.2">
      <c r="A60" s="798"/>
      <c r="B60" s="798"/>
      <c r="C60" s="798"/>
      <c r="D60" s="798"/>
      <c r="E60" s="798"/>
      <c r="F60" s="798"/>
      <c r="G60" s="798"/>
      <c r="H60" s="798"/>
      <c r="I60" s="798"/>
      <c r="J60" s="798"/>
      <c r="K60" s="798"/>
      <c r="L60" s="798"/>
      <c r="M60" s="798"/>
      <c r="N60" s="798"/>
      <c r="O60" s="798"/>
      <c r="P60" s="798"/>
      <c r="Q60" s="798"/>
      <c r="R60" s="798"/>
      <c r="S60" s="798"/>
      <c r="T60" s="798"/>
      <c r="U60" s="798"/>
      <c r="V60" s="798"/>
      <c r="W60" s="798"/>
      <c r="X60" s="798"/>
      <c r="Y60" s="798"/>
      <c r="Z60" s="798"/>
      <c r="AA60" s="798"/>
      <c r="AB60" s="798"/>
      <c r="AC60" s="798"/>
      <c r="AD60" s="798"/>
      <c r="AE60" s="798"/>
      <c r="AF60" s="798"/>
      <c r="AG60" s="798"/>
    </row>
    <row r="61" spans="1:33" x14ac:dyDescent="0.2">
      <c r="A61" s="798"/>
      <c r="B61" s="798"/>
      <c r="C61" s="798"/>
      <c r="D61" s="798"/>
      <c r="E61" s="798"/>
      <c r="F61" s="798"/>
      <c r="G61" s="798"/>
      <c r="H61" s="798"/>
      <c r="I61" s="798"/>
      <c r="J61" s="798"/>
      <c r="K61" s="798"/>
      <c r="L61" s="798"/>
      <c r="M61" s="798"/>
      <c r="N61" s="798"/>
      <c r="O61" s="798"/>
      <c r="P61" s="798"/>
      <c r="Q61" s="798"/>
      <c r="R61" s="798"/>
      <c r="S61" s="798"/>
      <c r="T61" s="798"/>
      <c r="U61" s="798"/>
      <c r="V61" s="798"/>
      <c r="W61" s="798"/>
      <c r="X61" s="798"/>
      <c r="Y61" s="798"/>
      <c r="Z61" s="798"/>
      <c r="AA61" s="798"/>
      <c r="AB61" s="798"/>
      <c r="AC61" s="798"/>
      <c r="AD61" s="798"/>
      <c r="AE61" s="798"/>
      <c r="AF61" s="798"/>
      <c r="AG61" s="798"/>
    </row>
    <row r="62" spans="1:33" x14ac:dyDescent="0.2">
      <c r="A62" s="798"/>
      <c r="B62" s="798"/>
      <c r="C62" s="798"/>
      <c r="D62" s="798"/>
      <c r="E62" s="798"/>
      <c r="F62" s="798"/>
      <c r="G62" s="798"/>
      <c r="H62" s="798"/>
      <c r="I62" s="798"/>
      <c r="J62" s="798"/>
      <c r="K62" s="798"/>
      <c r="L62" s="798"/>
      <c r="M62" s="798"/>
      <c r="N62" s="798"/>
      <c r="O62" s="798"/>
      <c r="P62" s="798"/>
      <c r="Q62" s="798"/>
      <c r="R62" s="798"/>
      <c r="S62" s="798"/>
      <c r="T62" s="798"/>
      <c r="U62" s="798"/>
      <c r="V62" s="798"/>
      <c r="W62" s="798"/>
      <c r="X62" s="798"/>
      <c r="Y62" s="798"/>
      <c r="Z62" s="798"/>
      <c r="AA62" s="798"/>
      <c r="AB62" s="798"/>
      <c r="AC62" s="798"/>
      <c r="AD62" s="798"/>
      <c r="AE62" s="798"/>
      <c r="AF62" s="798"/>
      <c r="AG62" s="798"/>
    </row>
    <row r="63" spans="1:33" x14ac:dyDescent="0.2">
      <c r="A63" s="798"/>
      <c r="B63" s="798"/>
      <c r="C63" s="798"/>
      <c r="D63" s="798"/>
      <c r="E63" s="798"/>
      <c r="F63" s="798"/>
      <c r="G63" s="798"/>
      <c r="H63" s="798"/>
      <c r="I63" s="798"/>
      <c r="J63" s="798"/>
      <c r="K63" s="798"/>
      <c r="L63" s="798"/>
      <c r="M63" s="798"/>
      <c r="N63" s="798"/>
      <c r="O63" s="798"/>
      <c r="P63" s="798"/>
      <c r="Q63" s="798"/>
      <c r="R63" s="798"/>
      <c r="S63" s="798"/>
      <c r="T63" s="798"/>
      <c r="U63" s="798"/>
      <c r="V63" s="798"/>
      <c r="W63" s="798"/>
      <c r="X63" s="798"/>
      <c r="Y63" s="798"/>
      <c r="Z63" s="798"/>
      <c r="AA63" s="798"/>
      <c r="AB63" s="798"/>
      <c r="AC63" s="798"/>
      <c r="AD63" s="798"/>
      <c r="AE63" s="798"/>
      <c r="AF63" s="798"/>
      <c r="AG63" s="798"/>
    </row>
    <row r="64" spans="1:33" x14ac:dyDescent="0.2">
      <c r="A64" s="798"/>
      <c r="B64" s="798"/>
      <c r="C64" s="798"/>
      <c r="D64" s="798"/>
      <c r="E64" s="798"/>
      <c r="F64" s="798"/>
      <c r="G64" s="798"/>
      <c r="H64" s="798"/>
      <c r="I64" s="798"/>
      <c r="J64" s="798"/>
      <c r="K64" s="798"/>
      <c r="L64" s="798"/>
      <c r="M64" s="798"/>
      <c r="N64" s="798"/>
      <c r="O64" s="798"/>
      <c r="P64" s="798"/>
      <c r="Q64" s="798"/>
      <c r="R64" s="798"/>
      <c r="S64" s="798"/>
      <c r="T64" s="798"/>
      <c r="U64" s="798"/>
      <c r="V64" s="798"/>
      <c r="W64" s="798"/>
      <c r="X64" s="798"/>
      <c r="Y64" s="798"/>
      <c r="Z64" s="798"/>
      <c r="AA64" s="798"/>
      <c r="AB64" s="798"/>
      <c r="AC64" s="798"/>
      <c r="AD64" s="798"/>
      <c r="AE64" s="798"/>
      <c r="AF64" s="798"/>
      <c r="AG64" s="798"/>
    </row>
    <row r="65" spans="1:33" x14ac:dyDescent="0.2">
      <c r="A65" s="798"/>
      <c r="B65" s="798"/>
      <c r="C65" s="798"/>
      <c r="D65" s="798"/>
      <c r="E65" s="798"/>
      <c r="F65" s="798"/>
      <c r="G65" s="798"/>
      <c r="H65" s="798"/>
      <c r="I65" s="798"/>
      <c r="J65" s="798"/>
      <c r="O65" s="798"/>
      <c r="P65" s="798"/>
      <c r="Q65" s="798"/>
      <c r="R65" s="798"/>
      <c r="S65" s="798"/>
      <c r="T65" s="798"/>
      <c r="U65" s="798"/>
      <c r="V65" s="798"/>
      <c r="W65" s="798"/>
      <c r="X65" s="798"/>
      <c r="Y65" s="798"/>
      <c r="Z65" s="798"/>
      <c r="AA65" s="798"/>
      <c r="AB65" s="798"/>
      <c r="AC65" s="798"/>
      <c r="AD65" s="798"/>
      <c r="AE65" s="798"/>
      <c r="AF65" s="798"/>
      <c r="AG65" s="798"/>
    </row>
    <row r="66" spans="1:33" x14ac:dyDescent="0.2">
      <c r="A66" s="798"/>
      <c r="B66" s="798"/>
      <c r="C66" s="798"/>
      <c r="D66" s="798"/>
      <c r="E66" s="798"/>
      <c r="F66" s="798"/>
      <c r="G66" s="798"/>
      <c r="H66" s="798"/>
      <c r="I66" s="798"/>
      <c r="J66" s="798"/>
      <c r="O66" s="798"/>
      <c r="P66" s="798"/>
      <c r="Q66" s="798"/>
      <c r="R66" s="798"/>
      <c r="S66" s="798"/>
      <c r="T66" s="798"/>
      <c r="U66" s="798"/>
      <c r="V66" s="798"/>
      <c r="W66" s="798"/>
      <c r="X66" s="798"/>
      <c r="Y66" s="798"/>
      <c r="Z66" s="798"/>
      <c r="AA66" s="798"/>
      <c r="AB66" s="798"/>
      <c r="AC66" s="798"/>
      <c r="AD66" s="798"/>
      <c r="AE66" s="798"/>
      <c r="AF66" s="798"/>
      <c r="AG66" s="798"/>
    </row>
    <row r="67" spans="1:33" x14ac:dyDescent="0.2">
      <c r="A67" s="798"/>
      <c r="B67" s="798"/>
      <c r="C67" s="798"/>
      <c r="D67" s="798"/>
      <c r="E67" s="798"/>
      <c r="F67" s="798"/>
      <c r="G67" s="798"/>
      <c r="H67" s="798"/>
      <c r="I67" s="798"/>
      <c r="J67" s="798"/>
      <c r="O67" s="798"/>
      <c r="P67" s="798"/>
      <c r="Q67" s="798"/>
      <c r="R67" s="798"/>
      <c r="S67" s="798"/>
      <c r="T67" s="798"/>
      <c r="U67" s="798"/>
      <c r="V67" s="798"/>
      <c r="W67" s="798"/>
      <c r="X67" s="798"/>
      <c r="Y67" s="798"/>
      <c r="Z67" s="798"/>
      <c r="AA67" s="798"/>
      <c r="AB67" s="798"/>
      <c r="AC67" s="798"/>
      <c r="AD67" s="798"/>
      <c r="AE67" s="798"/>
      <c r="AF67" s="798"/>
      <c r="AG67" s="798"/>
    </row>
    <row r="68" spans="1:33" x14ac:dyDescent="0.2">
      <c r="A68" s="798"/>
      <c r="B68" s="798"/>
      <c r="C68" s="798"/>
      <c r="D68" s="798"/>
      <c r="E68" s="798"/>
      <c r="F68" s="798"/>
      <c r="G68" s="798"/>
      <c r="H68" s="798"/>
      <c r="I68" s="798"/>
      <c r="J68" s="798"/>
      <c r="O68" s="798"/>
      <c r="P68" s="798"/>
      <c r="Q68" s="798"/>
      <c r="R68" s="798"/>
      <c r="S68" s="798"/>
      <c r="T68" s="798"/>
      <c r="U68" s="798"/>
      <c r="V68" s="798"/>
      <c r="W68" s="798"/>
      <c r="X68" s="798"/>
      <c r="Y68" s="798"/>
      <c r="Z68" s="798"/>
      <c r="AA68" s="798"/>
      <c r="AB68" s="798"/>
      <c r="AC68" s="798"/>
      <c r="AD68" s="798"/>
      <c r="AE68" s="798"/>
      <c r="AF68" s="798"/>
      <c r="AG68" s="798"/>
    </row>
    <row r="69" spans="1:33" x14ac:dyDescent="0.2">
      <c r="A69" s="798"/>
      <c r="B69" s="798"/>
      <c r="C69" s="798"/>
      <c r="D69" s="798"/>
      <c r="E69" s="798"/>
      <c r="F69" s="798"/>
      <c r="G69" s="798"/>
      <c r="H69" s="798"/>
      <c r="I69" s="798"/>
      <c r="O69" s="798"/>
      <c r="P69" s="798"/>
      <c r="Q69" s="798"/>
      <c r="R69" s="798"/>
      <c r="S69" s="798"/>
      <c r="T69" s="798"/>
      <c r="U69" s="798"/>
      <c r="V69" s="798"/>
      <c r="W69" s="798"/>
      <c r="X69" s="798"/>
      <c r="Y69" s="798"/>
      <c r="Z69" s="798"/>
      <c r="AA69" s="798"/>
      <c r="AB69" s="798"/>
      <c r="AC69" s="798"/>
      <c r="AD69" s="798"/>
      <c r="AE69" s="798"/>
      <c r="AF69" s="798"/>
      <c r="AG69" s="798"/>
    </row>
    <row r="70" spans="1:33" x14ac:dyDescent="0.2">
      <c r="A70" s="798"/>
      <c r="B70" s="798"/>
      <c r="C70" s="798"/>
      <c r="D70" s="798"/>
      <c r="E70" s="798"/>
      <c r="F70" s="798"/>
      <c r="G70" s="798"/>
      <c r="H70" s="798"/>
      <c r="I70" s="798"/>
      <c r="O70" s="798"/>
      <c r="P70" s="798"/>
      <c r="Q70" s="798"/>
      <c r="R70" s="798"/>
      <c r="S70" s="798"/>
      <c r="T70" s="798"/>
      <c r="U70" s="798"/>
      <c r="V70" s="798"/>
      <c r="W70" s="798"/>
      <c r="X70" s="798"/>
      <c r="Y70" s="798"/>
      <c r="Z70" s="798"/>
      <c r="AA70" s="798"/>
      <c r="AB70" s="798"/>
      <c r="AC70" s="798"/>
      <c r="AD70" s="798"/>
      <c r="AE70" s="798"/>
      <c r="AF70" s="798"/>
      <c r="AG70" s="798"/>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24.42578125" style="399" bestFit="1" customWidth="1"/>
    <col min="2" max="2" width="16.140625" style="399" bestFit="1" customWidth="1"/>
    <col min="3" max="4" width="8" style="399" bestFit="1" customWidth="1"/>
    <col min="5" max="5" width="9" style="399" bestFit="1" customWidth="1"/>
    <col min="6" max="6" width="8.85546875" style="399" customWidth="1"/>
    <col min="7" max="8" width="17.28515625" style="399" bestFit="1" customWidth="1"/>
    <col min="9" max="16384" width="9.140625" style="398"/>
  </cols>
  <sheetData>
    <row r="1" spans="1:8" ht="33.75" customHeight="1" x14ac:dyDescent="0.2">
      <c r="A1" s="796" t="s">
        <v>365</v>
      </c>
      <c r="B1" s="796" t="s">
        <v>364</v>
      </c>
      <c r="C1" s="796" t="s">
        <v>332</v>
      </c>
      <c r="D1" s="796" t="s">
        <v>363</v>
      </c>
      <c r="E1" s="796" t="s">
        <v>362</v>
      </c>
      <c r="F1" s="796" t="s">
        <v>361</v>
      </c>
      <c r="G1" s="796" t="s">
        <v>356</v>
      </c>
      <c r="H1" s="796" t="s">
        <v>355</v>
      </c>
    </row>
    <row r="2" spans="1:8" ht="11.25" customHeight="1" x14ac:dyDescent="0.2">
      <c r="A2" s="298" t="e">
        <f ca="1">Deposits_ON!E3</f>
        <v>#NAME?</v>
      </c>
      <c r="B2" s="298" t="e">
        <f ca="1">_xll.qlRateHelperQuoteName(,A2)</f>
        <v>#NAME?</v>
      </c>
      <c r="C2" s="790" t="e">
        <f ca="1">_xll.qlRateHelperQuoteValue(Trigger,$A2)</f>
        <v>#NAME?</v>
      </c>
      <c r="D2" s="59" t="b">
        <v>1</v>
      </c>
      <c r="E2" s="59">
        <v>70</v>
      </c>
      <c r="F2" s="59">
        <v>1</v>
      </c>
      <c r="G2" s="789" t="e">
        <f ca="1">_xll.qlRateHelperEarliestDate(Trigger,$A2)</f>
        <v>#NAME?</v>
      </c>
      <c r="H2" s="788" t="e">
        <f ca="1">_xll.qlRateHelperLatestDate(Trigger,$A2)</f>
        <v>#NAME?</v>
      </c>
    </row>
    <row r="3" spans="1:8" x14ac:dyDescent="0.2">
      <c r="A3" s="795" t="e">
        <f ca="1">Swaps_ON!F6</f>
        <v>#NAME?</v>
      </c>
      <c r="B3" s="795" t="e">
        <f ca="1">_xll.qlRateHelperQuoteName(,A3)</f>
        <v>#NAME?</v>
      </c>
      <c r="C3" s="794" t="e">
        <f ca="1">_xll.qlRateHelperQuoteValue(Trigger,$A3)</f>
        <v>#NAME?</v>
      </c>
      <c r="D3" s="793" t="b">
        <v>1</v>
      </c>
      <c r="E3" s="793">
        <v>50</v>
      </c>
      <c r="F3" s="793">
        <v>1</v>
      </c>
      <c r="G3" s="792" t="e">
        <f ca="1">_xll.qlRateHelperEarliestDate(Trigger,$A3)</f>
        <v>#NAME?</v>
      </c>
      <c r="H3" s="791" t="e">
        <f ca="1">_xll.qlRateHelperLatestDate(Trigger,$A3)</f>
        <v>#NAME?</v>
      </c>
    </row>
    <row r="4" spans="1:8" x14ac:dyDescent="0.2">
      <c r="A4" s="298" t="e">
        <f ca="1">Swaps_ON!F7</f>
        <v>#NAME?</v>
      </c>
      <c r="B4" s="298" t="e">
        <f ca="1">_xll.qlRateHelperQuoteName(,A4)</f>
        <v>#NAME?</v>
      </c>
      <c r="C4" s="790" t="e">
        <f ca="1">_xll.qlRateHelperQuoteValue(Trigger,$A4)</f>
        <v>#NAME?</v>
      </c>
      <c r="D4" s="59" t="b">
        <v>1</v>
      </c>
      <c r="E4" s="59">
        <v>50</v>
      </c>
      <c r="F4" s="59">
        <v>1</v>
      </c>
      <c r="G4" s="789" t="e">
        <f ca="1">_xll.qlRateHelperEarliestDate(Trigger,$A4)</f>
        <v>#NAME?</v>
      </c>
      <c r="H4" s="788" t="e">
        <f ca="1">_xll.qlRateHelperLatestDate(Trigger,$A4)</f>
        <v>#NAME?</v>
      </c>
    </row>
    <row r="5" spans="1:8" x14ac:dyDescent="0.2">
      <c r="A5" s="298" t="e">
        <f ca="1">Swaps_ON!F8</f>
        <v>#NAME?</v>
      </c>
      <c r="B5" s="298" t="e">
        <f ca="1">_xll.qlRateHelperQuoteName(,A5)</f>
        <v>#NAME?</v>
      </c>
      <c r="C5" s="790" t="e">
        <f ca="1">_xll.qlRateHelperQuoteValue(Trigger,$A5)</f>
        <v>#NAME?</v>
      </c>
      <c r="D5" s="59" t="b">
        <v>0</v>
      </c>
      <c r="E5" s="59">
        <v>50</v>
      </c>
      <c r="F5" s="59">
        <v>1</v>
      </c>
      <c r="G5" s="789" t="e">
        <f ca="1">_xll.qlRateHelperEarliestDate(Trigger,$A5)</f>
        <v>#NAME?</v>
      </c>
      <c r="H5" s="788" t="e">
        <f ca="1">_xll.qlRateHelperLatestDate(Trigger,$A5)</f>
        <v>#NAME?</v>
      </c>
    </row>
    <row r="6" spans="1:8" x14ac:dyDescent="0.2">
      <c r="A6" s="298" t="e">
        <f ca="1">Swaps_ON!F9</f>
        <v>#NAME?</v>
      </c>
      <c r="B6" s="298" t="e">
        <f ca="1">_xll.qlRateHelperQuoteName(,A6)</f>
        <v>#NAME?</v>
      </c>
      <c r="C6" s="790" t="e">
        <f ca="1">_xll.qlRateHelperQuoteValue(Trigger,$A6)</f>
        <v>#NAME?</v>
      </c>
      <c r="D6" s="59" t="b">
        <v>1</v>
      </c>
      <c r="E6" s="59">
        <v>50</v>
      </c>
      <c r="F6" s="59">
        <v>1</v>
      </c>
      <c r="G6" s="789" t="e">
        <f ca="1">_xll.qlRateHelperEarliestDate(Trigger,$A6)</f>
        <v>#NAME?</v>
      </c>
      <c r="H6" s="788" t="e">
        <f ca="1">_xll.qlRateHelperLatestDate(Trigger,$A6)</f>
        <v>#NAME?</v>
      </c>
    </row>
    <row r="7" spans="1:8" x14ac:dyDescent="0.2">
      <c r="A7" s="298" t="e">
        <f ca="1">Swaps_ON!F10</f>
        <v>#NAME?</v>
      </c>
      <c r="B7" s="298" t="e">
        <f ca="1">_xll.qlRateHelperQuoteName(,A7)</f>
        <v>#NAME?</v>
      </c>
      <c r="C7" s="790" t="e">
        <f ca="1">_xll.qlRateHelperQuoteValue(Trigger,$A7)</f>
        <v>#NAME?</v>
      </c>
      <c r="D7" s="59" t="b">
        <v>1</v>
      </c>
      <c r="E7" s="59">
        <v>50</v>
      </c>
      <c r="F7" s="59">
        <v>1</v>
      </c>
      <c r="G7" s="789" t="e">
        <f ca="1">_xll.qlRateHelperEarliestDate(Trigger,$A7)</f>
        <v>#NAME?</v>
      </c>
      <c r="H7" s="788" t="e">
        <f ca="1">_xll.qlRateHelperLatestDate(Trigger,$A7)</f>
        <v>#NAME?</v>
      </c>
    </row>
    <row r="8" spans="1:8" x14ac:dyDescent="0.2">
      <c r="A8" s="298" t="e">
        <f ca="1">Swaps_ON!F11</f>
        <v>#NAME?</v>
      </c>
      <c r="B8" s="298" t="e">
        <f ca="1">_xll.qlRateHelperQuoteName(,A8)</f>
        <v>#NAME?</v>
      </c>
      <c r="C8" s="790" t="e">
        <f ca="1">_xll.qlRateHelperQuoteValue(Trigger,$A8)</f>
        <v>#NAME?</v>
      </c>
      <c r="D8" s="59" t="b">
        <v>1</v>
      </c>
      <c r="E8" s="59">
        <v>50</v>
      </c>
      <c r="F8" s="59">
        <v>1</v>
      </c>
      <c r="G8" s="789" t="e">
        <f ca="1">_xll.qlRateHelperEarliestDate(Trigger,$A8)</f>
        <v>#NAME?</v>
      </c>
      <c r="H8" s="788" t="e">
        <f ca="1">_xll.qlRateHelperLatestDate(Trigger,$A8)</f>
        <v>#NAME?</v>
      </c>
    </row>
    <row r="9" spans="1:8" x14ac:dyDescent="0.2">
      <c r="A9" s="298" t="e">
        <f ca="1">Swaps_ON!F12</f>
        <v>#NAME?</v>
      </c>
      <c r="B9" s="298" t="e">
        <f ca="1">_xll.qlRateHelperQuoteName(,A9)</f>
        <v>#NAME?</v>
      </c>
      <c r="C9" s="790" t="e">
        <f ca="1">_xll.qlRateHelperQuoteValue(Trigger,$A9)</f>
        <v>#NAME?</v>
      </c>
      <c r="D9" s="59" t="b">
        <v>1</v>
      </c>
      <c r="E9" s="59">
        <v>50</v>
      </c>
      <c r="F9" s="59">
        <v>1</v>
      </c>
      <c r="G9" s="789" t="e">
        <f ca="1">_xll.qlRateHelperEarliestDate(Trigger,$A9)</f>
        <v>#NAME?</v>
      </c>
      <c r="H9" s="788" t="e">
        <f ca="1">_xll.qlRateHelperLatestDate(Trigger,$A9)</f>
        <v>#NAME?</v>
      </c>
    </row>
    <row r="10" spans="1:8" x14ac:dyDescent="0.2">
      <c r="A10" s="298" t="e">
        <f ca="1">Swaps_ON!F13</f>
        <v>#NAME?</v>
      </c>
      <c r="B10" s="298" t="e">
        <f ca="1">_xll.qlRateHelperQuoteName(,A10)</f>
        <v>#NAME?</v>
      </c>
      <c r="C10" s="790" t="e">
        <f ca="1">_xll.qlRateHelperQuoteValue(Trigger,$A10)</f>
        <v>#NAME?</v>
      </c>
      <c r="D10" s="59" t="b">
        <v>1</v>
      </c>
      <c r="E10" s="59">
        <v>50</v>
      </c>
      <c r="F10" s="59">
        <v>1</v>
      </c>
      <c r="G10" s="789" t="e">
        <f ca="1">_xll.qlRateHelperEarliestDate(Trigger,$A10)</f>
        <v>#NAME?</v>
      </c>
      <c r="H10" s="788" t="e">
        <f ca="1">_xll.qlRateHelperLatestDate(Trigger,$A10)</f>
        <v>#NAME?</v>
      </c>
    </row>
    <row r="11" spans="1:8" x14ac:dyDescent="0.2">
      <c r="A11" s="298" t="e">
        <f ca="1">Swaps_ON!F14</f>
        <v>#NAME?</v>
      </c>
      <c r="B11" s="298" t="e">
        <f ca="1">_xll.qlRateHelperQuoteName(,A11)</f>
        <v>#NAME?</v>
      </c>
      <c r="C11" s="790" t="e">
        <f ca="1">_xll.qlRateHelperQuoteValue(Trigger,$A11)</f>
        <v>#NAME?</v>
      </c>
      <c r="D11" s="59" t="b">
        <v>1</v>
      </c>
      <c r="E11" s="59">
        <v>50</v>
      </c>
      <c r="F11" s="59">
        <v>1</v>
      </c>
      <c r="G11" s="789" t="e">
        <f ca="1">_xll.qlRateHelperEarliestDate(Trigger,$A11)</f>
        <v>#NAME?</v>
      </c>
      <c r="H11" s="788" t="e">
        <f ca="1">_xll.qlRateHelperLatestDate(Trigger,$A11)</f>
        <v>#NAME?</v>
      </c>
    </row>
    <row r="12" spans="1:8" x14ac:dyDescent="0.2">
      <c r="A12" s="298" t="e">
        <f ca="1">Swaps_ON!F15</f>
        <v>#NAME?</v>
      </c>
      <c r="B12" s="298" t="e">
        <f ca="1">_xll.qlRateHelperQuoteName(,A12)</f>
        <v>#NAME?</v>
      </c>
      <c r="C12" s="790" t="e">
        <f ca="1">_xll.qlRateHelperQuoteValue(Trigger,$A12)</f>
        <v>#NAME?</v>
      </c>
      <c r="D12" s="59" t="b">
        <v>1</v>
      </c>
      <c r="E12" s="59">
        <v>50</v>
      </c>
      <c r="F12" s="59">
        <v>1</v>
      </c>
      <c r="G12" s="789" t="e">
        <f ca="1">_xll.qlRateHelperEarliestDate(Trigger,$A12)</f>
        <v>#NAME?</v>
      </c>
      <c r="H12" s="788" t="e">
        <f ca="1">_xll.qlRateHelperLatestDate(Trigger,$A12)</f>
        <v>#NAME?</v>
      </c>
    </row>
    <row r="13" spans="1:8" x14ac:dyDescent="0.2">
      <c r="A13" s="298" t="e">
        <f ca="1">Swaps_ON!F16</f>
        <v>#NAME?</v>
      </c>
      <c r="B13" s="298" t="e">
        <f ca="1">_xll.qlRateHelperQuoteName(,A13)</f>
        <v>#NAME?</v>
      </c>
      <c r="C13" s="790" t="e">
        <f ca="1">_xll.qlRateHelperQuoteValue(Trigger,$A13)</f>
        <v>#NAME?</v>
      </c>
      <c r="D13" s="59" t="b">
        <v>1</v>
      </c>
      <c r="E13" s="59">
        <v>50</v>
      </c>
      <c r="F13" s="59">
        <v>1</v>
      </c>
      <c r="G13" s="789" t="e">
        <f ca="1">_xll.qlRateHelperEarliestDate(Trigger,$A13)</f>
        <v>#NAME?</v>
      </c>
      <c r="H13" s="788" t="e">
        <f ca="1">_xll.qlRateHelperLatestDate(Trigger,$A13)</f>
        <v>#NAME?</v>
      </c>
    </row>
    <row r="14" spans="1:8" x14ac:dyDescent="0.2">
      <c r="A14" s="298" t="e">
        <f ca="1">Swaps_ON!F17</f>
        <v>#NAME?</v>
      </c>
      <c r="B14" s="298" t="e">
        <f ca="1">_xll.qlRateHelperQuoteName(,A14)</f>
        <v>#NAME?</v>
      </c>
      <c r="C14" s="790" t="e">
        <f ca="1">_xll.qlRateHelperQuoteValue(Trigger,$A14)</f>
        <v>#NAME?</v>
      </c>
      <c r="D14" s="59" t="b">
        <v>1</v>
      </c>
      <c r="E14" s="59">
        <v>50</v>
      </c>
      <c r="F14" s="59">
        <v>1</v>
      </c>
      <c r="G14" s="789" t="e">
        <f ca="1">_xll.qlRateHelperEarliestDate(Trigger,$A14)</f>
        <v>#NAME?</v>
      </c>
      <c r="H14" s="788" t="e">
        <f ca="1">_xll.qlRateHelperLatestDate(Trigger,$A14)</f>
        <v>#NAME?</v>
      </c>
    </row>
    <row r="15" spans="1:8" x14ac:dyDescent="0.2">
      <c r="A15" s="298" t="e">
        <f ca="1">Swaps_ON!F18</f>
        <v>#NAME?</v>
      </c>
      <c r="B15" s="298" t="e">
        <f ca="1">_xll.qlRateHelperQuoteName(,A15)</f>
        <v>#NAME?</v>
      </c>
      <c r="C15" s="790" t="e">
        <f ca="1">_xll.qlRateHelperQuoteValue(Trigger,$A15)</f>
        <v>#NAME?</v>
      </c>
      <c r="D15" s="59" t="b">
        <v>1</v>
      </c>
      <c r="E15" s="59">
        <v>50</v>
      </c>
      <c r="F15" s="59">
        <v>1</v>
      </c>
      <c r="G15" s="789" t="e">
        <f ca="1">_xll.qlRateHelperEarliestDate(Trigger,$A15)</f>
        <v>#NAME?</v>
      </c>
      <c r="H15" s="788" t="e">
        <f ca="1">_xll.qlRateHelperLatestDate(Trigger,$A15)</f>
        <v>#NAME?</v>
      </c>
    </row>
    <row r="16" spans="1:8" x14ac:dyDescent="0.2">
      <c r="A16" s="298" t="e">
        <f ca="1">Swaps_ON!F19</f>
        <v>#NAME?</v>
      </c>
      <c r="B16" s="298" t="e">
        <f ca="1">_xll.qlRateHelperQuoteName(,A16)</f>
        <v>#NAME?</v>
      </c>
      <c r="C16" s="790" t="e">
        <f ca="1">_xll.qlRateHelperQuoteValue(Trigger,$A16)</f>
        <v>#NAME?</v>
      </c>
      <c r="D16" s="59" t="b">
        <v>1</v>
      </c>
      <c r="E16" s="59">
        <v>50</v>
      </c>
      <c r="F16" s="59">
        <v>1</v>
      </c>
      <c r="G16" s="789" t="e">
        <f ca="1">_xll.qlRateHelperEarliestDate(Trigger,$A16)</f>
        <v>#NAME?</v>
      </c>
      <c r="H16" s="788" t="e">
        <f ca="1">_xll.qlRateHelperLatestDate(Trigger,$A16)</f>
        <v>#NAME?</v>
      </c>
    </row>
    <row r="17" spans="1:8" x14ac:dyDescent="0.2">
      <c r="A17" s="298" t="e">
        <f ca="1">Swaps_ON!F20</f>
        <v>#NAME?</v>
      </c>
      <c r="B17" s="298" t="e">
        <f ca="1">_xll.qlRateHelperQuoteName(,A17)</f>
        <v>#NAME?</v>
      </c>
      <c r="C17" s="790" t="e">
        <f ca="1">_xll.qlRateHelperQuoteValue(Trigger,$A17)</f>
        <v>#NAME?</v>
      </c>
      <c r="D17" s="59" t="b">
        <v>1</v>
      </c>
      <c r="E17" s="59">
        <v>50</v>
      </c>
      <c r="F17" s="59">
        <v>1</v>
      </c>
      <c r="G17" s="789" t="e">
        <f ca="1">_xll.qlRateHelperEarliestDate(Trigger,$A17)</f>
        <v>#NAME?</v>
      </c>
      <c r="H17" s="788" t="e">
        <f ca="1">_xll.qlRateHelperLatestDate(Trigger,$A17)</f>
        <v>#NAME?</v>
      </c>
    </row>
    <row r="18" spans="1:8" x14ac:dyDescent="0.2">
      <c r="A18" s="298" t="e">
        <f ca="1">Swaps_ON!F21</f>
        <v>#NAME?</v>
      </c>
      <c r="B18" s="298" t="e">
        <f ca="1">_xll.qlRateHelperQuoteName(,A18)</f>
        <v>#NAME?</v>
      </c>
      <c r="C18" s="790" t="e">
        <f ca="1">_xll.qlRateHelperQuoteValue(Trigger,$A18)</f>
        <v>#NAME?</v>
      </c>
      <c r="D18" s="59" t="b">
        <v>1</v>
      </c>
      <c r="E18" s="59">
        <v>50</v>
      </c>
      <c r="F18" s="59">
        <v>1</v>
      </c>
      <c r="G18" s="789" t="e">
        <f ca="1">_xll.qlRateHelperEarliestDate(Trigger,$A18)</f>
        <v>#NAME?</v>
      </c>
      <c r="H18" s="788" t="e">
        <f ca="1">_xll.qlRateHelperLatestDate(Trigger,$A18)</f>
        <v>#NAME?</v>
      </c>
    </row>
    <row r="19" spans="1:8" x14ac:dyDescent="0.2">
      <c r="A19" s="298" t="e">
        <f ca="1">Swaps_ON!F22</f>
        <v>#NAME?</v>
      </c>
      <c r="B19" s="298" t="e">
        <f ca="1">_xll.qlRateHelperQuoteName(,A19)</f>
        <v>#NAME?</v>
      </c>
      <c r="C19" s="790" t="e">
        <f ca="1">_xll.qlRateHelperQuoteValue(Trigger,$A19)</f>
        <v>#NAME?</v>
      </c>
      <c r="D19" s="59" t="b">
        <v>1</v>
      </c>
      <c r="E19" s="59">
        <v>50</v>
      </c>
      <c r="F19" s="59">
        <v>1</v>
      </c>
      <c r="G19" s="789" t="e">
        <f ca="1">_xll.qlRateHelperEarliestDate(Trigger,$A19)</f>
        <v>#NAME?</v>
      </c>
      <c r="H19" s="788" t="e">
        <f ca="1">_xll.qlRateHelperLatestDate(Trigger,$A19)</f>
        <v>#NAME?</v>
      </c>
    </row>
    <row r="20" spans="1:8" x14ac:dyDescent="0.2">
      <c r="A20" s="298" t="e">
        <f ca="1">Swaps_ON!F23</f>
        <v>#NAME?</v>
      </c>
      <c r="B20" s="298" t="e">
        <f ca="1">_xll.qlRateHelperQuoteName(,A20)</f>
        <v>#NAME?</v>
      </c>
      <c r="C20" s="790" t="e">
        <f ca="1">_xll.qlRateHelperQuoteValue(Trigger,$A20)</f>
        <v>#NAME?</v>
      </c>
      <c r="D20" s="59" t="b">
        <v>0</v>
      </c>
      <c r="E20" s="59">
        <v>50</v>
      </c>
      <c r="F20" s="59">
        <v>1</v>
      </c>
      <c r="G20" s="789" t="e">
        <f ca="1">_xll.qlRateHelperEarliestDate(Trigger,$A20)</f>
        <v>#NAME?</v>
      </c>
      <c r="H20" s="788" t="e">
        <f ca="1">_xll.qlRateHelperLatestDate(Trigger,$A20)</f>
        <v>#NAME?</v>
      </c>
    </row>
    <row r="21" spans="1:8" x14ac:dyDescent="0.2">
      <c r="A21" s="298" t="e">
        <f ca="1">Swaps_ON!F24</f>
        <v>#NAME?</v>
      </c>
      <c r="B21" s="298" t="e">
        <f ca="1">_xll.qlRateHelperQuoteName(,A21)</f>
        <v>#NAME?</v>
      </c>
      <c r="C21" s="790" t="e">
        <f ca="1">_xll.qlRateHelperQuoteValue(Trigger,$A21)</f>
        <v>#NAME?</v>
      </c>
      <c r="D21" s="59" t="b">
        <v>1</v>
      </c>
      <c r="E21" s="59">
        <v>50</v>
      </c>
      <c r="F21" s="59">
        <v>1</v>
      </c>
      <c r="G21" s="789" t="e">
        <f ca="1">_xll.qlRateHelperEarliestDate(Trigger,$A21)</f>
        <v>#NAME?</v>
      </c>
      <c r="H21" s="788" t="e">
        <f ca="1">_xll.qlRateHelperLatestDate(Trigger,$A21)</f>
        <v>#NAME?</v>
      </c>
    </row>
    <row r="22" spans="1:8" x14ac:dyDescent="0.2">
      <c r="A22" s="298" t="e">
        <f ca="1">Swaps_ON!F25</f>
        <v>#NAME?</v>
      </c>
      <c r="B22" s="298" t="e">
        <f ca="1">_xll.qlRateHelperQuoteName(,A22)</f>
        <v>#NAME?</v>
      </c>
      <c r="C22" s="790" t="e">
        <f ca="1">_xll.qlRateHelperQuoteValue(Trigger,$A22)</f>
        <v>#NAME?</v>
      </c>
      <c r="D22" s="59" t="b">
        <v>1</v>
      </c>
      <c r="E22" s="59">
        <v>50</v>
      </c>
      <c r="F22" s="59">
        <v>1</v>
      </c>
      <c r="G22" s="789" t="e">
        <f ca="1">_xll.qlRateHelperEarliestDate(Trigger,$A22)</f>
        <v>#NAME?</v>
      </c>
      <c r="H22" s="788" t="e">
        <f ca="1">_xll.qlRateHelperLatestDate(Trigger,$A22)</f>
        <v>#NAME?</v>
      </c>
    </row>
    <row r="23" spans="1:8" x14ac:dyDescent="0.2">
      <c r="A23" s="298" t="e">
        <f ca="1">Swaps_ON!F26</f>
        <v>#NAME?</v>
      </c>
      <c r="B23" s="298" t="e">
        <f ca="1">_xll.qlRateHelperQuoteName(,A23)</f>
        <v>#NAME?</v>
      </c>
      <c r="C23" s="790" t="e">
        <f ca="1">_xll.qlRateHelperQuoteValue(Trigger,$A23)</f>
        <v>#NAME?</v>
      </c>
      <c r="D23" s="59" t="b">
        <v>1</v>
      </c>
      <c r="E23" s="59">
        <v>50</v>
      </c>
      <c r="F23" s="59">
        <v>1</v>
      </c>
      <c r="G23" s="789" t="e">
        <f ca="1">_xll.qlRateHelperEarliestDate(Trigger,$A23)</f>
        <v>#NAME?</v>
      </c>
      <c r="H23" s="788" t="e">
        <f ca="1">_xll.qlRateHelperLatestDate(Trigger,$A23)</f>
        <v>#NAME?</v>
      </c>
    </row>
    <row r="24" spans="1:8" x14ac:dyDescent="0.2">
      <c r="A24" s="298" t="e">
        <f ca="1">Swaps_ON!F27</f>
        <v>#NAME?</v>
      </c>
      <c r="B24" s="298" t="e">
        <f ca="1">_xll.qlRateHelperQuoteName(,A24)</f>
        <v>#NAME?</v>
      </c>
      <c r="C24" s="790" t="e">
        <f ca="1">_xll.qlRateHelperQuoteValue(Trigger,$A24)</f>
        <v>#NAME?</v>
      </c>
      <c r="D24" s="59" t="b">
        <v>1</v>
      </c>
      <c r="E24" s="59">
        <v>50</v>
      </c>
      <c r="F24" s="59">
        <v>1</v>
      </c>
      <c r="G24" s="789" t="e">
        <f ca="1">_xll.qlRateHelperEarliestDate(Trigger,$A24)</f>
        <v>#NAME?</v>
      </c>
      <c r="H24" s="788" t="e">
        <f ca="1">_xll.qlRateHelperLatestDate(Trigger,$A24)</f>
        <v>#NAME?</v>
      </c>
    </row>
    <row r="25" spans="1:8" x14ac:dyDescent="0.2">
      <c r="A25" s="298" t="e">
        <f ca="1">Swaps_ON!F28</f>
        <v>#NAME?</v>
      </c>
      <c r="B25" s="298" t="e">
        <f ca="1">_xll.qlRateHelperQuoteName(,A25)</f>
        <v>#NAME?</v>
      </c>
      <c r="C25" s="790" t="e">
        <f ca="1">_xll.qlRateHelperQuoteValue(Trigger,$A25)</f>
        <v>#NAME?</v>
      </c>
      <c r="D25" s="59" t="b">
        <v>1</v>
      </c>
      <c r="E25" s="59">
        <v>50</v>
      </c>
      <c r="F25" s="59">
        <v>1</v>
      </c>
      <c r="G25" s="789" t="e">
        <f ca="1">_xll.qlRateHelperEarliestDate(Trigger,$A25)</f>
        <v>#NAME?</v>
      </c>
      <c r="H25" s="788" t="e">
        <f ca="1">_xll.qlRateHelperLatestDate(Trigger,$A25)</f>
        <v>#NAME?</v>
      </c>
    </row>
    <row r="26" spans="1:8" x14ac:dyDescent="0.2">
      <c r="A26" s="298" t="e">
        <f ca="1">Swaps_ON!F29</f>
        <v>#NAME?</v>
      </c>
      <c r="B26" s="298" t="e">
        <f ca="1">_xll.qlRateHelperQuoteName(,A26)</f>
        <v>#NAME?</v>
      </c>
      <c r="C26" s="790" t="e">
        <f ca="1">_xll.qlRateHelperQuoteValue(Trigger,$A26)</f>
        <v>#NAME?</v>
      </c>
      <c r="D26" s="59" t="b">
        <v>1</v>
      </c>
      <c r="E26" s="59">
        <v>50</v>
      </c>
      <c r="F26" s="59">
        <v>1</v>
      </c>
      <c r="G26" s="789" t="e">
        <f ca="1">_xll.qlRateHelperEarliestDate(Trigger,$A26)</f>
        <v>#NAME?</v>
      </c>
      <c r="H26" s="788" t="e">
        <f ca="1">_xll.qlRateHelperLatestDate(Trigger,$A26)</f>
        <v>#NAME?</v>
      </c>
    </row>
    <row r="27" spans="1:8" x14ac:dyDescent="0.2">
      <c r="A27" s="298" t="e">
        <f ca="1">Swaps_ON!F30</f>
        <v>#NAME?</v>
      </c>
      <c r="B27" s="298" t="e">
        <f ca="1">_xll.qlRateHelperQuoteName(,A27)</f>
        <v>#NAME?</v>
      </c>
      <c r="C27" s="790" t="e">
        <f ca="1">_xll.qlRateHelperQuoteValue(Trigger,$A27)</f>
        <v>#NAME?</v>
      </c>
      <c r="D27" s="59" t="b">
        <v>1</v>
      </c>
      <c r="E27" s="59">
        <v>50</v>
      </c>
      <c r="F27" s="59">
        <v>1</v>
      </c>
      <c r="G27" s="789" t="e">
        <f ca="1">_xll.qlRateHelperEarliestDate(Trigger,$A27)</f>
        <v>#NAME?</v>
      </c>
      <c r="H27" s="788" t="e">
        <f ca="1">_xll.qlRateHelperLatestDate(Trigger,$A27)</f>
        <v>#NAME?</v>
      </c>
    </row>
    <row r="28" spans="1:8" x14ac:dyDescent="0.2">
      <c r="A28" s="298" t="e">
        <f ca="1">Swaps_ON!F31</f>
        <v>#NAME?</v>
      </c>
      <c r="B28" s="298" t="e">
        <f ca="1">_xll.qlRateHelperQuoteName(,A28)</f>
        <v>#NAME?</v>
      </c>
      <c r="C28" s="790" t="e">
        <f ca="1">_xll.qlRateHelperQuoteValue(Trigger,$A28)</f>
        <v>#NAME?</v>
      </c>
      <c r="D28" s="59" t="b">
        <v>1</v>
      </c>
      <c r="E28" s="59">
        <v>50</v>
      </c>
      <c r="F28" s="59">
        <v>1</v>
      </c>
      <c r="G28" s="789" t="e">
        <f ca="1">_xll.qlRateHelperEarliestDate(Trigger,$A28)</f>
        <v>#NAME?</v>
      </c>
      <c r="H28" s="788" t="e">
        <f ca="1">_xll.qlRateHelperLatestDate(Trigger,$A28)</f>
        <v>#NAME?</v>
      </c>
    </row>
    <row r="29" spans="1:8" x14ac:dyDescent="0.2">
      <c r="A29" s="298" t="e">
        <f ca="1">Swaps_ON!F32</f>
        <v>#NAME?</v>
      </c>
      <c r="B29" s="298" t="e">
        <f ca="1">_xll.qlRateHelperQuoteName(,A29)</f>
        <v>#NAME?</v>
      </c>
      <c r="C29" s="790" t="e">
        <f ca="1">_xll.qlRateHelperQuoteValue(Trigger,$A29)</f>
        <v>#NAME?</v>
      </c>
      <c r="D29" s="59" t="b">
        <v>1</v>
      </c>
      <c r="E29" s="59">
        <v>50</v>
      </c>
      <c r="F29" s="59">
        <v>1</v>
      </c>
      <c r="G29" s="789" t="e">
        <f ca="1">_xll.qlRateHelperEarliestDate(Trigger,$A29)</f>
        <v>#NAME?</v>
      </c>
      <c r="H29" s="788" t="e">
        <f ca="1">_xll.qlRateHelperLatestDate(Trigger,$A29)</f>
        <v>#NAME?</v>
      </c>
    </row>
    <row r="30" spans="1:8" x14ac:dyDescent="0.2">
      <c r="A30" s="298" t="e">
        <f ca="1">Swaps_ON!F33</f>
        <v>#NAME?</v>
      </c>
      <c r="B30" s="298" t="e">
        <f ca="1">_xll.qlRateHelperQuoteName(,A30)</f>
        <v>#NAME?</v>
      </c>
      <c r="C30" s="790" t="e">
        <f ca="1">_xll.qlRateHelperQuoteValue(Trigger,$A30)</f>
        <v>#NAME?</v>
      </c>
      <c r="D30" s="59" t="b">
        <v>0</v>
      </c>
      <c r="E30" s="59">
        <v>50</v>
      </c>
      <c r="F30" s="59">
        <v>1</v>
      </c>
      <c r="G30" s="789" t="e">
        <f ca="1">_xll.qlRateHelperEarliestDate(Trigger,$A30)</f>
        <v>#NAME?</v>
      </c>
      <c r="H30" s="788" t="e">
        <f ca="1">_xll.qlRateHelperLatestDate(Trigger,$A30)</f>
        <v>#NAME?</v>
      </c>
    </row>
    <row r="31" spans="1:8" x14ac:dyDescent="0.2">
      <c r="A31" s="298" t="e">
        <f ca="1">Swaps_ON!F34</f>
        <v>#NAME?</v>
      </c>
      <c r="B31" s="298" t="e">
        <f ca="1">_xll.qlRateHelperQuoteName(,A31)</f>
        <v>#NAME?</v>
      </c>
      <c r="C31" s="790" t="e">
        <f ca="1">_xll.qlRateHelperQuoteValue(Trigger,$A31)</f>
        <v>#NAME?</v>
      </c>
      <c r="D31" s="59" t="b">
        <v>1</v>
      </c>
      <c r="E31" s="59">
        <v>50</v>
      </c>
      <c r="F31" s="59">
        <v>1</v>
      </c>
      <c r="G31" s="789" t="e">
        <f ca="1">_xll.qlRateHelperEarliestDate(Trigger,$A31)</f>
        <v>#NAME?</v>
      </c>
      <c r="H31" s="788" t="e">
        <f ca="1">_xll.qlRateHelperLatestDate(Trigger,$A31)</f>
        <v>#NAME?</v>
      </c>
    </row>
    <row r="32" spans="1:8" x14ac:dyDescent="0.2">
      <c r="A32" s="298" t="e">
        <f ca="1">Swaps_ON!F35</f>
        <v>#NAME?</v>
      </c>
      <c r="B32" s="298" t="e">
        <f ca="1">_xll.qlRateHelperQuoteName(,A32)</f>
        <v>#NAME?</v>
      </c>
      <c r="C32" s="790" t="e">
        <f ca="1">_xll.qlRateHelperQuoteValue(Trigger,$A32)</f>
        <v>#NAME?</v>
      </c>
      <c r="D32" s="59" t="b">
        <v>1</v>
      </c>
      <c r="E32" s="59">
        <v>50</v>
      </c>
      <c r="F32" s="59">
        <v>1</v>
      </c>
      <c r="G32" s="789" t="e">
        <f ca="1">_xll.qlRateHelperEarliestDate(Trigger,$A32)</f>
        <v>#NAME?</v>
      </c>
      <c r="H32" s="788" t="e">
        <f ca="1">_xll.qlRateHelperLatestDate(Trigger,$A32)</f>
        <v>#NAME?</v>
      </c>
    </row>
    <row r="33" spans="1:8" x14ac:dyDescent="0.2">
      <c r="A33" s="298" t="e">
        <f ca="1">Swaps_ON!F36</f>
        <v>#NAME?</v>
      </c>
      <c r="B33" s="298" t="e">
        <f ca="1">_xll.qlRateHelperQuoteName(,A33)</f>
        <v>#NAME?</v>
      </c>
      <c r="C33" s="790" t="e">
        <f ca="1">_xll.qlRateHelperQuoteValue(Trigger,$A33)</f>
        <v>#NAME?</v>
      </c>
      <c r="D33" s="59" t="b">
        <v>1</v>
      </c>
      <c r="E33" s="59">
        <v>50</v>
      </c>
      <c r="F33" s="59">
        <v>1</v>
      </c>
      <c r="G33" s="789" t="e">
        <f ca="1">_xll.qlRateHelperEarliestDate(Trigger,$A33)</f>
        <v>#NAME?</v>
      </c>
      <c r="H33" s="788" t="e">
        <f ca="1">_xll.qlRateHelperLatestDate(Trigger,$A33)</f>
        <v>#NAME?</v>
      </c>
    </row>
    <row r="34" spans="1:8" x14ac:dyDescent="0.2">
      <c r="A34" s="298" t="e">
        <f ca="1">Swaps_ON!F37</f>
        <v>#NAME?</v>
      </c>
      <c r="B34" s="298" t="e">
        <f ca="1">_xll.qlRateHelperQuoteName(,A34)</f>
        <v>#NAME?</v>
      </c>
      <c r="C34" s="790" t="e">
        <f ca="1">_xll.qlRateHelperQuoteValue(Trigger,$A34)</f>
        <v>#NAME?</v>
      </c>
      <c r="D34" s="59" t="b">
        <v>1</v>
      </c>
      <c r="E34" s="59">
        <v>50</v>
      </c>
      <c r="F34" s="59">
        <v>1</v>
      </c>
      <c r="G34" s="789" t="e">
        <f ca="1">_xll.qlRateHelperEarliestDate(Trigger,$A34)</f>
        <v>#NAME?</v>
      </c>
      <c r="H34" s="788" t="e">
        <f ca="1">_xll.qlRateHelperLatestDate(Trigger,$A34)</f>
        <v>#NAME?</v>
      </c>
    </row>
    <row r="35" spans="1:8" x14ac:dyDescent="0.2">
      <c r="A35" s="298" t="e">
        <f ca="1">Swaps_ON!F38</f>
        <v>#NAME?</v>
      </c>
      <c r="B35" s="298" t="e">
        <f ca="1">_xll.qlRateHelperQuoteName(,A35)</f>
        <v>#NAME?</v>
      </c>
      <c r="C35" s="790" t="e">
        <f ca="1">_xll.qlRateHelperQuoteValue(Trigger,$A35)</f>
        <v>#NAME?</v>
      </c>
      <c r="D35" s="59" t="b">
        <v>1</v>
      </c>
      <c r="E35" s="59">
        <v>50</v>
      </c>
      <c r="F35" s="59">
        <v>1</v>
      </c>
      <c r="G35" s="789" t="e">
        <f ca="1">_xll.qlRateHelperEarliestDate(Trigger,$A35)</f>
        <v>#NAME?</v>
      </c>
      <c r="H35" s="788" t="e">
        <f ca="1">_xll.qlRateHelperLatestDate(Trigger,$A35)</f>
        <v>#NAME?</v>
      </c>
    </row>
    <row r="36" spans="1:8" x14ac:dyDescent="0.2">
      <c r="A36" s="298" t="e">
        <f ca="1">Swaps_ON!F39</f>
        <v>#NAME?</v>
      </c>
      <c r="B36" s="298" t="e">
        <f ca="1">_xll.qlRateHelperQuoteName(,A36)</f>
        <v>#NAME?</v>
      </c>
      <c r="C36" s="790" t="e">
        <f ca="1">_xll.qlRateHelperQuoteValue(Trigger,$A36)</f>
        <v>#NAME?</v>
      </c>
      <c r="D36" s="59" t="b">
        <v>1</v>
      </c>
      <c r="E36" s="59">
        <v>50</v>
      </c>
      <c r="F36" s="59">
        <v>1</v>
      </c>
      <c r="G36" s="789" t="e">
        <f ca="1">_xll.qlRateHelperEarliestDate(Trigger,$A36)</f>
        <v>#NAME?</v>
      </c>
      <c r="H36" s="788" t="e">
        <f ca="1">_xll.qlRateHelperLatestDate(Trigger,$A36)</f>
        <v>#NAME?</v>
      </c>
    </row>
    <row r="37" spans="1:8" x14ac:dyDescent="0.2">
      <c r="A37" s="298" t="e">
        <f ca="1">Swaps_ON!F40</f>
        <v>#NAME?</v>
      </c>
      <c r="B37" s="298" t="e">
        <f ca="1">_xll.qlRateHelperQuoteName(,A37)</f>
        <v>#NAME?</v>
      </c>
      <c r="C37" s="790" t="e">
        <f ca="1">_xll.qlRateHelperQuoteValue(Trigger,$A37)</f>
        <v>#NAME?</v>
      </c>
      <c r="D37" s="59" t="b">
        <v>1</v>
      </c>
      <c r="E37" s="59">
        <v>50</v>
      </c>
      <c r="F37" s="59">
        <v>1</v>
      </c>
      <c r="G37" s="789" t="e">
        <f ca="1">_xll.qlRateHelperEarliestDate(Trigger,$A37)</f>
        <v>#NAME?</v>
      </c>
      <c r="H37" s="788" t="e">
        <f ca="1">_xll.qlRateHelperLatestDate(Trigger,$A37)</f>
        <v>#NAME?</v>
      </c>
    </row>
    <row r="38" spans="1:8" x14ac:dyDescent="0.2">
      <c r="A38" s="298" t="e">
        <f ca="1">Swaps_ON!F41</f>
        <v>#NAME?</v>
      </c>
      <c r="B38" s="298" t="e">
        <f ca="1">_xll.qlRateHelperQuoteName(,A38)</f>
        <v>#NAME?</v>
      </c>
      <c r="C38" s="790" t="e">
        <f ca="1">_xll.qlRateHelperQuoteValue(Trigger,$A38)</f>
        <v>#NAME?</v>
      </c>
      <c r="D38" s="59" t="b">
        <v>1</v>
      </c>
      <c r="E38" s="59">
        <v>50</v>
      </c>
      <c r="F38" s="59">
        <v>1</v>
      </c>
      <c r="G38" s="789" t="e">
        <f ca="1">_xll.qlRateHelperEarliestDate(Trigger,$A38)</f>
        <v>#NAME?</v>
      </c>
      <c r="H38" s="788" t="e">
        <f ca="1">_xll.qlRateHelperLatestDate(Trigger,$A38)</f>
        <v>#NAME?</v>
      </c>
    </row>
    <row r="39" spans="1:8" x14ac:dyDescent="0.2">
      <c r="A39" s="787"/>
      <c r="B39" s="787"/>
      <c r="C39" s="787"/>
      <c r="D39" s="787"/>
      <c r="E39" s="787"/>
      <c r="F39" s="787"/>
      <c r="G39" s="787"/>
      <c r="H39" s="787"/>
    </row>
  </sheetData>
  <pageMargins left="0.75" right="0.75" top="1" bottom="1" header="0.5" footer="0.5"/>
  <pageSetup orientation="portrait" horizontalDpi="300" verticalDpi="300" r:id="rId1"/>
  <headerFooter alignWithMargins="0"/>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4" width="22.42578125" style="399" customWidth="1"/>
    <col min="5" max="5" width="22.7109375" style="399" customWidth="1"/>
    <col min="6" max="6" width="8" style="399" bestFit="1" customWidth="1"/>
    <col min="7" max="7" width="3" style="399" bestFit="1" customWidth="1"/>
    <col min="8" max="9" width="17.28515625" style="399" bestFit="1" customWidth="1"/>
    <col min="10" max="10" width="12" style="398" bestFit="1" customWidth="1"/>
    <col min="11" max="16384" width="9.140625" style="398"/>
  </cols>
  <sheetData>
    <row r="1" spans="1:10" ht="22.5" customHeight="1" thickBot="1" x14ac:dyDescent="0.25">
      <c r="A1" s="1957" t="s">
        <v>360</v>
      </c>
      <c r="B1" s="1958"/>
      <c r="D1" s="786" t="s">
        <v>359</v>
      </c>
      <c r="E1" s="785" t="s">
        <v>358</v>
      </c>
      <c r="F1" s="784" t="s">
        <v>357</v>
      </c>
      <c r="G1" s="784"/>
      <c r="H1" s="784" t="s">
        <v>356</v>
      </c>
      <c r="I1" s="783" t="s">
        <v>355</v>
      </c>
      <c r="J1" s="776" t="e">
        <f t="array" aca="1" ref="J1:J126" ca="1">_xll.qlPiecewiseYieldCurveData(,YieldCurve)</f>
        <v>#NAME?</v>
      </c>
    </row>
    <row r="2" spans="1:10" x14ac:dyDescent="0.2">
      <c r="A2" s="782" t="s">
        <v>354</v>
      </c>
      <c r="B2" s="781">
        <v>8</v>
      </c>
      <c r="C2" s="777"/>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_xll.qlRateHelperQuoteValue(,$D2)</f>
        <v>#NAME?</v>
      </c>
      <c r="G2" s="774" t="str">
        <f ca="1">IF(ISERROR(qlSwapRateHelperSpread(,$D2)),IF(ISERROR(qlFuturesRateHelperConvexityAdjustment(,$D2)),"--",qlFuturesRateHelperConvexityAdjustment(,$D2)),qlSwapRateHelperSpread(,$D2))</f>
        <v>--</v>
      </c>
      <c r="H2" s="773" t="e">
        <f ca="1">_xll.qlRateHelperEarliestDate(,$D2)</f>
        <v>#NAME?</v>
      </c>
      <c r="I2" s="772" t="e">
        <f ca="1">_xll.qlRateHelperLatestDate(,$D2)</f>
        <v>#NAME?</v>
      </c>
      <c r="J2" s="776" t="e">
        <f ca="1"/>
        <v>#NAME?</v>
      </c>
    </row>
    <row r="3" spans="1:10" x14ac:dyDescent="0.2">
      <c r="A3" s="779" t="s">
        <v>353</v>
      </c>
      <c r="B3" s="780">
        <v>1</v>
      </c>
      <c r="C3" s="777"/>
      <c r="D3" s="775" t="e">
        <f ca="1"/>
        <v>#NAME?</v>
      </c>
      <c r="E3" s="775" t="e">
        <f ca="1">_xll.qlRateHelperQuoteName(,D3)</f>
        <v>#NAME?</v>
      </c>
      <c r="F3" s="774" t="e">
        <f ca="1">_xll.qlRateHelperQuoteValue(,$D3)</f>
        <v>#NAME?</v>
      </c>
      <c r="G3" s="774" t="str">
        <f ca="1">IF(ISERROR(qlSwapRateHelperSpread(,$D3)),IF(ISERROR(qlFuturesRateHelperConvexityAdjustment(,$D3)),"--",qlFuturesRateHelperConvexityAdjustment(,$D3)),qlSwapRateHelperSpread(,$D3))</f>
        <v>--</v>
      </c>
      <c r="H3" s="773" t="e">
        <f ca="1">_xll.qlRateHelperEarliestDate(,$D3)</f>
        <v>#NAME?</v>
      </c>
      <c r="I3" s="772" t="e">
        <f ca="1">_xll.qlRateHelperLatestDate(,$D3)</f>
        <v>#NAME?</v>
      </c>
      <c r="J3" s="776" t="e">
        <f ca="1"/>
        <v>#NAME?</v>
      </c>
    </row>
    <row r="4" spans="1:10" x14ac:dyDescent="0.2">
      <c r="A4" s="779" t="s">
        <v>352</v>
      </c>
      <c r="B4" s="780">
        <v>2</v>
      </c>
      <c r="C4" s="777"/>
      <c r="D4" s="775" t="e">
        <f ca="1"/>
        <v>#NAME?</v>
      </c>
      <c r="E4" s="775" t="e">
        <f ca="1">_xll.qlRateHelperQuoteName(,D4)</f>
        <v>#NAME?</v>
      </c>
      <c r="F4" s="774" t="e">
        <f ca="1">_xll.qlRateHelperQuoteValue(,$D4)</f>
        <v>#NAME?</v>
      </c>
      <c r="G4" s="774" t="str">
        <f ca="1">IF(ISERROR(qlSwapRateHelperSpread(,$D4)),IF(ISERROR(qlFuturesRateHelperConvexityAdjustment(,$D4)),"--",qlFuturesRateHelperConvexityAdjustment(,$D4)),qlSwapRateHelperSpread(,$D4))</f>
        <v>--</v>
      </c>
      <c r="H4" s="773" t="e">
        <f ca="1">_xll.qlRateHelperEarliestDate(,$D4)</f>
        <v>#NAME?</v>
      </c>
      <c r="I4" s="772" t="e">
        <f ca="1">_xll.qlRateHelperLatestDate(,$D4)</f>
        <v>#NAME?</v>
      </c>
      <c r="J4" s="776" t="e">
        <f ca="1"/>
        <v>#NAME?</v>
      </c>
    </row>
    <row r="5" spans="1:10" x14ac:dyDescent="0.2">
      <c r="A5" s="779" t="s">
        <v>351</v>
      </c>
      <c r="B5" s="778" t="s">
        <v>350</v>
      </c>
      <c r="C5" s="777"/>
      <c r="D5" s="775" t="e">
        <f ca="1"/>
        <v>#NAME?</v>
      </c>
      <c r="E5" s="775" t="e">
        <f ca="1">_xll.qlRateHelperQuoteName(,D5)</f>
        <v>#NAME?</v>
      </c>
      <c r="F5" s="774" t="e">
        <f ca="1">_xll.qlRateHelperQuoteValue(,$D5)</f>
        <v>#NAME?</v>
      </c>
      <c r="G5" s="774" t="str">
        <f ca="1">IF(ISERROR(qlSwapRateHelperSpread(,$D5)),IF(ISERROR(qlFuturesRateHelperConvexityAdjustment(,$D5)),"--",qlFuturesRateHelperConvexityAdjustment(,$D5)),qlSwapRateHelperSpread(,$D5))</f>
        <v>--</v>
      </c>
      <c r="H5" s="773" t="e">
        <f ca="1">_xll.qlRateHelperEarliestDate(,$D5)</f>
        <v>#NAME?</v>
      </c>
      <c r="I5" s="772" t="e">
        <f ca="1">_xll.qlRateHelperLatestDate(,$D5)</f>
        <v>#NAME?</v>
      </c>
      <c r="J5" s="776" t="e">
        <f ca="1"/>
        <v>#NAME?</v>
      </c>
    </row>
    <row r="6" spans="1:10" x14ac:dyDescent="0.2">
      <c r="C6" s="777"/>
      <c r="D6" s="775" t="e">
        <f ca="1"/>
        <v>#NAME?</v>
      </c>
      <c r="E6" s="775" t="e">
        <f ca="1">_xll.qlRateHelperQuoteName(,D6)</f>
        <v>#NAME?</v>
      </c>
      <c r="F6" s="774" t="e">
        <f ca="1">_xll.qlRateHelperQuoteValue(,$D6)</f>
        <v>#NAME?</v>
      </c>
      <c r="G6" s="774" t="str">
        <f ca="1">IF(ISERROR(qlSwapRateHelperSpread(,$D6)),IF(ISERROR(qlFuturesRateHelperConvexityAdjustment(,$D6)),"--",qlFuturesRateHelperConvexityAdjustment(,$D6)),qlSwapRateHelperSpread(,$D6))</f>
        <v>--</v>
      </c>
      <c r="H6" s="773" t="e">
        <f ca="1">_xll.qlRateHelperEarliestDate(,$D6)</f>
        <v>#NAME?</v>
      </c>
      <c r="I6" s="772" t="e">
        <f ca="1">_xll.qlRateHelperLatestDate(,$D6)</f>
        <v>#NAME?</v>
      </c>
      <c r="J6" s="776" t="e">
        <f ca="1"/>
        <v>#NAME?</v>
      </c>
    </row>
    <row r="7" spans="1:10" x14ac:dyDescent="0.2">
      <c r="C7" s="777"/>
      <c r="D7" s="775" t="e">
        <f ca="1"/>
        <v>#NAME?</v>
      </c>
      <c r="E7" s="775" t="e">
        <f ca="1">_xll.qlRateHelperQuoteName(,D7)</f>
        <v>#NAME?</v>
      </c>
      <c r="F7" s="774" t="e">
        <f ca="1">_xll.qlRateHelperQuoteValue(,$D7)</f>
        <v>#NAME?</v>
      </c>
      <c r="G7" s="774" t="str">
        <f ca="1">IF(ISERROR(qlSwapRateHelperSpread(,$D7)),IF(ISERROR(qlFuturesRateHelperConvexityAdjustment(,$D7)),"--",qlFuturesRateHelperConvexityAdjustment(,$D7)),qlSwapRateHelperSpread(,$D7))</f>
        <v>--</v>
      </c>
      <c r="H7" s="773" t="e">
        <f ca="1">_xll.qlRateHelperEarliestDate(,$D7)</f>
        <v>#NAME?</v>
      </c>
      <c r="I7" s="772" t="e">
        <f ca="1">_xll.qlRateHelperLatestDate(,$D7)</f>
        <v>#NAME?</v>
      </c>
      <c r="J7" s="776" t="e">
        <f ca="1"/>
        <v>#NAME?</v>
      </c>
    </row>
    <row r="8" spans="1:10" x14ac:dyDescent="0.2">
      <c r="C8" s="777"/>
      <c r="D8" s="775" t="e">
        <f ca="1"/>
        <v>#NAME?</v>
      </c>
      <c r="E8" s="775" t="e">
        <f ca="1">_xll.qlRateHelperQuoteName(,D8)</f>
        <v>#NAME?</v>
      </c>
      <c r="F8" s="774" t="e">
        <f ca="1">_xll.qlRateHelperQuoteValue(,$D8)</f>
        <v>#NAME?</v>
      </c>
      <c r="G8" s="774" t="str">
        <f ca="1">IF(ISERROR(qlSwapRateHelperSpread(,$D8)),IF(ISERROR(qlFuturesRateHelperConvexityAdjustment(,$D8)),"--",qlFuturesRateHelperConvexityAdjustment(,$D8)),qlSwapRateHelperSpread(,$D8))</f>
        <v>--</v>
      </c>
      <c r="H8" s="773" t="e">
        <f ca="1">_xll.qlRateHelperEarliestDate(,$D8)</f>
        <v>#NAME?</v>
      </c>
      <c r="I8" s="772" t="e">
        <f ca="1">_xll.qlRateHelperLatestDate(,$D8)</f>
        <v>#NAME?</v>
      </c>
      <c r="J8" s="776" t="e">
        <f ca="1"/>
        <v>#NAME?</v>
      </c>
    </row>
    <row r="9" spans="1:10" x14ac:dyDescent="0.2">
      <c r="C9" s="777"/>
      <c r="D9" s="775" t="e">
        <f ca="1"/>
        <v>#NAME?</v>
      </c>
      <c r="E9" s="775" t="e">
        <f ca="1">_xll.qlRateHelperQuoteName(,D9)</f>
        <v>#NAME?</v>
      </c>
      <c r="F9" s="774" t="e">
        <f ca="1">_xll.qlRateHelperQuoteValue(,$D9)</f>
        <v>#NAME?</v>
      </c>
      <c r="G9" s="774" t="str">
        <f ca="1">IF(ISERROR(qlSwapRateHelperSpread(,$D9)),IF(ISERROR(qlFuturesRateHelperConvexityAdjustment(,$D9)),"--",qlFuturesRateHelperConvexityAdjustment(,$D9)),qlSwapRateHelperSpread(,$D9))</f>
        <v>--</v>
      </c>
      <c r="H9" s="773" t="e">
        <f ca="1">_xll.qlRateHelperEarliestDate(,$D9)</f>
        <v>#NAME?</v>
      </c>
      <c r="I9" s="772" t="e">
        <f ca="1">_xll.qlRateHelperLatestDate(,$D9)</f>
        <v>#NAME?</v>
      </c>
      <c r="J9" s="776" t="e">
        <f ca="1"/>
        <v>#NAME?</v>
      </c>
    </row>
    <row r="10" spans="1:10" x14ac:dyDescent="0.2">
      <c r="C10" s="777"/>
      <c r="D10" s="775" t="e">
        <f ca="1"/>
        <v>#NAME?</v>
      </c>
      <c r="E10" s="775" t="e">
        <f ca="1">_xll.qlRateHelperQuoteName(,D10)</f>
        <v>#NAME?</v>
      </c>
      <c r="F10" s="774" t="e">
        <f ca="1">_xll.qlRateHelperQuoteValue(,$D10)</f>
        <v>#NAME?</v>
      </c>
      <c r="G10" s="774" t="str">
        <f ca="1">IF(ISERROR(qlSwapRateHelperSpread(,$D10)),IF(ISERROR(qlFuturesRateHelperConvexityAdjustment(,$D10)),"--",qlFuturesRateHelperConvexityAdjustment(,$D10)),qlSwapRateHelperSpread(,$D10))</f>
        <v>--</v>
      </c>
      <c r="H10" s="773" t="e">
        <f ca="1">_xll.qlRateHelperEarliestDate(,$D10)</f>
        <v>#NAME?</v>
      </c>
      <c r="I10" s="772" t="e">
        <f ca="1">_xll.qlRateHelperLatestDate(,$D10)</f>
        <v>#NAME?</v>
      </c>
      <c r="J10" s="776" t="e">
        <f ca="1"/>
        <v>#NAME?</v>
      </c>
    </row>
    <row r="11" spans="1:10" x14ac:dyDescent="0.2">
      <c r="C11" s="777"/>
      <c r="D11" s="775" t="e">
        <f ca="1"/>
        <v>#NAME?</v>
      </c>
      <c r="E11" s="775" t="e">
        <f ca="1">_xll.qlRateHelperQuoteName(,D11)</f>
        <v>#NAME?</v>
      </c>
      <c r="F11" s="774" t="e">
        <f ca="1">_xll.qlRateHelperQuoteValue(,$D11)</f>
        <v>#NAME?</v>
      </c>
      <c r="G11" s="774" t="str">
        <f ca="1">IF(ISERROR(qlSwapRateHelperSpread(,$D11)),IF(ISERROR(qlFuturesRateHelperConvexityAdjustment(,$D11)),"--",qlFuturesRateHelperConvexityAdjustment(,$D11)),qlSwapRateHelperSpread(,$D11))</f>
        <v>--</v>
      </c>
      <c r="H11" s="773" t="e">
        <f ca="1">_xll.qlRateHelperEarliestDate(,$D11)</f>
        <v>#NAME?</v>
      </c>
      <c r="I11" s="772" t="e">
        <f ca="1">_xll.qlRateHelperLatestDate(,$D11)</f>
        <v>#NAME?</v>
      </c>
      <c r="J11" s="776" t="e">
        <f ca="1"/>
        <v>#NAME?</v>
      </c>
    </row>
    <row r="12" spans="1:10" x14ac:dyDescent="0.2">
      <c r="C12" s="777"/>
      <c r="D12" s="775" t="e">
        <f ca="1"/>
        <v>#NAME?</v>
      </c>
      <c r="E12" s="775" t="e">
        <f ca="1">_xll.qlRateHelperQuoteName(,D12)</f>
        <v>#NAME?</v>
      </c>
      <c r="F12" s="774" t="e">
        <f ca="1">_xll.qlRateHelperQuoteValue(,$D12)</f>
        <v>#NAME?</v>
      </c>
      <c r="G12" s="774" t="str">
        <f ca="1">IF(ISERROR(qlSwapRateHelperSpread(,$D12)),IF(ISERROR(qlFuturesRateHelperConvexityAdjustment(,$D12)),"--",qlFuturesRateHelperConvexityAdjustment(,$D12)),qlSwapRateHelperSpread(,$D12))</f>
        <v>--</v>
      </c>
      <c r="H12" s="773" t="e">
        <f ca="1">_xll.qlRateHelperEarliestDate(,$D12)</f>
        <v>#NAME?</v>
      </c>
      <c r="I12" s="772" t="e">
        <f ca="1">_xll.qlRateHelperLatestDate(,$D12)</f>
        <v>#NAME?</v>
      </c>
      <c r="J12" s="776" t="e">
        <f ca="1"/>
        <v>#NAME?</v>
      </c>
    </row>
    <row r="13" spans="1:10" x14ac:dyDescent="0.2">
      <c r="C13" s="777"/>
      <c r="D13" s="775" t="e">
        <f ca="1"/>
        <v>#NAME?</v>
      </c>
      <c r="E13" s="775" t="e">
        <f ca="1">_xll.qlRateHelperQuoteName(,D13)</f>
        <v>#NAME?</v>
      </c>
      <c r="F13" s="774" t="e">
        <f ca="1">_xll.qlRateHelperQuoteValue(,$D13)</f>
        <v>#NAME?</v>
      </c>
      <c r="G13" s="774" t="str">
        <f ca="1">IF(ISERROR(qlSwapRateHelperSpread(,$D13)),IF(ISERROR(qlFuturesRateHelperConvexityAdjustment(,$D13)),"--",qlFuturesRateHelperConvexityAdjustment(,$D13)),qlSwapRateHelperSpread(,$D13))</f>
        <v>--</v>
      </c>
      <c r="H13" s="773" t="e">
        <f ca="1">_xll.qlRateHelperEarliestDate(,$D13)</f>
        <v>#NAME?</v>
      </c>
      <c r="I13" s="772" t="e">
        <f ca="1">_xll.qlRateHelperLatestDate(,$D13)</f>
        <v>#NAME?</v>
      </c>
      <c r="J13" s="776" t="e">
        <f ca="1"/>
        <v>#NAME?</v>
      </c>
    </row>
    <row r="14" spans="1:10" x14ac:dyDescent="0.2">
      <c r="C14" s="777"/>
      <c r="D14" s="775" t="e">
        <f ca="1"/>
        <v>#NAME?</v>
      </c>
      <c r="E14" s="775" t="e">
        <f ca="1">_xll.qlRateHelperQuoteName(,D14)</f>
        <v>#NAME?</v>
      </c>
      <c r="F14" s="774" t="e">
        <f ca="1">_xll.qlRateHelperQuoteValue(,$D14)</f>
        <v>#NAME?</v>
      </c>
      <c r="G14" s="774" t="str">
        <f ca="1">IF(ISERROR(qlSwapRateHelperSpread(,$D14)),IF(ISERROR(qlFuturesRateHelperConvexityAdjustment(,$D14)),"--",qlFuturesRateHelperConvexityAdjustment(,$D14)),qlSwapRateHelperSpread(,$D14))</f>
        <v>--</v>
      </c>
      <c r="H14" s="773" t="e">
        <f ca="1">_xll.qlRateHelperEarliestDate(,$D14)</f>
        <v>#NAME?</v>
      </c>
      <c r="I14" s="772" t="e">
        <f ca="1">_xll.qlRateHelperLatestDate(,$D14)</f>
        <v>#NAME?</v>
      </c>
      <c r="J14" s="776" t="e">
        <f ca="1"/>
        <v>#NAME?</v>
      </c>
    </row>
    <row r="15" spans="1:10" x14ac:dyDescent="0.2">
      <c r="C15" s="777"/>
      <c r="D15" s="775" t="e">
        <f ca="1"/>
        <v>#NAME?</v>
      </c>
      <c r="E15" s="775" t="e">
        <f ca="1">_xll.qlRateHelperQuoteName(,D15)</f>
        <v>#NAME?</v>
      </c>
      <c r="F15" s="774" t="e">
        <f ca="1">_xll.qlRateHelperQuoteValue(,$D15)</f>
        <v>#NAME?</v>
      </c>
      <c r="G15" s="774" t="str">
        <f ca="1">IF(ISERROR(qlSwapRateHelperSpread(,$D15)),IF(ISERROR(qlFuturesRateHelperConvexityAdjustment(,$D15)),"--",qlFuturesRateHelperConvexityAdjustment(,$D15)),qlSwapRateHelperSpread(,$D15))</f>
        <v>--</v>
      </c>
      <c r="H15" s="773" t="e">
        <f ca="1">_xll.qlRateHelperEarliestDate(,$D15)</f>
        <v>#NAME?</v>
      </c>
      <c r="I15" s="772" t="e">
        <f ca="1">_xll.qlRateHelperLatestDate(,$D15)</f>
        <v>#NAME?</v>
      </c>
      <c r="J15" s="776" t="e">
        <f ca="1"/>
        <v>#NAME?</v>
      </c>
    </row>
    <row r="16" spans="1:10" x14ac:dyDescent="0.2">
      <c r="C16" s="777"/>
      <c r="D16" s="775" t="e">
        <f ca="1"/>
        <v>#NAME?</v>
      </c>
      <c r="E16" s="775" t="e">
        <f ca="1">_xll.qlRateHelperQuoteName(,D16)</f>
        <v>#NAME?</v>
      </c>
      <c r="F16" s="774" t="e">
        <f ca="1">_xll.qlRateHelperQuoteValue(,$D16)</f>
        <v>#NAME?</v>
      </c>
      <c r="G16" s="774" t="str">
        <f ca="1">IF(ISERROR(qlSwapRateHelperSpread(,$D16)),IF(ISERROR(qlFuturesRateHelperConvexityAdjustment(,$D16)),"--",qlFuturesRateHelperConvexityAdjustment(,$D16)),qlSwapRateHelperSpread(,$D16))</f>
        <v>--</v>
      </c>
      <c r="H16" s="773" t="e">
        <f ca="1">_xll.qlRateHelperEarliestDate(,$D16)</f>
        <v>#NAME?</v>
      </c>
      <c r="I16" s="772" t="e">
        <f ca="1">_xll.qlRateHelperLatestDate(,$D16)</f>
        <v>#NAME?</v>
      </c>
      <c r="J16" s="776" t="e">
        <f ca="1"/>
        <v>#NAME?</v>
      </c>
    </row>
    <row r="17" spans="3:10" x14ac:dyDescent="0.2">
      <c r="C17" s="777"/>
      <c r="D17" s="775" t="e">
        <f ca="1"/>
        <v>#NAME?</v>
      </c>
      <c r="E17" s="775" t="e">
        <f ca="1">_xll.qlRateHelperQuoteName(,D17)</f>
        <v>#NAME?</v>
      </c>
      <c r="F17" s="774" t="e">
        <f ca="1">_xll.qlRateHelperQuoteValue(,$D17)</f>
        <v>#NAME?</v>
      </c>
      <c r="G17" s="774" t="str">
        <f ca="1">IF(ISERROR(qlSwapRateHelperSpread(,$D17)),IF(ISERROR(qlFuturesRateHelperConvexityAdjustment(,$D17)),"--",qlFuturesRateHelperConvexityAdjustment(,$D17)),qlSwapRateHelperSpread(,$D17))</f>
        <v>--</v>
      </c>
      <c r="H17" s="773" t="e">
        <f ca="1">_xll.qlRateHelperEarliestDate(,$D17)</f>
        <v>#NAME?</v>
      </c>
      <c r="I17" s="772" t="e">
        <f ca="1">_xll.qlRateHelperLatestDate(,$D17)</f>
        <v>#NAME?</v>
      </c>
      <c r="J17" s="776" t="e">
        <f ca="1"/>
        <v>#NAME?</v>
      </c>
    </row>
    <row r="18" spans="3:10" x14ac:dyDescent="0.2">
      <c r="C18" s="777"/>
      <c r="D18" s="775" t="e">
        <f ca="1"/>
        <v>#NAME?</v>
      </c>
      <c r="E18" s="775" t="e">
        <f ca="1">_xll.qlRateHelperQuoteName(,D18)</f>
        <v>#NAME?</v>
      </c>
      <c r="F18" s="774" t="e">
        <f ca="1">_xll.qlRateHelperQuoteValue(,$D18)</f>
        <v>#NAME?</v>
      </c>
      <c r="G18" s="774" t="str">
        <f ca="1">IF(ISERROR(qlSwapRateHelperSpread(,$D18)),IF(ISERROR(qlFuturesRateHelperConvexityAdjustment(,$D18)),"--",qlFuturesRateHelperConvexityAdjustment(,$D18)),qlSwapRateHelperSpread(,$D18))</f>
        <v>--</v>
      </c>
      <c r="H18" s="773" t="e">
        <f ca="1">_xll.qlRateHelperEarliestDate(,$D18)</f>
        <v>#NAME?</v>
      </c>
      <c r="I18" s="772" t="e">
        <f ca="1">_xll.qlRateHelperLatestDate(,$D18)</f>
        <v>#NAME?</v>
      </c>
      <c r="J18" s="776" t="e">
        <f ca="1"/>
        <v>#NAME?</v>
      </c>
    </row>
    <row r="19" spans="3:10" x14ac:dyDescent="0.2">
      <c r="C19" s="777"/>
      <c r="D19" s="775" t="e">
        <f ca="1"/>
        <v>#NAME?</v>
      </c>
      <c r="E19" s="775" t="e">
        <f ca="1">_xll.qlRateHelperQuoteName(,D19)</f>
        <v>#NAME?</v>
      </c>
      <c r="F19" s="774" t="e">
        <f ca="1">_xll.qlRateHelperQuoteValue(,$D19)</f>
        <v>#NAME?</v>
      </c>
      <c r="G19" s="774" t="str">
        <f ca="1">IF(ISERROR(qlSwapRateHelperSpread(,$D19)),IF(ISERROR(qlFuturesRateHelperConvexityAdjustment(,$D19)),"--",qlFuturesRateHelperConvexityAdjustment(,$D19)),qlSwapRateHelperSpread(,$D19))</f>
        <v>--</v>
      </c>
      <c r="H19" s="773" t="e">
        <f ca="1">_xll.qlRateHelperEarliestDate(,$D19)</f>
        <v>#NAME?</v>
      </c>
      <c r="I19" s="772" t="e">
        <f ca="1">_xll.qlRateHelperLatestDate(,$D19)</f>
        <v>#NAME?</v>
      </c>
      <c r="J19" s="776" t="e">
        <f ca="1"/>
        <v>#NAME?</v>
      </c>
    </row>
    <row r="20" spans="3:10" x14ac:dyDescent="0.2">
      <c r="D20" s="775" t="e">
        <f ca="1"/>
        <v>#NAME?</v>
      </c>
      <c r="E20" s="775" t="e">
        <f ca="1">_xll.qlRateHelperQuoteName(,D20)</f>
        <v>#NAME?</v>
      </c>
      <c r="F20" s="774" t="e">
        <f ca="1">_xll.qlRateHelperQuoteValue(,$D20)</f>
        <v>#NAME?</v>
      </c>
      <c r="G20" s="774" t="str">
        <f ca="1">IF(ISERROR(qlSwapRateHelperSpread(,$D20)),IF(ISERROR(qlFuturesRateHelperConvexityAdjustment(,$D20)),"--",qlFuturesRateHelperConvexityAdjustment(,$D20)),qlSwapRateHelperSpread(,$D20))</f>
        <v>--</v>
      </c>
      <c r="H20" s="773" t="e">
        <f ca="1">_xll.qlRateHelperEarliestDate(,$D20)</f>
        <v>#NAME?</v>
      </c>
      <c r="I20" s="772" t="e">
        <f ca="1">_xll.qlRateHelperLatestDate(,$D20)</f>
        <v>#NAME?</v>
      </c>
      <c r="J20" s="776" t="e">
        <f ca="1"/>
        <v>#NAME?</v>
      </c>
    </row>
    <row r="21" spans="3:10" x14ac:dyDescent="0.2">
      <c r="D21" s="775" t="e">
        <f ca="1"/>
        <v>#NAME?</v>
      </c>
      <c r="E21" s="775" t="e">
        <f ca="1">_xll.qlRateHelperQuoteName(,D21)</f>
        <v>#NAME?</v>
      </c>
      <c r="F21" s="774" t="e">
        <f ca="1">_xll.qlRateHelperQuoteValue(,$D21)</f>
        <v>#NAME?</v>
      </c>
      <c r="G21" s="774" t="str">
        <f ca="1">IF(ISERROR(qlSwapRateHelperSpread(,$D21)),IF(ISERROR(qlFuturesRateHelperConvexityAdjustment(,$D21)),"--",qlFuturesRateHelperConvexityAdjustment(,$D21)),qlSwapRateHelperSpread(,$D21))</f>
        <v>--</v>
      </c>
      <c r="H21" s="773" t="e">
        <f ca="1">_xll.qlRateHelperEarliestDate(,$D21)</f>
        <v>#NAME?</v>
      </c>
      <c r="I21" s="772" t="e">
        <f ca="1">_xll.qlRateHelperLatestDate(,$D21)</f>
        <v>#NAME?</v>
      </c>
      <c r="J21" s="776" t="e">
        <f ca="1"/>
        <v>#NAME?</v>
      </c>
    </row>
    <row r="22" spans="3:10" x14ac:dyDescent="0.2">
      <c r="D22" s="775" t="e">
        <f ca="1"/>
        <v>#NAME?</v>
      </c>
      <c r="E22" s="775" t="e">
        <f ca="1">_xll.qlRateHelperQuoteName(,D22)</f>
        <v>#NAME?</v>
      </c>
      <c r="F22" s="774" t="e">
        <f ca="1">_xll.qlRateHelperQuoteValue(,$D22)</f>
        <v>#NAME?</v>
      </c>
      <c r="G22" s="774" t="str">
        <f ca="1">IF(ISERROR(qlSwapRateHelperSpread(,$D22)),IF(ISERROR(qlFuturesRateHelperConvexityAdjustment(,$D22)),"--",qlFuturesRateHelperConvexityAdjustment(,$D22)),qlSwapRateHelperSpread(,$D22))</f>
        <v>--</v>
      </c>
      <c r="H22" s="773" t="e">
        <f ca="1">_xll.qlRateHelperEarliestDate(,$D22)</f>
        <v>#NAME?</v>
      </c>
      <c r="I22" s="772" t="e">
        <f ca="1">_xll.qlRateHelperLatestDate(,$D22)</f>
        <v>#NAME?</v>
      </c>
      <c r="J22" s="776" t="e">
        <f ca="1"/>
        <v>#NAME?</v>
      </c>
    </row>
    <row r="23" spans="3:10" x14ac:dyDescent="0.2">
      <c r="D23" s="775" t="e">
        <f ca="1"/>
        <v>#NAME?</v>
      </c>
      <c r="E23" s="775" t="e">
        <f ca="1">_xll.qlRateHelperQuoteName(,D23)</f>
        <v>#NAME?</v>
      </c>
      <c r="F23" s="774" t="e">
        <f ca="1">_xll.qlRateHelperQuoteValue(,$D23)</f>
        <v>#NAME?</v>
      </c>
      <c r="G23" s="774" t="str">
        <f ca="1">IF(ISERROR(qlSwapRateHelperSpread(,$D23)),IF(ISERROR(qlFuturesRateHelperConvexityAdjustment(,$D23)),"--",qlFuturesRateHelperConvexityAdjustment(,$D23)),qlSwapRateHelperSpread(,$D23))</f>
        <v>--</v>
      </c>
      <c r="H23" s="773" t="e">
        <f ca="1">_xll.qlRateHelperEarliestDate(,$D23)</f>
        <v>#NAME?</v>
      </c>
      <c r="I23" s="772" t="e">
        <f ca="1">_xll.qlRateHelperLatestDate(,$D23)</f>
        <v>#NAME?</v>
      </c>
      <c r="J23" s="776" t="e">
        <f ca="1"/>
        <v>#NAME?</v>
      </c>
    </row>
    <row r="24" spans="3:10" x14ac:dyDescent="0.2">
      <c r="D24" s="775" t="e">
        <f ca="1"/>
        <v>#NAME?</v>
      </c>
      <c r="E24" s="775" t="e">
        <f ca="1">_xll.qlRateHelperQuoteName(,D24)</f>
        <v>#NAME?</v>
      </c>
      <c r="F24" s="774" t="e">
        <f ca="1">_xll.qlRateHelperQuoteValue(,$D24)</f>
        <v>#NAME?</v>
      </c>
      <c r="G24" s="774" t="str">
        <f ca="1">IF(ISERROR(qlSwapRateHelperSpread(,$D24)),IF(ISERROR(qlFuturesRateHelperConvexityAdjustment(,$D24)),"--",qlFuturesRateHelperConvexityAdjustment(,$D24)),qlSwapRateHelperSpread(,$D24))</f>
        <v>--</v>
      </c>
      <c r="H24" s="773" t="e">
        <f ca="1">_xll.qlRateHelperEarliestDate(,$D24)</f>
        <v>#NAME?</v>
      </c>
      <c r="I24" s="772" t="e">
        <f ca="1">_xll.qlRateHelperLatestDate(,$D24)</f>
        <v>#NAME?</v>
      </c>
      <c r="J24" s="776" t="e">
        <f ca="1"/>
        <v>#NAME?</v>
      </c>
    </row>
    <row r="25" spans="3:10" x14ac:dyDescent="0.2">
      <c r="D25" s="775" t="e">
        <f ca="1"/>
        <v>#NAME?</v>
      </c>
      <c r="E25" s="775" t="e">
        <f ca="1">_xll.qlRateHelperQuoteName(,D25)</f>
        <v>#NAME?</v>
      </c>
      <c r="F25" s="774" t="e">
        <f ca="1">_xll.qlRateHelperQuoteValue(,$D25)</f>
        <v>#NAME?</v>
      </c>
      <c r="G25" s="774" t="str">
        <f ca="1">IF(ISERROR(qlSwapRateHelperSpread(,$D25)),IF(ISERROR(qlFuturesRateHelperConvexityAdjustment(,$D25)),"--",qlFuturesRateHelperConvexityAdjustment(,$D25)),qlSwapRateHelperSpread(,$D25))</f>
        <v>--</v>
      </c>
      <c r="H25" s="773" t="e">
        <f ca="1">_xll.qlRateHelperEarliestDate(,$D25)</f>
        <v>#NAME?</v>
      </c>
      <c r="I25" s="772" t="e">
        <f ca="1">_xll.qlRateHelperLatestDate(,$D25)</f>
        <v>#NAME?</v>
      </c>
      <c r="J25" s="776" t="e">
        <f ca="1"/>
        <v>#NAME?</v>
      </c>
    </row>
    <row r="26" spans="3:10" x14ac:dyDescent="0.2">
      <c r="D26" s="775" t="e">
        <f ca="1"/>
        <v>#NAME?</v>
      </c>
      <c r="E26" s="775" t="e">
        <f ca="1">_xll.qlRateHelperQuoteName(,D26)</f>
        <v>#NAME?</v>
      </c>
      <c r="F26" s="774" t="e">
        <f ca="1">_xll.qlRateHelperQuoteValue(,$D26)</f>
        <v>#NAME?</v>
      </c>
      <c r="G26" s="774" t="str">
        <f ca="1">IF(ISERROR(qlSwapRateHelperSpread(,$D26)),IF(ISERROR(qlFuturesRateHelperConvexityAdjustment(,$D26)),"--",qlFuturesRateHelperConvexityAdjustment(,$D26)),qlSwapRateHelperSpread(,$D26))</f>
        <v>--</v>
      </c>
      <c r="H26" s="773" t="e">
        <f ca="1">_xll.qlRateHelperEarliestDate(,$D26)</f>
        <v>#NAME?</v>
      </c>
      <c r="I26" s="772" t="e">
        <f ca="1">_xll.qlRateHelperLatestDate(,$D26)</f>
        <v>#NAME?</v>
      </c>
      <c r="J26" s="776" t="e">
        <f ca="1"/>
        <v>#NAME?</v>
      </c>
    </row>
    <row r="27" spans="3:10" x14ac:dyDescent="0.2">
      <c r="D27" s="775" t="e">
        <f ca="1"/>
        <v>#NAME?</v>
      </c>
      <c r="E27" s="775" t="e">
        <f ca="1">_xll.qlRateHelperQuoteName(,D27)</f>
        <v>#NAME?</v>
      </c>
      <c r="F27" s="774" t="e">
        <f ca="1">_xll.qlRateHelperQuoteValue(,$D27)</f>
        <v>#NAME?</v>
      </c>
      <c r="G27" s="774" t="str">
        <f ca="1">IF(ISERROR(qlSwapRateHelperSpread(,$D27)),IF(ISERROR(qlFuturesRateHelperConvexityAdjustment(,$D27)),"--",qlFuturesRateHelperConvexityAdjustment(,$D27)),qlSwapRateHelperSpread(,$D27))</f>
        <v>--</v>
      </c>
      <c r="H27" s="773" t="e">
        <f ca="1">_xll.qlRateHelperEarliestDate(,$D27)</f>
        <v>#NAME?</v>
      </c>
      <c r="I27" s="772" t="e">
        <f ca="1">_xll.qlRateHelperLatestDate(,$D27)</f>
        <v>#NAME?</v>
      </c>
      <c r="J27" s="776" t="e">
        <f ca="1"/>
        <v>#NAME?</v>
      </c>
    </row>
    <row r="28" spans="3:10" x14ac:dyDescent="0.2">
      <c r="D28" s="775" t="e">
        <f ca="1"/>
        <v>#NAME?</v>
      </c>
      <c r="E28" s="775" t="e">
        <f ca="1">_xll.qlRateHelperQuoteName(,D28)</f>
        <v>#NAME?</v>
      </c>
      <c r="F28" s="774" t="e">
        <f ca="1">_xll.qlRateHelperQuoteValue(,$D28)</f>
        <v>#NAME?</v>
      </c>
      <c r="G28" s="774" t="str">
        <f ca="1">IF(ISERROR(qlSwapRateHelperSpread(,$D28)),IF(ISERROR(qlFuturesRateHelperConvexityAdjustment(,$D28)),"--",qlFuturesRateHelperConvexityAdjustment(,$D28)),qlSwapRateHelperSpread(,$D28))</f>
        <v>--</v>
      </c>
      <c r="H28" s="773" t="e">
        <f ca="1">_xll.qlRateHelperEarliestDate(,$D28)</f>
        <v>#NAME?</v>
      </c>
      <c r="I28" s="772" t="e">
        <f ca="1">_xll.qlRateHelperLatestDate(,$D28)</f>
        <v>#NAME?</v>
      </c>
      <c r="J28" s="776" t="e">
        <f ca="1"/>
        <v>#NAME?</v>
      </c>
    </row>
    <row r="29" spans="3:10" x14ac:dyDescent="0.2">
      <c r="D29" s="775" t="e">
        <f ca="1"/>
        <v>#NAME?</v>
      </c>
      <c r="E29" s="775" t="e">
        <f ca="1">_xll.qlRateHelperQuoteName(,D29)</f>
        <v>#NAME?</v>
      </c>
      <c r="F29" s="774" t="e">
        <f ca="1">_xll.qlRateHelperQuoteValue(,$D29)</f>
        <v>#NAME?</v>
      </c>
      <c r="G29" s="774" t="str">
        <f ca="1">IF(ISERROR(qlSwapRateHelperSpread(,$D29)),IF(ISERROR(qlFuturesRateHelperConvexityAdjustment(,$D29)),"--",qlFuturesRateHelperConvexityAdjustment(,$D29)),qlSwapRateHelperSpread(,$D29))</f>
        <v>--</v>
      </c>
      <c r="H29" s="773" t="e">
        <f ca="1">_xll.qlRateHelperEarliestDate(,$D29)</f>
        <v>#NAME?</v>
      </c>
      <c r="I29" s="772" t="e">
        <f ca="1">_xll.qlRateHelperLatestDate(,$D29)</f>
        <v>#NAME?</v>
      </c>
      <c r="J29" s="776" t="e">
        <f ca="1"/>
        <v>#NAME?</v>
      </c>
    </row>
    <row r="30" spans="3:10" x14ac:dyDescent="0.2">
      <c r="D30" s="775" t="e">
        <f ca="1"/>
        <v>#NAME?</v>
      </c>
      <c r="E30" s="775" t="e">
        <f ca="1">_xll.qlRateHelperQuoteName(,D30)</f>
        <v>#NAME?</v>
      </c>
      <c r="F30" s="774" t="e">
        <f ca="1">_xll.qlRateHelperQuoteValue(,$D30)</f>
        <v>#NAME?</v>
      </c>
      <c r="G30" s="774" t="str">
        <f ca="1">IF(ISERROR(qlSwapRateHelperSpread(,$D30)),IF(ISERROR(qlFuturesRateHelperConvexityAdjustment(,$D30)),"--",qlFuturesRateHelperConvexityAdjustment(,$D30)),qlSwapRateHelperSpread(,$D30))</f>
        <v>--</v>
      </c>
      <c r="H30" s="773" t="e">
        <f ca="1">_xll.qlRateHelperEarliestDate(,$D30)</f>
        <v>#NAME?</v>
      </c>
      <c r="I30" s="772" t="e">
        <f ca="1">_xll.qlRateHelperLatestDate(,$D30)</f>
        <v>#NAME?</v>
      </c>
      <c r="J30" s="776" t="e">
        <f ca="1"/>
        <v>#NAME?</v>
      </c>
    </row>
    <row r="31" spans="3:10" x14ac:dyDescent="0.2">
      <c r="D31" s="775" t="e">
        <f ca="1"/>
        <v>#NAME?</v>
      </c>
      <c r="E31" s="775" t="e">
        <f ca="1">_xll.qlRateHelperQuoteName(,D31)</f>
        <v>#NAME?</v>
      </c>
      <c r="F31" s="774" t="e">
        <f ca="1">_xll.qlRateHelperQuoteValue(,$D31)</f>
        <v>#NAME?</v>
      </c>
      <c r="G31" s="774" t="str">
        <f ca="1">IF(ISERROR(qlSwapRateHelperSpread(,$D31)),IF(ISERROR(qlFuturesRateHelperConvexityAdjustment(,$D31)),"--",qlFuturesRateHelperConvexityAdjustment(,$D31)),qlSwapRateHelperSpread(,$D31))</f>
        <v>--</v>
      </c>
      <c r="H31" s="773" t="e">
        <f ca="1">_xll.qlRateHelperEarliestDate(,$D31)</f>
        <v>#NAME?</v>
      </c>
      <c r="I31" s="772" t="e">
        <f ca="1">_xll.qlRateHelperLatestDate(,$D31)</f>
        <v>#NAME?</v>
      </c>
      <c r="J31" s="776" t="e">
        <f ca="1"/>
        <v>#NAME?</v>
      </c>
    </row>
    <row r="32" spans="3:10" x14ac:dyDescent="0.2">
      <c r="D32" s="775" t="e">
        <f ca="1"/>
        <v>#NAME?</v>
      </c>
      <c r="E32" s="775" t="e">
        <f ca="1">_xll.qlRateHelperQuoteName(,D32)</f>
        <v>#NAME?</v>
      </c>
      <c r="F32" s="774" t="e">
        <f ca="1">_xll.qlRateHelperQuoteValue(,$D32)</f>
        <v>#NAME?</v>
      </c>
      <c r="G32" s="774" t="str">
        <f ca="1">IF(ISERROR(qlSwapRateHelperSpread(,$D32)),IF(ISERROR(qlFuturesRateHelperConvexityAdjustment(,$D32)),"--",qlFuturesRateHelperConvexityAdjustment(,$D32)),qlSwapRateHelperSpread(,$D32))</f>
        <v>--</v>
      </c>
      <c r="H32" s="773" t="e">
        <f ca="1">_xll.qlRateHelperEarliestDate(,$D32)</f>
        <v>#NAME?</v>
      </c>
      <c r="I32" s="772" t="e">
        <f ca="1">_xll.qlRateHelperLatestDate(,$D32)</f>
        <v>#NAME?</v>
      </c>
      <c r="J32" s="776" t="e">
        <f ca="1"/>
        <v>#NAME?</v>
      </c>
    </row>
    <row r="33" spans="4:10" x14ac:dyDescent="0.2">
      <c r="D33" s="775" t="e">
        <f ca="1"/>
        <v>#NAME?</v>
      </c>
      <c r="E33" s="775" t="e">
        <f ca="1">_xll.qlRateHelperQuoteName(,D33)</f>
        <v>#NAME?</v>
      </c>
      <c r="F33" s="774" t="e">
        <f ca="1">_xll.qlRateHelperQuoteValue(,$D33)</f>
        <v>#NAME?</v>
      </c>
      <c r="G33" s="774" t="str">
        <f ca="1">IF(ISERROR(qlSwapRateHelperSpread(,$D33)),IF(ISERROR(qlFuturesRateHelperConvexityAdjustment(,$D33)),"--",qlFuturesRateHelperConvexityAdjustment(,$D33)),qlSwapRateHelperSpread(,$D33))</f>
        <v>--</v>
      </c>
      <c r="H33" s="773" t="e">
        <f ca="1">_xll.qlRateHelperEarliestDate(,$D33)</f>
        <v>#NAME?</v>
      </c>
      <c r="I33" s="772" t="e">
        <f ca="1">_xll.qlRateHelperLatestDate(,$D33)</f>
        <v>#NAME?</v>
      </c>
      <c r="J33" s="776" t="e">
        <f ca="1"/>
        <v>#NAME?</v>
      </c>
    </row>
    <row r="34" spans="4:10" x14ac:dyDescent="0.2">
      <c r="D34" s="775" t="e">
        <f ca="1"/>
        <v>#NAME?</v>
      </c>
      <c r="E34" s="775" t="e">
        <f ca="1">_xll.qlRateHelperQuoteName(,D34)</f>
        <v>#NAME?</v>
      </c>
      <c r="F34" s="774" t="e">
        <f ca="1">_xll.qlRateHelperQuoteValue(,$D34)</f>
        <v>#NAME?</v>
      </c>
      <c r="G34" s="774" t="str">
        <f ca="1">IF(ISERROR(qlSwapRateHelperSpread(,$D34)),IF(ISERROR(qlFuturesRateHelperConvexityAdjustment(,$D34)),"--",qlFuturesRateHelperConvexityAdjustment(,$D34)),qlSwapRateHelperSpread(,$D34))</f>
        <v>--</v>
      </c>
      <c r="H34" s="773" t="e">
        <f ca="1">_xll.qlRateHelperEarliestDate(,$D34)</f>
        <v>#NAME?</v>
      </c>
      <c r="I34" s="772" t="e">
        <f ca="1">_xll.qlRateHelperLatestDate(,$D34)</f>
        <v>#NAME?</v>
      </c>
      <c r="J34" s="776" t="e">
        <f ca="1"/>
        <v>#NAME?</v>
      </c>
    </row>
    <row r="35" spans="4:10" x14ac:dyDescent="0.2">
      <c r="D35" s="775" t="e">
        <f ca="1"/>
        <v>#NAME?</v>
      </c>
      <c r="E35" s="775" t="e">
        <f ca="1">_xll.qlRateHelperQuoteName(,D35)</f>
        <v>#NAME?</v>
      </c>
      <c r="F35" s="774" t="e">
        <f ca="1">_xll.qlRateHelperQuoteValue(,$D35)</f>
        <v>#NAME?</v>
      </c>
      <c r="G35" s="774" t="str">
        <f ca="1">IF(ISERROR(qlSwapRateHelperSpread(,$D35)),IF(ISERROR(qlFuturesRateHelperConvexityAdjustment(,$D35)),"--",qlFuturesRateHelperConvexityAdjustment(,$D35)),qlSwapRateHelperSpread(,$D35))</f>
        <v>--</v>
      </c>
      <c r="H35" s="773" t="e">
        <f ca="1">_xll.qlRateHelperEarliestDate(,$D35)</f>
        <v>#NAME?</v>
      </c>
      <c r="I35" s="772" t="e">
        <f ca="1">_xll.qlRateHelperLatestDate(,$D35)</f>
        <v>#NAME?</v>
      </c>
      <c r="J35" s="776" t="e">
        <f ca="1"/>
        <v>#NAME?</v>
      </c>
    </row>
    <row r="36" spans="4:10" x14ac:dyDescent="0.2">
      <c r="D36" s="775" t="e">
        <f ca="1"/>
        <v>#NAME?</v>
      </c>
      <c r="E36" s="775" t="e">
        <f ca="1">_xll.qlRateHelperQuoteName(,D36)</f>
        <v>#NAME?</v>
      </c>
      <c r="F36" s="774" t="e">
        <f ca="1">_xll.qlRateHelperQuoteValue(,$D36)</f>
        <v>#NAME?</v>
      </c>
      <c r="G36" s="774" t="str">
        <f ca="1">IF(ISERROR(qlSwapRateHelperSpread(,$D36)),IF(ISERROR(qlFuturesRateHelperConvexityAdjustment(,$D36)),"--",qlFuturesRateHelperConvexityAdjustment(,$D36)),qlSwapRateHelperSpread(,$D36))</f>
        <v>--</v>
      </c>
      <c r="H36" s="773" t="e">
        <f ca="1">_xll.qlRateHelperEarliestDate(,$D36)</f>
        <v>#NAME?</v>
      </c>
      <c r="I36" s="772" t="e">
        <f ca="1">_xll.qlRateHelperLatestDate(,$D36)</f>
        <v>#NAME?</v>
      </c>
      <c r="J36" s="776" t="e">
        <f ca="1"/>
        <v>#NAME?</v>
      </c>
    </row>
    <row r="37" spans="4:10" x14ac:dyDescent="0.2">
      <c r="D37" s="775" t="e">
        <f ca="1"/>
        <v>#NAME?</v>
      </c>
      <c r="E37" s="775" t="e">
        <f ca="1">_xll.qlRateHelperQuoteName(,D37)</f>
        <v>#NAME?</v>
      </c>
      <c r="F37" s="774" t="e">
        <f ca="1">_xll.qlRateHelperQuoteValue(,$D37)</f>
        <v>#NAME?</v>
      </c>
      <c r="G37" s="774" t="str">
        <f ca="1">IF(ISERROR(qlSwapRateHelperSpread(,$D37)),IF(ISERROR(qlFuturesRateHelperConvexityAdjustment(,$D37)),"--",qlFuturesRateHelperConvexityAdjustment(,$D37)),qlSwapRateHelperSpread(,$D37))</f>
        <v>--</v>
      </c>
      <c r="H37" s="773" t="e">
        <f ca="1">_xll.qlRateHelperEarliestDate(,$D37)</f>
        <v>#NAME?</v>
      </c>
      <c r="I37" s="772" t="e">
        <f ca="1">_xll.qlRateHelperLatestDate(,$D37)</f>
        <v>#NAME?</v>
      </c>
      <c r="J37" s="776" t="e">
        <f ca="1"/>
        <v>#NAME?</v>
      </c>
    </row>
    <row r="38" spans="4:10" x14ac:dyDescent="0.2">
      <c r="D38" s="775" t="e">
        <f ca="1"/>
        <v>#NAME?</v>
      </c>
      <c r="E38" s="775" t="e">
        <f ca="1">_xll.qlRateHelperQuoteName(,D38)</f>
        <v>#NAME?</v>
      </c>
      <c r="F38" s="774" t="e">
        <f ca="1">_xll.qlRateHelperQuoteValue(,$D38)</f>
        <v>#NAME?</v>
      </c>
      <c r="G38" s="774" t="str">
        <f ca="1">IF(ISERROR(qlSwapRateHelperSpread(,$D38)),IF(ISERROR(qlFuturesRateHelperConvexityAdjustment(,$D38)),"--",qlFuturesRateHelperConvexityAdjustment(,$D38)),qlSwapRateHelperSpread(,$D38))</f>
        <v>--</v>
      </c>
      <c r="H38" s="773" t="e">
        <f ca="1">_xll.qlRateHelperEarliestDate(,$D38)</f>
        <v>#NAME?</v>
      </c>
      <c r="I38" s="772" t="e">
        <f ca="1">_xll.qlRateHelperLatestDate(,$D38)</f>
        <v>#NAME?</v>
      </c>
      <c r="J38" s="776" t="e">
        <f ca="1"/>
        <v>#NAME?</v>
      </c>
    </row>
    <row r="39" spans="4:10" x14ac:dyDescent="0.2">
      <c r="D39" s="775" t="e">
        <f ca="1"/>
        <v>#NAME?</v>
      </c>
      <c r="E39" s="775" t="e">
        <f ca="1">_xll.qlRateHelperQuoteName(,D39)</f>
        <v>#NAME?</v>
      </c>
      <c r="F39" s="774" t="e">
        <f ca="1">_xll.qlRateHelperQuoteValue(,$D39)</f>
        <v>#NAME?</v>
      </c>
      <c r="G39" s="774" t="str">
        <f ca="1">IF(ISERROR(qlSwapRateHelperSpread(,$D39)),IF(ISERROR(qlFuturesRateHelperConvexityAdjustment(,$D39)),"--",qlFuturesRateHelperConvexityAdjustment(,$D39)),qlSwapRateHelperSpread(,$D39))</f>
        <v>--</v>
      </c>
      <c r="H39" s="773" t="e">
        <f ca="1">_xll.qlRateHelperEarliestDate(,$D39)</f>
        <v>#NAME?</v>
      </c>
      <c r="I39" s="772" t="e">
        <f ca="1">_xll.qlRateHelperLatestDate(,$D39)</f>
        <v>#NAME?</v>
      </c>
      <c r="J39" s="776" t="e">
        <f ca="1"/>
        <v>#NAME?</v>
      </c>
    </row>
    <row r="40" spans="4:10" x14ac:dyDescent="0.2">
      <c r="D40" s="775" t="e">
        <f ca="1"/>
        <v>#NAME?</v>
      </c>
      <c r="E40" s="775" t="e">
        <f ca="1">_xll.qlRateHelperQuoteName(,D40)</f>
        <v>#NAME?</v>
      </c>
      <c r="F40" s="774" t="e">
        <f ca="1">_xll.qlRateHelperQuoteValue(,$D40)</f>
        <v>#NAME?</v>
      </c>
      <c r="G40" s="774" t="str">
        <f ca="1">IF(ISERROR(qlSwapRateHelperSpread(,$D40)),IF(ISERROR(qlFuturesRateHelperConvexityAdjustment(,$D40)),"--",qlFuturesRateHelperConvexityAdjustment(,$D40)),qlSwapRateHelperSpread(,$D40))</f>
        <v>--</v>
      </c>
      <c r="H40" s="773" t="e">
        <f ca="1">_xll.qlRateHelperEarliestDate(,$D40)</f>
        <v>#NAME?</v>
      </c>
      <c r="I40" s="772" t="e">
        <f ca="1">_xll.qlRateHelperLatestDate(,$D40)</f>
        <v>#NAME?</v>
      </c>
      <c r="J40" s="776" t="e">
        <f ca="1"/>
        <v>#NAME?</v>
      </c>
    </row>
    <row r="41" spans="4:10" x14ac:dyDescent="0.2">
      <c r="D41" s="775" t="e">
        <f ca="1"/>
        <v>#NAME?</v>
      </c>
      <c r="E41" s="775" t="e">
        <f ca="1">_xll.qlRateHelperQuoteName(,D41)</f>
        <v>#NAME?</v>
      </c>
      <c r="F41" s="774" t="e">
        <f ca="1">_xll.qlRateHelperQuoteValue(,$D41)</f>
        <v>#NAME?</v>
      </c>
      <c r="G41" s="774" t="str">
        <f ca="1">IF(ISERROR(qlSwapRateHelperSpread(,$D41)),IF(ISERROR(qlFuturesRateHelperConvexityAdjustment(,$D41)),"--",qlFuturesRateHelperConvexityAdjustment(,$D41)),qlSwapRateHelperSpread(,$D41))</f>
        <v>--</v>
      </c>
      <c r="H41" s="773" t="e">
        <f ca="1">_xll.qlRateHelperEarliestDate(,$D41)</f>
        <v>#NAME?</v>
      </c>
      <c r="I41" s="772" t="e">
        <f ca="1">_xll.qlRateHelperLatestDate(,$D41)</f>
        <v>#NAME?</v>
      </c>
      <c r="J41" s="776" t="e">
        <f ca="1"/>
        <v>#NAME?</v>
      </c>
    </row>
    <row r="42" spans="4:10" x14ac:dyDescent="0.2">
      <c r="D42" s="775" t="e">
        <f ca="1"/>
        <v>#NAME?</v>
      </c>
      <c r="E42" s="775" t="e">
        <f ca="1">_xll.qlRateHelperQuoteName(,D42)</f>
        <v>#NAME?</v>
      </c>
      <c r="F42" s="774" t="e">
        <f ca="1">_xll.qlRateHelperQuoteValue(,$D42)</f>
        <v>#NAME?</v>
      </c>
      <c r="G42" s="774" t="str">
        <f ca="1">IF(ISERROR(qlSwapRateHelperSpread(,$D42)),IF(ISERROR(qlFuturesRateHelperConvexityAdjustment(,$D42)),"--",qlFuturesRateHelperConvexityAdjustment(,$D42)),qlSwapRateHelperSpread(,$D42))</f>
        <v>--</v>
      </c>
      <c r="H42" s="773" t="e">
        <f ca="1">_xll.qlRateHelperEarliestDate(,$D42)</f>
        <v>#NAME?</v>
      </c>
      <c r="I42" s="772" t="e">
        <f ca="1">_xll.qlRateHelperLatestDate(,$D42)</f>
        <v>#NAME?</v>
      </c>
      <c r="J42" s="776" t="e">
        <f ca="1"/>
        <v>#NAME?</v>
      </c>
    </row>
    <row r="43" spans="4:10" x14ac:dyDescent="0.2">
      <c r="D43" s="775" t="e">
        <f ca="1"/>
        <v>#NAME?</v>
      </c>
      <c r="E43" s="775" t="e">
        <f ca="1">_xll.qlRateHelperQuoteName(,D43)</f>
        <v>#NAME?</v>
      </c>
      <c r="F43" s="774" t="e">
        <f ca="1">_xll.qlRateHelperQuoteValue(,$D43)</f>
        <v>#NAME?</v>
      </c>
      <c r="G43" s="774" t="str">
        <f ca="1">IF(ISERROR(qlSwapRateHelperSpread(,$D43)),IF(ISERROR(qlFuturesRateHelperConvexityAdjustment(,$D43)),"--",qlFuturesRateHelperConvexityAdjustment(,$D43)),qlSwapRateHelperSpread(,$D43))</f>
        <v>--</v>
      </c>
      <c r="H43" s="773" t="e">
        <f ca="1">_xll.qlRateHelperEarliestDate(,$D43)</f>
        <v>#NAME?</v>
      </c>
      <c r="I43" s="772" t="e">
        <f ca="1">_xll.qlRateHelperLatestDate(,$D43)</f>
        <v>#NAME?</v>
      </c>
      <c r="J43" s="776" t="e">
        <f ca="1"/>
        <v>#NAME?</v>
      </c>
    </row>
    <row r="44" spans="4:10" x14ac:dyDescent="0.2">
      <c r="D44" s="775" t="e">
        <f ca="1"/>
        <v>#NAME?</v>
      </c>
      <c r="E44" s="775" t="e">
        <f ca="1">_xll.qlRateHelperQuoteName(,D44)</f>
        <v>#NAME?</v>
      </c>
      <c r="F44" s="774" t="e">
        <f ca="1">_xll.qlRateHelperQuoteValue(,$D44)</f>
        <v>#NAME?</v>
      </c>
      <c r="G44" s="774" t="str">
        <f ca="1">IF(ISERROR(qlSwapRateHelperSpread(,$D44)),IF(ISERROR(qlFuturesRateHelperConvexityAdjustment(,$D44)),"--",qlFuturesRateHelperConvexityAdjustment(,$D44)),qlSwapRateHelperSpread(,$D44))</f>
        <v>--</v>
      </c>
      <c r="H44" s="773" t="e">
        <f ca="1">_xll.qlRateHelperEarliestDate(,$D44)</f>
        <v>#NAME?</v>
      </c>
      <c r="I44" s="772" t="e">
        <f ca="1">_xll.qlRateHelperLatestDate(,$D44)</f>
        <v>#NAME?</v>
      </c>
      <c r="J44" s="771" t="e">
        <f ca="1"/>
        <v>#NAME?</v>
      </c>
    </row>
    <row r="45" spans="4:10" x14ac:dyDescent="0.2">
      <c r="D45" s="775" t="e">
        <f ca="1"/>
        <v>#NAME?</v>
      </c>
      <c r="E45" s="775" t="e">
        <f ca="1">_xll.qlRateHelperQuoteName(,D45)</f>
        <v>#NAME?</v>
      </c>
      <c r="F45" s="774" t="e">
        <f ca="1">_xll.qlRateHelperQuoteValue(,$D45)</f>
        <v>#NAME?</v>
      </c>
      <c r="G45" s="774" t="str">
        <f ca="1">IF(ISERROR(qlSwapRateHelperSpread(,$D45)),IF(ISERROR(qlFuturesRateHelperConvexityAdjustment(,$D45)),"--",qlFuturesRateHelperConvexityAdjustment(,$D45)),qlSwapRateHelperSpread(,$D45))</f>
        <v>--</v>
      </c>
      <c r="H45" s="773" t="e">
        <f ca="1">_xll.qlRateHelperEarliestDate(,$D45)</f>
        <v>#NAME?</v>
      </c>
      <c r="I45" s="772" t="e">
        <f ca="1">_xll.qlRateHelperLatestDate(,$D45)</f>
        <v>#NAME?</v>
      </c>
      <c r="J45" s="771" t="e">
        <f ca="1"/>
        <v>#NAME?</v>
      </c>
    </row>
    <row r="46" spans="4:10" x14ac:dyDescent="0.2">
      <c r="D46" s="775" t="e">
        <f ca="1"/>
        <v>#NAME?</v>
      </c>
      <c r="E46" s="775" t="e">
        <f ca="1">_xll.qlRateHelperQuoteName(,D46)</f>
        <v>#NAME?</v>
      </c>
      <c r="F46" s="774" t="e">
        <f ca="1">_xll.qlRateHelperQuoteValue(,$D46)</f>
        <v>#NAME?</v>
      </c>
      <c r="G46" s="774" t="str">
        <f ca="1">IF(ISERROR(qlSwapRateHelperSpread(,$D46)),IF(ISERROR(qlFuturesRateHelperConvexityAdjustment(,$D46)),"--",qlFuturesRateHelperConvexityAdjustment(,$D46)),qlSwapRateHelperSpread(,$D46))</f>
        <v>--</v>
      </c>
      <c r="H46" s="773" t="e">
        <f ca="1">_xll.qlRateHelperEarliestDate(,$D46)</f>
        <v>#NAME?</v>
      </c>
      <c r="I46" s="772" t="e">
        <f ca="1">_xll.qlRateHelperLatestDate(,$D46)</f>
        <v>#NAME?</v>
      </c>
      <c r="J46" s="771" t="e">
        <f ca="1"/>
        <v>#NAME?</v>
      </c>
    </row>
    <row r="47" spans="4:10" x14ac:dyDescent="0.2">
      <c r="D47" s="775" t="e">
        <f ca="1"/>
        <v>#NAME?</v>
      </c>
      <c r="E47" s="775" t="e">
        <f ca="1">_xll.qlRateHelperQuoteName(,D47)</f>
        <v>#NAME?</v>
      </c>
      <c r="F47" s="774" t="e">
        <f ca="1">_xll.qlRateHelperQuoteValue(,$D47)</f>
        <v>#NAME?</v>
      </c>
      <c r="G47" s="774" t="str">
        <f ca="1">IF(ISERROR(qlSwapRateHelperSpread(,$D47)),IF(ISERROR(qlFuturesRateHelperConvexityAdjustment(,$D47)),"--",qlFuturesRateHelperConvexityAdjustment(,$D47)),qlSwapRateHelperSpread(,$D47))</f>
        <v>--</v>
      </c>
      <c r="H47" s="773" t="e">
        <f ca="1">_xll.qlRateHelperEarliestDate(,$D47)</f>
        <v>#NAME?</v>
      </c>
      <c r="I47" s="772" t="e">
        <f ca="1">_xll.qlRateHelperLatestDate(,$D47)</f>
        <v>#NAME?</v>
      </c>
      <c r="J47" s="771" t="e">
        <f ca="1"/>
        <v>#NAME?</v>
      </c>
    </row>
    <row r="48" spans="4:10" x14ac:dyDescent="0.2">
      <c r="D48" s="775" t="e">
        <f ca="1"/>
        <v>#NAME?</v>
      </c>
      <c r="E48" s="775" t="e">
        <f ca="1">_xll.qlRateHelperQuoteName(,D48)</f>
        <v>#NAME?</v>
      </c>
      <c r="F48" s="774" t="e">
        <f ca="1">_xll.qlRateHelperQuoteValue(,$D48)</f>
        <v>#NAME?</v>
      </c>
      <c r="G48" s="774" t="str">
        <f ca="1">IF(ISERROR(qlSwapRateHelperSpread(,$D48)),IF(ISERROR(qlFuturesRateHelperConvexityAdjustment(,$D48)),"--",qlFuturesRateHelperConvexityAdjustment(,$D48)),qlSwapRateHelperSpread(,$D48))</f>
        <v>--</v>
      </c>
      <c r="H48" s="773" t="e">
        <f ca="1">_xll.qlRateHelperEarliestDate(,$D48)</f>
        <v>#NAME?</v>
      </c>
      <c r="I48" s="772" t="e">
        <f ca="1">_xll.qlRateHelperLatestDate(,$D48)</f>
        <v>#NAME?</v>
      </c>
      <c r="J48" s="771" t="e">
        <f ca="1"/>
        <v>#NAME?</v>
      </c>
    </row>
    <row r="49" spans="4:10" x14ac:dyDescent="0.2">
      <c r="D49" s="775" t="e">
        <f ca="1"/>
        <v>#NAME?</v>
      </c>
      <c r="E49" s="775" t="e">
        <f ca="1">_xll.qlRateHelperQuoteName(,D49)</f>
        <v>#NAME?</v>
      </c>
      <c r="F49" s="774" t="e">
        <f ca="1">_xll.qlRateHelperQuoteValue(,$D49)</f>
        <v>#NAME?</v>
      </c>
      <c r="G49" s="774" t="str">
        <f ca="1">IF(ISERROR(qlSwapRateHelperSpread(,$D49)),IF(ISERROR(qlFuturesRateHelperConvexityAdjustment(,$D49)),"--",qlFuturesRateHelperConvexityAdjustment(,$D49)),qlSwapRateHelperSpread(,$D49))</f>
        <v>--</v>
      </c>
      <c r="H49" s="773" t="e">
        <f ca="1">_xll.qlRateHelperEarliestDate(,$D49)</f>
        <v>#NAME?</v>
      </c>
      <c r="I49" s="772" t="e">
        <f ca="1">_xll.qlRateHelperLatestDate(,$D49)</f>
        <v>#NAME?</v>
      </c>
      <c r="J49" s="771" t="e">
        <f ca="1"/>
        <v>#NAME?</v>
      </c>
    </row>
    <row r="50" spans="4:10" x14ac:dyDescent="0.2">
      <c r="D50" s="775" t="e">
        <f ca="1"/>
        <v>#NAME?</v>
      </c>
      <c r="E50" s="775" t="e">
        <f ca="1">_xll.qlRateHelperQuoteName(,D50)</f>
        <v>#NAME?</v>
      </c>
      <c r="F50" s="774" t="e">
        <f ca="1">_xll.qlRateHelperQuoteValue(,$D50)</f>
        <v>#NAME?</v>
      </c>
      <c r="G50" s="774" t="str">
        <f ca="1">IF(ISERROR(qlSwapRateHelperSpread(,$D50)),IF(ISERROR(qlFuturesRateHelperConvexityAdjustment(,$D50)),"--",qlFuturesRateHelperConvexityAdjustment(,$D50)),qlSwapRateHelperSpread(,$D50))</f>
        <v>--</v>
      </c>
      <c r="H50" s="773" t="e">
        <f ca="1">_xll.qlRateHelperEarliestDate(,$D50)</f>
        <v>#NAME?</v>
      </c>
      <c r="I50" s="772" t="e">
        <f ca="1">_xll.qlRateHelperLatestDate(,$D50)</f>
        <v>#NAME?</v>
      </c>
      <c r="J50" s="771" t="e">
        <f ca="1"/>
        <v>#NAME?</v>
      </c>
    </row>
    <row r="51" spans="4:10" x14ac:dyDescent="0.2">
      <c r="D51" s="775" t="e">
        <f ca="1"/>
        <v>#NAME?</v>
      </c>
      <c r="E51" s="775" t="e">
        <f ca="1">_xll.qlRateHelperQuoteName(,D51)</f>
        <v>#NAME?</v>
      </c>
      <c r="F51" s="774" t="e">
        <f ca="1">_xll.qlRateHelperQuoteValue(,$D51)</f>
        <v>#NAME?</v>
      </c>
      <c r="G51" s="774" t="str">
        <f ca="1">IF(ISERROR(qlSwapRateHelperSpread(,$D51)),IF(ISERROR(qlFuturesRateHelperConvexityAdjustment(,$D51)),"--",qlFuturesRateHelperConvexityAdjustment(,$D51)),qlSwapRateHelperSpread(,$D51))</f>
        <v>--</v>
      </c>
      <c r="H51" s="773" t="e">
        <f ca="1">_xll.qlRateHelperEarliestDate(,$D51)</f>
        <v>#NAME?</v>
      </c>
      <c r="I51" s="772" t="e">
        <f ca="1">_xll.qlRateHelperLatestDate(,$D51)</f>
        <v>#NAME?</v>
      </c>
      <c r="J51" s="771" t="e">
        <f ca="1"/>
        <v>#NAME?</v>
      </c>
    </row>
    <row r="52" spans="4:10" x14ac:dyDescent="0.2">
      <c r="D52" s="775" t="e">
        <f ca="1"/>
        <v>#NAME?</v>
      </c>
      <c r="E52" s="775" t="e">
        <f ca="1">_xll.qlRateHelperQuoteName(,D52)</f>
        <v>#NAME?</v>
      </c>
      <c r="F52" s="774" t="e">
        <f ca="1">_xll.qlRateHelperQuoteValue(,$D52)</f>
        <v>#NAME?</v>
      </c>
      <c r="G52" s="774" t="str">
        <f ca="1">IF(ISERROR(qlSwapRateHelperSpread(,$D52)),IF(ISERROR(qlFuturesRateHelperConvexityAdjustment(,$D52)),"--",qlFuturesRateHelperConvexityAdjustment(,$D52)),qlSwapRateHelperSpread(,$D52))</f>
        <v>--</v>
      </c>
      <c r="H52" s="773" t="e">
        <f ca="1">_xll.qlRateHelperEarliestDate(,$D52)</f>
        <v>#NAME?</v>
      </c>
      <c r="I52" s="772" t="e">
        <f ca="1">_xll.qlRateHelperLatestDate(,$D52)</f>
        <v>#NAME?</v>
      </c>
      <c r="J52" s="771" t="e">
        <f ca="1"/>
        <v>#NAME?</v>
      </c>
    </row>
    <row r="53" spans="4:10" x14ac:dyDescent="0.2">
      <c r="D53" s="775" t="e">
        <f ca="1"/>
        <v>#NAME?</v>
      </c>
      <c r="E53" s="775" t="e">
        <f ca="1">_xll.qlRateHelperQuoteName(,D53)</f>
        <v>#NAME?</v>
      </c>
      <c r="F53" s="774" t="e">
        <f ca="1">_xll.qlRateHelperQuoteValue(,$D53)</f>
        <v>#NAME?</v>
      </c>
      <c r="G53" s="774" t="str">
        <f ca="1">IF(ISERROR(qlSwapRateHelperSpread(,$D53)),IF(ISERROR(qlFuturesRateHelperConvexityAdjustment(,$D53)),"--",qlFuturesRateHelperConvexityAdjustment(,$D53)),qlSwapRateHelperSpread(,$D53))</f>
        <v>--</v>
      </c>
      <c r="H53" s="773" t="e">
        <f ca="1">_xll.qlRateHelperEarliestDate(,$D53)</f>
        <v>#NAME?</v>
      </c>
      <c r="I53" s="772" t="e">
        <f ca="1">_xll.qlRateHelperLatestDate(,$D53)</f>
        <v>#NAME?</v>
      </c>
      <c r="J53" s="771" t="e">
        <f ca="1"/>
        <v>#NAME?</v>
      </c>
    </row>
    <row r="54" spans="4:10" x14ac:dyDescent="0.2">
      <c r="D54" s="775" t="e">
        <f ca="1"/>
        <v>#NAME?</v>
      </c>
      <c r="E54" s="775" t="e">
        <f ca="1">_xll.qlRateHelperQuoteName(,D54)</f>
        <v>#NAME?</v>
      </c>
      <c r="F54" s="774" t="e">
        <f ca="1">_xll.qlRateHelperQuoteValue(,$D54)</f>
        <v>#NAME?</v>
      </c>
      <c r="G54" s="774" t="str">
        <f ca="1">IF(ISERROR(qlSwapRateHelperSpread(,$D54)),IF(ISERROR(qlFuturesRateHelperConvexityAdjustment(,$D54)),"--",qlFuturesRateHelperConvexityAdjustment(,$D54)),qlSwapRateHelperSpread(,$D54))</f>
        <v>--</v>
      </c>
      <c r="H54" s="773" t="e">
        <f ca="1">_xll.qlRateHelperEarliestDate(,$D54)</f>
        <v>#NAME?</v>
      </c>
      <c r="I54" s="772" t="e">
        <f ca="1">_xll.qlRateHelperLatestDate(,$D54)</f>
        <v>#NAME?</v>
      </c>
      <c r="J54" s="771" t="e">
        <f ca="1"/>
        <v>#NAME?</v>
      </c>
    </row>
    <row r="55" spans="4:10" x14ac:dyDescent="0.2">
      <c r="D55" s="775" t="e">
        <f ca="1"/>
        <v>#NAME?</v>
      </c>
      <c r="E55" s="775" t="e">
        <f ca="1">_xll.qlRateHelperQuoteName(,D55)</f>
        <v>#NAME?</v>
      </c>
      <c r="F55" s="774" t="e">
        <f ca="1">_xll.qlRateHelperQuoteValue(,$D55)</f>
        <v>#NAME?</v>
      </c>
      <c r="G55" s="774" t="str">
        <f ca="1">IF(ISERROR(qlSwapRateHelperSpread(,$D55)),IF(ISERROR(qlFuturesRateHelperConvexityAdjustment(,$D55)),"--",qlFuturesRateHelperConvexityAdjustment(,$D55)),qlSwapRateHelperSpread(,$D55))</f>
        <v>--</v>
      </c>
      <c r="H55" s="773" t="e">
        <f ca="1">_xll.qlRateHelperEarliestDate(,$D55)</f>
        <v>#NAME?</v>
      </c>
      <c r="I55" s="772" t="e">
        <f ca="1">_xll.qlRateHelperLatestDate(,$D55)</f>
        <v>#NAME?</v>
      </c>
      <c r="J55" s="771" t="e">
        <f ca="1"/>
        <v>#NAME?</v>
      </c>
    </row>
    <row r="56" spans="4:10" x14ac:dyDescent="0.2">
      <c r="D56" s="775" t="e">
        <f ca="1"/>
        <v>#NAME?</v>
      </c>
      <c r="E56" s="775" t="e">
        <f ca="1">_xll.qlRateHelperQuoteName(,D56)</f>
        <v>#NAME?</v>
      </c>
      <c r="F56" s="774" t="e">
        <f ca="1">_xll.qlRateHelperQuoteValue(,$D56)</f>
        <v>#NAME?</v>
      </c>
      <c r="G56" s="774" t="str">
        <f ca="1">IF(ISERROR(qlSwapRateHelperSpread(,$D56)),IF(ISERROR(qlFuturesRateHelperConvexityAdjustment(,$D56)),"--",qlFuturesRateHelperConvexityAdjustment(,$D56)),qlSwapRateHelperSpread(,$D56))</f>
        <v>--</v>
      </c>
      <c r="H56" s="773" t="e">
        <f ca="1">_xll.qlRateHelperEarliestDate(,$D56)</f>
        <v>#NAME?</v>
      </c>
      <c r="I56" s="772" t="e">
        <f ca="1">_xll.qlRateHelperLatestDate(,$D56)</f>
        <v>#NAME?</v>
      </c>
      <c r="J56" s="771" t="e">
        <f ca="1"/>
        <v>#NAME?</v>
      </c>
    </row>
    <row r="57" spans="4:10" x14ac:dyDescent="0.2">
      <c r="D57" s="775" t="e">
        <f ca="1"/>
        <v>#NAME?</v>
      </c>
      <c r="E57" s="775" t="e">
        <f ca="1">_xll.qlRateHelperQuoteName(,D57)</f>
        <v>#NAME?</v>
      </c>
      <c r="F57" s="774" t="e">
        <f ca="1">_xll.qlRateHelperQuoteValue(,$D57)</f>
        <v>#NAME?</v>
      </c>
      <c r="G57" s="774" t="str">
        <f ca="1">IF(ISERROR(qlSwapRateHelperSpread(,$D57)),IF(ISERROR(qlFuturesRateHelperConvexityAdjustment(,$D57)),"--",qlFuturesRateHelperConvexityAdjustment(,$D57)),qlSwapRateHelperSpread(,$D57))</f>
        <v>--</v>
      </c>
      <c r="H57" s="773" t="e">
        <f ca="1">_xll.qlRateHelperEarliestDate(,$D57)</f>
        <v>#NAME?</v>
      </c>
      <c r="I57" s="772" t="e">
        <f ca="1">_xll.qlRateHelperLatestDate(,$D57)</f>
        <v>#NAME?</v>
      </c>
      <c r="J57" s="771" t="e">
        <f ca="1"/>
        <v>#NAME?</v>
      </c>
    </row>
    <row r="58" spans="4:10" x14ac:dyDescent="0.2">
      <c r="D58" s="775" t="e">
        <f ca="1"/>
        <v>#NAME?</v>
      </c>
      <c r="E58" s="775" t="e">
        <f ca="1">_xll.qlRateHelperQuoteName(,D58)</f>
        <v>#NAME?</v>
      </c>
      <c r="F58" s="774" t="e">
        <f ca="1">_xll.qlRateHelperQuoteValue(,$D58)</f>
        <v>#NAME?</v>
      </c>
      <c r="G58" s="774" t="str">
        <f ca="1">IF(ISERROR(qlSwapRateHelperSpread(,$D58)),IF(ISERROR(qlFuturesRateHelperConvexityAdjustment(,$D58)),"--",qlFuturesRateHelperConvexityAdjustment(,$D58)),qlSwapRateHelperSpread(,$D58))</f>
        <v>--</v>
      </c>
      <c r="H58" s="773" t="e">
        <f ca="1">_xll.qlRateHelperEarliestDate(,$D58)</f>
        <v>#NAME?</v>
      </c>
      <c r="I58" s="772" t="e">
        <f ca="1">_xll.qlRateHelperLatestDate(,$D58)</f>
        <v>#NAME?</v>
      </c>
      <c r="J58" s="771" t="e">
        <f ca="1"/>
        <v>#NAME?</v>
      </c>
    </row>
    <row r="59" spans="4:10" x14ac:dyDescent="0.2">
      <c r="D59" s="775" t="e">
        <f ca="1"/>
        <v>#NAME?</v>
      </c>
      <c r="E59" s="775" t="e">
        <f ca="1">_xll.qlRateHelperQuoteName(,D59)</f>
        <v>#NAME?</v>
      </c>
      <c r="F59" s="774" t="e">
        <f ca="1">_xll.qlRateHelperQuoteValue(,$D59)</f>
        <v>#NAME?</v>
      </c>
      <c r="G59" s="774" t="str">
        <f ca="1">IF(ISERROR(qlSwapRateHelperSpread(,$D59)),IF(ISERROR(qlFuturesRateHelperConvexityAdjustment(,$D59)),"--",qlFuturesRateHelperConvexityAdjustment(,$D59)),qlSwapRateHelperSpread(,$D59))</f>
        <v>--</v>
      </c>
      <c r="H59" s="773" t="e">
        <f ca="1">_xll.qlRateHelperEarliestDate(,$D59)</f>
        <v>#NAME?</v>
      </c>
      <c r="I59" s="772" t="e">
        <f ca="1">_xll.qlRateHelperLatestDate(,$D59)</f>
        <v>#NAME?</v>
      </c>
      <c r="J59" s="771" t="e">
        <f ca="1"/>
        <v>#NAME?</v>
      </c>
    </row>
    <row r="60" spans="4:10" x14ac:dyDescent="0.2">
      <c r="D60" s="775" t="e">
        <f ca="1"/>
        <v>#NAME?</v>
      </c>
      <c r="E60" s="775" t="e">
        <f ca="1">_xll.qlRateHelperQuoteName(,D60)</f>
        <v>#NAME?</v>
      </c>
      <c r="F60" s="774" t="e">
        <f ca="1">_xll.qlRateHelperQuoteValue(,$D60)</f>
        <v>#NAME?</v>
      </c>
      <c r="G60" s="774" t="str">
        <f ca="1">IF(ISERROR(qlSwapRateHelperSpread(,$D60)),IF(ISERROR(qlFuturesRateHelperConvexityAdjustment(,$D60)),"--",qlFuturesRateHelperConvexityAdjustment(,$D60)),qlSwapRateHelperSpread(,$D60))</f>
        <v>--</v>
      </c>
      <c r="H60" s="773" t="e">
        <f ca="1">_xll.qlRateHelperEarliestDate(,$D60)</f>
        <v>#NAME?</v>
      </c>
      <c r="I60" s="772" t="e">
        <f ca="1">_xll.qlRateHelperLatestDate(,$D60)</f>
        <v>#NAME?</v>
      </c>
      <c r="J60" s="771" t="e">
        <f ca="1"/>
        <v>#NAME?</v>
      </c>
    </row>
    <row r="61" spans="4:10" x14ac:dyDescent="0.2">
      <c r="D61" s="775" t="e">
        <f ca="1"/>
        <v>#NAME?</v>
      </c>
      <c r="E61" s="775" t="e">
        <f ca="1">_xll.qlRateHelperQuoteName(,D61)</f>
        <v>#NAME?</v>
      </c>
      <c r="F61" s="774" t="e">
        <f ca="1">_xll.qlRateHelperQuoteValue(,$D61)</f>
        <v>#NAME?</v>
      </c>
      <c r="G61" s="774" t="str">
        <f ca="1">IF(ISERROR(qlSwapRateHelperSpread(,$D61)),IF(ISERROR(qlFuturesRateHelperConvexityAdjustment(,$D61)),"--",qlFuturesRateHelperConvexityAdjustment(,$D61)),qlSwapRateHelperSpread(,$D61))</f>
        <v>--</v>
      </c>
      <c r="H61" s="773" t="e">
        <f ca="1">_xll.qlRateHelperEarliestDate(,$D61)</f>
        <v>#NAME?</v>
      </c>
      <c r="I61" s="772" t="e">
        <f ca="1">_xll.qlRateHelperLatestDate(,$D61)</f>
        <v>#NAME?</v>
      </c>
      <c r="J61" s="771" t="e">
        <f ca="1"/>
        <v>#NAME?</v>
      </c>
    </row>
    <row r="62" spans="4:10" x14ac:dyDescent="0.2">
      <c r="D62" s="775" t="e">
        <f ca="1"/>
        <v>#NAME?</v>
      </c>
      <c r="E62" s="775" t="e">
        <f ca="1">_xll.qlRateHelperQuoteName(,D62)</f>
        <v>#NAME?</v>
      </c>
      <c r="F62" s="774" t="e">
        <f ca="1">_xll.qlRateHelperQuoteValue(,$D62)</f>
        <v>#NAME?</v>
      </c>
      <c r="G62" s="774" t="str">
        <f ca="1">IF(ISERROR(qlSwapRateHelperSpread(,$D62)),IF(ISERROR(qlFuturesRateHelperConvexityAdjustment(,$D62)),"--",qlFuturesRateHelperConvexityAdjustment(,$D62)),qlSwapRateHelperSpread(,$D62))</f>
        <v>--</v>
      </c>
      <c r="H62" s="773" t="e">
        <f ca="1">_xll.qlRateHelperEarliestDate(,$D62)</f>
        <v>#NAME?</v>
      </c>
      <c r="I62" s="772" t="e">
        <f ca="1">_xll.qlRateHelperLatestDate(,$D62)</f>
        <v>#NAME?</v>
      </c>
      <c r="J62" s="771" t="e">
        <f ca="1"/>
        <v>#NAME?</v>
      </c>
    </row>
    <row r="63" spans="4:10" x14ac:dyDescent="0.2">
      <c r="D63" s="775" t="e">
        <f ca="1"/>
        <v>#NAME?</v>
      </c>
      <c r="E63" s="775" t="e">
        <f ca="1">_xll.qlRateHelperQuoteName(,D63)</f>
        <v>#NAME?</v>
      </c>
      <c r="F63" s="774" t="e">
        <f ca="1">_xll.qlRateHelperQuoteValue(,$D63)</f>
        <v>#NAME?</v>
      </c>
      <c r="G63" s="774" t="str">
        <f ca="1">IF(ISERROR(qlSwapRateHelperSpread(,$D63)),IF(ISERROR(qlFuturesRateHelperConvexityAdjustment(,$D63)),"--",qlFuturesRateHelperConvexityAdjustment(,$D63)),qlSwapRateHelperSpread(,$D63))</f>
        <v>--</v>
      </c>
      <c r="H63" s="773" t="e">
        <f ca="1">_xll.qlRateHelperEarliestDate(,$D63)</f>
        <v>#NAME?</v>
      </c>
      <c r="I63" s="772" t="e">
        <f ca="1">_xll.qlRateHelperLatestDate(,$D63)</f>
        <v>#NAME?</v>
      </c>
      <c r="J63" s="771" t="e">
        <f ca="1"/>
        <v>#NAME?</v>
      </c>
    </row>
    <row r="64" spans="4:10" x14ac:dyDescent="0.2">
      <c r="D64" s="775" t="e">
        <f ca="1"/>
        <v>#NAME?</v>
      </c>
      <c r="E64" s="775" t="e">
        <f ca="1">_xll.qlRateHelperQuoteName(,D64)</f>
        <v>#NAME?</v>
      </c>
      <c r="F64" s="774" t="e">
        <f ca="1">_xll.qlRateHelperQuoteValue(,$D64)</f>
        <v>#NAME?</v>
      </c>
      <c r="G64" s="774" t="str">
        <f ca="1">IF(ISERROR(qlSwapRateHelperSpread(,$D64)),IF(ISERROR(qlFuturesRateHelperConvexityAdjustment(,$D64)),"--",qlFuturesRateHelperConvexityAdjustment(,$D64)),qlSwapRateHelperSpread(,$D64))</f>
        <v>--</v>
      </c>
      <c r="H64" s="773" t="e">
        <f ca="1">_xll.qlRateHelperEarliestDate(,$D64)</f>
        <v>#NAME?</v>
      </c>
      <c r="I64" s="772" t="e">
        <f ca="1">_xll.qlRateHelperLatestDate(,$D64)</f>
        <v>#NAME?</v>
      </c>
      <c r="J64" s="771" t="e">
        <f ca="1"/>
        <v>#NAME?</v>
      </c>
    </row>
    <row r="65" spans="4:10" x14ac:dyDescent="0.2">
      <c r="D65" s="775" t="e">
        <f ca="1"/>
        <v>#NAME?</v>
      </c>
      <c r="E65" s="775" t="e">
        <f ca="1">_xll.qlRateHelperQuoteName(,D65)</f>
        <v>#NAME?</v>
      </c>
      <c r="F65" s="774" t="e">
        <f ca="1">_xll.qlRateHelperQuoteValue(,$D65)</f>
        <v>#NAME?</v>
      </c>
      <c r="G65" s="774" t="str">
        <f ca="1">IF(ISERROR(qlSwapRateHelperSpread(,$D65)),IF(ISERROR(qlFuturesRateHelperConvexityAdjustment(,$D65)),"--",qlFuturesRateHelperConvexityAdjustment(,$D65)),qlSwapRateHelperSpread(,$D65))</f>
        <v>--</v>
      </c>
      <c r="H65" s="773" t="e">
        <f ca="1">_xll.qlRateHelperEarliestDate(,$D65)</f>
        <v>#NAME?</v>
      </c>
      <c r="I65" s="772" t="e">
        <f ca="1">_xll.qlRateHelperLatestDate(,$D65)</f>
        <v>#NAME?</v>
      </c>
      <c r="J65" s="771" t="e">
        <f ca="1"/>
        <v>#NAME?</v>
      </c>
    </row>
    <row r="66" spans="4:10" x14ac:dyDescent="0.2">
      <c r="D66" s="775" t="e">
        <f ca="1"/>
        <v>#NAME?</v>
      </c>
      <c r="E66" s="775" t="e">
        <f ca="1">_xll.qlRateHelperQuoteName(,D66)</f>
        <v>#NAME?</v>
      </c>
      <c r="F66" s="774" t="e">
        <f ca="1">_xll.qlRateHelperQuoteValue(,$D66)</f>
        <v>#NAME?</v>
      </c>
      <c r="G66" s="774" t="str">
        <f ca="1">IF(ISERROR(qlSwapRateHelperSpread(,$D66)),IF(ISERROR(qlFuturesRateHelperConvexityAdjustment(,$D66)),"--",qlFuturesRateHelperConvexityAdjustment(,$D66)),qlSwapRateHelperSpread(,$D66))</f>
        <v>--</v>
      </c>
      <c r="H66" s="773" t="e">
        <f ca="1">_xll.qlRateHelperEarliestDate(,$D66)</f>
        <v>#NAME?</v>
      </c>
      <c r="I66" s="772" t="e">
        <f ca="1">_xll.qlRateHelperLatestDate(,$D66)</f>
        <v>#NAME?</v>
      </c>
      <c r="J66" s="771" t="e">
        <f ca="1"/>
        <v>#NAME?</v>
      </c>
    </row>
    <row r="67" spans="4:10" x14ac:dyDescent="0.2">
      <c r="D67" s="775" t="e">
        <f ca="1"/>
        <v>#NAME?</v>
      </c>
      <c r="E67" s="775" t="e">
        <f ca="1">_xll.qlRateHelperQuoteName(,D67)</f>
        <v>#NAME?</v>
      </c>
      <c r="F67" s="774" t="e">
        <f ca="1">_xll.qlRateHelperQuoteValue(,$D67)</f>
        <v>#NAME?</v>
      </c>
      <c r="G67" s="774" t="str">
        <f ca="1">IF(ISERROR(qlSwapRateHelperSpread(,$D67)),IF(ISERROR(qlFuturesRateHelperConvexityAdjustment(,$D67)),"--",qlFuturesRateHelperConvexityAdjustment(,$D67)),qlSwapRateHelperSpread(,$D67))</f>
        <v>--</v>
      </c>
      <c r="H67" s="773" t="e">
        <f ca="1">_xll.qlRateHelperEarliestDate(,$D67)</f>
        <v>#NAME?</v>
      </c>
      <c r="I67" s="772" t="e">
        <f ca="1">_xll.qlRateHelperLatestDate(,$D67)</f>
        <v>#NAME?</v>
      </c>
      <c r="J67" s="771" t="e">
        <f ca="1"/>
        <v>#NAME?</v>
      </c>
    </row>
    <row r="68" spans="4:10" x14ac:dyDescent="0.2">
      <c r="D68" s="775" t="e">
        <f ca="1"/>
        <v>#NAME?</v>
      </c>
      <c r="E68" s="775" t="e">
        <f ca="1">_xll.qlRateHelperQuoteName(,D68)</f>
        <v>#NAME?</v>
      </c>
      <c r="F68" s="774" t="e">
        <f ca="1">_xll.qlRateHelperQuoteValue(,$D68)</f>
        <v>#NAME?</v>
      </c>
      <c r="G68" s="774" t="str">
        <f ca="1">IF(ISERROR(qlSwapRateHelperSpread(,$D68)),IF(ISERROR(qlFuturesRateHelperConvexityAdjustment(,$D68)),"--",qlFuturesRateHelperConvexityAdjustment(,$D68)),qlSwapRateHelperSpread(,$D68))</f>
        <v>--</v>
      </c>
      <c r="H68" s="773" t="e">
        <f ca="1">_xll.qlRateHelperEarliestDate(,$D68)</f>
        <v>#NAME?</v>
      </c>
      <c r="I68" s="772" t="e">
        <f ca="1">_xll.qlRateHelperLatestDate(,$D68)</f>
        <v>#NAME?</v>
      </c>
      <c r="J68" s="771" t="e">
        <f ca="1"/>
        <v>#NAME?</v>
      </c>
    </row>
    <row r="69" spans="4:10" x14ac:dyDescent="0.2">
      <c r="D69" s="775" t="e">
        <f ca="1"/>
        <v>#NAME?</v>
      </c>
      <c r="E69" s="775" t="e">
        <f ca="1">_xll.qlRateHelperQuoteName(,D69)</f>
        <v>#NAME?</v>
      </c>
      <c r="F69" s="774" t="e">
        <f ca="1">_xll.qlRateHelperQuoteValue(,$D69)</f>
        <v>#NAME?</v>
      </c>
      <c r="G69" s="774" t="str">
        <f ca="1">IF(ISERROR(qlSwapRateHelperSpread(,$D69)),IF(ISERROR(qlFuturesRateHelperConvexityAdjustment(,$D69)),"--",qlFuturesRateHelperConvexityAdjustment(,$D69)),qlSwapRateHelperSpread(,$D69))</f>
        <v>--</v>
      </c>
      <c r="H69" s="773" t="e">
        <f ca="1">_xll.qlRateHelperEarliestDate(,$D69)</f>
        <v>#NAME?</v>
      </c>
      <c r="I69" s="772" t="e">
        <f ca="1">_xll.qlRateHelperLatestDate(,$D69)</f>
        <v>#NAME?</v>
      </c>
      <c r="J69" s="771" t="e">
        <f ca="1"/>
        <v>#NAME?</v>
      </c>
    </row>
    <row r="70" spans="4:10" x14ac:dyDescent="0.2">
      <c r="D70" s="775" t="e">
        <f ca="1"/>
        <v>#NAME?</v>
      </c>
      <c r="E70" s="775" t="e">
        <f ca="1">_xll.qlRateHelperQuoteName(,D70)</f>
        <v>#NAME?</v>
      </c>
      <c r="F70" s="774" t="e">
        <f ca="1">_xll.qlRateHelperQuoteValue(,$D70)</f>
        <v>#NAME?</v>
      </c>
      <c r="G70" s="774" t="str">
        <f ca="1">IF(ISERROR(qlSwapRateHelperSpread(,$D70)),IF(ISERROR(qlFuturesRateHelperConvexityAdjustment(,$D70)),"--",qlFuturesRateHelperConvexityAdjustment(,$D70)),qlSwapRateHelperSpread(,$D70))</f>
        <v>--</v>
      </c>
      <c r="H70" s="773" t="e">
        <f ca="1">_xll.qlRateHelperEarliestDate(,$D70)</f>
        <v>#NAME?</v>
      </c>
      <c r="I70" s="772" t="e">
        <f ca="1">_xll.qlRateHelperLatestDate(,$D70)</f>
        <v>#NAME?</v>
      </c>
      <c r="J70" s="771" t="e">
        <f ca="1"/>
        <v>#NAME?</v>
      </c>
    </row>
    <row r="71" spans="4:10" x14ac:dyDescent="0.2">
      <c r="D71" s="775" t="e">
        <f ca="1"/>
        <v>#NAME?</v>
      </c>
      <c r="E71" s="775" t="e">
        <f ca="1">_xll.qlRateHelperQuoteName(,D71)</f>
        <v>#NAME?</v>
      </c>
      <c r="F71" s="774" t="e">
        <f ca="1">_xll.qlRateHelperQuoteValue(,$D71)</f>
        <v>#NAME?</v>
      </c>
      <c r="G71" s="774" t="str">
        <f ca="1">IF(ISERROR(qlSwapRateHelperSpread(,$D71)),IF(ISERROR(qlFuturesRateHelperConvexityAdjustment(,$D71)),"--",qlFuturesRateHelperConvexityAdjustment(,$D71)),qlSwapRateHelperSpread(,$D71))</f>
        <v>--</v>
      </c>
      <c r="H71" s="773" t="e">
        <f ca="1">_xll.qlRateHelperEarliestDate(,$D71)</f>
        <v>#NAME?</v>
      </c>
      <c r="I71" s="772" t="e">
        <f ca="1">_xll.qlRateHelperLatestDate(,$D71)</f>
        <v>#NAME?</v>
      </c>
      <c r="J71" s="771" t="e">
        <f ca="1"/>
        <v>#NAME?</v>
      </c>
    </row>
    <row r="72" spans="4:10" x14ac:dyDescent="0.2">
      <c r="D72" s="775" t="e">
        <f ca="1"/>
        <v>#NAME?</v>
      </c>
      <c r="E72" s="775" t="e">
        <f ca="1">_xll.qlRateHelperQuoteName(,D72)</f>
        <v>#NAME?</v>
      </c>
      <c r="F72" s="774" t="e">
        <f ca="1">_xll.qlRateHelperQuoteValue(,$D72)</f>
        <v>#NAME?</v>
      </c>
      <c r="G72" s="774" t="str">
        <f ca="1">IF(ISERROR(qlSwapRateHelperSpread(,$D72)),IF(ISERROR(qlFuturesRateHelperConvexityAdjustment(,$D72)),"--",qlFuturesRateHelperConvexityAdjustment(,$D72)),qlSwapRateHelperSpread(,$D72))</f>
        <v>--</v>
      </c>
      <c r="H72" s="773" t="e">
        <f ca="1">_xll.qlRateHelperEarliestDate(,$D72)</f>
        <v>#NAME?</v>
      </c>
      <c r="I72" s="772" t="e">
        <f ca="1">_xll.qlRateHelperLatestDate(,$D72)</f>
        <v>#NAME?</v>
      </c>
      <c r="J72" s="771" t="e">
        <f ca="1"/>
        <v>#NAME?</v>
      </c>
    </row>
    <row r="73" spans="4:10" x14ac:dyDescent="0.2">
      <c r="D73" s="775" t="e">
        <f ca="1"/>
        <v>#NAME?</v>
      </c>
      <c r="E73" s="775" t="e">
        <f ca="1">_xll.qlRateHelperQuoteName(,D73)</f>
        <v>#NAME?</v>
      </c>
      <c r="F73" s="774" t="e">
        <f ca="1">_xll.qlRateHelperQuoteValue(,$D73)</f>
        <v>#NAME?</v>
      </c>
      <c r="G73" s="774" t="str">
        <f ca="1">IF(ISERROR(qlSwapRateHelperSpread(,$D73)),IF(ISERROR(qlFuturesRateHelperConvexityAdjustment(,$D73)),"--",qlFuturesRateHelperConvexityAdjustment(,$D73)),qlSwapRateHelperSpread(,$D73))</f>
        <v>--</v>
      </c>
      <c r="H73" s="773" t="e">
        <f ca="1">_xll.qlRateHelperEarliestDate(,$D73)</f>
        <v>#NAME?</v>
      </c>
      <c r="I73" s="772" t="e">
        <f ca="1">_xll.qlRateHelperLatestDate(,$D73)</f>
        <v>#NAME?</v>
      </c>
      <c r="J73" s="771" t="e">
        <f ca="1"/>
        <v>#NAME?</v>
      </c>
    </row>
    <row r="74" spans="4:10" x14ac:dyDescent="0.2">
      <c r="D74" s="775" t="e">
        <f ca="1"/>
        <v>#NAME?</v>
      </c>
      <c r="E74" s="775" t="e">
        <f ca="1">_xll.qlRateHelperQuoteName(,D74)</f>
        <v>#NAME?</v>
      </c>
      <c r="F74" s="774" t="e">
        <f ca="1">_xll.qlRateHelperQuoteValue(,$D74)</f>
        <v>#NAME?</v>
      </c>
      <c r="G74" s="774" t="str">
        <f ca="1">IF(ISERROR(qlSwapRateHelperSpread(,$D74)),IF(ISERROR(qlFuturesRateHelperConvexityAdjustment(,$D74)),"--",qlFuturesRateHelperConvexityAdjustment(,$D74)),qlSwapRateHelperSpread(,$D74))</f>
        <v>--</v>
      </c>
      <c r="H74" s="773" t="e">
        <f ca="1">_xll.qlRateHelperEarliestDate(,$D74)</f>
        <v>#NAME?</v>
      </c>
      <c r="I74" s="772" t="e">
        <f ca="1">_xll.qlRateHelperLatestDate(,$D74)</f>
        <v>#NAME?</v>
      </c>
      <c r="J74" s="771" t="e">
        <f ca="1"/>
        <v>#NAME?</v>
      </c>
    </row>
    <row r="75" spans="4:10" x14ac:dyDescent="0.2">
      <c r="D75" s="775" t="e">
        <f ca="1"/>
        <v>#NAME?</v>
      </c>
      <c r="E75" s="775" t="e">
        <f ca="1">_xll.qlRateHelperQuoteName(,D75)</f>
        <v>#NAME?</v>
      </c>
      <c r="F75" s="774" t="e">
        <f ca="1">_xll.qlRateHelperQuoteValue(,$D75)</f>
        <v>#NAME?</v>
      </c>
      <c r="G75" s="774" t="str">
        <f ca="1">IF(ISERROR(qlSwapRateHelperSpread(,$D75)),IF(ISERROR(qlFuturesRateHelperConvexityAdjustment(,$D75)),"--",qlFuturesRateHelperConvexityAdjustment(,$D75)),qlSwapRateHelperSpread(,$D75))</f>
        <v>--</v>
      </c>
      <c r="H75" s="773" t="e">
        <f ca="1">_xll.qlRateHelperEarliestDate(,$D75)</f>
        <v>#NAME?</v>
      </c>
      <c r="I75" s="772" t="e">
        <f ca="1">_xll.qlRateHelperLatestDate(,$D75)</f>
        <v>#NAME?</v>
      </c>
      <c r="J75" s="771" t="e">
        <f ca="1"/>
        <v>#NAME?</v>
      </c>
    </row>
    <row r="76" spans="4:10" x14ac:dyDescent="0.2">
      <c r="D76" s="775" t="e">
        <f ca="1"/>
        <v>#NAME?</v>
      </c>
      <c r="E76" s="775" t="e">
        <f ca="1">_xll.qlRateHelperQuoteName(,D76)</f>
        <v>#NAME?</v>
      </c>
      <c r="F76" s="774" t="e">
        <f ca="1">_xll.qlRateHelperQuoteValue(,$D76)</f>
        <v>#NAME?</v>
      </c>
      <c r="G76" s="774" t="str">
        <f ca="1">IF(ISERROR(qlSwapRateHelperSpread(,$D76)),IF(ISERROR(qlFuturesRateHelperConvexityAdjustment(,$D76)),"--",qlFuturesRateHelperConvexityAdjustment(,$D76)),qlSwapRateHelperSpread(,$D76))</f>
        <v>--</v>
      </c>
      <c r="H76" s="773" t="e">
        <f ca="1">_xll.qlRateHelperEarliestDate(,$D76)</f>
        <v>#NAME?</v>
      </c>
      <c r="I76" s="772" t="e">
        <f ca="1">_xll.qlRateHelperLatestDate(,$D76)</f>
        <v>#NAME?</v>
      </c>
      <c r="J76" s="771" t="e">
        <f ca="1"/>
        <v>#NAME?</v>
      </c>
    </row>
    <row r="77" spans="4:10" x14ac:dyDescent="0.2">
      <c r="D77" s="775" t="e">
        <f ca="1"/>
        <v>#NAME?</v>
      </c>
      <c r="E77" s="775" t="e">
        <f ca="1">_xll.qlRateHelperQuoteName(,D77)</f>
        <v>#NAME?</v>
      </c>
      <c r="F77" s="774" t="e">
        <f ca="1">_xll.qlRateHelperQuoteValue(,$D77)</f>
        <v>#NAME?</v>
      </c>
      <c r="G77" s="774" t="str">
        <f ca="1">IF(ISERROR(qlSwapRateHelperSpread(,$D77)),IF(ISERROR(qlFuturesRateHelperConvexityAdjustment(,$D77)),"--",qlFuturesRateHelperConvexityAdjustment(,$D77)),qlSwapRateHelperSpread(,$D77))</f>
        <v>--</v>
      </c>
      <c r="H77" s="773" t="e">
        <f ca="1">_xll.qlRateHelperEarliestDate(,$D77)</f>
        <v>#NAME?</v>
      </c>
      <c r="I77" s="772" t="e">
        <f ca="1">_xll.qlRateHelperLatestDate(,$D77)</f>
        <v>#NAME?</v>
      </c>
      <c r="J77" s="771" t="e">
        <f ca="1"/>
        <v>#NAME?</v>
      </c>
    </row>
    <row r="78" spans="4:10" x14ac:dyDescent="0.2">
      <c r="D78" s="775" t="e">
        <f ca="1"/>
        <v>#NAME?</v>
      </c>
      <c r="E78" s="775" t="e">
        <f ca="1">_xll.qlRateHelperQuoteName(,D78)</f>
        <v>#NAME?</v>
      </c>
      <c r="F78" s="774" t="e">
        <f ca="1">_xll.qlRateHelperQuoteValue(,$D78)</f>
        <v>#NAME?</v>
      </c>
      <c r="G78" s="774" t="str">
        <f ca="1">IF(ISERROR(qlSwapRateHelperSpread(,$D78)),IF(ISERROR(qlFuturesRateHelperConvexityAdjustment(,$D78)),"--",qlFuturesRateHelperConvexityAdjustment(,$D78)),qlSwapRateHelperSpread(,$D78))</f>
        <v>--</v>
      </c>
      <c r="H78" s="773" t="e">
        <f ca="1">_xll.qlRateHelperEarliestDate(,$D78)</f>
        <v>#NAME?</v>
      </c>
      <c r="I78" s="772" t="e">
        <f ca="1">_xll.qlRateHelperLatestDate(,$D78)</f>
        <v>#NAME?</v>
      </c>
      <c r="J78" s="771" t="e">
        <f ca="1"/>
        <v>#NAME?</v>
      </c>
    </row>
    <row r="79" spans="4:10" x14ac:dyDescent="0.2">
      <c r="D79" s="775" t="e">
        <f ca="1"/>
        <v>#NAME?</v>
      </c>
      <c r="E79" s="775" t="e">
        <f ca="1">_xll.qlRateHelperQuoteName(,D79)</f>
        <v>#NAME?</v>
      </c>
      <c r="F79" s="774" t="e">
        <f ca="1">_xll.qlRateHelperQuoteValue(,$D79)</f>
        <v>#NAME?</v>
      </c>
      <c r="G79" s="774" t="str">
        <f ca="1">IF(ISERROR(qlSwapRateHelperSpread(,$D79)),IF(ISERROR(qlFuturesRateHelperConvexityAdjustment(,$D79)),"--",qlFuturesRateHelperConvexityAdjustment(,$D79)),qlSwapRateHelperSpread(,$D79))</f>
        <v>--</v>
      </c>
      <c r="H79" s="773" t="e">
        <f ca="1">_xll.qlRateHelperEarliestDate(,$D79)</f>
        <v>#NAME?</v>
      </c>
      <c r="I79" s="772" t="e">
        <f ca="1">_xll.qlRateHelperLatestDate(,$D79)</f>
        <v>#NAME?</v>
      </c>
      <c r="J79" s="771" t="e">
        <f ca="1"/>
        <v>#NAME?</v>
      </c>
    </row>
    <row r="80" spans="4:10" x14ac:dyDescent="0.2">
      <c r="D80" s="775" t="e">
        <f ca="1"/>
        <v>#NAME?</v>
      </c>
      <c r="E80" s="775" t="e">
        <f ca="1">_xll.qlRateHelperQuoteName(,D80)</f>
        <v>#NAME?</v>
      </c>
      <c r="F80" s="774" t="e">
        <f ca="1">_xll.qlRateHelperQuoteValue(,$D80)</f>
        <v>#NAME?</v>
      </c>
      <c r="G80" s="774" t="str">
        <f ca="1">IF(ISERROR(qlSwapRateHelperSpread(,$D80)),IF(ISERROR(qlFuturesRateHelperConvexityAdjustment(,$D80)),"--",qlFuturesRateHelperConvexityAdjustment(,$D80)),qlSwapRateHelperSpread(,$D80))</f>
        <v>--</v>
      </c>
      <c r="H80" s="773" t="e">
        <f ca="1">_xll.qlRateHelperEarliestDate(,$D80)</f>
        <v>#NAME?</v>
      </c>
      <c r="I80" s="772" t="e">
        <f ca="1">_xll.qlRateHelperLatestDate(,$D80)</f>
        <v>#NAME?</v>
      </c>
      <c r="J80" s="771" t="e">
        <f ca="1"/>
        <v>#NAME?</v>
      </c>
    </row>
    <row r="81" spans="4:10" x14ac:dyDescent="0.2">
      <c r="D81" s="775" t="e">
        <f ca="1"/>
        <v>#NAME?</v>
      </c>
      <c r="E81" s="775" t="e">
        <f ca="1">_xll.qlRateHelperQuoteName(,D81)</f>
        <v>#NAME?</v>
      </c>
      <c r="F81" s="774" t="e">
        <f ca="1">_xll.qlRateHelperQuoteValue(,$D81)</f>
        <v>#NAME?</v>
      </c>
      <c r="G81" s="774" t="str">
        <f ca="1">IF(ISERROR(qlSwapRateHelperSpread(,$D81)),IF(ISERROR(qlFuturesRateHelperConvexityAdjustment(,$D81)),"--",qlFuturesRateHelperConvexityAdjustment(,$D81)),qlSwapRateHelperSpread(,$D81))</f>
        <v>--</v>
      </c>
      <c r="H81" s="773" t="e">
        <f ca="1">_xll.qlRateHelperEarliestDate(,$D81)</f>
        <v>#NAME?</v>
      </c>
      <c r="I81" s="772" t="e">
        <f ca="1">_xll.qlRateHelperLatestDate(,$D81)</f>
        <v>#NAME?</v>
      </c>
      <c r="J81" s="771" t="e">
        <f ca="1"/>
        <v>#NAME?</v>
      </c>
    </row>
    <row r="82" spans="4:10" x14ac:dyDescent="0.2">
      <c r="D82" s="775" t="e">
        <f ca="1"/>
        <v>#NAME?</v>
      </c>
      <c r="E82" s="775" t="e">
        <f ca="1">_xll.qlRateHelperQuoteName(,D82)</f>
        <v>#NAME?</v>
      </c>
      <c r="F82" s="774" t="e">
        <f ca="1">_xll.qlRateHelperQuoteValue(,$D82)</f>
        <v>#NAME?</v>
      </c>
      <c r="G82" s="774" t="str">
        <f ca="1">IF(ISERROR(qlSwapRateHelperSpread(,$D82)),IF(ISERROR(qlFuturesRateHelperConvexityAdjustment(,$D82)),"--",qlFuturesRateHelperConvexityAdjustment(,$D82)),qlSwapRateHelperSpread(,$D82))</f>
        <v>--</v>
      </c>
      <c r="H82" s="773" t="e">
        <f ca="1">_xll.qlRateHelperEarliestDate(,$D82)</f>
        <v>#NAME?</v>
      </c>
      <c r="I82" s="772" t="e">
        <f ca="1">_xll.qlRateHelperLatestDate(,$D82)</f>
        <v>#NAME?</v>
      </c>
      <c r="J82" s="771" t="e">
        <f ca="1"/>
        <v>#NAME?</v>
      </c>
    </row>
    <row r="83" spans="4:10" x14ac:dyDescent="0.2">
      <c r="D83" s="775" t="e">
        <f ca="1"/>
        <v>#NAME?</v>
      </c>
      <c r="E83" s="775" t="e">
        <f ca="1">_xll.qlRateHelperQuoteName(,D83)</f>
        <v>#NAME?</v>
      </c>
      <c r="F83" s="774" t="e">
        <f ca="1">_xll.qlRateHelperQuoteValue(,$D83)</f>
        <v>#NAME?</v>
      </c>
      <c r="G83" s="774" t="str">
        <f ca="1">IF(ISERROR(qlSwapRateHelperSpread(,$D83)),IF(ISERROR(qlFuturesRateHelperConvexityAdjustment(,$D83)),"--",qlFuturesRateHelperConvexityAdjustment(,$D83)),qlSwapRateHelperSpread(,$D83))</f>
        <v>--</v>
      </c>
      <c r="H83" s="773" t="e">
        <f ca="1">_xll.qlRateHelperEarliestDate(,$D83)</f>
        <v>#NAME?</v>
      </c>
      <c r="I83" s="772" t="e">
        <f ca="1">_xll.qlRateHelperLatestDate(,$D83)</f>
        <v>#NAME?</v>
      </c>
      <c r="J83" s="771" t="e">
        <f ca="1"/>
        <v>#NAME?</v>
      </c>
    </row>
    <row r="84" spans="4:10" x14ac:dyDescent="0.2">
      <c r="D84" s="775" t="e">
        <f ca="1"/>
        <v>#NAME?</v>
      </c>
      <c r="E84" s="775" t="e">
        <f ca="1">_xll.qlRateHelperQuoteName(,D84)</f>
        <v>#NAME?</v>
      </c>
      <c r="F84" s="774" t="e">
        <f ca="1">_xll.qlRateHelperQuoteValue(,$D84)</f>
        <v>#NAME?</v>
      </c>
      <c r="G84" s="774" t="str">
        <f ca="1">IF(ISERROR(qlSwapRateHelperSpread(,$D84)),IF(ISERROR(qlFuturesRateHelperConvexityAdjustment(,$D84)),"--",qlFuturesRateHelperConvexityAdjustment(,$D84)),qlSwapRateHelperSpread(,$D84))</f>
        <v>--</v>
      </c>
      <c r="H84" s="773" t="e">
        <f ca="1">_xll.qlRateHelperEarliestDate(,$D84)</f>
        <v>#NAME?</v>
      </c>
      <c r="I84" s="772" t="e">
        <f ca="1">_xll.qlRateHelperLatestDate(,$D84)</f>
        <v>#NAME?</v>
      </c>
      <c r="J84" s="771" t="e">
        <f ca="1"/>
        <v>#NAME?</v>
      </c>
    </row>
    <row r="85" spans="4:10" x14ac:dyDescent="0.2">
      <c r="D85" s="775" t="e">
        <f ca="1"/>
        <v>#NAME?</v>
      </c>
      <c r="E85" s="775" t="e">
        <f ca="1">_xll.qlRateHelperQuoteName(,D85)</f>
        <v>#NAME?</v>
      </c>
      <c r="F85" s="774" t="e">
        <f ca="1">_xll.qlRateHelperQuoteValue(,$D85)</f>
        <v>#NAME?</v>
      </c>
      <c r="G85" s="774" t="str">
        <f ca="1">IF(ISERROR(qlSwapRateHelperSpread(,$D85)),IF(ISERROR(qlFuturesRateHelperConvexityAdjustment(,$D85)),"--",qlFuturesRateHelperConvexityAdjustment(,$D85)),qlSwapRateHelperSpread(,$D85))</f>
        <v>--</v>
      </c>
      <c r="H85" s="773" t="e">
        <f ca="1">_xll.qlRateHelperEarliestDate(,$D85)</f>
        <v>#NAME?</v>
      </c>
      <c r="I85" s="772" t="e">
        <f ca="1">_xll.qlRateHelperLatestDate(,$D85)</f>
        <v>#NAME?</v>
      </c>
      <c r="J85" s="771" t="e">
        <f ca="1"/>
        <v>#NAME?</v>
      </c>
    </row>
    <row r="86" spans="4:10" x14ac:dyDescent="0.2">
      <c r="D86" s="775" t="e">
        <f ca="1"/>
        <v>#NAME?</v>
      </c>
      <c r="E86" s="775" t="e">
        <f ca="1">_xll.qlRateHelperQuoteName(,D86)</f>
        <v>#NAME?</v>
      </c>
      <c r="F86" s="774" t="e">
        <f ca="1">_xll.qlRateHelperQuoteValue(,$D86)</f>
        <v>#NAME?</v>
      </c>
      <c r="G86" s="774" t="str">
        <f ca="1">IF(ISERROR(qlSwapRateHelperSpread(,$D86)),IF(ISERROR(qlFuturesRateHelperConvexityAdjustment(,$D86)),"--",qlFuturesRateHelperConvexityAdjustment(,$D86)),qlSwapRateHelperSpread(,$D86))</f>
        <v>--</v>
      </c>
      <c r="H86" s="773" t="e">
        <f ca="1">_xll.qlRateHelperEarliestDate(,$D86)</f>
        <v>#NAME?</v>
      </c>
      <c r="I86" s="772" t="e">
        <f ca="1">_xll.qlRateHelperLatestDate(,$D86)</f>
        <v>#NAME?</v>
      </c>
      <c r="J86" s="771" t="e">
        <f ca="1"/>
        <v>#NAME?</v>
      </c>
    </row>
    <row r="87" spans="4:10" x14ac:dyDescent="0.2">
      <c r="D87" s="775" t="e">
        <f ca="1"/>
        <v>#NAME?</v>
      </c>
      <c r="E87" s="775" t="e">
        <f ca="1">_xll.qlRateHelperQuoteName(,D87)</f>
        <v>#NAME?</v>
      </c>
      <c r="F87" s="774" t="e">
        <f ca="1">_xll.qlRateHelperQuoteValue(,$D87)</f>
        <v>#NAME?</v>
      </c>
      <c r="G87" s="774" t="str">
        <f ca="1">IF(ISERROR(qlSwapRateHelperSpread(,$D87)),IF(ISERROR(qlFuturesRateHelperConvexityAdjustment(,$D87)),"--",qlFuturesRateHelperConvexityAdjustment(,$D87)),qlSwapRateHelperSpread(,$D87))</f>
        <v>--</v>
      </c>
      <c r="H87" s="773" t="e">
        <f ca="1">_xll.qlRateHelperEarliestDate(,$D87)</f>
        <v>#NAME?</v>
      </c>
      <c r="I87" s="772" t="e">
        <f ca="1">_xll.qlRateHelperLatestDate(,$D87)</f>
        <v>#NAME?</v>
      </c>
      <c r="J87" s="771" t="e">
        <f ca="1"/>
        <v>#NAME?</v>
      </c>
    </row>
    <row r="88" spans="4:10" x14ac:dyDescent="0.2">
      <c r="D88" s="775" t="e">
        <f ca="1"/>
        <v>#NAME?</v>
      </c>
      <c r="E88" s="775" t="e">
        <f ca="1">_xll.qlRateHelperQuoteName(,D88)</f>
        <v>#NAME?</v>
      </c>
      <c r="F88" s="774" t="e">
        <f ca="1">_xll.qlRateHelperQuoteValue(,$D88)</f>
        <v>#NAME?</v>
      </c>
      <c r="G88" s="774" t="str">
        <f ca="1">IF(ISERROR(qlSwapRateHelperSpread(,$D88)),IF(ISERROR(qlFuturesRateHelperConvexityAdjustment(,$D88)),"--",qlFuturesRateHelperConvexityAdjustment(,$D88)),qlSwapRateHelperSpread(,$D88))</f>
        <v>--</v>
      </c>
      <c r="H88" s="773" t="e">
        <f ca="1">_xll.qlRateHelperEarliestDate(,$D88)</f>
        <v>#NAME?</v>
      </c>
      <c r="I88" s="772" t="e">
        <f ca="1">_xll.qlRateHelperLatestDate(,$D88)</f>
        <v>#NAME?</v>
      </c>
      <c r="J88" s="771" t="e">
        <f ca="1"/>
        <v>#NAME?</v>
      </c>
    </row>
    <row r="89" spans="4:10" x14ac:dyDescent="0.2">
      <c r="D89" s="775" t="e">
        <f ca="1"/>
        <v>#NAME?</v>
      </c>
      <c r="E89" s="775" t="e">
        <f ca="1">_xll.qlRateHelperQuoteName(,D89)</f>
        <v>#NAME?</v>
      </c>
      <c r="F89" s="774" t="e">
        <f ca="1">_xll.qlRateHelperQuoteValue(,$D89)</f>
        <v>#NAME?</v>
      </c>
      <c r="G89" s="774" t="str">
        <f ca="1">IF(ISERROR(qlSwapRateHelperSpread(,$D89)),IF(ISERROR(qlFuturesRateHelperConvexityAdjustment(,$D89)),"--",qlFuturesRateHelperConvexityAdjustment(,$D89)),qlSwapRateHelperSpread(,$D89))</f>
        <v>--</v>
      </c>
      <c r="H89" s="773" t="e">
        <f ca="1">_xll.qlRateHelperEarliestDate(,$D89)</f>
        <v>#NAME?</v>
      </c>
      <c r="I89" s="772" t="e">
        <f ca="1">_xll.qlRateHelperLatestDate(,$D89)</f>
        <v>#NAME?</v>
      </c>
      <c r="J89" s="771" t="e">
        <f ca="1"/>
        <v>#NAME?</v>
      </c>
    </row>
    <row r="90" spans="4:10" x14ac:dyDescent="0.2">
      <c r="D90" s="775" t="e">
        <f ca="1"/>
        <v>#NAME?</v>
      </c>
      <c r="E90" s="775" t="e">
        <f ca="1">_xll.qlRateHelperQuoteName(,D90)</f>
        <v>#NAME?</v>
      </c>
      <c r="F90" s="774" t="e">
        <f ca="1">_xll.qlRateHelperQuoteValue(,$D90)</f>
        <v>#NAME?</v>
      </c>
      <c r="G90" s="774" t="str">
        <f ca="1">IF(ISERROR(qlSwapRateHelperSpread(,$D90)),IF(ISERROR(qlFuturesRateHelperConvexityAdjustment(,$D90)),"--",qlFuturesRateHelperConvexityAdjustment(,$D90)),qlSwapRateHelperSpread(,$D90))</f>
        <v>--</v>
      </c>
      <c r="H90" s="773" t="e">
        <f ca="1">_xll.qlRateHelperEarliestDate(,$D90)</f>
        <v>#NAME?</v>
      </c>
      <c r="I90" s="772" t="e">
        <f ca="1">_xll.qlRateHelperLatestDate(,$D90)</f>
        <v>#NAME?</v>
      </c>
      <c r="J90" s="771" t="e">
        <f ca="1"/>
        <v>#NAME?</v>
      </c>
    </row>
    <row r="91" spans="4:10" x14ac:dyDescent="0.2">
      <c r="D91" s="775" t="e">
        <f ca="1"/>
        <v>#NAME?</v>
      </c>
      <c r="E91" s="775" t="e">
        <f ca="1">_xll.qlRateHelperQuoteName(,D91)</f>
        <v>#NAME?</v>
      </c>
      <c r="F91" s="774" t="e">
        <f ca="1">_xll.qlRateHelperQuoteValue(,$D91)</f>
        <v>#NAME?</v>
      </c>
      <c r="G91" s="774" t="str">
        <f ca="1">IF(ISERROR(qlSwapRateHelperSpread(,$D91)),IF(ISERROR(qlFuturesRateHelperConvexityAdjustment(,$D91)),"--",qlFuturesRateHelperConvexityAdjustment(,$D91)),qlSwapRateHelperSpread(,$D91))</f>
        <v>--</v>
      </c>
      <c r="H91" s="773" t="e">
        <f ca="1">_xll.qlRateHelperEarliestDate(,$D91)</f>
        <v>#NAME?</v>
      </c>
      <c r="I91" s="772" t="e">
        <f ca="1">_xll.qlRateHelperLatestDate(,$D91)</f>
        <v>#NAME?</v>
      </c>
      <c r="J91" s="771" t="e">
        <f ca="1"/>
        <v>#NAME?</v>
      </c>
    </row>
    <row r="92" spans="4:10" x14ac:dyDescent="0.2">
      <c r="D92" s="775" t="e">
        <f ca="1"/>
        <v>#NAME?</v>
      </c>
      <c r="E92" s="775" t="e">
        <f ca="1">_xll.qlRateHelperQuoteName(,D92)</f>
        <v>#NAME?</v>
      </c>
      <c r="F92" s="774" t="e">
        <f ca="1">_xll.qlRateHelperQuoteValue(,$D92)</f>
        <v>#NAME?</v>
      </c>
      <c r="G92" s="774" t="str">
        <f ca="1">IF(ISERROR(qlSwapRateHelperSpread(,$D92)),IF(ISERROR(qlFuturesRateHelperConvexityAdjustment(,$D92)),"--",qlFuturesRateHelperConvexityAdjustment(,$D92)),qlSwapRateHelperSpread(,$D92))</f>
        <v>--</v>
      </c>
      <c r="H92" s="773" t="e">
        <f ca="1">_xll.qlRateHelperEarliestDate(,$D92)</f>
        <v>#NAME?</v>
      </c>
      <c r="I92" s="772" t="e">
        <f ca="1">_xll.qlRateHelperLatestDate(,$D92)</f>
        <v>#NAME?</v>
      </c>
      <c r="J92" s="771" t="e">
        <f ca="1"/>
        <v>#NAME?</v>
      </c>
    </row>
    <row r="93" spans="4:10" x14ac:dyDescent="0.2">
      <c r="D93" s="775" t="e">
        <f ca="1"/>
        <v>#NAME?</v>
      </c>
      <c r="E93" s="775" t="e">
        <f ca="1">_xll.qlRateHelperQuoteName(,D93)</f>
        <v>#NAME?</v>
      </c>
      <c r="F93" s="774" t="e">
        <f ca="1">_xll.qlRateHelperQuoteValue(,$D93)</f>
        <v>#NAME?</v>
      </c>
      <c r="G93" s="774" t="str">
        <f ca="1">IF(ISERROR(qlSwapRateHelperSpread(,$D93)),IF(ISERROR(qlFuturesRateHelperConvexityAdjustment(,$D93)),"--",qlFuturesRateHelperConvexityAdjustment(,$D93)),qlSwapRateHelperSpread(,$D93))</f>
        <v>--</v>
      </c>
      <c r="H93" s="773" t="e">
        <f ca="1">_xll.qlRateHelperEarliestDate(,$D93)</f>
        <v>#NAME?</v>
      </c>
      <c r="I93" s="772" t="e">
        <f ca="1">_xll.qlRateHelperLatestDate(,$D93)</f>
        <v>#NAME?</v>
      </c>
      <c r="J93" s="771" t="e">
        <f ca="1"/>
        <v>#NAME?</v>
      </c>
    </row>
    <row r="94" spans="4:10" x14ac:dyDescent="0.2">
      <c r="D94" s="775" t="e">
        <f ca="1"/>
        <v>#NAME?</v>
      </c>
      <c r="E94" s="775" t="e">
        <f ca="1">_xll.qlRateHelperQuoteName(,D94)</f>
        <v>#NAME?</v>
      </c>
      <c r="F94" s="774" t="e">
        <f ca="1">_xll.qlRateHelperQuoteValue(,$D94)</f>
        <v>#NAME?</v>
      </c>
      <c r="G94" s="774" t="str">
        <f ca="1">IF(ISERROR(qlSwapRateHelperSpread(,$D94)),IF(ISERROR(qlFuturesRateHelperConvexityAdjustment(,$D94)),"--",qlFuturesRateHelperConvexityAdjustment(,$D94)),qlSwapRateHelperSpread(,$D94))</f>
        <v>--</v>
      </c>
      <c r="H94" s="773" t="e">
        <f ca="1">_xll.qlRateHelperEarliestDate(,$D94)</f>
        <v>#NAME?</v>
      </c>
      <c r="I94" s="772" t="e">
        <f ca="1">_xll.qlRateHelperLatestDate(,$D94)</f>
        <v>#NAME?</v>
      </c>
      <c r="J94" s="771" t="e">
        <f ca="1"/>
        <v>#NAME?</v>
      </c>
    </row>
    <row r="95" spans="4:10" x14ac:dyDescent="0.2">
      <c r="D95" s="775" t="e">
        <f ca="1"/>
        <v>#NAME?</v>
      </c>
      <c r="E95" s="775" t="e">
        <f ca="1">_xll.qlRateHelperQuoteName(,D95)</f>
        <v>#NAME?</v>
      </c>
      <c r="F95" s="774" t="e">
        <f ca="1">_xll.qlRateHelperQuoteValue(,$D95)</f>
        <v>#NAME?</v>
      </c>
      <c r="G95" s="774" t="str">
        <f ca="1">IF(ISERROR(qlSwapRateHelperSpread(,$D95)),IF(ISERROR(qlFuturesRateHelperConvexityAdjustment(,$D95)),"--",qlFuturesRateHelperConvexityAdjustment(,$D95)),qlSwapRateHelperSpread(,$D95))</f>
        <v>--</v>
      </c>
      <c r="H95" s="773" t="e">
        <f ca="1">_xll.qlRateHelperEarliestDate(,$D95)</f>
        <v>#NAME?</v>
      </c>
      <c r="I95" s="772" t="e">
        <f ca="1">_xll.qlRateHelperLatestDate(,$D95)</f>
        <v>#NAME?</v>
      </c>
      <c r="J95" s="771" t="e">
        <f ca="1"/>
        <v>#NAME?</v>
      </c>
    </row>
    <row r="96" spans="4:10" x14ac:dyDescent="0.2">
      <c r="D96" s="775" t="e">
        <f ca="1"/>
        <v>#NAME?</v>
      </c>
      <c r="E96" s="775" t="e">
        <f ca="1">_xll.qlRateHelperQuoteName(,D96)</f>
        <v>#NAME?</v>
      </c>
      <c r="F96" s="774" t="e">
        <f ca="1">_xll.qlRateHelperQuoteValue(,$D96)</f>
        <v>#NAME?</v>
      </c>
      <c r="G96" s="774" t="str">
        <f ca="1">IF(ISERROR(qlSwapRateHelperSpread(,$D96)),IF(ISERROR(qlFuturesRateHelperConvexityAdjustment(,$D96)),"--",qlFuturesRateHelperConvexityAdjustment(,$D96)),qlSwapRateHelperSpread(,$D96))</f>
        <v>--</v>
      </c>
      <c r="H96" s="773" t="e">
        <f ca="1">_xll.qlRateHelperEarliestDate(,$D96)</f>
        <v>#NAME?</v>
      </c>
      <c r="I96" s="772" t="e">
        <f ca="1">_xll.qlRateHelperLatestDate(,$D96)</f>
        <v>#NAME?</v>
      </c>
      <c r="J96" s="771" t="e">
        <f ca="1"/>
        <v>#NAME?</v>
      </c>
    </row>
    <row r="97" spans="4:10" x14ac:dyDescent="0.2">
      <c r="D97" s="775" t="e">
        <f ca="1"/>
        <v>#NAME?</v>
      </c>
      <c r="E97" s="775" t="e">
        <f ca="1">_xll.qlRateHelperQuoteName(,D97)</f>
        <v>#NAME?</v>
      </c>
      <c r="F97" s="774" t="e">
        <f ca="1">_xll.qlRateHelperQuoteValue(,$D97)</f>
        <v>#NAME?</v>
      </c>
      <c r="G97" s="774" t="str">
        <f ca="1">IF(ISERROR(qlSwapRateHelperSpread(,$D97)),IF(ISERROR(qlFuturesRateHelperConvexityAdjustment(,$D97)),"--",qlFuturesRateHelperConvexityAdjustment(,$D97)),qlSwapRateHelperSpread(,$D97))</f>
        <v>--</v>
      </c>
      <c r="H97" s="773" t="e">
        <f ca="1">_xll.qlRateHelperEarliestDate(,$D97)</f>
        <v>#NAME?</v>
      </c>
      <c r="I97" s="772" t="e">
        <f ca="1">_xll.qlRateHelperLatestDate(,$D97)</f>
        <v>#NAME?</v>
      </c>
      <c r="J97" s="771" t="e">
        <f ca="1"/>
        <v>#NAME?</v>
      </c>
    </row>
    <row r="98" spans="4:10" x14ac:dyDescent="0.2">
      <c r="D98" s="775" t="e">
        <f ca="1"/>
        <v>#NAME?</v>
      </c>
      <c r="E98" s="775" t="e">
        <f ca="1">_xll.qlRateHelperQuoteName(,D98)</f>
        <v>#NAME?</v>
      </c>
      <c r="F98" s="774" t="e">
        <f ca="1">_xll.qlRateHelperQuoteValue(,$D98)</f>
        <v>#NAME?</v>
      </c>
      <c r="G98" s="774" t="str">
        <f ca="1">IF(ISERROR(qlSwapRateHelperSpread(,$D98)),IF(ISERROR(qlFuturesRateHelperConvexityAdjustment(,$D98)),"--",qlFuturesRateHelperConvexityAdjustment(,$D98)),qlSwapRateHelperSpread(,$D98))</f>
        <v>--</v>
      </c>
      <c r="H98" s="773" t="e">
        <f ca="1">_xll.qlRateHelperEarliestDate(,$D98)</f>
        <v>#NAME?</v>
      </c>
      <c r="I98" s="772" t="e">
        <f ca="1">_xll.qlRateHelperLatestDate(,$D98)</f>
        <v>#NAME?</v>
      </c>
      <c r="J98" s="771" t="e">
        <f ca="1"/>
        <v>#NAME?</v>
      </c>
    </row>
    <row r="99" spans="4:10" x14ac:dyDescent="0.2">
      <c r="D99" s="775" t="e">
        <f ca="1"/>
        <v>#NAME?</v>
      </c>
      <c r="E99" s="775" t="e">
        <f ca="1">_xll.qlRateHelperQuoteName(,D99)</f>
        <v>#NAME?</v>
      </c>
      <c r="F99" s="774" t="e">
        <f ca="1">_xll.qlRateHelperQuoteValue(,$D99)</f>
        <v>#NAME?</v>
      </c>
      <c r="G99" s="774" t="str">
        <f ca="1">IF(ISERROR(qlSwapRateHelperSpread(,$D99)),IF(ISERROR(qlFuturesRateHelperConvexityAdjustment(,$D99)),"--",qlFuturesRateHelperConvexityAdjustment(,$D99)),qlSwapRateHelperSpread(,$D99))</f>
        <v>--</v>
      </c>
      <c r="H99" s="773" t="e">
        <f ca="1">_xll.qlRateHelperEarliestDate(,$D99)</f>
        <v>#NAME?</v>
      </c>
      <c r="I99" s="772" t="e">
        <f ca="1">_xll.qlRateHelperLatestDate(,$D99)</f>
        <v>#NAME?</v>
      </c>
      <c r="J99" s="771" t="e">
        <f ca="1"/>
        <v>#NAME?</v>
      </c>
    </row>
    <row r="100" spans="4:10" x14ac:dyDescent="0.2">
      <c r="D100" s="775" t="e">
        <f ca="1"/>
        <v>#NAME?</v>
      </c>
      <c r="E100" s="775" t="e">
        <f ca="1">_xll.qlRateHelperQuoteName(,D100)</f>
        <v>#NAME?</v>
      </c>
      <c r="F100" s="774" t="e">
        <f ca="1">_xll.qlRateHelperQuoteValue(,$D100)</f>
        <v>#NAME?</v>
      </c>
      <c r="G100" s="774" t="str">
        <f ca="1">IF(ISERROR(qlSwapRateHelperSpread(,$D100)),IF(ISERROR(qlFuturesRateHelperConvexityAdjustment(,$D100)),"--",qlFuturesRateHelperConvexityAdjustment(,$D100)),qlSwapRateHelperSpread(,$D100))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_xll.qlRateHelperQuoteName(,D101)</f>
        <v>#NAME?</v>
      </c>
      <c r="F101" s="774" t="e">
        <f ca="1">_xll.qlRateHelperQuoteValue(,$D101)</f>
        <v>#NAME?</v>
      </c>
      <c r="G101" s="774" t="str">
        <f ca="1">IF(ISERROR(qlSwapRateHelperSpread(,$D101)),IF(ISERROR(qlFuturesRateHelperConvexityAdjustment(,$D101)),"--",qlFuturesRateHelperConvexityAdjustment(,$D101)),qlSwapRateHelperSpread(,$D101))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_xll.qlRateHelperQuoteName(,D102)</f>
        <v>#NAME?</v>
      </c>
      <c r="F102" s="774" t="e">
        <f ca="1">_xll.qlRateHelperQuoteValue(,$D102)</f>
        <v>#NAME?</v>
      </c>
      <c r="G102" s="774" t="str">
        <f ca="1">IF(ISERROR(qlSwapRateHelperSpread(,$D102)),IF(ISERROR(qlFuturesRateHelperConvexityAdjustment(,$D102)),"--",qlFuturesRateHelperConvexityAdjustment(,$D102)),qlSwapRateHelperSpread(,$D102))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_xll.qlRateHelperQuoteName(,D103)</f>
        <v>#NAME?</v>
      </c>
      <c r="F103" s="774" t="e">
        <f ca="1">_xll.qlRateHelperQuoteValue(,$D103)</f>
        <v>#NAME?</v>
      </c>
      <c r="G103" s="774" t="str">
        <f ca="1">IF(ISERROR(qlSwapRateHelperSpread(,$D103)),IF(ISERROR(qlFuturesRateHelperConvexityAdjustment(,$D103)),"--",qlFuturesRateHelperConvexityAdjustment(,$D103)),qlSwapRateHelperSpread(,$D103))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_xll.qlRateHelperQuoteName(,D104)</f>
        <v>#NAME?</v>
      </c>
      <c r="F104" s="774" t="e">
        <f ca="1">_xll.qlRateHelperQuoteValue(,$D104)</f>
        <v>#NAME?</v>
      </c>
      <c r="G104" s="774" t="str">
        <f ca="1">IF(ISERROR(qlSwapRateHelperSpread(,$D104)),IF(ISERROR(qlFuturesRateHelperConvexityAdjustment(,$D104)),"--",qlFuturesRateHelperConvexityAdjustment(,$D104)),qlSwapRateHelperSpread(,$D104))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_xll.qlRateHelperQuoteName(,D105)</f>
        <v>#NAME?</v>
      </c>
      <c r="F105" s="774" t="e">
        <f ca="1">_xll.qlRateHelperQuoteValue(,$D105)</f>
        <v>#NAME?</v>
      </c>
      <c r="G105" s="774" t="str">
        <f ca="1">IF(ISERROR(qlSwapRateHelperSpread(,$D105)),IF(ISERROR(qlFuturesRateHelperConvexityAdjustment(,$D105)),"--",qlFuturesRateHelperConvexityAdjustment(,$D105)),qlSwapRateHelperSpread(,$D105))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_xll.qlRateHelperQuoteName(,D106)</f>
        <v>#NAME?</v>
      </c>
      <c r="F106" s="774" t="e">
        <f ca="1">_xll.qlRateHelperQuoteValue(,$D106)</f>
        <v>#NAME?</v>
      </c>
      <c r="G106" s="774" t="str">
        <f ca="1">IF(ISERROR(qlSwapRateHelperSpread(,$D106)),IF(ISERROR(qlFuturesRateHelperConvexityAdjustment(,$D106)),"--",qlFuturesRateHelperConvexityAdjustment(,$D106)),qlSwapRateHelperSpread(,$D106))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_xll.qlRateHelperQuoteName(,D107)</f>
        <v>#NAME?</v>
      </c>
      <c r="F107" s="774" t="e">
        <f ca="1">_xll.qlRateHelperQuoteValue(,$D107)</f>
        <v>#NAME?</v>
      </c>
      <c r="G107" s="774" t="str">
        <f ca="1">IF(ISERROR(qlSwapRateHelperSpread(,$D107)),IF(ISERROR(qlFuturesRateHelperConvexityAdjustment(,$D107)),"--",qlFuturesRateHelperConvexityAdjustment(,$D107)),qlSwapRateHelperSpread(,$D107))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_xll.qlRateHelperQuoteName(,D108)</f>
        <v>#NAME?</v>
      </c>
      <c r="F108" s="774" t="e">
        <f ca="1">_xll.qlRateHelperQuoteValue(,$D108)</f>
        <v>#NAME?</v>
      </c>
      <c r="G108" s="774" t="str">
        <f ca="1">IF(ISERROR(qlSwapRateHelperSpread(,$D108)),IF(ISERROR(qlFuturesRateHelperConvexityAdjustment(,$D108)),"--",qlFuturesRateHelperConvexityAdjustment(,$D108)),qlSwapRateHelperSpread(,$D108))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_xll.qlRateHelperQuoteName(,D109)</f>
        <v>#NAME?</v>
      </c>
      <c r="F109" s="774" t="e">
        <f ca="1">_xll.qlRateHelperQuoteValue(,$D109)</f>
        <v>#NAME?</v>
      </c>
      <c r="G109" s="774" t="str">
        <f ca="1">IF(ISERROR(qlSwapRateHelperSpread(,$D109)),IF(ISERROR(qlFuturesRateHelperConvexityAdjustment(,$D109)),"--",qlFuturesRateHelperConvexityAdjustment(,$D109)),qlSwapRateHelperSpread(,$D109))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_xll.qlRateHelperQuoteName(,D110)</f>
        <v>#NAME?</v>
      </c>
      <c r="F110" s="774" t="e">
        <f ca="1">_xll.qlRateHelperQuoteValue(,$D110)</f>
        <v>#NAME?</v>
      </c>
      <c r="G110" s="774" t="str">
        <f ca="1">IF(ISERROR(qlSwapRateHelperSpread(,$D110)),IF(ISERROR(qlFuturesRateHelperConvexityAdjustment(,$D110)),"--",qlFuturesRateHelperConvexityAdjustment(,$D110)),qlSwapRateHelperSpread(,$D110))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_xll.qlRateHelperQuoteName(,D111)</f>
        <v>#NAME?</v>
      </c>
      <c r="F111" s="774" t="e">
        <f ca="1">_xll.qlRateHelperQuoteValue(,$D111)</f>
        <v>#NAME?</v>
      </c>
      <c r="G111" s="774" t="str">
        <f ca="1">IF(ISERROR(qlSwapRateHelperSpread(,$D111)),IF(ISERROR(qlFuturesRateHelperConvexityAdjustment(,$D111)),"--",qlFuturesRateHelperConvexityAdjustment(,$D111)),qlSwapRateHelperSpread(,$D111))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_xll.qlRateHelperQuoteName(,D112)</f>
        <v>#NAME?</v>
      </c>
      <c r="F112" s="774" t="e">
        <f ca="1">_xll.qlRateHelperQuoteValue(,$D112)</f>
        <v>#NAME?</v>
      </c>
      <c r="G112" s="774" t="str">
        <f ca="1">IF(ISERROR(qlSwapRateHelperSpread(,$D112)),IF(ISERROR(qlFuturesRateHelperConvexityAdjustment(,$D112)),"--",qlFuturesRateHelperConvexityAdjustment(,$D112)),qlSwapRateHelperSpread(,$D112))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_xll.qlRateHelperQuoteName(,D113)</f>
        <v>#NAME?</v>
      </c>
      <c r="F113" s="774" t="e">
        <f ca="1">_xll.qlRateHelperQuoteValue(,$D113)</f>
        <v>#NAME?</v>
      </c>
      <c r="G113" s="774" t="str">
        <f ca="1">IF(ISERROR(qlSwapRateHelperSpread(,$D113)),IF(ISERROR(qlFuturesRateHelperConvexityAdjustment(,$D113)),"--",qlFuturesRateHelperConvexityAdjustment(,$D113)),qlSwapRateHelperSpread(,$D113))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_xll.qlRateHelperQuoteName(,D114)</f>
        <v>#NAME?</v>
      </c>
      <c r="F114" s="774" t="e">
        <f ca="1">_xll.qlRateHelperQuoteValue(,$D114)</f>
        <v>#NAME?</v>
      </c>
      <c r="G114" s="774" t="str">
        <f ca="1">IF(ISERROR(qlSwapRateHelperSpread(,$D114)),IF(ISERROR(qlFuturesRateHelperConvexityAdjustment(,$D114)),"--",qlFuturesRateHelperConvexityAdjustment(,$D114)),qlSwapRateHelperSpread(,$D114))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_xll.qlRateHelperQuoteName(,D115)</f>
        <v>#NAME?</v>
      </c>
      <c r="F115" s="774" t="e">
        <f ca="1">_xll.qlRateHelperQuoteValue(,$D115)</f>
        <v>#NAME?</v>
      </c>
      <c r="G115" s="774" t="str">
        <f ca="1">IF(ISERROR(qlSwapRateHelperSpread(,$D115)),IF(ISERROR(qlFuturesRateHelperConvexityAdjustment(,$D115)),"--",qlFuturesRateHelperConvexityAdjustment(,$D115)),qlSwapRateHelperSpread(,$D115))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_xll.qlRateHelperQuoteName(,D116)</f>
        <v>#NAME?</v>
      </c>
      <c r="F116" s="774" t="e">
        <f ca="1">_xll.qlRateHelperQuoteValue(,$D116)</f>
        <v>#NAME?</v>
      </c>
      <c r="G116" s="774" t="str">
        <f ca="1">IF(ISERROR(qlSwapRateHelperSpread(,$D116)),IF(ISERROR(qlFuturesRateHelperConvexityAdjustment(,$D116)),"--",qlFuturesRateHelperConvexityAdjustment(,$D116)),qlSwapRateHelperSpread(,$D116))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_xll.qlRateHelperQuoteName(,D117)</f>
        <v>#NAME?</v>
      </c>
      <c r="F117" s="774" t="e">
        <f ca="1">_xll.qlRateHelperQuoteValue(,$D117)</f>
        <v>#NAME?</v>
      </c>
      <c r="G117" s="774" t="str">
        <f ca="1">IF(ISERROR(qlSwapRateHelperSpread(,$D117)),IF(ISERROR(qlFuturesRateHelperConvexityAdjustment(,$D117)),"--",qlFuturesRateHelperConvexityAdjustment(,$D117)),qlSwapRateHelperSpread(,$D117))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_xll.qlRateHelperQuoteName(,D118)</f>
        <v>#NAME?</v>
      </c>
      <c r="F118" s="774" t="e">
        <f ca="1">_xll.qlRateHelperQuoteValue(,$D118)</f>
        <v>#NAME?</v>
      </c>
      <c r="G118" s="774" t="str">
        <f ca="1">IF(ISERROR(qlSwapRateHelperSpread(,$D118)),IF(ISERROR(qlFuturesRateHelperConvexityAdjustment(,$D118)),"--",qlFuturesRateHelperConvexityAdjustment(,$D118)),qlSwapRateHelperSpread(,$D118))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_xll.qlRateHelperQuoteName(,D119)</f>
        <v>#NAME?</v>
      </c>
      <c r="F119" s="774" t="e">
        <f ca="1">_xll.qlRateHelperQuoteValue(,$D119)</f>
        <v>#NAME?</v>
      </c>
      <c r="G119" s="774" t="str">
        <f ca="1">IF(ISERROR(qlSwapRateHelperSpread(,$D119)),IF(ISERROR(qlFuturesRateHelperConvexityAdjustment(,$D119)),"--",qlFuturesRateHelperConvexityAdjustment(,$D119)),qlSwapRateHelperSpread(,$D119))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_xll.qlRateHelperQuoteName(,D120)</f>
        <v>#NAME?</v>
      </c>
      <c r="F120" s="774" t="e">
        <f ca="1">_xll.qlRateHelperQuoteValue(,$D120)</f>
        <v>#NAME?</v>
      </c>
      <c r="G120" s="774" t="str">
        <f ca="1">IF(ISERROR(qlSwapRateHelperSpread(,$D120)),IF(ISERROR(qlFuturesRateHelperConvexityAdjustment(,$D120)),"--",qlFuturesRateHelperConvexityAdjustment(,$D120)),qlSwapRateHelperSpread(,$D120))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_xll.qlRateHelperQuoteName(,D121)</f>
        <v>#NAME?</v>
      </c>
      <c r="F121" s="774" t="e">
        <f ca="1">_xll.qlRateHelperQuoteValue(,$D121)</f>
        <v>#NAME?</v>
      </c>
      <c r="G121" s="774" t="str">
        <f ca="1">IF(ISERROR(qlSwapRateHelperSpread(,$D121)),IF(ISERROR(qlFuturesRateHelperConvexityAdjustment(,$D121)),"--",qlFuturesRateHelperConvexityAdjustment(,$D121)),qlSwapRateHelperSpread(,$D121))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_xll.qlRateHelperQuoteName(,D122)</f>
        <v>#NAME?</v>
      </c>
      <c r="F122" s="774" t="e">
        <f ca="1">_xll.qlRateHelperQuoteValue(,$D122)</f>
        <v>#NAME?</v>
      </c>
      <c r="G122" s="774" t="str">
        <f ca="1">IF(ISERROR(qlSwapRateHelperSpread(,$D122)),IF(ISERROR(qlFuturesRateHelperConvexityAdjustment(,$D122)),"--",qlFuturesRateHelperConvexityAdjustment(,$D122)),qlSwapRateHelperSpread(,$D122))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_xll.qlRateHelperQuoteName(,D123)</f>
        <v>#NAME?</v>
      </c>
      <c r="F123" s="774" t="e">
        <f ca="1">_xll.qlRateHelperQuoteValue(,$D123)</f>
        <v>#NAME?</v>
      </c>
      <c r="G123" s="774" t="str">
        <f ca="1">IF(ISERROR(qlSwapRateHelperSpread(,$D123)),IF(ISERROR(qlFuturesRateHelperConvexityAdjustment(,$D123)),"--",qlFuturesRateHelperConvexityAdjustment(,$D123)),qlSwapRateHelperSpread(,$D123))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_xll.qlRateHelperQuoteName(,D124)</f>
        <v>#NAME?</v>
      </c>
      <c r="F124" s="774" t="e">
        <f ca="1">_xll.qlRateHelperQuoteValue(,$D124)</f>
        <v>#NAME?</v>
      </c>
      <c r="G124" s="774" t="str">
        <f ca="1">IF(ISERROR(qlSwapRateHelperSpread(,$D124)),IF(ISERROR(qlFuturesRateHelperConvexityAdjustment(,$D124)),"--",qlFuturesRateHelperConvexityAdjustment(,$D124)),qlSwapRateHelperSpread(,$D124))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_xll.qlRateHelperQuoteName(,D125)</f>
        <v>#NAME?</v>
      </c>
      <c r="F125" s="774" t="e">
        <f ca="1">_xll.qlRateHelperQuoteValue(,$D125)</f>
        <v>#NAME?</v>
      </c>
      <c r="G125" s="774" t="str">
        <f ca="1">IF(ISERROR(qlSwapRateHelperSpread(,$D125)),IF(ISERROR(qlFuturesRateHelperConvexityAdjustment(,$D125)),"--",qlFuturesRateHelperConvexityAdjustment(,$D125)),qlSwapRateHelperSpread(,$D125))</f>
        <v>--</v>
      </c>
      <c r="H125" s="773" t="e">
        <f ca="1">_xll.qlRateHelperEarliestDate(,$D125)</f>
        <v>#NAME?</v>
      </c>
      <c r="I125" s="772" t="e">
        <f ca="1">_xll.qlRateHelperLatestDate(,$D125)</f>
        <v>#NAME?</v>
      </c>
      <c r="J125" s="771" t="e">
        <f ca="1"/>
        <v>#NAME?</v>
      </c>
    </row>
    <row r="126" spans="4:10" ht="12" thickBot="1" x14ac:dyDescent="0.25">
      <c r="D126" s="775" t="e">
        <f ca="1"/>
        <v>#NAME?</v>
      </c>
      <c r="E126" s="775" t="e">
        <f ca="1">_xll.qlRateHelperQuoteName(,D126)</f>
        <v>#NAME?</v>
      </c>
      <c r="F126" s="774" t="e">
        <f ca="1">_xll.qlRateHelperQuoteValue(,$D126)</f>
        <v>#NAME?</v>
      </c>
      <c r="G126" s="774" t="str">
        <f ca="1">IF(ISERROR(qlSwapRateHelperSpread(,$D126)),IF(ISERROR(qlFuturesRateHelperConvexityAdjustment(,$D126)),"--",qlFuturesRateHelperConvexityAdjustment(,$D126)),qlSwapRateHelperSpread(,$D126))</f>
        <v>--</v>
      </c>
      <c r="H126" s="773" t="e">
        <f ca="1">_xll.qlRateHelperEarliestDate(,$D126)</f>
        <v>#NAME?</v>
      </c>
      <c r="I126" s="772" t="e">
        <f ca="1">_xll.qlRateHelperLatestDate(,$D126)</f>
        <v>#NAME?</v>
      </c>
      <c r="J126" s="771" t="e">
        <f ca="1"/>
        <v>#NAME?</v>
      </c>
    </row>
    <row r="127" spans="4:10" x14ac:dyDescent="0.2">
      <c r="D127" s="744"/>
      <c r="E127" s="744"/>
      <c r="F127" s="744"/>
      <c r="G127" s="744"/>
      <c r="H127" s="744"/>
      <c r="I127" s="744"/>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4"/>
  <sheetViews>
    <sheetView workbookViewId="0"/>
  </sheetViews>
  <sheetFormatPr defaultRowHeight="11.25" x14ac:dyDescent="0.2"/>
  <cols>
    <col min="1" max="1" width="2.7109375" style="398" customWidth="1"/>
    <col min="2" max="2" width="3" style="398" bestFit="1" customWidth="1"/>
    <col min="3" max="3" width="6" style="398" bestFit="1" customWidth="1"/>
    <col min="4" max="4" width="20.42578125" style="398" bestFit="1" customWidth="1"/>
    <col min="5" max="5" width="25" style="398" bestFit="1" customWidth="1"/>
    <col min="6" max="6" width="20.7109375" style="398" customWidth="1"/>
    <col min="7" max="7" width="2.7109375" style="398" customWidth="1"/>
    <col min="8" max="9" width="9.140625" style="398"/>
    <col min="10" max="10" width="9.140625" style="398" customWidth="1"/>
    <col min="11" max="16384" width="9.140625" style="398"/>
  </cols>
  <sheetData>
    <row r="1" spans="1:10" ht="11.25" customHeight="1" x14ac:dyDescent="0.2">
      <c r="A1" s="89"/>
      <c r="B1" s="85"/>
      <c r="C1" s="59" t="s">
        <v>98</v>
      </c>
      <c r="D1" s="770" t="str">
        <f>Currency&amp;"_YC"&amp;$C$1&amp;"RH"</f>
        <v>GBP_YCONRH</v>
      </c>
      <c r="E1" s="619" t="str">
        <f>$D$1&amp;"_Deposits.xml"</f>
        <v>GBP_YCONRH_Deposits.xml</v>
      </c>
      <c r="G1" s="86"/>
    </row>
    <row r="2" spans="1:10" ht="22.5" customHeight="1" x14ac:dyDescent="0.2">
      <c r="A2" s="66"/>
      <c r="B2" s="296"/>
      <c r="C2" s="296" t="s">
        <v>294</v>
      </c>
      <c r="D2" s="296" t="s">
        <v>347</v>
      </c>
      <c r="E2" s="294" t="str">
        <f>IF(Serialize,_xll.ohObjectSave(#REF!,SerializationPath&amp;E1,FileOverwrite,Serialize),"---")</f>
        <v>---</v>
      </c>
      <c r="F2" s="760"/>
      <c r="G2" s="86"/>
    </row>
    <row r="3" spans="1:10" ht="11.25" customHeight="1" x14ac:dyDescent="0.2">
      <c r="A3" s="66"/>
      <c r="B3" s="769" t="s">
        <v>98</v>
      </c>
      <c r="C3" s="768" t="s">
        <v>349</v>
      </c>
      <c r="D3" s="767" t="str">
        <f>Currency&amp;$B3&amp;"D"&amp;QuoteSuffix</f>
        <v>GBPOND_Quote</v>
      </c>
      <c r="E3" s="766" t="e">
        <f ca="1">_xll.qlDepositRateHelper(Trigger,D3&amp;"_rh",ObjectOverwrite,Permanent,D3,C3)</f>
        <v>#NAME?</v>
      </c>
      <c r="F3" s="765" t="e">
        <f ca="1">_xll.ohRangeRetrieveError(E3)</f>
        <v>#NAME?</v>
      </c>
      <c r="G3" s="86"/>
      <c r="I3" s="1933" t="e">
        <f ca="1">_xll.ohTrigger('General Settings_ON'!Trigger,Deposits_MKT!Trigger2)</f>
        <v>#NAME?</v>
      </c>
      <c r="J3" s="1931" t="s">
        <v>634</v>
      </c>
    </row>
    <row r="4" spans="1:10" ht="11.25" customHeight="1" thickBot="1" x14ac:dyDescent="0.25">
      <c r="A4" s="54"/>
      <c r="B4" s="53"/>
      <c r="C4" s="53"/>
      <c r="D4" s="53"/>
      <c r="E4" s="53"/>
      <c r="F4" s="53"/>
      <c r="G4" s="403"/>
      <c r="I4" s="1933"/>
      <c r="J4" s="1931" t="s">
        <v>635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3"/>
  <sheetViews>
    <sheetView workbookViewId="0"/>
  </sheetViews>
  <sheetFormatPr defaultRowHeight="11.25" x14ac:dyDescent="0.2"/>
  <cols>
    <col min="1" max="1" width="2.7109375" style="398" customWidth="1"/>
    <col min="2" max="2" width="6" style="398" bestFit="1" customWidth="1"/>
    <col min="3" max="3" width="7" style="398" bestFit="1" customWidth="1"/>
    <col min="4" max="4" width="4" style="398" bestFit="1" customWidth="1"/>
    <col min="5" max="5" width="16.140625" style="398" bestFit="1" customWidth="1"/>
    <col min="6" max="6" width="24.42578125" style="399" bestFit="1" customWidth="1"/>
    <col min="7" max="7" width="20.7109375" style="398" customWidth="1"/>
    <col min="8" max="8" width="2.7109375" style="398" customWidth="1"/>
    <col min="9" max="9" width="4.28515625" style="398" customWidth="1"/>
    <col min="10" max="10" width="9.140625" style="398"/>
    <col min="11" max="11" width="9.140625" style="398" customWidth="1"/>
    <col min="12" max="16384" width="9.140625" style="398"/>
  </cols>
  <sheetData>
    <row r="1" spans="1:11" ht="11.25" customHeight="1" x14ac:dyDescent="0.2">
      <c r="A1" s="764"/>
      <c r="B1" s="91"/>
      <c r="C1" s="91"/>
      <c r="D1" s="91"/>
      <c r="E1" s="91"/>
      <c r="F1" s="91"/>
      <c r="G1" s="91"/>
      <c r="H1" s="763"/>
    </row>
    <row r="2" spans="1:11" ht="11.25" customHeight="1" x14ac:dyDescent="0.2">
      <c r="A2" s="66"/>
      <c r="B2" s="85"/>
      <c r="C2" s="85"/>
      <c r="D2" s="59" t="s">
        <v>98</v>
      </c>
      <c r="E2" s="59" t="str">
        <f>Currency&amp;"_YC"&amp;$D$2&amp;"RH"</f>
        <v>GBP_YCONRH</v>
      </c>
      <c r="F2" s="762" t="str">
        <f>E2&amp;"_Swaps.xml"</f>
        <v>GBP_YCONRH_Swaps.xml</v>
      </c>
      <c r="G2" s="85"/>
      <c r="H2" s="745"/>
    </row>
    <row r="3" spans="1:11" ht="22.5" x14ac:dyDescent="0.2">
      <c r="A3" s="66"/>
      <c r="B3" s="296" t="s">
        <v>348</v>
      </c>
      <c r="C3" s="296" t="s">
        <v>140</v>
      </c>
      <c r="D3" s="296"/>
      <c r="E3" s="296" t="s">
        <v>347</v>
      </c>
      <c r="F3" s="761" t="str">
        <f>IF(Serialize,_xll.ohObjectSave(_xll.ohPack(F4:F42),SerializationPath&amp;F2,FileOverwrite,Serialize),"---")</f>
        <v>---</v>
      </c>
      <c r="G3" s="760" t="e">
        <f ca="1">_xll.ohRangeRetrieveError(F3)</f>
        <v>#NAME?</v>
      </c>
      <c r="H3" s="745"/>
    </row>
    <row r="4" spans="1:11" ht="11.25" customHeight="1" x14ac:dyDescent="0.2">
      <c r="A4" s="89"/>
      <c r="B4" s="85"/>
      <c r="C4" s="85"/>
      <c r="D4" s="85"/>
      <c r="E4" s="85"/>
      <c r="F4" s="759" t="e">
        <f ca="1">_xll.qlSonia(Trigger,,ObjectOverwrite,Permanent)</f>
        <v>#NAME?</v>
      </c>
      <c r="G4" s="758" t="e">
        <f ca="1">_xll.ohRangeRetrieveError(F4)</f>
        <v>#NAME?</v>
      </c>
      <c r="H4" s="745"/>
      <c r="J4" s="1933" t="e">
        <f ca="1">_xll.ohTrigger('General Settings_ON'!Trigger,OIS_MKT!Trigger2)</f>
        <v>#NAME?</v>
      </c>
      <c r="K4" s="1931" t="s">
        <v>634</v>
      </c>
    </row>
    <row r="5" spans="1:11" ht="11.25" customHeight="1" x14ac:dyDescent="0.2">
      <c r="A5" s="89"/>
      <c r="B5" s="85"/>
      <c r="C5" s="85"/>
      <c r="D5" s="85"/>
      <c r="E5" s="85"/>
      <c r="F5" s="85"/>
      <c r="G5" s="85"/>
      <c r="H5" s="745"/>
      <c r="J5" s="1933"/>
      <c r="K5" s="1931" t="s">
        <v>635</v>
      </c>
    </row>
    <row r="6" spans="1:11" ht="11.25" customHeight="1" x14ac:dyDescent="0.2">
      <c r="A6" s="66"/>
      <c r="B6" s="757">
        <v>0</v>
      </c>
      <c r="C6" s="756" t="s">
        <v>346</v>
      </c>
      <c r="D6" s="756" t="s">
        <v>25</v>
      </c>
      <c r="E6" s="755" t="str">
        <f t="shared" ref="E6:E41" si="0">Currency&amp;IF($C6="1W","SW",C6)&amp;D6&amp;QuoteSuffix</f>
        <v>GBPSWOIS_Quote</v>
      </c>
      <c r="F6" s="434" t="e">
        <f ca="1">_xll.qlOISRateHelper(Trigger,E6&amp;"_rh",ObjectOverwrite,Permanent,B6,C6,E6,$F$4)</f>
        <v>#NAME?</v>
      </c>
      <c r="G6" s="754" t="e">
        <f ca="1">_xll.ohRangeRetrieveError(F6)</f>
        <v>#NAME?</v>
      </c>
      <c r="H6" s="745"/>
    </row>
    <row r="7" spans="1:11" ht="11.25" customHeight="1" x14ac:dyDescent="0.2">
      <c r="A7" s="66"/>
      <c r="B7" s="753">
        <v>0</v>
      </c>
      <c r="C7" s="752" t="s">
        <v>94</v>
      </c>
      <c r="D7" s="752" t="s">
        <v>25</v>
      </c>
      <c r="E7" s="751" t="str">
        <f t="shared" si="0"/>
        <v>GBP2WOIS_Quote</v>
      </c>
      <c r="F7" s="425" t="e">
        <f ca="1">_xll.qlOISRateHelper(Trigger,E7&amp;"_rh",ObjectOverwrite,Permanent,B7,C7,E7,$F$4)</f>
        <v>#NAME?</v>
      </c>
      <c r="G7" s="750" t="e">
        <f ca="1">_xll.ohRangeRetrieveError(F7)</f>
        <v>#NAME?</v>
      </c>
      <c r="H7" s="745"/>
    </row>
    <row r="8" spans="1:11" ht="11.25" customHeight="1" x14ac:dyDescent="0.2">
      <c r="A8" s="66"/>
      <c r="B8" s="753">
        <v>0</v>
      </c>
      <c r="C8" s="752" t="s">
        <v>93</v>
      </c>
      <c r="D8" s="752" t="s">
        <v>25</v>
      </c>
      <c r="E8" s="751" t="str">
        <f t="shared" si="0"/>
        <v>GBP3WOIS_Quote</v>
      </c>
      <c r="F8" s="425" t="e">
        <f ca="1">_xll.qlOISRateHelper(Trigger,E8&amp;"_rh",ObjectOverwrite,Permanent,B8,C8,E8,$F$4)</f>
        <v>#NAME?</v>
      </c>
      <c r="G8" s="750" t="e">
        <f ca="1">_xll.ohRangeRetrieveError(F8)</f>
        <v>#NAME?</v>
      </c>
      <c r="H8" s="745"/>
    </row>
    <row r="9" spans="1:11" ht="11.25" customHeight="1" x14ac:dyDescent="0.2">
      <c r="A9" s="66"/>
      <c r="B9" s="753">
        <v>0</v>
      </c>
      <c r="C9" s="752" t="s">
        <v>92</v>
      </c>
      <c r="D9" s="752" t="s">
        <v>25</v>
      </c>
      <c r="E9" s="751" t="str">
        <f t="shared" si="0"/>
        <v>GBP1MOIS_Quote</v>
      </c>
      <c r="F9" s="425" t="e">
        <f ca="1">_xll.qlOISRateHelper(Trigger,E9&amp;"_rh",ObjectOverwrite,Permanent,B9,C9,E9,$F$4)</f>
        <v>#NAME?</v>
      </c>
      <c r="G9" s="750" t="e">
        <f ca="1">_xll.ohRangeRetrieveError(F9)</f>
        <v>#NAME?</v>
      </c>
      <c r="H9" s="745"/>
    </row>
    <row r="10" spans="1:11" ht="11.25" customHeight="1" x14ac:dyDescent="0.2">
      <c r="A10" s="66"/>
      <c r="B10" s="753">
        <v>0</v>
      </c>
      <c r="C10" s="752" t="s">
        <v>91</v>
      </c>
      <c r="D10" s="752" t="s">
        <v>25</v>
      </c>
      <c r="E10" s="751" t="str">
        <f t="shared" si="0"/>
        <v>GBP2MOIS_Quote</v>
      </c>
      <c r="F10" s="425" t="e">
        <f ca="1">_xll.qlOISRateHelper(Trigger,E10&amp;"_rh",ObjectOverwrite,Permanent,B10,C10,E10,$F$4)</f>
        <v>#NAME?</v>
      </c>
      <c r="G10" s="750" t="e">
        <f ca="1">_xll.ohRangeRetrieveError(F10)</f>
        <v>#NAME?</v>
      </c>
      <c r="H10" s="745"/>
    </row>
    <row r="11" spans="1:11" ht="11.25" customHeight="1" x14ac:dyDescent="0.2">
      <c r="A11" s="66"/>
      <c r="B11" s="753">
        <v>0</v>
      </c>
      <c r="C11" s="752" t="s">
        <v>90</v>
      </c>
      <c r="D11" s="752" t="s">
        <v>25</v>
      </c>
      <c r="E11" s="751" t="str">
        <f t="shared" si="0"/>
        <v>GBP3MOIS_Quote</v>
      </c>
      <c r="F11" s="425" t="e">
        <f ca="1">_xll.qlOISRateHelper(Trigger,E11&amp;"_rh",ObjectOverwrite,Permanent,B11,C11,E11,$F$4)</f>
        <v>#NAME?</v>
      </c>
      <c r="G11" s="750" t="e">
        <f ca="1">_xll.ohRangeRetrieveError(F11)</f>
        <v>#NAME?</v>
      </c>
      <c r="H11" s="745"/>
    </row>
    <row r="12" spans="1:11" ht="11.25" customHeight="1" x14ac:dyDescent="0.2">
      <c r="A12" s="66"/>
      <c r="B12" s="753">
        <v>0</v>
      </c>
      <c r="C12" s="752" t="s">
        <v>89</v>
      </c>
      <c r="D12" s="752" t="s">
        <v>25</v>
      </c>
      <c r="E12" s="751" t="str">
        <f t="shared" si="0"/>
        <v>GBP4MOIS_Quote</v>
      </c>
      <c r="F12" s="425" t="e">
        <f ca="1">_xll.qlOISRateHelper(Trigger,E12&amp;"_rh",ObjectOverwrite,Permanent,B12,C12,E12,$F$4)</f>
        <v>#NAME?</v>
      </c>
      <c r="G12" s="750" t="e">
        <f ca="1">_xll.ohRangeRetrieveError(F12)</f>
        <v>#NAME?</v>
      </c>
      <c r="H12" s="745"/>
    </row>
    <row r="13" spans="1:11" ht="11.25" customHeight="1" x14ac:dyDescent="0.2">
      <c r="A13" s="66"/>
      <c r="B13" s="753">
        <v>0</v>
      </c>
      <c r="C13" s="752" t="s">
        <v>88</v>
      </c>
      <c r="D13" s="752" t="s">
        <v>25</v>
      </c>
      <c r="E13" s="751" t="str">
        <f t="shared" si="0"/>
        <v>GBP5MOIS_Quote</v>
      </c>
      <c r="F13" s="425" t="e">
        <f ca="1">_xll.qlOISRateHelper(Trigger,E13&amp;"_rh",ObjectOverwrite,Permanent,B13,C13,E13,$F$4)</f>
        <v>#NAME?</v>
      </c>
      <c r="G13" s="750" t="e">
        <f ca="1">_xll.ohRangeRetrieveError(F13)</f>
        <v>#NAME?</v>
      </c>
      <c r="H13" s="745"/>
    </row>
    <row r="14" spans="1:11" ht="11.25" customHeight="1" x14ac:dyDescent="0.2">
      <c r="A14" s="66"/>
      <c r="B14" s="753">
        <v>0</v>
      </c>
      <c r="C14" s="752" t="s">
        <v>87</v>
      </c>
      <c r="D14" s="752" t="s">
        <v>25</v>
      </c>
      <c r="E14" s="751" t="str">
        <f t="shared" si="0"/>
        <v>GBP6MOIS_Quote</v>
      </c>
      <c r="F14" s="425" t="e">
        <f ca="1">_xll.qlOISRateHelper(Trigger,E14&amp;"_rh",ObjectOverwrite,Permanent,B14,C14,E14,$F$4)</f>
        <v>#NAME?</v>
      </c>
      <c r="G14" s="750" t="e">
        <f ca="1">_xll.ohRangeRetrieveError(F14)</f>
        <v>#NAME?</v>
      </c>
      <c r="H14" s="745"/>
    </row>
    <row r="15" spans="1:11" ht="11.25" customHeight="1" x14ac:dyDescent="0.2">
      <c r="A15" s="66"/>
      <c r="B15" s="753">
        <v>0</v>
      </c>
      <c r="C15" s="752" t="s">
        <v>86</v>
      </c>
      <c r="D15" s="752" t="s">
        <v>25</v>
      </c>
      <c r="E15" s="751" t="str">
        <f t="shared" si="0"/>
        <v>GBP7MOIS_Quote</v>
      </c>
      <c r="F15" s="425" t="e">
        <f ca="1">_xll.qlOISRateHelper(Trigger,E15&amp;"_rh",ObjectOverwrite,Permanent,B15,C15,E15,$F$4)</f>
        <v>#NAME?</v>
      </c>
      <c r="G15" s="750" t="e">
        <f ca="1">_xll.ohRangeRetrieveError(F15)</f>
        <v>#NAME?</v>
      </c>
      <c r="H15" s="745"/>
    </row>
    <row r="16" spans="1:11" ht="11.25" customHeight="1" x14ac:dyDescent="0.2">
      <c r="A16" s="66"/>
      <c r="B16" s="753">
        <v>0</v>
      </c>
      <c r="C16" s="752" t="s">
        <v>85</v>
      </c>
      <c r="D16" s="752" t="s">
        <v>25</v>
      </c>
      <c r="E16" s="751" t="str">
        <f t="shared" si="0"/>
        <v>GBP8MOIS_Quote</v>
      </c>
      <c r="F16" s="425" t="e">
        <f ca="1">_xll.qlOISRateHelper(Trigger,E16&amp;"_rh",ObjectOverwrite,Permanent,B16,C16,E16,$F$4)</f>
        <v>#NAME?</v>
      </c>
      <c r="G16" s="750" t="e">
        <f ca="1">_xll.ohRangeRetrieveError(F16)</f>
        <v>#NAME?</v>
      </c>
      <c r="H16" s="745"/>
    </row>
    <row r="17" spans="1:8" ht="11.25" customHeight="1" x14ac:dyDescent="0.2">
      <c r="A17" s="66"/>
      <c r="B17" s="753">
        <v>0</v>
      </c>
      <c r="C17" s="752" t="s">
        <v>84</v>
      </c>
      <c r="D17" s="752" t="s">
        <v>25</v>
      </c>
      <c r="E17" s="751" t="str">
        <f t="shared" si="0"/>
        <v>GBP9MOIS_Quote</v>
      </c>
      <c r="F17" s="425" t="e">
        <f ca="1">_xll.qlOISRateHelper(Trigger,E17&amp;"_rh",ObjectOverwrite,Permanent,B17,C17,E17,$F$4)</f>
        <v>#NAME?</v>
      </c>
      <c r="G17" s="750" t="e">
        <f ca="1">_xll.ohRangeRetrieveError(F17)</f>
        <v>#NAME?</v>
      </c>
      <c r="H17" s="745"/>
    </row>
    <row r="18" spans="1:8" ht="11.25" customHeight="1" x14ac:dyDescent="0.2">
      <c r="A18" s="66"/>
      <c r="B18" s="753">
        <v>0</v>
      </c>
      <c r="C18" s="752" t="s">
        <v>83</v>
      </c>
      <c r="D18" s="752" t="s">
        <v>25</v>
      </c>
      <c r="E18" s="751" t="str">
        <f t="shared" si="0"/>
        <v>GBP10MOIS_Quote</v>
      </c>
      <c r="F18" s="425" t="e">
        <f ca="1">_xll.qlOISRateHelper(Trigger,E18&amp;"_rh",ObjectOverwrite,Permanent,B18,C18,E18,$F$4)</f>
        <v>#NAME?</v>
      </c>
      <c r="G18" s="750" t="e">
        <f ca="1">_xll.ohRangeRetrieveError(F18)</f>
        <v>#NAME?</v>
      </c>
      <c r="H18" s="745"/>
    </row>
    <row r="19" spans="1:8" ht="11.25" customHeight="1" x14ac:dyDescent="0.2">
      <c r="A19" s="66"/>
      <c r="B19" s="753">
        <v>0</v>
      </c>
      <c r="C19" s="752" t="s">
        <v>82</v>
      </c>
      <c r="D19" s="752" t="s">
        <v>25</v>
      </c>
      <c r="E19" s="751" t="str">
        <f t="shared" si="0"/>
        <v>GBP11MOIS_Quote</v>
      </c>
      <c r="F19" s="425" t="e">
        <f ca="1">_xll.qlOISRateHelper(Trigger,E19&amp;"_rh",ObjectOverwrite,Permanent,B19,C19,E19,$F$4)</f>
        <v>#NAME?</v>
      </c>
      <c r="G19" s="750" t="e">
        <f ca="1">_xll.ohRangeRetrieveError(F19)</f>
        <v>#NAME?</v>
      </c>
      <c r="H19" s="745"/>
    </row>
    <row r="20" spans="1:8" ht="11.25" customHeight="1" x14ac:dyDescent="0.2">
      <c r="A20" s="66"/>
      <c r="B20" s="753">
        <v>0</v>
      </c>
      <c r="C20" s="752" t="s">
        <v>64</v>
      </c>
      <c r="D20" s="752" t="s">
        <v>25</v>
      </c>
      <c r="E20" s="751" t="str">
        <f t="shared" si="0"/>
        <v>GBP1YOIS_Quote</v>
      </c>
      <c r="F20" s="425" t="e">
        <f ca="1">_xll.qlOISRateHelper(Trigger,E20&amp;"_rh",ObjectOverwrite,Permanent,B20,C20,E20,$F$4)</f>
        <v>#NAME?</v>
      </c>
      <c r="G20" s="750" t="e">
        <f ca="1">_xll.ohRangeRetrieveError(F20)</f>
        <v>#NAME?</v>
      </c>
      <c r="H20" s="745"/>
    </row>
    <row r="21" spans="1:8" ht="11.25" customHeight="1" x14ac:dyDescent="0.2">
      <c r="A21" s="66"/>
      <c r="B21" s="753">
        <v>0</v>
      </c>
      <c r="C21" s="752" t="s">
        <v>134</v>
      </c>
      <c r="D21" s="752" t="s">
        <v>25</v>
      </c>
      <c r="E21" s="751" t="str">
        <f t="shared" si="0"/>
        <v>GBP15MOIS_Quote</v>
      </c>
      <c r="F21" s="425" t="e">
        <f ca="1">_xll.qlOISRateHelper(Trigger,E21&amp;"_rh",ObjectOverwrite,Permanent,B21,C21,E21,$F$4)</f>
        <v>#NAME?</v>
      </c>
      <c r="G21" s="750" t="e">
        <f ca="1">_xll.ohRangeRetrieveError(F21)</f>
        <v>#NAME?</v>
      </c>
      <c r="H21" s="745"/>
    </row>
    <row r="22" spans="1:8" ht="11.25" customHeight="1" x14ac:dyDescent="0.2">
      <c r="A22" s="66"/>
      <c r="B22" s="753">
        <v>0</v>
      </c>
      <c r="C22" s="752" t="s">
        <v>133</v>
      </c>
      <c r="D22" s="752" t="s">
        <v>25</v>
      </c>
      <c r="E22" s="751" t="str">
        <f t="shared" si="0"/>
        <v>GBP18MOIS_Quote</v>
      </c>
      <c r="F22" s="425" t="e">
        <f ca="1">_xll.qlOISRateHelper(Trigger,E22&amp;"_rh",ObjectOverwrite,Permanent,B22,C22,E22,$F$4)</f>
        <v>#NAME?</v>
      </c>
      <c r="G22" s="750" t="e">
        <f ca="1">_xll.ohRangeRetrieveError(F22)</f>
        <v>#NAME?</v>
      </c>
      <c r="H22" s="745"/>
    </row>
    <row r="23" spans="1:8" ht="11.25" customHeight="1" x14ac:dyDescent="0.2">
      <c r="A23" s="66"/>
      <c r="B23" s="753">
        <v>0</v>
      </c>
      <c r="C23" s="752" t="s">
        <v>132</v>
      </c>
      <c r="D23" s="752" t="s">
        <v>25</v>
      </c>
      <c r="E23" s="751" t="str">
        <f t="shared" si="0"/>
        <v>GBP21MOIS_Quote</v>
      </c>
      <c r="F23" s="425" t="e">
        <f ca="1">_xll.qlOISRateHelper(Trigger,E23&amp;"_rh",ObjectOverwrite,Permanent,B23,C23,E23,$F$4)</f>
        <v>#NAME?</v>
      </c>
      <c r="G23" s="750" t="e">
        <f ca="1">_xll.ohRangeRetrieveError(F23)</f>
        <v>#NAME?</v>
      </c>
      <c r="H23" s="745"/>
    </row>
    <row r="24" spans="1:8" ht="11.25" customHeight="1" x14ac:dyDescent="0.2">
      <c r="A24" s="66"/>
      <c r="B24" s="753">
        <v>0</v>
      </c>
      <c r="C24" s="752" t="s">
        <v>63</v>
      </c>
      <c r="D24" s="752" t="s">
        <v>25</v>
      </c>
      <c r="E24" s="751" t="str">
        <f t="shared" si="0"/>
        <v>GBP2YOIS_Quote</v>
      </c>
      <c r="F24" s="425" t="e">
        <f ca="1">_xll.qlOISRateHelper(Trigger,E24&amp;"_rh",ObjectOverwrite,Permanent,B24,C24,E24,$F$4)</f>
        <v>#NAME?</v>
      </c>
      <c r="G24" s="750" t="e">
        <f ca="1">_xll.ohRangeRetrieveError(F24)</f>
        <v>#NAME?</v>
      </c>
      <c r="H24" s="745"/>
    </row>
    <row r="25" spans="1:8" ht="11.25" customHeight="1" x14ac:dyDescent="0.2">
      <c r="A25" s="66"/>
      <c r="B25" s="753">
        <v>0</v>
      </c>
      <c r="C25" s="752" t="s">
        <v>62</v>
      </c>
      <c r="D25" s="752" t="s">
        <v>25</v>
      </c>
      <c r="E25" s="751" t="str">
        <f t="shared" si="0"/>
        <v>GBP3YOIS_Quote</v>
      </c>
      <c r="F25" s="425" t="e">
        <f ca="1">_xll.qlOISRateHelper(Trigger,E25&amp;"_rh",ObjectOverwrite,Permanent,B25,C25,E25,$F$4)</f>
        <v>#NAME?</v>
      </c>
      <c r="G25" s="750" t="e">
        <f ca="1">_xll.ohRangeRetrieveError(F25)</f>
        <v>#NAME?</v>
      </c>
      <c r="H25" s="745"/>
    </row>
    <row r="26" spans="1:8" ht="11.25" customHeight="1" x14ac:dyDescent="0.2">
      <c r="A26" s="66"/>
      <c r="B26" s="753">
        <v>0</v>
      </c>
      <c r="C26" s="752" t="s">
        <v>61</v>
      </c>
      <c r="D26" s="752" t="s">
        <v>25</v>
      </c>
      <c r="E26" s="751" t="str">
        <f t="shared" si="0"/>
        <v>GBP4YOIS_Quote</v>
      </c>
      <c r="F26" s="425" t="e">
        <f ca="1">_xll.qlOISRateHelper(Trigger,E26&amp;"_rh",ObjectOverwrite,Permanent,B26,C26,E26,$F$4)</f>
        <v>#NAME?</v>
      </c>
      <c r="G26" s="750" t="e">
        <f ca="1">_xll.ohRangeRetrieveError(F26)</f>
        <v>#NAME?</v>
      </c>
      <c r="H26" s="745"/>
    </row>
    <row r="27" spans="1:8" ht="11.25" customHeight="1" x14ac:dyDescent="0.2">
      <c r="A27" s="66"/>
      <c r="B27" s="753">
        <v>0</v>
      </c>
      <c r="C27" s="752" t="s">
        <v>60</v>
      </c>
      <c r="D27" s="752" t="s">
        <v>25</v>
      </c>
      <c r="E27" s="751" t="str">
        <f t="shared" si="0"/>
        <v>GBP5YOIS_Quote</v>
      </c>
      <c r="F27" s="425" t="e">
        <f ca="1">_xll.qlOISRateHelper(Trigger,E27&amp;"_rh",ObjectOverwrite,Permanent,B27,C27,E27,$F$4)</f>
        <v>#NAME?</v>
      </c>
      <c r="G27" s="750" t="e">
        <f ca="1">_xll.ohRangeRetrieveError(F27)</f>
        <v>#NAME?</v>
      </c>
      <c r="H27" s="745"/>
    </row>
    <row r="28" spans="1:8" ht="11.25" customHeight="1" x14ac:dyDescent="0.2">
      <c r="A28" s="66"/>
      <c r="B28" s="753">
        <v>0</v>
      </c>
      <c r="C28" s="752" t="s">
        <v>59</v>
      </c>
      <c r="D28" s="752" t="s">
        <v>25</v>
      </c>
      <c r="E28" s="751" t="str">
        <f t="shared" si="0"/>
        <v>GBP6YOIS_Quote</v>
      </c>
      <c r="F28" s="425" t="e">
        <f ca="1">_xll.qlOISRateHelper(Trigger,E28&amp;"_rh",ObjectOverwrite,Permanent,B28,C28,E28,$F$4)</f>
        <v>#NAME?</v>
      </c>
      <c r="G28" s="750" t="e">
        <f ca="1">_xll.ohRangeRetrieveError(F28)</f>
        <v>#NAME?</v>
      </c>
      <c r="H28" s="745"/>
    </row>
    <row r="29" spans="1:8" ht="11.25" customHeight="1" x14ac:dyDescent="0.2">
      <c r="A29" s="66"/>
      <c r="B29" s="753">
        <v>0</v>
      </c>
      <c r="C29" s="752" t="s">
        <v>58</v>
      </c>
      <c r="D29" s="752" t="s">
        <v>25</v>
      </c>
      <c r="E29" s="751" t="str">
        <f t="shared" si="0"/>
        <v>GBP7YOIS_Quote</v>
      </c>
      <c r="F29" s="425" t="e">
        <f ca="1">_xll.qlOISRateHelper(Trigger,E29&amp;"_rh",ObjectOverwrite,Permanent,B29,C29,E29,$F$4)</f>
        <v>#NAME?</v>
      </c>
      <c r="G29" s="750" t="e">
        <f ca="1">_xll.ohRangeRetrieveError(F29)</f>
        <v>#NAME?</v>
      </c>
      <c r="H29" s="745"/>
    </row>
    <row r="30" spans="1:8" ht="11.25" customHeight="1" x14ac:dyDescent="0.2">
      <c r="A30" s="66"/>
      <c r="B30" s="753">
        <v>0</v>
      </c>
      <c r="C30" s="752" t="s">
        <v>57</v>
      </c>
      <c r="D30" s="752" t="s">
        <v>25</v>
      </c>
      <c r="E30" s="751" t="str">
        <f t="shared" si="0"/>
        <v>GBP8YOIS_Quote</v>
      </c>
      <c r="F30" s="425" t="e">
        <f ca="1">_xll.qlOISRateHelper(Trigger,E30&amp;"_rh",ObjectOverwrite,Permanent,B30,C30,E30,$F$4)</f>
        <v>#NAME?</v>
      </c>
      <c r="G30" s="750" t="e">
        <f ca="1">_xll.ohRangeRetrieveError(F30)</f>
        <v>#NAME?</v>
      </c>
      <c r="H30" s="745"/>
    </row>
    <row r="31" spans="1:8" ht="11.25" customHeight="1" x14ac:dyDescent="0.2">
      <c r="A31" s="66"/>
      <c r="B31" s="753">
        <v>0</v>
      </c>
      <c r="C31" s="752" t="s">
        <v>56</v>
      </c>
      <c r="D31" s="752" t="s">
        <v>25</v>
      </c>
      <c r="E31" s="751" t="str">
        <f t="shared" si="0"/>
        <v>GBP9YOIS_Quote</v>
      </c>
      <c r="F31" s="425" t="e">
        <f ca="1">_xll.qlOISRateHelper(Trigger,E31&amp;"_rh",ObjectOverwrite,Permanent,B31,C31,E31,$F$4)</f>
        <v>#NAME?</v>
      </c>
      <c r="G31" s="750" t="e">
        <f ca="1">_xll.ohRangeRetrieveError(F31)</f>
        <v>#NAME?</v>
      </c>
      <c r="H31" s="745"/>
    </row>
    <row r="32" spans="1:8" ht="11.25" customHeight="1" x14ac:dyDescent="0.2">
      <c r="A32" s="66"/>
      <c r="B32" s="753">
        <v>0</v>
      </c>
      <c r="C32" s="752" t="s">
        <v>55</v>
      </c>
      <c r="D32" s="752" t="s">
        <v>25</v>
      </c>
      <c r="E32" s="751" t="str">
        <f t="shared" si="0"/>
        <v>GBP10YOIS_Quote</v>
      </c>
      <c r="F32" s="425" t="e">
        <f ca="1">_xll.qlOISRateHelper(Trigger,E32&amp;"_rh",ObjectOverwrite,Permanent,B32,C32,E32,$F$4)</f>
        <v>#NAME?</v>
      </c>
      <c r="G32" s="750" t="e">
        <f ca="1">_xll.ohRangeRetrieveError(F32)</f>
        <v>#NAME?</v>
      </c>
      <c r="H32" s="745"/>
    </row>
    <row r="33" spans="1:8" ht="11.25" customHeight="1" x14ac:dyDescent="0.2">
      <c r="A33" s="66"/>
      <c r="B33" s="753">
        <v>0</v>
      </c>
      <c r="C33" s="752" t="s">
        <v>119</v>
      </c>
      <c r="D33" s="752" t="s">
        <v>25</v>
      </c>
      <c r="E33" s="751" t="str">
        <f t="shared" si="0"/>
        <v>GBP11YOIS_Quote</v>
      </c>
      <c r="F33" s="425" t="e">
        <f ca="1">_xll.qlOISRateHelper(Trigger,E33&amp;"_rh",ObjectOverwrite,Permanent,B33,C33,E33,$F$4)</f>
        <v>#NAME?</v>
      </c>
      <c r="G33" s="750" t="e">
        <f ca="1">_xll.ohRangeRetrieveError(F33)</f>
        <v>#NAME?</v>
      </c>
      <c r="H33" s="745"/>
    </row>
    <row r="34" spans="1:8" ht="11.25" customHeight="1" x14ac:dyDescent="0.2">
      <c r="A34" s="66"/>
      <c r="B34" s="753">
        <v>0</v>
      </c>
      <c r="C34" s="752" t="s">
        <v>54</v>
      </c>
      <c r="D34" s="752" t="s">
        <v>25</v>
      </c>
      <c r="E34" s="751" t="str">
        <f t="shared" si="0"/>
        <v>GBP12YOIS_Quote</v>
      </c>
      <c r="F34" s="425" t="e">
        <f ca="1">_xll.qlOISRateHelper(Trigger,E34&amp;"_rh",ObjectOverwrite,Permanent,B34,C34,E34,$F$4)</f>
        <v>#NAME?</v>
      </c>
      <c r="G34" s="750" t="e">
        <f ca="1">_xll.ohRangeRetrieveError(F34)</f>
        <v>#NAME?</v>
      </c>
      <c r="H34" s="745"/>
    </row>
    <row r="35" spans="1:8" ht="11.25" customHeight="1" x14ac:dyDescent="0.2">
      <c r="A35" s="66"/>
      <c r="B35" s="753">
        <v>0</v>
      </c>
      <c r="C35" s="752" t="s">
        <v>53</v>
      </c>
      <c r="D35" s="752" t="s">
        <v>25</v>
      </c>
      <c r="E35" s="751" t="str">
        <f t="shared" si="0"/>
        <v>GBP15YOIS_Quote</v>
      </c>
      <c r="F35" s="425" t="e">
        <f ca="1">_xll.qlOISRateHelper(Trigger,E35&amp;"_rh",ObjectOverwrite,Permanent,B35,C35,E35,$F$4)</f>
        <v>#NAME?</v>
      </c>
      <c r="G35" s="750" t="e">
        <f ca="1">_xll.ohRangeRetrieveError(F35)</f>
        <v>#NAME?</v>
      </c>
      <c r="H35" s="745"/>
    </row>
    <row r="36" spans="1:8" ht="11.25" customHeight="1" x14ac:dyDescent="0.2">
      <c r="A36" s="66"/>
      <c r="B36" s="753">
        <v>0</v>
      </c>
      <c r="C36" s="752" t="s">
        <v>52</v>
      </c>
      <c r="D36" s="752" t="s">
        <v>25</v>
      </c>
      <c r="E36" s="751" t="str">
        <f t="shared" si="0"/>
        <v>GBP20YOIS_Quote</v>
      </c>
      <c r="F36" s="425" t="e">
        <f ca="1">_xll.qlOISRateHelper(Trigger,E36&amp;"_rh",ObjectOverwrite,Permanent,B36,C36,E36,$F$4)</f>
        <v>#NAME?</v>
      </c>
      <c r="G36" s="750" t="e">
        <f ca="1">_xll.ohRangeRetrieveError(F36)</f>
        <v>#NAME?</v>
      </c>
      <c r="H36" s="745"/>
    </row>
    <row r="37" spans="1:8" ht="11.25" customHeight="1" x14ac:dyDescent="0.2">
      <c r="A37" s="66"/>
      <c r="B37" s="753">
        <v>0</v>
      </c>
      <c r="C37" s="752" t="s">
        <v>51</v>
      </c>
      <c r="D37" s="752" t="s">
        <v>25</v>
      </c>
      <c r="E37" s="751" t="str">
        <f t="shared" si="0"/>
        <v>GBP25YOIS_Quote</v>
      </c>
      <c r="F37" s="425" t="e">
        <f ca="1">_xll.qlOISRateHelper(Trigger,E37&amp;"_rh",ObjectOverwrite,Permanent,B37,C37,E37,$F$4)</f>
        <v>#NAME?</v>
      </c>
      <c r="G37" s="750" t="e">
        <f ca="1">_xll.ohRangeRetrieveError(F37)</f>
        <v>#NAME?</v>
      </c>
      <c r="H37" s="745"/>
    </row>
    <row r="38" spans="1:8" ht="11.25" customHeight="1" x14ac:dyDescent="0.2">
      <c r="A38" s="66"/>
      <c r="B38" s="753">
        <v>0</v>
      </c>
      <c r="C38" s="752" t="s">
        <v>50</v>
      </c>
      <c r="D38" s="752" t="s">
        <v>25</v>
      </c>
      <c r="E38" s="751" t="str">
        <f t="shared" si="0"/>
        <v>GBP30YOIS_Quote</v>
      </c>
      <c r="F38" s="425" t="e">
        <f ca="1">_xll.qlOISRateHelper(Trigger,E38&amp;"_rh",ObjectOverwrite,Permanent,B38,C38,E38,$F$4)</f>
        <v>#NAME?</v>
      </c>
      <c r="G38" s="750"/>
      <c r="H38" s="745"/>
    </row>
    <row r="39" spans="1:8" ht="11.25" customHeight="1" x14ac:dyDescent="0.2">
      <c r="A39" s="66"/>
      <c r="B39" s="753">
        <v>0</v>
      </c>
      <c r="C39" s="752" t="s">
        <v>103</v>
      </c>
      <c r="D39" s="752" t="s">
        <v>25</v>
      </c>
      <c r="E39" s="751" t="str">
        <f t="shared" si="0"/>
        <v>GBP40YOIS_Quote</v>
      </c>
      <c r="F39" s="425" t="e">
        <f ca="1">_xll.qlOISRateHelper(Trigger,E39&amp;"_rh",ObjectOverwrite,Permanent,B39,C39,E39,$F$4)</f>
        <v>#NAME?</v>
      </c>
      <c r="G39" s="750"/>
      <c r="H39" s="745"/>
    </row>
    <row r="40" spans="1:8" ht="11.25" customHeight="1" x14ac:dyDescent="0.2">
      <c r="A40" s="66"/>
      <c r="B40" s="753">
        <v>0</v>
      </c>
      <c r="C40" s="752" t="s">
        <v>102</v>
      </c>
      <c r="D40" s="752" t="s">
        <v>25</v>
      </c>
      <c r="E40" s="751" t="str">
        <f t="shared" si="0"/>
        <v>GBP50YOIS_Quote</v>
      </c>
      <c r="F40" s="425" t="e">
        <f ca="1">_xll.qlOISRateHelper(Trigger,E40&amp;"_rh",ObjectOverwrite,Permanent,B40,C40,E40,$F$4)</f>
        <v>#NAME?</v>
      </c>
      <c r="G40" s="750"/>
      <c r="H40" s="745"/>
    </row>
    <row r="41" spans="1:8" ht="11.25" customHeight="1" x14ac:dyDescent="0.2">
      <c r="A41" s="66"/>
      <c r="B41" s="285">
        <v>0</v>
      </c>
      <c r="C41" s="749" t="s">
        <v>101</v>
      </c>
      <c r="D41" s="749" t="s">
        <v>25</v>
      </c>
      <c r="E41" s="748" t="str">
        <f t="shared" si="0"/>
        <v>GBP60YOIS_Quote</v>
      </c>
      <c r="F41" s="415" t="e">
        <f ca="1">_xll.qlOISRateHelper(Trigger,E41&amp;"_rh",ObjectOverwrite,Permanent,B41,C41,E41,$F$4)</f>
        <v>#NAME?</v>
      </c>
      <c r="G41" s="747" t="e">
        <f ca="1">_xll.ohRangeRetrieveError(F41)</f>
        <v>#NAME?</v>
      </c>
      <c r="H41" s="745"/>
    </row>
    <row r="42" spans="1:8" ht="11.25" customHeight="1" thickBot="1" x14ac:dyDescent="0.25">
      <c r="A42" s="66"/>
      <c r="B42" s="279"/>
      <c r="C42" s="279"/>
      <c r="D42" s="279"/>
      <c r="E42" s="746"/>
      <c r="F42" s="746"/>
      <c r="G42" s="746"/>
      <c r="H42" s="745"/>
    </row>
    <row r="43" spans="1:8" x14ac:dyDescent="0.2">
      <c r="A43" s="743"/>
      <c r="B43" s="743"/>
      <c r="C43" s="743"/>
      <c r="D43" s="743"/>
      <c r="E43" s="743"/>
      <c r="F43" s="744"/>
      <c r="G43" s="743"/>
      <c r="H43" s="743"/>
    </row>
  </sheetData>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6" customWidth="1"/>
    <col min="2" max="2" width="6" style="678" customWidth="1"/>
    <col min="3" max="3" width="17.28515625" style="678" bestFit="1" customWidth="1"/>
    <col min="4" max="4" width="7" style="676" bestFit="1" customWidth="1"/>
    <col min="5" max="5" width="17.28515625" style="676" bestFit="1" customWidth="1"/>
    <col min="6" max="6" width="20.28515625" style="678" bestFit="1" customWidth="1"/>
    <col min="7" max="8" width="7" style="678" customWidth="1"/>
    <col min="9" max="9" width="11" style="678" bestFit="1" customWidth="1"/>
    <col min="10" max="10" width="15.140625" style="678" bestFit="1" customWidth="1"/>
    <col min="11" max="11" width="10" style="678" bestFit="1" customWidth="1"/>
    <col min="12" max="12" width="4.28515625" style="678" customWidth="1"/>
    <col min="13" max="13" width="15.140625" style="676" hidden="1" customWidth="1"/>
    <col min="14" max="14" width="16.28515625" style="676" bestFit="1" customWidth="1"/>
    <col min="15" max="15" width="17.42578125" style="676" bestFit="1" customWidth="1"/>
    <col min="16" max="16" width="8" style="676" bestFit="1" customWidth="1"/>
    <col min="17" max="17" width="8" style="676" hidden="1" customWidth="1" outlineLevel="1"/>
    <col min="18" max="18" width="15.140625" style="676" hidden="1" customWidth="1" outlineLevel="1"/>
    <col min="19" max="19" width="8" style="676" hidden="1" customWidth="1" outlineLevel="1"/>
    <col min="20" max="20" width="10" style="677" bestFit="1" customWidth="1" collapsed="1"/>
    <col min="21" max="21" width="10" style="676" bestFit="1" customWidth="1"/>
    <col min="22" max="22" width="3.7109375" style="676" customWidth="1"/>
    <col min="23" max="23" width="10" style="676" bestFit="1" customWidth="1"/>
    <col min="24" max="25" width="17.28515625" style="676" bestFit="1" customWidth="1"/>
    <col min="26" max="27" width="15.140625" style="676" bestFit="1" customWidth="1"/>
    <col min="28" max="28" width="21.42578125" style="676" bestFit="1" customWidth="1"/>
    <col min="29" max="16384" width="9.140625" style="676"/>
  </cols>
  <sheetData>
    <row r="1" spans="1:28" s="678" customFormat="1" ht="11.25" hidden="1" customHeight="1" outlineLevel="1" thickBot="1" x14ac:dyDescent="0.25">
      <c r="A1" s="742"/>
      <c r="B1" s="742" t="s">
        <v>345</v>
      </c>
      <c r="C1" s="740"/>
      <c r="D1" s="740"/>
      <c r="E1" s="740"/>
      <c r="F1" s="741"/>
      <c r="G1" s="738" t="s">
        <v>344</v>
      </c>
      <c r="H1" s="740"/>
      <c r="I1" s="739"/>
      <c r="J1" s="738"/>
      <c r="K1" s="737"/>
    </row>
    <row r="2" spans="1:28" ht="12" hidden="1" outlineLevel="1" thickBot="1" x14ac:dyDescent="0.25">
      <c r="A2" s="736"/>
      <c r="B2" s="734" t="s">
        <v>343</v>
      </c>
      <c r="C2" s="733" t="s">
        <v>340</v>
      </c>
      <c r="D2" s="733" t="s">
        <v>342</v>
      </c>
      <c r="E2" s="733" t="s">
        <v>339</v>
      </c>
      <c r="F2" s="735" t="s">
        <v>341</v>
      </c>
      <c r="G2" s="734" t="s">
        <v>340</v>
      </c>
      <c r="H2" s="733" t="s">
        <v>339</v>
      </c>
      <c r="I2" s="735" t="s">
        <v>338</v>
      </c>
      <c r="J2" s="734" t="s">
        <v>337</v>
      </c>
      <c r="K2" s="733" t="s">
        <v>336</v>
      </c>
    </row>
    <row r="3" spans="1:28" ht="11.25" hidden="1" customHeight="1" outlineLevel="1" x14ac:dyDescent="0.2">
      <c r="A3" s="726"/>
      <c r="B3" s="726" t="e">
        <f ca="1">_xll.qlPeriodEquivalent(D3&amp;"M")</f>
        <v>#NAME?</v>
      </c>
      <c r="C3" s="719" t="e">
        <f ca="1">_xll.qlDateEndOfMonth(EDATE(_xll.qlSettingsEvaluationDate(Trigger),-1))</f>
        <v>#NAME?</v>
      </c>
      <c r="D3" s="725">
        <v>12</v>
      </c>
      <c r="E3" s="719" t="e">
        <f t="shared" ref="E3:E9" ca="1" si="0">EDATE($Y$11,$D3)</f>
        <v>#NAME?</v>
      </c>
      <c r="F3" s="724">
        <f t="shared" ref="F3:F9" si="1">IF(D3&lt;=12,1,IF(D3&lt;=24,3,IF(D3&lt;=120,6,IF(D3&lt;=240,12,IF(D3&lt;=360,36,60)))))</f>
        <v>1</v>
      </c>
      <c r="G3" s="727" t="e">
        <f t="shared" ref="G3:G9" ca="1" si="2">ROUNDDOWN(J3*10,2)/10</f>
        <v>#NAME?</v>
      </c>
      <c r="H3" s="721" t="e">
        <f t="shared" ref="H3:H9" ca="1" si="3">IF(K3-J3&gt;1%,(QUOTIENT(K3*10000,50)+1)*0.5%,(QUOTIENT(K3*10000,10)+1)*0.1%)</f>
        <v>#NAME?</v>
      </c>
      <c r="I3" s="723" t="e">
        <f t="shared" ref="I3:I9" ca="1" si="4">IF(H3-G3&lt;1%,0.1%,IF(H3-G3&lt;2%,0.25%,0.5%))</f>
        <v>#NAME?</v>
      </c>
      <c r="J3" s="722" t="e">
        <f ca="1">MIN(_xll.ohPack($Z$11:INDEX($Z$11:$Z$3544,MATCH(E3+1,$Y$11:$Y$3544,1),1)))</f>
        <v>#NAME?</v>
      </c>
      <c r="K3" s="731" t="e">
        <f ca="1">MAX(_xll.ohPack($Z$11:INDEX($Z$11:$Z$3544,MATCH(E3+1,$Y$11:$Y$3544,1),1)))</f>
        <v>#NAME?</v>
      </c>
      <c r="L3" s="712"/>
      <c r="R3" s="732"/>
    </row>
    <row r="4" spans="1:28" ht="11.25" hidden="1" customHeight="1" outlineLevel="1" x14ac:dyDescent="0.25">
      <c r="A4" s="726"/>
      <c r="B4" s="726" t="e">
        <f ca="1">_xll.qlPeriodEquivalent(D4&amp;"M")</f>
        <v>#NAME?</v>
      </c>
      <c r="C4" s="719" t="e">
        <f ca="1">_xll.qlDateEndOfMonth(EDATE(_xll.qlIMMNextDate(_xll.qlSettingsEvaluationDate(Trigger)-1,TRUE),-3))</f>
        <v>#NAME?</v>
      </c>
      <c r="D4" s="725">
        <v>24</v>
      </c>
      <c r="E4" s="719" t="e">
        <f t="shared" ca="1" si="0"/>
        <v>#NAME?</v>
      </c>
      <c r="F4" s="724">
        <f t="shared" si="1"/>
        <v>3</v>
      </c>
      <c r="G4" s="727" t="e">
        <f t="shared" ca="1" si="2"/>
        <v>#NAME?</v>
      </c>
      <c r="H4" s="721" t="e">
        <f t="shared" ca="1" si="3"/>
        <v>#NAME?</v>
      </c>
      <c r="I4" s="723" t="e">
        <f t="shared" ca="1" si="4"/>
        <v>#NAME?</v>
      </c>
      <c r="J4" s="722" t="e">
        <f ca="1">MIN(_xll.ohPack($Z$11:INDEX($Z$11:$Z$3544,MATCH(E4+1,$Y$11:$Y$3544,1),1)))</f>
        <v>#NAME?</v>
      </c>
      <c r="K4" s="731" t="e">
        <f ca="1">MAX(_xll.ohPack($Z$11:INDEX($Z$11:$Z$3544,MATCH(E4+1,$Y$11:$Y$3544,1),1)))</f>
        <v>#NAME?</v>
      </c>
      <c r="L4" s="712"/>
      <c r="N4" s="730"/>
      <c r="O4" s="730"/>
      <c r="P4" s="729"/>
      <c r="U4" s="728"/>
      <c r="V4" s="728"/>
      <c r="W4" s="728"/>
      <c r="X4" s="728"/>
      <c r="Y4" s="728"/>
      <c r="Z4" s="728"/>
    </row>
    <row r="5" spans="1:28" ht="11.25" hidden="1" customHeight="1" outlineLevel="1" x14ac:dyDescent="0.2">
      <c r="A5" s="726"/>
      <c r="B5" s="726" t="e">
        <f ca="1">_xll.qlPeriodEquivalent(D5&amp;"M")</f>
        <v>#NAME?</v>
      </c>
      <c r="C5" s="719"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5">
        <v>60</v>
      </c>
      <c r="E5" s="719" t="e">
        <f t="shared" ca="1" si="0"/>
        <v>#NAME?</v>
      </c>
      <c r="F5" s="724">
        <f t="shared" si="1"/>
        <v>6</v>
      </c>
      <c r="G5" s="727" t="e">
        <f t="shared" ca="1" si="2"/>
        <v>#NAME?</v>
      </c>
      <c r="H5" s="721" t="e">
        <f t="shared" ca="1" si="3"/>
        <v>#NAME?</v>
      </c>
      <c r="I5" s="723" t="e">
        <f t="shared" ca="1" si="4"/>
        <v>#NAME?</v>
      </c>
      <c r="J5" s="722" t="e">
        <f ca="1">MIN(_xll.ohPack($Z$11:INDEX($Z$11:$Z$3544,MATCH(E5+1,$Y$11:$Y$3544,1),1)))</f>
        <v>#NAME?</v>
      </c>
      <c r="K5" s="721" t="e">
        <f ca="1">MAX(_xll.ohPack($Z$11:INDEX($Z$11:$Z$3544,MATCH(E5+1,$Y$11:$Y$3544,1),1)))</f>
        <v>#NAME?</v>
      </c>
      <c r="L5" s="712"/>
    </row>
    <row r="6" spans="1:28" ht="11.25" hidden="1" customHeight="1" outlineLevel="1" x14ac:dyDescent="0.2">
      <c r="A6" s="726" t="s">
        <v>324</v>
      </c>
      <c r="B6" s="726" t="e">
        <f ca="1">_xll.qlPeriodEquivalent(D6&amp;"M")</f>
        <v>#NAME?</v>
      </c>
      <c r="C6" s="719"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5">
        <v>120</v>
      </c>
      <c r="E6" s="719" t="e">
        <f t="shared" ca="1" si="0"/>
        <v>#NAME?</v>
      </c>
      <c r="F6" s="724">
        <f t="shared" si="1"/>
        <v>6</v>
      </c>
      <c r="G6" s="722" t="e">
        <f t="shared" ca="1" si="2"/>
        <v>#NAME?</v>
      </c>
      <c r="H6" s="721" t="e">
        <f t="shared" ca="1" si="3"/>
        <v>#NAME?</v>
      </c>
      <c r="I6" s="723" t="e">
        <f t="shared" ca="1" si="4"/>
        <v>#NAME?</v>
      </c>
      <c r="J6" s="722" t="e">
        <f ca="1">MIN(_xll.ohPack($Z$11:INDEX($Z$11:$Z$3544,MATCH(E6+1,$Y$11:$Y$3544,1),1)))</f>
        <v>#NAME?</v>
      </c>
      <c r="K6" s="721" t="e">
        <f ca="1">MAX(_xll.ohPack($Z$11:INDEX($Z$11:$Z$3544,MATCH(E6+1,$Y$11:$Y$3544,1),1)))</f>
        <v>#NAME?</v>
      </c>
      <c r="L6" s="712"/>
    </row>
    <row r="7" spans="1:28" ht="11.25" hidden="1" customHeight="1" outlineLevel="1" x14ac:dyDescent="0.2">
      <c r="A7" s="726"/>
      <c r="B7" s="726" t="e">
        <f ca="1">_xll.qlPeriodEquivalent(D7&amp;"M")</f>
        <v>#NAME?</v>
      </c>
      <c r="C7" s="719" t="e">
        <f ca="1">IF(AND(MONTH(C6)=12),C6,_xll.qlDateEndOfMonth(EDATE(C6,-6)))</f>
        <v>#NAME?</v>
      </c>
      <c r="D7" s="725">
        <v>240</v>
      </c>
      <c r="E7" s="719" t="e">
        <f t="shared" ca="1" si="0"/>
        <v>#NAME?</v>
      </c>
      <c r="F7" s="724">
        <f t="shared" si="1"/>
        <v>12</v>
      </c>
      <c r="G7" s="722" t="e">
        <f t="shared" ca="1" si="2"/>
        <v>#NAME?</v>
      </c>
      <c r="H7" s="721" t="e">
        <f t="shared" ca="1" si="3"/>
        <v>#NAME?</v>
      </c>
      <c r="I7" s="723" t="e">
        <f t="shared" ca="1" si="4"/>
        <v>#NAME?</v>
      </c>
      <c r="J7" s="722" t="e">
        <f ca="1">MIN(_xll.ohPack($Z$11:INDEX($Z$11:$Z$3544,MATCH(E7+1,$Y$11:$Y$3544,1),1)))</f>
        <v>#NAME?</v>
      </c>
      <c r="K7" s="721" t="e">
        <f ca="1">MAX(_xll.ohPack($Z$11:INDEX($Z$11:$Z$3544,MATCH(E7+1,$Y$11:$Y$3544,1),1)))</f>
        <v>#NAME?</v>
      </c>
      <c r="L7" s="712"/>
    </row>
    <row r="8" spans="1:28" ht="11.25" hidden="1" customHeight="1" outlineLevel="1" x14ac:dyDescent="0.2">
      <c r="A8" s="726"/>
      <c r="B8" s="726" t="e">
        <f ca="1">_xll.qlPeriodEquivalent(D8&amp;"M")</f>
        <v>#NAME?</v>
      </c>
      <c r="C8" s="719" t="e">
        <f ca="1">IF(AND(MONTH(C7)=12),C7,_xll.qlDateEndOfMonth(EDATE(C7,-6)))</f>
        <v>#NAME?</v>
      </c>
      <c r="D8" s="725">
        <v>360</v>
      </c>
      <c r="E8" s="719" t="e">
        <f t="shared" ca="1" si="0"/>
        <v>#NAME?</v>
      </c>
      <c r="F8" s="724">
        <f t="shared" si="1"/>
        <v>36</v>
      </c>
      <c r="G8" s="722" t="e">
        <f t="shared" ca="1" si="2"/>
        <v>#NAME?</v>
      </c>
      <c r="H8" s="721" t="e">
        <f t="shared" ca="1" si="3"/>
        <v>#NAME?</v>
      </c>
      <c r="I8" s="723" t="e">
        <f t="shared" ca="1" si="4"/>
        <v>#NAME?</v>
      </c>
      <c r="J8" s="722" t="e">
        <f ca="1">MIN(_xll.ohPack($Z$11:INDEX($Z$11:$Z$3544,MATCH(E8+1,$Y$11:$Y$3544,1),1)))</f>
        <v>#NAME?</v>
      </c>
      <c r="K8" s="721" t="e">
        <f ca="1">MAX(_xll.ohPack($Z$11:INDEX($Z$11:$Z$3544,MATCH(E8+1,$Y$11:$Y$3544,1),1)))</f>
        <v>#NAME?</v>
      </c>
      <c r="L8" s="712"/>
      <c r="V8" s="678"/>
      <c r="Z8" s="705" t="s">
        <v>335</v>
      </c>
    </row>
    <row r="9" spans="1:28" ht="11.25" hidden="1" customHeight="1" outlineLevel="1" thickBot="1" x14ac:dyDescent="0.25">
      <c r="A9" s="720"/>
      <c r="B9" s="720" t="e">
        <f ca="1">_xll.qlPeriodEquivalent(D9&amp;"M")</f>
        <v>#NAME?</v>
      </c>
      <c r="C9" s="719" t="e">
        <f ca="1">IF(AND(MONTH(C8)=12),C8,_xll.qlDateEndOfMonth(EDATE(C8,-6)))</f>
        <v>#NAME?</v>
      </c>
      <c r="D9" s="718">
        <v>720</v>
      </c>
      <c r="E9" s="717" t="e">
        <f t="shared" ca="1" si="0"/>
        <v>#NAME?</v>
      </c>
      <c r="F9" s="716">
        <f t="shared" si="1"/>
        <v>60</v>
      </c>
      <c r="G9" s="714" t="e">
        <f t="shared" ca="1" si="2"/>
        <v>#NAME?</v>
      </c>
      <c r="H9" s="713" t="e">
        <f t="shared" ca="1" si="3"/>
        <v>#NAME?</v>
      </c>
      <c r="I9" s="715" t="e">
        <f t="shared" ca="1" si="4"/>
        <v>#NAME?</v>
      </c>
      <c r="J9" s="714" t="e">
        <f ca="1">MIN(_xll.ohPack($Z$11:INDEX($Z$11:$Z$3544,MATCH(E9+1,$Y$11:$Y$3544,1),1)))</f>
        <v>#NAME?</v>
      </c>
      <c r="K9" s="713" t="e">
        <f ca="1">MAX(_xll.ohPack($Z$11:INDEX($Z$11:$Z$3544,MATCH(E9+1,$Y$11:$Y$3544,1),1)))</f>
        <v>#NAME?</v>
      </c>
      <c r="L9" s="712"/>
      <c r="V9" s="711"/>
      <c r="Z9" s="710" t="e">
        <f ca="1">_xll.qlSonia(,YieldCurve,,_xll.ohTrigger(Trigger,RecalcTrigger))</f>
        <v>#NAME?</v>
      </c>
    </row>
    <row r="10" spans="1:28" ht="23.25" collapsed="1" thickBot="1" x14ac:dyDescent="0.25">
      <c r="C10" s="709"/>
      <c r="J10" s="686"/>
      <c r="M10" s="708" t="s">
        <v>334</v>
      </c>
      <c r="N10" s="707" t="s">
        <v>333</v>
      </c>
      <c r="O10" s="706" t="s">
        <v>325</v>
      </c>
      <c r="P10" s="706" t="s">
        <v>332</v>
      </c>
      <c r="Q10" s="706" t="s">
        <v>74</v>
      </c>
      <c r="R10" s="706" t="s">
        <v>331</v>
      </c>
      <c r="S10" s="706" t="s">
        <v>330</v>
      </c>
      <c r="T10" s="706" t="s">
        <v>329</v>
      </c>
      <c r="U10" s="705" t="s">
        <v>328</v>
      </c>
      <c r="V10" s="687"/>
      <c r="W10" s="704" t="s">
        <v>327</v>
      </c>
      <c r="X10" s="704" t="s">
        <v>326</v>
      </c>
      <c r="Y10" s="704" t="s">
        <v>325</v>
      </c>
      <c r="Z10" s="704" t="s">
        <v>324</v>
      </c>
      <c r="AA10" s="685"/>
    </row>
    <row r="11" spans="1:28" ht="12" thickBot="1" x14ac:dyDescent="0.25">
      <c r="J11" s="703" t="s">
        <v>323</v>
      </c>
      <c r="M11" s="696" t="e">
        <f t="array" ref="M11:M46" ca="1">_xll.ohFilter(RateHelpers_ON!A3:A38,IF(ISERROR(RateHelpers_ON!C3:C38),FALSE,TRUE))</f>
        <v>#NAME?</v>
      </c>
      <c r="N11" s="694" t="e">
        <f ca="1">_xll.qlRateHelperQuoteName(M11)</f>
        <v>#NAME?</v>
      </c>
      <c r="O11" s="682" t="e">
        <f ca="1">_xll.qlRateHelperLatestDate(M11,Trigger)</f>
        <v>#NAME?</v>
      </c>
      <c r="P11" s="693" t="e">
        <f ca="1">_xll.qlRateHelperQuoteValue(M11,_xll.ohTrigger(Trigger,RecalcTrigger))</f>
        <v>#NAME?</v>
      </c>
      <c r="Q11" s="692" t="e">
        <f t="shared" ref="Q11:Q46" ca="1" si="5">IF(SUBSTITUTE(SUBSTITUTE(N11,"OIS_Quote",""),"GBP","")="SW","1W",SUBSTITUTE(SUBSTITUTE(N11,"OIS_Quote",""),"GBP",""))</f>
        <v>#NAME?</v>
      </c>
      <c r="R11" s="686" t="e">
        <f ca="1">_xll.qlMakeOIS(,0,Q11,IborIndex,,"0D","actual/365 (fixed)",,,Trigger)</f>
        <v>#NAME?</v>
      </c>
      <c r="S11" s="691" t="e">
        <f ca="1">_xll.qlOvernightIndexedSwapFairRate(R11,_xll.ohTrigger(RecalcTrigger,Trigger))</f>
        <v>#NAME?</v>
      </c>
      <c r="T11" s="702" t="e">
        <f t="shared" ref="T11:T46" ca="1" si="6">S11-P11</f>
        <v>#NAME?</v>
      </c>
      <c r="U11" s="701" t="e">
        <f t="array" aca="1" ref="U11" ca="1">MAX(ABS(_xll.ohFilter(T11:T46,IF(ISERROR(T11:T46),FALSE,TRUE))))</f>
        <v>#NAME?</v>
      </c>
      <c r="V11" s="687"/>
      <c r="W11" s="686" t="s">
        <v>322</v>
      </c>
      <c r="X11" s="681" t="e">
        <f ca="1">_xll.qlSettingsEvaluationDate(Trigger)</f>
        <v>#NAME?</v>
      </c>
      <c r="Y11" s="681" t="e">
        <f ca="1">_xll.qlCalendarAdvance(Calendar,X11,NDays&amp;"D")</f>
        <v>#NAME?</v>
      </c>
      <c r="Z11" s="680" t="e">
        <f t="array" aca="1" ref="Z11:Z3544" ca="1">IFERROR(_xll.qlIndexFixing(IborIndex,X11:X3544,TRUE,RecalcTrigger),NA())</f>
        <v>#N/A</v>
      </c>
      <c r="AA11" s="700"/>
      <c r="AB11" s="684"/>
    </row>
    <row r="12" spans="1:28" ht="12" thickBot="1" x14ac:dyDescent="0.25">
      <c r="J12" s="699"/>
      <c r="M12" s="696" t="e">
        <f ca="1"/>
        <v>#NAME?</v>
      </c>
      <c r="N12" s="694" t="e">
        <f ca="1">_xll.qlRateHelperQuoteName(M12)</f>
        <v>#NAME?</v>
      </c>
      <c r="O12" s="682" t="e">
        <f ca="1">_xll.qlRateHelperLatestDate(M12,Trigger)</f>
        <v>#NAME?</v>
      </c>
      <c r="P12" s="693" t="e">
        <f ca="1">_xll.qlRateHelperQuoteValue(M12,_xll.ohTrigger(Trigger,RecalcTrigger))</f>
        <v>#NAME?</v>
      </c>
      <c r="Q12" s="692" t="e">
        <f t="shared" ca="1" si="5"/>
        <v>#NAME?</v>
      </c>
      <c r="R12" s="686" t="e">
        <f ca="1">_xll.qlMakeOIS(,0,Q12,IborIndex,,"0D","actual/365 (fixed)",,,Trigger)</f>
        <v>#NAME?</v>
      </c>
      <c r="S12" s="691" t="e">
        <f ca="1">_xll.qlOvernightIndexedSwapFairRate(R12,_xll.ohTrigger(RecalcTrigger,Trigger))</f>
        <v>#NAME?</v>
      </c>
      <c r="T12" s="690" t="e">
        <f t="shared" ca="1" si="6"/>
        <v>#NAME?</v>
      </c>
      <c r="V12" s="687"/>
      <c r="W12" s="686" t="str">
        <f t="shared" ref="W12:W75" si="7">W11</f>
        <v>1D</v>
      </c>
      <c r="X12" s="682" t="e">
        <f ca="1">_xll.qlCalendarAdvance(Calendar,X11,W12,"f",FALSE)</f>
        <v>#NAME?</v>
      </c>
      <c r="Y12" s="681" t="e">
        <f ca="1">_xll.qlCalendarAdvance(Calendar,X12,NDays&amp;"D")</f>
        <v>#NAME?</v>
      </c>
      <c r="Z12" s="680" t="e">
        <f ca="1"/>
        <v>#N/A</v>
      </c>
      <c r="AA12" s="685"/>
      <c r="AB12" s="684"/>
    </row>
    <row r="13" spans="1:28" ht="12" thickBot="1" x14ac:dyDescent="0.25">
      <c r="M13" s="696" t="e">
        <f ca="1"/>
        <v>#NAME?</v>
      </c>
      <c r="N13" s="694" t="e">
        <f ca="1">_xll.qlRateHelperQuoteName(M13)</f>
        <v>#NAME?</v>
      </c>
      <c r="O13" s="682" t="e">
        <f ca="1">_xll.qlRateHelperLatestDate(M13,Trigger)</f>
        <v>#NAME?</v>
      </c>
      <c r="P13" s="693" t="e">
        <f ca="1">_xll.qlRateHelperQuoteValue(M13,_xll.ohTrigger(Trigger,RecalcTrigger))</f>
        <v>#NAME?</v>
      </c>
      <c r="Q13" s="692" t="e">
        <f t="shared" ca="1" si="5"/>
        <v>#NAME?</v>
      </c>
      <c r="R13" s="686" t="e">
        <f ca="1">_xll.qlMakeOIS(,0,Q13,IborIndex,,"0D","actual/365 (fixed)",,,Trigger)</f>
        <v>#NAME?</v>
      </c>
      <c r="S13" s="691" t="e">
        <f ca="1">_xll.qlOvernightIndexedSwapFairRate(R13,_xll.ohTrigger(RecalcTrigger,Trigger))</f>
        <v>#NAME?</v>
      </c>
      <c r="T13" s="690" t="e">
        <f t="shared" ca="1" si="6"/>
        <v>#NAME?</v>
      </c>
      <c r="V13" s="687"/>
      <c r="W13" s="686" t="str">
        <f t="shared" si="7"/>
        <v>1D</v>
      </c>
      <c r="X13" s="682" t="e">
        <f ca="1">_xll.qlCalendarAdvance(Calendar,X12,W13,"f",FALSE)</f>
        <v>#NAME?</v>
      </c>
      <c r="Y13" s="681" t="e">
        <f ca="1">_xll.qlCalendarAdvance(Calendar,X13,NDays&amp;"D")</f>
        <v>#NAME?</v>
      </c>
      <c r="Z13" s="680" t="e">
        <f ca="1"/>
        <v>#N/A</v>
      </c>
      <c r="AA13" s="685"/>
      <c r="AB13" s="684"/>
    </row>
    <row r="14" spans="1:28" ht="23.25" thickBot="1" x14ac:dyDescent="0.25">
      <c r="D14" s="678"/>
      <c r="E14" s="678"/>
      <c r="J14" s="698" t="s">
        <v>321</v>
      </c>
      <c r="M14" s="696" t="e">
        <f ca="1"/>
        <v>#NAME?</v>
      </c>
      <c r="N14" s="694" t="e">
        <f ca="1">_xll.qlRateHelperQuoteName(M14)</f>
        <v>#NAME?</v>
      </c>
      <c r="O14" s="682" t="e">
        <f ca="1">_xll.qlRateHelperLatestDate(M14,Trigger)</f>
        <v>#NAME?</v>
      </c>
      <c r="P14" s="693" t="e">
        <f ca="1">_xll.qlRateHelperQuoteValue(M14,_xll.ohTrigger(Trigger,RecalcTrigger))</f>
        <v>#NAME?</v>
      </c>
      <c r="Q14" s="692" t="e">
        <f t="shared" ca="1" si="5"/>
        <v>#NAME?</v>
      </c>
      <c r="R14" s="686" t="e">
        <f ca="1">_xll.qlMakeOIS(,0,Q14,IborIndex,,"0D","actual/365 (fixed)",,,Trigger)</f>
        <v>#NAME?</v>
      </c>
      <c r="S14" s="691" t="e">
        <f ca="1">_xll.qlOvernightIndexedSwapFairRate(R14,_xll.ohTrigger(RecalcTrigger,Trigger))</f>
        <v>#NAME?</v>
      </c>
      <c r="T14" s="690" t="e">
        <f t="shared" ca="1" si="6"/>
        <v>#NAME?</v>
      </c>
      <c r="V14" s="687"/>
      <c r="W14" s="686" t="str">
        <f t="shared" si="7"/>
        <v>1D</v>
      </c>
      <c r="X14" s="682" t="e">
        <f ca="1">_xll.qlCalendarAdvance(Calendar,X13,W14,"f",FALSE)</f>
        <v>#NAME?</v>
      </c>
      <c r="Y14" s="681" t="e">
        <f ca="1">_xll.qlCalendarAdvance(Calendar,X14,NDays&amp;"D")</f>
        <v>#NAME?</v>
      </c>
      <c r="Z14" s="680" t="e">
        <f ca="1"/>
        <v>#N/A</v>
      </c>
      <c r="AA14" s="685"/>
      <c r="AB14" s="684"/>
    </row>
    <row r="15" spans="1:28" ht="12" thickBot="1" x14ac:dyDescent="0.25">
      <c r="J15" s="697" t="e">
        <f ca="1">ROUNDDOWN((_xll.qlTermStructureMaxDate(YieldCurve,Trigger)-_xll.qlTermStructureReferenceDate(YieldCurve,Trigger))/365,)&amp;"Y"</f>
        <v>#NAME?</v>
      </c>
      <c r="M15" s="696" t="e">
        <f ca="1"/>
        <v>#NAME?</v>
      </c>
      <c r="N15" s="694" t="e">
        <f ca="1">_xll.qlRateHelperQuoteName(M15)</f>
        <v>#NAME?</v>
      </c>
      <c r="O15" s="682" t="e">
        <f ca="1">_xll.qlRateHelperLatestDate(M15,Trigger)</f>
        <v>#NAME?</v>
      </c>
      <c r="P15" s="693" t="e">
        <f ca="1">_xll.qlRateHelperQuoteValue(M15,_xll.ohTrigger(Trigger,RecalcTrigger))</f>
        <v>#NAME?</v>
      </c>
      <c r="Q15" s="692" t="e">
        <f t="shared" ca="1" si="5"/>
        <v>#NAME?</v>
      </c>
      <c r="R15" s="686" t="e">
        <f ca="1">_xll.qlMakeOIS(,0,Q15,IborIndex,,"0D","actual/365 (fixed)",,,Trigger)</f>
        <v>#NAME?</v>
      </c>
      <c r="S15" s="691" t="e">
        <f ca="1">_xll.qlOvernightIndexedSwapFairRate(R15,_xll.ohTrigger(RecalcTrigger,Trigger))</f>
        <v>#NAME?</v>
      </c>
      <c r="T15" s="690" t="e">
        <f t="shared" ca="1" si="6"/>
        <v>#NAME?</v>
      </c>
      <c r="V15" s="687"/>
      <c r="W15" s="686" t="str">
        <f t="shared" si="7"/>
        <v>1D</v>
      </c>
      <c r="X15" s="682" t="e">
        <f ca="1">_xll.qlCalendarAdvance(Calendar,X14,W15,"f",FALSE)</f>
        <v>#NAME?</v>
      </c>
      <c r="Y15" s="681" t="e">
        <f ca="1">_xll.qlCalendarAdvance(Calendar,X15,NDays&amp;"D")</f>
        <v>#NAME?</v>
      </c>
      <c r="Z15" s="680" t="e">
        <f ca="1"/>
        <v>#N/A</v>
      </c>
      <c r="AA15" s="685"/>
      <c r="AB15" s="684"/>
    </row>
    <row r="16" spans="1:28" x14ac:dyDescent="0.2">
      <c r="M16" s="696" t="e">
        <f ca="1"/>
        <v>#NAME?</v>
      </c>
      <c r="N16" s="694" t="e">
        <f ca="1">_xll.qlRateHelperQuoteName(M16)</f>
        <v>#NAME?</v>
      </c>
      <c r="O16" s="682" t="e">
        <f ca="1">_xll.qlRateHelperLatestDate(M16,Trigger)</f>
        <v>#NAME?</v>
      </c>
      <c r="P16" s="693" t="e">
        <f ca="1">_xll.qlRateHelperQuoteValue(M16,_xll.ohTrigger(Trigger,RecalcTrigger))</f>
        <v>#NAME?</v>
      </c>
      <c r="Q16" s="692" t="e">
        <f t="shared" ca="1" si="5"/>
        <v>#NAME?</v>
      </c>
      <c r="R16" s="686" t="e">
        <f ca="1">_xll.qlMakeOIS(,0,Q16,IborIndex,,"0D","actual/365 (fixed)",,,Trigger)</f>
        <v>#NAME?</v>
      </c>
      <c r="S16" s="691" t="e">
        <f ca="1">_xll.qlOvernightIndexedSwapFairRate(R16,_xll.ohTrigger(RecalcTrigger,Trigger))</f>
        <v>#NAME?</v>
      </c>
      <c r="T16" s="690" t="e">
        <f t="shared" ca="1" si="6"/>
        <v>#NAME?</v>
      </c>
      <c r="V16" s="687"/>
      <c r="W16" s="686" t="str">
        <f t="shared" si="7"/>
        <v>1D</v>
      </c>
      <c r="X16" s="682" t="e">
        <f ca="1">_xll.qlCalendarAdvance(Calendar,X15,W16,"f",FALSE)</f>
        <v>#NAME?</v>
      </c>
      <c r="Y16" s="681" t="e">
        <f ca="1">_xll.qlCalendarAdvance(Calendar,X16,NDays&amp;"D")</f>
        <v>#NAME?</v>
      </c>
      <c r="Z16" s="680" t="e">
        <f ca="1"/>
        <v>#N/A</v>
      </c>
      <c r="AA16" s="685"/>
      <c r="AB16" s="684"/>
    </row>
    <row r="17" spans="13:28" x14ac:dyDescent="0.2">
      <c r="M17" s="696" t="e">
        <f ca="1"/>
        <v>#NAME?</v>
      </c>
      <c r="N17" s="694" t="e">
        <f ca="1">_xll.qlRateHelperQuoteName(M17)</f>
        <v>#NAME?</v>
      </c>
      <c r="O17" s="682" t="e">
        <f ca="1">_xll.qlRateHelperLatestDate(M17,Trigger)</f>
        <v>#NAME?</v>
      </c>
      <c r="P17" s="693" t="e">
        <f ca="1">_xll.qlRateHelperQuoteValue(M17,_xll.ohTrigger(Trigger,RecalcTrigger))</f>
        <v>#NAME?</v>
      </c>
      <c r="Q17" s="692" t="e">
        <f t="shared" ca="1" si="5"/>
        <v>#NAME?</v>
      </c>
      <c r="R17" s="686" t="e">
        <f ca="1">_xll.qlMakeOIS(,0,Q17,IborIndex,,"0D","actual/365 (fixed)",,,Trigger)</f>
        <v>#NAME?</v>
      </c>
      <c r="S17" s="691" t="e">
        <f ca="1">_xll.qlOvernightIndexedSwapFairRate(R17,_xll.ohTrigger(RecalcTrigger,Trigger))</f>
        <v>#NAME?</v>
      </c>
      <c r="T17" s="690" t="e">
        <f t="shared" ca="1" si="6"/>
        <v>#NAME?</v>
      </c>
      <c r="V17" s="687"/>
      <c r="W17" s="686" t="str">
        <f t="shared" si="7"/>
        <v>1D</v>
      </c>
      <c r="X17" s="682" t="e">
        <f ca="1">_xll.qlCalendarAdvance(Calendar,X16,W17,"f",FALSE)</f>
        <v>#NAME?</v>
      </c>
      <c r="Y17" s="681" t="e">
        <f ca="1">_xll.qlCalendarAdvance(Calendar,X17,NDays&amp;"D")</f>
        <v>#NAME?</v>
      </c>
      <c r="Z17" s="680" t="e">
        <f ca="1"/>
        <v>#N/A</v>
      </c>
      <c r="AA17" s="685"/>
      <c r="AB17" s="684"/>
    </row>
    <row r="18" spans="13:28" x14ac:dyDescent="0.2">
      <c r="M18" s="696" t="e">
        <f ca="1"/>
        <v>#NAME?</v>
      </c>
      <c r="N18" s="694" t="e">
        <f ca="1">_xll.qlRateHelperQuoteName(M18)</f>
        <v>#NAME?</v>
      </c>
      <c r="O18" s="682" t="e">
        <f ca="1">_xll.qlRateHelperLatestDate(M18,Trigger)</f>
        <v>#NAME?</v>
      </c>
      <c r="P18" s="693" t="e">
        <f ca="1">_xll.qlRateHelperQuoteValue(M18,_xll.ohTrigger(Trigger,RecalcTrigger))</f>
        <v>#NAME?</v>
      </c>
      <c r="Q18" s="692" t="e">
        <f t="shared" ca="1" si="5"/>
        <v>#NAME?</v>
      </c>
      <c r="R18" s="686" t="e">
        <f ca="1">_xll.qlMakeOIS(,0,Q18,IborIndex,,"0D","actual/365 (fixed)",,,Trigger)</f>
        <v>#NAME?</v>
      </c>
      <c r="S18" s="691" t="e">
        <f ca="1">_xll.qlOvernightIndexedSwapFairRate(R18,_xll.ohTrigger(RecalcTrigger,Trigger))</f>
        <v>#NAME?</v>
      </c>
      <c r="T18" s="690" t="e">
        <f t="shared" ca="1" si="6"/>
        <v>#NAME?</v>
      </c>
      <c r="V18" s="687"/>
      <c r="W18" s="686" t="str">
        <f t="shared" si="7"/>
        <v>1D</v>
      </c>
      <c r="X18" s="682" t="e">
        <f ca="1">_xll.qlCalendarAdvance(Calendar,X17,W18,"f",FALSE)</f>
        <v>#NAME?</v>
      </c>
      <c r="Y18" s="681" t="e">
        <f ca="1">_xll.qlCalendarAdvance(Calendar,X18,NDays&amp;"D")</f>
        <v>#NAME?</v>
      </c>
      <c r="Z18" s="680" t="e">
        <f ca="1"/>
        <v>#N/A</v>
      </c>
      <c r="AA18" s="685"/>
      <c r="AB18" s="684"/>
    </row>
    <row r="19" spans="13:28" x14ac:dyDescent="0.2">
      <c r="M19" s="696" t="e">
        <f ca="1"/>
        <v>#NAME?</v>
      </c>
      <c r="N19" s="694" t="e">
        <f ca="1">_xll.qlRateHelperQuoteName(M19)</f>
        <v>#NAME?</v>
      </c>
      <c r="O19" s="682" t="e">
        <f ca="1">_xll.qlRateHelperLatestDate(M19,Trigger)</f>
        <v>#NAME?</v>
      </c>
      <c r="P19" s="693" t="e">
        <f ca="1">_xll.qlRateHelperQuoteValue(M19,_xll.ohTrigger(Trigger,RecalcTrigger))</f>
        <v>#NAME?</v>
      </c>
      <c r="Q19" s="692" t="e">
        <f t="shared" ca="1" si="5"/>
        <v>#NAME?</v>
      </c>
      <c r="R19" s="686" t="e">
        <f ca="1">_xll.qlMakeOIS(,0,Q19,IborIndex,,"0D","actual/365 (fixed)",,,Trigger)</f>
        <v>#NAME?</v>
      </c>
      <c r="S19" s="691" t="e">
        <f ca="1">_xll.qlOvernightIndexedSwapFairRate(R19,_xll.ohTrigger(RecalcTrigger,Trigger))</f>
        <v>#NAME?</v>
      </c>
      <c r="T19" s="690" t="e">
        <f t="shared" ca="1" si="6"/>
        <v>#NAME?</v>
      </c>
      <c r="V19" s="687"/>
      <c r="W19" s="686" t="str">
        <f t="shared" si="7"/>
        <v>1D</v>
      </c>
      <c r="X19" s="682" t="e">
        <f ca="1">_xll.qlCalendarAdvance(Calendar,X18,W19,"f",FALSE)</f>
        <v>#NAME?</v>
      </c>
      <c r="Y19" s="681" t="e">
        <f ca="1">_xll.qlCalendarAdvance(Calendar,X19,NDays&amp;"D")</f>
        <v>#NAME?</v>
      </c>
      <c r="Z19" s="680" t="e">
        <f ca="1"/>
        <v>#N/A</v>
      </c>
      <c r="AA19" s="685"/>
      <c r="AB19" s="684"/>
    </row>
    <row r="20" spans="13:28" x14ac:dyDescent="0.2">
      <c r="M20" s="696" t="e">
        <f ca="1"/>
        <v>#NAME?</v>
      </c>
      <c r="N20" s="694" t="e">
        <f ca="1">_xll.qlRateHelperQuoteName(M20)</f>
        <v>#NAME?</v>
      </c>
      <c r="O20" s="682" t="e">
        <f ca="1">_xll.qlRateHelperLatestDate(M20,Trigger)</f>
        <v>#NAME?</v>
      </c>
      <c r="P20" s="693" t="e">
        <f ca="1">_xll.qlRateHelperQuoteValue(M20,_xll.ohTrigger(Trigger,RecalcTrigger))</f>
        <v>#NAME?</v>
      </c>
      <c r="Q20" s="692" t="e">
        <f t="shared" ca="1" si="5"/>
        <v>#NAME?</v>
      </c>
      <c r="R20" s="686" t="e">
        <f ca="1">_xll.qlMakeOIS(,0,Q20,IborIndex,,"0D","actual/365 (fixed)",,,Trigger)</f>
        <v>#NAME?</v>
      </c>
      <c r="S20" s="691" t="e">
        <f ca="1">_xll.qlOvernightIndexedSwapFairRate(R20,_xll.ohTrigger(RecalcTrigger,Trigger))</f>
        <v>#NAME?</v>
      </c>
      <c r="T20" s="690" t="e">
        <f t="shared" ca="1" si="6"/>
        <v>#NAME?</v>
      </c>
      <c r="V20" s="687"/>
      <c r="W20" s="686" t="str">
        <f t="shared" si="7"/>
        <v>1D</v>
      </c>
      <c r="X20" s="682" t="e">
        <f ca="1">_xll.qlCalendarAdvance(Calendar,X19,W20,"f",FALSE)</f>
        <v>#NAME?</v>
      </c>
      <c r="Y20" s="681" t="e">
        <f ca="1">_xll.qlCalendarAdvance(Calendar,X20,NDays&amp;"D")</f>
        <v>#NAME?</v>
      </c>
      <c r="Z20" s="680" t="e">
        <f ca="1"/>
        <v>#N/A</v>
      </c>
      <c r="AA20" s="685"/>
      <c r="AB20" s="684"/>
    </row>
    <row r="21" spans="13:28" x14ac:dyDescent="0.2">
      <c r="M21" s="696" t="e">
        <f ca="1"/>
        <v>#NAME?</v>
      </c>
      <c r="N21" s="694" t="e">
        <f ca="1">_xll.qlRateHelperQuoteName(M21)</f>
        <v>#NAME?</v>
      </c>
      <c r="O21" s="682" t="e">
        <f ca="1">_xll.qlRateHelperLatestDate(M21,Trigger)</f>
        <v>#NAME?</v>
      </c>
      <c r="P21" s="693" t="e">
        <f ca="1">_xll.qlRateHelperQuoteValue(M21,_xll.ohTrigger(Trigger,RecalcTrigger))</f>
        <v>#NAME?</v>
      </c>
      <c r="Q21" s="692" t="e">
        <f t="shared" ca="1" si="5"/>
        <v>#NAME?</v>
      </c>
      <c r="R21" s="686" t="e">
        <f ca="1">_xll.qlMakeOIS(,0,Q21,IborIndex,,"0D","actual/365 (fixed)",,,Trigger)</f>
        <v>#NAME?</v>
      </c>
      <c r="S21" s="691" t="e">
        <f ca="1">_xll.qlOvernightIndexedSwapFairRate(R21,_xll.ohTrigger(RecalcTrigger,Trigger))</f>
        <v>#NAME?</v>
      </c>
      <c r="T21" s="690" t="e">
        <f t="shared" ca="1" si="6"/>
        <v>#NAME?</v>
      </c>
      <c r="V21" s="687"/>
      <c r="W21" s="686" t="str">
        <f t="shared" si="7"/>
        <v>1D</v>
      </c>
      <c r="X21" s="682" t="e">
        <f ca="1">_xll.qlCalendarAdvance(Calendar,X20,W21,"f",FALSE)</f>
        <v>#NAME?</v>
      </c>
      <c r="Y21" s="681" t="e">
        <f ca="1">_xll.qlCalendarAdvance(Calendar,X21,NDays&amp;"D")</f>
        <v>#NAME?</v>
      </c>
      <c r="Z21" s="680" t="e">
        <f ca="1"/>
        <v>#N/A</v>
      </c>
      <c r="AA21" s="685"/>
      <c r="AB21" s="684"/>
    </row>
    <row r="22" spans="13:28" x14ac:dyDescent="0.2">
      <c r="M22" s="696" t="e">
        <f ca="1"/>
        <v>#NAME?</v>
      </c>
      <c r="N22" s="694" t="e">
        <f ca="1">_xll.qlRateHelperQuoteName(M22)</f>
        <v>#NAME?</v>
      </c>
      <c r="O22" s="682" t="e">
        <f ca="1">_xll.qlRateHelperLatestDate(M22,Trigger)</f>
        <v>#NAME?</v>
      </c>
      <c r="P22" s="693" t="e">
        <f ca="1">_xll.qlRateHelperQuoteValue(M22,_xll.ohTrigger(Trigger,RecalcTrigger))</f>
        <v>#NAME?</v>
      </c>
      <c r="Q22" s="692" t="e">
        <f t="shared" ca="1" si="5"/>
        <v>#NAME?</v>
      </c>
      <c r="R22" s="686" t="e">
        <f ca="1">_xll.qlMakeOIS(,0,Q22,IborIndex,,"0D","actual/365 (fixed)",,,Trigger)</f>
        <v>#NAME?</v>
      </c>
      <c r="S22" s="691" t="e">
        <f ca="1">_xll.qlOvernightIndexedSwapFairRate(R22,_xll.ohTrigger(RecalcTrigger,Trigger))</f>
        <v>#NAME?</v>
      </c>
      <c r="T22" s="690" t="e">
        <f t="shared" ca="1" si="6"/>
        <v>#NAME?</v>
      </c>
      <c r="V22" s="687"/>
      <c r="W22" s="686" t="str">
        <f t="shared" si="7"/>
        <v>1D</v>
      </c>
      <c r="X22" s="682" t="e">
        <f ca="1">_xll.qlCalendarAdvance(Calendar,X21,W22,"f",FALSE)</f>
        <v>#NAME?</v>
      </c>
      <c r="Y22" s="681" t="e">
        <f ca="1">_xll.qlCalendarAdvance(Calendar,X22,NDays&amp;"D")</f>
        <v>#NAME?</v>
      </c>
      <c r="Z22" s="680" t="e">
        <f ca="1"/>
        <v>#N/A</v>
      </c>
      <c r="AA22" s="685"/>
      <c r="AB22" s="684"/>
    </row>
    <row r="23" spans="13:28" x14ac:dyDescent="0.2">
      <c r="M23" s="696" t="e">
        <f ca="1"/>
        <v>#NAME?</v>
      </c>
      <c r="N23" s="694" t="e">
        <f ca="1">_xll.qlRateHelperQuoteName(M23)</f>
        <v>#NAME?</v>
      </c>
      <c r="O23" s="682" t="e">
        <f ca="1">_xll.qlRateHelperLatestDate(M23,Trigger)</f>
        <v>#NAME?</v>
      </c>
      <c r="P23" s="693" t="e">
        <f ca="1">_xll.qlRateHelperQuoteValue(M23,_xll.ohTrigger(Trigger,RecalcTrigger))</f>
        <v>#NAME?</v>
      </c>
      <c r="Q23" s="692" t="e">
        <f t="shared" ca="1" si="5"/>
        <v>#NAME?</v>
      </c>
      <c r="R23" s="686" t="e">
        <f ca="1">_xll.qlMakeOIS(,0,Q23,IborIndex,,"0D","actual/365 (fixed)",,,Trigger)</f>
        <v>#NAME?</v>
      </c>
      <c r="S23" s="691" t="e">
        <f ca="1">_xll.qlOvernightIndexedSwapFairRate(R23,_xll.ohTrigger(RecalcTrigger,Trigger))</f>
        <v>#NAME?</v>
      </c>
      <c r="T23" s="690" t="e">
        <f t="shared" ca="1" si="6"/>
        <v>#NAME?</v>
      </c>
      <c r="V23" s="687"/>
      <c r="W23" s="686" t="str">
        <f t="shared" si="7"/>
        <v>1D</v>
      </c>
      <c r="X23" s="682" t="e">
        <f ca="1">_xll.qlCalendarAdvance(Calendar,X22,W23,"f",FALSE)</f>
        <v>#NAME?</v>
      </c>
      <c r="Y23" s="681" t="e">
        <f ca="1">_xll.qlCalendarAdvance(Calendar,X23,NDays&amp;"D")</f>
        <v>#NAME?</v>
      </c>
      <c r="Z23" s="680" t="e">
        <f ca="1"/>
        <v>#N/A</v>
      </c>
      <c r="AA23" s="685"/>
      <c r="AB23" s="684"/>
    </row>
    <row r="24" spans="13:28" x14ac:dyDescent="0.2">
      <c r="M24" s="696" t="e">
        <f ca="1"/>
        <v>#NAME?</v>
      </c>
      <c r="N24" s="694" t="e">
        <f ca="1">_xll.qlRateHelperQuoteName(M24)</f>
        <v>#NAME?</v>
      </c>
      <c r="O24" s="682" t="e">
        <f ca="1">_xll.qlRateHelperLatestDate(M24,Trigger)</f>
        <v>#NAME?</v>
      </c>
      <c r="P24" s="693" t="e">
        <f ca="1">_xll.qlRateHelperQuoteValue(M24,_xll.ohTrigger(Trigger,RecalcTrigger))</f>
        <v>#NAME?</v>
      </c>
      <c r="Q24" s="692" t="e">
        <f t="shared" ca="1" si="5"/>
        <v>#NAME?</v>
      </c>
      <c r="R24" s="686" t="e">
        <f ca="1">_xll.qlMakeOIS(,0,Q24,IborIndex,,"0D","actual/365 (fixed)",,,Trigger)</f>
        <v>#NAME?</v>
      </c>
      <c r="S24" s="691" t="e">
        <f ca="1">_xll.qlOvernightIndexedSwapFairRate(R24,_xll.ohTrigger(RecalcTrigger,Trigger))</f>
        <v>#NAME?</v>
      </c>
      <c r="T24" s="690" t="e">
        <f t="shared" ca="1" si="6"/>
        <v>#NAME?</v>
      </c>
      <c r="V24" s="687"/>
      <c r="W24" s="686" t="str">
        <f t="shared" si="7"/>
        <v>1D</v>
      </c>
      <c r="X24" s="682" t="e">
        <f ca="1">_xll.qlCalendarAdvance(Calendar,X23,W24,"f",FALSE)</f>
        <v>#NAME?</v>
      </c>
      <c r="Y24" s="681" t="e">
        <f ca="1">_xll.qlCalendarAdvance(Calendar,X24,NDays&amp;"D")</f>
        <v>#NAME?</v>
      </c>
      <c r="Z24" s="680" t="e">
        <f ca="1"/>
        <v>#N/A</v>
      </c>
      <c r="AA24" s="685"/>
      <c r="AB24" s="684"/>
    </row>
    <row r="25" spans="13:28" x14ac:dyDescent="0.2">
      <c r="M25" s="696" t="e">
        <f ca="1"/>
        <v>#NAME?</v>
      </c>
      <c r="N25" s="694" t="e">
        <f ca="1">_xll.qlRateHelperQuoteName(M25)</f>
        <v>#NAME?</v>
      </c>
      <c r="O25" s="682" t="e">
        <f ca="1">_xll.qlRateHelperLatestDate(M25,Trigger)</f>
        <v>#NAME?</v>
      </c>
      <c r="P25" s="693" t="e">
        <f ca="1">_xll.qlRateHelperQuoteValue(M25,_xll.ohTrigger(Trigger,RecalcTrigger))</f>
        <v>#NAME?</v>
      </c>
      <c r="Q25" s="692" t="e">
        <f t="shared" ca="1" si="5"/>
        <v>#NAME?</v>
      </c>
      <c r="R25" s="686" t="e">
        <f ca="1">_xll.qlMakeOIS(,0,Q25,IborIndex,,"0D","actual/365 (fixed)",,,Trigger)</f>
        <v>#NAME?</v>
      </c>
      <c r="S25" s="691" t="e">
        <f ca="1">_xll.qlOvernightIndexedSwapFairRate(R25,_xll.ohTrigger(RecalcTrigger,Trigger))</f>
        <v>#NAME?</v>
      </c>
      <c r="T25" s="690" t="e">
        <f t="shared" ca="1" si="6"/>
        <v>#NAME?</v>
      </c>
      <c r="V25" s="687"/>
      <c r="W25" s="686" t="str">
        <f t="shared" si="7"/>
        <v>1D</v>
      </c>
      <c r="X25" s="682" t="e">
        <f ca="1">_xll.qlCalendarAdvance(Calendar,X24,W25,"f",FALSE)</f>
        <v>#NAME?</v>
      </c>
      <c r="Y25" s="681" t="e">
        <f ca="1">_xll.qlCalendarAdvance(Calendar,X25,NDays&amp;"D")</f>
        <v>#NAME?</v>
      </c>
      <c r="Z25" s="680" t="e">
        <f ca="1"/>
        <v>#N/A</v>
      </c>
      <c r="AA25" s="685"/>
      <c r="AB25" s="684"/>
    </row>
    <row r="26" spans="13:28" x14ac:dyDescent="0.2">
      <c r="M26" s="696" t="e">
        <f ca="1"/>
        <v>#NAME?</v>
      </c>
      <c r="N26" s="694" t="e">
        <f ca="1">_xll.qlRateHelperQuoteName(M26)</f>
        <v>#NAME?</v>
      </c>
      <c r="O26" s="682" t="e">
        <f ca="1">_xll.qlRateHelperLatestDate(M26,Trigger)</f>
        <v>#NAME?</v>
      </c>
      <c r="P26" s="693" t="e">
        <f ca="1">_xll.qlRateHelperQuoteValue(M26,_xll.ohTrigger(Trigger,RecalcTrigger))</f>
        <v>#NAME?</v>
      </c>
      <c r="Q26" s="692" t="e">
        <f t="shared" ca="1" si="5"/>
        <v>#NAME?</v>
      </c>
      <c r="R26" s="686" t="e">
        <f ca="1">_xll.qlMakeOIS(,0,Q26,IborIndex,,"0D","actual/365 (fixed)",,,Trigger)</f>
        <v>#NAME?</v>
      </c>
      <c r="S26" s="691" t="e">
        <f ca="1">_xll.qlOvernightIndexedSwapFairRate(R26,_xll.ohTrigger(RecalcTrigger,Trigger))</f>
        <v>#NAME?</v>
      </c>
      <c r="T26" s="690" t="e">
        <f t="shared" ca="1" si="6"/>
        <v>#NAME?</v>
      </c>
      <c r="V26" s="687"/>
      <c r="W26" s="686" t="str">
        <f t="shared" si="7"/>
        <v>1D</v>
      </c>
      <c r="X26" s="682" t="e">
        <f ca="1">_xll.qlCalendarAdvance(Calendar,X25,W26,"f",FALSE)</f>
        <v>#NAME?</v>
      </c>
      <c r="Y26" s="681" t="e">
        <f ca="1">_xll.qlCalendarAdvance(Calendar,X26,NDays&amp;"D")</f>
        <v>#NAME?</v>
      </c>
      <c r="Z26" s="680" t="e">
        <f ca="1"/>
        <v>#N/A</v>
      </c>
      <c r="AA26" s="685"/>
      <c r="AB26" s="684"/>
    </row>
    <row r="27" spans="13:28" x14ac:dyDescent="0.2">
      <c r="M27" s="696" t="e">
        <f ca="1"/>
        <v>#NAME?</v>
      </c>
      <c r="N27" s="694" t="e">
        <f ca="1">_xll.qlRateHelperQuoteName(M27)</f>
        <v>#NAME?</v>
      </c>
      <c r="O27" s="682" t="e">
        <f ca="1">_xll.qlRateHelperLatestDate(M27,Trigger)</f>
        <v>#NAME?</v>
      </c>
      <c r="P27" s="693" t="e">
        <f ca="1">_xll.qlRateHelperQuoteValue(M27,_xll.ohTrigger(Trigger,RecalcTrigger))</f>
        <v>#NAME?</v>
      </c>
      <c r="Q27" s="692" t="e">
        <f t="shared" ca="1" si="5"/>
        <v>#NAME?</v>
      </c>
      <c r="R27" s="686" t="e">
        <f ca="1">_xll.qlMakeOIS(,0,Q27,IborIndex,,"0D","actual/365 (fixed)",,,Trigger)</f>
        <v>#NAME?</v>
      </c>
      <c r="S27" s="691" t="e">
        <f ca="1">_xll.qlOvernightIndexedSwapFairRate(R27,_xll.ohTrigger(RecalcTrigger,Trigger))</f>
        <v>#NAME?</v>
      </c>
      <c r="T27" s="690" t="e">
        <f t="shared" ca="1" si="6"/>
        <v>#NAME?</v>
      </c>
      <c r="V27" s="687"/>
      <c r="W27" s="686" t="str">
        <f t="shared" si="7"/>
        <v>1D</v>
      </c>
      <c r="X27" s="682" t="e">
        <f ca="1">_xll.qlCalendarAdvance(Calendar,X26,W27,"f",FALSE)</f>
        <v>#NAME?</v>
      </c>
      <c r="Y27" s="681" t="e">
        <f ca="1">_xll.qlCalendarAdvance(Calendar,X27,NDays&amp;"D")</f>
        <v>#NAME?</v>
      </c>
      <c r="Z27" s="680" t="e">
        <f ca="1"/>
        <v>#N/A</v>
      </c>
      <c r="AA27" s="685"/>
      <c r="AB27" s="684"/>
    </row>
    <row r="28" spans="13:28" x14ac:dyDescent="0.2">
      <c r="M28" s="696" t="e">
        <f ca="1"/>
        <v>#NAME?</v>
      </c>
      <c r="N28" s="694" t="e">
        <f ca="1">_xll.qlRateHelperQuoteName(M28)</f>
        <v>#NAME?</v>
      </c>
      <c r="O28" s="682" t="e">
        <f ca="1">_xll.qlRateHelperLatestDate(M28,Trigger)</f>
        <v>#NAME?</v>
      </c>
      <c r="P28" s="693" t="e">
        <f ca="1">_xll.qlRateHelperQuoteValue(M28,_xll.ohTrigger(Trigger,RecalcTrigger))</f>
        <v>#NAME?</v>
      </c>
      <c r="Q28" s="692" t="e">
        <f t="shared" ca="1" si="5"/>
        <v>#NAME?</v>
      </c>
      <c r="R28" s="686" t="e">
        <f ca="1">_xll.qlMakeOIS(,0,Q28,IborIndex,,"0D","actual/365 (fixed)",,,Trigger)</f>
        <v>#NAME?</v>
      </c>
      <c r="S28" s="691" t="e">
        <f ca="1">_xll.qlOvernightIndexedSwapFairRate(R28,_xll.ohTrigger(RecalcTrigger,Trigger))</f>
        <v>#NAME?</v>
      </c>
      <c r="T28" s="690" t="e">
        <f t="shared" ca="1" si="6"/>
        <v>#NAME?</v>
      </c>
      <c r="V28" s="687"/>
      <c r="W28" s="686" t="str">
        <f t="shared" si="7"/>
        <v>1D</v>
      </c>
      <c r="X28" s="682" t="e">
        <f ca="1">_xll.qlCalendarAdvance(Calendar,X27,W28,"f",FALSE)</f>
        <v>#NAME?</v>
      </c>
      <c r="Y28" s="681" t="e">
        <f ca="1">_xll.qlCalendarAdvance(Calendar,X28,NDays&amp;"D")</f>
        <v>#NAME?</v>
      </c>
      <c r="Z28" s="680" t="e">
        <f ca="1"/>
        <v>#N/A</v>
      </c>
      <c r="AA28" s="685"/>
      <c r="AB28" s="684"/>
    </row>
    <row r="29" spans="13:28" x14ac:dyDescent="0.2">
      <c r="M29" s="696" t="e">
        <f ca="1"/>
        <v>#NAME?</v>
      </c>
      <c r="N29" s="694" t="e">
        <f ca="1">_xll.qlRateHelperQuoteName(M29)</f>
        <v>#NAME?</v>
      </c>
      <c r="O29" s="682" t="e">
        <f ca="1">_xll.qlRateHelperLatestDate(M29,Trigger)</f>
        <v>#NAME?</v>
      </c>
      <c r="P29" s="693" t="e">
        <f ca="1">_xll.qlRateHelperQuoteValue(M29,_xll.ohTrigger(Trigger,RecalcTrigger))</f>
        <v>#NAME?</v>
      </c>
      <c r="Q29" s="692" t="e">
        <f t="shared" ca="1" si="5"/>
        <v>#NAME?</v>
      </c>
      <c r="R29" s="686" t="e">
        <f ca="1">_xll.qlMakeOIS(,0,Q29,IborIndex,,"0D","actual/365 (fixed)",,,Trigger)</f>
        <v>#NAME?</v>
      </c>
      <c r="S29" s="691" t="e">
        <f ca="1">_xll.qlOvernightIndexedSwapFairRate(R29,_xll.ohTrigger(RecalcTrigger,Trigger))</f>
        <v>#NAME?</v>
      </c>
      <c r="T29" s="690" t="e">
        <f t="shared" ca="1" si="6"/>
        <v>#NAME?</v>
      </c>
      <c r="V29" s="687"/>
      <c r="W29" s="686" t="str">
        <f t="shared" si="7"/>
        <v>1D</v>
      </c>
      <c r="X29" s="682" t="e">
        <f ca="1">_xll.qlCalendarAdvance(Calendar,X28,W29,"f",FALSE)</f>
        <v>#NAME?</v>
      </c>
      <c r="Y29" s="681" t="e">
        <f ca="1">_xll.qlCalendarAdvance(Calendar,X29,NDays&amp;"D")</f>
        <v>#NAME?</v>
      </c>
      <c r="Z29" s="680" t="e">
        <f ca="1"/>
        <v>#N/A</v>
      </c>
      <c r="AA29" s="685"/>
      <c r="AB29" s="684"/>
    </row>
    <row r="30" spans="13:28" x14ac:dyDescent="0.2">
      <c r="M30" s="696" t="e">
        <f ca="1"/>
        <v>#NAME?</v>
      </c>
      <c r="N30" s="694" t="e">
        <f ca="1">_xll.qlRateHelperQuoteName(M30)</f>
        <v>#NAME?</v>
      </c>
      <c r="O30" s="682" t="e">
        <f ca="1">_xll.qlRateHelperLatestDate(M30,Trigger)</f>
        <v>#NAME?</v>
      </c>
      <c r="P30" s="693" t="e">
        <f ca="1">_xll.qlRateHelperQuoteValue(M30,_xll.ohTrigger(Trigger,RecalcTrigger))</f>
        <v>#NAME?</v>
      </c>
      <c r="Q30" s="692" t="e">
        <f t="shared" ca="1" si="5"/>
        <v>#NAME?</v>
      </c>
      <c r="R30" s="686" t="e">
        <f ca="1">_xll.qlMakeOIS(,0,Q30,IborIndex,,"0D","actual/365 (fixed)",,,Trigger)</f>
        <v>#NAME?</v>
      </c>
      <c r="S30" s="691" t="e">
        <f ca="1">_xll.qlOvernightIndexedSwapFairRate(R30,_xll.ohTrigger(RecalcTrigger,Trigger))</f>
        <v>#NAME?</v>
      </c>
      <c r="T30" s="690" t="e">
        <f t="shared" ca="1" si="6"/>
        <v>#NAME?</v>
      </c>
      <c r="V30" s="687"/>
      <c r="W30" s="686" t="str">
        <f t="shared" si="7"/>
        <v>1D</v>
      </c>
      <c r="X30" s="682" t="e">
        <f ca="1">_xll.qlCalendarAdvance(Calendar,X29,W30,"f",FALSE)</f>
        <v>#NAME?</v>
      </c>
      <c r="Y30" s="681" t="e">
        <f ca="1">_xll.qlCalendarAdvance(Calendar,X30,NDays&amp;"D")</f>
        <v>#NAME?</v>
      </c>
      <c r="Z30" s="680" t="e">
        <f ca="1"/>
        <v>#N/A</v>
      </c>
      <c r="AA30" s="685"/>
      <c r="AB30" s="684"/>
    </row>
    <row r="31" spans="13:28" x14ac:dyDescent="0.2">
      <c r="M31" s="696" t="e">
        <f ca="1"/>
        <v>#NAME?</v>
      </c>
      <c r="N31" s="694" t="e">
        <f ca="1">_xll.qlRateHelperQuoteName(M31)</f>
        <v>#NAME?</v>
      </c>
      <c r="O31" s="682" t="e">
        <f ca="1">_xll.qlRateHelperLatestDate(M31,Trigger)</f>
        <v>#NAME?</v>
      </c>
      <c r="P31" s="693" t="e">
        <f ca="1">_xll.qlRateHelperQuoteValue(M31,_xll.ohTrigger(Trigger,RecalcTrigger))</f>
        <v>#NAME?</v>
      </c>
      <c r="Q31" s="692" t="e">
        <f t="shared" ca="1" si="5"/>
        <v>#NAME?</v>
      </c>
      <c r="R31" s="686" t="e">
        <f ca="1">_xll.qlMakeOIS(,0,Q31,IborIndex,,"0D","actual/365 (fixed)",,,Trigger)</f>
        <v>#NAME?</v>
      </c>
      <c r="S31" s="691" t="e">
        <f ca="1">_xll.qlOvernightIndexedSwapFairRate(R31,_xll.ohTrigger(RecalcTrigger,Trigger))</f>
        <v>#NAME?</v>
      </c>
      <c r="T31" s="690" t="e">
        <f t="shared" ca="1" si="6"/>
        <v>#NAME?</v>
      </c>
      <c r="U31" s="679"/>
      <c r="V31" s="687"/>
      <c r="W31" s="686" t="str">
        <f t="shared" si="7"/>
        <v>1D</v>
      </c>
      <c r="X31" s="682" t="e">
        <f ca="1">_xll.qlCalendarAdvance(Calendar,X30,W31,"f",FALSE)</f>
        <v>#NAME?</v>
      </c>
      <c r="Y31" s="681" t="e">
        <f ca="1">_xll.qlCalendarAdvance(Calendar,X31,NDays&amp;"D")</f>
        <v>#NAME?</v>
      </c>
      <c r="Z31" s="680" t="e">
        <f ca="1"/>
        <v>#N/A</v>
      </c>
      <c r="AA31" s="685"/>
      <c r="AB31" s="684"/>
    </row>
    <row r="32" spans="13:28" x14ac:dyDescent="0.2">
      <c r="M32" s="696" t="e">
        <f ca="1"/>
        <v>#NAME?</v>
      </c>
      <c r="N32" s="694" t="e">
        <f ca="1">_xll.qlRateHelperQuoteName(M32)</f>
        <v>#NAME?</v>
      </c>
      <c r="O32" s="682" t="e">
        <f ca="1">_xll.qlRateHelperLatestDate(M32,Trigger)</f>
        <v>#NAME?</v>
      </c>
      <c r="P32" s="693" t="e">
        <f ca="1">_xll.qlRateHelperQuoteValue(M32,_xll.ohTrigger(Trigger,RecalcTrigger))</f>
        <v>#NAME?</v>
      </c>
      <c r="Q32" s="692" t="e">
        <f t="shared" ca="1" si="5"/>
        <v>#NAME?</v>
      </c>
      <c r="R32" s="686" t="e">
        <f ca="1">_xll.qlMakeOIS(,0,Q32,IborIndex,,"0D","actual/365 (fixed)",,,Trigger)</f>
        <v>#NAME?</v>
      </c>
      <c r="S32" s="691" t="e">
        <f ca="1">_xll.qlOvernightIndexedSwapFairRate(R32,_xll.ohTrigger(RecalcTrigger,Trigger))</f>
        <v>#NAME?</v>
      </c>
      <c r="T32" s="690" t="e">
        <f t="shared" ca="1" si="6"/>
        <v>#NAME?</v>
      </c>
      <c r="U32" s="679"/>
      <c r="V32" s="687"/>
      <c r="W32" s="686" t="str">
        <f t="shared" si="7"/>
        <v>1D</v>
      </c>
      <c r="X32" s="682" t="e">
        <f ca="1">_xll.qlCalendarAdvance(Calendar,X31,W32,"f",FALSE)</f>
        <v>#NAME?</v>
      </c>
      <c r="Y32" s="681" t="e">
        <f ca="1">_xll.qlCalendarAdvance(Calendar,X32,NDays&amp;"D")</f>
        <v>#NAME?</v>
      </c>
      <c r="Z32" s="680" t="e">
        <f ca="1"/>
        <v>#N/A</v>
      </c>
      <c r="AA32" s="685"/>
      <c r="AB32" s="684"/>
    </row>
    <row r="33" spans="13:28" x14ac:dyDescent="0.2">
      <c r="M33" s="696" t="e">
        <f ca="1"/>
        <v>#NAME?</v>
      </c>
      <c r="N33" s="694" t="e">
        <f ca="1">_xll.qlRateHelperQuoteName(M33)</f>
        <v>#NAME?</v>
      </c>
      <c r="O33" s="682" t="e">
        <f ca="1">_xll.qlRateHelperLatestDate(M33,Trigger)</f>
        <v>#NAME?</v>
      </c>
      <c r="P33" s="693" t="e">
        <f ca="1">_xll.qlRateHelperQuoteValue(M33,_xll.ohTrigger(Trigger,RecalcTrigger))</f>
        <v>#NAME?</v>
      </c>
      <c r="Q33" s="692" t="e">
        <f t="shared" ca="1" si="5"/>
        <v>#NAME?</v>
      </c>
      <c r="R33" s="686" t="e">
        <f ca="1">_xll.qlMakeOIS(,0,Q33,IborIndex,,"0D","actual/365 (fixed)",,,Trigger)</f>
        <v>#NAME?</v>
      </c>
      <c r="S33" s="691" t="e">
        <f ca="1">_xll.qlOvernightIndexedSwapFairRate(R33,_xll.ohTrigger(RecalcTrigger,Trigger))</f>
        <v>#NAME?</v>
      </c>
      <c r="T33" s="690" t="e">
        <f t="shared" ca="1" si="6"/>
        <v>#NAME?</v>
      </c>
      <c r="U33" s="679"/>
      <c r="V33" s="687"/>
      <c r="W33" s="686" t="str">
        <f t="shared" si="7"/>
        <v>1D</v>
      </c>
      <c r="X33" s="682" t="e">
        <f ca="1">_xll.qlCalendarAdvance(Calendar,X32,W33,"f",FALSE)</f>
        <v>#NAME?</v>
      </c>
      <c r="Y33" s="681" t="e">
        <f ca="1">_xll.qlCalendarAdvance(Calendar,X33,NDays&amp;"D")</f>
        <v>#NAME?</v>
      </c>
      <c r="Z33" s="680" t="e">
        <f ca="1"/>
        <v>#N/A</v>
      </c>
      <c r="AA33" s="685"/>
      <c r="AB33" s="684"/>
    </row>
    <row r="34" spans="13:28" x14ac:dyDescent="0.2">
      <c r="M34" s="696" t="e">
        <f ca="1"/>
        <v>#NAME?</v>
      </c>
      <c r="N34" s="694" t="e">
        <f ca="1">_xll.qlRateHelperQuoteName(M34)</f>
        <v>#NAME?</v>
      </c>
      <c r="O34" s="682" t="e">
        <f ca="1">_xll.qlRateHelperLatestDate(M34,Trigger)</f>
        <v>#NAME?</v>
      </c>
      <c r="P34" s="693" t="e">
        <f ca="1">_xll.qlRateHelperQuoteValue(M34,_xll.ohTrigger(Trigger,RecalcTrigger))</f>
        <v>#NAME?</v>
      </c>
      <c r="Q34" s="692" t="e">
        <f t="shared" ca="1" si="5"/>
        <v>#NAME?</v>
      </c>
      <c r="R34" s="686" t="e">
        <f ca="1">_xll.qlMakeOIS(,0,Q34,IborIndex,,"0D","actual/365 (fixed)",,,Trigger)</f>
        <v>#NAME?</v>
      </c>
      <c r="S34" s="691" t="e">
        <f ca="1">_xll.qlOvernightIndexedSwapFairRate(R34,_xll.ohTrigger(RecalcTrigger,Trigger))</f>
        <v>#NAME?</v>
      </c>
      <c r="T34" s="690" t="e">
        <f t="shared" ca="1" si="6"/>
        <v>#NAME?</v>
      </c>
      <c r="V34" s="687"/>
      <c r="W34" s="686" t="str">
        <f t="shared" si="7"/>
        <v>1D</v>
      </c>
      <c r="X34" s="682" t="e">
        <f ca="1">_xll.qlCalendarAdvance(Calendar,X33,W34,"f",FALSE)</f>
        <v>#NAME?</v>
      </c>
      <c r="Y34" s="681" t="e">
        <f ca="1">_xll.qlCalendarAdvance(Calendar,X34,NDays&amp;"D")</f>
        <v>#NAME?</v>
      </c>
      <c r="Z34" s="680" t="e">
        <f ca="1"/>
        <v>#N/A</v>
      </c>
      <c r="AA34" s="685"/>
      <c r="AB34" s="684"/>
    </row>
    <row r="35" spans="13:28" x14ac:dyDescent="0.2">
      <c r="M35" s="696" t="e">
        <f ca="1"/>
        <v>#NAME?</v>
      </c>
      <c r="N35" s="694" t="e">
        <f ca="1">_xll.qlRateHelperQuoteName(M35)</f>
        <v>#NAME?</v>
      </c>
      <c r="O35" s="682" t="e">
        <f ca="1">_xll.qlRateHelperLatestDate(M35,Trigger)</f>
        <v>#NAME?</v>
      </c>
      <c r="P35" s="693" t="e">
        <f ca="1">_xll.qlRateHelperQuoteValue(M35,_xll.ohTrigger(Trigger,RecalcTrigger))</f>
        <v>#NAME?</v>
      </c>
      <c r="Q35" s="692" t="e">
        <f t="shared" ca="1" si="5"/>
        <v>#NAME?</v>
      </c>
      <c r="R35" s="686" t="e">
        <f ca="1">_xll.qlMakeOIS(,0,Q35,IborIndex,,"0D","actual/365 (fixed)",,,Trigger)</f>
        <v>#NAME?</v>
      </c>
      <c r="S35" s="691" t="e">
        <f ca="1">_xll.qlOvernightIndexedSwapFairRate(R35,_xll.ohTrigger(RecalcTrigger,Trigger))</f>
        <v>#NAME?</v>
      </c>
      <c r="T35" s="690" t="e">
        <f t="shared" ca="1" si="6"/>
        <v>#NAME?</v>
      </c>
      <c r="V35" s="687"/>
      <c r="W35" s="686" t="str">
        <f t="shared" si="7"/>
        <v>1D</v>
      </c>
      <c r="X35" s="682" t="e">
        <f ca="1">_xll.qlCalendarAdvance(Calendar,X34,W35,"f",FALSE)</f>
        <v>#NAME?</v>
      </c>
      <c r="Y35" s="681" t="e">
        <f ca="1">_xll.qlCalendarAdvance(Calendar,X35,NDays&amp;"D")</f>
        <v>#NAME?</v>
      </c>
      <c r="Z35" s="680" t="e">
        <f ca="1"/>
        <v>#N/A</v>
      </c>
      <c r="AA35" s="685"/>
      <c r="AB35" s="684"/>
    </row>
    <row r="36" spans="13:28" x14ac:dyDescent="0.2">
      <c r="M36" s="696" t="e">
        <f ca="1"/>
        <v>#NAME?</v>
      </c>
      <c r="N36" s="694" t="e">
        <f ca="1">_xll.qlRateHelperQuoteName(M36)</f>
        <v>#NAME?</v>
      </c>
      <c r="O36" s="682" t="e">
        <f ca="1">_xll.qlRateHelperLatestDate(M36,Trigger)</f>
        <v>#NAME?</v>
      </c>
      <c r="P36" s="693" t="e">
        <f ca="1">_xll.qlRateHelperQuoteValue(M36,_xll.ohTrigger(Trigger,RecalcTrigger))</f>
        <v>#NAME?</v>
      </c>
      <c r="Q36" s="692" t="e">
        <f t="shared" ca="1" si="5"/>
        <v>#NAME?</v>
      </c>
      <c r="R36" s="686" t="e">
        <f ca="1">_xll.qlMakeOIS(,0,Q36,IborIndex,,"0D","actual/365 (fixed)",,,Trigger)</f>
        <v>#NAME?</v>
      </c>
      <c r="S36" s="691" t="e">
        <f ca="1">_xll.qlOvernightIndexedSwapFairRate(R36,_xll.ohTrigger(RecalcTrigger,Trigger))</f>
        <v>#NAME?</v>
      </c>
      <c r="T36" s="690" t="e">
        <f t="shared" ca="1" si="6"/>
        <v>#NAME?</v>
      </c>
      <c r="U36" s="679"/>
      <c r="V36" s="687"/>
      <c r="W36" s="686" t="str">
        <f t="shared" si="7"/>
        <v>1D</v>
      </c>
      <c r="X36" s="682" t="e">
        <f ca="1">_xll.qlCalendarAdvance(Calendar,X35,W36,"f",FALSE)</f>
        <v>#NAME?</v>
      </c>
      <c r="Y36" s="681" t="e">
        <f ca="1">_xll.qlCalendarAdvance(Calendar,X36,NDays&amp;"D")</f>
        <v>#NAME?</v>
      </c>
      <c r="Z36" s="680" t="e">
        <f ca="1"/>
        <v>#N/A</v>
      </c>
      <c r="AA36" s="685"/>
      <c r="AB36" s="684"/>
    </row>
    <row r="37" spans="13:28" x14ac:dyDescent="0.2">
      <c r="M37" s="696" t="e">
        <f ca="1"/>
        <v>#NAME?</v>
      </c>
      <c r="N37" s="694" t="e">
        <f ca="1">_xll.qlRateHelperQuoteName(M37)</f>
        <v>#NAME?</v>
      </c>
      <c r="O37" s="682" t="e">
        <f ca="1">_xll.qlRateHelperLatestDate(M37,Trigger)</f>
        <v>#NAME?</v>
      </c>
      <c r="P37" s="693" t="e">
        <f ca="1">_xll.qlRateHelperQuoteValue(M37,_xll.ohTrigger(Trigger,RecalcTrigger))</f>
        <v>#NAME?</v>
      </c>
      <c r="Q37" s="692" t="e">
        <f t="shared" ca="1" si="5"/>
        <v>#NAME?</v>
      </c>
      <c r="R37" s="686" t="e">
        <f ca="1">_xll.qlMakeOIS(,0,Q37,IborIndex,,"0D","actual/365 (fixed)",,,Trigger)</f>
        <v>#NAME?</v>
      </c>
      <c r="S37" s="691" t="e">
        <f ca="1">_xll.qlOvernightIndexedSwapFairRate(R37,_xll.ohTrigger(RecalcTrigger,Trigger))</f>
        <v>#NAME?</v>
      </c>
      <c r="T37" s="690" t="e">
        <f t="shared" ca="1" si="6"/>
        <v>#NAME?</v>
      </c>
      <c r="U37" s="679"/>
      <c r="V37" s="687"/>
      <c r="W37" s="686" t="str">
        <f t="shared" si="7"/>
        <v>1D</v>
      </c>
      <c r="X37" s="682" t="e">
        <f ca="1">_xll.qlCalendarAdvance(Calendar,X36,W37,"f",FALSE)</f>
        <v>#NAME?</v>
      </c>
      <c r="Y37" s="681" t="e">
        <f ca="1">_xll.qlCalendarAdvance(Calendar,X37,NDays&amp;"D")</f>
        <v>#NAME?</v>
      </c>
      <c r="Z37" s="680" t="e">
        <f ca="1"/>
        <v>#N/A</v>
      </c>
      <c r="AA37" s="685"/>
      <c r="AB37" s="684"/>
    </row>
    <row r="38" spans="13:28" x14ac:dyDescent="0.2">
      <c r="M38" s="696" t="e">
        <f ca="1"/>
        <v>#NAME?</v>
      </c>
      <c r="N38" s="694" t="e">
        <f ca="1">_xll.qlRateHelperQuoteName(M38)</f>
        <v>#NAME?</v>
      </c>
      <c r="O38" s="682" t="e">
        <f ca="1">_xll.qlRateHelperLatestDate(M38,Trigger)</f>
        <v>#NAME?</v>
      </c>
      <c r="P38" s="693" t="e">
        <f ca="1">_xll.qlRateHelperQuoteValue(M38,_xll.ohTrigger(Trigger,RecalcTrigger))</f>
        <v>#NAME?</v>
      </c>
      <c r="Q38" s="692" t="e">
        <f t="shared" ca="1" si="5"/>
        <v>#NAME?</v>
      </c>
      <c r="R38" s="686" t="e">
        <f ca="1">_xll.qlMakeOIS(,0,Q38,IborIndex,,"0D","actual/365 (fixed)",,,Trigger)</f>
        <v>#NAME?</v>
      </c>
      <c r="S38" s="691" t="e">
        <f ca="1">_xll.qlOvernightIndexedSwapFairRate(R38,_xll.ohTrigger(RecalcTrigger,Trigger))</f>
        <v>#NAME?</v>
      </c>
      <c r="T38" s="690" t="e">
        <f t="shared" ca="1" si="6"/>
        <v>#NAME?</v>
      </c>
      <c r="U38" s="679"/>
      <c r="V38" s="687"/>
      <c r="W38" s="686" t="str">
        <f t="shared" si="7"/>
        <v>1D</v>
      </c>
      <c r="X38" s="682" t="e">
        <f ca="1">_xll.qlCalendarAdvance(Calendar,X37,W38,"f",FALSE)</f>
        <v>#NAME?</v>
      </c>
      <c r="Y38" s="681" t="e">
        <f ca="1">_xll.qlCalendarAdvance(Calendar,X38,NDays&amp;"D")</f>
        <v>#NAME?</v>
      </c>
      <c r="Z38" s="680" t="e">
        <f ca="1"/>
        <v>#N/A</v>
      </c>
      <c r="AA38" s="685"/>
      <c r="AB38" s="684"/>
    </row>
    <row r="39" spans="13:28" x14ac:dyDescent="0.2">
      <c r="M39" s="696" t="e">
        <f ca="1"/>
        <v>#NAME?</v>
      </c>
      <c r="N39" s="694" t="e">
        <f ca="1">_xll.qlRateHelperQuoteName(M39)</f>
        <v>#NAME?</v>
      </c>
      <c r="O39" s="682" t="e">
        <f ca="1">_xll.qlRateHelperLatestDate(M39,Trigger)</f>
        <v>#NAME?</v>
      </c>
      <c r="P39" s="693" t="e">
        <f ca="1">_xll.qlRateHelperQuoteValue(M39,_xll.ohTrigger(Trigger,RecalcTrigger))</f>
        <v>#NAME?</v>
      </c>
      <c r="Q39" s="692" t="e">
        <f t="shared" ca="1" si="5"/>
        <v>#NAME?</v>
      </c>
      <c r="R39" s="686" t="e">
        <f ca="1">_xll.qlMakeOIS(,0,Q39,IborIndex,,"0D","actual/365 (fixed)",,,Trigger)</f>
        <v>#NAME?</v>
      </c>
      <c r="S39" s="691" t="e">
        <f ca="1">_xll.qlOvernightIndexedSwapFairRate(R39,_xll.ohTrigger(RecalcTrigger,Trigger))</f>
        <v>#NAME?</v>
      </c>
      <c r="T39" s="690" t="e">
        <f t="shared" ca="1" si="6"/>
        <v>#NAME?</v>
      </c>
      <c r="U39" s="679"/>
      <c r="V39" s="687"/>
      <c r="W39" s="686" t="str">
        <f t="shared" si="7"/>
        <v>1D</v>
      </c>
      <c r="X39" s="682" t="e">
        <f ca="1">_xll.qlCalendarAdvance(Calendar,X38,W39,"f",FALSE)</f>
        <v>#NAME?</v>
      </c>
      <c r="Y39" s="681" t="e">
        <f ca="1">_xll.qlCalendarAdvance(Calendar,X39,NDays&amp;"D")</f>
        <v>#NAME?</v>
      </c>
      <c r="Z39" s="680" t="e">
        <f ca="1"/>
        <v>#N/A</v>
      </c>
      <c r="AA39" s="685"/>
      <c r="AB39" s="684"/>
    </row>
    <row r="40" spans="13:28" x14ac:dyDescent="0.2">
      <c r="M40" s="696" t="e">
        <f ca="1"/>
        <v>#NAME?</v>
      </c>
      <c r="N40" s="694" t="e">
        <f ca="1">_xll.qlRateHelperQuoteName(M40)</f>
        <v>#NAME?</v>
      </c>
      <c r="O40" s="682" t="e">
        <f ca="1">_xll.qlRateHelperLatestDate(M40,Trigger)</f>
        <v>#NAME?</v>
      </c>
      <c r="P40" s="693" t="e">
        <f ca="1">_xll.qlRateHelperQuoteValue(M40,_xll.ohTrigger(Trigger,RecalcTrigger))</f>
        <v>#NAME?</v>
      </c>
      <c r="Q40" s="692" t="e">
        <f t="shared" ca="1" si="5"/>
        <v>#NAME?</v>
      </c>
      <c r="R40" s="686" t="e">
        <f ca="1">_xll.qlMakeOIS(,0,Q40,IborIndex,,"0D","actual/365 (fixed)",,,Trigger)</f>
        <v>#NAME?</v>
      </c>
      <c r="S40" s="691" t="e">
        <f ca="1">_xll.qlOvernightIndexedSwapFairRate(R40,_xll.ohTrigger(RecalcTrigger,Trigger))</f>
        <v>#NAME?</v>
      </c>
      <c r="T40" s="690" t="e">
        <f t="shared" ca="1" si="6"/>
        <v>#NAME?</v>
      </c>
      <c r="U40" s="679"/>
      <c r="V40" s="687"/>
      <c r="W40" s="686" t="str">
        <f t="shared" si="7"/>
        <v>1D</v>
      </c>
      <c r="X40" s="682" t="e">
        <f ca="1">_xll.qlCalendarAdvance(Calendar,X39,W40,"f",FALSE)</f>
        <v>#NAME?</v>
      </c>
      <c r="Y40" s="681" t="e">
        <f ca="1">_xll.qlCalendarAdvance(Calendar,X40,NDays&amp;"D")</f>
        <v>#NAME?</v>
      </c>
      <c r="Z40" s="680" t="e">
        <f ca="1"/>
        <v>#N/A</v>
      </c>
      <c r="AA40" s="685"/>
      <c r="AB40" s="684"/>
    </row>
    <row r="41" spans="13:28" x14ac:dyDescent="0.2">
      <c r="M41" s="696" t="e">
        <f ca="1"/>
        <v>#NAME?</v>
      </c>
      <c r="N41" s="694" t="e">
        <f ca="1">_xll.qlRateHelperQuoteName(M41)</f>
        <v>#NAME?</v>
      </c>
      <c r="O41" s="682" t="e">
        <f ca="1">_xll.qlRateHelperLatestDate(M41,Trigger)</f>
        <v>#NAME?</v>
      </c>
      <c r="P41" s="693" t="e">
        <f ca="1">_xll.qlRateHelperQuoteValue(M41,_xll.ohTrigger(Trigger,RecalcTrigger))</f>
        <v>#NAME?</v>
      </c>
      <c r="Q41" s="692" t="e">
        <f t="shared" ca="1" si="5"/>
        <v>#NAME?</v>
      </c>
      <c r="R41" s="686" t="e">
        <f ca="1">_xll.qlMakeOIS(,0,Q41,IborIndex,,"0D","actual/365 (fixed)",,,Trigger)</f>
        <v>#NAME?</v>
      </c>
      <c r="S41" s="691" t="e">
        <f ca="1">_xll.qlOvernightIndexedSwapFairRate(R41,_xll.ohTrigger(RecalcTrigger,Trigger))</f>
        <v>#NAME?</v>
      </c>
      <c r="T41" s="690" t="e">
        <f t="shared" ca="1" si="6"/>
        <v>#NAME?</v>
      </c>
      <c r="U41" s="679"/>
      <c r="V41" s="687"/>
      <c r="W41" s="686" t="str">
        <f t="shared" si="7"/>
        <v>1D</v>
      </c>
      <c r="X41" s="682" t="e">
        <f ca="1">_xll.qlCalendarAdvance(Calendar,X40,W41,"f",FALSE)</f>
        <v>#NAME?</v>
      </c>
      <c r="Y41" s="681" t="e">
        <f ca="1">_xll.qlCalendarAdvance(Calendar,X41,NDays&amp;"D")</f>
        <v>#NAME?</v>
      </c>
      <c r="Z41" s="680" t="e">
        <f ca="1"/>
        <v>#N/A</v>
      </c>
      <c r="AA41" s="685"/>
      <c r="AB41" s="684"/>
    </row>
    <row r="42" spans="13:28" x14ac:dyDescent="0.2">
      <c r="M42" s="696" t="e">
        <f ca="1"/>
        <v>#NAME?</v>
      </c>
      <c r="N42" s="694" t="e">
        <f ca="1">_xll.qlRateHelperQuoteName(M42)</f>
        <v>#NAME?</v>
      </c>
      <c r="O42" s="682" t="e">
        <f ca="1">_xll.qlRateHelperLatestDate(M42,Trigger)</f>
        <v>#NAME?</v>
      </c>
      <c r="P42" s="693" t="e">
        <f ca="1">_xll.qlRateHelperQuoteValue(M42,_xll.ohTrigger(Trigger,RecalcTrigger))</f>
        <v>#NAME?</v>
      </c>
      <c r="Q42" s="692" t="e">
        <f t="shared" ca="1" si="5"/>
        <v>#NAME?</v>
      </c>
      <c r="R42" s="686" t="e">
        <f ca="1">_xll.qlMakeOIS(,0,Q42,IborIndex,,"0D","actual/365 (fixed)",,,Trigger)</f>
        <v>#NAME?</v>
      </c>
      <c r="S42" s="691" t="e">
        <f ca="1">_xll.qlOvernightIndexedSwapFairRate(R42,_xll.ohTrigger(RecalcTrigger,Trigger))</f>
        <v>#NAME?</v>
      </c>
      <c r="T42" s="690" t="e">
        <f t="shared" ca="1" si="6"/>
        <v>#NAME?</v>
      </c>
      <c r="U42" s="679"/>
      <c r="V42" s="687"/>
      <c r="W42" s="686" t="str">
        <f t="shared" si="7"/>
        <v>1D</v>
      </c>
      <c r="X42" s="682" t="e">
        <f ca="1">_xll.qlCalendarAdvance(Calendar,X41,W42,"f",FALSE)</f>
        <v>#NAME?</v>
      </c>
      <c r="Y42" s="681" t="e">
        <f ca="1">_xll.qlCalendarAdvance(Calendar,X42,NDays&amp;"D")</f>
        <v>#NAME?</v>
      </c>
      <c r="Z42" s="680" t="e">
        <f ca="1"/>
        <v>#N/A</v>
      </c>
      <c r="AA42" s="685"/>
      <c r="AB42" s="684"/>
    </row>
    <row r="43" spans="13:28" x14ac:dyDescent="0.2">
      <c r="M43" s="696" t="e">
        <f ca="1"/>
        <v>#NAME?</v>
      </c>
      <c r="N43" s="694" t="e">
        <f ca="1">_xll.qlRateHelperQuoteName(M43)</f>
        <v>#NAME?</v>
      </c>
      <c r="O43" s="682" t="e">
        <f ca="1">_xll.qlRateHelperLatestDate(M43,Trigger)</f>
        <v>#NAME?</v>
      </c>
      <c r="P43" s="693" t="e">
        <f ca="1">_xll.qlRateHelperQuoteValue(M43,_xll.ohTrigger(Trigger,RecalcTrigger))</f>
        <v>#NAME?</v>
      </c>
      <c r="Q43" s="692" t="e">
        <f t="shared" ca="1" si="5"/>
        <v>#NAME?</v>
      </c>
      <c r="R43" s="686" t="e">
        <f ca="1">_xll.qlMakeOIS(,0,Q43,IborIndex,,"0D","actual/365 (fixed)",,,Trigger)</f>
        <v>#NAME?</v>
      </c>
      <c r="S43" s="691" t="e">
        <f ca="1">_xll.qlOvernightIndexedSwapFairRate(R43,_xll.ohTrigger(RecalcTrigger,Trigger))</f>
        <v>#NAME?</v>
      </c>
      <c r="T43" s="690" t="e">
        <f t="shared" ca="1" si="6"/>
        <v>#NAME?</v>
      </c>
      <c r="U43" s="679"/>
      <c r="V43" s="687"/>
      <c r="W43" s="686" t="str">
        <f t="shared" si="7"/>
        <v>1D</v>
      </c>
      <c r="X43" s="682" t="e">
        <f ca="1">_xll.qlCalendarAdvance(Calendar,X42,W43,"f",FALSE)</f>
        <v>#NAME?</v>
      </c>
      <c r="Y43" s="681" t="e">
        <f ca="1">_xll.qlCalendarAdvance(Calendar,X43,NDays&amp;"D")</f>
        <v>#NAME?</v>
      </c>
      <c r="Z43" s="680" t="e">
        <f ca="1"/>
        <v>#N/A</v>
      </c>
      <c r="AA43" s="685"/>
      <c r="AB43" s="684"/>
    </row>
    <row r="44" spans="13:28" x14ac:dyDescent="0.2">
      <c r="M44" s="696" t="e">
        <f ca="1"/>
        <v>#NAME?</v>
      </c>
      <c r="N44" s="694" t="e">
        <f ca="1">_xll.qlRateHelperQuoteName(M44)</f>
        <v>#NAME?</v>
      </c>
      <c r="O44" s="682" t="e">
        <f ca="1">_xll.qlRateHelperLatestDate(M44,Trigger)</f>
        <v>#NAME?</v>
      </c>
      <c r="P44" s="693" t="e">
        <f ca="1">_xll.qlRateHelperQuoteValue(M44,_xll.ohTrigger(Trigger,RecalcTrigger))</f>
        <v>#NAME?</v>
      </c>
      <c r="Q44" s="692" t="e">
        <f t="shared" ca="1" si="5"/>
        <v>#NAME?</v>
      </c>
      <c r="R44" s="686" t="e">
        <f ca="1">_xll.qlMakeOIS(,0,Q44,IborIndex,,"0D","actual/365 (fixed)",,,Trigger)</f>
        <v>#NAME?</v>
      </c>
      <c r="S44" s="691" t="e">
        <f ca="1">_xll.qlOvernightIndexedSwapFairRate(R44,_xll.ohTrigger(RecalcTrigger,Trigger))</f>
        <v>#NAME?</v>
      </c>
      <c r="T44" s="690" t="e">
        <f t="shared" ca="1" si="6"/>
        <v>#NAME?</v>
      </c>
      <c r="U44" s="679"/>
      <c r="V44" s="687"/>
      <c r="W44" s="686" t="str">
        <f t="shared" si="7"/>
        <v>1D</v>
      </c>
      <c r="X44" s="682" t="e">
        <f ca="1">_xll.qlCalendarAdvance(Calendar,X43,W44,"f",FALSE)</f>
        <v>#NAME?</v>
      </c>
      <c r="Y44" s="681" t="e">
        <f ca="1">_xll.qlCalendarAdvance(Calendar,X44,NDays&amp;"D")</f>
        <v>#NAME?</v>
      </c>
      <c r="Z44" s="680" t="e">
        <f ca="1"/>
        <v>#N/A</v>
      </c>
      <c r="AA44" s="685"/>
      <c r="AB44" s="684"/>
    </row>
    <row r="45" spans="13:28" x14ac:dyDescent="0.2">
      <c r="M45" s="696" t="e">
        <f ca="1"/>
        <v>#NAME?</v>
      </c>
      <c r="N45" s="694" t="e">
        <f ca="1">_xll.qlRateHelperQuoteName(M45)</f>
        <v>#NAME?</v>
      </c>
      <c r="O45" s="682" t="e">
        <f ca="1">_xll.qlRateHelperLatestDate(M45,Trigger)</f>
        <v>#NAME?</v>
      </c>
      <c r="P45" s="693" t="e">
        <f ca="1">_xll.qlRateHelperQuoteValue(M45,_xll.ohTrigger(Trigger,RecalcTrigger))</f>
        <v>#NAME?</v>
      </c>
      <c r="Q45" s="692" t="e">
        <f t="shared" ca="1" si="5"/>
        <v>#NAME?</v>
      </c>
      <c r="R45" s="686" t="e">
        <f ca="1">_xll.qlMakeOIS(,0,Q45,IborIndex,,"0D","actual/365 (fixed)",,,Trigger)</f>
        <v>#NAME?</v>
      </c>
      <c r="S45" s="691" t="e">
        <f ca="1">_xll.qlOvernightIndexedSwapFairRate(R45,_xll.ohTrigger(RecalcTrigger,Trigger))</f>
        <v>#NAME?</v>
      </c>
      <c r="T45" s="690" t="e">
        <f t="shared" ca="1" si="6"/>
        <v>#NAME?</v>
      </c>
      <c r="U45" s="679"/>
      <c r="V45" s="687"/>
      <c r="W45" s="686" t="str">
        <f t="shared" si="7"/>
        <v>1D</v>
      </c>
      <c r="X45" s="682" t="e">
        <f ca="1">_xll.qlCalendarAdvance(Calendar,X44,W45,"f",FALSE)</f>
        <v>#NAME?</v>
      </c>
      <c r="Y45" s="681" t="e">
        <f ca="1">_xll.qlCalendarAdvance(Calendar,X45,NDays&amp;"D")</f>
        <v>#NAME?</v>
      </c>
      <c r="Z45" s="680" t="e">
        <f ca="1"/>
        <v>#N/A</v>
      </c>
      <c r="AA45" s="685"/>
      <c r="AB45" s="684"/>
    </row>
    <row r="46" spans="13:28" ht="12" thickBot="1" x14ac:dyDescent="0.25">
      <c r="M46" s="695" t="e">
        <f ca="1"/>
        <v>#NAME?</v>
      </c>
      <c r="N46" s="694" t="e">
        <f ca="1">_xll.qlRateHelperQuoteName(M46)</f>
        <v>#NAME?</v>
      </c>
      <c r="O46" s="682" t="e">
        <f ca="1">_xll.qlRateHelperLatestDate(M46,Trigger)</f>
        <v>#NAME?</v>
      </c>
      <c r="P46" s="693" t="e">
        <f ca="1">_xll.qlRateHelperQuoteValue(M46,_xll.ohTrigger(Trigger,RecalcTrigger))</f>
        <v>#NAME?</v>
      </c>
      <c r="Q46" s="692" t="e">
        <f t="shared" ca="1" si="5"/>
        <v>#NAME?</v>
      </c>
      <c r="R46" s="686" t="e">
        <f ca="1">_xll.qlMakeOIS(,0,Q46,IborIndex,,"0D","actual/365 (fixed)",,,Trigger)</f>
        <v>#NAME?</v>
      </c>
      <c r="S46" s="691" t="e">
        <f ca="1">_xll.qlOvernightIndexedSwapFairRate(R46,_xll.ohTrigger(RecalcTrigger,Trigger))</f>
        <v>#NAME?</v>
      </c>
      <c r="T46" s="690" t="e">
        <f t="shared" ca="1" si="6"/>
        <v>#NAME?</v>
      </c>
      <c r="U46" s="679"/>
      <c r="V46" s="687"/>
      <c r="W46" s="686" t="str">
        <f t="shared" si="7"/>
        <v>1D</v>
      </c>
      <c r="X46" s="682" t="e">
        <f ca="1">_xll.qlCalendarAdvance(Calendar,X45,W46,"f",FALSE)</f>
        <v>#NAME?</v>
      </c>
      <c r="Y46" s="681" t="e">
        <f ca="1">_xll.qlCalendarAdvance(Calendar,X46,NDays&amp;"D")</f>
        <v>#NAME?</v>
      </c>
      <c r="Z46" s="680" t="e">
        <f ca="1"/>
        <v>#N/A</v>
      </c>
      <c r="AA46" s="685"/>
      <c r="AB46" s="684"/>
    </row>
    <row r="47" spans="13:28" x14ac:dyDescent="0.2">
      <c r="M47" s="689"/>
      <c r="N47" s="689"/>
      <c r="O47" s="689"/>
      <c r="P47" s="689"/>
      <c r="Q47" s="689"/>
      <c r="R47" s="689"/>
      <c r="S47" s="689"/>
      <c r="T47" s="688"/>
      <c r="U47" s="679"/>
      <c r="V47" s="687"/>
      <c r="W47" s="686" t="str">
        <f t="shared" si="7"/>
        <v>1D</v>
      </c>
      <c r="X47" s="682" t="e">
        <f ca="1">_xll.qlCalendarAdvance(Calendar,X46,W47,"f",FALSE)</f>
        <v>#NAME?</v>
      </c>
      <c r="Y47" s="681" t="e">
        <f ca="1">_xll.qlCalendarAdvance(Calendar,X47,NDays&amp;"D")</f>
        <v>#NAME?</v>
      </c>
      <c r="Z47" s="680" t="e">
        <f ca="1"/>
        <v>#N/A</v>
      </c>
      <c r="AA47" s="685"/>
      <c r="AB47" s="684"/>
    </row>
    <row r="48" spans="13:28" x14ac:dyDescent="0.2">
      <c r="U48" s="679"/>
      <c r="V48" s="687"/>
      <c r="W48" s="686" t="str">
        <f t="shared" si="7"/>
        <v>1D</v>
      </c>
      <c r="X48" s="682" t="e">
        <f ca="1">_xll.qlCalendarAdvance(Calendar,X47,W48,"f",FALSE)</f>
        <v>#NAME?</v>
      </c>
      <c r="Y48" s="681" t="e">
        <f ca="1">_xll.qlCalendarAdvance(Calendar,X48,NDays&amp;"D")</f>
        <v>#NAME?</v>
      </c>
      <c r="Z48" s="680" t="e">
        <f ca="1"/>
        <v>#N/A</v>
      </c>
      <c r="AA48" s="685"/>
      <c r="AB48" s="684"/>
    </row>
    <row r="49" spans="21:28" x14ac:dyDescent="0.2">
      <c r="U49" s="679"/>
      <c r="V49" s="687"/>
      <c r="W49" s="686" t="str">
        <f t="shared" si="7"/>
        <v>1D</v>
      </c>
      <c r="X49" s="682" t="e">
        <f ca="1">_xll.qlCalendarAdvance(Calendar,X48,W49,"f",FALSE)</f>
        <v>#NAME?</v>
      </c>
      <c r="Y49" s="681" t="e">
        <f ca="1">_xll.qlCalendarAdvance(Calendar,X49,NDays&amp;"D")</f>
        <v>#NAME?</v>
      </c>
      <c r="Z49" s="680" t="e">
        <f ca="1"/>
        <v>#N/A</v>
      </c>
      <c r="AA49" s="685"/>
      <c r="AB49" s="684"/>
    </row>
    <row r="50" spans="21:28" x14ac:dyDescent="0.2">
      <c r="U50" s="679"/>
      <c r="V50" s="687"/>
      <c r="W50" s="686" t="str">
        <f t="shared" si="7"/>
        <v>1D</v>
      </c>
      <c r="X50" s="682" t="e">
        <f ca="1">_xll.qlCalendarAdvance(Calendar,X49,W50,"f",FALSE)</f>
        <v>#NAME?</v>
      </c>
      <c r="Y50" s="681" t="e">
        <f ca="1">_xll.qlCalendarAdvance(Calendar,X50,NDays&amp;"D")</f>
        <v>#NAME?</v>
      </c>
      <c r="Z50" s="680" t="e">
        <f ca="1"/>
        <v>#N/A</v>
      </c>
      <c r="AA50" s="685"/>
      <c r="AB50" s="684"/>
    </row>
    <row r="51" spans="21:28" x14ac:dyDescent="0.2">
      <c r="U51" s="679"/>
      <c r="V51" s="687"/>
      <c r="W51" s="686" t="str">
        <f t="shared" si="7"/>
        <v>1D</v>
      </c>
      <c r="X51" s="682" t="e">
        <f ca="1">_xll.qlCalendarAdvance(Calendar,X50,W51,"f",FALSE)</f>
        <v>#NAME?</v>
      </c>
      <c r="Y51" s="681" t="e">
        <f ca="1">_xll.qlCalendarAdvance(Calendar,X51,NDays&amp;"D")</f>
        <v>#NAME?</v>
      </c>
      <c r="Z51" s="680" t="e">
        <f ca="1"/>
        <v>#N/A</v>
      </c>
      <c r="AA51" s="685"/>
      <c r="AB51" s="684"/>
    </row>
    <row r="52" spans="21:28" x14ac:dyDescent="0.2">
      <c r="U52" s="679"/>
      <c r="V52" s="687"/>
      <c r="W52" s="686" t="str">
        <f t="shared" si="7"/>
        <v>1D</v>
      </c>
      <c r="X52" s="682" t="e">
        <f ca="1">_xll.qlCalendarAdvance(Calendar,X51,W52,"f",FALSE)</f>
        <v>#NAME?</v>
      </c>
      <c r="Y52" s="681" t="e">
        <f ca="1">_xll.qlCalendarAdvance(Calendar,X52,NDays&amp;"D")</f>
        <v>#NAME?</v>
      </c>
      <c r="Z52" s="680" t="e">
        <f ca="1"/>
        <v>#N/A</v>
      </c>
      <c r="AA52" s="685"/>
      <c r="AB52" s="684"/>
    </row>
    <row r="53" spans="21:28" x14ac:dyDescent="0.2">
      <c r="U53" s="679"/>
      <c r="V53" s="687"/>
      <c r="W53" s="686" t="str">
        <f t="shared" si="7"/>
        <v>1D</v>
      </c>
      <c r="X53" s="682" t="e">
        <f ca="1">_xll.qlCalendarAdvance(Calendar,X52,W53,"f",FALSE)</f>
        <v>#NAME?</v>
      </c>
      <c r="Y53" s="681" t="e">
        <f ca="1">_xll.qlCalendarAdvance(Calendar,X53,NDays&amp;"D")</f>
        <v>#NAME?</v>
      </c>
      <c r="Z53" s="680" t="e">
        <f ca="1"/>
        <v>#N/A</v>
      </c>
      <c r="AA53" s="685"/>
      <c r="AB53" s="684"/>
    </row>
    <row r="54" spans="21:28" x14ac:dyDescent="0.2">
      <c r="U54" s="679"/>
      <c r="V54" s="687"/>
      <c r="W54" s="686" t="str">
        <f t="shared" si="7"/>
        <v>1D</v>
      </c>
      <c r="X54" s="682" t="e">
        <f ca="1">_xll.qlCalendarAdvance(Calendar,X53,W54,"f",FALSE)</f>
        <v>#NAME?</v>
      </c>
      <c r="Y54" s="681" t="e">
        <f ca="1">_xll.qlCalendarAdvance(Calendar,X54,NDays&amp;"D")</f>
        <v>#NAME?</v>
      </c>
      <c r="Z54" s="680" t="e">
        <f ca="1"/>
        <v>#N/A</v>
      </c>
      <c r="AA54" s="685"/>
      <c r="AB54" s="684"/>
    </row>
    <row r="55" spans="21:28" x14ac:dyDescent="0.2">
      <c r="U55" s="679"/>
      <c r="V55" s="687"/>
      <c r="W55" s="686" t="str">
        <f t="shared" si="7"/>
        <v>1D</v>
      </c>
      <c r="X55" s="682" t="e">
        <f ca="1">_xll.qlCalendarAdvance(Calendar,X54,W55,"f",FALSE)</f>
        <v>#NAME?</v>
      </c>
      <c r="Y55" s="681" t="e">
        <f ca="1">_xll.qlCalendarAdvance(Calendar,X55,NDays&amp;"D")</f>
        <v>#NAME?</v>
      </c>
      <c r="Z55" s="680" t="e">
        <f ca="1"/>
        <v>#N/A</v>
      </c>
      <c r="AA55" s="685"/>
      <c r="AB55" s="684"/>
    </row>
    <row r="56" spans="21:28" x14ac:dyDescent="0.2">
      <c r="U56" s="679"/>
      <c r="V56" s="687"/>
      <c r="W56" s="686" t="str">
        <f t="shared" si="7"/>
        <v>1D</v>
      </c>
      <c r="X56" s="682" t="e">
        <f ca="1">_xll.qlCalendarAdvance(Calendar,X55,W56,"f",FALSE)</f>
        <v>#NAME?</v>
      </c>
      <c r="Y56" s="681" t="e">
        <f ca="1">_xll.qlCalendarAdvance(Calendar,X56,NDays&amp;"D")</f>
        <v>#NAME?</v>
      </c>
      <c r="Z56" s="680" t="e">
        <f ca="1"/>
        <v>#N/A</v>
      </c>
      <c r="AA56" s="685"/>
      <c r="AB56" s="684"/>
    </row>
    <row r="57" spans="21:28" x14ac:dyDescent="0.2">
      <c r="U57" s="679"/>
      <c r="V57" s="687"/>
      <c r="W57" s="686" t="str">
        <f t="shared" si="7"/>
        <v>1D</v>
      </c>
      <c r="X57" s="682" t="e">
        <f ca="1">_xll.qlCalendarAdvance(Calendar,X56,W57,"f",FALSE)</f>
        <v>#NAME?</v>
      </c>
      <c r="Y57" s="681" t="e">
        <f ca="1">_xll.qlCalendarAdvance(Calendar,X57,NDays&amp;"D")</f>
        <v>#NAME?</v>
      </c>
      <c r="Z57" s="680" t="e">
        <f ca="1"/>
        <v>#N/A</v>
      </c>
      <c r="AA57" s="685"/>
      <c r="AB57" s="684"/>
    </row>
    <row r="58" spans="21:28" x14ac:dyDescent="0.2">
      <c r="U58" s="679"/>
      <c r="V58" s="687"/>
      <c r="W58" s="686" t="str">
        <f t="shared" si="7"/>
        <v>1D</v>
      </c>
      <c r="X58" s="682" t="e">
        <f ca="1">_xll.qlCalendarAdvance(Calendar,X57,W58,"f",FALSE)</f>
        <v>#NAME?</v>
      </c>
      <c r="Y58" s="681" t="e">
        <f ca="1">_xll.qlCalendarAdvance(Calendar,X58,NDays&amp;"D")</f>
        <v>#NAME?</v>
      </c>
      <c r="Z58" s="680" t="e">
        <f ca="1"/>
        <v>#N/A</v>
      </c>
      <c r="AA58" s="685"/>
      <c r="AB58" s="684"/>
    </row>
    <row r="59" spans="21:28" x14ac:dyDescent="0.2">
      <c r="U59" s="679"/>
      <c r="V59" s="687"/>
      <c r="W59" s="686" t="str">
        <f t="shared" si="7"/>
        <v>1D</v>
      </c>
      <c r="X59" s="682" t="e">
        <f ca="1">_xll.qlCalendarAdvance(Calendar,X58,W59,"f",FALSE)</f>
        <v>#NAME?</v>
      </c>
      <c r="Y59" s="681" t="e">
        <f ca="1">_xll.qlCalendarAdvance(Calendar,X59,NDays&amp;"D")</f>
        <v>#NAME?</v>
      </c>
      <c r="Z59" s="680" t="e">
        <f ca="1"/>
        <v>#N/A</v>
      </c>
      <c r="AA59" s="685"/>
      <c r="AB59" s="684"/>
    </row>
    <row r="60" spans="21:28" x14ac:dyDescent="0.2">
      <c r="U60" s="679"/>
      <c r="V60" s="687"/>
      <c r="W60" s="686" t="str">
        <f t="shared" si="7"/>
        <v>1D</v>
      </c>
      <c r="X60" s="682" t="e">
        <f ca="1">_xll.qlCalendarAdvance(Calendar,X59,W60,"f",FALSE)</f>
        <v>#NAME?</v>
      </c>
      <c r="Y60" s="681" t="e">
        <f ca="1">_xll.qlCalendarAdvance(Calendar,X60,NDays&amp;"D")</f>
        <v>#NAME?</v>
      </c>
      <c r="Z60" s="680" t="e">
        <f ca="1"/>
        <v>#N/A</v>
      </c>
      <c r="AA60" s="685"/>
      <c r="AB60" s="684"/>
    </row>
    <row r="61" spans="21:28" x14ac:dyDescent="0.2">
      <c r="U61" s="679"/>
      <c r="V61" s="687"/>
      <c r="W61" s="686" t="str">
        <f t="shared" si="7"/>
        <v>1D</v>
      </c>
      <c r="X61" s="682" t="e">
        <f ca="1">_xll.qlCalendarAdvance(Calendar,X60,W61,"f",FALSE)</f>
        <v>#NAME?</v>
      </c>
      <c r="Y61" s="681" t="e">
        <f ca="1">_xll.qlCalendarAdvance(Calendar,X61,NDays&amp;"D")</f>
        <v>#NAME?</v>
      </c>
      <c r="Z61" s="680" t="e">
        <f ca="1"/>
        <v>#N/A</v>
      </c>
      <c r="AA61" s="685"/>
      <c r="AB61" s="684"/>
    </row>
    <row r="62" spans="21:28" x14ac:dyDescent="0.2">
      <c r="U62" s="679"/>
      <c r="V62" s="687"/>
      <c r="W62" s="686" t="str">
        <f t="shared" si="7"/>
        <v>1D</v>
      </c>
      <c r="X62" s="682" t="e">
        <f ca="1">_xll.qlCalendarAdvance(Calendar,X61,W62,"f",FALSE)</f>
        <v>#NAME?</v>
      </c>
      <c r="Y62" s="681" t="e">
        <f ca="1">_xll.qlCalendarAdvance(Calendar,X62,NDays&amp;"D")</f>
        <v>#NAME?</v>
      </c>
      <c r="Z62" s="680" t="e">
        <f ca="1"/>
        <v>#N/A</v>
      </c>
      <c r="AA62" s="685"/>
      <c r="AB62" s="684"/>
    </row>
    <row r="63" spans="21:28" x14ac:dyDescent="0.2">
      <c r="U63" s="679"/>
      <c r="V63" s="687"/>
      <c r="W63" s="686" t="str">
        <f t="shared" si="7"/>
        <v>1D</v>
      </c>
      <c r="X63" s="682" t="e">
        <f ca="1">_xll.qlCalendarAdvance(Calendar,X62,W63,"f",FALSE)</f>
        <v>#NAME?</v>
      </c>
      <c r="Y63" s="681" t="e">
        <f ca="1">_xll.qlCalendarAdvance(Calendar,X63,NDays&amp;"D")</f>
        <v>#NAME?</v>
      </c>
      <c r="Z63" s="680" t="e">
        <f ca="1"/>
        <v>#N/A</v>
      </c>
      <c r="AA63" s="685"/>
      <c r="AB63" s="684"/>
    </row>
    <row r="64" spans="21:28" x14ac:dyDescent="0.2">
      <c r="U64" s="679"/>
      <c r="V64" s="687"/>
      <c r="W64" s="686" t="str">
        <f t="shared" si="7"/>
        <v>1D</v>
      </c>
      <c r="X64" s="682" t="e">
        <f ca="1">_xll.qlCalendarAdvance(Calendar,X63,W64,"f",FALSE)</f>
        <v>#NAME?</v>
      </c>
      <c r="Y64" s="681" t="e">
        <f ca="1">_xll.qlCalendarAdvance(Calendar,X64,NDays&amp;"D")</f>
        <v>#NAME?</v>
      </c>
      <c r="Z64" s="680" t="e">
        <f ca="1"/>
        <v>#N/A</v>
      </c>
      <c r="AA64" s="685"/>
      <c r="AB64" s="684"/>
    </row>
    <row r="65" spans="21:28" x14ac:dyDescent="0.2">
      <c r="U65" s="679"/>
      <c r="V65" s="687"/>
      <c r="W65" s="686" t="str">
        <f t="shared" si="7"/>
        <v>1D</v>
      </c>
      <c r="X65" s="682" t="e">
        <f ca="1">_xll.qlCalendarAdvance(Calendar,X64,W65,"f",FALSE)</f>
        <v>#NAME?</v>
      </c>
      <c r="Y65" s="681" t="e">
        <f ca="1">_xll.qlCalendarAdvance(Calendar,X65,NDays&amp;"D")</f>
        <v>#NAME?</v>
      </c>
      <c r="Z65" s="680" t="e">
        <f ca="1"/>
        <v>#N/A</v>
      </c>
      <c r="AA65" s="685"/>
      <c r="AB65" s="684"/>
    </row>
    <row r="66" spans="21:28" x14ac:dyDescent="0.2">
      <c r="U66" s="679"/>
      <c r="V66" s="687"/>
      <c r="W66" s="686" t="str">
        <f t="shared" si="7"/>
        <v>1D</v>
      </c>
      <c r="X66" s="682" t="e">
        <f ca="1">_xll.qlCalendarAdvance(Calendar,X65,W66,"f",FALSE)</f>
        <v>#NAME?</v>
      </c>
      <c r="Y66" s="681" t="e">
        <f ca="1">_xll.qlCalendarAdvance(Calendar,X66,NDays&amp;"D")</f>
        <v>#NAME?</v>
      </c>
      <c r="Z66" s="680" t="e">
        <f ca="1"/>
        <v>#N/A</v>
      </c>
      <c r="AA66" s="685"/>
      <c r="AB66" s="684"/>
    </row>
    <row r="67" spans="21:28" x14ac:dyDescent="0.2">
      <c r="V67" s="687"/>
      <c r="W67" s="686" t="str">
        <f t="shared" si="7"/>
        <v>1D</v>
      </c>
      <c r="X67" s="682" t="e">
        <f ca="1">_xll.qlCalendarAdvance(Calendar,X66,W67,"f",FALSE)</f>
        <v>#NAME?</v>
      </c>
      <c r="Y67" s="681" t="e">
        <f ca="1">_xll.qlCalendarAdvance(Calendar,X67,NDays&amp;"D")</f>
        <v>#NAME?</v>
      </c>
      <c r="Z67" s="680" t="e">
        <f ca="1"/>
        <v>#N/A</v>
      </c>
      <c r="AA67" s="685"/>
      <c r="AB67" s="684"/>
    </row>
    <row r="68" spans="21:28" x14ac:dyDescent="0.2">
      <c r="V68" s="687"/>
      <c r="W68" s="686" t="str">
        <f t="shared" si="7"/>
        <v>1D</v>
      </c>
      <c r="X68" s="682" t="e">
        <f ca="1">_xll.qlCalendarAdvance(Calendar,X67,W68,"f",FALSE)</f>
        <v>#NAME?</v>
      </c>
      <c r="Y68" s="681" t="e">
        <f ca="1">_xll.qlCalendarAdvance(Calendar,X68,NDays&amp;"D")</f>
        <v>#NAME?</v>
      </c>
      <c r="Z68" s="680" t="e">
        <f ca="1"/>
        <v>#N/A</v>
      </c>
      <c r="AA68" s="685"/>
      <c r="AB68" s="684"/>
    </row>
    <row r="69" spans="21:28" x14ac:dyDescent="0.2">
      <c r="V69" s="687"/>
      <c r="W69" s="686" t="str">
        <f t="shared" si="7"/>
        <v>1D</v>
      </c>
      <c r="X69" s="682" t="e">
        <f ca="1">_xll.qlCalendarAdvance(Calendar,X68,W69,"f",FALSE)</f>
        <v>#NAME?</v>
      </c>
      <c r="Y69" s="681" t="e">
        <f ca="1">_xll.qlCalendarAdvance(Calendar,X69,NDays&amp;"D")</f>
        <v>#NAME?</v>
      </c>
      <c r="Z69" s="680" t="e">
        <f ca="1"/>
        <v>#N/A</v>
      </c>
      <c r="AA69" s="685"/>
      <c r="AB69" s="684"/>
    </row>
    <row r="70" spans="21:28" x14ac:dyDescent="0.2">
      <c r="V70" s="687"/>
      <c r="W70" s="686" t="str">
        <f t="shared" si="7"/>
        <v>1D</v>
      </c>
      <c r="X70" s="682" t="e">
        <f ca="1">_xll.qlCalendarAdvance(Calendar,X69,W70,"f",FALSE)</f>
        <v>#NAME?</v>
      </c>
      <c r="Y70" s="681" t="e">
        <f ca="1">_xll.qlCalendarAdvance(Calendar,X70,NDays&amp;"D")</f>
        <v>#NAME?</v>
      </c>
      <c r="Z70" s="680" t="e">
        <f ca="1"/>
        <v>#N/A</v>
      </c>
      <c r="AA70" s="685"/>
      <c r="AB70" s="684"/>
    </row>
    <row r="71" spans="21:28" x14ac:dyDescent="0.2">
      <c r="V71" s="687"/>
      <c r="W71" s="686" t="str">
        <f t="shared" si="7"/>
        <v>1D</v>
      </c>
      <c r="X71" s="682" t="e">
        <f ca="1">_xll.qlCalendarAdvance(Calendar,X70,W71,"f",FALSE)</f>
        <v>#NAME?</v>
      </c>
      <c r="Y71" s="681" t="e">
        <f ca="1">_xll.qlCalendarAdvance(Calendar,X71,NDays&amp;"D")</f>
        <v>#NAME?</v>
      </c>
      <c r="Z71" s="680" t="e">
        <f ca="1"/>
        <v>#N/A</v>
      </c>
      <c r="AA71" s="685"/>
      <c r="AB71" s="684"/>
    </row>
    <row r="72" spans="21:28" x14ac:dyDescent="0.2">
      <c r="V72" s="687"/>
      <c r="W72" s="686" t="str">
        <f t="shared" si="7"/>
        <v>1D</v>
      </c>
      <c r="X72" s="682" t="e">
        <f ca="1">_xll.qlCalendarAdvance(Calendar,X71,W72,"f",FALSE)</f>
        <v>#NAME?</v>
      </c>
      <c r="Y72" s="681" t="e">
        <f ca="1">_xll.qlCalendarAdvance(Calendar,X72,NDays&amp;"D")</f>
        <v>#NAME?</v>
      </c>
      <c r="Z72" s="680" t="e">
        <f ca="1"/>
        <v>#N/A</v>
      </c>
      <c r="AA72" s="685"/>
      <c r="AB72" s="684"/>
    </row>
    <row r="73" spans="21:28" x14ac:dyDescent="0.2">
      <c r="V73" s="687"/>
      <c r="W73" s="686" t="str">
        <f t="shared" si="7"/>
        <v>1D</v>
      </c>
      <c r="X73" s="682" t="e">
        <f ca="1">_xll.qlCalendarAdvance(Calendar,X72,W73,"f",FALSE)</f>
        <v>#NAME?</v>
      </c>
      <c r="Y73" s="681" t="e">
        <f ca="1">_xll.qlCalendarAdvance(Calendar,X73,NDays&amp;"D")</f>
        <v>#NAME?</v>
      </c>
      <c r="Z73" s="680" t="e">
        <f ca="1"/>
        <v>#N/A</v>
      </c>
      <c r="AA73" s="685"/>
      <c r="AB73" s="684"/>
    </row>
    <row r="74" spans="21:28" x14ac:dyDescent="0.2">
      <c r="V74" s="687"/>
      <c r="W74" s="686" t="str">
        <f t="shared" si="7"/>
        <v>1D</v>
      </c>
      <c r="X74" s="682" t="e">
        <f ca="1">_xll.qlCalendarAdvance(Calendar,X73,W74,"f",FALSE)</f>
        <v>#NAME?</v>
      </c>
      <c r="Y74" s="681" t="e">
        <f ca="1">_xll.qlCalendarAdvance(Calendar,X74,NDays&amp;"D")</f>
        <v>#NAME?</v>
      </c>
      <c r="Z74" s="680" t="e">
        <f ca="1"/>
        <v>#N/A</v>
      </c>
      <c r="AA74" s="685"/>
      <c r="AB74" s="684"/>
    </row>
    <row r="75" spans="21:28" x14ac:dyDescent="0.2">
      <c r="V75" s="687"/>
      <c r="W75" s="686" t="str">
        <f t="shared" si="7"/>
        <v>1D</v>
      </c>
      <c r="X75" s="682" t="e">
        <f ca="1">_xll.qlCalendarAdvance(Calendar,X74,W75,"f",FALSE)</f>
        <v>#NAME?</v>
      </c>
      <c r="Y75" s="681" t="e">
        <f ca="1">_xll.qlCalendarAdvance(Calendar,X75,NDays&amp;"D")</f>
        <v>#NAME?</v>
      </c>
      <c r="Z75" s="680" t="e">
        <f ca="1"/>
        <v>#N/A</v>
      </c>
      <c r="AA75" s="685"/>
      <c r="AB75" s="684"/>
    </row>
    <row r="76" spans="21:28" x14ac:dyDescent="0.2">
      <c r="V76" s="687"/>
      <c r="W76" s="686" t="str">
        <f t="shared" ref="W76:W139" si="8">W75</f>
        <v>1D</v>
      </c>
      <c r="X76" s="682" t="e">
        <f ca="1">_xll.qlCalendarAdvance(Calendar,X75,W76,"f",FALSE)</f>
        <v>#NAME?</v>
      </c>
      <c r="Y76" s="681" t="e">
        <f ca="1">_xll.qlCalendarAdvance(Calendar,X76,NDays&amp;"D")</f>
        <v>#NAME?</v>
      </c>
      <c r="Z76" s="680" t="e">
        <f ca="1"/>
        <v>#N/A</v>
      </c>
      <c r="AA76" s="685"/>
      <c r="AB76" s="684"/>
    </row>
    <row r="77" spans="21:28" x14ac:dyDescent="0.2">
      <c r="V77" s="687"/>
      <c r="W77" s="686" t="str">
        <f t="shared" si="8"/>
        <v>1D</v>
      </c>
      <c r="X77" s="682" t="e">
        <f ca="1">_xll.qlCalendarAdvance(Calendar,X76,W77,"f",FALSE)</f>
        <v>#NAME?</v>
      </c>
      <c r="Y77" s="681" t="e">
        <f ca="1">_xll.qlCalendarAdvance(Calendar,X77,NDays&amp;"D")</f>
        <v>#NAME?</v>
      </c>
      <c r="Z77" s="680" t="e">
        <f ca="1"/>
        <v>#N/A</v>
      </c>
      <c r="AA77" s="685"/>
      <c r="AB77" s="684"/>
    </row>
    <row r="78" spans="21:28" x14ac:dyDescent="0.2">
      <c r="V78" s="687"/>
      <c r="W78" s="686" t="str">
        <f t="shared" si="8"/>
        <v>1D</v>
      </c>
      <c r="X78" s="682" t="e">
        <f ca="1">_xll.qlCalendarAdvance(Calendar,X77,W78,"f",FALSE)</f>
        <v>#NAME?</v>
      </c>
      <c r="Y78" s="681" t="e">
        <f ca="1">_xll.qlCalendarAdvance(Calendar,X78,NDays&amp;"D")</f>
        <v>#NAME?</v>
      </c>
      <c r="Z78" s="680" t="e">
        <f ca="1"/>
        <v>#N/A</v>
      </c>
      <c r="AA78" s="685"/>
      <c r="AB78" s="684"/>
    </row>
    <row r="79" spans="21:28" x14ac:dyDescent="0.2">
      <c r="V79" s="687"/>
      <c r="W79" s="686" t="str">
        <f t="shared" si="8"/>
        <v>1D</v>
      </c>
      <c r="X79" s="682" t="e">
        <f ca="1">_xll.qlCalendarAdvance(Calendar,X78,W79,"f",FALSE)</f>
        <v>#NAME?</v>
      </c>
      <c r="Y79" s="681" t="e">
        <f ca="1">_xll.qlCalendarAdvance(Calendar,X79,NDays&amp;"D")</f>
        <v>#NAME?</v>
      </c>
      <c r="Z79" s="680" t="e">
        <f ca="1"/>
        <v>#N/A</v>
      </c>
      <c r="AA79" s="685"/>
      <c r="AB79" s="684"/>
    </row>
    <row r="80" spans="21:28" x14ac:dyDescent="0.2">
      <c r="V80" s="687"/>
      <c r="W80" s="686" t="str">
        <f t="shared" si="8"/>
        <v>1D</v>
      </c>
      <c r="X80" s="682" t="e">
        <f ca="1">_xll.qlCalendarAdvance(Calendar,X79,W80,"f",FALSE)</f>
        <v>#NAME?</v>
      </c>
      <c r="Y80" s="681" t="e">
        <f ca="1">_xll.qlCalendarAdvance(Calendar,X80,NDays&amp;"D")</f>
        <v>#NAME?</v>
      </c>
      <c r="Z80" s="680" t="e">
        <f ca="1"/>
        <v>#N/A</v>
      </c>
      <c r="AA80" s="685"/>
      <c r="AB80" s="684"/>
    </row>
    <row r="81" spans="22:28" x14ac:dyDescent="0.2">
      <c r="V81" s="687"/>
      <c r="W81" s="686" t="str">
        <f t="shared" si="8"/>
        <v>1D</v>
      </c>
      <c r="X81" s="682" t="e">
        <f ca="1">_xll.qlCalendarAdvance(Calendar,X80,W81,"f",FALSE)</f>
        <v>#NAME?</v>
      </c>
      <c r="Y81" s="681" t="e">
        <f ca="1">_xll.qlCalendarAdvance(Calendar,X81,NDays&amp;"D")</f>
        <v>#NAME?</v>
      </c>
      <c r="Z81" s="680" t="e">
        <f ca="1"/>
        <v>#N/A</v>
      </c>
      <c r="AA81" s="685"/>
      <c r="AB81" s="684"/>
    </row>
    <row r="82" spans="22:28" x14ac:dyDescent="0.2">
      <c r="V82" s="687"/>
      <c r="W82" s="686" t="str">
        <f t="shared" si="8"/>
        <v>1D</v>
      </c>
      <c r="X82" s="682" t="e">
        <f ca="1">_xll.qlCalendarAdvance(Calendar,X81,W82,"f",FALSE)</f>
        <v>#NAME?</v>
      </c>
      <c r="Y82" s="681" t="e">
        <f ca="1">_xll.qlCalendarAdvance(Calendar,X82,NDays&amp;"D")</f>
        <v>#NAME?</v>
      </c>
      <c r="Z82" s="680" t="e">
        <f ca="1"/>
        <v>#N/A</v>
      </c>
      <c r="AA82" s="685"/>
      <c r="AB82" s="684"/>
    </row>
    <row r="83" spans="22:28" x14ac:dyDescent="0.2">
      <c r="V83" s="687"/>
      <c r="W83" s="686" t="str">
        <f t="shared" si="8"/>
        <v>1D</v>
      </c>
      <c r="X83" s="682" t="e">
        <f ca="1">_xll.qlCalendarAdvance(Calendar,X82,W83,"f",FALSE)</f>
        <v>#NAME?</v>
      </c>
      <c r="Y83" s="681" t="e">
        <f ca="1">_xll.qlCalendarAdvance(Calendar,X83,NDays&amp;"D")</f>
        <v>#NAME?</v>
      </c>
      <c r="Z83" s="680" t="e">
        <f ca="1"/>
        <v>#N/A</v>
      </c>
      <c r="AA83" s="685"/>
      <c r="AB83" s="684"/>
    </row>
    <row r="84" spans="22:28" x14ac:dyDescent="0.2">
      <c r="V84" s="687"/>
      <c r="W84" s="686" t="str">
        <f t="shared" si="8"/>
        <v>1D</v>
      </c>
      <c r="X84" s="682" t="e">
        <f ca="1">_xll.qlCalendarAdvance(Calendar,X83,W84,"f",FALSE)</f>
        <v>#NAME?</v>
      </c>
      <c r="Y84" s="681" t="e">
        <f ca="1">_xll.qlCalendarAdvance(Calendar,X84,NDays&amp;"D")</f>
        <v>#NAME?</v>
      </c>
      <c r="Z84" s="680" t="e">
        <f ca="1"/>
        <v>#N/A</v>
      </c>
      <c r="AA84" s="685"/>
      <c r="AB84" s="684"/>
    </row>
    <row r="85" spans="22:28" x14ac:dyDescent="0.2">
      <c r="V85" s="687"/>
      <c r="W85" s="686" t="str">
        <f t="shared" si="8"/>
        <v>1D</v>
      </c>
      <c r="X85" s="682" t="e">
        <f ca="1">_xll.qlCalendarAdvance(Calendar,X84,W85,"f",FALSE)</f>
        <v>#NAME?</v>
      </c>
      <c r="Y85" s="681" t="e">
        <f ca="1">_xll.qlCalendarAdvance(Calendar,X85,NDays&amp;"D")</f>
        <v>#NAME?</v>
      </c>
      <c r="Z85" s="680" t="e">
        <f ca="1"/>
        <v>#N/A</v>
      </c>
      <c r="AA85" s="685"/>
      <c r="AB85" s="684"/>
    </row>
    <row r="86" spans="22:28" x14ac:dyDescent="0.2">
      <c r="V86" s="687"/>
      <c r="W86" s="686" t="str">
        <f t="shared" si="8"/>
        <v>1D</v>
      </c>
      <c r="X86" s="682" t="e">
        <f ca="1">_xll.qlCalendarAdvance(Calendar,X85,W86,"f",FALSE)</f>
        <v>#NAME?</v>
      </c>
      <c r="Y86" s="681" t="e">
        <f ca="1">_xll.qlCalendarAdvance(Calendar,X86,NDays&amp;"D")</f>
        <v>#NAME?</v>
      </c>
      <c r="Z86" s="680" t="e">
        <f ca="1"/>
        <v>#N/A</v>
      </c>
      <c r="AA86" s="685"/>
      <c r="AB86" s="684"/>
    </row>
    <row r="87" spans="22:28" x14ac:dyDescent="0.2">
      <c r="V87" s="687"/>
      <c r="W87" s="686" t="str">
        <f t="shared" si="8"/>
        <v>1D</v>
      </c>
      <c r="X87" s="682" t="e">
        <f ca="1">_xll.qlCalendarAdvance(Calendar,X86,W87,"f",FALSE)</f>
        <v>#NAME?</v>
      </c>
      <c r="Y87" s="681" t="e">
        <f ca="1">_xll.qlCalendarAdvance(Calendar,X87,NDays&amp;"D")</f>
        <v>#NAME?</v>
      </c>
      <c r="Z87" s="680" t="e">
        <f ca="1"/>
        <v>#N/A</v>
      </c>
      <c r="AA87" s="685"/>
      <c r="AB87" s="684"/>
    </row>
    <row r="88" spans="22:28" x14ac:dyDescent="0.2">
      <c r="V88" s="687"/>
      <c r="W88" s="686" t="str">
        <f t="shared" si="8"/>
        <v>1D</v>
      </c>
      <c r="X88" s="682" t="e">
        <f ca="1">_xll.qlCalendarAdvance(Calendar,X87,W88,"f",FALSE)</f>
        <v>#NAME?</v>
      </c>
      <c r="Y88" s="681" t="e">
        <f ca="1">_xll.qlCalendarAdvance(Calendar,X88,NDays&amp;"D")</f>
        <v>#NAME?</v>
      </c>
      <c r="Z88" s="680" t="e">
        <f ca="1"/>
        <v>#N/A</v>
      </c>
      <c r="AA88" s="685"/>
      <c r="AB88" s="684"/>
    </row>
    <row r="89" spans="22:28" x14ac:dyDescent="0.2">
      <c r="V89" s="687"/>
      <c r="W89" s="686" t="str">
        <f t="shared" si="8"/>
        <v>1D</v>
      </c>
      <c r="X89" s="682" t="e">
        <f ca="1">_xll.qlCalendarAdvance(Calendar,X88,W89,"f",FALSE)</f>
        <v>#NAME?</v>
      </c>
      <c r="Y89" s="681" t="e">
        <f ca="1">_xll.qlCalendarAdvance(Calendar,X89,NDays&amp;"D")</f>
        <v>#NAME?</v>
      </c>
      <c r="Z89" s="680" t="e">
        <f ca="1"/>
        <v>#N/A</v>
      </c>
      <c r="AA89" s="685"/>
      <c r="AB89" s="684"/>
    </row>
    <row r="90" spans="22:28" x14ac:dyDescent="0.2">
      <c r="V90" s="687"/>
      <c r="W90" s="686" t="str">
        <f t="shared" si="8"/>
        <v>1D</v>
      </c>
      <c r="X90" s="682" t="e">
        <f ca="1">_xll.qlCalendarAdvance(Calendar,X89,W90,"f",FALSE)</f>
        <v>#NAME?</v>
      </c>
      <c r="Y90" s="681" t="e">
        <f ca="1">_xll.qlCalendarAdvance(Calendar,X90,NDays&amp;"D")</f>
        <v>#NAME?</v>
      </c>
      <c r="Z90" s="680" t="e">
        <f ca="1"/>
        <v>#N/A</v>
      </c>
      <c r="AA90" s="685"/>
      <c r="AB90" s="684"/>
    </row>
    <row r="91" spans="22:28" x14ac:dyDescent="0.2">
      <c r="V91" s="687"/>
      <c r="W91" s="686" t="str">
        <f t="shared" si="8"/>
        <v>1D</v>
      </c>
      <c r="X91" s="682" t="e">
        <f ca="1">_xll.qlCalendarAdvance(Calendar,X90,W91,"f",FALSE)</f>
        <v>#NAME?</v>
      </c>
      <c r="Y91" s="681" t="e">
        <f ca="1">_xll.qlCalendarAdvance(Calendar,X91,NDays&amp;"D")</f>
        <v>#NAME?</v>
      </c>
      <c r="Z91" s="680" t="e">
        <f ca="1"/>
        <v>#N/A</v>
      </c>
      <c r="AA91" s="685"/>
      <c r="AB91" s="684"/>
    </row>
    <row r="92" spans="22:28" x14ac:dyDescent="0.2">
      <c r="V92" s="687"/>
      <c r="W92" s="686" t="str">
        <f t="shared" si="8"/>
        <v>1D</v>
      </c>
      <c r="X92" s="682" t="e">
        <f ca="1">_xll.qlCalendarAdvance(Calendar,X91,W92,"f",FALSE)</f>
        <v>#NAME?</v>
      </c>
      <c r="Y92" s="681" t="e">
        <f ca="1">_xll.qlCalendarAdvance(Calendar,X92,NDays&amp;"D")</f>
        <v>#NAME?</v>
      </c>
      <c r="Z92" s="680" t="e">
        <f ca="1"/>
        <v>#N/A</v>
      </c>
      <c r="AA92" s="685"/>
      <c r="AB92" s="684"/>
    </row>
    <row r="93" spans="22:28" x14ac:dyDescent="0.2">
      <c r="V93" s="687"/>
      <c r="W93" s="686" t="str">
        <f t="shared" si="8"/>
        <v>1D</v>
      </c>
      <c r="X93" s="682" t="e">
        <f ca="1">_xll.qlCalendarAdvance(Calendar,X92,W93,"f",FALSE)</f>
        <v>#NAME?</v>
      </c>
      <c r="Y93" s="681" t="e">
        <f ca="1">_xll.qlCalendarAdvance(Calendar,X93,NDays&amp;"D")</f>
        <v>#NAME?</v>
      </c>
      <c r="Z93" s="680" t="e">
        <f ca="1"/>
        <v>#N/A</v>
      </c>
      <c r="AA93" s="685"/>
      <c r="AB93" s="684"/>
    </row>
    <row r="94" spans="22:28" x14ac:dyDescent="0.2">
      <c r="V94" s="687"/>
      <c r="W94" s="686" t="str">
        <f t="shared" si="8"/>
        <v>1D</v>
      </c>
      <c r="X94" s="682" t="e">
        <f ca="1">_xll.qlCalendarAdvance(Calendar,X93,W94,"f",FALSE)</f>
        <v>#NAME?</v>
      </c>
      <c r="Y94" s="681" t="e">
        <f ca="1">_xll.qlCalendarAdvance(Calendar,X94,NDays&amp;"D")</f>
        <v>#NAME?</v>
      </c>
      <c r="Z94" s="680" t="e">
        <f ca="1"/>
        <v>#N/A</v>
      </c>
      <c r="AA94" s="685"/>
      <c r="AB94" s="684"/>
    </row>
    <row r="95" spans="22:28" x14ac:dyDescent="0.2">
      <c r="V95" s="687"/>
      <c r="W95" s="686" t="str">
        <f t="shared" si="8"/>
        <v>1D</v>
      </c>
      <c r="X95" s="682" t="e">
        <f ca="1">_xll.qlCalendarAdvance(Calendar,X94,W95,"f",FALSE)</f>
        <v>#NAME?</v>
      </c>
      <c r="Y95" s="681" t="e">
        <f ca="1">_xll.qlCalendarAdvance(Calendar,X95,NDays&amp;"D")</f>
        <v>#NAME?</v>
      </c>
      <c r="Z95" s="680" t="e">
        <f ca="1"/>
        <v>#N/A</v>
      </c>
      <c r="AA95" s="685"/>
      <c r="AB95" s="684"/>
    </row>
    <row r="96" spans="22:28" x14ac:dyDescent="0.2">
      <c r="V96" s="687"/>
      <c r="W96" s="686" t="str">
        <f t="shared" si="8"/>
        <v>1D</v>
      </c>
      <c r="X96" s="682" t="e">
        <f ca="1">_xll.qlCalendarAdvance(Calendar,X95,W96,"f",FALSE)</f>
        <v>#NAME?</v>
      </c>
      <c r="Y96" s="681" t="e">
        <f ca="1">_xll.qlCalendarAdvance(Calendar,X96,NDays&amp;"D")</f>
        <v>#NAME?</v>
      </c>
      <c r="Z96" s="680" t="e">
        <f ca="1"/>
        <v>#N/A</v>
      </c>
      <c r="AA96" s="685"/>
      <c r="AB96" s="684"/>
    </row>
    <row r="97" spans="22:28" x14ac:dyDescent="0.2">
      <c r="V97" s="687"/>
      <c r="W97" s="686" t="str">
        <f t="shared" si="8"/>
        <v>1D</v>
      </c>
      <c r="X97" s="682" t="e">
        <f ca="1">_xll.qlCalendarAdvance(Calendar,X96,W97,"f",FALSE)</f>
        <v>#NAME?</v>
      </c>
      <c r="Y97" s="681" t="e">
        <f ca="1">_xll.qlCalendarAdvance(Calendar,X97,NDays&amp;"D")</f>
        <v>#NAME?</v>
      </c>
      <c r="Z97" s="680" t="e">
        <f ca="1"/>
        <v>#N/A</v>
      </c>
      <c r="AA97" s="685"/>
      <c r="AB97" s="684"/>
    </row>
    <row r="98" spans="22:28" x14ac:dyDescent="0.2">
      <c r="V98" s="687"/>
      <c r="W98" s="686" t="str">
        <f t="shared" si="8"/>
        <v>1D</v>
      </c>
      <c r="X98" s="682" t="e">
        <f ca="1">_xll.qlCalendarAdvance(Calendar,X97,W98,"f",FALSE)</f>
        <v>#NAME?</v>
      </c>
      <c r="Y98" s="681" t="e">
        <f ca="1">_xll.qlCalendarAdvance(Calendar,X98,NDays&amp;"D")</f>
        <v>#NAME?</v>
      </c>
      <c r="Z98" s="680" t="e">
        <f ca="1"/>
        <v>#N/A</v>
      </c>
      <c r="AA98" s="685"/>
      <c r="AB98" s="684"/>
    </row>
    <row r="99" spans="22:28" x14ac:dyDescent="0.2">
      <c r="V99" s="687"/>
      <c r="W99" s="686" t="str">
        <f t="shared" si="8"/>
        <v>1D</v>
      </c>
      <c r="X99" s="682" t="e">
        <f ca="1">_xll.qlCalendarAdvance(Calendar,X98,W99,"f",FALSE)</f>
        <v>#NAME?</v>
      </c>
      <c r="Y99" s="681" t="e">
        <f ca="1">_xll.qlCalendarAdvance(Calendar,X99,NDays&amp;"D")</f>
        <v>#NAME?</v>
      </c>
      <c r="Z99" s="680" t="e">
        <f ca="1"/>
        <v>#N/A</v>
      </c>
      <c r="AA99" s="685"/>
      <c r="AB99" s="684"/>
    </row>
    <row r="100" spans="22:28" x14ac:dyDescent="0.2">
      <c r="V100" s="687"/>
      <c r="W100" s="686" t="str">
        <f t="shared" si="8"/>
        <v>1D</v>
      </c>
      <c r="X100" s="682" t="e">
        <f ca="1">_xll.qlCalendarAdvance(Calendar,X99,W100,"f",FALSE)</f>
        <v>#NAME?</v>
      </c>
      <c r="Y100" s="681" t="e">
        <f ca="1">_xll.qlCalendarAdvance(Calendar,X100,NDays&amp;"D")</f>
        <v>#NAME?</v>
      </c>
      <c r="Z100" s="680" t="e">
        <f ca="1"/>
        <v>#N/A</v>
      </c>
      <c r="AA100" s="685"/>
      <c r="AB100" s="684"/>
    </row>
    <row r="101" spans="22:28" x14ac:dyDescent="0.2">
      <c r="V101" s="687"/>
      <c r="W101" s="686" t="str">
        <f t="shared" si="8"/>
        <v>1D</v>
      </c>
      <c r="X101" s="682" t="e">
        <f ca="1">_xll.qlCalendarAdvance(Calendar,X100,W101,"f",FALSE)</f>
        <v>#NAME?</v>
      </c>
      <c r="Y101" s="681" t="e">
        <f ca="1">_xll.qlCalendarAdvance(Calendar,X101,NDays&amp;"D")</f>
        <v>#NAME?</v>
      </c>
      <c r="Z101" s="680" t="e">
        <f ca="1"/>
        <v>#N/A</v>
      </c>
      <c r="AA101" s="685"/>
      <c r="AB101" s="684"/>
    </row>
    <row r="102" spans="22:28" x14ac:dyDescent="0.2">
      <c r="V102" s="687"/>
      <c r="W102" s="686" t="str">
        <f t="shared" si="8"/>
        <v>1D</v>
      </c>
      <c r="X102" s="682" t="e">
        <f ca="1">_xll.qlCalendarAdvance(Calendar,X101,W102,"f",FALSE)</f>
        <v>#NAME?</v>
      </c>
      <c r="Y102" s="681" t="e">
        <f ca="1">_xll.qlCalendarAdvance(Calendar,X102,NDays&amp;"D")</f>
        <v>#NAME?</v>
      </c>
      <c r="Z102" s="680" t="e">
        <f ca="1"/>
        <v>#N/A</v>
      </c>
      <c r="AA102" s="685"/>
      <c r="AB102" s="684"/>
    </row>
    <row r="103" spans="22:28" x14ac:dyDescent="0.2">
      <c r="V103" s="687"/>
      <c r="W103" s="686" t="str">
        <f t="shared" si="8"/>
        <v>1D</v>
      </c>
      <c r="X103" s="682" t="e">
        <f ca="1">_xll.qlCalendarAdvance(Calendar,X102,W103,"f",FALSE)</f>
        <v>#NAME?</v>
      </c>
      <c r="Y103" s="681" t="e">
        <f ca="1">_xll.qlCalendarAdvance(Calendar,X103,NDays&amp;"D")</f>
        <v>#NAME?</v>
      </c>
      <c r="Z103" s="680" t="e">
        <f ca="1"/>
        <v>#N/A</v>
      </c>
      <c r="AA103" s="685"/>
      <c r="AB103" s="684"/>
    </row>
    <row r="104" spans="22:28" x14ac:dyDescent="0.2">
      <c r="V104" s="687"/>
      <c r="W104" s="686" t="str">
        <f t="shared" si="8"/>
        <v>1D</v>
      </c>
      <c r="X104" s="682" t="e">
        <f ca="1">_xll.qlCalendarAdvance(Calendar,X103,W104,"f",FALSE)</f>
        <v>#NAME?</v>
      </c>
      <c r="Y104" s="681" t="e">
        <f ca="1">_xll.qlCalendarAdvance(Calendar,X104,NDays&amp;"D")</f>
        <v>#NAME?</v>
      </c>
      <c r="Z104" s="680" t="e">
        <f ca="1"/>
        <v>#N/A</v>
      </c>
      <c r="AA104" s="685"/>
      <c r="AB104" s="684"/>
    </row>
    <row r="105" spans="22:28" x14ac:dyDescent="0.2">
      <c r="V105" s="687"/>
      <c r="W105" s="686" t="str">
        <f t="shared" si="8"/>
        <v>1D</v>
      </c>
      <c r="X105" s="682" t="e">
        <f ca="1">_xll.qlCalendarAdvance(Calendar,X104,W105,"f",FALSE)</f>
        <v>#NAME?</v>
      </c>
      <c r="Y105" s="681" t="e">
        <f ca="1">_xll.qlCalendarAdvance(Calendar,X105,NDays&amp;"D")</f>
        <v>#NAME?</v>
      </c>
      <c r="Z105" s="680" t="e">
        <f ca="1"/>
        <v>#N/A</v>
      </c>
      <c r="AA105" s="685"/>
      <c r="AB105" s="684"/>
    </row>
    <row r="106" spans="22:28" x14ac:dyDescent="0.2">
      <c r="V106" s="687"/>
      <c r="W106" s="686" t="str">
        <f t="shared" si="8"/>
        <v>1D</v>
      </c>
      <c r="X106" s="682" t="e">
        <f ca="1">_xll.qlCalendarAdvance(Calendar,X105,W106,"f",FALSE)</f>
        <v>#NAME?</v>
      </c>
      <c r="Y106" s="681" t="e">
        <f ca="1">_xll.qlCalendarAdvance(Calendar,X106,NDays&amp;"D")</f>
        <v>#NAME?</v>
      </c>
      <c r="Z106" s="680" t="e">
        <f ca="1"/>
        <v>#N/A</v>
      </c>
      <c r="AA106" s="685"/>
      <c r="AB106" s="684"/>
    </row>
    <row r="107" spans="22:28" x14ac:dyDescent="0.2">
      <c r="V107" s="687"/>
      <c r="W107" s="686" t="str">
        <f t="shared" si="8"/>
        <v>1D</v>
      </c>
      <c r="X107" s="682" t="e">
        <f ca="1">_xll.qlCalendarAdvance(Calendar,X106,W107,"f",FALSE)</f>
        <v>#NAME?</v>
      </c>
      <c r="Y107" s="681" t="e">
        <f ca="1">_xll.qlCalendarAdvance(Calendar,X107,NDays&amp;"D")</f>
        <v>#NAME?</v>
      </c>
      <c r="Z107" s="680" t="e">
        <f ca="1"/>
        <v>#N/A</v>
      </c>
      <c r="AA107" s="685"/>
      <c r="AB107" s="684"/>
    </row>
    <row r="108" spans="22:28" x14ac:dyDescent="0.2">
      <c r="V108" s="687"/>
      <c r="W108" s="686" t="str">
        <f t="shared" si="8"/>
        <v>1D</v>
      </c>
      <c r="X108" s="682" t="e">
        <f ca="1">_xll.qlCalendarAdvance(Calendar,X107,W108,"f",FALSE)</f>
        <v>#NAME?</v>
      </c>
      <c r="Y108" s="681" t="e">
        <f ca="1">_xll.qlCalendarAdvance(Calendar,X108,NDays&amp;"D")</f>
        <v>#NAME?</v>
      </c>
      <c r="Z108" s="680" t="e">
        <f ca="1"/>
        <v>#N/A</v>
      </c>
      <c r="AA108" s="685"/>
      <c r="AB108" s="684"/>
    </row>
    <row r="109" spans="22:28" x14ac:dyDescent="0.2">
      <c r="V109" s="687"/>
      <c r="W109" s="686" t="str">
        <f t="shared" si="8"/>
        <v>1D</v>
      </c>
      <c r="X109" s="682" t="e">
        <f ca="1">_xll.qlCalendarAdvance(Calendar,X108,W109,"f",FALSE)</f>
        <v>#NAME?</v>
      </c>
      <c r="Y109" s="681" t="e">
        <f ca="1">_xll.qlCalendarAdvance(Calendar,X109,NDays&amp;"D")</f>
        <v>#NAME?</v>
      </c>
      <c r="Z109" s="680" t="e">
        <f ca="1"/>
        <v>#N/A</v>
      </c>
      <c r="AA109" s="685"/>
      <c r="AB109" s="684"/>
    </row>
    <row r="110" spans="22:28" x14ac:dyDescent="0.2">
      <c r="V110" s="687"/>
      <c r="W110" s="686" t="str">
        <f t="shared" si="8"/>
        <v>1D</v>
      </c>
      <c r="X110" s="682" t="e">
        <f ca="1">_xll.qlCalendarAdvance(Calendar,X109,W110,"f",FALSE)</f>
        <v>#NAME?</v>
      </c>
      <c r="Y110" s="681" t="e">
        <f ca="1">_xll.qlCalendarAdvance(Calendar,X110,NDays&amp;"D")</f>
        <v>#NAME?</v>
      </c>
      <c r="Z110" s="680" t="e">
        <f ca="1"/>
        <v>#N/A</v>
      </c>
      <c r="AA110" s="685"/>
      <c r="AB110" s="684"/>
    </row>
    <row r="111" spans="22:28" x14ac:dyDescent="0.2">
      <c r="V111" s="687"/>
      <c r="W111" s="686" t="str">
        <f t="shared" si="8"/>
        <v>1D</v>
      </c>
      <c r="X111" s="682" t="e">
        <f ca="1">_xll.qlCalendarAdvance(Calendar,X110,W111,"f",FALSE)</f>
        <v>#NAME?</v>
      </c>
      <c r="Y111" s="681" t="e">
        <f ca="1">_xll.qlCalendarAdvance(Calendar,X111,NDays&amp;"D")</f>
        <v>#NAME?</v>
      </c>
      <c r="Z111" s="680" t="e">
        <f ca="1"/>
        <v>#N/A</v>
      </c>
      <c r="AA111" s="685"/>
      <c r="AB111" s="684"/>
    </row>
    <row r="112" spans="22:28" x14ac:dyDescent="0.2">
      <c r="V112" s="687"/>
      <c r="W112" s="686" t="str">
        <f t="shared" si="8"/>
        <v>1D</v>
      </c>
      <c r="X112" s="682" t="e">
        <f ca="1">_xll.qlCalendarAdvance(Calendar,X111,W112,"f",FALSE)</f>
        <v>#NAME?</v>
      </c>
      <c r="Y112" s="681" t="e">
        <f ca="1">_xll.qlCalendarAdvance(Calendar,X112,NDays&amp;"D")</f>
        <v>#NAME?</v>
      </c>
      <c r="Z112" s="680" t="e">
        <f ca="1"/>
        <v>#N/A</v>
      </c>
      <c r="AA112" s="685"/>
      <c r="AB112" s="684"/>
    </row>
    <row r="113" spans="22:28" x14ac:dyDescent="0.2">
      <c r="V113" s="687"/>
      <c r="W113" s="686" t="str">
        <f t="shared" si="8"/>
        <v>1D</v>
      </c>
      <c r="X113" s="682" t="e">
        <f ca="1">_xll.qlCalendarAdvance(Calendar,X112,W113,"f",FALSE)</f>
        <v>#NAME?</v>
      </c>
      <c r="Y113" s="681" t="e">
        <f ca="1">_xll.qlCalendarAdvance(Calendar,X113,NDays&amp;"D")</f>
        <v>#NAME?</v>
      </c>
      <c r="Z113" s="680" t="e">
        <f ca="1"/>
        <v>#N/A</v>
      </c>
      <c r="AA113" s="685"/>
      <c r="AB113" s="684"/>
    </row>
    <row r="114" spans="22:28" x14ac:dyDescent="0.2">
      <c r="V114" s="687"/>
      <c r="W114" s="686" t="str">
        <f t="shared" si="8"/>
        <v>1D</v>
      </c>
      <c r="X114" s="682" t="e">
        <f ca="1">_xll.qlCalendarAdvance(Calendar,X113,W114,"f",FALSE)</f>
        <v>#NAME?</v>
      </c>
      <c r="Y114" s="681" t="e">
        <f ca="1">_xll.qlCalendarAdvance(Calendar,X114,NDays&amp;"D")</f>
        <v>#NAME?</v>
      </c>
      <c r="Z114" s="680" t="e">
        <f ca="1"/>
        <v>#N/A</v>
      </c>
      <c r="AA114" s="685"/>
      <c r="AB114" s="684"/>
    </row>
    <row r="115" spans="22:28" x14ac:dyDescent="0.2">
      <c r="V115" s="687"/>
      <c r="W115" s="686" t="str">
        <f t="shared" si="8"/>
        <v>1D</v>
      </c>
      <c r="X115" s="682" t="e">
        <f ca="1">_xll.qlCalendarAdvance(Calendar,X114,W115,"f",FALSE)</f>
        <v>#NAME?</v>
      </c>
      <c r="Y115" s="681" t="e">
        <f ca="1">_xll.qlCalendarAdvance(Calendar,X115,NDays&amp;"D")</f>
        <v>#NAME?</v>
      </c>
      <c r="Z115" s="680" t="e">
        <f ca="1"/>
        <v>#N/A</v>
      </c>
      <c r="AA115" s="685"/>
      <c r="AB115" s="684"/>
    </row>
    <row r="116" spans="22:28" x14ac:dyDescent="0.2">
      <c r="V116" s="687"/>
      <c r="W116" s="686" t="str">
        <f t="shared" si="8"/>
        <v>1D</v>
      </c>
      <c r="X116" s="682" t="e">
        <f ca="1">_xll.qlCalendarAdvance(Calendar,X115,W116,"f",FALSE)</f>
        <v>#NAME?</v>
      </c>
      <c r="Y116" s="681" t="e">
        <f ca="1">_xll.qlCalendarAdvance(Calendar,X116,NDays&amp;"D")</f>
        <v>#NAME?</v>
      </c>
      <c r="Z116" s="680" t="e">
        <f ca="1"/>
        <v>#N/A</v>
      </c>
      <c r="AA116" s="685"/>
      <c r="AB116" s="684"/>
    </row>
    <row r="117" spans="22:28" x14ac:dyDescent="0.2">
      <c r="V117" s="687"/>
      <c r="W117" s="686" t="str">
        <f t="shared" si="8"/>
        <v>1D</v>
      </c>
      <c r="X117" s="682" t="e">
        <f ca="1">_xll.qlCalendarAdvance(Calendar,X116,W117,"f",FALSE)</f>
        <v>#NAME?</v>
      </c>
      <c r="Y117" s="681" t="e">
        <f ca="1">_xll.qlCalendarAdvance(Calendar,X117,NDays&amp;"D")</f>
        <v>#NAME?</v>
      </c>
      <c r="Z117" s="680" t="e">
        <f ca="1"/>
        <v>#N/A</v>
      </c>
      <c r="AA117" s="685"/>
      <c r="AB117" s="684"/>
    </row>
    <row r="118" spans="22:28" x14ac:dyDescent="0.2">
      <c r="V118" s="687"/>
      <c r="W118" s="686" t="str">
        <f t="shared" si="8"/>
        <v>1D</v>
      </c>
      <c r="X118" s="682" t="e">
        <f ca="1">_xll.qlCalendarAdvance(Calendar,X117,W118,"f",FALSE)</f>
        <v>#NAME?</v>
      </c>
      <c r="Y118" s="681" t="e">
        <f ca="1">_xll.qlCalendarAdvance(Calendar,X118,NDays&amp;"D")</f>
        <v>#NAME?</v>
      </c>
      <c r="Z118" s="680" t="e">
        <f ca="1"/>
        <v>#N/A</v>
      </c>
      <c r="AA118" s="685"/>
      <c r="AB118" s="684"/>
    </row>
    <row r="119" spans="22:28" x14ac:dyDescent="0.2">
      <c r="V119" s="687"/>
      <c r="W119" s="686" t="str">
        <f t="shared" si="8"/>
        <v>1D</v>
      </c>
      <c r="X119" s="682" t="e">
        <f ca="1">_xll.qlCalendarAdvance(Calendar,X118,W119,"f",FALSE)</f>
        <v>#NAME?</v>
      </c>
      <c r="Y119" s="681" t="e">
        <f ca="1">_xll.qlCalendarAdvance(Calendar,X119,NDays&amp;"D")</f>
        <v>#NAME?</v>
      </c>
      <c r="Z119" s="680" t="e">
        <f ca="1"/>
        <v>#N/A</v>
      </c>
      <c r="AA119" s="685"/>
      <c r="AB119" s="684"/>
    </row>
    <row r="120" spans="22:28" x14ac:dyDescent="0.2">
      <c r="V120" s="687"/>
      <c r="W120" s="686" t="str">
        <f t="shared" si="8"/>
        <v>1D</v>
      </c>
      <c r="X120" s="682" t="e">
        <f ca="1">_xll.qlCalendarAdvance(Calendar,X119,W120,"f",FALSE)</f>
        <v>#NAME?</v>
      </c>
      <c r="Y120" s="681" t="e">
        <f ca="1">_xll.qlCalendarAdvance(Calendar,X120,NDays&amp;"D")</f>
        <v>#NAME?</v>
      </c>
      <c r="Z120" s="680" t="e">
        <f ca="1"/>
        <v>#N/A</v>
      </c>
      <c r="AA120" s="685"/>
      <c r="AB120" s="684"/>
    </row>
    <row r="121" spans="22:28" x14ac:dyDescent="0.2">
      <c r="V121" s="687"/>
      <c r="W121" s="686" t="str">
        <f t="shared" si="8"/>
        <v>1D</v>
      </c>
      <c r="X121" s="682" t="e">
        <f ca="1">_xll.qlCalendarAdvance(Calendar,X120,W121,"f",FALSE)</f>
        <v>#NAME?</v>
      </c>
      <c r="Y121" s="681" t="e">
        <f ca="1">_xll.qlCalendarAdvance(Calendar,X121,NDays&amp;"D")</f>
        <v>#NAME?</v>
      </c>
      <c r="Z121" s="680" t="e">
        <f ca="1"/>
        <v>#N/A</v>
      </c>
      <c r="AA121" s="685"/>
      <c r="AB121" s="684"/>
    </row>
    <row r="122" spans="22:28" x14ac:dyDescent="0.2">
      <c r="V122" s="687"/>
      <c r="W122" s="686" t="str">
        <f t="shared" si="8"/>
        <v>1D</v>
      </c>
      <c r="X122" s="682" t="e">
        <f ca="1">_xll.qlCalendarAdvance(Calendar,X121,W122,"f",FALSE)</f>
        <v>#NAME?</v>
      </c>
      <c r="Y122" s="681" t="e">
        <f ca="1">_xll.qlCalendarAdvance(Calendar,X122,NDays&amp;"D")</f>
        <v>#NAME?</v>
      </c>
      <c r="Z122" s="680" t="e">
        <f ca="1"/>
        <v>#N/A</v>
      </c>
      <c r="AA122" s="685"/>
      <c r="AB122" s="684"/>
    </row>
    <row r="123" spans="22:28" x14ac:dyDescent="0.2">
      <c r="V123" s="687"/>
      <c r="W123" s="686" t="str">
        <f t="shared" si="8"/>
        <v>1D</v>
      </c>
      <c r="X123" s="682" t="e">
        <f ca="1">_xll.qlCalendarAdvance(Calendar,X122,W123,"f",FALSE)</f>
        <v>#NAME?</v>
      </c>
      <c r="Y123" s="681" t="e">
        <f ca="1">_xll.qlCalendarAdvance(Calendar,X123,NDays&amp;"D")</f>
        <v>#NAME?</v>
      </c>
      <c r="Z123" s="680" t="e">
        <f ca="1"/>
        <v>#N/A</v>
      </c>
      <c r="AA123" s="685"/>
      <c r="AB123" s="684"/>
    </row>
    <row r="124" spans="22:28" x14ac:dyDescent="0.2">
      <c r="V124" s="687"/>
      <c r="W124" s="686" t="str">
        <f t="shared" si="8"/>
        <v>1D</v>
      </c>
      <c r="X124" s="682" t="e">
        <f ca="1">_xll.qlCalendarAdvance(Calendar,X123,W124,"f",FALSE)</f>
        <v>#NAME?</v>
      </c>
      <c r="Y124" s="681" t="e">
        <f ca="1">_xll.qlCalendarAdvance(Calendar,X124,NDays&amp;"D")</f>
        <v>#NAME?</v>
      </c>
      <c r="Z124" s="680" t="e">
        <f ca="1"/>
        <v>#N/A</v>
      </c>
      <c r="AA124" s="685"/>
      <c r="AB124" s="684"/>
    </row>
    <row r="125" spans="22:28" x14ac:dyDescent="0.2">
      <c r="V125" s="687"/>
      <c r="W125" s="686" t="str">
        <f t="shared" si="8"/>
        <v>1D</v>
      </c>
      <c r="X125" s="682" t="e">
        <f ca="1">_xll.qlCalendarAdvance(Calendar,X124,W125,"f",FALSE)</f>
        <v>#NAME?</v>
      </c>
      <c r="Y125" s="681" t="e">
        <f ca="1">_xll.qlCalendarAdvance(Calendar,X125,NDays&amp;"D")</f>
        <v>#NAME?</v>
      </c>
      <c r="Z125" s="680" t="e">
        <f ca="1"/>
        <v>#N/A</v>
      </c>
      <c r="AA125" s="685"/>
      <c r="AB125" s="684"/>
    </row>
    <row r="126" spans="22:28" x14ac:dyDescent="0.2">
      <c r="V126" s="687"/>
      <c r="W126" s="686" t="str">
        <f t="shared" si="8"/>
        <v>1D</v>
      </c>
      <c r="X126" s="682" t="e">
        <f ca="1">_xll.qlCalendarAdvance(Calendar,X125,W126,"f",FALSE)</f>
        <v>#NAME?</v>
      </c>
      <c r="Y126" s="681" t="e">
        <f ca="1">_xll.qlCalendarAdvance(Calendar,X126,NDays&amp;"D")</f>
        <v>#NAME?</v>
      </c>
      <c r="Z126" s="680" t="e">
        <f ca="1"/>
        <v>#N/A</v>
      </c>
      <c r="AA126" s="685"/>
      <c r="AB126" s="684"/>
    </row>
    <row r="127" spans="22:28" x14ac:dyDescent="0.2">
      <c r="V127" s="687"/>
      <c r="W127" s="686" t="str">
        <f t="shared" si="8"/>
        <v>1D</v>
      </c>
      <c r="X127" s="682" t="e">
        <f ca="1">_xll.qlCalendarAdvance(Calendar,X126,W127,"f",FALSE)</f>
        <v>#NAME?</v>
      </c>
      <c r="Y127" s="681" t="e">
        <f ca="1">_xll.qlCalendarAdvance(Calendar,X127,NDays&amp;"D")</f>
        <v>#NAME?</v>
      </c>
      <c r="Z127" s="680" t="e">
        <f ca="1"/>
        <v>#N/A</v>
      </c>
      <c r="AA127" s="685"/>
      <c r="AB127" s="684"/>
    </row>
    <row r="128" spans="22:28" x14ac:dyDescent="0.2">
      <c r="V128" s="687"/>
      <c r="W128" s="686" t="str">
        <f t="shared" si="8"/>
        <v>1D</v>
      </c>
      <c r="X128" s="682" t="e">
        <f ca="1">_xll.qlCalendarAdvance(Calendar,X127,W128,"f",FALSE)</f>
        <v>#NAME?</v>
      </c>
      <c r="Y128" s="681" t="e">
        <f ca="1">_xll.qlCalendarAdvance(Calendar,X128,NDays&amp;"D")</f>
        <v>#NAME?</v>
      </c>
      <c r="Z128" s="680" t="e">
        <f ca="1"/>
        <v>#N/A</v>
      </c>
      <c r="AA128" s="685"/>
      <c r="AB128" s="684"/>
    </row>
    <row r="129" spans="22:28" x14ac:dyDescent="0.2">
      <c r="V129" s="687"/>
      <c r="W129" s="686" t="str">
        <f t="shared" si="8"/>
        <v>1D</v>
      </c>
      <c r="X129" s="682" t="e">
        <f ca="1">_xll.qlCalendarAdvance(Calendar,X128,W129,"f",FALSE)</f>
        <v>#NAME?</v>
      </c>
      <c r="Y129" s="681" t="e">
        <f ca="1">_xll.qlCalendarAdvance(Calendar,X129,NDays&amp;"D")</f>
        <v>#NAME?</v>
      </c>
      <c r="Z129" s="680" t="e">
        <f ca="1"/>
        <v>#N/A</v>
      </c>
      <c r="AA129" s="685"/>
      <c r="AB129" s="684"/>
    </row>
    <row r="130" spans="22:28" x14ac:dyDescent="0.2">
      <c r="V130" s="687"/>
      <c r="W130" s="686" t="str">
        <f t="shared" si="8"/>
        <v>1D</v>
      </c>
      <c r="X130" s="682" t="e">
        <f ca="1">_xll.qlCalendarAdvance(Calendar,X129,W130,"f",FALSE)</f>
        <v>#NAME?</v>
      </c>
      <c r="Y130" s="681" t="e">
        <f ca="1">_xll.qlCalendarAdvance(Calendar,X130,NDays&amp;"D")</f>
        <v>#NAME?</v>
      </c>
      <c r="Z130" s="680" t="e">
        <f ca="1"/>
        <v>#N/A</v>
      </c>
      <c r="AA130" s="685"/>
      <c r="AB130" s="684"/>
    </row>
    <row r="131" spans="22:28" x14ac:dyDescent="0.2">
      <c r="V131" s="687"/>
      <c r="W131" s="686" t="str">
        <f t="shared" si="8"/>
        <v>1D</v>
      </c>
      <c r="X131" s="682" t="e">
        <f ca="1">_xll.qlCalendarAdvance(Calendar,X130,W131,"f",FALSE)</f>
        <v>#NAME?</v>
      </c>
      <c r="Y131" s="681" t="e">
        <f ca="1">_xll.qlCalendarAdvance(Calendar,X131,NDays&amp;"D")</f>
        <v>#NAME?</v>
      </c>
      <c r="Z131" s="680" t="e">
        <f ca="1"/>
        <v>#N/A</v>
      </c>
      <c r="AA131" s="685"/>
      <c r="AB131" s="684"/>
    </row>
    <row r="132" spans="22:28" x14ac:dyDescent="0.2">
      <c r="V132" s="687"/>
      <c r="W132" s="686" t="str">
        <f t="shared" si="8"/>
        <v>1D</v>
      </c>
      <c r="X132" s="682" t="e">
        <f ca="1">_xll.qlCalendarAdvance(Calendar,X131,W132,"f",FALSE)</f>
        <v>#NAME?</v>
      </c>
      <c r="Y132" s="681" t="e">
        <f ca="1">_xll.qlCalendarAdvance(Calendar,X132,NDays&amp;"D")</f>
        <v>#NAME?</v>
      </c>
      <c r="Z132" s="680" t="e">
        <f ca="1"/>
        <v>#N/A</v>
      </c>
      <c r="AA132" s="685"/>
      <c r="AB132" s="684"/>
    </row>
    <row r="133" spans="22:28" x14ac:dyDescent="0.2">
      <c r="V133" s="687"/>
      <c r="W133" s="686" t="str">
        <f t="shared" si="8"/>
        <v>1D</v>
      </c>
      <c r="X133" s="682" t="e">
        <f ca="1">_xll.qlCalendarAdvance(Calendar,X132,W133,"f",FALSE)</f>
        <v>#NAME?</v>
      </c>
      <c r="Y133" s="681" t="e">
        <f ca="1">_xll.qlCalendarAdvance(Calendar,X133,NDays&amp;"D")</f>
        <v>#NAME?</v>
      </c>
      <c r="Z133" s="680" t="e">
        <f ca="1"/>
        <v>#N/A</v>
      </c>
      <c r="AA133" s="685"/>
      <c r="AB133" s="684"/>
    </row>
    <row r="134" spans="22:28" x14ac:dyDescent="0.2">
      <c r="V134" s="687"/>
      <c r="W134" s="686" t="str">
        <f t="shared" si="8"/>
        <v>1D</v>
      </c>
      <c r="X134" s="682" t="e">
        <f ca="1">_xll.qlCalendarAdvance(Calendar,X133,W134,"f",FALSE)</f>
        <v>#NAME?</v>
      </c>
      <c r="Y134" s="681" t="e">
        <f ca="1">_xll.qlCalendarAdvance(Calendar,X134,NDays&amp;"D")</f>
        <v>#NAME?</v>
      </c>
      <c r="Z134" s="680" t="e">
        <f ca="1"/>
        <v>#N/A</v>
      </c>
      <c r="AA134" s="685"/>
      <c r="AB134" s="684"/>
    </row>
    <row r="135" spans="22:28" x14ac:dyDescent="0.2">
      <c r="V135" s="687"/>
      <c r="W135" s="686" t="str">
        <f t="shared" si="8"/>
        <v>1D</v>
      </c>
      <c r="X135" s="682" t="e">
        <f ca="1">_xll.qlCalendarAdvance(Calendar,X134,W135,"f",FALSE)</f>
        <v>#NAME?</v>
      </c>
      <c r="Y135" s="681" t="e">
        <f ca="1">_xll.qlCalendarAdvance(Calendar,X135,NDays&amp;"D")</f>
        <v>#NAME?</v>
      </c>
      <c r="Z135" s="680" t="e">
        <f ca="1"/>
        <v>#N/A</v>
      </c>
      <c r="AA135" s="685"/>
      <c r="AB135" s="684"/>
    </row>
    <row r="136" spans="22:28" x14ac:dyDescent="0.2">
      <c r="V136" s="687"/>
      <c r="W136" s="686" t="str">
        <f t="shared" si="8"/>
        <v>1D</v>
      </c>
      <c r="X136" s="682" t="e">
        <f ca="1">_xll.qlCalendarAdvance(Calendar,X135,W136,"f",FALSE)</f>
        <v>#NAME?</v>
      </c>
      <c r="Y136" s="681" t="e">
        <f ca="1">_xll.qlCalendarAdvance(Calendar,X136,NDays&amp;"D")</f>
        <v>#NAME?</v>
      </c>
      <c r="Z136" s="680" t="e">
        <f ca="1"/>
        <v>#N/A</v>
      </c>
      <c r="AA136" s="685"/>
      <c r="AB136" s="684"/>
    </row>
    <row r="137" spans="22:28" x14ac:dyDescent="0.2">
      <c r="V137" s="687"/>
      <c r="W137" s="686" t="str">
        <f t="shared" si="8"/>
        <v>1D</v>
      </c>
      <c r="X137" s="682" t="e">
        <f ca="1">_xll.qlCalendarAdvance(Calendar,X136,W137,"f",FALSE)</f>
        <v>#NAME?</v>
      </c>
      <c r="Y137" s="681" t="e">
        <f ca="1">_xll.qlCalendarAdvance(Calendar,X137,NDays&amp;"D")</f>
        <v>#NAME?</v>
      </c>
      <c r="Z137" s="680" t="e">
        <f ca="1"/>
        <v>#N/A</v>
      </c>
      <c r="AA137" s="685"/>
      <c r="AB137" s="684"/>
    </row>
    <row r="138" spans="22:28" x14ac:dyDescent="0.2">
      <c r="V138" s="687"/>
      <c r="W138" s="686" t="str">
        <f t="shared" si="8"/>
        <v>1D</v>
      </c>
      <c r="X138" s="682" t="e">
        <f ca="1">_xll.qlCalendarAdvance(Calendar,X137,W138,"f",FALSE)</f>
        <v>#NAME?</v>
      </c>
      <c r="Y138" s="681" t="e">
        <f ca="1">_xll.qlCalendarAdvance(Calendar,X138,NDays&amp;"D")</f>
        <v>#NAME?</v>
      </c>
      <c r="Z138" s="680" t="e">
        <f ca="1"/>
        <v>#N/A</v>
      </c>
      <c r="AA138" s="685"/>
      <c r="AB138" s="684"/>
    </row>
    <row r="139" spans="22:28" x14ac:dyDescent="0.2">
      <c r="V139" s="687"/>
      <c r="W139" s="686" t="str">
        <f t="shared" si="8"/>
        <v>1D</v>
      </c>
      <c r="X139" s="682" t="e">
        <f ca="1">_xll.qlCalendarAdvance(Calendar,X138,W139,"f",FALSE)</f>
        <v>#NAME?</v>
      </c>
      <c r="Y139" s="681" t="e">
        <f ca="1">_xll.qlCalendarAdvance(Calendar,X139,NDays&amp;"D")</f>
        <v>#NAME?</v>
      </c>
      <c r="Z139" s="680" t="e">
        <f ca="1"/>
        <v>#N/A</v>
      </c>
      <c r="AA139" s="685"/>
      <c r="AB139" s="684"/>
    </row>
    <row r="140" spans="22:28" x14ac:dyDescent="0.2">
      <c r="V140" s="687"/>
      <c r="W140" s="686" t="str">
        <f t="shared" ref="W140:W203" si="9">W139</f>
        <v>1D</v>
      </c>
      <c r="X140" s="682" t="e">
        <f ca="1">_xll.qlCalendarAdvance(Calendar,X139,W140,"f",FALSE)</f>
        <v>#NAME?</v>
      </c>
      <c r="Y140" s="681" t="e">
        <f ca="1">_xll.qlCalendarAdvance(Calendar,X140,NDays&amp;"D")</f>
        <v>#NAME?</v>
      </c>
      <c r="Z140" s="680" t="e">
        <f ca="1"/>
        <v>#N/A</v>
      </c>
      <c r="AA140" s="685"/>
      <c r="AB140" s="684"/>
    </row>
    <row r="141" spans="22:28" x14ac:dyDescent="0.2">
      <c r="V141" s="687"/>
      <c r="W141" s="686" t="str">
        <f t="shared" si="9"/>
        <v>1D</v>
      </c>
      <c r="X141" s="682" t="e">
        <f ca="1">_xll.qlCalendarAdvance(Calendar,X140,W141,"f",FALSE)</f>
        <v>#NAME?</v>
      </c>
      <c r="Y141" s="681" t="e">
        <f ca="1">_xll.qlCalendarAdvance(Calendar,X141,NDays&amp;"D")</f>
        <v>#NAME?</v>
      </c>
      <c r="Z141" s="680" t="e">
        <f ca="1"/>
        <v>#N/A</v>
      </c>
      <c r="AA141" s="685"/>
      <c r="AB141" s="684"/>
    </row>
    <row r="142" spans="22:28" x14ac:dyDescent="0.2">
      <c r="V142" s="687"/>
      <c r="W142" s="686" t="str">
        <f t="shared" si="9"/>
        <v>1D</v>
      </c>
      <c r="X142" s="682" t="e">
        <f ca="1">_xll.qlCalendarAdvance(Calendar,X141,W142,"f",FALSE)</f>
        <v>#NAME?</v>
      </c>
      <c r="Y142" s="681" t="e">
        <f ca="1">_xll.qlCalendarAdvance(Calendar,X142,NDays&amp;"D")</f>
        <v>#NAME?</v>
      </c>
      <c r="Z142" s="680" t="e">
        <f ca="1"/>
        <v>#N/A</v>
      </c>
      <c r="AA142" s="685"/>
      <c r="AB142" s="684"/>
    </row>
    <row r="143" spans="22:28" x14ac:dyDescent="0.2">
      <c r="V143" s="687"/>
      <c r="W143" s="686" t="str">
        <f t="shared" si="9"/>
        <v>1D</v>
      </c>
      <c r="X143" s="682" t="e">
        <f ca="1">_xll.qlCalendarAdvance(Calendar,X142,W143,"f",FALSE)</f>
        <v>#NAME?</v>
      </c>
      <c r="Y143" s="681" t="e">
        <f ca="1">_xll.qlCalendarAdvance(Calendar,X143,NDays&amp;"D")</f>
        <v>#NAME?</v>
      </c>
      <c r="Z143" s="680" t="e">
        <f ca="1"/>
        <v>#N/A</v>
      </c>
      <c r="AA143" s="685"/>
      <c r="AB143" s="684"/>
    </row>
    <row r="144" spans="22:28" x14ac:dyDescent="0.2">
      <c r="V144" s="687"/>
      <c r="W144" s="686" t="str">
        <f t="shared" si="9"/>
        <v>1D</v>
      </c>
      <c r="X144" s="682" t="e">
        <f ca="1">_xll.qlCalendarAdvance(Calendar,X143,W144,"f",FALSE)</f>
        <v>#NAME?</v>
      </c>
      <c r="Y144" s="681" t="e">
        <f ca="1">_xll.qlCalendarAdvance(Calendar,X144,NDays&amp;"D")</f>
        <v>#NAME?</v>
      </c>
      <c r="Z144" s="680" t="e">
        <f ca="1"/>
        <v>#N/A</v>
      </c>
      <c r="AA144" s="685"/>
      <c r="AB144" s="684"/>
    </row>
    <row r="145" spans="22:28" x14ac:dyDescent="0.2">
      <c r="V145" s="687"/>
      <c r="W145" s="686" t="str">
        <f t="shared" si="9"/>
        <v>1D</v>
      </c>
      <c r="X145" s="682" t="e">
        <f ca="1">_xll.qlCalendarAdvance(Calendar,X144,W145,"f",FALSE)</f>
        <v>#NAME?</v>
      </c>
      <c r="Y145" s="681" t="e">
        <f ca="1">_xll.qlCalendarAdvance(Calendar,X145,NDays&amp;"D")</f>
        <v>#NAME?</v>
      </c>
      <c r="Z145" s="680" t="e">
        <f ca="1"/>
        <v>#N/A</v>
      </c>
      <c r="AA145" s="685"/>
      <c r="AB145" s="684"/>
    </row>
    <row r="146" spans="22:28" x14ac:dyDescent="0.2">
      <c r="V146" s="687"/>
      <c r="W146" s="686" t="str">
        <f t="shared" si="9"/>
        <v>1D</v>
      </c>
      <c r="X146" s="682" t="e">
        <f ca="1">_xll.qlCalendarAdvance(Calendar,X145,W146,"f",FALSE)</f>
        <v>#NAME?</v>
      </c>
      <c r="Y146" s="681" t="e">
        <f ca="1">_xll.qlCalendarAdvance(Calendar,X146,NDays&amp;"D")</f>
        <v>#NAME?</v>
      </c>
      <c r="Z146" s="680" t="e">
        <f ca="1"/>
        <v>#N/A</v>
      </c>
      <c r="AA146" s="685"/>
      <c r="AB146" s="684"/>
    </row>
    <row r="147" spans="22:28" x14ac:dyDescent="0.2">
      <c r="V147" s="687"/>
      <c r="W147" s="686" t="str">
        <f t="shared" si="9"/>
        <v>1D</v>
      </c>
      <c r="X147" s="682" t="e">
        <f ca="1">_xll.qlCalendarAdvance(Calendar,X146,W147,"f",FALSE)</f>
        <v>#NAME?</v>
      </c>
      <c r="Y147" s="681" t="e">
        <f ca="1">_xll.qlCalendarAdvance(Calendar,X147,NDays&amp;"D")</f>
        <v>#NAME?</v>
      </c>
      <c r="Z147" s="680" t="e">
        <f ca="1"/>
        <v>#N/A</v>
      </c>
      <c r="AA147" s="685"/>
      <c r="AB147" s="684"/>
    </row>
    <row r="148" spans="22:28" x14ac:dyDescent="0.2">
      <c r="V148" s="687"/>
      <c r="W148" s="686" t="str">
        <f t="shared" si="9"/>
        <v>1D</v>
      </c>
      <c r="X148" s="682" t="e">
        <f ca="1">_xll.qlCalendarAdvance(Calendar,X147,W148,"f",FALSE)</f>
        <v>#NAME?</v>
      </c>
      <c r="Y148" s="681" t="e">
        <f ca="1">_xll.qlCalendarAdvance(Calendar,X148,NDays&amp;"D")</f>
        <v>#NAME?</v>
      </c>
      <c r="Z148" s="680" t="e">
        <f ca="1"/>
        <v>#N/A</v>
      </c>
      <c r="AA148" s="685"/>
      <c r="AB148" s="684"/>
    </row>
    <row r="149" spans="22:28" x14ac:dyDescent="0.2">
      <c r="V149" s="687"/>
      <c r="W149" s="686" t="str">
        <f t="shared" si="9"/>
        <v>1D</v>
      </c>
      <c r="X149" s="682" t="e">
        <f ca="1">_xll.qlCalendarAdvance(Calendar,X148,W149,"f",FALSE)</f>
        <v>#NAME?</v>
      </c>
      <c r="Y149" s="681" t="e">
        <f ca="1">_xll.qlCalendarAdvance(Calendar,X149,NDays&amp;"D")</f>
        <v>#NAME?</v>
      </c>
      <c r="Z149" s="680" t="e">
        <f ca="1"/>
        <v>#N/A</v>
      </c>
      <c r="AA149" s="685"/>
      <c r="AB149" s="684"/>
    </row>
    <row r="150" spans="22:28" x14ac:dyDescent="0.2">
      <c r="V150" s="687"/>
      <c r="W150" s="686" t="str">
        <f t="shared" si="9"/>
        <v>1D</v>
      </c>
      <c r="X150" s="682" t="e">
        <f ca="1">_xll.qlCalendarAdvance(Calendar,X149,W150,"f",FALSE)</f>
        <v>#NAME?</v>
      </c>
      <c r="Y150" s="681" t="e">
        <f ca="1">_xll.qlCalendarAdvance(Calendar,X150,NDays&amp;"D")</f>
        <v>#NAME?</v>
      </c>
      <c r="Z150" s="680" t="e">
        <f ca="1"/>
        <v>#N/A</v>
      </c>
      <c r="AA150" s="685"/>
      <c r="AB150" s="684"/>
    </row>
    <row r="151" spans="22:28" x14ac:dyDescent="0.2">
      <c r="V151" s="687"/>
      <c r="W151" s="686" t="str">
        <f t="shared" si="9"/>
        <v>1D</v>
      </c>
      <c r="X151" s="682" t="e">
        <f ca="1">_xll.qlCalendarAdvance(Calendar,X150,W151,"f",FALSE)</f>
        <v>#NAME?</v>
      </c>
      <c r="Y151" s="681" t="e">
        <f ca="1">_xll.qlCalendarAdvance(Calendar,X151,NDays&amp;"D")</f>
        <v>#NAME?</v>
      </c>
      <c r="Z151" s="680" t="e">
        <f ca="1"/>
        <v>#N/A</v>
      </c>
      <c r="AA151" s="685"/>
      <c r="AB151" s="684"/>
    </row>
    <row r="152" spans="22:28" x14ac:dyDescent="0.2">
      <c r="V152" s="687"/>
      <c r="W152" s="686" t="str">
        <f t="shared" si="9"/>
        <v>1D</v>
      </c>
      <c r="X152" s="682" t="e">
        <f ca="1">_xll.qlCalendarAdvance(Calendar,X151,W152,"f",FALSE)</f>
        <v>#NAME?</v>
      </c>
      <c r="Y152" s="681" t="e">
        <f ca="1">_xll.qlCalendarAdvance(Calendar,X152,NDays&amp;"D")</f>
        <v>#NAME?</v>
      </c>
      <c r="Z152" s="680" t="e">
        <f ca="1"/>
        <v>#N/A</v>
      </c>
      <c r="AA152" s="685"/>
      <c r="AB152" s="684"/>
    </row>
    <row r="153" spans="22:28" x14ac:dyDescent="0.2">
      <c r="V153" s="687"/>
      <c r="W153" s="686" t="str">
        <f t="shared" si="9"/>
        <v>1D</v>
      </c>
      <c r="X153" s="682" t="e">
        <f ca="1">_xll.qlCalendarAdvance(Calendar,X152,W153,"f",FALSE)</f>
        <v>#NAME?</v>
      </c>
      <c r="Y153" s="681" t="e">
        <f ca="1">_xll.qlCalendarAdvance(Calendar,X153,NDays&amp;"D")</f>
        <v>#NAME?</v>
      </c>
      <c r="Z153" s="680" t="e">
        <f ca="1"/>
        <v>#N/A</v>
      </c>
      <c r="AA153" s="685"/>
      <c r="AB153" s="684"/>
    </row>
    <row r="154" spans="22:28" x14ac:dyDescent="0.2">
      <c r="V154" s="687"/>
      <c r="W154" s="686" t="str">
        <f t="shared" si="9"/>
        <v>1D</v>
      </c>
      <c r="X154" s="682" t="e">
        <f ca="1">_xll.qlCalendarAdvance(Calendar,X153,W154,"f",FALSE)</f>
        <v>#NAME?</v>
      </c>
      <c r="Y154" s="681" t="e">
        <f ca="1">_xll.qlCalendarAdvance(Calendar,X154,NDays&amp;"D")</f>
        <v>#NAME?</v>
      </c>
      <c r="Z154" s="680" t="e">
        <f ca="1"/>
        <v>#N/A</v>
      </c>
      <c r="AA154" s="685"/>
      <c r="AB154" s="684"/>
    </row>
    <row r="155" spans="22:28" x14ac:dyDescent="0.2">
      <c r="V155" s="687"/>
      <c r="W155" s="686" t="str">
        <f t="shared" si="9"/>
        <v>1D</v>
      </c>
      <c r="X155" s="682" t="e">
        <f ca="1">_xll.qlCalendarAdvance(Calendar,X154,W155,"f",FALSE)</f>
        <v>#NAME?</v>
      </c>
      <c r="Y155" s="681" t="e">
        <f ca="1">_xll.qlCalendarAdvance(Calendar,X155,NDays&amp;"D")</f>
        <v>#NAME?</v>
      </c>
      <c r="Z155" s="680" t="e">
        <f ca="1"/>
        <v>#N/A</v>
      </c>
      <c r="AA155" s="685"/>
      <c r="AB155" s="684"/>
    </row>
    <row r="156" spans="22:28" x14ac:dyDescent="0.2">
      <c r="V156" s="687"/>
      <c r="W156" s="686" t="str">
        <f t="shared" si="9"/>
        <v>1D</v>
      </c>
      <c r="X156" s="682" t="e">
        <f ca="1">_xll.qlCalendarAdvance(Calendar,X155,W156,"f",FALSE)</f>
        <v>#NAME?</v>
      </c>
      <c r="Y156" s="681" t="e">
        <f ca="1">_xll.qlCalendarAdvance(Calendar,X156,NDays&amp;"D")</f>
        <v>#NAME?</v>
      </c>
      <c r="Z156" s="680" t="e">
        <f ca="1"/>
        <v>#N/A</v>
      </c>
      <c r="AA156" s="685"/>
      <c r="AB156" s="684"/>
    </row>
    <row r="157" spans="22:28" x14ac:dyDescent="0.2">
      <c r="V157" s="687"/>
      <c r="W157" s="686" t="str">
        <f t="shared" si="9"/>
        <v>1D</v>
      </c>
      <c r="X157" s="682" t="e">
        <f ca="1">_xll.qlCalendarAdvance(Calendar,X156,W157,"f",FALSE)</f>
        <v>#NAME?</v>
      </c>
      <c r="Y157" s="681" t="e">
        <f ca="1">_xll.qlCalendarAdvance(Calendar,X157,NDays&amp;"D")</f>
        <v>#NAME?</v>
      </c>
      <c r="Z157" s="680" t="e">
        <f ca="1"/>
        <v>#N/A</v>
      </c>
      <c r="AA157" s="685"/>
      <c r="AB157" s="684"/>
    </row>
    <row r="158" spans="22:28" x14ac:dyDescent="0.2">
      <c r="V158" s="687"/>
      <c r="W158" s="686" t="str">
        <f t="shared" si="9"/>
        <v>1D</v>
      </c>
      <c r="X158" s="682" t="e">
        <f ca="1">_xll.qlCalendarAdvance(Calendar,X157,W158,"f",FALSE)</f>
        <v>#NAME?</v>
      </c>
      <c r="Y158" s="681" t="e">
        <f ca="1">_xll.qlCalendarAdvance(Calendar,X158,NDays&amp;"D")</f>
        <v>#NAME?</v>
      </c>
      <c r="Z158" s="680" t="e">
        <f ca="1"/>
        <v>#N/A</v>
      </c>
      <c r="AA158" s="685"/>
      <c r="AB158" s="684"/>
    </row>
    <row r="159" spans="22:28" x14ac:dyDescent="0.2">
      <c r="V159" s="687"/>
      <c r="W159" s="686" t="str">
        <f t="shared" si="9"/>
        <v>1D</v>
      </c>
      <c r="X159" s="682" t="e">
        <f ca="1">_xll.qlCalendarAdvance(Calendar,X158,W159,"f",FALSE)</f>
        <v>#NAME?</v>
      </c>
      <c r="Y159" s="681" t="e">
        <f ca="1">_xll.qlCalendarAdvance(Calendar,X159,NDays&amp;"D")</f>
        <v>#NAME?</v>
      </c>
      <c r="Z159" s="680" t="e">
        <f ca="1"/>
        <v>#N/A</v>
      </c>
      <c r="AA159" s="685"/>
      <c r="AB159" s="684"/>
    </row>
    <row r="160" spans="22:28" x14ac:dyDescent="0.2">
      <c r="V160" s="687"/>
      <c r="W160" s="686" t="str">
        <f t="shared" si="9"/>
        <v>1D</v>
      </c>
      <c r="X160" s="682" t="e">
        <f ca="1">_xll.qlCalendarAdvance(Calendar,X159,W160,"f",FALSE)</f>
        <v>#NAME?</v>
      </c>
      <c r="Y160" s="681" t="e">
        <f ca="1">_xll.qlCalendarAdvance(Calendar,X160,NDays&amp;"D")</f>
        <v>#NAME?</v>
      </c>
      <c r="Z160" s="680" t="e">
        <f ca="1"/>
        <v>#N/A</v>
      </c>
      <c r="AA160" s="685"/>
      <c r="AB160" s="684"/>
    </row>
    <row r="161" spans="22:28" x14ac:dyDescent="0.2">
      <c r="V161" s="687"/>
      <c r="W161" s="686" t="str">
        <f t="shared" si="9"/>
        <v>1D</v>
      </c>
      <c r="X161" s="682" t="e">
        <f ca="1">_xll.qlCalendarAdvance(Calendar,X160,W161,"f",FALSE)</f>
        <v>#NAME?</v>
      </c>
      <c r="Y161" s="681" t="e">
        <f ca="1">_xll.qlCalendarAdvance(Calendar,X161,NDays&amp;"D")</f>
        <v>#NAME?</v>
      </c>
      <c r="Z161" s="680" t="e">
        <f ca="1"/>
        <v>#N/A</v>
      </c>
      <c r="AA161" s="685"/>
      <c r="AB161" s="684"/>
    </row>
    <row r="162" spans="22:28" x14ac:dyDescent="0.2">
      <c r="V162" s="687"/>
      <c r="W162" s="686" t="str">
        <f t="shared" si="9"/>
        <v>1D</v>
      </c>
      <c r="X162" s="682" t="e">
        <f ca="1">_xll.qlCalendarAdvance(Calendar,X161,W162,"f",FALSE)</f>
        <v>#NAME?</v>
      </c>
      <c r="Y162" s="681" t="e">
        <f ca="1">_xll.qlCalendarAdvance(Calendar,X162,NDays&amp;"D")</f>
        <v>#NAME?</v>
      </c>
      <c r="Z162" s="680" t="e">
        <f ca="1"/>
        <v>#N/A</v>
      </c>
      <c r="AA162" s="685"/>
      <c r="AB162" s="684"/>
    </row>
    <row r="163" spans="22:28" x14ac:dyDescent="0.2">
      <c r="V163" s="687"/>
      <c r="W163" s="686" t="str">
        <f t="shared" si="9"/>
        <v>1D</v>
      </c>
      <c r="X163" s="682" t="e">
        <f ca="1">_xll.qlCalendarAdvance(Calendar,X162,W163,"f",FALSE)</f>
        <v>#NAME?</v>
      </c>
      <c r="Y163" s="681" t="e">
        <f ca="1">_xll.qlCalendarAdvance(Calendar,X163,NDays&amp;"D")</f>
        <v>#NAME?</v>
      </c>
      <c r="Z163" s="680" t="e">
        <f ca="1"/>
        <v>#N/A</v>
      </c>
      <c r="AA163" s="685"/>
      <c r="AB163" s="684"/>
    </row>
    <row r="164" spans="22:28" x14ac:dyDescent="0.2">
      <c r="V164" s="687"/>
      <c r="W164" s="686" t="str">
        <f t="shared" si="9"/>
        <v>1D</v>
      </c>
      <c r="X164" s="682" t="e">
        <f ca="1">_xll.qlCalendarAdvance(Calendar,X163,W164,"f",FALSE)</f>
        <v>#NAME?</v>
      </c>
      <c r="Y164" s="681" t="e">
        <f ca="1">_xll.qlCalendarAdvance(Calendar,X164,NDays&amp;"D")</f>
        <v>#NAME?</v>
      </c>
      <c r="Z164" s="680" t="e">
        <f ca="1"/>
        <v>#N/A</v>
      </c>
      <c r="AA164" s="685"/>
      <c r="AB164" s="684"/>
    </row>
    <row r="165" spans="22:28" x14ac:dyDescent="0.2">
      <c r="V165" s="687"/>
      <c r="W165" s="686" t="str">
        <f t="shared" si="9"/>
        <v>1D</v>
      </c>
      <c r="X165" s="682" t="e">
        <f ca="1">_xll.qlCalendarAdvance(Calendar,X164,W165,"f",FALSE)</f>
        <v>#NAME?</v>
      </c>
      <c r="Y165" s="681" t="e">
        <f ca="1">_xll.qlCalendarAdvance(Calendar,X165,NDays&amp;"D")</f>
        <v>#NAME?</v>
      </c>
      <c r="Z165" s="680" t="e">
        <f ca="1"/>
        <v>#N/A</v>
      </c>
      <c r="AA165" s="685"/>
      <c r="AB165" s="684"/>
    </row>
    <row r="166" spans="22:28" x14ac:dyDescent="0.2">
      <c r="V166" s="687"/>
      <c r="W166" s="686" t="str">
        <f t="shared" si="9"/>
        <v>1D</v>
      </c>
      <c r="X166" s="682" t="e">
        <f ca="1">_xll.qlCalendarAdvance(Calendar,X165,W166,"f",FALSE)</f>
        <v>#NAME?</v>
      </c>
      <c r="Y166" s="681" t="e">
        <f ca="1">_xll.qlCalendarAdvance(Calendar,X166,NDays&amp;"D")</f>
        <v>#NAME?</v>
      </c>
      <c r="Z166" s="680" t="e">
        <f ca="1"/>
        <v>#N/A</v>
      </c>
      <c r="AA166" s="685"/>
      <c r="AB166" s="684"/>
    </row>
    <row r="167" spans="22:28" x14ac:dyDescent="0.2">
      <c r="V167" s="687"/>
      <c r="W167" s="686" t="str">
        <f t="shared" si="9"/>
        <v>1D</v>
      </c>
      <c r="X167" s="682" t="e">
        <f ca="1">_xll.qlCalendarAdvance(Calendar,X166,W167,"f",FALSE)</f>
        <v>#NAME?</v>
      </c>
      <c r="Y167" s="681" t="e">
        <f ca="1">_xll.qlCalendarAdvance(Calendar,X167,NDays&amp;"D")</f>
        <v>#NAME?</v>
      </c>
      <c r="Z167" s="680" t="e">
        <f ca="1"/>
        <v>#N/A</v>
      </c>
      <c r="AA167" s="685"/>
      <c r="AB167" s="684"/>
    </row>
    <row r="168" spans="22:28" x14ac:dyDescent="0.2">
      <c r="V168" s="687"/>
      <c r="W168" s="686" t="str">
        <f t="shared" si="9"/>
        <v>1D</v>
      </c>
      <c r="X168" s="682" t="e">
        <f ca="1">_xll.qlCalendarAdvance(Calendar,X167,W168,"f",FALSE)</f>
        <v>#NAME?</v>
      </c>
      <c r="Y168" s="681" t="e">
        <f ca="1">_xll.qlCalendarAdvance(Calendar,X168,NDays&amp;"D")</f>
        <v>#NAME?</v>
      </c>
      <c r="Z168" s="680" t="e">
        <f ca="1"/>
        <v>#N/A</v>
      </c>
      <c r="AA168" s="685"/>
      <c r="AB168" s="684"/>
    </row>
    <row r="169" spans="22:28" x14ac:dyDescent="0.2">
      <c r="V169" s="687"/>
      <c r="W169" s="686" t="str">
        <f t="shared" si="9"/>
        <v>1D</v>
      </c>
      <c r="X169" s="682" t="e">
        <f ca="1">_xll.qlCalendarAdvance(Calendar,X168,W169,"f",FALSE)</f>
        <v>#NAME?</v>
      </c>
      <c r="Y169" s="681" t="e">
        <f ca="1">_xll.qlCalendarAdvance(Calendar,X169,NDays&amp;"D")</f>
        <v>#NAME?</v>
      </c>
      <c r="Z169" s="680" t="e">
        <f ca="1"/>
        <v>#N/A</v>
      </c>
      <c r="AA169" s="685"/>
      <c r="AB169" s="684"/>
    </row>
    <row r="170" spans="22:28" x14ac:dyDescent="0.2">
      <c r="V170" s="687"/>
      <c r="W170" s="686" t="str">
        <f t="shared" si="9"/>
        <v>1D</v>
      </c>
      <c r="X170" s="682" t="e">
        <f ca="1">_xll.qlCalendarAdvance(Calendar,X169,W170,"f",FALSE)</f>
        <v>#NAME?</v>
      </c>
      <c r="Y170" s="681" t="e">
        <f ca="1">_xll.qlCalendarAdvance(Calendar,X170,NDays&amp;"D")</f>
        <v>#NAME?</v>
      </c>
      <c r="Z170" s="680" t="e">
        <f ca="1"/>
        <v>#N/A</v>
      </c>
      <c r="AA170" s="685"/>
      <c r="AB170" s="684"/>
    </row>
    <row r="171" spans="22:28" x14ac:dyDescent="0.2">
      <c r="V171" s="687"/>
      <c r="W171" s="686" t="str">
        <f t="shared" si="9"/>
        <v>1D</v>
      </c>
      <c r="X171" s="682" t="e">
        <f ca="1">_xll.qlCalendarAdvance(Calendar,X170,W171,"f",FALSE)</f>
        <v>#NAME?</v>
      </c>
      <c r="Y171" s="681" t="e">
        <f ca="1">_xll.qlCalendarAdvance(Calendar,X171,NDays&amp;"D")</f>
        <v>#NAME?</v>
      </c>
      <c r="Z171" s="680" t="e">
        <f ca="1"/>
        <v>#N/A</v>
      </c>
      <c r="AA171" s="685"/>
      <c r="AB171" s="684"/>
    </row>
    <row r="172" spans="22:28" x14ac:dyDescent="0.2">
      <c r="V172" s="687"/>
      <c r="W172" s="686" t="str">
        <f t="shared" si="9"/>
        <v>1D</v>
      </c>
      <c r="X172" s="682" t="e">
        <f ca="1">_xll.qlCalendarAdvance(Calendar,X171,W172,"f",FALSE)</f>
        <v>#NAME?</v>
      </c>
      <c r="Y172" s="681" t="e">
        <f ca="1">_xll.qlCalendarAdvance(Calendar,X172,NDays&amp;"D")</f>
        <v>#NAME?</v>
      </c>
      <c r="Z172" s="680" t="e">
        <f ca="1"/>
        <v>#N/A</v>
      </c>
      <c r="AA172" s="685"/>
      <c r="AB172" s="684"/>
    </row>
    <row r="173" spans="22:28" x14ac:dyDescent="0.2">
      <c r="V173" s="687"/>
      <c r="W173" s="686" t="str">
        <f t="shared" si="9"/>
        <v>1D</v>
      </c>
      <c r="X173" s="682" t="e">
        <f ca="1">_xll.qlCalendarAdvance(Calendar,X172,W173,"f",FALSE)</f>
        <v>#NAME?</v>
      </c>
      <c r="Y173" s="681" t="e">
        <f ca="1">_xll.qlCalendarAdvance(Calendar,X173,NDays&amp;"D")</f>
        <v>#NAME?</v>
      </c>
      <c r="Z173" s="680" t="e">
        <f ca="1"/>
        <v>#N/A</v>
      </c>
      <c r="AA173" s="685"/>
      <c r="AB173" s="684"/>
    </row>
    <row r="174" spans="22:28" x14ac:dyDescent="0.2">
      <c r="V174" s="687"/>
      <c r="W174" s="686" t="str">
        <f t="shared" si="9"/>
        <v>1D</v>
      </c>
      <c r="X174" s="682" t="e">
        <f ca="1">_xll.qlCalendarAdvance(Calendar,X173,W174,"f",FALSE)</f>
        <v>#NAME?</v>
      </c>
      <c r="Y174" s="681" t="e">
        <f ca="1">_xll.qlCalendarAdvance(Calendar,X174,NDays&amp;"D")</f>
        <v>#NAME?</v>
      </c>
      <c r="Z174" s="680" t="e">
        <f ca="1"/>
        <v>#N/A</v>
      </c>
      <c r="AA174" s="685"/>
      <c r="AB174" s="684"/>
    </row>
    <row r="175" spans="22:28" x14ac:dyDescent="0.2">
      <c r="V175" s="687"/>
      <c r="W175" s="686" t="str">
        <f t="shared" si="9"/>
        <v>1D</v>
      </c>
      <c r="X175" s="682" t="e">
        <f ca="1">_xll.qlCalendarAdvance(Calendar,X174,W175,"f",FALSE)</f>
        <v>#NAME?</v>
      </c>
      <c r="Y175" s="681" t="e">
        <f ca="1">_xll.qlCalendarAdvance(Calendar,X175,NDays&amp;"D")</f>
        <v>#NAME?</v>
      </c>
      <c r="Z175" s="680" t="e">
        <f ca="1"/>
        <v>#N/A</v>
      </c>
      <c r="AA175" s="685"/>
      <c r="AB175" s="684"/>
    </row>
    <row r="176" spans="22:28" x14ac:dyDescent="0.2">
      <c r="V176" s="687"/>
      <c r="W176" s="686" t="str">
        <f t="shared" si="9"/>
        <v>1D</v>
      </c>
      <c r="X176" s="682" t="e">
        <f ca="1">_xll.qlCalendarAdvance(Calendar,X175,W176,"f",FALSE)</f>
        <v>#NAME?</v>
      </c>
      <c r="Y176" s="681" t="e">
        <f ca="1">_xll.qlCalendarAdvance(Calendar,X176,NDays&amp;"D")</f>
        <v>#NAME?</v>
      </c>
      <c r="Z176" s="680" t="e">
        <f ca="1"/>
        <v>#N/A</v>
      </c>
      <c r="AA176" s="685"/>
      <c r="AB176" s="684"/>
    </row>
    <row r="177" spans="22:28" x14ac:dyDescent="0.2">
      <c r="V177" s="687"/>
      <c r="W177" s="686" t="str">
        <f t="shared" si="9"/>
        <v>1D</v>
      </c>
      <c r="X177" s="682" t="e">
        <f ca="1">_xll.qlCalendarAdvance(Calendar,X176,W177,"f",FALSE)</f>
        <v>#NAME?</v>
      </c>
      <c r="Y177" s="681" t="e">
        <f ca="1">_xll.qlCalendarAdvance(Calendar,X177,NDays&amp;"D")</f>
        <v>#NAME?</v>
      </c>
      <c r="Z177" s="680" t="e">
        <f ca="1"/>
        <v>#N/A</v>
      </c>
      <c r="AA177" s="685"/>
      <c r="AB177" s="684"/>
    </row>
    <row r="178" spans="22:28" x14ac:dyDescent="0.2">
      <c r="V178" s="687"/>
      <c r="W178" s="686" t="str">
        <f t="shared" si="9"/>
        <v>1D</v>
      </c>
      <c r="X178" s="682" t="e">
        <f ca="1">_xll.qlCalendarAdvance(Calendar,X177,W178,"f",FALSE)</f>
        <v>#NAME?</v>
      </c>
      <c r="Y178" s="681" t="e">
        <f ca="1">_xll.qlCalendarAdvance(Calendar,X178,NDays&amp;"D")</f>
        <v>#NAME?</v>
      </c>
      <c r="Z178" s="680" t="e">
        <f ca="1"/>
        <v>#N/A</v>
      </c>
      <c r="AA178" s="685"/>
      <c r="AB178" s="684"/>
    </row>
    <row r="179" spans="22:28" x14ac:dyDescent="0.2">
      <c r="V179" s="687"/>
      <c r="W179" s="686" t="str">
        <f t="shared" si="9"/>
        <v>1D</v>
      </c>
      <c r="X179" s="682" t="e">
        <f ca="1">_xll.qlCalendarAdvance(Calendar,X178,W179,"f",FALSE)</f>
        <v>#NAME?</v>
      </c>
      <c r="Y179" s="681" t="e">
        <f ca="1">_xll.qlCalendarAdvance(Calendar,X179,NDays&amp;"D")</f>
        <v>#NAME?</v>
      </c>
      <c r="Z179" s="680" t="e">
        <f ca="1"/>
        <v>#N/A</v>
      </c>
      <c r="AA179" s="685"/>
      <c r="AB179" s="684"/>
    </row>
    <row r="180" spans="22:28" x14ac:dyDescent="0.2">
      <c r="V180" s="687"/>
      <c r="W180" s="686" t="str">
        <f t="shared" si="9"/>
        <v>1D</v>
      </c>
      <c r="X180" s="682" t="e">
        <f ca="1">_xll.qlCalendarAdvance(Calendar,X179,W180,"f",FALSE)</f>
        <v>#NAME?</v>
      </c>
      <c r="Y180" s="681" t="e">
        <f ca="1">_xll.qlCalendarAdvance(Calendar,X180,NDays&amp;"D")</f>
        <v>#NAME?</v>
      </c>
      <c r="Z180" s="680" t="e">
        <f ca="1"/>
        <v>#N/A</v>
      </c>
      <c r="AA180" s="685"/>
      <c r="AB180" s="684"/>
    </row>
    <row r="181" spans="22:28" x14ac:dyDescent="0.2">
      <c r="V181" s="687"/>
      <c r="W181" s="686" t="str">
        <f t="shared" si="9"/>
        <v>1D</v>
      </c>
      <c r="X181" s="682" t="e">
        <f ca="1">_xll.qlCalendarAdvance(Calendar,X180,W181,"f",FALSE)</f>
        <v>#NAME?</v>
      </c>
      <c r="Y181" s="681" t="e">
        <f ca="1">_xll.qlCalendarAdvance(Calendar,X181,NDays&amp;"D")</f>
        <v>#NAME?</v>
      </c>
      <c r="Z181" s="680" t="e">
        <f ca="1"/>
        <v>#N/A</v>
      </c>
      <c r="AA181" s="685"/>
      <c r="AB181" s="684"/>
    </row>
    <row r="182" spans="22:28" x14ac:dyDescent="0.2">
      <c r="V182" s="687"/>
      <c r="W182" s="686" t="str">
        <f t="shared" si="9"/>
        <v>1D</v>
      </c>
      <c r="X182" s="682" t="e">
        <f ca="1">_xll.qlCalendarAdvance(Calendar,X181,W182,"f",FALSE)</f>
        <v>#NAME?</v>
      </c>
      <c r="Y182" s="681" t="e">
        <f ca="1">_xll.qlCalendarAdvance(Calendar,X182,NDays&amp;"D")</f>
        <v>#NAME?</v>
      </c>
      <c r="Z182" s="680" t="e">
        <f ca="1"/>
        <v>#N/A</v>
      </c>
      <c r="AA182" s="685"/>
      <c r="AB182" s="684"/>
    </row>
    <row r="183" spans="22:28" x14ac:dyDescent="0.2">
      <c r="V183" s="687"/>
      <c r="W183" s="686" t="str">
        <f t="shared" si="9"/>
        <v>1D</v>
      </c>
      <c r="X183" s="682" t="e">
        <f ca="1">_xll.qlCalendarAdvance(Calendar,X182,W183,"f",FALSE)</f>
        <v>#NAME?</v>
      </c>
      <c r="Y183" s="681" t="e">
        <f ca="1">_xll.qlCalendarAdvance(Calendar,X183,NDays&amp;"D")</f>
        <v>#NAME?</v>
      </c>
      <c r="Z183" s="680" t="e">
        <f ca="1"/>
        <v>#N/A</v>
      </c>
      <c r="AA183" s="685"/>
      <c r="AB183" s="684"/>
    </row>
    <row r="184" spans="22:28" x14ac:dyDescent="0.2">
      <c r="V184" s="687"/>
      <c r="W184" s="686" t="str">
        <f t="shared" si="9"/>
        <v>1D</v>
      </c>
      <c r="X184" s="682" t="e">
        <f ca="1">_xll.qlCalendarAdvance(Calendar,X183,W184,"f",FALSE)</f>
        <v>#NAME?</v>
      </c>
      <c r="Y184" s="681" t="e">
        <f ca="1">_xll.qlCalendarAdvance(Calendar,X184,NDays&amp;"D")</f>
        <v>#NAME?</v>
      </c>
      <c r="Z184" s="680" t="e">
        <f ca="1"/>
        <v>#N/A</v>
      </c>
      <c r="AA184" s="685"/>
      <c r="AB184" s="684"/>
    </row>
    <row r="185" spans="22:28" x14ac:dyDescent="0.2">
      <c r="V185" s="687"/>
      <c r="W185" s="686" t="str">
        <f t="shared" si="9"/>
        <v>1D</v>
      </c>
      <c r="X185" s="682" t="e">
        <f ca="1">_xll.qlCalendarAdvance(Calendar,X184,W185,"f",FALSE)</f>
        <v>#NAME?</v>
      </c>
      <c r="Y185" s="681" t="e">
        <f ca="1">_xll.qlCalendarAdvance(Calendar,X185,NDays&amp;"D")</f>
        <v>#NAME?</v>
      </c>
      <c r="Z185" s="680" t="e">
        <f ca="1"/>
        <v>#N/A</v>
      </c>
      <c r="AA185" s="685"/>
      <c r="AB185" s="684"/>
    </row>
    <row r="186" spans="22:28" x14ac:dyDescent="0.2">
      <c r="V186" s="687"/>
      <c r="W186" s="686" t="str">
        <f t="shared" si="9"/>
        <v>1D</v>
      </c>
      <c r="X186" s="682" t="e">
        <f ca="1">_xll.qlCalendarAdvance(Calendar,X185,W186,"f",FALSE)</f>
        <v>#NAME?</v>
      </c>
      <c r="Y186" s="681" t="e">
        <f ca="1">_xll.qlCalendarAdvance(Calendar,X186,NDays&amp;"D")</f>
        <v>#NAME?</v>
      </c>
      <c r="Z186" s="680" t="e">
        <f ca="1"/>
        <v>#N/A</v>
      </c>
      <c r="AA186" s="685"/>
      <c r="AB186" s="684"/>
    </row>
    <row r="187" spans="22:28" x14ac:dyDescent="0.2">
      <c r="V187" s="687"/>
      <c r="W187" s="686" t="str">
        <f t="shared" si="9"/>
        <v>1D</v>
      </c>
      <c r="X187" s="682" t="e">
        <f ca="1">_xll.qlCalendarAdvance(Calendar,X186,W187,"f",FALSE)</f>
        <v>#NAME?</v>
      </c>
      <c r="Y187" s="681" t="e">
        <f ca="1">_xll.qlCalendarAdvance(Calendar,X187,NDays&amp;"D")</f>
        <v>#NAME?</v>
      </c>
      <c r="Z187" s="680" t="e">
        <f ca="1"/>
        <v>#N/A</v>
      </c>
      <c r="AA187" s="685"/>
      <c r="AB187" s="684"/>
    </row>
    <row r="188" spans="22:28" x14ac:dyDescent="0.2">
      <c r="V188" s="687"/>
      <c r="W188" s="686" t="str">
        <f t="shared" si="9"/>
        <v>1D</v>
      </c>
      <c r="X188" s="682" t="e">
        <f ca="1">_xll.qlCalendarAdvance(Calendar,X187,W188,"f",FALSE)</f>
        <v>#NAME?</v>
      </c>
      <c r="Y188" s="681" t="e">
        <f ca="1">_xll.qlCalendarAdvance(Calendar,X188,NDays&amp;"D")</f>
        <v>#NAME?</v>
      </c>
      <c r="Z188" s="680" t="e">
        <f ca="1"/>
        <v>#N/A</v>
      </c>
      <c r="AA188" s="685"/>
      <c r="AB188" s="684"/>
    </row>
    <row r="189" spans="22:28" x14ac:dyDescent="0.2">
      <c r="V189" s="687"/>
      <c r="W189" s="686" t="str">
        <f t="shared" si="9"/>
        <v>1D</v>
      </c>
      <c r="X189" s="682" t="e">
        <f ca="1">_xll.qlCalendarAdvance(Calendar,X188,W189,"f",FALSE)</f>
        <v>#NAME?</v>
      </c>
      <c r="Y189" s="681" t="e">
        <f ca="1">_xll.qlCalendarAdvance(Calendar,X189,NDays&amp;"D")</f>
        <v>#NAME?</v>
      </c>
      <c r="Z189" s="680" t="e">
        <f ca="1"/>
        <v>#N/A</v>
      </c>
      <c r="AA189" s="685"/>
      <c r="AB189" s="684"/>
    </row>
    <row r="190" spans="22:28" x14ac:dyDescent="0.2">
      <c r="V190" s="687"/>
      <c r="W190" s="686" t="str">
        <f t="shared" si="9"/>
        <v>1D</v>
      </c>
      <c r="X190" s="682" t="e">
        <f ca="1">_xll.qlCalendarAdvance(Calendar,X189,W190,"f",FALSE)</f>
        <v>#NAME?</v>
      </c>
      <c r="Y190" s="681" t="e">
        <f ca="1">_xll.qlCalendarAdvance(Calendar,X190,NDays&amp;"D")</f>
        <v>#NAME?</v>
      </c>
      <c r="Z190" s="680" t="e">
        <f ca="1"/>
        <v>#N/A</v>
      </c>
      <c r="AA190" s="685"/>
      <c r="AB190" s="684"/>
    </row>
    <row r="191" spans="22:28" x14ac:dyDescent="0.2">
      <c r="V191" s="687"/>
      <c r="W191" s="686" t="str">
        <f t="shared" si="9"/>
        <v>1D</v>
      </c>
      <c r="X191" s="682" t="e">
        <f ca="1">_xll.qlCalendarAdvance(Calendar,X190,W191,"f",FALSE)</f>
        <v>#NAME?</v>
      </c>
      <c r="Y191" s="681" t="e">
        <f ca="1">_xll.qlCalendarAdvance(Calendar,X191,NDays&amp;"D")</f>
        <v>#NAME?</v>
      </c>
      <c r="Z191" s="680" t="e">
        <f ca="1"/>
        <v>#N/A</v>
      </c>
      <c r="AA191" s="685"/>
      <c r="AB191" s="684"/>
    </row>
    <row r="192" spans="22:28" x14ac:dyDescent="0.2">
      <c r="V192" s="687"/>
      <c r="W192" s="686" t="str">
        <f t="shared" si="9"/>
        <v>1D</v>
      </c>
      <c r="X192" s="682" t="e">
        <f ca="1">_xll.qlCalendarAdvance(Calendar,X191,W192,"f",FALSE)</f>
        <v>#NAME?</v>
      </c>
      <c r="Y192" s="681" t="e">
        <f ca="1">_xll.qlCalendarAdvance(Calendar,X192,NDays&amp;"D")</f>
        <v>#NAME?</v>
      </c>
      <c r="Z192" s="680" t="e">
        <f ca="1"/>
        <v>#N/A</v>
      </c>
      <c r="AA192" s="685"/>
      <c r="AB192" s="684"/>
    </row>
    <row r="193" spans="22:28" x14ac:dyDescent="0.2">
      <c r="V193" s="687"/>
      <c r="W193" s="686" t="str">
        <f t="shared" si="9"/>
        <v>1D</v>
      </c>
      <c r="X193" s="682" t="e">
        <f ca="1">_xll.qlCalendarAdvance(Calendar,X192,W193,"f",FALSE)</f>
        <v>#NAME?</v>
      </c>
      <c r="Y193" s="681" t="e">
        <f ca="1">_xll.qlCalendarAdvance(Calendar,X193,NDays&amp;"D")</f>
        <v>#NAME?</v>
      </c>
      <c r="Z193" s="680" t="e">
        <f ca="1"/>
        <v>#N/A</v>
      </c>
      <c r="AA193" s="685"/>
      <c r="AB193" s="684"/>
    </row>
    <row r="194" spans="22:28" x14ac:dyDescent="0.2">
      <c r="V194" s="687"/>
      <c r="W194" s="686" t="str">
        <f t="shared" si="9"/>
        <v>1D</v>
      </c>
      <c r="X194" s="682" t="e">
        <f ca="1">_xll.qlCalendarAdvance(Calendar,X193,W194,"f",FALSE)</f>
        <v>#NAME?</v>
      </c>
      <c r="Y194" s="681" t="e">
        <f ca="1">_xll.qlCalendarAdvance(Calendar,X194,NDays&amp;"D")</f>
        <v>#NAME?</v>
      </c>
      <c r="Z194" s="680" t="e">
        <f ca="1"/>
        <v>#N/A</v>
      </c>
      <c r="AA194" s="685"/>
      <c r="AB194" s="684"/>
    </row>
    <row r="195" spans="22:28" x14ac:dyDescent="0.2">
      <c r="V195" s="687"/>
      <c r="W195" s="686" t="str">
        <f t="shared" si="9"/>
        <v>1D</v>
      </c>
      <c r="X195" s="682" t="e">
        <f ca="1">_xll.qlCalendarAdvance(Calendar,X194,W195,"f",FALSE)</f>
        <v>#NAME?</v>
      </c>
      <c r="Y195" s="681" t="e">
        <f ca="1">_xll.qlCalendarAdvance(Calendar,X195,NDays&amp;"D")</f>
        <v>#NAME?</v>
      </c>
      <c r="Z195" s="680" t="e">
        <f ca="1"/>
        <v>#N/A</v>
      </c>
      <c r="AA195" s="685"/>
      <c r="AB195" s="684"/>
    </row>
    <row r="196" spans="22:28" x14ac:dyDescent="0.2">
      <c r="V196" s="687"/>
      <c r="W196" s="686" t="str">
        <f t="shared" si="9"/>
        <v>1D</v>
      </c>
      <c r="X196" s="682" t="e">
        <f ca="1">_xll.qlCalendarAdvance(Calendar,X195,W196,"f",FALSE)</f>
        <v>#NAME?</v>
      </c>
      <c r="Y196" s="681" t="e">
        <f ca="1">_xll.qlCalendarAdvance(Calendar,X196,NDays&amp;"D")</f>
        <v>#NAME?</v>
      </c>
      <c r="Z196" s="680" t="e">
        <f ca="1"/>
        <v>#N/A</v>
      </c>
      <c r="AA196" s="685"/>
      <c r="AB196" s="684"/>
    </row>
    <row r="197" spans="22:28" x14ac:dyDescent="0.2">
      <c r="V197" s="687"/>
      <c r="W197" s="686" t="str">
        <f t="shared" si="9"/>
        <v>1D</v>
      </c>
      <c r="X197" s="682" t="e">
        <f ca="1">_xll.qlCalendarAdvance(Calendar,X196,W197,"f",FALSE)</f>
        <v>#NAME?</v>
      </c>
      <c r="Y197" s="681" t="e">
        <f ca="1">_xll.qlCalendarAdvance(Calendar,X197,NDays&amp;"D")</f>
        <v>#NAME?</v>
      </c>
      <c r="Z197" s="680" t="e">
        <f ca="1"/>
        <v>#N/A</v>
      </c>
      <c r="AA197" s="685"/>
      <c r="AB197" s="684"/>
    </row>
    <row r="198" spans="22:28" x14ac:dyDescent="0.2">
      <c r="V198" s="687"/>
      <c r="W198" s="686" t="str">
        <f t="shared" si="9"/>
        <v>1D</v>
      </c>
      <c r="X198" s="682" t="e">
        <f ca="1">_xll.qlCalendarAdvance(Calendar,X197,W198,"f",FALSE)</f>
        <v>#NAME?</v>
      </c>
      <c r="Y198" s="681" t="e">
        <f ca="1">_xll.qlCalendarAdvance(Calendar,X198,NDays&amp;"D")</f>
        <v>#NAME?</v>
      </c>
      <c r="Z198" s="680" t="e">
        <f ca="1"/>
        <v>#N/A</v>
      </c>
      <c r="AA198" s="685"/>
      <c r="AB198" s="684"/>
    </row>
    <row r="199" spans="22:28" x14ac:dyDescent="0.2">
      <c r="V199" s="687"/>
      <c r="W199" s="686" t="str">
        <f t="shared" si="9"/>
        <v>1D</v>
      </c>
      <c r="X199" s="682" t="e">
        <f ca="1">_xll.qlCalendarAdvance(Calendar,X198,W199,"f",FALSE)</f>
        <v>#NAME?</v>
      </c>
      <c r="Y199" s="681" t="e">
        <f ca="1">_xll.qlCalendarAdvance(Calendar,X199,NDays&amp;"D")</f>
        <v>#NAME?</v>
      </c>
      <c r="Z199" s="680" t="e">
        <f ca="1"/>
        <v>#N/A</v>
      </c>
      <c r="AA199" s="685"/>
      <c r="AB199" s="684"/>
    </row>
    <row r="200" spans="22:28" x14ac:dyDescent="0.2">
      <c r="V200" s="687"/>
      <c r="W200" s="686" t="str">
        <f t="shared" si="9"/>
        <v>1D</v>
      </c>
      <c r="X200" s="682" t="e">
        <f ca="1">_xll.qlCalendarAdvance(Calendar,X199,W200,"f",FALSE)</f>
        <v>#NAME?</v>
      </c>
      <c r="Y200" s="681" t="e">
        <f ca="1">_xll.qlCalendarAdvance(Calendar,X200,NDays&amp;"D")</f>
        <v>#NAME?</v>
      </c>
      <c r="Z200" s="680" t="e">
        <f ca="1"/>
        <v>#N/A</v>
      </c>
      <c r="AA200" s="685"/>
      <c r="AB200" s="684"/>
    </row>
    <row r="201" spans="22:28" x14ac:dyDescent="0.2">
      <c r="V201" s="687"/>
      <c r="W201" s="686" t="str">
        <f t="shared" si="9"/>
        <v>1D</v>
      </c>
      <c r="X201" s="682" t="e">
        <f ca="1">_xll.qlCalendarAdvance(Calendar,X200,W201,"f",FALSE)</f>
        <v>#NAME?</v>
      </c>
      <c r="Y201" s="681" t="e">
        <f ca="1">_xll.qlCalendarAdvance(Calendar,X201,NDays&amp;"D")</f>
        <v>#NAME?</v>
      </c>
      <c r="Z201" s="680" t="e">
        <f ca="1"/>
        <v>#N/A</v>
      </c>
      <c r="AA201" s="685"/>
      <c r="AB201" s="684"/>
    </row>
    <row r="202" spans="22:28" x14ac:dyDescent="0.2">
      <c r="V202" s="687"/>
      <c r="W202" s="686" t="str">
        <f t="shared" si="9"/>
        <v>1D</v>
      </c>
      <c r="X202" s="682" t="e">
        <f ca="1">_xll.qlCalendarAdvance(Calendar,X201,W202,"f",FALSE)</f>
        <v>#NAME?</v>
      </c>
      <c r="Y202" s="681" t="e">
        <f ca="1">_xll.qlCalendarAdvance(Calendar,X202,NDays&amp;"D")</f>
        <v>#NAME?</v>
      </c>
      <c r="Z202" s="680" t="e">
        <f ca="1"/>
        <v>#N/A</v>
      </c>
      <c r="AA202" s="685"/>
      <c r="AB202" s="684"/>
    </row>
    <row r="203" spans="22:28" x14ac:dyDescent="0.2">
      <c r="V203" s="687"/>
      <c r="W203" s="686" t="str">
        <f t="shared" si="9"/>
        <v>1D</v>
      </c>
      <c r="X203" s="682" t="e">
        <f ca="1">_xll.qlCalendarAdvance(Calendar,X202,W203,"f",FALSE)</f>
        <v>#NAME?</v>
      </c>
      <c r="Y203" s="681" t="e">
        <f ca="1">_xll.qlCalendarAdvance(Calendar,X203,NDays&amp;"D")</f>
        <v>#NAME?</v>
      </c>
      <c r="Z203" s="680" t="e">
        <f ca="1"/>
        <v>#N/A</v>
      </c>
      <c r="AA203" s="685"/>
      <c r="AB203" s="684"/>
    </row>
    <row r="204" spans="22:28" x14ac:dyDescent="0.2">
      <c r="V204" s="687"/>
      <c r="W204" s="686" t="str">
        <f t="shared" ref="W204:W267" si="10">W203</f>
        <v>1D</v>
      </c>
      <c r="X204" s="682" t="e">
        <f ca="1">_xll.qlCalendarAdvance(Calendar,X203,W204,"f",FALSE)</f>
        <v>#NAME?</v>
      </c>
      <c r="Y204" s="681" t="e">
        <f ca="1">_xll.qlCalendarAdvance(Calendar,X204,NDays&amp;"D")</f>
        <v>#NAME?</v>
      </c>
      <c r="Z204" s="680" t="e">
        <f ca="1"/>
        <v>#N/A</v>
      </c>
      <c r="AA204" s="685"/>
      <c r="AB204" s="684"/>
    </row>
    <row r="205" spans="22:28" x14ac:dyDescent="0.2">
      <c r="V205" s="687"/>
      <c r="W205" s="686" t="str">
        <f t="shared" si="10"/>
        <v>1D</v>
      </c>
      <c r="X205" s="682" t="e">
        <f ca="1">_xll.qlCalendarAdvance(Calendar,X204,W205,"f",FALSE)</f>
        <v>#NAME?</v>
      </c>
      <c r="Y205" s="681" t="e">
        <f ca="1">_xll.qlCalendarAdvance(Calendar,X205,NDays&amp;"D")</f>
        <v>#NAME?</v>
      </c>
      <c r="Z205" s="680" t="e">
        <f ca="1"/>
        <v>#N/A</v>
      </c>
      <c r="AA205" s="685"/>
      <c r="AB205" s="684"/>
    </row>
    <row r="206" spans="22:28" x14ac:dyDescent="0.2">
      <c r="V206" s="687"/>
      <c r="W206" s="686" t="str">
        <f t="shared" si="10"/>
        <v>1D</v>
      </c>
      <c r="X206" s="682" t="e">
        <f ca="1">_xll.qlCalendarAdvance(Calendar,X205,W206,"f",FALSE)</f>
        <v>#NAME?</v>
      </c>
      <c r="Y206" s="681" t="e">
        <f ca="1">_xll.qlCalendarAdvance(Calendar,X206,NDays&amp;"D")</f>
        <v>#NAME?</v>
      </c>
      <c r="Z206" s="680" t="e">
        <f ca="1"/>
        <v>#N/A</v>
      </c>
      <c r="AA206" s="685"/>
      <c r="AB206" s="684"/>
    </row>
    <row r="207" spans="22:28" x14ac:dyDescent="0.2">
      <c r="V207" s="687"/>
      <c r="W207" s="686" t="str">
        <f t="shared" si="10"/>
        <v>1D</v>
      </c>
      <c r="X207" s="682" t="e">
        <f ca="1">_xll.qlCalendarAdvance(Calendar,X206,W207,"f",FALSE)</f>
        <v>#NAME?</v>
      </c>
      <c r="Y207" s="681" t="e">
        <f ca="1">_xll.qlCalendarAdvance(Calendar,X207,NDays&amp;"D")</f>
        <v>#NAME?</v>
      </c>
      <c r="Z207" s="680" t="e">
        <f ca="1"/>
        <v>#N/A</v>
      </c>
      <c r="AA207" s="685"/>
      <c r="AB207" s="684"/>
    </row>
    <row r="208" spans="22:28" x14ac:dyDescent="0.2">
      <c r="V208" s="687"/>
      <c r="W208" s="686" t="str">
        <f t="shared" si="10"/>
        <v>1D</v>
      </c>
      <c r="X208" s="682" t="e">
        <f ca="1">_xll.qlCalendarAdvance(Calendar,X207,W208,"f",FALSE)</f>
        <v>#NAME?</v>
      </c>
      <c r="Y208" s="681" t="e">
        <f ca="1">_xll.qlCalendarAdvance(Calendar,X208,NDays&amp;"D")</f>
        <v>#NAME?</v>
      </c>
      <c r="Z208" s="680" t="e">
        <f ca="1"/>
        <v>#N/A</v>
      </c>
      <c r="AA208" s="685"/>
      <c r="AB208" s="684"/>
    </row>
    <row r="209" spans="22:28" x14ac:dyDescent="0.2">
      <c r="V209" s="687"/>
      <c r="W209" s="686" t="str">
        <f t="shared" si="10"/>
        <v>1D</v>
      </c>
      <c r="X209" s="682" t="e">
        <f ca="1">_xll.qlCalendarAdvance(Calendar,X208,W209,"f",FALSE)</f>
        <v>#NAME?</v>
      </c>
      <c r="Y209" s="681" t="e">
        <f ca="1">_xll.qlCalendarAdvance(Calendar,X209,NDays&amp;"D")</f>
        <v>#NAME?</v>
      </c>
      <c r="Z209" s="680" t="e">
        <f ca="1"/>
        <v>#N/A</v>
      </c>
      <c r="AA209" s="685"/>
      <c r="AB209" s="684"/>
    </row>
    <row r="210" spans="22:28" x14ac:dyDescent="0.2">
      <c r="V210" s="687"/>
      <c r="W210" s="686" t="str">
        <f t="shared" si="10"/>
        <v>1D</v>
      </c>
      <c r="X210" s="682" t="e">
        <f ca="1">_xll.qlCalendarAdvance(Calendar,X209,W210,"f",FALSE)</f>
        <v>#NAME?</v>
      </c>
      <c r="Y210" s="681" t="e">
        <f ca="1">_xll.qlCalendarAdvance(Calendar,X210,NDays&amp;"D")</f>
        <v>#NAME?</v>
      </c>
      <c r="Z210" s="680" t="e">
        <f ca="1"/>
        <v>#N/A</v>
      </c>
      <c r="AA210" s="685"/>
      <c r="AB210" s="684"/>
    </row>
    <row r="211" spans="22:28" x14ac:dyDescent="0.2">
      <c r="V211" s="687"/>
      <c r="W211" s="686" t="str">
        <f t="shared" si="10"/>
        <v>1D</v>
      </c>
      <c r="X211" s="682" t="e">
        <f ca="1">_xll.qlCalendarAdvance(Calendar,X210,W211,"f",FALSE)</f>
        <v>#NAME?</v>
      </c>
      <c r="Y211" s="681" t="e">
        <f ca="1">_xll.qlCalendarAdvance(Calendar,X211,NDays&amp;"D")</f>
        <v>#NAME?</v>
      </c>
      <c r="Z211" s="680" t="e">
        <f ca="1"/>
        <v>#N/A</v>
      </c>
      <c r="AA211" s="685"/>
      <c r="AB211" s="684"/>
    </row>
    <row r="212" spans="22:28" x14ac:dyDescent="0.2">
      <c r="V212" s="687"/>
      <c r="W212" s="686" t="str">
        <f t="shared" si="10"/>
        <v>1D</v>
      </c>
      <c r="X212" s="682" t="e">
        <f ca="1">_xll.qlCalendarAdvance(Calendar,X211,W212,"f",FALSE)</f>
        <v>#NAME?</v>
      </c>
      <c r="Y212" s="681" t="e">
        <f ca="1">_xll.qlCalendarAdvance(Calendar,X212,NDays&amp;"D")</f>
        <v>#NAME?</v>
      </c>
      <c r="Z212" s="680" t="e">
        <f ca="1"/>
        <v>#N/A</v>
      </c>
      <c r="AA212" s="685"/>
      <c r="AB212" s="684"/>
    </row>
    <row r="213" spans="22:28" x14ac:dyDescent="0.2">
      <c r="V213" s="687"/>
      <c r="W213" s="686" t="str">
        <f t="shared" si="10"/>
        <v>1D</v>
      </c>
      <c r="X213" s="682" t="e">
        <f ca="1">_xll.qlCalendarAdvance(Calendar,X212,W213,"f",FALSE)</f>
        <v>#NAME?</v>
      </c>
      <c r="Y213" s="681" t="e">
        <f ca="1">_xll.qlCalendarAdvance(Calendar,X213,NDays&amp;"D")</f>
        <v>#NAME?</v>
      </c>
      <c r="Z213" s="680" t="e">
        <f ca="1"/>
        <v>#N/A</v>
      </c>
      <c r="AA213" s="685"/>
      <c r="AB213" s="684"/>
    </row>
    <row r="214" spans="22:28" x14ac:dyDescent="0.2">
      <c r="V214" s="687"/>
      <c r="W214" s="686" t="str">
        <f t="shared" si="10"/>
        <v>1D</v>
      </c>
      <c r="X214" s="682" t="e">
        <f ca="1">_xll.qlCalendarAdvance(Calendar,X213,W214,"f",FALSE)</f>
        <v>#NAME?</v>
      </c>
      <c r="Y214" s="681" t="e">
        <f ca="1">_xll.qlCalendarAdvance(Calendar,X214,NDays&amp;"D")</f>
        <v>#NAME?</v>
      </c>
      <c r="Z214" s="680" t="e">
        <f ca="1"/>
        <v>#N/A</v>
      </c>
      <c r="AA214" s="685"/>
      <c r="AB214" s="684"/>
    </row>
    <row r="215" spans="22:28" x14ac:dyDescent="0.2">
      <c r="V215" s="687"/>
      <c r="W215" s="686" t="str">
        <f t="shared" si="10"/>
        <v>1D</v>
      </c>
      <c r="X215" s="682" t="e">
        <f ca="1">_xll.qlCalendarAdvance(Calendar,X214,W215,"f",FALSE)</f>
        <v>#NAME?</v>
      </c>
      <c r="Y215" s="681" t="e">
        <f ca="1">_xll.qlCalendarAdvance(Calendar,X215,NDays&amp;"D")</f>
        <v>#NAME?</v>
      </c>
      <c r="Z215" s="680" t="e">
        <f ca="1"/>
        <v>#N/A</v>
      </c>
      <c r="AA215" s="685"/>
      <c r="AB215" s="684"/>
    </row>
    <row r="216" spans="22:28" x14ac:dyDescent="0.2">
      <c r="V216" s="687"/>
      <c r="W216" s="686" t="str">
        <f t="shared" si="10"/>
        <v>1D</v>
      </c>
      <c r="X216" s="682" t="e">
        <f ca="1">_xll.qlCalendarAdvance(Calendar,X215,W216,"f",FALSE)</f>
        <v>#NAME?</v>
      </c>
      <c r="Y216" s="681" t="e">
        <f ca="1">_xll.qlCalendarAdvance(Calendar,X216,NDays&amp;"D")</f>
        <v>#NAME?</v>
      </c>
      <c r="Z216" s="680" t="e">
        <f ca="1"/>
        <v>#N/A</v>
      </c>
      <c r="AA216" s="685"/>
      <c r="AB216" s="684"/>
    </row>
    <row r="217" spans="22:28" x14ac:dyDescent="0.2">
      <c r="V217" s="687"/>
      <c r="W217" s="686" t="str">
        <f t="shared" si="10"/>
        <v>1D</v>
      </c>
      <c r="X217" s="682" t="e">
        <f ca="1">_xll.qlCalendarAdvance(Calendar,X216,W217,"f",FALSE)</f>
        <v>#NAME?</v>
      </c>
      <c r="Y217" s="681" t="e">
        <f ca="1">_xll.qlCalendarAdvance(Calendar,X217,NDays&amp;"D")</f>
        <v>#NAME?</v>
      </c>
      <c r="Z217" s="680" t="e">
        <f ca="1"/>
        <v>#N/A</v>
      </c>
      <c r="AA217" s="685"/>
      <c r="AB217" s="684"/>
    </row>
    <row r="218" spans="22:28" x14ac:dyDescent="0.2">
      <c r="V218" s="687"/>
      <c r="W218" s="686" t="str">
        <f t="shared" si="10"/>
        <v>1D</v>
      </c>
      <c r="X218" s="682" t="e">
        <f ca="1">_xll.qlCalendarAdvance(Calendar,X217,W218,"f",FALSE)</f>
        <v>#NAME?</v>
      </c>
      <c r="Y218" s="681" t="e">
        <f ca="1">_xll.qlCalendarAdvance(Calendar,X218,NDays&amp;"D")</f>
        <v>#NAME?</v>
      </c>
      <c r="Z218" s="680" t="e">
        <f ca="1"/>
        <v>#N/A</v>
      </c>
      <c r="AA218" s="685"/>
      <c r="AB218" s="684"/>
    </row>
    <row r="219" spans="22:28" x14ac:dyDescent="0.2">
      <c r="V219" s="687"/>
      <c r="W219" s="686" t="str">
        <f t="shared" si="10"/>
        <v>1D</v>
      </c>
      <c r="X219" s="682" t="e">
        <f ca="1">_xll.qlCalendarAdvance(Calendar,X218,W219,"f",FALSE)</f>
        <v>#NAME?</v>
      </c>
      <c r="Y219" s="681" t="e">
        <f ca="1">_xll.qlCalendarAdvance(Calendar,X219,NDays&amp;"D")</f>
        <v>#NAME?</v>
      </c>
      <c r="Z219" s="680" t="e">
        <f ca="1"/>
        <v>#N/A</v>
      </c>
      <c r="AA219" s="685"/>
      <c r="AB219" s="684"/>
    </row>
    <row r="220" spans="22:28" x14ac:dyDescent="0.2">
      <c r="V220" s="687"/>
      <c r="W220" s="686" t="str">
        <f t="shared" si="10"/>
        <v>1D</v>
      </c>
      <c r="X220" s="682" t="e">
        <f ca="1">_xll.qlCalendarAdvance(Calendar,X219,W220,"f",FALSE)</f>
        <v>#NAME?</v>
      </c>
      <c r="Y220" s="681" t="e">
        <f ca="1">_xll.qlCalendarAdvance(Calendar,X220,NDays&amp;"D")</f>
        <v>#NAME?</v>
      </c>
      <c r="Z220" s="680" t="e">
        <f ca="1"/>
        <v>#N/A</v>
      </c>
      <c r="AA220" s="685"/>
      <c r="AB220" s="684"/>
    </row>
    <row r="221" spans="22:28" x14ac:dyDescent="0.2">
      <c r="V221" s="687"/>
      <c r="W221" s="686" t="str">
        <f t="shared" si="10"/>
        <v>1D</v>
      </c>
      <c r="X221" s="682" t="e">
        <f ca="1">_xll.qlCalendarAdvance(Calendar,X220,W221,"f",FALSE)</f>
        <v>#NAME?</v>
      </c>
      <c r="Y221" s="681" t="e">
        <f ca="1">_xll.qlCalendarAdvance(Calendar,X221,NDays&amp;"D")</f>
        <v>#NAME?</v>
      </c>
      <c r="Z221" s="680" t="e">
        <f ca="1"/>
        <v>#N/A</v>
      </c>
      <c r="AA221" s="685"/>
      <c r="AB221" s="684"/>
    </row>
    <row r="222" spans="22:28" x14ac:dyDescent="0.2">
      <c r="V222" s="687"/>
      <c r="W222" s="686" t="str">
        <f t="shared" si="10"/>
        <v>1D</v>
      </c>
      <c r="X222" s="682" t="e">
        <f ca="1">_xll.qlCalendarAdvance(Calendar,X221,W222,"f",FALSE)</f>
        <v>#NAME?</v>
      </c>
      <c r="Y222" s="681" t="e">
        <f ca="1">_xll.qlCalendarAdvance(Calendar,X222,NDays&amp;"D")</f>
        <v>#NAME?</v>
      </c>
      <c r="Z222" s="680" t="e">
        <f ca="1"/>
        <v>#N/A</v>
      </c>
      <c r="AA222" s="685"/>
      <c r="AB222" s="684"/>
    </row>
    <row r="223" spans="22:28" x14ac:dyDescent="0.2">
      <c r="V223" s="687"/>
      <c r="W223" s="686" t="str">
        <f t="shared" si="10"/>
        <v>1D</v>
      </c>
      <c r="X223" s="682" t="e">
        <f ca="1">_xll.qlCalendarAdvance(Calendar,X222,W223,"f",FALSE)</f>
        <v>#NAME?</v>
      </c>
      <c r="Y223" s="681" t="e">
        <f ca="1">_xll.qlCalendarAdvance(Calendar,X223,NDays&amp;"D")</f>
        <v>#NAME?</v>
      </c>
      <c r="Z223" s="680" t="e">
        <f ca="1"/>
        <v>#N/A</v>
      </c>
      <c r="AA223" s="685"/>
      <c r="AB223" s="684"/>
    </row>
    <row r="224" spans="22:28" x14ac:dyDescent="0.2">
      <c r="V224" s="687"/>
      <c r="W224" s="686" t="str">
        <f t="shared" si="10"/>
        <v>1D</v>
      </c>
      <c r="X224" s="682" t="e">
        <f ca="1">_xll.qlCalendarAdvance(Calendar,X223,W224,"f",FALSE)</f>
        <v>#NAME?</v>
      </c>
      <c r="Y224" s="681" t="e">
        <f ca="1">_xll.qlCalendarAdvance(Calendar,X224,NDays&amp;"D")</f>
        <v>#NAME?</v>
      </c>
      <c r="Z224" s="680" t="e">
        <f ca="1"/>
        <v>#N/A</v>
      </c>
      <c r="AA224" s="685"/>
      <c r="AB224" s="684"/>
    </row>
    <row r="225" spans="22:28" x14ac:dyDescent="0.2">
      <c r="V225" s="687"/>
      <c r="W225" s="686" t="str">
        <f t="shared" si="10"/>
        <v>1D</v>
      </c>
      <c r="X225" s="682" t="e">
        <f ca="1">_xll.qlCalendarAdvance(Calendar,X224,W225,"f",FALSE)</f>
        <v>#NAME?</v>
      </c>
      <c r="Y225" s="681" t="e">
        <f ca="1">_xll.qlCalendarAdvance(Calendar,X225,NDays&amp;"D")</f>
        <v>#NAME?</v>
      </c>
      <c r="Z225" s="680" t="e">
        <f ca="1"/>
        <v>#N/A</v>
      </c>
      <c r="AA225" s="685"/>
      <c r="AB225" s="684"/>
    </row>
    <row r="226" spans="22:28" x14ac:dyDescent="0.2">
      <c r="V226" s="687"/>
      <c r="W226" s="686" t="str">
        <f t="shared" si="10"/>
        <v>1D</v>
      </c>
      <c r="X226" s="682" t="e">
        <f ca="1">_xll.qlCalendarAdvance(Calendar,X225,W226,"f",FALSE)</f>
        <v>#NAME?</v>
      </c>
      <c r="Y226" s="681" t="e">
        <f ca="1">_xll.qlCalendarAdvance(Calendar,X226,NDays&amp;"D")</f>
        <v>#NAME?</v>
      </c>
      <c r="Z226" s="680" t="e">
        <f ca="1"/>
        <v>#N/A</v>
      </c>
      <c r="AA226" s="685"/>
      <c r="AB226" s="684"/>
    </row>
    <row r="227" spans="22:28" x14ac:dyDescent="0.2">
      <c r="V227" s="687"/>
      <c r="W227" s="686" t="str">
        <f t="shared" si="10"/>
        <v>1D</v>
      </c>
      <c r="X227" s="682" t="e">
        <f ca="1">_xll.qlCalendarAdvance(Calendar,X226,W227,"f",FALSE)</f>
        <v>#NAME?</v>
      </c>
      <c r="Y227" s="681" t="e">
        <f ca="1">_xll.qlCalendarAdvance(Calendar,X227,NDays&amp;"D")</f>
        <v>#NAME?</v>
      </c>
      <c r="Z227" s="680" t="e">
        <f ca="1"/>
        <v>#N/A</v>
      </c>
      <c r="AA227" s="685"/>
      <c r="AB227" s="684"/>
    </row>
    <row r="228" spans="22:28" x14ac:dyDescent="0.2">
      <c r="V228" s="687"/>
      <c r="W228" s="686" t="str">
        <f t="shared" si="10"/>
        <v>1D</v>
      </c>
      <c r="X228" s="682" t="e">
        <f ca="1">_xll.qlCalendarAdvance(Calendar,X227,W228,"f",FALSE)</f>
        <v>#NAME?</v>
      </c>
      <c r="Y228" s="681" t="e">
        <f ca="1">_xll.qlCalendarAdvance(Calendar,X228,NDays&amp;"D")</f>
        <v>#NAME?</v>
      </c>
      <c r="Z228" s="680" t="e">
        <f ca="1"/>
        <v>#N/A</v>
      </c>
      <c r="AA228" s="685"/>
      <c r="AB228" s="684"/>
    </row>
    <row r="229" spans="22:28" x14ac:dyDescent="0.2">
      <c r="V229" s="687"/>
      <c r="W229" s="686" t="str">
        <f t="shared" si="10"/>
        <v>1D</v>
      </c>
      <c r="X229" s="682" t="e">
        <f ca="1">_xll.qlCalendarAdvance(Calendar,X228,W229,"f",FALSE)</f>
        <v>#NAME?</v>
      </c>
      <c r="Y229" s="681" t="e">
        <f ca="1">_xll.qlCalendarAdvance(Calendar,X229,NDays&amp;"D")</f>
        <v>#NAME?</v>
      </c>
      <c r="Z229" s="680" t="e">
        <f ca="1"/>
        <v>#N/A</v>
      </c>
      <c r="AA229" s="685"/>
      <c r="AB229" s="684"/>
    </row>
    <row r="230" spans="22:28" x14ac:dyDescent="0.2">
      <c r="V230" s="687"/>
      <c r="W230" s="686" t="str">
        <f t="shared" si="10"/>
        <v>1D</v>
      </c>
      <c r="X230" s="682" t="e">
        <f ca="1">_xll.qlCalendarAdvance(Calendar,X229,W230,"f",FALSE)</f>
        <v>#NAME?</v>
      </c>
      <c r="Y230" s="681" t="e">
        <f ca="1">_xll.qlCalendarAdvance(Calendar,X230,NDays&amp;"D")</f>
        <v>#NAME?</v>
      </c>
      <c r="Z230" s="680" t="e">
        <f ca="1"/>
        <v>#N/A</v>
      </c>
      <c r="AA230" s="685"/>
      <c r="AB230" s="684"/>
    </row>
    <row r="231" spans="22:28" x14ac:dyDescent="0.2">
      <c r="V231" s="687"/>
      <c r="W231" s="686" t="str">
        <f t="shared" si="10"/>
        <v>1D</v>
      </c>
      <c r="X231" s="682" t="e">
        <f ca="1">_xll.qlCalendarAdvance(Calendar,X230,W231,"f",FALSE)</f>
        <v>#NAME?</v>
      </c>
      <c r="Y231" s="681" t="e">
        <f ca="1">_xll.qlCalendarAdvance(Calendar,X231,NDays&amp;"D")</f>
        <v>#NAME?</v>
      </c>
      <c r="Z231" s="680" t="e">
        <f ca="1"/>
        <v>#N/A</v>
      </c>
      <c r="AA231" s="685"/>
      <c r="AB231" s="684"/>
    </row>
    <row r="232" spans="22:28" x14ac:dyDescent="0.2">
      <c r="V232" s="687"/>
      <c r="W232" s="686" t="str">
        <f t="shared" si="10"/>
        <v>1D</v>
      </c>
      <c r="X232" s="682" t="e">
        <f ca="1">_xll.qlCalendarAdvance(Calendar,X231,W232,"f",FALSE)</f>
        <v>#NAME?</v>
      </c>
      <c r="Y232" s="681" t="e">
        <f ca="1">_xll.qlCalendarAdvance(Calendar,X232,NDays&amp;"D")</f>
        <v>#NAME?</v>
      </c>
      <c r="Z232" s="680" t="e">
        <f ca="1"/>
        <v>#N/A</v>
      </c>
      <c r="AA232" s="685"/>
      <c r="AB232" s="684"/>
    </row>
    <row r="233" spans="22:28" x14ac:dyDescent="0.2">
      <c r="V233" s="687"/>
      <c r="W233" s="686" t="str">
        <f t="shared" si="10"/>
        <v>1D</v>
      </c>
      <c r="X233" s="682" t="e">
        <f ca="1">_xll.qlCalendarAdvance(Calendar,X232,W233,"f",FALSE)</f>
        <v>#NAME?</v>
      </c>
      <c r="Y233" s="681" t="e">
        <f ca="1">_xll.qlCalendarAdvance(Calendar,X233,NDays&amp;"D")</f>
        <v>#NAME?</v>
      </c>
      <c r="Z233" s="680" t="e">
        <f ca="1"/>
        <v>#N/A</v>
      </c>
      <c r="AA233" s="685"/>
      <c r="AB233" s="684"/>
    </row>
    <row r="234" spans="22:28" x14ac:dyDescent="0.2">
      <c r="V234" s="687"/>
      <c r="W234" s="686" t="str">
        <f t="shared" si="10"/>
        <v>1D</v>
      </c>
      <c r="X234" s="682" t="e">
        <f ca="1">_xll.qlCalendarAdvance(Calendar,X233,W234,"f",FALSE)</f>
        <v>#NAME?</v>
      </c>
      <c r="Y234" s="681" t="e">
        <f ca="1">_xll.qlCalendarAdvance(Calendar,X234,NDays&amp;"D")</f>
        <v>#NAME?</v>
      </c>
      <c r="Z234" s="680" t="e">
        <f ca="1"/>
        <v>#N/A</v>
      </c>
      <c r="AA234" s="685"/>
      <c r="AB234" s="684"/>
    </row>
    <row r="235" spans="22:28" x14ac:dyDescent="0.2">
      <c r="V235" s="687"/>
      <c r="W235" s="686" t="str">
        <f t="shared" si="10"/>
        <v>1D</v>
      </c>
      <c r="X235" s="682" t="e">
        <f ca="1">_xll.qlCalendarAdvance(Calendar,X234,W235,"f",FALSE)</f>
        <v>#NAME?</v>
      </c>
      <c r="Y235" s="681" t="e">
        <f ca="1">_xll.qlCalendarAdvance(Calendar,X235,NDays&amp;"D")</f>
        <v>#NAME?</v>
      </c>
      <c r="Z235" s="680" t="e">
        <f ca="1"/>
        <v>#N/A</v>
      </c>
      <c r="AA235" s="685"/>
      <c r="AB235" s="684"/>
    </row>
    <row r="236" spans="22:28" x14ac:dyDescent="0.2">
      <c r="V236" s="687"/>
      <c r="W236" s="686" t="str">
        <f t="shared" si="10"/>
        <v>1D</v>
      </c>
      <c r="X236" s="682" t="e">
        <f ca="1">_xll.qlCalendarAdvance(Calendar,X235,W236,"f",FALSE)</f>
        <v>#NAME?</v>
      </c>
      <c r="Y236" s="681" t="e">
        <f ca="1">_xll.qlCalendarAdvance(Calendar,X236,NDays&amp;"D")</f>
        <v>#NAME?</v>
      </c>
      <c r="Z236" s="680" t="e">
        <f ca="1"/>
        <v>#N/A</v>
      </c>
      <c r="AA236" s="685"/>
      <c r="AB236" s="684"/>
    </row>
    <row r="237" spans="22:28" x14ac:dyDescent="0.2">
      <c r="V237" s="687"/>
      <c r="W237" s="686" t="str">
        <f t="shared" si="10"/>
        <v>1D</v>
      </c>
      <c r="X237" s="682" t="e">
        <f ca="1">_xll.qlCalendarAdvance(Calendar,X236,W237,"f",FALSE)</f>
        <v>#NAME?</v>
      </c>
      <c r="Y237" s="681" t="e">
        <f ca="1">_xll.qlCalendarAdvance(Calendar,X237,NDays&amp;"D")</f>
        <v>#NAME?</v>
      </c>
      <c r="Z237" s="680" t="e">
        <f ca="1"/>
        <v>#N/A</v>
      </c>
      <c r="AA237" s="685"/>
      <c r="AB237" s="684"/>
    </row>
    <row r="238" spans="22:28" x14ac:dyDescent="0.2">
      <c r="V238" s="687"/>
      <c r="W238" s="686" t="str">
        <f t="shared" si="10"/>
        <v>1D</v>
      </c>
      <c r="X238" s="682" t="e">
        <f ca="1">_xll.qlCalendarAdvance(Calendar,X237,W238,"f",FALSE)</f>
        <v>#NAME?</v>
      </c>
      <c r="Y238" s="681" t="e">
        <f ca="1">_xll.qlCalendarAdvance(Calendar,X238,NDays&amp;"D")</f>
        <v>#NAME?</v>
      </c>
      <c r="Z238" s="680" t="e">
        <f ca="1"/>
        <v>#N/A</v>
      </c>
      <c r="AA238" s="685"/>
      <c r="AB238" s="684"/>
    </row>
    <row r="239" spans="22:28" x14ac:dyDescent="0.2">
      <c r="V239" s="687"/>
      <c r="W239" s="686" t="str">
        <f t="shared" si="10"/>
        <v>1D</v>
      </c>
      <c r="X239" s="682" t="e">
        <f ca="1">_xll.qlCalendarAdvance(Calendar,X238,W239,"f",FALSE)</f>
        <v>#NAME?</v>
      </c>
      <c r="Y239" s="681" t="e">
        <f ca="1">_xll.qlCalendarAdvance(Calendar,X239,NDays&amp;"D")</f>
        <v>#NAME?</v>
      </c>
      <c r="Z239" s="680" t="e">
        <f ca="1"/>
        <v>#N/A</v>
      </c>
      <c r="AA239" s="685"/>
      <c r="AB239" s="684"/>
    </row>
    <row r="240" spans="22:28" x14ac:dyDescent="0.2">
      <c r="V240" s="687"/>
      <c r="W240" s="686" t="str">
        <f t="shared" si="10"/>
        <v>1D</v>
      </c>
      <c r="X240" s="682" t="e">
        <f ca="1">_xll.qlCalendarAdvance(Calendar,X239,W240,"f",FALSE)</f>
        <v>#NAME?</v>
      </c>
      <c r="Y240" s="681" t="e">
        <f ca="1">_xll.qlCalendarAdvance(Calendar,X240,NDays&amp;"D")</f>
        <v>#NAME?</v>
      </c>
      <c r="Z240" s="680" t="e">
        <f ca="1"/>
        <v>#N/A</v>
      </c>
      <c r="AA240" s="685"/>
      <c r="AB240" s="684"/>
    </row>
    <row r="241" spans="22:28" x14ac:dyDescent="0.2">
      <c r="V241" s="687"/>
      <c r="W241" s="686" t="str">
        <f t="shared" si="10"/>
        <v>1D</v>
      </c>
      <c r="X241" s="682" t="e">
        <f ca="1">_xll.qlCalendarAdvance(Calendar,X240,W241,"f",FALSE)</f>
        <v>#NAME?</v>
      </c>
      <c r="Y241" s="681" t="e">
        <f ca="1">_xll.qlCalendarAdvance(Calendar,X241,NDays&amp;"D")</f>
        <v>#NAME?</v>
      </c>
      <c r="Z241" s="680" t="e">
        <f ca="1"/>
        <v>#N/A</v>
      </c>
      <c r="AA241" s="685"/>
      <c r="AB241" s="684"/>
    </row>
    <row r="242" spans="22:28" x14ac:dyDescent="0.2">
      <c r="V242" s="687"/>
      <c r="W242" s="686" t="str">
        <f t="shared" si="10"/>
        <v>1D</v>
      </c>
      <c r="X242" s="682" t="e">
        <f ca="1">_xll.qlCalendarAdvance(Calendar,X241,W242,"f",FALSE)</f>
        <v>#NAME?</v>
      </c>
      <c r="Y242" s="681" t="e">
        <f ca="1">_xll.qlCalendarAdvance(Calendar,X242,NDays&amp;"D")</f>
        <v>#NAME?</v>
      </c>
      <c r="Z242" s="680" t="e">
        <f ca="1"/>
        <v>#N/A</v>
      </c>
      <c r="AA242" s="685"/>
      <c r="AB242" s="684"/>
    </row>
    <row r="243" spans="22:28" x14ac:dyDescent="0.2">
      <c r="V243" s="687"/>
      <c r="W243" s="686" t="str">
        <f t="shared" si="10"/>
        <v>1D</v>
      </c>
      <c r="X243" s="682" t="e">
        <f ca="1">_xll.qlCalendarAdvance(Calendar,X242,W243,"f",FALSE)</f>
        <v>#NAME?</v>
      </c>
      <c r="Y243" s="681" t="e">
        <f ca="1">_xll.qlCalendarAdvance(Calendar,X243,NDays&amp;"D")</f>
        <v>#NAME?</v>
      </c>
      <c r="Z243" s="680" t="e">
        <f ca="1"/>
        <v>#N/A</v>
      </c>
      <c r="AA243" s="685"/>
      <c r="AB243" s="684"/>
    </row>
    <row r="244" spans="22:28" x14ac:dyDescent="0.2">
      <c r="V244" s="687"/>
      <c r="W244" s="686" t="str">
        <f t="shared" si="10"/>
        <v>1D</v>
      </c>
      <c r="X244" s="682" t="e">
        <f ca="1">_xll.qlCalendarAdvance(Calendar,X243,W244,"f",FALSE)</f>
        <v>#NAME?</v>
      </c>
      <c r="Y244" s="681" t="e">
        <f ca="1">_xll.qlCalendarAdvance(Calendar,X244,NDays&amp;"D")</f>
        <v>#NAME?</v>
      </c>
      <c r="Z244" s="680" t="e">
        <f ca="1"/>
        <v>#N/A</v>
      </c>
      <c r="AA244" s="685"/>
      <c r="AB244" s="684"/>
    </row>
    <row r="245" spans="22:28" x14ac:dyDescent="0.2">
      <c r="V245" s="687"/>
      <c r="W245" s="686" t="str">
        <f t="shared" si="10"/>
        <v>1D</v>
      </c>
      <c r="X245" s="682" t="e">
        <f ca="1">_xll.qlCalendarAdvance(Calendar,X244,W245,"f",FALSE)</f>
        <v>#NAME?</v>
      </c>
      <c r="Y245" s="681" t="e">
        <f ca="1">_xll.qlCalendarAdvance(Calendar,X245,NDays&amp;"D")</f>
        <v>#NAME?</v>
      </c>
      <c r="Z245" s="680" t="e">
        <f ca="1"/>
        <v>#N/A</v>
      </c>
      <c r="AA245" s="685"/>
      <c r="AB245" s="684"/>
    </row>
    <row r="246" spans="22:28" x14ac:dyDescent="0.2">
      <c r="V246" s="687"/>
      <c r="W246" s="686" t="str">
        <f t="shared" si="10"/>
        <v>1D</v>
      </c>
      <c r="X246" s="682" t="e">
        <f ca="1">_xll.qlCalendarAdvance(Calendar,X245,W246,"f",FALSE)</f>
        <v>#NAME?</v>
      </c>
      <c r="Y246" s="681" t="e">
        <f ca="1">_xll.qlCalendarAdvance(Calendar,X246,NDays&amp;"D")</f>
        <v>#NAME?</v>
      </c>
      <c r="Z246" s="680" t="e">
        <f ca="1"/>
        <v>#N/A</v>
      </c>
      <c r="AA246" s="685"/>
      <c r="AB246" s="684"/>
    </row>
    <row r="247" spans="22:28" x14ac:dyDescent="0.2">
      <c r="V247" s="687"/>
      <c r="W247" s="686" t="str">
        <f t="shared" si="10"/>
        <v>1D</v>
      </c>
      <c r="X247" s="682" t="e">
        <f ca="1">_xll.qlCalendarAdvance(Calendar,X246,W247,"f",FALSE)</f>
        <v>#NAME?</v>
      </c>
      <c r="Y247" s="681" t="e">
        <f ca="1">_xll.qlCalendarAdvance(Calendar,X247,NDays&amp;"D")</f>
        <v>#NAME?</v>
      </c>
      <c r="Z247" s="680" t="e">
        <f ca="1"/>
        <v>#N/A</v>
      </c>
      <c r="AA247" s="685"/>
      <c r="AB247" s="684"/>
    </row>
    <row r="248" spans="22:28" x14ac:dyDescent="0.2">
      <c r="V248" s="687"/>
      <c r="W248" s="686" t="str">
        <f t="shared" si="10"/>
        <v>1D</v>
      </c>
      <c r="X248" s="682" t="e">
        <f ca="1">_xll.qlCalendarAdvance(Calendar,X247,W248,"f",FALSE)</f>
        <v>#NAME?</v>
      </c>
      <c r="Y248" s="681" t="e">
        <f ca="1">_xll.qlCalendarAdvance(Calendar,X248,NDays&amp;"D")</f>
        <v>#NAME?</v>
      </c>
      <c r="Z248" s="680" t="e">
        <f ca="1"/>
        <v>#N/A</v>
      </c>
      <c r="AA248" s="685"/>
      <c r="AB248" s="684"/>
    </row>
    <row r="249" spans="22:28" x14ac:dyDescent="0.2">
      <c r="V249" s="687"/>
      <c r="W249" s="686" t="str">
        <f t="shared" si="10"/>
        <v>1D</v>
      </c>
      <c r="X249" s="682" t="e">
        <f ca="1">_xll.qlCalendarAdvance(Calendar,X248,W249,"f",FALSE)</f>
        <v>#NAME?</v>
      </c>
      <c r="Y249" s="681" t="e">
        <f ca="1">_xll.qlCalendarAdvance(Calendar,X249,NDays&amp;"D")</f>
        <v>#NAME?</v>
      </c>
      <c r="Z249" s="680" t="e">
        <f ca="1"/>
        <v>#N/A</v>
      </c>
      <c r="AA249" s="685"/>
      <c r="AB249" s="684"/>
    </row>
    <row r="250" spans="22:28" x14ac:dyDescent="0.2">
      <c r="V250" s="687"/>
      <c r="W250" s="686" t="str">
        <f t="shared" si="10"/>
        <v>1D</v>
      </c>
      <c r="X250" s="682" t="e">
        <f ca="1">_xll.qlCalendarAdvance(Calendar,X249,W250,"f",FALSE)</f>
        <v>#NAME?</v>
      </c>
      <c r="Y250" s="681" t="e">
        <f ca="1">_xll.qlCalendarAdvance(Calendar,X250,NDays&amp;"D")</f>
        <v>#NAME?</v>
      </c>
      <c r="Z250" s="680" t="e">
        <f ca="1"/>
        <v>#N/A</v>
      </c>
      <c r="AA250" s="685"/>
      <c r="AB250" s="684"/>
    </row>
    <row r="251" spans="22:28" x14ac:dyDescent="0.2">
      <c r="V251" s="687"/>
      <c r="W251" s="686" t="str">
        <f t="shared" si="10"/>
        <v>1D</v>
      </c>
      <c r="X251" s="682" t="e">
        <f ca="1">_xll.qlCalendarAdvance(Calendar,X250,W251,"f",FALSE)</f>
        <v>#NAME?</v>
      </c>
      <c r="Y251" s="681" t="e">
        <f ca="1">_xll.qlCalendarAdvance(Calendar,X251,NDays&amp;"D")</f>
        <v>#NAME?</v>
      </c>
      <c r="Z251" s="680" t="e">
        <f ca="1"/>
        <v>#N/A</v>
      </c>
      <c r="AA251" s="685"/>
      <c r="AB251" s="684"/>
    </row>
    <row r="252" spans="22:28" x14ac:dyDescent="0.2">
      <c r="V252" s="687"/>
      <c r="W252" s="686" t="str">
        <f t="shared" si="10"/>
        <v>1D</v>
      </c>
      <c r="X252" s="682" t="e">
        <f ca="1">_xll.qlCalendarAdvance(Calendar,X251,W252,"f",FALSE)</f>
        <v>#NAME?</v>
      </c>
      <c r="Y252" s="681" t="e">
        <f ca="1">_xll.qlCalendarAdvance(Calendar,X252,NDays&amp;"D")</f>
        <v>#NAME?</v>
      </c>
      <c r="Z252" s="680" t="e">
        <f ca="1"/>
        <v>#N/A</v>
      </c>
      <c r="AA252" s="685"/>
      <c r="AB252" s="684"/>
    </row>
    <row r="253" spans="22:28" x14ac:dyDescent="0.2">
      <c r="V253" s="687"/>
      <c r="W253" s="686" t="str">
        <f t="shared" si="10"/>
        <v>1D</v>
      </c>
      <c r="X253" s="682" t="e">
        <f ca="1">_xll.qlCalendarAdvance(Calendar,X252,W253,"f",FALSE)</f>
        <v>#NAME?</v>
      </c>
      <c r="Y253" s="681" t="e">
        <f ca="1">_xll.qlCalendarAdvance(Calendar,X253,NDays&amp;"D")</f>
        <v>#NAME?</v>
      </c>
      <c r="Z253" s="680" t="e">
        <f ca="1"/>
        <v>#N/A</v>
      </c>
      <c r="AA253" s="685"/>
      <c r="AB253" s="684"/>
    </row>
    <row r="254" spans="22:28" x14ac:dyDescent="0.2">
      <c r="V254" s="687"/>
      <c r="W254" s="686" t="str">
        <f t="shared" si="10"/>
        <v>1D</v>
      </c>
      <c r="X254" s="682" t="e">
        <f ca="1">_xll.qlCalendarAdvance(Calendar,X253,W254,"f",FALSE)</f>
        <v>#NAME?</v>
      </c>
      <c r="Y254" s="681" t="e">
        <f ca="1">_xll.qlCalendarAdvance(Calendar,X254,NDays&amp;"D")</f>
        <v>#NAME?</v>
      </c>
      <c r="Z254" s="680" t="e">
        <f ca="1"/>
        <v>#N/A</v>
      </c>
      <c r="AA254" s="685"/>
      <c r="AB254" s="684"/>
    </row>
    <row r="255" spans="22:28" x14ac:dyDescent="0.2">
      <c r="V255" s="687"/>
      <c r="W255" s="686" t="str">
        <f t="shared" si="10"/>
        <v>1D</v>
      </c>
      <c r="X255" s="682" t="e">
        <f ca="1">_xll.qlCalendarAdvance(Calendar,X254,W255,"f",FALSE)</f>
        <v>#NAME?</v>
      </c>
      <c r="Y255" s="681" t="e">
        <f ca="1">_xll.qlCalendarAdvance(Calendar,X255,NDays&amp;"D")</f>
        <v>#NAME?</v>
      </c>
      <c r="Z255" s="680" t="e">
        <f ca="1"/>
        <v>#N/A</v>
      </c>
      <c r="AA255" s="685"/>
      <c r="AB255" s="684"/>
    </row>
    <row r="256" spans="22:28" x14ac:dyDescent="0.2">
      <c r="V256" s="687"/>
      <c r="W256" s="686" t="str">
        <f t="shared" si="10"/>
        <v>1D</v>
      </c>
      <c r="X256" s="682" t="e">
        <f ca="1">_xll.qlCalendarAdvance(Calendar,X255,W256,"f",FALSE)</f>
        <v>#NAME?</v>
      </c>
      <c r="Y256" s="681" t="e">
        <f ca="1">_xll.qlCalendarAdvance(Calendar,X256,NDays&amp;"D")</f>
        <v>#NAME?</v>
      </c>
      <c r="Z256" s="680" t="e">
        <f ca="1"/>
        <v>#N/A</v>
      </c>
      <c r="AA256" s="685"/>
      <c r="AB256" s="684"/>
    </row>
    <row r="257" spans="22:28" x14ac:dyDescent="0.2">
      <c r="V257" s="687"/>
      <c r="W257" s="686" t="str">
        <f t="shared" si="10"/>
        <v>1D</v>
      </c>
      <c r="X257" s="682" t="e">
        <f ca="1">_xll.qlCalendarAdvance(Calendar,X256,W257,"f",FALSE)</f>
        <v>#NAME?</v>
      </c>
      <c r="Y257" s="681" t="e">
        <f ca="1">_xll.qlCalendarAdvance(Calendar,X257,NDays&amp;"D")</f>
        <v>#NAME?</v>
      </c>
      <c r="Z257" s="680" t="e">
        <f ca="1"/>
        <v>#N/A</v>
      </c>
      <c r="AA257" s="685"/>
      <c r="AB257" s="684"/>
    </row>
    <row r="258" spans="22:28" x14ac:dyDescent="0.2">
      <c r="V258" s="687"/>
      <c r="W258" s="686" t="str">
        <f t="shared" si="10"/>
        <v>1D</v>
      </c>
      <c r="X258" s="682" t="e">
        <f ca="1">_xll.qlCalendarAdvance(Calendar,X257,W258,"f",FALSE)</f>
        <v>#NAME?</v>
      </c>
      <c r="Y258" s="681" t="e">
        <f ca="1">_xll.qlCalendarAdvance(Calendar,X258,NDays&amp;"D")</f>
        <v>#NAME?</v>
      </c>
      <c r="Z258" s="680" t="e">
        <f ca="1"/>
        <v>#N/A</v>
      </c>
      <c r="AA258" s="685"/>
      <c r="AB258" s="684"/>
    </row>
    <row r="259" spans="22:28" x14ac:dyDescent="0.2">
      <c r="V259" s="687"/>
      <c r="W259" s="686" t="str">
        <f t="shared" si="10"/>
        <v>1D</v>
      </c>
      <c r="X259" s="682" t="e">
        <f ca="1">_xll.qlCalendarAdvance(Calendar,X258,W259,"f",FALSE)</f>
        <v>#NAME?</v>
      </c>
      <c r="Y259" s="681" t="e">
        <f ca="1">_xll.qlCalendarAdvance(Calendar,X259,NDays&amp;"D")</f>
        <v>#NAME?</v>
      </c>
      <c r="Z259" s="680" t="e">
        <f ca="1"/>
        <v>#N/A</v>
      </c>
      <c r="AA259" s="685"/>
      <c r="AB259" s="684"/>
    </row>
    <row r="260" spans="22:28" x14ac:dyDescent="0.2">
      <c r="V260" s="687"/>
      <c r="W260" s="686" t="str">
        <f t="shared" si="10"/>
        <v>1D</v>
      </c>
      <c r="X260" s="682" t="e">
        <f ca="1">_xll.qlCalendarAdvance(Calendar,X259,W260,"f",FALSE)</f>
        <v>#NAME?</v>
      </c>
      <c r="Y260" s="681" t="e">
        <f ca="1">_xll.qlCalendarAdvance(Calendar,X260,NDays&amp;"D")</f>
        <v>#NAME?</v>
      </c>
      <c r="Z260" s="680" t="e">
        <f ca="1"/>
        <v>#N/A</v>
      </c>
      <c r="AA260" s="685"/>
      <c r="AB260" s="684"/>
    </row>
    <row r="261" spans="22:28" x14ac:dyDescent="0.2">
      <c r="V261" s="687"/>
      <c r="W261" s="686" t="str">
        <f t="shared" si="10"/>
        <v>1D</v>
      </c>
      <c r="X261" s="682" t="e">
        <f ca="1">_xll.qlCalendarAdvance(Calendar,X260,W261,"f",FALSE)</f>
        <v>#NAME?</v>
      </c>
      <c r="Y261" s="681" t="e">
        <f ca="1">_xll.qlCalendarAdvance(Calendar,X261,NDays&amp;"D")</f>
        <v>#NAME?</v>
      </c>
      <c r="Z261" s="680" t="e">
        <f ca="1"/>
        <v>#N/A</v>
      </c>
      <c r="AA261" s="685"/>
      <c r="AB261" s="684"/>
    </row>
    <row r="262" spans="22:28" x14ac:dyDescent="0.2">
      <c r="V262" s="687"/>
      <c r="W262" s="686" t="str">
        <f t="shared" si="10"/>
        <v>1D</v>
      </c>
      <c r="X262" s="682" t="e">
        <f ca="1">_xll.qlCalendarAdvance(Calendar,X261,W262,"f",FALSE)</f>
        <v>#NAME?</v>
      </c>
      <c r="Y262" s="681" t="e">
        <f ca="1">_xll.qlCalendarAdvance(Calendar,X262,NDays&amp;"D")</f>
        <v>#NAME?</v>
      </c>
      <c r="Z262" s="680" t="e">
        <f ca="1"/>
        <v>#N/A</v>
      </c>
      <c r="AA262" s="685"/>
      <c r="AB262" s="684"/>
    </row>
    <row r="263" spans="22:28" x14ac:dyDescent="0.2">
      <c r="V263" s="687"/>
      <c r="W263" s="686" t="str">
        <f t="shared" si="10"/>
        <v>1D</v>
      </c>
      <c r="X263" s="682" t="e">
        <f ca="1">_xll.qlCalendarAdvance(Calendar,X262,W263,"f",FALSE)</f>
        <v>#NAME?</v>
      </c>
      <c r="Y263" s="681" t="e">
        <f ca="1">_xll.qlCalendarAdvance(Calendar,X263,NDays&amp;"D")</f>
        <v>#NAME?</v>
      </c>
      <c r="Z263" s="680" t="e">
        <f ca="1"/>
        <v>#N/A</v>
      </c>
      <c r="AA263" s="685"/>
      <c r="AB263" s="684"/>
    </row>
    <row r="264" spans="22:28" x14ac:dyDescent="0.2">
      <c r="V264" s="687"/>
      <c r="W264" s="686" t="str">
        <f t="shared" si="10"/>
        <v>1D</v>
      </c>
      <c r="X264" s="682" t="e">
        <f ca="1">_xll.qlCalendarAdvance(Calendar,X263,W264,"f",FALSE)</f>
        <v>#NAME?</v>
      </c>
      <c r="Y264" s="681" t="e">
        <f ca="1">_xll.qlCalendarAdvance(Calendar,X264,NDays&amp;"D")</f>
        <v>#NAME?</v>
      </c>
      <c r="Z264" s="680" t="e">
        <f ca="1"/>
        <v>#N/A</v>
      </c>
      <c r="AA264" s="685"/>
      <c r="AB264" s="684"/>
    </row>
    <row r="265" spans="22:28" x14ac:dyDescent="0.2">
      <c r="V265" s="687"/>
      <c r="W265" s="686" t="str">
        <f t="shared" si="10"/>
        <v>1D</v>
      </c>
      <c r="X265" s="682" t="e">
        <f ca="1">_xll.qlCalendarAdvance(Calendar,X264,W265,"f",FALSE)</f>
        <v>#NAME?</v>
      </c>
      <c r="Y265" s="681" t="e">
        <f ca="1">_xll.qlCalendarAdvance(Calendar,X265,NDays&amp;"D")</f>
        <v>#NAME?</v>
      </c>
      <c r="Z265" s="680" t="e">
        <f ca="1"/>
        <v>#N/A</v>
      </c>
      <c r="AA265" s="685"/>
      <c r="AB265" s="684"/>
    </row>
    <row r="266" spans="22:28" x14ac:dyDescent="0.2">
      <c r="V266" s="687"/>
      <c r="W266" s="686" t="str">
        <f t="shared" si="10"/>
        <v>1D</v>
      </c>
      <c r="X266" s="682" t="e">
        <f ca="1">_xll.qlCalendarAdvance(Calendar,X265,W266,"f",FALSE)</f>
        <v>#NAME?</v>
      </c>
      <c r="Y266" s="681" t="e">
        <f ca="1">_xll.qlCalendarAdvance(Calendar,X266,NDays&amp;"D")</f>
        <v>#NAME?</v>
      </c>
      <c r="Z266" s="680" t="e">
        <f ca="1"/>
        <v>#N/A</v>
      </c>
      <c r="AA266" s="685"/>
      <c r="AB266" s="684"/>
    </row>
    <row r="267" spans="22:28" x14ac:dyDescent="0.2">
      <c r="V267" s="687"/>
      <c r="W267" s="686" t="str">
        <f t="shared" si="10"/>
        <v>1D</v>
      </c>
      <c r="X267" s="682" t="e">
        <f ca="1">_xll.qlCalendarAdvance(Calendar,X266,W267,"f",FALSE)</f>
        <v>#NAME?</v>
      </c>
      <c r="Y267" s="681" t="e">
        <f ca="1">_xll.qlCalendarAdvance(Calendar,X267,NDays&amp;"D")</f>
        <v>#NAME?</v>
      </c>
      <c r="Z267" s="680" t="e">
        <f ca="1"/>
        <v>#N/A</v>
      </c>
      <c r="AA267" s="685"/>
      <c r="AB267" s="684"/>
    </row>
    <row r="268" spans="22:28" x14ac:dyDescent="0.2">
      <c r="V268" s="687"/>
      <c r="W268" s="686" t="str">
        <f t="shared" ref="W268:W331" si="11">W267</f>
        <v>1D</v>
      </c>
      <c r="X268" s="682" t="e">
        <f ca="1">_xll.qlCalendarAdvance(Calendar,X267,W268,"f",FALSE)</f>
        <v>#NAME?</v>
      </c>
      <c r="Y268" s="681" t="e">
        <f ca="1">_xll.qlCalendarAdvance(Calendar,X268,NDays&amp;"D")</f>
        <v>#NAME?</v>
      </c>
      <c r="Z268" s="680" t="e">
        <f ca="1"/>
        <v>#N/A</v>
      </c>
      <c r="AA268" s="685"/>
      <c r="AB268" s="684"/>
    </row>
    <row r="269" spans="22:28" x14ac:dyDescent="0.2">
      <c r="V269" s="687"/>
      <c r="W269" s="686" t="str">
        <f t="shared" si="11"/>
        <v>1D</v>
      </c>
      <c r="X269" s="682" t="e">
        <f ca="1">_xll.qlCalendarAdvance(Calendar,X268,W269,"f",FALSE)</f>
        <v>#NAME?</v>
      </c>
      <c r="Y269" s="681" t="e">
        <f ca="1">_xll.qlCalendarAdvance(Calendar,X269,NDays&amp;"D")</f>
        <v>#NAME?</v>
      </c>
      <c r="Z269" s="680" t="e">
        <f ca="1"/>
        <v>#N/A</v>
      </c>
      <c r="AA269" s="685"/>
      <c r="AB269" s="684"/>
    </row>
    <row r="270" spans="22:28" x14ac:dyDescent="0.2">
      <c r="V270" s="687"/>
      <c r="W270" s="686" t="str">
        <f t="shared" si="11"/>
        <v>1D</v>
      </c>
      <c r="X270" s="682" t="e">
        <f ca="1">_xll.qlCalendarAdvance(Calendar,X269,W270,"f",FALSE)</f>
        <v>#NAME?</v>
      </c>
      <c r="Y270" s="681" t="e">
        <f ca="1">_xll.qlCalendarAdvance(Calendar,X270,NDays&amp;"D")</f>
        <v>#NAME?</v>
      </c>
      <c r="Z270" s="680" t="e">
        <f ca="1"/>
        <v>#N/A</v>
      </c>
      <c r="AA270" s="685"/>
      <c r="AB270" s="684"/>
    </row>
    <row r="271" spans="22:28" x14ac:dyDescent="0.2">
      <c r="V271" s="687"/>
      <c r="W271" s="686" t="str">
        <f t="shared" si="11"/>
        <v>1D</v>
      </c>
      <c r="X271" s="682" t="e">
        <f ca="1">_xll.qlCalendarAdvance(Calendar,X270,W271,"f",FALSE)</f>
        <v>#NAME?</v>
      </c>
      <c r="Y271" s="681" t="e">
        <f ca="1">_xll.qlCalendarAdvance(Calendar,X271,NDays&amp;"D")</f>
        <v>#NAME?</v>
      </c>
      <c r="Z271" s="680" t="e">
        <f ca="1"/>
        <v>#N/A</v>
      </c>
      <c r="AA271" s="685"/>
      <c r="AB271" s="684"/>
    </row>
    <row r="272" spans="22:28" x14ac:dyDescent="0.2">
      <c r="V272" s="687"/>
      <c r="W272" s="686" t="str">
        <f t="shared" si="11"/>
        <v>1D</v>
      </c>
      <c r="X272" s="682" t="e">
        <f ca="1">_xll.qlCalendarAdvance(Calendar,X271,W272,"f",FALSE)</f>
        <v>#NAME?</v>
      </c>
      <c r="Y272" s="681" t="e">
        <f ca="1">_xll.qlCalendarAdvance(Calendar,X272,NDays&amp;"D")</f>
        <v>#NAME?</v>
      </c>
      <c r="Z272" s="680" t="e">
        <f ca="1"/>
        <v>#N/A</v>
      </c>
      <c r="AA272" s="685"/>
      <c r="AB272" s="684"/>
    </row>
    <row r="273" spans="22:28" x14ac:dyDescent="0.2">
      <c r="V273" s="687"/>
      <c r="W273" s="686" t="str">
        <f t="shared" si="11"/>
        <v>1D</v>
      </c>
      <c r="X273" s="682" t="e">
        <f ca="1">_xll.qlCalendarAdvance(Calendar,X272,W273,"f",FALSE)</f>
        <v>#NAME?</v>
      </c>
      <c r="Y273" s="681" t="e">
        <f ca="1">_xll.qlCalendarAdvance(Calendar,X273,NDays&amp;"D")</f>
        <v>#NAME?</v>
      </c>
      <c r="Z273" s="680" t="e">
        <f ca="1"/>
        <v>#N/A</v>
      </c>
      <c r="AA273" s="685"/>
      <c r="AB273" s="684"/>
    </row>
    <row r="274" spans="22:28" x14ac:dyDescent="0.2">
      <c r="V274" s="687"/>
      <c r="W274" s="686" t="str">
        <f t="shared" si="11"/>
        <v>1D</v>
      </c>
      <c r="X274" s="682" t="e">
        <f ca="1">_xll.qlCalendarAdvance(Calendar,X273,W274,"f",FALSE)</f>
        <v>#NAME?</v>
      </c>
      <c r="Y274" s="681" t="e">
        <f ca="1">_xll.qlCalendarAdvance(Calendar,X274,NDays&amp;"D")</f>
        <v>#NAME?</v>
      </c>
      <c r="Z274" s="680" t="e">
        <f ca="1"/>
        <v>#N/A</v>
      </c>
      <c r="AA274" s="685"/>
      <c r="AB274" s="684"/>
    </row>
    <row r="275" spans="22:28" x14ac:dyDescent="0.2">
      <c r="V275" s="687"/>
      <c r="W275" s="686" t="str">
        <f t="shared" si="11"/>
        <v>1D</v>
      </c>
      <c r="X275" s="682" t="e">
        <f ca="1">_xll.qlCalendarAdvance(Calendar,X274,W275,"f",FALSE)</f>
        <v>#NAME?</v>
      </c>
      <c r="Y275" s="681" t="e">
        <f ca="1">_xll.qlCalendarAdvance(Calendar,X275,NDays&amp;"D")</f>
        <v>#NAME?</v>
      </c>
      <c r="Z275" s="680" t="e">
        <f ca="1"/>
        <v>#N/A</v>
      </c>
      <c r="AA275" s="685"/>
      <c r="AB275" s="684"/>
    </row>
    <row r="276" spans="22:28" x14ac:dyDescent="0.2">
      <c r="V276" s="687"/>
      <c r="W276" s="686" t="str">
        <f t="shared" si="11"/>
        <v>1D</v>
      </c>
      <c r="X276" s="682" t="e">
        <f ca="1">_xll.qlCalendarAdvance(Calendar,X275,W276,"f",FALSE)</f>
        <v>#NAME?</v>
      </c>
      <c r="Y276" s="681" t="e">
        <f ca="1">_xll.qlCalendarAdvance(Calendar,X276,NDays&amp;"D")</f>
        <v>#NAME?</v>
      </c>
      <c r="Z276" s="680" t="e">
        <f ca="1"/>
        <v>#N/A</v>
      </c>
      <c r="AA276" s="685"/>
      <c r="AB276" s="684"/>
    </row>
    <row r="277" spans="22:28" x14ac:dyDescent="0.2">
      <c r="V277" s="687"/>
      <c r="W277" s="686" t="str">
        <f t="shared" si="11"/>
        <v>1D</v>
      </c>
      <c r="X277" s="682" t="e">
        <f ca="1">_xll.qlCalendarAdvance(Calendar,X276,W277,"f",FALSE)</f>
        <v>#NAME?</v>
      </c>
      <c r="Y277" s="681" t="e">
        <f ca="1">_xll.qlCalendarAdvance(Calendar,X277,NDays&amp;"D")</f>
        <v>#NAME?</v>
      </c>
      <c r="Z277" s="680" t="e">
        <f ca="1"/>
        <v>#N/A</v>
      </c>
      <c r="AA277" s="685"/>
      <c r="AB277" s="684"/>
    </row>
    <row r="278" spans="22:28" x14ac:dyDescent="0.2">
      <c r="V278" s="687"/>
      <c r="W278" s="686" t="str">
        <f t="shared" si="11"/>
        <v>1D</v>
      </c>
      <c r="X278" s="682" t="e">
        <f ca="1">_xll.qlCalendarAdvance(Calendar,X277,W278,"f",FALSE)</f>
        <v>#NAME?</v>
      </c>
      <c r="Y278" s="681" t="e">
        <f ca="1">_xll.qlCalendarAdvance(Calendar,X278,NDays&amp;"D")</f>
        <v>#NAME?</v>
      </c>
      <c r="Z278" s="680" t="e">
        <f ca="1"/>
        <v>#N/A</v>
      </c>
      <c r="AA278" s="685"/>
      <c r="AB278" s="684"/>
    </row>
    <row r="279" spans="22:28" x14ac:dyDescent="0.2">
      <c r="V279" s="687"/>
      <c r="W279" s="686" t="str">
        <f t="shared" si="11"/>
        <v>1D</v>
      </c>
      <c r="X279" s="682" t="e">
        <f ca="1">_xll.qlCalendarAdvance(Calendar,X278,W279,"f",FALSE)</f>
        <v>#NAME?</v>
      </c>
      <c r="Y279" s="681" t="e">
        <f ca="1">_xll.qlCalendarAdvance(Calendar,X279,NDays&amp;"D")</f>
        <v>#NAME?</v>
      </c>
      <c r="Z279" s="680" t="e">
        <f ca="1"/>
        <v>#N/A</v>
      </c>
      <c r="AA279" s="685"/>
      <c r="AB279" s="684"/>
    </row>
    <row r="280" spans="22:28" x14ac:dyDescent="0.2">
      <c r="V280" s="687"/>
      <c r="W280" s="686" t="str">
        <f t="shared" si="11"/>
        <v>1D</v>
      </c>
      <c r="X280" s="682" t="e">
        <f ca="1">_xll.qlCalendarAdvance(Calendar,X279,W280,"f",FALSE)</f>
        <v>#NAME?</v>
      </c>
      <c r="Y280" s="681" t="e">
        <f ca="1">_xll.qlCalendarAdvance(Calendar,X280,NDays&amp;"D")</f>
        <v>#NAME?</v>
      </c>
      <c r="Z280" s="680" t="e">
        <f ca="1"/>
        <v>#N/A</v>
      </c>
      <c r="AA280" s="685"/>
      <c r="AB280" s="684"/>
    </row>
    <row r="281" spans="22:28" x14ac:dyDescent="0.2">
      <c r="V281" s="687"/>
      <c r="W281" s="686" t="str">
        <f t="shared" si="11"/>
        <v>1D</v>
      </c>
      <c r="X281" s="682" t="e">
        <f ca="1">_xll.qlCalendarAdvance(Calendar,X280,W281,"f",FALSE)</f>
        <v>#NAME?</v>
      </c>
      <c r="Y281" s="681" t="e">
        <f ca="1">_xll.qlCalendarAdvance(Calendar,X281,NDays&amp;"D")</f>
        <v>#NAME?</v>
      </c>
      <c r="Z281" s="680" t="e">
        <f ca="1"/>
        <v>#N/A</v>
      </c>
      <c r="AA281" s="685"/>
      <c r="AB281" s="684"/>
    </row>
    <row r="282" spans="22:28" x14ac:dyDescent="0.2">
      <c r="V282" s="687"/>
      <c r="W282" s="686" t="str">
        <f t="shared" si="11"/>
        <v>1D</v>
      </c>
      <c r="X282" s="682" t="e">
        <f ca="1">_xll.qlCalendarAdvance(Calendar,X281,W282,"f",FALSE)</f>
        <v>#NAME?</v>
      </c>
      <c r="Y282" s="681" t="e">
        <f ca="1">_xll.qlCalendarAdvance(Calendar,X282,NDays&amp;"D")</f>
        <v>#NAME?</v>
      </c>
      <c r="Z282" s="680" t="e">
        <f ca="1"/>
        <v>#N/A</v>
      </c>
      <c r="AA282" s="685"/>
      <c r="AB282" s="684"/>
    </row>
    <row r="283" spans="22:28" x14ac:dyDescent="0.2">
      <c r="V283" s="687"/>
      <c r="W283" s="686" t="str">
        <f t="shared" si="11"/>
        <v>1D</v>
      </c>
      <c r="X283" s="682" t="e">
        <f ca="1">_xll.qlCalendarAdvance(Calendar,X282,W283,"f",FALSE)</f>
        <v>#NAME?</v>
      </c>
      <c r="Y283" s="681" t="e">
        <f ca="1">_xll.qlCalendarAdvance(Calendar,X283,NDays&amp;"D")</f>
        <v>#NAME?</v>
      </c>
      <c r="Z283" s="680" t="e">
        <f ca="1"/>
        <v>#N/A</v>
      </c>
      <c r="AA283" s="685"/>
      <c r="AB283" s="684"/>
    </row>
    <row r="284" spans="22:28" x14ac:dyDescent="0.2">
      <c r="V284" s="687"/>
      <c r="W284" s="686" t="str">
        <f t="shared" si="11"/>
        <v>1D</v>
      </c>
      <c r="X284" s="682" t="e">
        <f ca="1">_xll.qlCalendarAdvance(Calendar,X283,W284,"f",FALSE)</f>
        <v>#NAME?</v>
      </c>
      <c r="Y284" s="681" t="e">
        <f ca="1">_xll.qlCalendarAdvance(Calendar,X284,NDays&amp;"D")</f>
        <v>#NAME?</v>
      </c>
      <c r="Z284" s="680" t="e">
        <f ca="1"/>
        <v>#N/A</v>
      </c>
      <c r="AA284" s="685"/>
      <c r="AB284" s="684"/>
    </row>
    <row r="285" spans="22:28" x14ac:dyDescent="0.2">
      <c r="V285" s="687"/>
      <c r="W285" s="686" t="str">
        <f t="shared" si="11"/>
        <v>1D</v>
      </c>
      <c r="X285" s="682" t="e">
        <f ca="1">_xll.qlCalendarAdvance(Calendar,X284,W285,"f",FALSE)</f>
        <v>#NAME?</v>
      </c>
      <c r="Y285" s="681" t="e">
        <f ca="1">_xll.qlCalendarAdvance(Calendar,X285,NDays&amp;"D")</f>
        <v>#NAME?</v>
      </c>
      <c r="Z285" s="680" t="e">
        <f ca="1"/>
        <v>#N/A</v>
      </c>
      <c r="AA285" s="685"/>
      <c r="AB285" s="684"/>
    </row>
    <row r="286" spans="22:28" x14ac:dyDescent="0.2">
      <c r="V286" s="687"/>
      <c r="W286" s="686" t="str">
        <f t="shared" si="11"/>
        <v>1D</v>
      </c>
      <c r="X286" s="682" t="e">
        <f ca="1">_xll.qlCalendarAdvance(Calendar,X285,W286,"f",FALSE)</f>
        <v>#NAME?</v>
      </c>
      <c r="Y286" s="681" t="e">
        <f ca="1">_xll.qlCalendarAdvance(Calendar,X286,NDays&amp;"D")</f>
        <v>#NAME?</v>
      </c>
      <c r="Z286" s="680" t="e">
        <f ca="1"/>
        <v>#N/A</v>
      </c>
      <c r="AA286" s="685"/>
      <c r="AB286" s="684"/>
    </row>
    <row r="287" spans="22:28" x14ac:dyDescent="0.2">
      <c r="V287" s="687"/>
      <c r="W287" s="686" t="str">
        <f t="shared" si="11"/>
        <v>1D</v>
      </c>
      <c r="X287" s="682" t="e">
        <f ca="1">_xll.qlCalendarAdvance(Calendar,X286,W287,"f",FALSE)</f>
        <v>#NAME?</v>
      </c>
      <c r="Y287" s="681" t="e">
        <f ca="1">_xll.qlCalendarAdvance(Calendar,X287,NDays&amp;"D")</f>
        <v>#NAME?</v>
      </c>
      <c r="Z287" s="680" t="e">
        <f ca="1"/>
        <v>#N/A</v>
      </c>
      <c r="AA287" s="685"/>
      <c r="AB287" s="684"/>
    </row>
    <row r="288" spans="22:28" x14ac:dyDescent="0.2">
      <c r="V288" s="687"/>
      <c r="W288" s="686" t="str">
        <f t="shared" si="11"/>
        <v>1D</v>
      </c>
      <c r="X288" s="682" t="e">
        <f ca="1">_xll.qlCalendarAdvance(Calendar,X287,W288,"f",FALSE)</f>
        <v>#NAME?</v>
      </c>
      <c r="Y288" s="681" t="e">
        <f ca="1">_xll.qlCalendarAdvance(Calendar,X288,NDays&amp;"D")</f>
        <v>#NAME?</v>
      </c>
      <c r="Z288" s="680" t="e">
        <f ca="1"/>
        <v>#N/A</v>
      </c>
      <c r="AA288" s="685"/>
      <c r="AB288" s="684"/>
    </row>
    <row r="289" spans="22:28" x14ac:dyDescent="0.2">
      <c r="V289" s="687"/>
      <c r="W289" s="686" t="str">
        <f t="shared" si="11"/>
        <v>1D</v>
      </c>
      <c r="X289" s="682" t="e">
        <f ca="1">_xll.qlCalendarAdvance(Calendar,X288,W289,"f",FALSE)</f>
        <v>#NAME?</v>
      </c>
      <c r="Y289" s="681" t="e">
        <f ca="1">_xll.qlCalendarAdvance(Calendar,X289,NDays&amp;"D")</f>
        <v>#NAME?</v>
      </c>
      <c r="Z289" s="680" t="e">
        <f ca="1"/>
        <v>#N/A</v>
      </c>
      <c r="AA289" s="685"/>
      <c r="AB289" s="684"/>
    </row>
    <row r="290" spans="22:28" x14ac:dyDescent="0.2">
      <c r="V290" s="687"/>
      <c r="W290" s="686" t="str">
        <f t="shared" si="11"/>
        <v>1D</v>
      </c>
      <c r="X290" s="682" t="e">
        <f ca="1">_xll.qlCalendarAdvance(Calendar,X289,W290,"f",FALSE)</f>
        <v>#NAME?</v>
      </c>
      <c r="Y290" s="681" t="e">
        <f ca="1">_xll.qlCalendarAdvance(Calendar,X290,NDays&amp;"D")</f>
        <v>#NAME?</v>
      </c>
      <c r="Z290" s="680" t="e">
        <f ca="1"/>
        <v>#N/A</v>
      </c>
      <c r="AA290" s="685"/>
      <c r="AB290" s="684"/>
    </row>
    <row r="291" spans="22:28" x14ac:dyDescent="0.2">
      <c r="V291" s="687"/>
      <c r="W291" s="686" t="str">
        <f t="shared" si="11"/>
        <v>1D</v>
      </c>
      <c r="X291" s="682" t="e">
        <f ca="1">_xll.qlCalendarAdvance(Calendar,X290,W291,"f",FALSE)</f>
        <v>#NAME?</v>
      </c>
      <c r="Y291" s="681" t="e">
        <f ca="1">_xll.qlCalendarAdvance(Calendar,X291,NDays&amp;"D")</f>
        <v>#NAME?</v>
      </c>
      <c r="Z291" s="680" t="e">
        <f ca="1"/>
        <v>#N/A</v>
      </c>
      <c r="AA291" s="685"/>
      <c r="AB291" s="684"/>
    </row>
    <row r="292" spans="22:28" x14ac:dyDescent="0.2">
      <c r="V292" s="687"/>
      <c r="W292" s="686" t="str">
        <f t="shared" si="11"/>
        <v>1D</v>
      </c>
      <c r="X292" s="682" t="e">
        <f ca="1">_xll.qlCalendarAdvance(Calendar,X291,W292,"f",FALSE)</f>
        <v>#NAME?</v>
      </c>
      <c r="Y292" s="681" t="e">
        <f ca="1">_xll.qlCalendarAdvance(Calendar,X292,NDays&amp;"D")</f>
        <v>#NAME?</v>
      </c>
      <c r="Z292" s="680" t="e">
        <f ca="1"/>
        <v>#N/A</v>
      </c>
      <c r="AA292" s="685"/>
      <c r="AB292" s="684"/>
    </row>
    <row r="293" spans="22:28" x14ac:dyDescent="0.2">
      <c r="V293" s="687"/>
      <c r="W293" s="686" t="str">
        <f t="shared" si="11"/>
        <v>1D</v>
      </c>
      <c r="X293" s="682" t="e">
        <f ca="1">_xll.qlCalendarAdvance(Calendar,X292,W293,"f",FALSE)</f>
        <v>#NAME?</v>
      </c>
      <c r="Y293" s="681" t="e">
        <f ca="1">_xll.qlCalendarAdvance(Calendar,X293,NDays&amp;"D")</f>
        <v>#NAME?</v>
      </c>
      <c r="Z293" s="680" t="e">
        <f ca="1"/>
        <v>#N/A</v>
      </c>
      <c r="AA293" s="685"/>
      <c r="AB293" s="684"/>
    </row>
    <row r="294" spans="22:28" x14ac:dyDescent="0.2">
      <c r="V294" s="687"/>
      <c r="W294" s="686" t="str">
        <f t="shared" si="11"/>
        <v>1D</v>
      </c>
      <c r="X294" s="682" t="e">
        <f ca="1">_xll.qlCalendarAdvance(Calendar,X293,W294,"f",FALSE)</f>
        <v>#NAME?</v>
      </c>
      <c r="Y294" s="681" t="e">
        <f ca="1">_xll.qlCalendarAdvance(Calendar,X294,NDays&amp;"D")</f>
        <v>#NAME?</v>
      </c>
      <c r="Z294" s="680" t="e">
        <f ca="1"/>
        <v>#N/A</v>
      </c>
      <c r="AA294" s="685"/>
      <c r="AB294" s="684"/>
    </row>
    <row r="295" spans="22:28" x14ac:dyDescent="0.2">
      <c r="V295" s="687"/>
      <c r="W295" s="686" t="str">
        <f t="shared" si="11"/>
        <v>1D</v>
      </c>
      <c r="X295" s="682" t="e">
        <f ca="1">_xll.qlCalendarAdvance(Calendar,X294,W295,"f",FALSE)</f>
        <v>#NAME?</v>
      </c>
      <c r="Y295" s="681" t="e">
        <f ca="1">_xll.qlCalendarAdvance(Calendar,X295,NDays&amp;"D")</f>
        <v>#NAME?</v>
      </c>
      <c r="Z295" s="680" t="e">
        <f ca="1"/>
        <v>#N/A</v>
      </c>
      <c r="AA295" s="685"/>
      <c r="AB295" s="684"/>
    </row>
    <row r="296" spans="22:28" x14ac:dyDescent="0.2">
      <c r="V296" s="687"/>
      <c r="W296" s="686" t="str">
        <f t="shared" si="11"/>
        <v>1D</v>
      </c>
      <c r="X296" s="682" t="e">
        <f ca="1">_xll.qlCalendarAdvance(Calendar,X295,W296,"f",FALSE)</f>
        <v>#NAME?</v>
      </c>
      <c r="Y296" s="681" t="e">
        <f ca="1">_xll.qlCalendarAdvance(Calendar,X296,NDays&amp;"D")</f>
        <v>#NAME?</v>
      </c>
      <c r="Z296" s="680" t="e">
        <f ca="1"/>
        <v>#N/A</v>
      </c>
      <c r="AA296" s="685"/>
      <c r="AB296" s="684"/>
    </row>
    <row r="297" spans="22:28" x14ac:dyDescent="0.2">
      <c r="V297" s="687"/>
      <c r="W297" s="686" t="str">
        <f t="shared" si="11"/>
        <v>1D</v>
      </c>
      <c r="X297" s="682" t="e">
        <f ca="1">_xll.qlCalendarAdvance(Calendar,X296,W297,"f",FALSE)</f>
        <v>#NAME?</v>
      </c>
      <c r="Y297" s="681" t="e">
        <f ca="1">_xll.qlCalendarAdvance(Calendar,X297,NDays&amp;"D")</f>
        <v>#NAME?</v>
      </c>
      <c r="Z297" s="680" t="e">
        <f ca="1"/>
        <v>#N/A</v>
      </c>
      <c r="AA297" s="685"/>
      <c r="AB297" s="684"/>
    </row>
    <row r="298" spans="22:28" x14ac:dyDescent="0.2">
      <c r="V298" s="687"/>
      <c r="W298" s="686" t="str">
        <f t="shared" si="11"/>
        <v>1D</v>
      </c>
      <c r="X298" s="682" t="e">
        <f ca="1">_xll.qlCalendarAdvance(Calendar,X297,W298,"f",FALSE)</f>
        <v>#NAME?</v>
      </c>
      <c r="Y298" s="681" t="e">
        <f ca="1">_xll.qlCalendarAdvance(Calendar,X298,NDays&amp;"D")</f>
        <v>#NAME?</v>
      </c>
      <c r="Z298" s="680" t="e">
        <f ca="1"/>
        <v>#N/A</v>
      </c>
      <c r="AA298" s="685"/>
      <c r="AB298" s="684"/>
    </row>
    <row r="299" spans="22:28" x14ac:dyDescent="0.2">
      <c r="V299" s="687"/>
      <c r="W299" s="686" t="str">
        <f t="shared" si="11"/>
        <v>1D</v>
      </c>
      <c r="X299" s="682" t="e">
        <f ca="1">_xll.qlCalendarAdvance(Calendar,X298,W299,"f",FALSE)</f>
        <v>#NAME?</v>
      </c>
      <c r="Y299" s="681" t="e">
        <f ca="1">_xll.qlCalendarAdvance(Calendar,X299,NDays&amp;"D")</f>
        <v>#NAME?</v>
      </c>
      <c r="Z299" s="680" t="e">
        <f ca="1"/>
        <v>#N/A</v>
      </c>
      <c r="AA299" s="685"/>
      <c r="AB299" s="684"/>
    </row>
    <row r="300" spans="22:28" x14ac:dyDescent="0.2">
      <c r="V300" s="687"/>
      <c r="W300" s="686" t="str">
        <f t="shared" si="11"/>
        <v>1D</v>
      </c>
      <c r="X300" s="682" t="e">
        <f ca="1">_xll.qlCalendarAdvance(Calendar,X299,W300,"f",FALSE)</f>
        <v>#NAME?</v>
      </c>
      <c r="Y300" s="681" t="e">
        <f ca="1">_xll.qlCalendarAdvance(Calendar,X300,NDays&amp;"D")</f>
        <v>#NAME?</v>
      </c>
      <c r="Z300" s="680" t="e">
        <f ca="1"/>
        <v>#N/A</v>
      </c>
      <c r="AA300" s="685"/>
      <c r="AB300" s="684"/>
    </row>
    <row r="301" spans="22:28" x14ac:dyDescent="0.2">
      <c r="V301" s="687"/>
      <c r="W301" s="686" t="str">
        <f t="shared" si="11"/>
        <v>1D</v>
      </c>
      <c r="X301" s="682" t="e">
        <f ca="1">_xll.qlCalendarAdvance(Calendar,X300,W301,"f",FALSE)</f>
        <v>#NAME?</v>
      </c>
      <c r="Y301" s="681" t="e">
        <f ca="1">_xll.qlCalendarAdvance(Calendar,X301,NDays&amp;"D")</f>
        <v>#NAME?</v>
      </c>
      <c r="Z301" s="680" t="e">
        <f ca="1"/>
        <v>#N/A</v>
      </c>
      <c r="AA301" s="685"/>
      <c r="AB301" s="684"/>
    </row>
    <row r="302" spans="22:28" x14ac:dyDescent="0.2">
      <c r="V302" s="687"/>
      <c r="W302" s="686" t="str">
        <f t="shared" si="11"/>
        <v>1D</v>
      </c>
      <c r="X302" s="682" t="e">
        <f ca="1">_xll.qlCalendarAdvance(Calendar,X301,W302,"f",FALSE)</f>
        <v>#NAME?</v>
      </c>
      <c r="Y302" s="681" t="e">
        <f ca="1">_xll.qlCalendarAdvance(Calendar,X302,NDays&amp;"D")</f>
        <v>#NAME?</v>
      </c>
      <c r="Z302" s="680" t="e">
        <f ca="1"/>
        <v>#N/A</v>
      </c>
      <c r="AA302" s="685"/>
      <c r="AB302" s="684"/>
    </row>
    <row r="303" spans="22:28" x14ac:dyDescent="0.2">
      <c r="V303" s="687"/>
      <c r="W303" s="686" t="str">
        <f t="shared" si="11"/>
        <v>1D</v>
      </c>
      <c r="X303" s="682" t="e">
        <f ca="1">_xll.qlCalendarAdvance(Calendar,X302,W303,"f",FALSE)</f>
        <v>#NAME?</v>
      </c>
      <c r="Y303" s="681" t="e">
        <f ca="1">_xll.qlCalendarAdvance(Calendar,X303,NDays&amp;"D")</f>
        <v>#NAME?</v>
      </c>
      <c r="Z303" s="680" t="e">
        <f ca="1"/>
        <v>#N/A</v>
      </c>
      <c r="AA303" s="685"/>
      <c r="AB303" s="684"/>
    </row>
    <row r="304" spans="22:28" x14ac:dyDescent="0.2">
      <c r="V304" s="687"/>
      <c r="W304" s="686" t="str">
        <f t="shared" si="11"/>
        <v>1D</v>
      </c>
      <c r="X304" s="682" t="e">
        <f ca="1">_xll.qlCalendarAdvance(Calendar,X303,W304,"f",FALSE)</f>
        <v>#NAME?</v>
      </c>
      <c r="Y304" s="681" t="e">
        <f ca="1">_xll.qlCalendarAdvance(Calendar,X304,NDays&amp;"D")</f>
        <v>#NAME?</v>
      </c>
      <c r="Z304" s="680" t="e">
        <f ca="1"/>
        <v>#N/A</v>
      </c>
      <c r="AA304" s="685"/>
      <c r="AB304" s="684"/>
    </row>
    <row r="305" spans="22:28" x14ac:dyDescent="0.2">
      <c r="V305" s="687"/>
      <c r="W305" s="686" t="str">
        <f t="shared" si="11"/>
        <v>1D</v>
      </c>
      <c r="X305" s="682" t="e">
        <f ca="1">_xll.qlCalendarAdvance(Calendar,X304,W305,"f",FALSE)</f>
        <v>#NAME?</v>
      </c>
      <c r="Y305" s="681" t="e">
        <f ca="1">_xll.qlCalendarAdvance(Calendar,X305,NDays&amp;"D")</f>
        <v>#NAME?</v>
      </c>
      <c r="Z305" s="680" t="e">
        <f ca="1"/>
        <v>#N/A</v>
      </c>
      <c r="AA305" s="685"/>
      <c r="AB305" s="684"/>
    </row>
    <row r="306" spans="22:28" x14ac:dyDescent="0.2">
      <c r="V306" s="687"/>
      <c r="W306" s="686" t="str">
        <f t="shared" si="11"/>
        <v>1D</v>
      </c>
      <c r="X306" s="682" t="e">
        <f ca="1">_xll.qlCalendarAdvance(Calendar,X305,W306,"f",FALSE)</f>
        <v>#NAME?</v>
      </c>
      <c r="Y306" s="681" t="e">
        <f ca="1">_xll.qlCalendarAdvance(Calendar,X306,NDays&amp;"D")</f>
        <v>#NAME?</v>
      </c>
      <c r="Z306" s="680" t="e">
        <f ca="1"/>
        <v>#N/A</v>
      </c>
      <c r="AA306" s="685"/>
      <c r="AB306" s="684"/>
    </row>
    <row r="307" spans="22:28" x14ac:dyDescent="0.2">
      <c r="V307" s="687"/>
      <c r="W307" s="686" t="str">
        <f t="shared" si="11"/>
        <v>1D</v>
      </c>
      <c r="X307" s="682" t="e">
        <f ca="1">_xll.qlCalendarAdvance(Calendar,X306,W307,"f",FALSE)</f>
        <v>#NAME?</v>
      </c>
      <c r="Y307" s="681" t="e">
        <f ca="1">_xll.qlCalendarAdvance(Calendar,X307,NDays&amp;"D")</f>
        <v>#NAME?</v>
      </c>
      <c r="Z307" s="680" t="e">
        <f ca="1"/>
        <v>#N/A</v>
      </c>
      <c r="AA307" s="685"/>
      <c r="AB307" s="684"/>
    </row>
    <row r="308" spans="22:28" x14ac:dyDescent="0.2">
      <c r="V308" s="687"/>
      <c r="W308" s="686" t="str">
        <f t="shared" si="11"/>
        <v>1D</v>
      </c>
      <c r="X308" s="682" t="e">
        <f ca="1">_xll.qlCalendarAdvance(Calendar,X307,W308,"f",FALSE)</f>
        <v>#NAME?</v>
      </c>
      <c r="Y308" s="681" t="e">
        <f ca="1">_xll.qlCalendarAdvance(Calendar,X308,NDays&amp;"D")</f>
        <v>#NAME?</v>
      </c>
      <c r="Z308" s="680" t="e">
        <f ca="1"/>
        <v>#N/A</v>
      </c>
      <c r="AA308" s="685"/>
      <c r="AB308" s="684"/>
    </row>
    <row r="309" spans="22:28" x14ac:dyDescent="0.2">
      <c r="V309" s="687"/>
      <c r="W309" s="686" t="str">
        <f t="shared" si="11"/>
        <v>1D</v>
      </c>
      <c r="X309" s="682" t="e">
        <f ca="1">_xll.qlCalendarAdvance(Calendar,X308,W309,"f",FALSE)</f>
        <v>#NAME?</v>
      </c>
      <c r="Y309" s="681" t="e">
        <f ca="1">_xll.qlCalendarAdvance(Calendar,X309,NDays&amp;"D")</f>
        <v>#NAME?</v>
      </c>
      <c r="Z309" s="680" t="e">
        <f ca="1"/>
        <v>#N/A</v>
      </c>
      <c r="AA309" s="685"/>
      <c r="AB309" s="684"/>
    </row>
    <row r="310" spans="22:28" x14ac:dyDescent="0.2">
      <c r="V310" s="687"/>
      <c r="W310" s="686" t="str">
        <f t="shared" si="11"/>
        <v>1D</v>
      </c>
      <c r="X310" s="682" t="e">
        <f ca="1">_xll.qlCalendarAdvance(Calendar,X309,W310,"f",FALSE)</f>
        <v>#NAME?</v>
      </c>
      <c r="Y310" s="681" t="e">
        <f ca="1">_xll.qlCalendarAdvance(Calendar,X310,NDays&amp;"D")</f>
        <v>#NAME?</v>
      </c>
      <c r="Z310" s="680" t="e">
        <f ca="1"/>
        <v>#N/A</v>
      </c>
      <c r="AA310" s="685"/>
      <c r="AB310" s="684"/>
    </row>
    <row r="311" spans="22:28" x14ac:dyDescent="0.2">
      <c r="V311" s="687"/>
      <c r="W311" s="686" t="str">
        <f t="shared" si="11"/>
        <v>1D</v>
      </c>
      <c r="X311" s="682" t="e">
        <f ca="1">_xll.qlCalendarAdvance(Calendar,X310,W311,"f",FALSE)</f>
        <v>#NAME?</v>
      </c>
      <c r="Y311" s="681" t="e">
        <f ca="1">_xll.qlCalendarAdvance(Calendar,X311,NDays&amp;"D")</f>
        <v>#NAME?</v>
      </c>
      <c r="Z311" s="680" t="e">
        <f ca="1"/>
        <v>#N/A</v>
      </c>
      <c r="AA311" s="685"/>
      <c r="AB311" s="684"/>
    </row>
    <row r="312" spans="22:28" x14ac:dyDescent="0.2">
      <c r="V312" s="687"/>
      <c r="W312" s="686" t="str">
        <f t="shared" si="11"/>
        <v>1D</v>
      </c>
      <c r="X312" s="682" t="e">
        <f ca="1">_xll.qlCalendarAdvance(Calendar,X311,W312,"f",FALSE)</f>
        <v>#NAME?</v>
      </c>
      <c r="Y312" s="681" t="e">
        <f ca="1">_xll.qlCalendarAdvance(Calendar,X312,NDays&amp;"D")</f>
        <v>#NAME?</v>
      </c>
      <c r="Z312" s="680" t="e">
        <f ca="1"/>
        <v>#N/A</v>
      </c>
      <c r="AA312" s="685"/>
      <c r="AB312" s="684"/>
    </row>
    <row r="313" spans="22:28" x14ac:dyDescent="0.2">
      <c r="V313" s="687"/>
      <c r="W313" s="686" t="str">
        <f t="shared" si="11"/>
        <v>1D</v>
      </c>
      <c r="X313" s="682" t="e">
        <f ca="1">_xll.qlCalendarAdvance(Calendar,X312,W313,"f",FALSE)</f>
        <v>#NAME?</v>
      </c>
      <c r="Y313" s="681" t="e">
        <f ca="1">_xll.qlCalendarAdvance(Calendar,X313,NDays&amp;"D")</f>
        <v>#NAME?</v>
      </c>
      <c r="Z313" s="680" t="e">
        <f ca="1"/>
        <v>#N/A</v>
      </c>
      <c r="AA313" s="685"/>
      <c r="AB313" s="684"/>
    </row>
    <row r="314" spans="22:28" x14ac:dyDescent="0.2">
      <c r="V314" s="687"/>
      <c r="W314" s="686" t="str">
        <f t="shared" si="11"/>
        <v>1D</v>
      </c>
      <c r="X314" s="682" t="e">
        <f ca="1">_xll.qlCalendarAdvance(Calendar,X313,W314,"f",FALSE)</f>
        <v>#NAME?</v>
      </c>
      <c r="Y314" s="681" t="e">
        <f ca="1">_xll.qlCalendarAdvance(Calendar,X314,NDays&amp;"D")</f>
        <v>#NAME?</v>
      </c>
      <c r="Z314" s="680" t="e">
        <f ca="1"/>
        <v>#N/A</v>
      </c>
      <c r="AA314" s="685"/>
      <c r="AB314" s="684"/>
    </row>
    <row r="315" spans="22:28" x14ac:dyDescent="0.2">
      <c r="V315" s="687"/>
      <c r="W315" s="686" t="str">
        <f t="shared" si="11"/>
        <v>1D</v>
      </c>
      <c r="X315" s="682" t="e">
        <f ca="1">_xll.qlCalendarAdvance(Calendar,X314,W315,"f",FALSE)</f>
        <v>#NAME?</v>
      </c>
      <c r="Y315" s="681" t="e">
        <f ca="1">_xll.qlCalendarAdvance(Calendar,X315,NDays&amp;"D")</f>
        <v>#NAME?</v>
      </c>
      <c r="Z315" s="680" t="e">
        <f ca="1"/>
        <v>#N/A</v>
      </c>
      <c r="AA315" s="685"/>
      <c r="AB315" s="684"/>
    </row>
    <row r="316" spans="22:28" x14ac:dyDescent="0.2">
      <c r="V316" s="687"/>
      <c r="W316" s="686" t="str">
        <f t="shared" si="11"/>
        <v>1D</v>
      </c>
      <c r="X316" s="682" t="e">
        <f ca="1">_xll.qlCalendarAdvance(Calendar,X315,W316,"f",FALSE)</f>
        <v>#NAME?</v>
      </c>
      <c r="Y316" s="681" t="e">
        <f ca="1">_xll.qlCalendarAdvance(Calendar,X316,NDays&amp;"D")</f>
        <v>#NAME?</v>
      </c>
      <c r="Z316" s="680" t="e">
        <f ca="1"/>
        <v>#N/A</v>
      </c>
      <c r="AA316" s="685"/>
      <c r="AB316" s="684"/>
    </row>
    <row r="317" spans="22:28" x14ac:dyDescent="0.2">
      <c r="V317" s="687"/>
      <c r="W317" s="686" t="str">
        <f t="shared" si="11"/>
        <v>1D</v>
      </c>
      <c r="X317" s="682" t="e">
        <f ca="1">_xll.qlCalendarAdvance(Calendar,X316,W317,"f",FALSE)</f>
        <v>#NAME?</v>
      </c>
      <c r="Y317" s="681" t="e">
        <f ca="1">_xll.qlCalendarAdvance(Calendar,X317,NDays&amp;"D")</f>
        <v>#NAME?</v>
      </c>
      <c r="Z317" s="680" t="e">
        <f ca="1"/>
        <v>#N/A</v>
      </c>
      <c r="AA317" s="685"/>
      <c r="AB317" s="684"/>
    </row>
    <row r="318" spans="22:28" x14ac:dyDescent="0.2">
      <c r="V318" s="687"/>
      <c r="W318" s="686" t="str">
        <f t="shared" si="11"/>
        <v>1D</v>
      </c>
      <c r="X318" s="682" t="e">
        <f ca="1">_xll.qlCalendarAdvance(Calendar,X317,W318,"f",FALSE)</f>
        <v>#NAME?</v>
      </c>
      <c r="Y318" s="681" t="e">
        <f ca="1">_xll.qlCalendarAdvance(Calendar,X318,NDays&amp;"D")</f>
        <v>#NAME?</v>
      </c>
      <c r="Z318" s="680" t="e">
        <f ca="1"/>
        <v>#N/A</v>
      </c>
      <c r="AA318" s="685"/>
      <c r="AB318" s="684"/>
    </row>
    <row r="319" spans="22:28" x14ac:dyDescent="0.2">
      <c r="V319" s="687"/>
      <c r="W319" s="686" t="str">
        <f t="shared" si="11"/>
        <v>1D</v>
      </c>
      <c r="X319" s="682" t="e">
        <f ca="1">_xll.qlCalendarAdvance(Calendar,X318,W319,"f",FALSE)</f>
        <v>#NAME?</v>
      </c>
      <c r="Y319" s="681" t="e">
        <f ca="1">_xll.qlCalendarAdvance(Calendar,X319,NDays&amp;"D")</f>
        <v>#NAME?</v>
      </c>
      <c r="Z319" s="680" t="e">
        <f ca="1"/>
        <v>#N/A</v>
      </c>
      <c r="AA319" s="685"/>
      <c r="AB319" s="684"/>
    </row>
    <row r="320" spans="22:28" x14ac:dyDescent="0.2">
      <c r="V320" s="687"/>
      <c r="W320" s="686" t="str">
        <f t="shared" si="11"/>
        <v>1D</v>
      </c>
      <c r="X320" s="682" t="e">
        <f ca="1">_xll.qlCalendarAdvance(Calendar,X319,W320,"f",FALSE)</f>
        <v>#NAME?</v>
      </c>
      <c r="Y320" s="681" t="e">
        <f ca="1">_xll.qlCalendarAdvance(Calendar,X320,NDays&amp;"D")</f>
        <v>#NAME?</v>
      </c>
      <c r="Z320" s="680" t="e">
        <f ca="1"/>
        <v>#N/A</v>
      </c>
      <c r="AA320" s="685"/>
      <c r="AB320" s="684"/>
    </row>
    <row r="321" spans="22:28" x14ac:dyDescent="0.2">
      <c r="V321" s="687"/>
      <c r="W321" s="686" t="str">
        <f t="shared" si="11"/>
        <v>1D</v>
      </c>
      <c r="X321" s="682" t="e">
        <f ca="1">_xll.qlCalendarAdvance(Calendar,X320,W321,"f",FALSE)</f>
        <v>#NAME?</v>
      </c>
      <c r="Y321" s="681" t="e">
        <f ca="1">_xll.qlCalendarAdvance(Calendar,X321,NDays&amp;"D")</f>
        <v>#NAME?</v>
      </c>
      <c r="Z321" s="680" t="e">
        <f ca="1"/>
        <v>#N/A</v>
      </c>
      <c r="AA321" s="685"/>
      <c r="AB321" s="684"/>
    </row>
    <row r="322" spans="22:28" x14ac:dyDescent="0.2">
      <c r="V322" s="687"/>
      <c r="W322" s="686" t="str">
        <f t="shared" si="11"/>
        <v>1D</v>
      </c>
      <c r="X322" s="682" t="e">
        <f ca="1">_xll.qlCalendarAdvance(Calendar,X321,W322,"f",FALSE)</f>
        <v>#NAME?</v>
      </c>
      <c r="Y322" s="681" t="e">
        <f ca="1">_xll.qlCalendarAdvance(Calendar,X322,NDays&amp;"D")</f>
        <v>#NAME?</v>
      </c>
      <c r="Z322" s="680" t="e">
        <f ca="1"/>
        <v>#N/A</v>
      </c>
      <c r="AA322" s="685"/>
      <c r="AB322" s="684"/>
    </row>
    <row r="323" spans="22:28" x14ac:dyDescent="0.2">
      <c r="V323" s="687"/>
      <c r="W323" s="686" t="str">
        <f t="shared" si="11"/>
        <v>1D</v>
      </c>
      <c r="X323" s="682" t="e">
        <f ca="1">_xll.qlCalendarAdvance(Calendar,X322,W323,"f",FALSE)</f>
        <v>#NAME?</v>
      </c>
      <c r="Y323" s="681" t="e">
        <f ca="1">_xll.qlCalendarAdvance(Calendar,X323,NDays&amp;"D")</f>
        <v>#NAME?</v>
      </c>
      <c r="Z323" s="680" t="e">
        <f ca="1"/>
        <v>#N/A</v>
      </c>
      <c r="AA323" s="685"/>
      <c r="AB323" s="684"/>
    </row>
    <row r="324" spans="22:28" x14ac:dyDescent="0.2">
      <c r="V324" s="687"/>
      <c r="W324" s="686" t="str">
        <f t="shared" si="11"/>
        <v>1D</v>
      </c>
      <c r="X324" s="682" t="e">
        <f ca="1">_xll.qlCalendarAdvance(Calendar,X323,W324,"f",FALSE)</f>
        <v>#NAME?</v>
      </c>
      <c r="Y324" s="681" t="e">
        <f ca="1">_xll.qlCalendarAdvance(Calendar,X324,NDays&amp;"D")</f>
        <v>#NAME?</v>
      </c>
      <c r="Z324" s="680" t="e">
        <f ca="1"/>
        <v>#N/A</v>
      </c>
      <c r="AA324" s="685"/>
      <c r="AB324" s="684"/>
    </row>
    <row r="325" spans="22:28" x14ac:dyDescent="0.2">
      <c r="V325" s="687"/>
      <c r="W325" s="686" t="str">
        <f t="shared" si="11"/>
        <v>1D</v>
      </c>
      <c r="X325" s="682" t="e">
        <f ca="1">_xll.qlCalendarAdvance(Calendar,X324,W325,"f",FALSE)</f>
        <v>#NAME?</v>
      </c>
      <c r="Y325" s="681" t="e">
        <f ca="1">_xll.qlCalendarAdvance(Calendar,X325,NDays&amp;"D")</f>
        <v>#NAME?</v>
      </c>
      <c r="Z325" s="680" t="e">
        <f ca="1"/>
        <v>#N/A</v>
      </c>
      <c r="AA325" s="685"/>
      <c r="AB325" s="684"/>
    </row>
    <row r="326" spans="22:28" x14ac:dyDescent="0.2">
      <c r="V326" s="687"/>
      <c r="W326" s="686" t="str">
        <f t="shared" si="11"/>
        <v>1D</v>
      </c>
      <c r="X326" s="682" t="e">
        <f ca="1">_xll.qlCalendarAdvance(Calendar,X325,W326,"f",FALSE)</f>
        <v>#NAME?</v>
      </c>
      <c r="Y326" s="681" t="e">
        <f ca="1">_xll.qlCalendarAdvance(Calendar,X326,NDays&amp;"D")</f>
        <v>#NAME?</v>
      </c>
      <c r="Z326" s="680" t="e">
        <f ca="1"/>
        <v>#N/A</v>
      </c>
      <c r="AA326" s="685"/>
      <c r="AB326" s="684"/>
    </row>
    <row r="327" spans="22:28" x14ac:dyDescent="0.2">
      <c r="V327" s="687"/>
      <c r="W327" s="686" t="str">
        <f t="shared" si="11"/>
        <v>1D</v>
      </c>
      <c r="X327" s="682" t="e">
        <f ca="1">_xll.qlCalendarAdvance(Calendar,X326,W327,"f",FALSE)</f>
        <v>#NAME?</v>
      </c>
      <c r="Y327" s="681" t="e">
        <f ca="1">_xll.qlCalendarAdvance(Calendar,X327,NDays&amp;"D")</f>
        <v>#NAME?</v>
      </c>
      <c r="Z327" s="680" t="e">
        <f ca="1"/>
        <v>#N/A</v>
      </c>
      <c r="AA327" s="685"/>
      <c r="AB327" s="684"/>
    </row>
    <row r="328" spans="22:28" x14ac:dyDescent="0.2">
      <c r="V328" s="687"/>
      <c r="W328" s="686" t="str">
        <f t="shared" si="11"/>
        <v>1D</v>
      </c>
      <c r="X328" s="682" t="e">
        <f ca="1">_xll.qlCalendarAdvance(Calendar,X327,W328,"f",FALSE)</f>
        <v>#NAME?</v>
      </c>
      <c r="Y328" s="681" t="e">
        <f ca="1">_xll.qlCalendarAdvance(Calendar,X328,NDays&amp;"D")</f>
        <v>#NAME?</v>
      </c>
      <c r="Z328" s="680" t="e">
        <f ca="1"/>
        <v>#N/A</v>
      </c>
      <c r="AA328" s="685"/>
      <c r="AB328" s="684"/>
    </row>
    <row r="329" spans="22:28" x14ac:dyDescent="0.2">
      <c r="V329" s="687"/>
      <c r="W329" s="686" t="str">
        <f t="shared" si="11"/>
        <v>1D</v>
      </c>
      <c r="X329" s="682" t="e">
        <f ca="1">_xll.qlCalendarAdvance(Calendar,X328,W329,"f",FALSE)</f>
        <v>#NAME?</v>
      </c>
      <c r="Y329" s="681" t="e">
        <f ca="1">_xll.qlCalendarAdvance(Calendar,X329,NDays&amp;"D")</f>
        <v>#NAME?</v>
      </c>
      <c r="Z329" s="680" t="e">
        <f ca="1"/>
        <v>#N/A</v>
      </c>
      <c r="AA329" s="685"/>
      <c r="AB329" s="684"/>
    </row>
    <row r="330" spans="22:28" x14ac:dyDescent="0.2">
      <c r="V330" s="687"/>
      <c r="W330" s="686" t="str">
        <f t="shared" si="11"/>
        <v>1D</v>
      </c>
      <c r="X330" s="682" t="e">
        <f ca="1">_xll.qlCalendarAdvance(Calendar,X329,W330,"f",FALSE)</f>
        <v>#NAME?</v>
      </c>
      <c r="Y330" s="681" t="e">
        <f ca="1">_xll.qlCalendarAdvance(Calendar,X330,NDays&amp;"D")</f>
        <v>#NAME?</v>
      </c>
      <c r="Z330" s="680" t="e">
        <f ca="1"/>
        <v>#N/A</v>
      </c>
      <c r="AA330" s="685"/>
      <c r="AB330" s="684"/>
    </row>
    <row r="331" spans="22:28" x14ac:dyDescent="0.2">
      <c r="V331" s="687"/>
      <c r="W331" s="686" t="str">
        <f t="shared" si="11"/>
        <v>1D</v>
      </c>
      <c r="X331" s="682" t="e">
        <f ca="1">_xll.qlCalendarAdvance(Calendar,X330,W331,"f",FALSE)</f>
        <v>#NAME?</v>
      </c>
      <c r="Y331" s="681" t="e">
        <f ca="1">_xll.qlCalendarAdvance(Calendar,X331,NDays&amp;"D")</f>
        <v>#NAME?</v>
      </c>
      <c r="Z331" s="680" t="e">
        <f ca="1"/>
        <v>#N/A</v>
      </c>
      <c r="AA331" s="685"/>
      <c r="AB331" s="684"/>
    </row>
    <row r="332" spans="22:28" x14ac:dyDescent="0.2">
      <c r="V332" s="687"/>
      <c r="W332" s="686" t="str">
        <f t="shared" ref="W332:W395" si="12">W331</f>
        <v>1D</v>
      </c>
      <c r="X332" s="682" t="e">
        <f ca="1">_xll.qlCalendarAdvance(Calendar,X331,W332,"f",FALSE)</f>
        <v>#NAME?</v>
      </c>
      <c r="Y332" s="681" t="e">
        <f ca="1">_xll.qlCalendarAdvance(Calendar,X332,NDays&amp;"D")</f>
        <v>#NAME?</v>
      </c>
      <c r="Z332" s="680" t="e">
        <f ca="1"/>
        <v>#N/A</v>
      </c>
      <c r="AA332" s="685"/>
      <c r="AB332" s="684"/>
    </row>
    <row r="333" spans="22:28" x14ac:dyDescent="0.2">
      <c r="V333" s="687"/>
      <c r="W333" s="686" t="str">
        <f t="shared" si="12"/>
        <v>1D</v>
      </c>
      <c r="X333" s="682" t="e">
        <f ca="1">_xll.qlCalendarAdvance(Calendar,X332,W333,"f",FALSE)</f>
        <v>#NAME?</v>
      </c>
      <c r="Y333" s="681" t="e">
        <f ca="1">_xll.qlCalendarAdvance(Calendar,X333,NDays&amp;"D")</f>
        <v>#NAME?</v>
      </c>
      <c r="Z333" s="680" t="e">
        <f ca="1"/>
        <v>#N/A</v>
      </c>
      <c r="AA333" s="685"/>
      <c r="AB333" s="684"/>
    </row>
    <row r="334" spans="22:28" x14ac:dyDescent="0.2">
      <c r="V334" s="687"/>
      <c r="W334" s="686" t="str">
        <f t="shared" si="12"/>
        <v>1D</v>
      </c>
      <c r="X334" s="682" t="e">
        <f ca="1">_xll.qlCalendarAdvance(Calendar,X333,W334,"f",FALSE)</f>
        <v>#NAME?</v>
      </c>
      <c r="Y334" s="681" t="e">
        <f ca="1">_xll.qlCalendarAdvance(Calendar,X334,NDays&amp;"D")</f>
        <v>#NAME?</v>
      </c>
      <c r="Z334" s="680" t="e">
        <f ca="1"/>
        <v>#N/A</v>
      </c>
      <c r="AA334" s="685"/>
      <c r="AB334" s="684"/>
    </row>
    <row r="335" spans="22:28" x14ac:dyDescent="0.2">
      <c r="V335" s="687"/>
      <c r="W335" s="686" t="str">
        <f t="shared" si="12"/>
        <v>1D</v>
      </c>
      <c r="X335" s="682" t="e">
        <f ca="1">_xll.qlCalendarAdvance(Calendar,X334,W335,"f",FALSE)</f>
        <v>#NAME?</v>
      </c>
      <c r="Y335" s="681" t="e">
        <f ca="1">_xll.qlCalendarAdvance(Calendar,X335,NDays&amp;"D")</f>
        <v>#NAME?</v>
      </c>
      <c r="Z335" s="680" t="e">
        <f ca="1"/>
        <v>#N/A</v>
      </c>
      <c r="AA335" s="685"/>
      <c r="AB335" s="684"/>
    </row>
    <row r="336" spans="22:28" x14ac:dyDescent="0.2">
      <c r="V336" s="687"/>
      <c r="W336" s="686" t="str">
        <f t="shared" si="12"/>
        <v>1D</v>
      </c>
      <c r="X336" s="682" t="e">
        <f ca="1">_xll.qlCalendarAdvance(Calendar,X335,W336,"f",FALSE)</f>
        <v>#NAME?</v>
      </c>
      <c r="Y336" s="681" t="e">
        <f ca="1">_xll.qlCalendarAdvance(Calendar,X336,NDays&amp;"D")</f>
        <v>#NAME?</v>
      </c>
      <c r="Z336" s="680" t="e">
        <f ca="1"/>
        <v>#N/A</v>
      </c>
      <c r="AA336" s="685"/>
      <c r="AB336" s="684"/>
    </row>
    <row r="337" spans="22:28" x14ac:dyDescent="0.2">
      <c r="V337" s="687"/>
      <c r="W337" s="686" t="str">
        <f t="shared" si="12"/>
        <v>1D</v>
      </c>
      <c r="X337" s="682" t="e">
        <f ca="1">_xll.qlCalendarAdvance(Calendar,X336,W337,"f",FALSE)</f>
        <v>#NAME?</v>
      </c>
      <c r="Y337" s="681" t="e">
        <f ca="1">_xll.qlCalendarAdvance(Calendar,X337,NDays&amp;"D")</f>
        <v>#NAME?</v>
      </c>
      <c r="Z337" s="680" t="e">
        <f ca="1"/>
        <v>#N/A</v>
      </c>
      <c r="AA337" s="685"/>
      <c r="AB337" s="684"/>
    </row>
    <row r="338" spans="22:28" x14ac:dyDescent="0.2">
      <c r="V338" s="687"/>
      <c r="W338" s="686" t="str">
        <f t="shared" si="12"/>
        <v>1D</v>
      </c>
      <c r="X338" s="682" t="e">
        <f ca="1">_xll.qlCalendarAdvance(Calendar,X337,W338,"f",FALSE)</f>
        <v>#NAME?</v>
      </c>
      <c r="Y338" s="681" t="e">
        <f ca="1">_xll.qlCalendarAdvance(Calendar,X338,NDays&amp;"D")</f>
        <v>#NAME?</v>
      </c>
      <c r="Z338" s="680" t="e">
        <f ca="1"/>
        <v>#N/A</v>
      </c>
      <c r="AA338" s="685"/>
      <c r="AB338" s="684"/>
    </row>
    <row r="339" spans="22:28" x14ac:dyDescent="0.2">
      <c r="V339" s="687"/>
      <c r="W339" s="686" t="str">
        <f t="shared" si="12"/>
        <v>1D</v>
      </c>
      <c r="X339" s="682" t="e">
        <f ca="1">_xll.qlCalendarAdvance(Calendar,X338,W339,"f",FALSE)</f>
        <v>#NAME?</v>
      </c>
      <c r="Y339" s="681" t="e">
        <f ca="1">_xll.qlCalendarAdvance(Calendar,X339,NDays&amp;"D")</f>
        <v>#NAME?</v>
      </c>
      <c r="Z339" s="680" t="e">
        <f ca="1"/>
        <v>#N/A</v>
      </c>
      <c r="AA339" s="685"/>
      <c r="AB339" s="684"/>
    </row>
    <row r="340" spans="22:28" x14ac:dyDescent="0.2">
      <c r="V340" s="687"/>
      <c r="W340" s="686" t="str">
        <f t="shared" si="12"/>
        <v>1D</v>
      </c>
      <c r="X340" s="682" t="e">
        <f ca="1">_xll.qlCalendarAdvance(Calendar,X339,W340,"f",FALSE)</f>
        <v>#NAME?</v>
      </c>
      <c r="Y340" s="681" t="e">
        <f ca="1">_xll.qlCalendarAdvance(Calendar,X340,NDays&amp;"D")</f>
        <v>#NAME?</v>
      </c>
      <c r="Z340" s="680" t="e">
        <f ca="1"/>
        <v>#N/A</v>
      </c>
      <c r="AA340" s="685"/>
      <c r="AB340" s="684"/>
    </row>
    <row r="341" spans="22:28" x14ac:dyDescent="0.2">
      <c r="V341" s="687"/>
      <c r="W341" s="686" t="str">
        <f t="shared" si="12"/>
        <v>1D</v>
      </c>
      <c r="X341" s="682" t="e">
        <f ca="1">_xll.qlCalendarAdvance(Calendar,X340,W341,"f",FALSE)</f>
        <v>#NAME?</v>
      </c>
      <c r="Y341" s="681" t="e">
        <f ca="1">_xll.qlCalendarAdvance(Calendar,X341,NDays&amp;"D")</f>
        <v>#NAME?</v>
      </c>
      <c r="Z341" s="680" t="e">
        <f ca="1"/>
        <v>#N/A</v>
      </c>
      <c r="AA341" s="685"/>
      <c r="AB341" s="684"/>
    </row>
    <row r="342" spans="22:28" x14ac:dyDescent="0.2">
      <c r="V342" s="687"/>
      <c r="W342" s="686" t="str">
        <f t="shared" si="12"/>
        <v>1D</v>
      </c>
      <c r="X342" s="682" t="e">
        <f ca="1">_xll.qlCalendarAdvance(Calendar,X341,W342,"f",FALSE)</f>
        <v>#NAME?</v>
      </c>
      <c r="Y342" s="681" t="e">
        <f ca="1">_xll.qlCalendarAdvance(Calendar,X342,NDays&amp;"D")</f>
        <v>#NAME?</v>
      </c>
      <c r="Z342" s="680" t="e">
        <f ca="1"/>
        <v>#N/A</v>
      </c>
      <c r="AA342" s="685"/>
      <c r="AB342" s="684"/>
    </row>
    <row r="343" spans="22:28" x14ac:dyDescent="0.2">
      <c r="V343" s="687"/>
      <c r="W343" s="686" t="str">
        <f t="shared" si="12"/>
        <v>1D</v>
      </c>
      <c r="X343" s="682" t="e">
        <f ca="1">_xll.qlCalendarAdvance(Calendar,X342,W343,"f",FALSE)</f>
        <v>#NAME?</v>
      </c>
      <c r="Y343" s="681" t="e">
        <f ca="1">_xll.qlCalendarAdvance(Calendar,X343,NDays&amp;"D")</f>
        <v>#NAME?</v>
      </c>
      <c r="Z343" s="680" t="e">
        <f ca="1"/>
        <v>#N/A</v>
      </c>
      <c r="AA343" s="685"/>
      <c r="AB343" s="684"/>
    </row>
    <row r="344" spans="22:28" x14ac:dyDescent="0.2">
      <c r="V344" s="687"/>
      <c r="W344" s="686" t="str">
        <f t="shared" si="12"/>
        <v>1D</v>
      </c>
      <c r="X344" s="682" t="e">
        <f ca="1">_xll.qlCalendarAdvance(Calendar,X343,W344,"f",FALSE)</f>
        <v>#NAME?</v>
      </c>
      <c r="Y344" s="681" t="e">
        <f ca="1">_xll.qlCalendarAdvance(Calendar,X344,NDays&amp;"D")</f>
        <v>#NAME?</v>
      </c>
      <c r="Z344" s="680" t="e">
        <f ca="1"/>
        <v>#N/A</v>
      </c>
      <c r="AA344" s="685"/>
      <c r="AB344" s="684"/>
    </row>
    <row r="345" spans="22:28" x14ac:dyDescent="0.2">
      <c r="V345" s="687"/>
      <c r="W345" s="686" t="str">
        <f t="shared" si="12"/>
        <v>1D</v>
      </c>
      <c r="X345" s="682" t="e">
        <f ca="1">_xll.qlCalendarAdvance(Calendar,X344,W345,"f",FALSE)</f>
        <v>#NAME?</v>
      </c>
      <c r="Y345" s="681" t="e">
        <f ca="1">_xll.qlCalendarAdvance(Calendar,X345,NDays&amp;"D")</f>
        <v>#NAME?</v>
      </c>
      <c r="Z345" s="680" t="e">
        <f ca="1"/>
        <v>#N/A</v>
      </c>
      <c r="AA345" s="685"/>
      <c r="AB345" s="684"/>
    </row>
    <row r="346" spans="22:28" x14ac:dyDescent="0.2">
      <c r="V346" s="687"/>
      <c r="W346" s="686" t="str">
        <f t="shared" si="12"/>
        <v>1D</v>
      </c>
      <c r="X346" s="682" t="e">
        <f ca="1">_xll.qlCalendarAdvance(Calendar,X345,W346,"f",FALSE)</f>
        <v>#NAME?</v>
      </c>
      <c r="Y346" s="681" t="e">
        <f ca="1">_xll.qlCalendarAdvance(Calendar,X346,NDays&amp;"D")</f>
        <v>#NAME?</v>
      </c>
      <c r="Z346" s="680" t="e">
        <f ca="1"/>
        <v>#N/A</v>
      </c>
      <c r="AA346" s="685"/>
      <c r="AB346" s="684"/>
    </row>
    <row r="347" spans="22:28" x14ac:dyDescent="0.2">
      <c r="V347" s="687"/>
      <c r="W347" s="686" t="str">
        <f t="shared" si="12"/>
        <v>1D</v>
      </c>
      <c r="X347" s="682" t="e">
        <f ca="1">_xll.qlCalendarAdvance(Calendar,X346,W347,"f",FALSE)</f>
        <v>#NAME?</v>
      </c>
      <c r="Y347" s="681" t="e">
        <f ca="1">_xll.qlCalendarAdvance(Calendar,X347,NDays&amp;"D")</f>
        <v>#NAME?</v>
      </c>
      <c r="Z347" s="680" t="e">
        <f ca="1"/>
        <v>#N/A</v>
      </c>
      <c r="AA347" s="685"/>
      <c r="AB347" s="684"/>
    </row>
    <row r="348" spans="22:28" x14ac:dyDescent="0.2">
      <c r="V348" s="687"/>
      <c r="W348" s="686" t="str">
        <f t="shared" si="12"/>
        <v>1D</v>
      </c>
      <c r="X348" s="682" t="e">
        <f ca="1">_xll.qlCalendarAdvance(Calendar,X347,W348,"f",FALSE)</f>
        <v>#NAME?</v>
      </c>
      <c r="Y348" s="681" t="e">
        <f ca="1">_xll.qlCalendarAdvance(Calendar,X348,NDays&amp;"D")</f>
        <v>#NAME?</v>
      </c>
      <c r="Z348" s="680" t="e">
        <f ca="1"/>
        <v>#N/A</v>
      </c>
      <c r="AA348" s="685"/>
      <c r="AB348" s="684"/>
    </row>
    <row r="349" spans="22:28" x14ac:dyDescent="0.2">
      <c r="V349" s="687"/>
      <c r="W349" s="686" t="str">
        <f t="shared" si="12"/>
        <v>1D</v>
      </c>
      <c r="X349" s="682" t="e">
        <f ca="1">_xll.qlCalendarAdvance(Calendar,X348,W349,"f",FALSE)</f>
        <v>#NAME?</v>
      </c>
      <c r="Y349" s="681" t="e">
        <f ca="1">_xll.qlCalendarAdvance(Calendar,X349,NDays&amp;"D")</f>
        <v>#NAME?</v>
      </c>
      <c r="Z349" s="680" t="e">
        <f ca="1"/>
        <v>#N/A</v>
      </c>
      <c r="AA349" s="685"/>
      <c r="AB349" s="684"/>
    </row>
    <row r="350" spans="22:28" x14ac:dyDescent="0.2">
      <c r="V350" s="687"/>
      <c r="W350" s="686" t="str">
        <f t="shared" si="12"/>
        <v>1D</v>
      </c>
      <c r="X350" s="682" t="e">
        <f ca="1">_xll.qlCalendarAdvance(Calendar,X349,W350,"f",FALSE)</f>
        <v>#NAME?</v>
      </c>
      <c r="Y350" s="681" t="e">
        <f ca="1">_xll.qlCalendarAdvance(Calendar,X350,NDays&amp;"D")</f>
        <v>#NAME?</v>
      </c>
      <c r="Z350" s="680" t="e">
        <f ca="1"/>
        <v>#N/A</v>
      </c>
      <c r="AA350" s="685"/>
      <c r="AB350" s="684"/>
    </row>
    <row r="351" spans="22:28" x14ac:dyDescent="0.2">
      <c r="V351" s="687"/>
      <c r="W351" s="686" t="str">
        <f t="shared" si="12"/>
        <v>1D</v>
      </c>
      <c r="X351" s="682" t="e">
        <f ca="1">_xll.qlCalendarAdvance(Calendar,X350,W351,"f",FALSE)</f>
        <v>#NAME?</v>
      </c>
      <c r="Y351" s="681" t="e">
        <f ca="1">_xll.qlCalendarAdvance(Calendar,X351,NDays&amp;"D")</f>
        <v>#NAME?</v>
      </c>
      <c r="Z351" s="680" t="e">
        <f ca="1"/>
        <v>#N/A</v>
      </c>
      <c r="AA351" s="685"/>
      <c r="AB351" s="684"/>
    </row>
    <row r="352" spans="22:28" x14ac:dyDescent="0.2">
      <c r="V352" s="687"/>
      <c r="W352" s="686" t="str">
        <f t="shared" si="12"/>
        <v>1D</v>
      </c>
      <c r="X352" s="682" t="e">
        <f ca="1">_xll.qlCalendarAdvance(Calendar,X351,W352,"f",FALSE)</f>
        <v>#NAME?</v>
      </c>
      <c r="Y352" s="681" t="e">
        <f ca="1">_xll.qlCalendarAdvance(Calendar,X352,NDays&amp;"D")</f>
        <v>#NAME?</v>
      </c>
      <c r="Z352" s="680" t="e">
        <f ca="1"/>
        <v>#N/A</v>
      </c>
      <c r="AA352" s="685"/>
      <c r="AB352" s="684"/>
    </row>
    <row r="353" spans="22:28" x14ac:dyDescent="0.2">
      <c r="V353" s="687"/>
      <c r="W353" s="686" t="str">
        <f t="shared" si="12"/>
        <v>1D</v>
      </c>
      <c r="X353" s="682" t="e">
        <f ca="1">_xll.qlCalendarAdvance(Calendar,X352,W353,"f",FALSE)</f>
        <v>#NAME?</v>
      </c>
      <c r="Y353" s="681" t="e">
        <f ca="1">_xll.qlCalendarAdvance(Calendar,X353,NDays&amp;"D")</f>
        <v>#NAME?</v>
      </c>
      <c r="Z353" s="680" t="e">
        <f ca="1"/>
        <v>#N/A</v>
      </c>
      <c r="AA353" s="685"/>
      <c r="AB353" s="684"/>
    </row>
    <row r="354" spans="22:28" x14ac:dyDescent="0.2">
      <c r="V354" s="687"/>
      <c r="W354" s="686" t="str">
        <f t="shared" si="12"/>
        <v>1D</v>
      </c>
      <c r="X354" s="682" t="e">
        <f ca="1">_xll.qlCalendarAdvance(Calendar,X353,W354,"f",FALSE)</f>
        <v>#NAME?</v>
      </c>
      <c r="Y354" s="681" t="e">
        <f ca="1">_xll.qlCalendarAdvance(Calendar,X354,NDays&amp;"D")</f>
        <v>#NAME?</v>
      </c>
      <c r="Z354" s="680" t="e">
        <f ca="1"/>
        <v>#N/A</v>
      </c>
      <c r="AA354" s="685"/>
      <c r="AB354" s="684"/>
    </row>
    <row r="355" spans="22:28" x14ac:dyDescent="0.2">
      <c r="V355" s="687"/>
      <c r="W355" s="686" t="str">
        <f t="shared" si="12"/>
        <v>1D</v>
      </c>
      <c r="X355" s="682" t="e">
        <f ca="1">_xll.qlCalendarAdvance(Calendar,X354,W355,"f",FALSE)</f>
        <v>#NAME?</v>
      </c>
      <c r="Y355" s="681" t="e">
        <f ca="1">_xll.qlCalendarAdvance(Calendar,X355,NDays&amp;"D")</f>
        <v>#NAME?</v>
      </c>
      <c r="Z355" s="680" t="e">
        <f ca="1"/>
        <v>#N/A</v>
      </c>
      <c r="AA355" s="685"/>
      <c r="AB355" s="684"/>
    </row>
    <row r="356" spans="22:28" x14ac:dyDescent="0.2">
      <c r="V356" s="687"/>
      <c r="W356" s="686" t="str">
        <f t="shared" si="12"/>
        <v>1D</v>
      </c>
      <c r="X356" s="682" t="e">
        <f ca="1">_xll.qlCalendarAdvance(Calendar,X355,W356,"f",FALSE)</f>
        <v>#NAME?</v>
      </c>
      <c r="Y356" s="681" t="e">
        <f ca="1">_xll.qlCalendarAdvance(Calendar,X356,NDays&amp;"D")</f>
        <v>#NAME?</v>
      </c>
      <c r="Z356" s="680" t="e">
        <f ca="1"/>
        <v>#N/A</v>
      </c>
      <c r="AA356" s="685"/>
      <c r="AB356" s="684"/>
    </row>
    <row r="357" spans="22:28" x14ac:dyDescent="0.2">
      <c r="V357" s="687"/>
      <c r="W357" s="686" t="str">
        <f t="shared" si="12"/>
        <v>1D</v>
      </c>
      <c r="X357" s="682" t="e">
        <f ca="1">_xll.qlCalendarAdvance(Calendar,X356,W357,"f",FALSE)</f>
        <v>#NAME?</v>
      </c>
      <c r="Y357" s="681" t="e">
        <f ca="1">_xll.qlCalendarAdvance(Calendar,X357,NDays&amp;"D")</f>
        <v>#NAME?</v>
      </c>
      <c r="Z357" s="680" t="e">
        <f ca="1"/>
        <v>#N/A</v>
      </c>
      <c r="AA357" s="685"/>
      <c r="AB357" s="684"/>
    </row>
    <row r="358" spans="22:28" x14ac:dyDescent="0.2">
      <c r="V358" s="687"/>
      <c r="W358" s="686" t="str">
        <f t="shared" si="12"/>
        <v>1D</v>
      </c>
      <c r="X358" s="682" t="e">
        <f ca="1">_xll.qlCalendarAdvance(Calendar,X357,W358,"f",FALSE)</f>
        <v>#NAME?</v>
      </c>
      <c r="Y358" s="681" t="e">
        <f ca="1">_xll.qlCalendarAdvance(Calendar,X358,NDays&amp;"D")</f>
        <v>#NAME?</v>
      </c>
      <c r="Z358" s="680" t="e">
        <f ca="1"/>
        <v>#N/A</v>
      </c>
      <c r="AA358" s="685"/>
      <c r="AB358" s="684"/>
    </row>
    <row r="359" spans="22:28" x14ac:dyDescent="0.2">
      <c r="V359" s="687"/>
      <c r="W359" s="686" t="str">
        <f t="shared" si="12"/>
        <v>1D</v>
      </c>
      <c r="X359" s="682" t="e">
        <f ca="1">_xll.qlCalendarAdvance(Calendar,X358,W359,"f",FALSE)</f>
        <v>#NAME?</v>
      </c>
      <c r="Y359" s="681" t="e">
        <f ca="1">_xll.qlCalendarAdvance(Calendar,X359,NDays&amp;"D")</f>
        <v>#NAME?</v>
      </c>
      <c r="Z359" s="680" t="e">
        <f ca="1"/>
        <v>#N/A</v>
      </c>
      <c r="AA359" s="685"/>
      <c r="AB359" s="684"/>
    </row>
    <row r="360" spans="22:28" x14ac:dyDescent="0.2">
      <c r="V360" s="687"/>
      <c r="W360" s="686" t="str">
        <f t="shared" si="12"/>
        <v>1D</v>
      </c>
      <c r="X360" s="682" t="e">
        <f ca="1">_xll.qlCalendarAdvance(Calendar,X359,W360,"f",FALSE)</f>
        <v>#NAME?</v>
      </c>
      <c r="Y360" s="681" t="e">
        <f ca="1">_xll.qlCalendarAdvance(Calendar,X360,NDays&amp;"D")</f>
        <v>#NAME?</v>
      </c>
      <c r="Z360" s="680" t="e">
        <f ca="1"/>
        <v>#N/A</v>
      </c>
      <c r="AA360" s="685"/>
      <c r="AB360" s="684"/>
    </row>
    <row r="361" spans="22:28" x14ac:dyDescent="0.2">
      <c r="V361" s="687"/>
      <c r="W361" s="686" t="str">
        <f t="shared" si="12"/>
        <v>1D</v>
      </c>
      <c r="X361" s="682" t="e">
        <f ca="1">_xll.qlCalendarAdvance(Calendar,X360,W361,"f",FALSE)</f>
        <v>#NAME?</v>
      </c>
      <c r="Y361" s="681" t="e">
        <f ca="1">_xll.qlCalendarAdvance(Calendar,X361,NDays&amp;"D")</f>
        <v>#NAME?</v>
      </c>
      <c r="Z361" s="680" t="e">
        <f ca="1"/>
        <v>#N/A</v>
      </c>
      <c r="AA361" s="685"/>
      <c r="AB361" s="684"/>
    </row>
    <row r="362" spans="22:28" x14ac:dyDescent="0.2">
      <c r="V362" s="687"/>
      <c r="W362" s="686" t="str">
        <f t="shared" si="12"/>
        <v>1D</v>
      </c>
      <c r="X362" s="682" t="e">
        <f ca="1">_xll.qlCalendarAdvance(Calendar,X361,W362,"f",FALSE)</f>
        <v>#NAME?</v>
      </c>
      <c r="Y362" s="681" t="e">
        <f ca="1">_xll.qlCalendarAdvance(Calendar,X362,NDays&amp;"D")</f>
        <v>#NAME?</v>
      </c>
      <c r="Z362" s="680" t="e">
        <f ca="1"/>
        <v>#N/A</v>
      </c>
      <c r="AA362" s="685"/>
      <c r="AB362" s="684"/>
    </row>
    <row r="363" spans="22:28" x14ac:dyDescent="0.2">
      <c r="V363" s="687"/>
      <c r="W363" s="686" t="str">
        <f t="shared" si="12"/>
        <v>1D</v>
      </c>
      <c r="X363" s="682" t="e">
        <f ca="1">_xll.qlCalendarAdvance(Calendar,X362,W363,"f",FALSE)</f>
        <v>#NAME?</v>
      </c>
      <c r="Y363" s="681" t="e">
        <f ca="1">_xll.qlCalendarAdvance(Calendar,X363,NDays&amp;"D")</f>
        <v>#NAME?</v>
      </c>
      <c r="Z363" s="680" t="e">
        <f ca="1"/>
        <v>#N/A</v>
      </c>
      <c r="AA363" s="685"/>
      <c r="AB363" s="684"/>
    </row>
    <row r="364" spans="22:28" x14ac:dyDescent="0.2">
      <c r="V364" s="687"/>
      <c r="W364" s="686" t="str">
        <f t="shared" si="12"/>
        <v>1D</v>
      </c>
      <c r="X364" s="682" t="e">
        <f ca="1">_xll.qlCalendarAdvance(Calendar,X363,W364,"f",FALSE)</f>
        <v>#NAME?</v>
      </c>
      <c r="Y364" s="681" t="e">
        <f ca="1">_xll.qlCalendarAdvance(Calendar,X364,NDays&amp;"D")</f>
        <v>#NAME?</v>
      </c>
      <c r="Z364" s="680" t="e">
        <f ca="1"/>
        <v>#N/A</v>
      </c>
      <c r="AA364" s="685"/>
      <c r="AB364" s="684"/>
    </row>
    <row r="365" spans="22:28" x14ac:dyDescent="0.2">
      <c r="V365" s="687"/>
      <c r="W365" s="686" t="str">
        <f t="shared" si="12"/>
        <v>1D</v>
      </c>
      <c r="X365" s="682" t="e">
        <f ca="1">_xll.qlCalendarAdvance(Calendar,X364,W365,"f",FALSE)</f>
        <v>#NAME?</v>
      </c>
      <c r="Y365" s="681" t="e">
        <f ca="1">_xll.qlCalendarAdvance(Calendar,X365,NDays&amp;"D")</f>
        <v>#NAME?</v>
      </c>
      <c r="Z365" s="680" t="e">
        <f ca="1"/>
        <v>#N/A</v>
      </c>
      <c r="AA365" s="685"/>
      <c r="AB365" s="684"/>
    </row>
    <row r="366" spans="22:28" x14ac:dyDescent="0.2">
      <c r="V366" s="687"/>
      <c r="W366" s="686" t="str">
        <f t="shared" si="12"/>
        <v>1D</v>
      </c>
      <c r="X366" s="682" t="e">
        <f ca="1">_xll.qlCalendarAdvance(Calendar,X365,W366,"f",FALSE)</f>
        <v>#NAME?</v>
      </c>
      <c r="Y366" s="681" t="e">
        <f ca="1">_xll.qlCalendarAdvance(Calendar,X366,NDays&amp;"D")</f>
        <v>#NAME?</v>
      </c>
      <c r="Z366" s="680" t="e">
        <f ca="1"/>
        <v>#N/A</v>
      </c>
      <c r="AA366" s="685"/>
      <c r="AB366" s="684"/>
    </row>
    <row r="367" spans="22:28" x14ac:dyDescent="0.2">
      <c r="V367" s="687"/>
      <c r="W367" s="686" t="str">
        <f t="shared" si="12"/>
        <v>1D</v>
      </c>
      <c r="X367" s="682" t="e">
        <f ca="1">_xll.qlCalendarAdvance(Calendar,X366,W367,"f",FALSE)</f>
        <v>#NAME?</v>
      </c>
      <c r="Y367" s="681" t="e">
        <f ca="1">_xll.qlCalendarAdvance(Calendar,X367,NDays&amp;"D")</f>
        <v>#NAME?</v>
      </c>
      <c r="Z367" s="680" t="e">
        <f ca="1"/>
        <v>#N/A</v>
      </c>
      <c r="AA367" s="685"/>
      <c r="AB367" s="684"/>
    </row>
    <row r="368" spans="22:28" x14ac:dyDescent="0.2">
      <c r="V368" s="687"/>
      <c r="W368" s="686" t="str">
        <f t="shared" si="12"/>
        <v>1D</v>
      </c>
      <c r="X368" s="682" t="e">
        <f ca="1">_xll.qlCalendarAdvance(Calendar,X367,W368,"f",FALSE)</f>
        <v>#NAME?</v>
      </c>
      <c r="Y368" s="681" t="e">
        <f ca="1">_xll.qlCalendarAdvance(Calendar,X368,NDays&amp;"D")</f>
        <v>#NAME?</v>
      </c>
      <c r="Z368" s="680" t="e">
        <f ca="1"/>
        <v>#N/A</v>
      </c>
      <c r="AA368" s="685"/>
      <c r="AB368" s="684"/>
    </row>
    <row r="369" spans="22:28" x14ac:dyDescent="0.2">
      <c r="V369" s="687"/>
      <c r="W369" s="686" t="str">
        <f t="shared" si="12"/>
        <v>1D</v>
      </c>
      <c r="X369" s="682" t="e">
        <f ca="1">_xll.qlCalendarAdvance(Calendar,X368,W369,"f",FALSE)</f>
        <v>#NAME?</v>
      </c>
      <c r="Y369" s="681" t="e">
        <f ca="1">_xll.qlCalendarAdvance(Calendar,X369,NDays&amp;"D")</f>
        <v>#NAME?</v>
      </c>
      <c r="Z369" s="680" t="e">
        <f ca="1"/>
        <v>#N/A</v>
      </c>
      <c r="AA369" s="685"/>
      <c r="AB369" s="684"/>
    </row>
    <row r="370" spans="22:28" x14ac:dyDescent="0.2">
      <c r="V370" s="687"/>
      <c r="W370" s="686" t="str">
        <f t="shared" si="12"/>
        <v>1D</v>
      </c>
      <c r="X370" s="682" t="e">
        <f ca="1">_xll.qlCalendarAdvance(Calendar,X369,W370,"f",FALSE)</f>
        <v>#NAME?</v>
      </c>
      <c r="Y370" s="681" t="e">
        <f ca="1">_xll.qlCalendarAdvance(Calendar,X370,NDays&amp;"D")</f>
        <v>#NAME?</v>
      </c>
      <c r="Z370" s="680" t="e">
        <f ca="1"/>
        <v>#N/A</v>
      </c>
      <c r="AA370" s="685"/>
      <c r="AB370" s="684"/>
    </row>
    <row r="371" spans="22:28" x14ac:dyDescent="0.2">
      <c r="V371" s="687"/>
      <c r="W371" s="686" t="str">
        <f t="shared" si="12"/>
        <v>1D</v>
      </c>
      <c r="X371" s="682" t="e">
        <f ca="1">_xll.qlCalendarAdvance(Calendar,X370,W371,"f",FALSE)</f>
        <v>#NAME?</v>
      </c>
      <c r="Y371" s="681" t="e">
        <f ca="1">_xll.qlCalendarAdvance(Calendar,X371,NDays&amp;"D")</f>
        <v>#NAME?</v>
      </c>
      <c r="Z371" s="680" t="e">
        <f ca="1"/>
        <v>#N/A</v>
      </c>
      <c r="AA371" s="685"/>
      <c r="AB371" s="684"/>
    </row>
    <row r="372" spans="22:28" x14ac:dyDescent="0.2">
      <c r="V372" s="687"/>
      <c r="W372" s="686" t="str">
        <f t="shared" si="12"/>
        <v>1D</v>
      </c>
      <c r="X372" s="682" t="e">
        <f ca="1">_xll.qlCalendarAdvance(Calendar,X371,W372,"f",FALSE)</f>
        <v>#NAME?</v>
      </c>
      <c r="Y372" s="681" t="e">
        <f ca="1">_xll.qlCalendarAdvance(Calendar,X372,NDays&amp;"D")</f>
        <v>#NAME?</v>
      </c>
      <c r="Z372" s="680" t="e">
        <f ca="1"/>
        <v>#N/A</v>
      </c>
      <c r="AA372" s="685"/>
      <c r="AB372" s="684"/>
    </row>
    <row r="373" spans="22:28" x14ac:dyDescent="0.2">
      <c r="V373" s="687"/>
      <c r="W373" s="686" t="str">
        <f t="shared" si="12"/>
        <v>1D</v>
      </c>
      <c r="X373" s="682" t="e">
        <f ca="1">_xll.qlCalendarAdvance(Calendar,X372,W373,"f",FALSE)</f>
        <v>#NAME?</v>
      </c>
      <c r="Y373" s="681" t="e">
        <f ca="1">_xll.qlCalendarAdvance(Calendar,X373,NDays&amp;"D")</f>
        <v>#NAME?</v>
      </c>
      <c r="Z373" s="680" t="e">
        <f ca="1"/>
        <v>#N/A</v>
      </c>
      <c r="AA373" s="685"/>
      <c r="AB373" s="684"/>
    </row>
    <row r="374" spans="22:28" x14ac:dyDescent="0.2">
      <c r="V374" s="687"/>
      <c r="W374" s="686" t="str">
        <f t="shared" si="12"/>
        <v>1D</v>
      </c>
      <c r="X374" s="682" t="e">
        <f ca="1">_xll.qlCalendarAdvance(Calendar,X373,W374,"f",FALSE)</f>
        <v>#NAME?</v>
      </c>
      <c r="Y374" s="681" t="e">
        <f ca="1">_xll.qlCalendarAdvance(Calendar,X374,NDays&amp;"D")</f>
        <v>#NAME?</v>
      </c>
      <c r="Z374" s="680" t="e">
        <f ca="1"/>
        <v>#N/A</v>
      </c>
      <c r="AA374" s="685"/>
      <c r="AB374" s="684"/>
    </row>
    <row r="375" spans="22:28" x14ac:dyDescent="0.2">
      <c r="V375" s="687"/>
      <c r="W375" s="686" t="str">
        <f t="shared" si="12"/>
        <v>1D</v>
      </c>
      <c r="X375" s="682" t="e">
        <f ca="1">_xll.qlCalendarAdvance(Calendar,X374,W375,"f",FALSE)</f>
        <v>#NAME?</v>
      </c>
      <c r="Y375" s="681" t="e">
        <f ca="1">_xll.qlCalendarAdvance(Calendar,X375,NDays&amp;"D")</f>
        <v>#NAME?</v>
      </c>
      <c r="Z375" s="680" t="e">
        <f ca="1"/>
        <v>#N/A</v>
      </c>
      <c r="AA375" s="685"/>
      <c r="AB375" s="684"/>
    </row>
    <row r="376" spans="22:28" x14ac:dyDescent="0.2">
      <c r="V376" s="687"/>
      <c r="W376" s="686" t="str">
        <f t="shared" si="12"/>
        <v>1D</v>
      </c>
      <c r="X376" s="682" t="e">
        <f ca="1">_xll.qlCalendarAdvance(Calendar,X375,W376,"f",FALSE)</f>
        <v>#NAME?</v>
      </c>
      <c r="Y376" s="681" t="e">
        <f ca="1">_xll.qlCalendarAdvance(Calendar,X376,NDays&amp;"D")</f>
        <v>#NAME?</v>
      </c>
      <c r="Z376" s="680" t="e">
        <f ca="1"/>
        <v>#N/A</v>
      </c>
      <c r="AA376" s="685"/>
      <c r="AB376" s="684"/>
    </row>
    <row r="377" spans="22:28" x14ac:dyDescent="0.2">
      <c r="V377" s="687"/>
      <c r="W377" s="686" t="str">
        <f t="shared" si="12"/>
        <v>1D</v>
      </c>
      <c r="X377" s="682" t="e">
        <f ca="1">_xll.qlCalendarAdvance(Calendar,X376,W377,"f",FALSE)</f>
        <v>#NAME?</v>
      </c>
      <c r="Y377" s="681" t="e">
        <f ca="1">_xll.qlCalendarAdvance(Calendar,X377,NDays&amp;"D")</f>
        <v>#NAME?</v>
      </c>
      <c r="Z377" s="680" t="e">
        <f ca="1"/>
        <v>#N/A</v>
      </c>
      <c r="AA377" s="685"/>
      <c r="AB377" s="684"/>
    </row>
    <row r="378" spans="22:28" x14ac:dyDescent="0.2">
      <c r="V378" s="687"/>
      <c r="W378" s="686" t="str">
        <f t="shared" si="12"/>
        <v>1D</v>
      </c>
      <c r="X378" s="682" t="e">
        <f ca="1">_xll.qlCalendarAdvance(Calendar,X377,W378,"f",FALSE)</f>
        <v>#NAME?</v>
      </c>
      <c r="Y378" s="681" t="e">
        <f ca="1">_xll.qlCalendarAdvance(Calendar,X378,NDays&amp;"D")</f>
        <v>#NAME?</v>
      </c>
      <c r="Z378" s="680" t="e">
        <f ca="1"/>
        <v>#N/A</v>
      </c>
      <c r="AA378" s="685"/>
      <c r="AB378" s="684"/>
    </row>
    <row r="379" spans="22:28" x14ac:dyDescent="0.2">
      <c r="V379" s="687"/>
      <c r="W379" s="686" t="str">
        <f t="shared" si="12"/>
        <v>1D</v>
      </c>
      <c r="X379" s="682" t="e">
        <f ca="1">_xll.qlCalendarAdvance(Calendar,X378,W379,"f",FALSE)</f>
        <v>#NAME?</v>
      </c>
      <c r="Y379" s="681" t="e">
        <f ca="1">_xll.qlCalendarAdvance(Calendar,X379,NDays&amp;"D")</f>
        <v>#NAME?</v>
      </c>
      <c r="Z379" s="680" t="e">
        <f ca="1"/>
        <v>#N/A</v>
      </c>
      <c r="AA379" s="685"/>
      <c r="AB379" s="684"/>
    </row>
    <row r="380" spans="22:28" x14ac:dyDescent="0.2">
      <c r="V380" s="687"/>
      <c r="W380" s="686" t="str">
        <f t="shared" si="12"/>
        <v>1D</v>
      </c>
      <c r="X380" s="682" t="e">
        <f ca="1">_xll.qlCalendarAdvance(Calendar,X379,W380,"f",FALSE)</f>
        <v>#NAME?</v>
      </c>
      <c r="Y380" s="681" t="e">
        <f ca="1">_xll.qlCalendarAdvance(Calendar,X380,NDays&amp;"D")</f>
        <v>#NAME?</v>
      </c>
      <c r="Z380" s="680" t="e">
        <f ca="1"/>
        <v>#N/A</v>
      </c>
      <c r="AA380" s="685"/>
      <c r="AB380" s="684"/>
    </row>
    <row r="381" spans="22:28" x14ac:dyDescent="0.2">
      <c r="V381" s="687"/>
      <c r="W381" s="686" t="str">
        <f t="shared" si="12"/>
        <v>1D</v>
      </c>
      <c r="X381" s="682" t="e">
        <f ca="1">_xll.qlCalendarAdvance(Calendar,X380,W381,"f",FALSE)</f>
        <v>#NAME?</v>
      </c>
      <c r="Y381" s="681" t="e">
        <f ca="1">_xll.qlCalendarAdvance(Calendar,X381,NDays&amp;"D")</f>
        <v>#NAME?</v>
      </c>
      <c r="Z381" s="680" t="e">
        <f ca="1"/>
        <v>#N/A</v>
      </c>
      <c r="AA381" s="685"/>
      <c r="AB381" s="684"/>
    </row>
    <row r="382" spans="22:28" x14ac:dyDescent="0.2">
      <c r="V382" s="687"/>
      <c r="W382" s="686" t="str">
        <f t="shared" si="12"/>
        <v>1D</v>
      </c>
      <c r="X382" s="682" t="e">
        <f ca="1">_xll.qlCalendarAdvance(Calendar,X381,W382,"f",FALSE)</f>
        <v>#NAME?</v>
      </c>
      <c r="Y382" s="681" t="e">
        <f ca="1">_xll.qlCalendarAdvance(Calendar,X382,NDays&amp;"D")</f>
        <v>#NAME?</v>
      </c>
      <c r="Z382" s="680" t="e">
        <f ca="1"/>
        <v>#N/A</v>
      </c>
      <c r="AA382" s="685"/>
      <c r="AB382" s="684"/>
    </row>
    <row r="383" spans="22:28" x14ac:dyDescent="0.2">
      <c r="V383" s="687"/>
      <c r="W383" s="686" t="str">
        <f t="shared" si="12"/>
        <v>1D</v>
      </c>
      <c r="X383" s="682" t="e">
        <f ca="1">_xll.qlCalendarAdvance(Calendar,X382,W383,"f",FALSE)</f>
        <v>#NAME?</v>
      </c>
      <c r="Y383" s="681" t="e">
        <f ca="1">_xll.qlCalendarAdvance(Calendar,X383,NDays&amp;"D")</f>
        <v>#NAME?</v>
      </c>
      <c r="Z383" s="680" t="e">
        <f ca="1"/>
        <v>#N/A</v>
      </c>
      <c r="AA383" s="685"/>
      <c r="AB383" s="684"/>
    </row>
    <row r="384" spans="22:28" x14ac:dyDescent="0.2">
      <c r="V384" s="687"/>
      <c r="W384" s="686" t="str">
        <f t="shared" si="12"/>
        <v>1D</v>
      </c>
      <c r="X384" s="682" t="e">
        <f ca="1">_xll.qlCalendarAdvance(Calendar,X383,W384,"f",FALSE)</f>
        <v>#NAME?</v>
      </c>
      <c r="Y384" s="681" t="e">
        <f ca="1">_xll.qlCalendarAdvance(Calendar,X384,NDays&amp;"D")</f>
        <v>#NAME?</v>
      </c>
      <c r="Z384" s="680" t="e">
        <f ca="1"/>
        <v>#N/A</v>
      </c>
      <c r="AA384" s="685"/>
      <c r="AB384" s="684"/>
    </row>
    <row r="385" spans="22:28" x14ac:dyDescent="0.2">
      <c r="V385" s="687"/>
      <c r="W385" s="686" t="str">
        <f t="shared" si="12"/>
        <v>1D</v>
      </c>
      <c r="X385" s="682" t="e">
        <f ca="1">_xll.qlCalendarAdvance(Calendar,X384,W385,"f",FALSE)</f>
        <v>#NAME?</v>
      </c>
      <c r="Y385" s="681" t="e">
        <f ca="1">_xll.qlCalendarAdvance(Calendar,X385,NDays&amp;"D")</f>
        <v>#NAME?</v>
      </c>
      <c r="Z385" s="680" t="e">
        <f ca="1"/>
        <v>#N/A</v>
      </c>
      <c r="AA385" s="685"/>
      <c r="AB385" s="684"/>
    </row>
    <row r="386" spans="22:28" x14ac:dyDescent="0.2">
      <c r="V386" s="687"/>
      <c r="W386" s="686" t="str">
        <f t="shared" si="12"/>
        <v>1D</v>
      </c>
      <c r="X386" s="682" t="e">
        <f ca="1">_xll.qlCalendarAdvance(Calendar,X385,W386,"f",FALSE)</f>
        <v>#NAME?</v>
      </c>
      <c r="Y386" s="681" t="e">
        <f ca="1">_xll.qlCalendarAdvance(Calendar,X386,NDays&amp;"D")</f>
        <v>#NAME?</v>
      </c>
      <c r="Z386" s="680" t="e">
        <f ca="1"/>
        <v>#N/A</v>
      </c>
      <c r="AA386" s="685"/>
      <c r="AB386" s="684"/>
    </row>
    <row r="387" spans="22:28" x14ac:dyDescent="0.2">
      <c r="V387" s="687"/>
      <c r="W387" s="686" t="str">
        <f t="shared" si="12"/>
        <v>1D</v>
      </c>
      <c r="X387" s="682" t="e">
        <f ca="1">_xll.qlCalendarAdvance(Calendar,X386,W387,"f",FALSE)</f>
        <v>#NAME?</v>
      </c>
      <c r="Y387" s="681" t="e">
        <f ca="1">_xll.qlCalendarAdvance(Calendar,X387,NDays&amp;"D")</f>
        <v>#NAME?</v>
      </c>
      <c r="Z387" s="680" t="e">
        <f ca="1"/>
        <v>#N/A</v>
      </c>
      <c r="AA387" s="685"/>
      <c r="AB387" s="684"/>
    </row>
    <row r="388" spans="22:28" x14ac:dyDescent="0.2">
      <c r="V388" s="687"/>
      <c r="W388" s="686" t="str">
        <f t="shared" si="12"/>
        <v>1D</v>
      </c>
      <c r="X388" s="682" t="e">
        <f ca="1">_xll.qlCalendarAdvance(Calendar,X387,W388,"f",FALSE)</f>
        <v>#NAME?</v>
      </c>
      <c r="Y388" s="681" t="e">
        <f ca="1">_xll.qlCalendarAdvance(Calendar,X388,NDays&amp;"D")</f>
        <v>#NAME?</v>
      </c>
      <c r="Z388" s="680" t="e">
        <f ca="1"/>
        <v>#N/A</v>
      </c>
      <c r="AA388" s="685"/>
      <c r="AB388" s="684"/>
    </row>
    <row r="389" spans="22:28" x14ac:dyDescent="0.2">
      <c r="V389" s="687"/>
      <c r="W389" s="686" t="str">
        <f t="shared" si="12"/>
        <v>1D</v>
      </c>
      <c r="X389" s="682" t="e">
        <f ca="1">_xll.qlCalendarAdvance(Calendar,X388,W389,"f",FALSE)</f>
        <v>#NAME?</v>
      </c>
      <c r="Y389" s="681" t="e">
        <f ca="1">_xll.qlCalendarAdvance(Calendar,X389,NDays&amp;"D")</f>
        <v>#NAME?</v>
      </c>
      <c r="Z389" s="680" t="e">
        <f ca="1"/>
        <v>#N/A</v>
      </c>
      <c r="AA389" s="685"/>
      <c r="AB389" s="684"/>
    </row>
    <row r="390" spans="22:28" x14ac:dyDescent="0.2">
      <c r="V390" s="687"/>
      <c r="W390" s="686" t="str">
        <f t="shared" si="12"/>
        <v>1D</v>
      </c>
      <c r="X390" s="682" t="e">
        <f ca="1">_xll.qlCalendarAdvance(Calendar,X389,W390,"f",FALSE)</f>
        <v>#NAME?</v>
      </c>
      <c r="Y390" s="681" t="e">
        <f ca="1">_xll.qlCalendarAdvance(Calendar,X390,NDays&amp;"D")</f>
        <v>#NAME?</v>
      </c>
      <c r="Z390" s="680" t="e">
        <f ca="1"/>
        <v>#N/A</v>
      </c>
      <c r="AA390" s="685"/>
      <c r="AB390" s="684"/>
    </row>
    <row r="391" spans="22:28" x14ac:dyDescent="0.2">
      <c r="V391" s="687"/>
      <c r="W391" s="686" t="str">
        <f t="shared" si="12"/>
        <v>1D</v>
      </c>
      <c r="X391" s="682" t="e">
        <f ca="1">_xll.qlCalendarAdvance(Calendar,X390,W391,"f",FALSE)</f>
        <v>#NAME?</v>
      </c>
      <c r="Y391" s="681" t="e">
        <f ca="1">_xll.qlCalendarAdvance(Calendar,X391,NDays&amp;"D")</f>
        <v>#NAME?</v>
      </c>
      <c r="Z391" s="680" t="e">
        <f ca="1"/>
        <v>#N/A</v>
      </c>
      <c r="AA391" s="685"/>
      <c r="AB391" s="684"/>
    </row>
    <row r="392" spans="22:28" x14ac:dyDescent="0.2">
      <c r="V392" s="687"/>
      <c r="W392" s="686" t="str">
        <f t="shared" si="12"/>
        <v>1D</v>
      </c>
      <c r="X392" s="682" t="e">
        <f ca="1">_xll.qlCalendarAdvance(Calendar,X391,W392,"f",FALSE)</f>
        <v>#NAME?</v>
      </c>
      <c r="Y392" s="681" t="e">
        <f ca="1">_xll.qlCalendarAdvance(Calendar,X392,NDays&amp;"D")</f>
        <v>#NAME?</v>
      </c>
      <c r="Z392" s="680" t="e">
        <f ca="1"/>
        <v>#N/A</v>
      </c>
      <c r="AA392" s="685"/>
      <c r="AB392" s="684"/>
    </row>
    <row r="393" spans="22:28" x14ac:dyDescent="0.2">
      <c r="V393" s="687"/>
      <c r="W393" s="686" t="str">
        <f t="shared" si="12"/>
        <v>1D</v>
      </c>
      <c r="X393" s="682" t="e">
        <f ca="1">_xll.qlCalendarAdvance(Calendar,X392,W393,"f",FALSE)</f>
        <v>#NAME?</v>
      </c>
      <c r="Y393" s="681" t="e">
        <f ca="1">_xll.qlCalendarAdvance(Calendar,X393,NDays&amp;"D")</f>
        <v>#NAME?</v>
      </c>
      <c r="Z393" s="680" t="e">
        <f ca="1"/>
        <v>#N/A</v>
      </c>
      <c r="AA393" s="685"/>
      <c r="AB393" s="684"/>
    </row>
    <row r="394" spans="22:28" x14ac:dyDescent="0.2">
      <c r="V394" s="687"/>
      <c r="W394" s="686" t="str">
        <f t="shared" si="12"/>
        <v>1D</v>
      </c>
      <c r="X394" s="682" t="e">
        <f ca="1">_xll.qlCalendarAdvance(Calendar,X393,W394,"f",FALSE)</f>
        <v>#NAME?</v>
      </c>
      <c r="Y394" s="681" t="e">
        <f ca="1">_xll.qlCalendarAdvance(Calendar,X394,NDays&amp;"D")</f>
        <v>#NAME?</v>
      </c>
      <c r="Z394" s="680" t="e">
        <f ca="1"/>
        <v>#N/A</v>
      </c>
      <c r="AA394" s="685"/>
      <c r="AB394" s="684"/>
    </row>
    <row r="395" spans="22:28" x14ac:dyDescent="0.2">
      <c r="V395" s="687"/>
      <c r="W395" s="686" t="str">
        <f t="shared" si="12"/>
        <v>1D</v>
      </c>
      <c r="X395" s="682" t="e">
        <f ca="1">_xll.qlCalendarAdvance(Calendar,X394,W395,"f",FALSE)</f>
        <v>#NAME?</v>
      </c>
      <c r="Y395" s="681" t="e">
        <f ca="1">_xll.qlCalendarAdvance(Calendar,X395,NDays&amp;"D")</f>
        <v>#NAME?</v>
      </c>
      <c r="Z395" s="680" t="e">
        <f ca="1"/>
        <v>#N/A</v>
      </c>
      <c r="AA395" s="685"/>
      <c r="AB395" s="684"/>
    </row>
    <row r="396" spans="22:28" x14ac:dyDescent="0.2">
      <c r="V396" s="687"/>
      <c r="W396" s="686" t="str">
        <f t="shared" ref="W396:W459" si="13">W395</f>
        <v>1D</v>
      </c>
      <c r="X396" s="682" t="e">
        <f ca="1">_xll.qlCalendarAdvance(Calendar,X395,W396,"f",FALSE)</f>
        <v>#NAME?</v>
      </c>
      <c r="Y396" s="681" t="e">
        <f ca="1">_xll.qlCalendarAdvance(Calendar,X396,NDays&amp;"D")</f>
        <v>#NAME?</v>
      </c>
      <c r="Z396" s="680" t="e">
        <f ca="1"/>
        <v>#N/A</v>
      </c>
      <c r="AA396" s="685"/>
      <c r="AB396" s="684"/>
    </row>
    <row r="397" spans="22:28" x14ac:dyDescent="0.2">
      <c r="V397" s="687"/>
      <c r="W397" s="686" t="str">
        <f t="shared" si="13"/>
        <v>1D</v>
      </c>
      <c r="X397" s="682" t="e">
        <f ca="1">_xll.qlCalendarAdvance(Calendar,X396,W397,"f",FALSE)</f>
        <v>#NAME?</v>
      </c>
      <c r="Y397" s="681" t="e">
        <f ca="1">_xll.qlCalendarAdvance(Calendar,X397,NDays&amp;"D")</f>
        <v>#NAME?</v>
      </c>
      <c r="Z397" s="680" t="e">
        <f ca="1"/>
        <v>#N/A</v>
      </c>
      <c r="AA397" s="685"/>
      <c r="AB397" s="684"/>
    </row>
    <row r="398" spans="22:28" x14ac:dyDescent="0.2">
      <c r="V398" s="687"/>
      <c r="W398" s="686" t="str">
        <f t="shared" si="13"/>
        <v>1D</v>
      </c>
      <c r="X398" s="682" t="e">
        <f ca="1">_xll.qlCalendarAdvance(Calendar,X397,W398,"f",FALSE)</f>
        <v>#NAME?</v>
      </c>
      <c r="Y398" s="681" t="e">
        <f ca="1">_xll.qlCalendarAdvance(Calendar,X398,NDays&amp;"D")</f>
        <v>#NAME?</v>
      </c>
      <c r="Z398" s="680" t="e">
        <f ca="1"/>
        <v>#N/A</v>
      </c>
      <c r="AA398" s="685"/>
      <c r="AB398" s="684"/>
    </row>
    <row r="399" spans="22:28" x14ac:dyDescent="0.2">
      <c r="V399" s="687"/>
      <c r="W399" s="686" t="str">
        <f t="shared" si="13"/>
        <v>1D</v>
      </c>
      <c r="X399" s="682" t="e">
        <f ca="1">_xll.qlCalendarAdvance(Calendar,X398,W399,"f",FALSE)</f>
        <v>#NAME?</v>
      </c>
      <c r="Y399" s="681" t="e">
        <f ca="1">_xll.qlCalendarAdvance(Calendar,X399,NDays&amp;"D")</f>
        <v>#NAME?</v>
      </c>
      <c r="Z399" s="680" t="e">
        <f ca="1"/>
        <v>#N/A</v>
      </c>
      <c r="AA399" s="685"/>
      <c r="AB399" s="684"/>
    </row>
    <row r="400" spans="22:28" x14ac:dyDescent="0.2">
      <c r="V400" s="687"/>
      <c r="W400" s="686" t="str">
        <f t="shared" si="13"/>
        <v>1D</v>
      </c>
      <c r="X400" s="682" t="e">
        <f ca="1">_xll.qlCalendarAdvance(Calendar,X399,W400,"f",FALSE)</f>
        <v>#NAME?</v>
      </c>
      <c r="Y400" s="681" t="e">
        <f ca="1">_xll.qlCalendarAdvance(Calendar,X400,NDays&amp;"D")</f>
        <v>#NAME?</v>
      </c>
      <c r="Z400" s="680" t="e">
        <f ca="1"/>
        <v>#N/A</v>
      </c>
      <c r="AA400" s="685"/>
      <c r="AB400" s="684"/>
    </row>
    <row r="401" spans="22:28" x14ac:dyDescent="0.2">
      <c r="V401" s="687"/>
      <c r="W401" s="686" t="str">
        <f t="shared" si="13"/>
        <v>1D</v>
      </c>
      <c r="X401" s="682" t="e">
        <f ca="1">_xll.qlCalendarAdvance(Calendar,X400,W401,"f",FALSE)</f>
        <v>#NAME?</v>
      </c>
      <c r="Y401" s="681" t="e">
        <f ca="1">_xll.qlCalendarAdvance(Calendar,X401,NDays&amp;"D")</f>
        <v>#NAME?</v>
      </c>
      <c r="Z401" s="680" t="e">
        <f ca="1"/>
        <v>#N/A</v>
      </c>
      <c r="AA401" s="685"/>
      <c r="AB401" s="684"/>
    </row>
    <row r="402" spans="22:28" x14ac:dyDescent="0.2">
      <c r="V402" s="687"/>
      <c r="W402" s="686" t="str">
        <f t="shared" si="13"/>
        <v>1D</v>
      </c>
      <c r="X402" s="682" t="e">
        <f ca="1">_xll.qlCalendarAdvance(Calendar,X401,W402,"f",FALSE)</f>
        <v>#NAME?</v>
      </c>
      <c r="Y402" s="681" t="e">
        <f ca="1">_xll.qlCalendarAdvance(Calendar,X402,NDays&amp;"D")</f>
        <v>#NAME?</v>
      </c>
      <c r="Z402" s="680" t="e">
        <f ca="1"/>
        <v>#N/A</v>
      </c>
      <c r="AA402" s="685"/>
      <c r="AB402" s="684"/>
    </row>
    <row r="403" spans="22:28" x14ac:dyDescent="0.2">
      <c r="V403" s="687"/>
      <c r="W403" s="686" t="str">
        <f t="shared" si="13"/>
        <v>1D</v>
      </c>
      <c r="X403" s="682" t="e">
        <f ca="1">_xll.qlCalendarAdvance(Calendar,X402,W403,"f",FALSE)</f>
        <v>#NAME?</v>
      </c>
      <c r="Y403" s="681" t="e">
        <f ca="1">_xll.qlCalendarAdvance(Calendar,X403,NDays&amp;"D")</f>
        <v>#NAME?</v>
      </c>
      <c r="Z403" s="680" t="e">
        <f ca="1"/>
        <v>#N/A</v>
      </c>
      <c r="AA403" s="685"/>
      <c r="AB403" s="684"/>
    </row>
    <row r="404" spans="22:28" x14ac:dyDescent="0.2">
      <c r="V404" s="687"/>
      <c r="W404" s="686" t="str">
        <f t="shared" si="13"/>
        <v>1D</v>
      </c>
      <c r="X404" s="682" t="e">
        <f ca="1">_xll.qlCalendarAdvance(Calendar,X403,W404,"f",FALSE)</f>
        <v>#NAME?</v>
      </c>
      <c r="Y404" s="681" t="e">
        <f ca="1">_xll.qlCalendarAdvance(Calendar,X404,NDays&amp;"D")</f>
        <v>#NAME?</v>
      </c>
      <c r="Z404" s="680" t="e">
        <f ca="1"/>
        <v>#N/A</v>
      </c>
      <c r="AA404" s="685"/>
      <c r="AB404" s="684"/>
    </row>
    <row r="405" spans="22:28" x14ac:dyDescent="0.2">
      <c r="V405" s="687"/>
      <c r="W405" s="686" t="str">
        <f t="shared" si="13"/>
        <v>1D</v>
      </c>
      <c r="X405" s="682" t="e">
        <f ca="1">_xll.qlCalendarAdvance(Calendar,X404,W405,"f",FALSE)</f>
        <v>#NAME?</v>
      </c>
      <c r="Y405" s="681" t="e">
        <f ca="1">_xll.qlCalendarAdvance(Calendar,X405,NDays&amp;"D")</f>
        <v>#NAME?</v>
      </c>
      <c r="Z405" s="680" t="e">
        <f ca="1"/>
        <v>#N/A</v>
      </c>
      <c r="AA405" s="685"/>
      <c r="AB405" s="684"/>
    </row>
    <row r="406" spans="22:28" x14ac:dyDescent="0.2">
      <c r="V406" s="687"/>
      <c r="W406" s="686" t="str">
        <f t="shared" si="13"/>
        <v>1D</v>
      </c>
      <c r="X406" s="682" t="e">
        <f ca="1">_xll.qlCalendarAdvance(Calendar,X405,W406,"f",FALSE)</f>
        <v>#NAME?</v>
      </c>
      <c r="Y406" s="681" t="e">
        <f ca="1">_xll.qlCalendarAdvance(Calendar,X406,NDays&amp;"D")</f>
        <v>#NAME?</v>
      </c>
      <c r="Z406" s="680" t="e">
        <f ca="1"/>
        <v>#N/A</v>
      </c>
      <c r="AA406" s="685"/>
      <c r="AB406" s="684"/>
    </row>
    <row r="407" spans="22:28" x14ac:dyDescent="0.2">
      <c r="V407" s="687"/>
      <c r="W407" s="686" t="str">
        <f t="shared" si="13"/>
        <v>1D</v>
      </c>
      <c r="X407" s="682" t="e">
        <f ca="1">_xll.qlCalendarAdvance(Calendar,X406,W407,"f",FALSE)</f>
        <v>#NAME?</v>
      </c>
      <c r="Y407" s="681" t="e">
        <f ca="1">_xll.qlCalendarAdvance(Calendar,X407,NDays&amp;"D")</f>
        <v>#NAME?</v>
      </c>
      <c r="Z407" s="680" t="e">
        <f ca="1"/>
        <v>#N/A</v>
      </c>
      <c r="AA407" s="685"/>
      <c r="AB407" s="684"/>
    </row>
    <row r="408" spans="22:28" x14ac:dyDescent="0.2">
      <c r="V408" s="687"/>
      <c r="W408" s="686" t="str">
        <f t="shared" si="13"/>
        <v>1D</v>
      </c>
      <c r="X408" s="682" t="e">
        <f ca="1">_xll.qlCalendarAdvance(Calendar,X407,W408,"f",FALSE)</f>
        <v>#NAME?</v>
      </c>
      <c r="Y408" s="681" t="e">
        <f ca="1">_xll.qlCalendarAdvance(Calendar,X408,NDays&amp;"D")</f>
        <v>#NAME?</v>
      </c>
      <c r="Z408" s="680" t="e">
        <f ca="1"/>
        <v>#N/A</v>
      </c>
      <c r="AA408" s="685"/>
      <c r="AB408" s="684"/>
    </row>
    <row r="409" spans="22:28" x14ac:dyDescent="0.2">
      <c r="V409" s="687"/>
      <c r="W409" s="686" t="str">
        <f t="shared" si="13"/>
        <v>1D</v>
      </c>
      <c r="X409" s="682" t="e">
        <f ca="1">_xll.qlCalendarAdvance(Calendar,X408,W409,"f",FALSE)</f>
        <v>#NAME?</v>
      </c>
      <c r="Y409" s="681" t="e">
        <f ca="1">_xll.qlCalendarAdvance(Calendar,X409,NDays&amp;"D")</f>
        <v>#NAME?</v>
      </c>
      <c r="Z409" s="680" t="e">
        <f ca="1"/>
        <v>#N/A</v>
      </c>
      <c r="AA409" s="685"/>
      <c r="AB409" s="684"/>
    </row>
    <row r="410" spans="22:28" x14ac:dyDescent="0.2">
      <c r="V410" s="687"/>
      <c r="W410" s="686" t="str">
        <f t="shared" si="13"/>
        <v>1D</v>
      </c>
      <c r="X410" s="682" t="e">
        <f ca="1">_xll.qlCalendarAdvance(Calendar,X409,W410,"f",FALSE)</f>
        <v>#NAME?</v>
      </c>
      <c r="Y410" s="681" t="e">
        <f ca="1">_xll.qlCalendarAdvance(Calendar,X410,NDays&amp;"D")</f>
        <v>#NAME?</v>
      </c>
      <c r="Z410" s="680" t="e">
        <f ca="1"/>
        <v>#N/A</v>
      </c>
      <c r="AA410" s="685"/>
      <c r="AB410" s="684"/>
    </row>
    <row r="411" spans="22:28" x14ac:dyDescent="0.2">
      <c r="V411" s="687"/>
      <c r="W411" s="686" t="str">
        <f t="shared" si="13"/>
        <v>1D</v>
      </c>
      <c r="X411" s="682" t="e">
        <f ca="1">_xll.qlCalendarAdvance(Calendar,X410,W411,"f",FALSE)</f>
        <v>#NAME?</v>
      </c>
      <c r="Y411" s="681" t="e">
        <f ca="1">_xll.qlCalendarAdvance(Calendar,X411,NDays&amp;"D")</f>
        <v>#NAME?</v>
      </c>
      <c r="Z411" s="680" t="e">
        <f ca="1"/>
        <v>#N/A</v>
      </c>
      <c r="AA411" s="685"/>
      <c r="AB411" s="684"/>
    </row>
    <row r="412" spans="22:28" x14ac:dyDescent="0.2">
      <c r="V412" s="687"/>
      <c r="W412" s="686" t="str">
        <f t="shared" si="13"/>
        <v>1D</v>
      </c>
      <c r="X412" s="682" t="e">
        <f ca="1">_xll.qlCalendarAdvance(Calendar,X411,W412,"f",FALSE)</f>
        <v>#NAME?</v>
      </c>
      <c r="Y412" s="681" t="e">
        <f ca="1">_xll.qlCalendarAdvance(Calendar,X412,NDays&amp;"D")</f>
        <v>#NAME?</v>
      </c>
      <c r="Z412" s="680" t="e">
        <f ca="1"/>
        <v>#N/A</v>
      </c>
      <c r="AA412" s="685"/>
      <c r="AB412" s="684"/>
    </row>
    <row r="413" spans="22:28" x14ac:dyDescent="0.2">
      <c r="V413" s="687"/>
      <c r="W413" s="686" t="str">
        <f t="shared" si="13"/>
        <v>1D</v>
      </c>
      <c r="X413" s="682" t="e">
        <f ca="1">_xll.qlCalendarAdvance(Calendar,X412,W413,"f",FALSE)</f>
        <v>#NAME?</v>
      </c>
      <c r="Y413" s="681" t="e">
        <f ca="1">_xll.qlCalendarAdvance(Calendar,X413,NDays&amp;"D")</f>
        <v>#NAME?</v>
      </c>
      <c r="Z413" s="680" t="e">
        <f ca="1"/>
        <v>#N/A</v>
      </c>
      <c r="AA413" s="685"/>
      <c r="AB413" s="684"/>
    </row>
    <row r="414" spans="22:28" x14ac:dyDescent="0.2">
      <c r="V414" s="687"/>
      <c r="W414" s="686" t="str">
        <f t="shared" si="13"/>
        <v>1D</v>
      </c>
      <c r="X414" s="682" t="e">
        <f ca="1">_xll.qlCalendarAdvance(Calendar,X413,W414,"f",FALSE)</f>
        <v>#NAME?</v>
      </c>
      <c r="Y414" s="681" t="e">
        <f ca="1">_xll.qlCalendarAdvance(Calendar,X414,NDays&amp;"D")</f>
        <v>#NAME?</v>
      </c>
      <c r="Z414" s="680" t="e">
        <f ca="1"/>
        <v>#N/A</v>
      </c>
      <c r="AA414" s="685"/>
      <c r="AB414" s="684"/>
    </row>
    <row r="415" spans="22:28" x14ac:dyDescent="0.2">
      <c r="V415" s="687"/>
      <c r="W415" s="686" t="str">
        <f t="shared" si="13"/>
        <v>1D</v>
      </c>
      <c r="X415" s="682" t="e">
        <f ca="1">_xll.qlCalendarAdvance(Calendar,X414,W415,"f",FALSE)</f>
        <v>#NAME?</v>
      </c>
      <c r="Y415" s="681" t="e">
        <f ca="1">_xll.qlCalendarAdvance(Calendar,X415,NDays&amp;"D")</f>
        <v>#NAME?</v>
      </c>
      <c r="Z415" s="680" t="e">
        <f ca="1"/>
        <v>#N/A</v>
      </c>
      <c r="AA415" s="685"/>
      <c r="AB415" s="684"/>
    </row>
    <row r="416" spans="22:28" x14ac:dyDescent="0.2">
      <c r="V416" s="687"/>
      <c r="W416" s="686" t="str">
        <f t="shared" si="13"/>
        <v>1D</v>
      </c>
      <c r="X416" s="682" t="e">
        <f ca="1">_xll.qlCalendarAdvance(Calendar,X415,W416,"f",FALSE)</f>
        <v>#NAME?</v>
      </c>
      <c r="Y416" s="681" t="e">
        <f ca="1">_xll.qlCalendarAdvance(Calendar,X416,NDays&amp;"D")</f>
        <v>#NAME?</v>
      </c>
      <c r="Z416" s="680" t="e">
        <f ca="1"/>
        <v>#N/A</v>
      </c>
      <c r="AA416" s="685"/>
      <c r="AB416" s="684"/>
    </row>
    <row r="417" spans="22:28" x14ac:dyDescent="0.2">
      <c r="V417" s="687"/>
      <c r="W417" s="686" t="str">
        <f t="shared" si="13"/>
        <v>1D</v>
      </c>
      <c r="X417" s="682" t="e">
        <f ca="1">_xll.qlCalendarAdvance(Calendar,X416,W417,"f",FALSE)</f>
        <v>#NAME?</v>
      </c>
      <c r="Y417" s="681" t="e">
        <f ca="1">_xll.qlCalendarAdvance(Calendar,X417,NDays&amp;"D")</f>
        <v>#NAME?</v>
      </c>
      <c r="Z417" s="680" t="e">
        <f ca="1"/>
        <v>#N/A</v>
      </c>
      <c r="AA417" s="685"/>
      <c r="AB417" s="684"/>
    </row>
    <row r="418" spans="22:28" x14ac:dyDescent="0.2">
      <c r="V418" s="687"/>
      <c r="W418" s="686" t="str">
        <f t="shared" si="13"/>
        <v>1D</v>
      </c>
      <c r="X418" s="682" t="e">
        <f ca="1">_xll.qlCalendarAdvance(Calendar,X417,W418,"f",FALSE)</f>
        <v>#NAME?</v>
      </c>
      <c r="Y418" s="681" t="e">
        <f ca="1">_xll.qlCalendarAdvance(Calendar,X418,NDays&amp;"D")</f>
        <v>#NAME?</v>
      </c>
      <c r="Z418" s="680" t="e">
        <f ca="1"/>
        <v>#N/A</v>
      </c>
      <c r="AA418" s="685"/>
      <c r="AB418" s="684"/>
    </row>
    <row r="419" spans="22:28" x14ac:dyDescent="0.2">
      <c r="V419" s="687"/>
      <c r="W419" s="686" t="str">
        <f t="shared" si="13"/>
        <v>1D</v>
      </c>
      <c r="X419" s="682" t="e">
        <f ca="1">_xll.qlCalendarAdvance(Calendar,X418,W419,"f",FALSE)</f>
        <v>#NAME?</v>
      </c>
      <c r="Y419" s="681" t="e">
        <f ca="1">_xll.qlCalendarAdvance(Calendar,X419,NDays&amp;"D")</f>
        <v>#NAME?</v>
      </c>
      <c r="Z419" s="680" t="e">
        <f ca="1"/>
        <v>#N/A</v>
      </c>
      <c r="AA419" s="685"/>
      <c r="AB419" s="684"/>
    </row>
    <row r="420" spans="22:28" x14ac:dyDescent="0.2">
      <c r="V420" s="687"/>
      <c r="W420" s="686" t="str">
        <f t="shared" si="13"/>
        <v>1D</v>
      </c>
      <c r="X420" s="682" t="e">
        <f ca="1">_xll.qlCalendarAdvance(Calendar,X419,W420,"f",FALSE)</f>
        <v>#NAME?</v>
      </c>
      <c r="Y420" s="681" t="e">
        <f ca="1">_xll.qlCalendarAdvance(Calendar,X420,NDays&amp;"D")</f>
        <v>#NAME?</v>
      </c>
      <c r="Z420" s="680" t="e">
        <f ca="1"/>
        <v>#N/A</v>
      </c>
      <c r="AA420" s="685"/>
      <c r="AB420" s="684"/>
    </row>
    <row r="421" spans="22:28" x14ac:dyDescent="0.2">
      <c r="V421" s="687"/>
      <c r="W421" s="686" t="str">
        <f t="shared" si="13"/>
        <v>1D</v>
      </c>
      <c r="X421" s="682" t="e">
        <f ca="1">_xll.qlCalendarAdvance(Calendar,X420,W421,"f",FALSE)</f>
        <v>#NAME?</v>
      </c>
      <c r="Y421" s="681" t="e">
        <f ca="1">_xll.qlCalendarAdvance(Calendar,X421,NDays&amp;"D")</f>
        <v>#NAME?</v>
      </c>
      <c r="Z421" s="680" t="e">
        <f ca="1"/>
        <v>#N/A</v>
      </c>
      <c r="AA421" s="685"/>
      <c r="AB421" s="684"/>
    </row>
    <row r="422" spans="22:28" x14ac:dyDescent="0.2">
      <c r="V422" s="687"/>
      <c r="W422" s="686" t="str">
        <f t="shared" si="13"/>
        <v>1D</v>
      </c>
      <c r="X422" s="682" t="e">
        <f ca="1">_xll.qlCalendarAdvance(Calendar,X421,W422,"f",FALSE)</f>
        <v>#NAME?</v>
      </c>
      <c r="Y422" s="681" t="e">
        <f ca="1">_xll.qlCalendarAdvance(Calendar,X422,NDays&amp;"D")</f>
        <v>#NAME?</v>
      </c>
      <c r="Z422" s="680" t="e">
        <f ca="1"/>
        <v>#N/A</v>
      </c>
      <c r="AA422" s="685"/>
      <c r="AB422" s="684"/>
    </row>
    <row r="423" spans="22:28" x14ac:dyDescent="0.2">
      <c r="V423" s="687"/>
      <c r="W423" s="686" t="str">
        <f t="shared" si="13"/>
        <v>1D</v>
      </c>
      <c r="X423" s="682" t="e">
        <f ca="1">_xll.qlCalendarAdvance(Calendar,X422,W423,"f",FALSE)</f>
        <v>#NAME?</v>
      </c>
      <c r="Y423" s="681" t="e">
        <f ca="1">_xll.qlCalendarAdvance(Calendar,X423,NDays&amp;"D")</f>
        <v>#NAME?</v>
      </c>
      <c r="Z423" s="680" t="e">
        <f ca="1"/>
        <v>#N/A</v>
      </c>
      <c r="AA423" s="685"/>
      <c r="AB423" s="684"/>
    </row>
    <row r="424" spans="22:28" x14ac:dyDescent="0.2">
      <c r="V424" s="687"/>
      <c r="W424" s="686" t="str">
        <f t="shared" si="13"/>
        <v>1D</v>
      </c>
      <c r="X424" s="682" t="e">
        <f ca="1">_xll.qlCalendarAdvance(Calendar,X423,W424,"f",FALSE)</f>
        <v>#NAME?</v>
      </c>
      <c r="Y424" s="681" t="e">
        <f ca="1">_xll.qlCalendarAdvance(Calendar,X424,NDays&amp;"D")</f>
        <v>#NAME?</v>
      </c>
      <c r="Z424" s="680" t="e">
        <f ca="1"/>
        <v>#N/A</v>
      </c>
      <c r="AA424" s="685"/>
      <c r="AB424" s="684"/>
    </row>
    <row r="425" spans="22:28" x14ac:dyDescent="0.2">
      <c r="V425" s="687"/>
      <c r="W425" s="686" t="str">
        <f t="shared" si="13"/>
        <v>1D</v>
      </c>
      <c r="X425" s="682" t="e">
        <f ca="1">_xll.qlCalendarAdvance(Calendar,X424,W425,"f",FALSE)</f>
        <v>#NAME?</v>
      </c>
      <c r="Y425" s="681" t="e">
        <f ca="1">_xll.qlCalendarAdvance(Calendar,X425,NDays&amp;"D")</f>
        <v>#NAME?</v>
      </c>
      <c r="Z425" s="680" t="e">
        <f ca="1"/>
        <v>#N/A</v>
      </c>
      <c r="AA425" s="685"/>
      <c r="AB425" s="684"/>
    </row>
    <row r="426" spans="22:28" x14ac:dyDescent="0.2">
      <c r="V426" s="687"/>
      <c r="W426" s="686" t="str">
        <f t="shared" si="13"/>
        <v>1D</v>
      </c>
      <c r="X426" s="682" t="e">
        <f ca="1">_xll.qlCalendarAdvance(Calendar,X425,W426,"f",FALSE)</f>
        <v>#NAME?</v>
      </c>
      <c r="Y426" s="681" t="e">
        <f ca="1">_xll.qlCalendarAdvance(Calendar,X426,NDays&amp;"D")</f>
        <v>#NAME?</v>
      </c>
      <c r="Z426" s="680" t="e">
        <f ca="1"/>
        <v>#N/A</v>
      </c>
      <c r="AA426" s="685"/>
      <c r="AB426" s="684"/>
    </row>
    <row r="427" spans="22:28" x14ac:dyDescent="0.2">
      <c r="V427" s="687"/>
      <c r="W427" s="686" t="str">
        <f t="shared" si="13"/>
        <v>1D</v>
      </c>
      <c r="X427" s="682" t="e">
        <f ca="1">_xll.qlCalendarAdvance(Calendar,X426,W427,"f",FALSE)</f>
        <v>#NAME?</v>
      </c>
      <c r="Y427" s="681" t="e">
        <f ca="1">_xll.qlCalendarAdvance(Calendar,X427,NDays&amp;"D")</f>
        <v>#NAME?</v>
      </c>
      <c r="Z427" s="680" t="e">
        <f ca="1"/>
        <v>#N/A</v>
      </c>
      <c r="AA427" s="685"/>
      <c r="AB427" s="684"/>
    </row>
    <row r="428" spans="22:28" x14ac:dyDescent="0.2">
      <c r="V428" s="687"/>
      <c r="W428" s="686" t="str">
        <f t="shared" si="13"/>
        <v>1D</v>
      </c>
      <c r="X428" s="682" t="e">
        <f ca="1">_xll.qlCalendarAdvance(Calendar,X427,W428,"f",FALSE)</f>
        <v>#NAME?</v>
      </c>
      <c r="Y428" s="681" t="e">
        <f ca="1">_xll.qlCalendarAdvance(Calendar,X428,NDays&amp;"D")</f>
        <v>#NAME?</v>
      </c>
      <c r="Z428" s="680" t="e">
        <f ca="1"/>
        <v>#N/A</v>
      </c>
      <c r="AA428" s="685"/>
      <c r="AB428" s="684"/>
    </row>
    <row r="429" spans="22:28" x14ac:dyDescent="0.2">
      <c r="V429" s="687"/>
      <c r="W429" s="686" t="str">
        <f t="shared" si="13"/>
        <v>1D</v>
      </c>
      <c r="X429" s="682" t="e">
        <f ca="1">_xll.qlCalendarAdvance(Calendar,X428,W429,"f",FALSE)</f>
        <v>#NAME?</v>
      </c>
      <c r="Y429" s="681" t="e">
        <f ca="1">_xll.qlCalendarAdvance(Calendar,X429,NDays&amp;"D")</f>
        <v>#NAME?</v>
      </c>
      <c r="Z429" s="680" t="e">
        <f ca="1"/>
        <v>#N/A</v>
      </c>
      <c r="AA429" s="685"/>
      <c r="AB429" s="684"/>
    </row>
    <row r="430" spans="22:28" x14ac:dyDescent="0.2">
      <c r="V430" s="687"/>
      <c r="W430" s="686" t="str">
        <f t="shared" si="13"/>
        <v>1D</v>
      </c>
      <c r="X430" s="682" t="e">
        <f ca="1">_xll.qlCalendarAdvance(Calendar,X429,W430,"f",FALSE)</f>
        <v>#NAME?</v>
      </c>
      <c r="Y430" s="681" t="e">
        <f ca="1">_xll.qlCalendarAdvance(Calendar,X430,NDays&amp;"D")</f>
        <v>#NAME?</v>
      </c>
      <c r="Z430" s="680" t="e">
        <f ca="1"/>
        <v>#N/A</v>
      </c>
      <c r="AA430" s="685"/>
      <c r="AB430" s="684"/>
    </row>
    <row r="431" spans="22:28" x14ac:dyDescent="0.2">
      <c r="V431" s="687"/>
      <c r="W431" s="686" t="str">
        <f t="shared" si="13"/>
        <v>1D</v>
      </c>
      <c r="X431" s="682" t="e">
        <f ca="1">_xll.qlCalendarAdvance(Calendar,X430,W431,"f",FALSE)</f>
        <v>#NAME?</v>
      </c>
      <c r="Y431" s="681" t="e">
        <f ca="1">_xll.qlCalendarAdvance(Calendar,X431,NDays&amp;"D")</f>
        <v>#NAME?</v>
      </c>
      <c r="Z431" s="680" t="e">
        <f ca="1"/>
        <v>#N/A</v>
      </c>
      <c r="AA431" s="685"/>
      <c r="AB431" s="684"/>
    </row>
    <row r="432" spans="22:28" x14ac:dyDescent="0.2">
      <c r="V432" s="687"/>
      <c r="W432" s="686" t="str">
        <f t="shared" si="13"/>
        <v>1D</v>
      </c>
      <c r="X432" s="682" t="e">
        <f ca="1">_xll.qlCalendarAdvance(Calendar,X431,W432,"f",FALSE)</f>
        <v>#NAME?</v>
      </c>
      <c r="Y432" s="681" t="e">
        <f ca="1">_xll.qlCalendarAdvance(Calendar,X432,NDays&amp;"D")</f>
        <v>#NAME?</v>
      </c>
      <c r="Z432" s="680" t="e">
        <f ca="1"/>
        <v>#N/A</v>
      </c>
      <c r="AA432" s="685"/>
      <c r="AB432" s="684"/>
    </row>
    <row r="433" spans="22:28" x14ac:dyDescent="0.2">
      <c r="V433" s="687"/>
      <c r="W433" s="686" t="str">
        <f t="shared" si="13"/>
        <v>1D</v>
      </c>
      <c r="X433" s="682" t="e">
        <f ca="1">_xll.qlCalendarAdvance(Calendar,X432,W433,"f",FALSE)</f>
        <v>#NAME?</v>
      </c>
      <c r="Y433" s="681" t="e">
        <f ca="1">_xll.qlCalendarAdvance(Calendar,X433,NDays&amp;"D")</f>
        <v>#NAME?</v>
      </c>
      <c r="Z433" s="680" t="e">
        <f ca="1"/>
        <v>#N/A</v>
      </c>
      <c r="AA433" s="685"/>
      <c r="AB433" s="684"/>
    </row>
    <row r="434" spans="22:28" x14ac:dyDescent="0.2">
      <c r="V434" s="687"/>
      <c r="W434" s="686" t="str">
        <f t="shared" si="13"/>
        <v>1D</v>
      </c>
      <c r="X434" s="682" t="e">
        <f ca="1">_xll.qlCalendarAdvance(Calendar,X433,W434,"f",FALSE)</f>
        <v>#NAME?</v>
      </c>
      <c r="Y434" s="681" t="e">
        <f ca="1">_xll.qlCalendarAdvance(Calendar,X434,NDays&amp;"D")</f>
        <v>#NAME?</v>
      </c>
      <c r="Z434" s="680" t="e">
        <f ca="1"/>
        <v>#N/A</v>
      </c>
      <c r="AA434" s="685"/>
      <c r="AB434" s="684"/>
    </row>
    <row r="435" spans="22:28" x14ac:dyDescent="0.2">
      <c r="V435" s="687"/>
      <c r="W435" s="686" t="str">
        <f t="shared" si="13"/>
        <v>1D</v>
      </c>
      <c r="X435" s="682" t="e">
        <f ca="1">_xll.qlCalendarAdvance(Calendar,X434,W435,"f",FALSE)</f>
        <v>#NAME?</v>
      </c>
      <c r="Y435" s="681" t="e">
        <f ca="1">_xll.qlCalendarAdvance(Calendar,X435,NDays&amp;"D")</f>
        <v>#NAME?</v>
      </c>
      <c r="Z435" s="680" t="e">
        <f ca="1"/>
        <v>#N/A</v>
      </c>
      <c r="AA435" s="685"/>
      <c r="AB435" s="684"/>
    </row>
    <row r="436" spans="22:28" x14ac:dyDescent="0.2">
      <c r="V436" s="687"/>
      <c r="W436" s="686" t="str">
        <f t="shared" si="13"/>
        <v>1D</v>
      </c>
      <c r="X436" s="682" t="e">
        <f ca="1">_xll.qlCalendarAdvance(Calendar,X435,W436,"f",FALSE)</f>
        <v>#NAME?</v>
      </c>
      <c r="Y436" s="681" t="e">
        <f ca="1">_xll.qlCalendarAdvance(Calendar,X436,NDays&amp;"D")</f>
        <v>#NAME?</v>
      </c>
      <c r="Z436" s="680" t="e">
        <f ca="1"/>
        <v>#N/A</v>
      </c>
      <c r="AA436" s="685"/>
      <c r="AB436" s="684"/>
    </row>
    <row r="437" spans="22:28" x14ac:dyDescent="0.2">
      <c r="V437" s="687"/>
      <c r="W437" s="686" t="str">
        <f t="shared" si="13"/>
        <v>1D</v>
      </c>
      <c r="X437" s="682" t="e">
        <f ca="1">_xll.qlCalendarAdvance(Calendar,X436,W437,"f",FALSE)</f>
        <v>#NAME?</v>
      </c>
      <c r="Y437" s="681" t="e">
        <f ca="1">_xll.qlCalendarAdvance(Calendar,X437,NDays&amp;"D")</f>
        <v>#NAME?</v>
      </c>
      <c r="Z437" s="680" t="e">
        <f ca="1"/>
        <v>#N/A</v>
      </c>
      <c r="AA437" s="685"/>
      <c r="AB437" s="684"/>
    </row>
    <row r="438" spans="22:28" x14ac:dyDescent="0.2">
      <c r="V438" s="687"/>
      <c r="W438" s="686" t="str">
        <f t="shared" si="13"/>
        <v>1D</v>
      </c>
      <c r="X438" s="682" t="e">
        <f ca="1">_xll.qlCalendarAdvance(Calendar,X437,W438,"f",FALSE)</f>
        <v>#NAME?</v>
      </c>
      <c r="Y438" s="681" t="e">
        <f ca="1">_xll.qlCalendarAdvance(Calendar,X438,NDays&amp;"D")</f>
        <v>#NAME?</v>
      </c>
      <c r="Z438" s="680" t="e">
        <f ca="1"/>
        <v>#N/A</v>
      </c>
      <c r="AA438" s="685"/>
      <c r="AB438" s="684"/>
    </row>
    <row r="439" spans="22:28" x14ac:dyDescent="0.2">
      <c r="V439" s="687"/>
      <c r="W439" s="686" t="str">
        <f t="shared" si="13"/>
        <v>1D</v>
      </c>
      <c r="X439" s="682" t="e">
        <f ca="1">_xll.qlCalendarAdvance(Calendar,X438,W439,"f",FALSE)</f>
        <v>#NAME?</v>
      </c>
      <c r="Y439" s="681" t="e">
        <f ca="1">_xll.qlCalendarAdvance(Calendar,X439,NDays&amp;"D")</f>
        <v>#NAME?</v>
      </c>
      <c r="Z439" s="680" t="e">
        <f ca="1"/>
        <v>#N/A</v>
      </c>
      <c r="AA439" s="685"/>
      <c r="AB439" s="684"/>
    </row>
    <row r="440" spans="22:28" x14ac:dyDescent="0.2">
      <c r="V440" s="687"/>
      <c r="W440" s="686" t="str">
        <f t="shared" si="13"/>
        <v>1D</v>
      </c>
      <c r="X440" s="682" t="e">
        <f ca="1">_xll.qlCalendarAdvance(Calendar,X439,W440,"f",FALSE)</f>
        <v>#NAME?</v>
      </c>
      <c r="Y440" s="681" t="e">
        <f ca="1">_xll.qlCalendarAdvance(Calendar,X440,NDays&amp;"D")</f>
        <v>#NAME?</v>
      </c>
      <c r="Z440" s="680" t="e">
        <f ca="1"/>
        <v>#N/A</v>
      </c>
      <c r="AA440" s="685"/>
      <c r="AB440" s="684"/>
    </row>
    <row r="441" spans="22:28" x14ac:dyDescent="0.2">
      <c r="V441" s="687"/>
      <c r="W441" s="686" t="str">
        <f t="shared" si="13"/>
        <v>1D</v>
      </c>
      <c r="X441" s="682" t="e">
        <f ca="1">_xll.qlCalendarAdvance(Calendar,X440,W441,"f",FALSE)</f>
        <v>#NAME?</v>
      </c>
      <c r="Y441" s="681" t="e">
        <f ca="1">_xll.qlCalendarAdvance(Calendar,X441,NDays&amp;"D")</f>
        <v>#NAME?</v>
      </c>
      <c r="Z441" s="680" t="e">
        <f ca="1"/>
        <v>#N/A</v>
      </c>
      <c r="AA441" s="685"/>
      <c r="AB441" s="684"/>
    </row>
    <row r="442" spans="22:28" x14ac:dyDescent="0.2">
      <c r="V442" s="687"/>
      <c r="W442" s="686" t="str">
        <f t="shared" si="13"/>
        <v>1D</v>
      </c>
      <c r="X442" s="682" t="e">
        <f ca="1">_xll.qlCalendarAdvance(Calendar,X441,W442,"f",FALSE)</f>
        <v>#NAME?</v>
      </c>
      <c r="Y442" s="681" t="e">
        <f ca="1">_xll.qlCalendarAdvance(Calendar,X442,NDays&amp;"D")</f>
        <v>#NAME?</v>
      </c>
      <c r="Z442" s="680" t="e">
        <f ca="1"/>
        <v>#N/A</v>
      </c>
      <c r="AA442" s="685"/>
      <c r="AB442" s="684"/>
    </row>
    <row r="443" spans="22:28" x14ac:dyDescent="0.2">
      <c r="V443" s="687"/>
      <c r="W443" s="686" t="str">
        <f t="shared" si="13"/>
        <v>1D</v>
      </c>
      <c r="X443" s="682" t="e">
        <f ca="1">_xll.qlCalendarAdvance(Calendar,X442,W443,"f",FALSE)</f>
        <v>#NAME?</v>
      </c>
      <c r="Y443" s="681" t="e">
        <f ca="1">_xll.qlCalendarAdvance(Calendar,X443,NDays&amp;"D")</f>
        <v>#NAME?</v>
      </c>
      <c r="Z443" s="680" t="e">
        <f ca="1"/>
        <v>#N/A</v>
      </c>
      <c r="AA443" s="685"/>
      <c r="AB443" s="684"/>
    </row>
    <row r="444" spans="22:28" x14ac:dyDescent="0.2">
      <c r="V444" s="687"/>
      <c r="W444" s="686" t="str">
        <f t="shared" si="13"/>
        <v>1D</v>
      </c>
      <c r="X444" s="682" t="e">
        <f ca="1">_xll.qlCalendarAdvance(Calendar,X443,W444,"f",FALSE)</f>
        <v>#NAME?</v>
      </c>
      <c r="Y444" s="681" t="e">
        <f ca="1">_xll.qlCalendarAdvance(Calendar,X444,NDays&amp;"D")</f>
        <v>#NAME?</v>
      </c>
      <c r="Z444" s="680" t="e">
        <f ca="1"/>
        <v>#N/A</v>
      </c>
      <c r="AA444" s="685"/>
      <c r="AB444" s="684"/>
    </row>
    <row r="445" spans="22:28" x14ac:dyDescent="0.2">
      <c r="V445" s="687"/>
      <c r="W445" s="686" t="str">
        <f t="shared" si="13"/>
        <v>1D</v>
      </c>
      <c r="X445" s="682" t="e">
        <f ca="1">_xll.qlCalendarAdvance(Calendar,X444,W445,"f",FALSE)</f>
        <v>#NAME?</v>
      </c>
      <c r="Y445" s="681" t="e">
        <f ca="1">_xll.qlCalendarAdvance(Calendar,X445,NDays&amp;"D")</f>
        <v>#NAME?</v>
      </c>
      <c r="Z445" s="680" t="e">
        <f ca="1"/>
        <v>#N/A</v>
      </c>
      <c r="AA445" s="685"/>
      <c r="AB445" s="684"/>
    </row>
    <row r="446" spans="22:28" x14ac:dyDescent="0.2">
      <c r="V446" s="687"/>
      <c r="W446" s="686" t="str">
        <f t="shared" si="13"/>
        <v>1D</v>
      </c>
      <c r="X446" s="682" t="e">
        <f ca="1">_xll.qlCalendarAdvance(Calendar,X445,W446,"f",FALSE)</f>
        <v>#NAME?</v>
      </c>
      <c r="Y446" s="681" t="e">
        <f ca="1">_xll.qlCalendarAdvance(Calendar,X446,NDays&amp;"D")</f>
        <v>#NAME?</v>
      </c>
      <c r="Z446" s="680" t="e">
        <f ca="1"/>
        <v>#N/A</v>
      </c>
      <c r="AA446" s="685"/>
      <c r="AB446" s="684"/>
    </row>
    <row r="447" spans="22:28" x14ac:dyDescent="0.2">
      <c r="V447" s="687"/>
      <c r="W447" s="686" t="str">
        <f t="shared" si="13"/>
        <v>1D</v>
      </c>
      <c r="X447" s="682" t="e">
        <f ca="1">_xll.qlCalendarAdvance(Calendar,X446,W447,"f",FALSE)</f>
        <v>#NAME?</v>
      </c>
      <c r="Y447" s="681" t="e">
        <f ca="1">_xll.qlCalendarAdvance(Calendar,X447,NDays&amp;"D")</f>
        <v>#NAME?</v>
      </c>
      <c r="Z447" s="680" t="e">
        <f ca="1"/>
        <v>#N/A</v>
      </c>
      <c r="AA447" s="685"/>
      <c r="AB447" s="684"/>
    </row>
    <row r="448" spans="22:28" x14ac:dyDescent="0.2">
      <c r="V448" s="687"/>
      <c r="W448" s="686" t="str">
        <f t="shared" si="13"/>
        <v>1D</v>
      </c>
      <c r="X448" s="682" t="e">
        <f ca="1">_xll.qlCalendarAdvance(Calendar,X447,W448,"f",FALSE)</f>
        <v>#NAME?</v>
      </c>
      <c r="Y448" s="681" t="e">
        <f ca="1">_xll.qlCalendarAdvance(Calendar,X448,NDays&amp;"D")</f>
        <v>#NAME?</v>
      </c>
      <c r="Z448" s="680" t="e">
        <f ca="1"/>
        <v>#N/A</v>
      </c>
      <c r="AA448" s="685"/>
      <c r="AB448" s="684"/>
    </row>
    <row r="449" spans="22:28" x14ac:dyDescent="0.2">
      <c r="V449" s="687"/>
      <c r="W449" s="686" t="str">
        <f t="shared" si="13"/>
        <v>1D</v>
      </c>
      <c r="X449" s="682" t="e">
        <f ca="1">_xll.qlCalendarAdvance(Calendar,X448,W449,"f",FALSE)</f>
        <v>#NAME?</v>
      </c>
      <c r="Y449" s="681" t="e">
        <f ca="1">_xll.qlCalendarAdvance(Calendar,X449,NDays&amp;"D")</f>
        <v>#NAME?</v>
      </c>
      <c r="Z449" s="680" t="e">
        <f ca="1"/>
        <v>#N/A</v>
      </c>
      <c r="AA449" s="685"/>
      <c r="AB449" s="684"/>
    </row>
    <row r="450" spans="22:28" x14ac:dyDescent="0.2">
      <c r="V450" s="687"/>
      <c r="W450" s="686" t="str">
        <f t="shared" si="13"/>
        <v>1D</v>
      </c>
      <c r="X450" s="682" t="e">
        <f ca="1">_xll.qlCalendarAdvance(Calendar,X449,W450,"f",FALSE)</f>
        <v>#NAME?</v>
      </c>
      <c r="Y450" s="681" t="e">
        <f ca="1">_xll.qlCalendarAdvance(Calendar,X450,NDays&amp;"D")</f>
        <v>#NAME?</v>
      </c>
      <c r="Z450" s="680" t="e">
        <f ca="1"/>
        <v>#N/A</v>
      </c>
      <c r="AA450" s="685"/>
      <c r="AB450" s="684"/>
    </row>
    <row r="451" spans="22:28" x14ac:dyDescent="0.2">
      <c r="V451" s="687"/>
      <c r="W451" s="686" t="str">
        <f t="shared" si="13"/>
        <v>1D</v>
      </c>
      <c r="X451" s="682" t="e">
        <f ca="1">_xll.qlCalendarAdvance(Calendar,X450,W451,"f",FALSE)</f>
        <v>#NAME?</v>
      </c>
      <c r="Y451" s="681" t="e">
        <f ca="1">_xll.qlCalendarAdvance(Calendar,X451,NDays&amp;"D")</f>
        <v>#NAME?</v>
      </c>
      <c r="Z451" s="680" t="e">
        <f ca="1"/>
        <v>#N/A</v>
      </c>
      <c r="AA451" s="685"/>
      <c r="AB451" s="684"/>
    </row>
    <row r="452" spans="22:28" x14ac:dyDescent="0.2">
      <c r="V452" s="687"/>
      <c r="W452" s="686" t="str">
        <f t="shared" si="13"/>
        <v>1D</v>
      </c>
      <c r="X452" s="682" t="e">
        <f ca="1">_xll.qlCalendarAdvance(Calendar,X451,W452,"f",FALSE)</f>
        <v>#NAME?</v>
      </c>
      <c r="Y452" s="681" t="e">
        <f ca="1">_xll.qlCalendarAdvance(Calendar,X452,NDays&amp;"D")</f>
        <v>#NAME?</v>
      </c>
      <c r="Z452" s="680" t="e">
        <f ca="1"/>
        <v>#N/A</v>
      </c>
      <c r="AA452" s="685"/>
      <c r="AB452" s="684"/>
    </row>
    <row r="453" spans="22:28" x14ac:dyDescent="0.2">
      <c r="V453" s="687"/>
      <c r="W453" s="686" t="str">
        <f t="shared" si="13"/>
        <v>1D</v>
      </c>
      <c r="X453" s="682" t="e">
        <f ca="1">_xll.qlCalendarAdvance(Calendar,X452,W453,"f",FALSE)</f>
        <v>#NAME?</v>
      </c>
      <c r="Y453" s="681" t="e">
        <f ca="1">_xll.qlCalendarAdvance(Calendar,X453,NDays&amp;"D")</f>
        <v>#NAME?</v>
      </c>
      <c r="Z453" s="680" t="e">
        <f ca="1"/>
        <v>#N/A</v>
      </c>
      <c r="AA453" s="685"/>
      <c r="AB453" s="684"/>
    </row>
    <row r="454" spans="22:28" x14ac:dyDescent="0.2">
      <c r="V454" s="687"/>
      <c r="W454" s="686" t="str">
        <f t="shared" si="13"/>
        <v>1D</v>
      </c>
      <c r="X454" s="682" t="e">
        <f ca="1">_xll.qlCalendarAdvance(Calendar,X453,W454,"f",FALSE)</f>
        <v>#NAME?</v>
      </c>
      <c r="Y454" s="681" t="e">
        <f ca="1">_xll.qlCalendarAdvance(Calendar,X454,NDays&amp;"D")</f>
        <v>#NAME?</v>
      </c>
      <c r="Z454" s="680" t="e">
        <f ca="1"/>
        <v>#N/A</v>
      </c>
      <c r="AA454" s="685"/>
      <c r="AB454" s="684"/>
    </row>
    <row r="455" spans="22:28" x14ac:dyDescent="0.2">
      <c r="V455" s="687"/>
      <c r="W455" s="686" t="str">
        <f t="shared" si="13"/>
        <v>1D</v>
      </c>
      <c r="X455" s="682" t="e">
        <f ca="1">_xll.qlCalendarAdvance(Calendar,X454,W455,"f",FALSE)</f>
        <v>#NAME?</v>
      </c>
      <c r="Y455" s="681" t="e">
        <f ca="1">_xll.qlCalendarAdvance(Calendar,X455,NDays&amp;"D")</f>
        <v>#NAME?</v>
      </c>
      <c r="Z455" s="680" t="e">
        <f ca="1"/>
        <v>#N/A</v>
      </c>
      <c r="AA455" s="685"/>
      <c r="AB455" s="684"/>
    </row>
    <row r="456" spans="22:28" x14ac:dyDescent="0.2">
      <c r="V456" s="687"/>
      <c r="W456" s="686" t="str">
        <f t="shared" si="13"/>
        <v>1D</v>
      </c>
      <c r="X456" s="682" t="e">
        <f ca="1">_xll.qlCalendarAdvance(Calendar,X455,W456,"f",FALSE)</f>
        <v>#NAME?</v>
      </c>
      <c r="Y456" s="681" t="e">
        <f ca="1">_xll.qlCalendarAdvance(Calendar,X456,NDays&amp;"D")</f>
        <v>#NAME?</v>
      </c>
      <c r="Z456" s="680" t="e">
        <f ca="1"/>
        <v>#N/A</v>
      </c>
      <c r="AA456" s="685"/>
      <c r="AB456" s="684"/>
    </row>
    <row r="457" spans="22:28" x14ac:dyDescent="0.2">
      <c r="V457" s="687"/>
      <c r="W457" s="686" t="str">
        <f t="shared" si="13"/>
        <v>1D</v>
      </c>
      <c r="X457" s="682" t="e">
        <f ca="1">_xll.qlCalendarAdvance(Calendar,X456,W457,"f",FALSE)</f>
        <v>#NAME?</v>
      </c>
      <c r="Y457" s="681" t="e">
        <f ca="1">_xll.qlCalendarAdvance(Calendar,X457,NDays&amp;"D")</f>
        <v>#NAME?</v>
      </c>
      <c r="Z457" s="680" t="e">
        <f ca="1"/>
        <v>#N/A</v>
      </c>
      <c r="AA457" s="685"/>
      <c r="AB457" s="684"/>
    </row>
    <row r="458" spans="22:28" x14ac:dyDescent="0.2">
      <c r="V458" s="687"/>
      <c r="W458" s="686" t="str">
        <f t="shared" si="13"/>
        <v>1D</v>
      </c>
      <c r="X458" s="682" t="e">
        <f ca="1">_xll.qlCalendarAdvance(Calendar,X457,W458,"f",FALSE)</f>
        <v>#NAME?</v>
      </c>
      <c r="Y458" s="681" t="e">
        <f ca="1">_xll.qlCalendarAdvance(Calendar,X458,NDays&amp;"D")</f>
        <v>#NAME?</v>
      </c>
      <c r="Z458" s="680" t="e">
        <f ca="1"/>
        <v>#N/A</v>
      </c>
      <c r="AA458" s="685"/>
      <c r="AB458" s="684"/>
    </row>
    <row r="459" spans="22:28" x14ac:dyDescent="0.2">
      <c r="V459" s="687"/>
      <c r="W459" s="686" t="str">
        <f t="shared" si="13"/>
        <v>1D</v>
      </c>
      <c r="X459" s="682" t="e">
        <f ca="1">_xll.qlCalendarAdvance(Calendar,X458,W459,"f",FALSE)</f>
        <v>#NAME?</v>
      </c>
      <c r="Y459" s="681" t="e">
        <f ca="1">_xll.qlCalendarAdvance(Calendar,X459,NDays&amp;"D")</f>
        <v>#NAME?</v>
      </c>
      <c r="Z459" s="680" t="e">
        <f ca="1"/>
        <v>#N/A</v>
      </c>
      <c r="AA459" s="685"/>
      <c r="AB459" s="684"/>
    </row>
    <row r="460" spans="22:28" x14ac:dyDescent="0.2">
      <c r="V460" s="687"/>
      <c r="W460" s="686" t="str">
        <f t="shared" ref="W460:W528" si="14">W459</f>
        <v>1D</v>
      </c>
      <c r="X460" s="682" t="e">
        <f ca="1">_xll.qlCalendarAdvance(Calendar,X459,W460,"f",FALSE)</f>
        <v>#NAME?</v>
      </c>
      <c r="Y460" s="681" t="e">
        <f ca="1">_xll.qlCalendarAdvance(Calendar,X460,NDays&amp;"D")</f>
        <v>#NAME?</v>
      </c>
      <c r="Z460" s="680" t="e">
        <f ca="1"/>
        <v>#N/A</v>
      </c>
      <c r="AA460" s="685"/>
      <c r="AB460" s="684"/>
    </row>
    <row r="461" spans="22:28" x14ac:dyDescent="0.2">
      <c r="V461" s="687"/>
      <c r="W461" s="686" t="str">
        <f t="shared" si="14"/>
        <v>1D</v>
      </c>
      <c r="X461" s="682" t="e">
        <f ca="1">_xll.qlCalendarAdvance(Calendar,X460,W461,"f",FALSE)</f>
        <v>#NAME?</v>
      </c>
      <c r="Y461" s="681" t="e">
        <f ca="1">_xll.qlCalendarAdvance(Calendar,X461,NDays&amp;"D")</f>
        <v>#NAME?</v>
      </c>
      <c r="Z461" s="680" t="e">
        <f ca="1"/>
        <v>#N/A</v>
      </c>
      <c r="AA461" s="685"/>
      <c r="AB461" s="684"/>
    </row>
    <row r="462" spans="22:28" x14ac:dyDescent="0.2">
      <c r="V462" s="687"/>
      <c r="W462" s="686" t="str">
        <f t="shared" si="14"/>
        <v>1D</v>
      </c>
      <c r="X462" s="682" t="e">
        <f ca="1">_xll.qlCalendarAdvance(Calendar,X461,W462,"f",FALSE)</f>
        <v>#NAME?</v>
      </c>
      <c r="Y462" s="681" t="e">
        <f ca="1">_xll.qlCalendarAdvance(Calendar,X462,NDays&amp;"D")</f>
        <v>#NAME?</v>
      </c>
      <c r="Z462" s="680" t="e">
        <f ca="1"/>
        <v>#N/A</v>
      </c>
      <c r="AA462" s="685"/>
      <c r="AB462" s="684"/>
    </row>
    <row r="463" spans="22:28" x14ac:dyDescent="0.2">
      <c r="V463" s="687"/>
      <c r="W463" s="686" t="str">
        <f t="shared" si="14"/>
        <v>1D</v>
      </c>
      <c r="X463" s="682" t="e">
        <f ca="1">_xll.qlCalendarAdvance(Calendar,X462,W463,"f",FALSE)</f>
        <v>#NAME?</v>
      </c>
      <c r="Y463" s="681" t="e">
        <f ca="1">_xll.qlCalendarAdvance(Calendar,X463,NDays&amp;"D")</f>
        <v>#NAME?</v>
      </c>
      <c r="Z463" s="680" t="e">
        <f ca="1"/>
        <v>#N/A</v>
      </c>
      <c r="AA463" s="685"/>
      <c r="AB463" s="684"/>
    </row>
    <row r="464" spans="22:28" x14ac:dyDescent="0.2">
      <c r="V464" s="687"/>
      <c r="W464" s="686" t="str">
        <f t="shared" si="14"/>
        <v>1D</v>
      </c>
      <c r="X464" s="682" t="e">
        <f ca="1">_xll.qlCalendarAdvance(Calendar,X463,W464,"f",FALSE)</f>
        <v>#NAME?</v>
      </c>
      <c r="Y464" s="681" t="e">
        <f ca="1">_xll.qlCalendarAdvance(Calendar,X464,NDays&amp;"D")</f>
        <v>#NAME?</v>
      </c>
      <c r="Z464" s="680" t="e">
        <f ca="1"/>
        <v>#N/A</v>
      </c>
      <c r="AA464" s="685"/>
      <c r="AB464" s="684"/>
    </row>
    <row r="465" spans="22:28" x14ac:dyDescent="0.2">
      <c r="V465" s="687"/>
      <c r="W465" s="686" t="str">
        <f t="shared" si="14"/>
        <v>1D</v>
      </c>
      <c r="X465" s="682" t="e">
        <f ca="1">_xll.qlCalendarAdvance(Calendar,X464,W465,"f",FALSE)</f>
        <v>#NAME?</v>
      </c>
      <c r="Y465" s="681" t="e">
        <f ca="1">_xll.qlCalendarAdvance(Calendar,X465,NDays&amp;"D")</f>
        <v>#NAME?</v>
      </c>
      <c r="Z465" s="680" t="e">
        <f ca="1"/>
        <v>#N/A</v>
      </c>
      <c r="AA465" s="685"/>
      <c r="AB465" s="684"/>
    </row>
    <row r="466" spans="22:28" x14ac:dyDescent="0.2">
      <c r="V466" s="687"/>
      <c r="W466" s="686" t="str">
        <f t="shared" si="14"/>
        <v>1D</v>
      </c>
      <c r="X466" s="682" t="e">
        <f ca="1">_xll.qlCalendarAdvance(Calendar,X465,W466,"f",FALSE)</f>
        <v>#NAME?</v>
      </c>
      <c r="Y466" s="681" t="e">
        <f ca="1">_xll.qlCalendarAdvance(Calendar,X466,NDays&amp;"D")</f>
        <v>#NAME?</v>
      </c>
      <c r="Z466" s="680" t="e">
        <f ca="1"/>
        <v>#N/A</v>
      </c>
      <c r="AA466" s="685"/>
      <c r="AB466" s="684"/>
    </row>
    <row r="467" spans="22:28" x14ac:dyDescent="0.2">
      <c r="V467" s="687"/>
      <c r="W467" s="686" t="str">
        <f t="shared" si="14"/>
        <v>1D</v>
      </c>
      <c r="X467" s="682" t="e">
        <f ca="1">_xll.qlCalendarAdvance(Calendar,X466,W467,"f",FALSE)</f>
        <v>#NAME?</v>
      </c>
      <c r="Y467" s="681" t="e">
        <f ca="1">_xll.qlCalendarAdvance(Calendar,X467,NDays&amp;"D")</f>
        <v>#NAME?</v>
      </c>
      <c r="Z467" s="680" t="e">
        <f ca="1"/>
        <v>#N/A</v>
      </c>
      <c r="AA467" s="685"/>
      <c r="AB467" s="684"/>
    </row>
    <row r="468" spans="22:28" x14ac:dyDescent="0.2">
      <c r="V468" s="687"/>
      <c r="W468" s="686" t="str">
        <f t="shared" si="14"/>
        <v>1D</v>
      </c>
      <c r="X468" s="682" t="e">
        <f ca="1">_xll.qlCalendarAdvance(Calendar,X467,W468,"f",FALSE)</f>
        <v>#NAME?</v>
      </c>
      <c r="Y468" s="681" t="e">
        <f ca="1">_xll.qlCalendarAdvance(Calendar,X468,NDays&amp;"D")</f>
        <v>#NAME?</v>
      </c>
      <c r="Z468" s="680" t="e">
        <f ca="1"/>
        <v>#N/A</v>
      </c>
      <c r="AA468" s="685"/>
      <c r="AB468" s="684"/>
    </row>
    <row r="469" spans="22:28" x14ac:dyDescent="0.2">
      <c r="V469" s="687"/>
      <c r="W469" s="686" t="str">
        <f t="shared" si="14"/>
        <v>1D</v>
      </c>
      <c r="X469" s="682" t="e">
        <f ca="1">_xll.qlCalendarAdvance(Calendar,X468,W469,"f",FALSE)</f>
        <v>#NAME?</v>
      </c>
      <c r="Y469" s="681" t="e">
        <f ca="1">_xll.qlCalendarAdvance(Calendar,X469,NDays&amp;"D")</f>
        <v>#NAME?</v>
      </c>
      <c r="Z469" s="680" t="e">
        <f ca="1"/>
        <v>#N/A</v>
      </c>
      <c r="AA469" s="685"/>
      <c r="AB469" s="684"/>
    </row>
    <row r="470" spans="22:28" x14ac:dyDescent="0.2">
      <c r="V470" s="687"/>
      <c r="W470" s="686" t="str">
        <f t="shared" si="14"/>
        <v>1D</v>
      </c>
      <c r="X470" s="682" t="e">
        <f ca="1">_xll.qlCalendarAdvance(Calendar,X469,W470,"f",FALSE)</f>
        <v>#NAME?</v>
      </c>
      <c r="Y470" s="681" t="e">
        <f ca="1">_xll.qlCalendarAdvance(Calendar,X470,NDays&amp;"D")</f>
        <v>#NAME?</v>
      </c>
      <c r="Z470" s="680" t="e">
        <f ca="1"/>
        <v>#N/A</v>
      </c>
      <c r="AA470" s="685"/>
      <c r="AB470" s="684"/>
    </row>
    <row r="471" spans="22:28" x14ac:dyDescent="0.2">
      <c r="V471" s="687"/>
      <c r="W471" s="686" t="str">
        <f t="shared" si="14"/>
        <v>1D</v>
      </c>
      <c r="X471" s="682" t="e">
        <f ca="1">_xll.qlCalendarAdvance(Calendar,X470,W471,"f",FALSE)</f>
        <v>#NAME?</v>
      </c>
      <c r="Y471" s="681" t="e">
        <f ca="1">_xll.qlCalendarAdvance(Calendar,X471,NDays&amp;"D")</f>
        <v>#NAME?</v>
      </c>
      <c r="Z471" s="680" t="e">
        <f ca="1"/>
        <v>#N/A</v>
      </c>
      <c r="AA471" s="685"/>
      <c r="AB471" s="684"/>
    </row>
    <row r="472" spans="22:28" x14ac:dyDescent="0.2">
      <c r="V472" s="687"/>
      <c r="W472" s="686" t="str">
        <f t="shared" si="14"/>
        <v>1D</v>
      </c>
      <c r="X472" s="682" t="e">
        <f ca="1">_xll.qlCalendarAdvance(Calendar,X471,W472,"f",FALSE)</f>
        <v>#NAME?</v>
      </c>
      <c r="Y472" s="681" t="e">
        <f ca="1">_xll.qlCalendarAdvance(Calendar,X472,NDays&amp;"D")</f>
        <v>#NAME?</v>
      </c>
      <c r="Z472" s="680" t="e">
        <f ca="1"/>
        <v>#N/A</v>
      </c>
      <c r="AA472" s="685"/>
      <c r="AB472" s="684"/>
    </row>
    <row r="473" spans="22:28" x14ac:dyDescent="0.2">
      <c r="V473" s="687"/>
      <c r="W473" s="686" t="str">
        <f t="shared" si="14"/>
        <v>1D</v>
      </c>
      <c r="X473" s="682" t="e">
        <f ca="1">_xll.qlCalendarAdvance(Calendar,X472,W473,"f",FALSE)</f>
        <v>#NAME?</v>
      </c>
      <c r="Y473" s="681" t="e">
        <f ca="1">_xll.qlCalendarAdvance(Calendar,X473,NDays&amp;"D")</f>
        <v>#NAME?</v>
      </c>
      <c r="Z473" s="680" t="e">
        <f ca="1"/>
        <v>#N/A</v>
      </c>
      <c r="AA473" s="685"/>
      <c r="AB473" s="684"/>
    </row>
    <row r="474" spans="22:28" x14ac:dyDescent="0.2">
      <c r="V474" s="687"/>
      <c r="W474" s="686" t="str">
        <f t="shared" si="14"/>
        <v>1D</v>
      </c>
      <c r="X474" s="682" t="e">
        <f ca="1">_xll.qlCalendarAdvance(Calendar,X473,W474,"f",FALSE)</f>
        <v>#NAME?</v>
      </c>
      <c r="Y474" s="681" t="e">
        <f ca="1">_xll.qlCalendarAdvance(Calendar,X474,NDays&amp;"D")</f>
        <v>#NAME?</v>
      </c>
      <c r="Z474" s="680" t="e">
        <f ca="1"/>
        <v>#N/A</v>
      </c>
      <c r="AA474" s="685"/>
      <c r="AB474" s="684"/>
    </row>
    <row r="475" spans="22:28" x14ac:dyDescent="0.2">
      <c r="V475" s="687"/>
      <c r="W475" s="686" t="str">
        <f t="shared" si="14"/>
        <v>1D</v>
      </c>
      <c r="X475" s="682" t="e">
        <f ca="1">_xll.qlCalendarAdvance(Calendar,X474,W475,"f",FALSE)</f>
        <v>#NAME?</v>
      </c>
      <c r="Y475" s="681" t="e">
        <f ca="1">_xll.qlCalendarAdvance(Calendar,X475,NDays&amp;"D")</f>
        <v>#NAME?</v>
      </c>
      <c r="Z475" s="680" t="e">
        <f ca="1"/>
        <v>#N/A</v>
      </c>
      <c r="AA475" s="685"/>
      <c r="AB475" s="684"/>
    </row>
    <row r="476" spans="22:28" x14ac:dyDescent="0.2">
      <c r="V476" s="687"/>
      <c r="W476" s="686" t="str">
        <f t="shared" si="14"/>
        <v>1D</v>
      </c>
      <c r="X476" s="682" t="e">
        <f ca="1">_xll.qlCalendarAdvance(Calendar,X475,W476,"f",FALSE)</f>
        <v>#NAME?</v>
      </c>
      <c r="Y476" s="681" t="e">
        <f ca="1">_xll.qlCalendarAdvance(Calendar,X476,NDays&amp;"D")</f>
        <v>#NAME?</v>
      </c>
      <c r="Z476" s="680" t="e">
        <f ca="1"/>
        <v>#N/A</v>
      </c>
      <c r="AA476" s="685"/>
      <c r="AB476" s="684"/>
    </row>
    <row r="477" spans="22:28" x14ac:dyDescent="0.2">
      <c r="V477" s="687"/>
      <c r="W477" s="686" t="str">
        <f t="shared" si="14"/>
        <v>1D</v>
      </c>
      <c r="X477" s="682" t="e">
        <f ca="1">_xll.qlCalendarAdvance(Calendar,X476,W477,"f",FALSE)</f>
        <v>#NAME?</v>
      </c>
      <c r="Y477" s="681" t="e">
        <f ca="1">_xll.qlCalendarAdvance(Calendar,X477,NDays&amp;"D")</f>
        <v>#NAME?</v>
      </c>
      <c r="Z477" s="680" t="e">
        <f ca="1"/>
        <v>#N/A</v>
      </c>
      <c r="AA477" s="685"/>
      <c r="AB477" s="684"/>
    </row>
    <row r="478" spans="22:28" x14ac:dyDescent="0.2">
      <c r="V478" s="687"/>
      <c r="W478" s="686" t="str">
        <f t="shared" si="14"/>
        <v>1D</v>
      </c>
      <c r="X478" s="682" t="e">
        <f ca="1">_xll.qlCalendarAdvance(Calendar,X477,W478,"f",FALSE)</f>
        <v>#NAME?</v>
      </c>
      <c r="Y478" s="681" t="e">
        <f ca="1">_xll.qlCalendarAdvance(Calendar,X478,NDays&amp;"D")</f>
        <v>#NAME?</v>
      </c>
      <c r="Z478" s="680" t="e">
        <f ca="1"/>
        <v>#N/A</v>
      </c>
      <c r="AA478" s="685"/>
      <c r="AB478" s="684"/>
    </row>
    <row r="479" spans="22:28" x14ac:dyDescent="0.2">
      <c r="V479" s="687"/>
      <c r="W479" s="686" t="str">
        <f t="shared" si="14"/>
        <v>1D</v>
      </c>
      <c r="X479" s="682" t="e">
        <f ca="1">_xll.qlCalendarAdvance(Calendar,X478,W479,"f",FALSE)</f>
        <v>#NAME?</v>
      </c>
      <c r="Y479" s="681" t="e">
        <f ca="1">_xll.qlCalendarAdvance(Calendar,X479,NDays&amp;"D")</f>
        <v>#NAME?</v>
      </c>
      <c r="Z479" s="680" t="e">
        <f ca="1"/>
        <v>#N/A</v>
      </c>
      <c r="AA479" s="685"/>
      <c r="AB479" s="684"/>
    </row>
    <row r="480" spans="22:28" x14ac:dyDescent="0.2">
      <c r="V480" s="687"/>
      <c r="W480" s="686" t="str">
        <f t="shared" si="14"/>
        <v>1D</v>
      </c>
      <c r="X480" s="682" t="e">
        <f ca="1">_xll.qlCalendarAdvance(Calendar,X479,W480,"f",FALSE)</f>
        <v>#NAME?</v>
      </c>
      <c r="Y480" s="681" t="e">
        <f ca="1">_xll.qlCalendarAdvance(Calendar,X480,NDays&amp;"D")</f>
        <v>#NAME?</v>
      </c>
      <c r="Z480" s="680" t="e">
        <f ca="1"/>
        <v>#N/A</v>
      </c>
      <c r="AA480" s="685"/>
      <c r="AB480" s="684"/>
    </row>
    <row r="481" spans="22:28" x14ac:dyDescent="0.2">
      <c r="V481" s="687"/>
      <c r="W481" s="686" t="str">
        <f t="shared" si="14"/>
        <v>1D</v>
      </c>
      <c r="X481" s="682" t="e">
        <f ca="1">_xll.qlCalendarAdvance(Calendar,X480,W481,"f",FALSE)</f>
        <v>#NAME?</v>
      </c>
      <c r="Y481" s="681" t="e">
        <f ca="1">_xll.qlCalendarAdvance(Calendar,X481,NDays&amp;"D")</f>
        <v>#NAME?</v>
      </c>
      <c r="Z481" s="680" t="e">
        <f ca="1"/>
        <v>#N/A</v>
      </c>
      <c r="AA481" s="685"/>
      <c r="AB481" s="684"/>
    </row>
    <row r="482" spans="22:28" x14ac:dyDescent="0.2">
      <c r="V482" s="687"/>
      <c r="W482" s="686" t="str">
        <f t="shared" si="14"/>
        <v>1D</v>
      </c>
      <c r="X482" s="682" t="e">
        <f ca="1">_xll.qlCalendarAdvance(Calendar,X481,W482,"f",FALSE)</f>
        <v>#NAME?</v>
      </c>
      <c r="Y482" s="681" t="e">
        <f ca="1">_xll.qlCalendarAdvance(Calendar,X482,NDays&amp;"D")</f>
        <v>#NAME?</v>
      </c>
      <c r="Z482" s="680" t="e">
        <f ca="1"/>
        <v>#N/A</v>
      </c>
      <c r="AA482" s="685"/>
      <c r="AB482" s="684"/>
    </row>
    <row r="483" spans="22:28" x14ac:dyDescent="0.2">
      <c r="V483" s="687"/>
      <c r="W483" s="686" t="str">
        <f t="shared" si="14"/>
        <v>1D</v>
      </c>
      <c r="X483" s="682" t="e">
        <f ca="1">_xll.qlCalendarAdvance(Calendar,X482,W483,"f",FALSE)</f>
        <v>#NAME?</v>
      </c>
      <c r="Y483" s="681" t="e">
        <f ca="1">_xll.qlCalendarAdvance(Calendar,X483,NDays&amp;"D")</f>
        <v>#NAME?</v>
      </c>
      <c r="Z483" s="680" t="e">
        <f ca="1"/>
        <v>#N/A</v>
      </c>
      <c r="AA483" s="685"/>
      <c r="AB483" s="684"/>
    </row>
    <row r="484" spans="22:28" x14ac:dyDescent="0.2">
      <c r="V484" s="687"/>
      <c r="W484" s="686" t="str">
        <f t="shared" si="14"/>
        <v>1D</v>
      </c>
      <c r="X484" s="682" t="e">
        <f ca="1">_xll.qlCalendarAdvance(Calendar,X483,W484,"f",FALSE)</f>
        <v>#NAME?</v>
      </c>
      <c r="Y484" s="681" t="e">
        <f ca="1">_xll.qlCalendarAdvance(Calendar,X484,NDays&amp;"D")</f>
        <v>#NAME?</v>
      </c>
      <c r="Z484" s="680" t="e">
        <f ca="1"/>
        <v>#N/A</v>
      </c>
      <c r="AA484" s="685"/>
      <c r="AB484" s="684"/>
    </row>
    <row r="485" spans="22:28" x14ac:dyDescent="0.2">
      <c r="V485" s="687"/>
      <c r="W485" s="686" t="str">
        <f t="shared" si="14"/>
        <v>1D</v>
      </c>
      <c r="X485" s="682" t="e">
        <f ca="1">_xll.qlCalendarAdvance(Calendar,X484,W485,"f",FALSE)</f>
        <v>#NAME?</v>
      </c>
      <c r="Y485" s="681" t="e">
        <f ca="1">_xll.qlCalendarAdvance(Calendar,X485,NDays&amp;"D")</f>
        <v>#NAME?</v>
      </c>
      <c r="Z485" s="680" t="e">
        <f ca="1"/>
        <v>#N/A</v>
      </c>
      <c r="AA485" s="685"/>
      <c r="AB485" s="684"/>
    </row>
    <row r="486" spans="22:28" x14ac:dyDescent="0.2">
      <c r="V486" s="687"/>
      <c r="W486" s="686" t="str">
        <f t="shared" si="14"/>
        <v>1D</v>
      </c>
      <c r="X486" s="682" t="e">
        <f ca="1">_xll.qlCalendarAdvance(Calendar,X485,W486,"f",FALSE)</f>
        <v>#NAME?</v>
      </c>
      <c r="Y486" s="681" t="e">
        <f ca="1">_xll.qlCalendarAdvance(Calendar,X486,NDays&amp;"D")</f>
        <v>#NAME?</v>
      </c>
      <c r="Z486" s="680" t="e">
        <f ca="1"/>
        <v>#N/A</v>
      </c>
      <c r="AA486" s="685"/>
      <c r="AB486" s="684"/>
    </row>
    <row r="487" spans="22:28" x14ac:dyDescent="0.2">
      <c r="V487" s="687"/>
      <c r="W487" s="686" t="str">
        <f t="shared" si="14"/>
        <v>1D</v>
      </c>
      <c r="X487" s="682" t="e">
        <f ca="1">_xll.qlCalendarAdvance(Calendar,X486,W487,"f",FALSE)</f>
        <v>#NAME?</v>
      </c>
      <c r="Y487" s="681" t="e">
        <f ca="1">_xll.qlCalendarAdvance(Calendar,X487,NDays&amp;"D")</f>
        <v>#NAME?</v>
      </c>
      <c r="Z487" s="680" t="e">
        <f ca="1"/>
        <v>#N/A</v>
      </c>
      <c r="AA487" s="685"/>
      <c r="AB487" s="684"/>
    </row>
    <row r="488" spans="22:28" x14ac:dyDescent="0.2">
      <c r="V488" s="687"/>
      <c r="W488" s="686" t="str">
        <f t="shared" si="14"/>
        <v>1D</v>
      </c>
      <c r="X488" s="682" t="e">
        <f ca="1">_xll.qlCalendarAdvance(Calendar,X487,W488,"f",FALSE)</f>
        <v>#NAME?</v>
      </c>
      <c r="Y488" s="681" t="e">
        <f ca="1">_xll.qlCalendarAdvance(Calendar,X488,NDays&amp;"D")</f>
        <v>#NAME?</v>
      </c>
      <c r="Z488" s="680" t="e">
        <f ca="1"/>
        <v>#N/A</v>
      </c>
      <c r="AA488" s="685"/>
      <c r="AB488" s="684"/>
    </row>
    <row r="489" spans="22:28" x14ac:dyDescent="0.2">
      <c r="V489" s="687"/>
      <c r="W489" s="686" t="str">
        <f t="shared" si="14"/>
        <v>1D</v>
      </c>
      <c r="X489" s="682" t="e">
        <f ca="1">_xll.qlCalendarAdvance(Calendar,X488,W489,"f",FALSE)</f>
        <v>#NAME?</v>
      </c>
      <c r="Y489" s="681" t="e">
        <f ca="1">_xll.qlCalendarAdvance(Calendar,X489,NDays&amp;"D")</f>
        <v>#NAME?</v>
      </c>
      <c r="Z489" s="680" t="e">
        <f ca="1"/>
        <v>#N/A</v>
      </c>
      <c r="AA489" s="685"/>
      <c r="AB489" s="684"/>
    </row>
    <row r="490" spans="22:28" x14ac:dyDescent="0.2">
      <c r="V490" s="687"/>
      <c r="W490" s="686" t="str">
        <f t="shared" si="14"/>
        <v>1D</v>
      </c>
      <c r="X490" s="682" t="e">
        <f ca="1">_xll.qlCalendarAdvance(Calendar,X489,W490,"f",FALSE)</f>
        <v>#NAME?</v>
      </c>
      <c r="Y490" s="681" t="e">
        <f ca="1">_xll.qlCalendarAdvance(Calendar,X490,NDays&amp;"D")</f>
        <v>#NAME?</v>
      </c>
      <c r="Z490" s="680" t="e">
        <f ca="1"/>
        <v>#N/A</v>
      </c>
      <c r="AA490" s="685"/>
      <c r="AB490" s="684"/>
    </row>
    <row r="491" spans="22:28" x14ac:dyDescent="0.2">
      <c r="V491" s="687"/>
      <c r="W491" s="686" t="str">
        <f t="shared" si="14"/>
        <v>1D</v>
      </c>
      <c r="X491" s="682" t="e">
        <f ca="1">_xll.qlCalendarAdvance(Calendar,X490,W491,"f",FALSE)</f>
        <v>#NAME?</v>
      </c>
      <c r="Y491" s="681" t="e">
        <f ca="1">_xll.qlCalendarAdvance(Calendar,X491,NDays&amp;"D")</f>
        <v>#NAME?</v>
      </c>
      <c r="Z491" s="680" t="e">
        <f ca="1"/>
        <v>#N/A</v>
      </c>
      <c r="AA491" s="685"/>
      <c r="AB491" s="684"/>
    </row>
    <row r="492" spans="22:28" x14ac:dyDescent="0.2">
      <c r="V492" s="687"/>
      <c r="W492" s="686" t="str">
        <f t="shared" si="14"/>
        <v>1D</v>
      </c>
      <c r="X492" s="682" t="e">
        <f ca="1">_xll.qlCalendarAdvance(Calendar,X491,W492,"f",FALSE)</f>
        <v>#NAME?</v>
      </c>
      <c r="Y492" s="681" t="e">
        <f ca="1">_xll.qlCalendarAdvance(Calendar,X492,NDays&amp;"D")</f>
        <v>#NAME?</v>
      </c>
      <c r="Z492" s="680" t="e">
        <f ca="1"/>
        <v>#N/A</v>
      </c>
      <c r="AA492" s="685"/>
      <c r="AB492" s="684"/>
    </row>
    <row r="493" spans="22:28" x14ac:dyDescent="0.2">
      <c r="V493" s="687"/>
      <c r="W493" s="686" t="str">
        <f t="shared" si="14"/>
        <v>1D</v>
      </c>
      <c r="X493" s="682" t="e">
        <f ca="1">_xll.qlCalendarAdvance(Calendar,X492,W493,"f",FALSE)</f>
        <v>#NAME?</v>
      </c>
      <c r="Y493" s="681" t="e">
        <f ca="1">_xll.qlCalendarAdvance(Calendar,X493,NDays&amp;"D")</f>
        <v>#NAME?</v>
      </c>
      <c r="Z493" s="680" t="e">
        <f ca="1"/>
        <v>#N/A</v>
      </c>
      <c r="AA493" s="685"/>
      <c r="AB493" s="684"/>
    </row>
    <row r="494" spans="22:28" x14ac:dyDescent="0.2">
      <c r="V494" s="687"/>
      <c r="W494" s="686" t="str">
        <f t="shared" si="14"/>
        <v>1D</v>
      </c>
      <c r="X494" s="682" t="e">
        <f ca="1">_xll.qlCalendarAdvance(Calendar,X493,W494,"f",FALSE)</f>
        <v>#NAME?</v>
      </c>
      <c r="Y494" s="681" t="e">
        <f ca="1">_xll.qlCalendarAdvance(Calendar,X494,NDays&amp;"D")</f>
        <v>#NAME?</v>
      </c>
      <c r="Z494" s="680" t="e">
        <f ca="1"/>
        <v>#N/A</v>
      </c>
      <c r="AA494" s="685"/>
      <c r="AB494" s="684"/>
    </row>
    <row r="495" spans="22:28" x14ac:dyDescent="0.2">
      <c r="V495" s="687"/>
      <c r="W495" s="686" t="str">
        <f t="shared" si="14"/>
        <v>1D</v>
      </c>
      <c r="X495" s="682" t="e">
        <f ca="1">_xll.qlCalendarAdvance(Calendar,X494,W495,"f",FALSE)</f>
        <v>#NAME?</v>
      </c>
      <c r="Y495" s="681" t="e">
        <f ca="1">_xll.qlCalendarAdvance(Calendar,X495,NDays&amp;"D")</f>
        <v>#NAME?</v>
      </c>
      <c r="Z495" s="680" t="e">
        <f ca="1"/>
        <v>#N/A</v>
      </c>
      <c r="AA495" s="685"/>
      <c r="AB495" s="684"/>
    </row>
    <row r="496" spans="22:28" x14ac:dyDescent="0.2">
      <c r="V496" s="687"/>
      <c r="W496" s="686" t="str">
        <f t="shared" si="14"/>
        <v>1D</v>
      </c>
      <c r="X496" s="682" t="e">
        <f ca="1">_xll.qlCalendarAdvance(Calendar,X495,W496,"f",FALSE)</f>
        <v>#NAME?</v>
      </c>
      <c r="Y496" s="681" t="e">
        <f ca="1">_xll.qlCalendarAdvance(Calendar,X496,NDays&amp;"D")</f>
        <v>#NAME?</v>
      </c>
      <c r="Z496" s="680" t="e">
        <f ca="1"/>
        <v>#N/A</v>
      </c>
      <c r="AA496" s="685"/>
      <c r="AB496" s="684"/>
    </row>
    <row r="497" spans="22:28" x14ac:dyDescent="0.2">
      <c r="V497" s="687"/>
      <c r="W497" s="686" t="str">
        <f t="shared" si="14"/>
        <v>1D</v>
      </c>
      <c r="X497" s="682" t="e">
        <f ca="1">_xll.qlCalendarAdvance(Calendar,X496,W497,"f",FALSE)</f>
        <v>#NAME?</v>
      </c>
      <c r="Y497" s="681" t="e">
        <f ca="1">_xll.qlCalendarAdvance(Calendar,X497,NDays&amp;"D")</f>
        <v>#NAME?</v>
      </c>
      <c r="Z497" s="680" t="e">
        <f ca="1"/>
        <v>#N/A</v>
      </c>
      <c r="AA497" s="685"/>
      <c r="AB497" s="684"/>
    </row>
    <row r="498" spans="22:28" x14ac:dyDescent="0.2">
      <c r="V498" s="687"/>
      <c r="W498" s="686" t="str">
        <f t="shared" si="14"/>
        <v>1D</v>
      </c>
      <c r="X498" s="682" t="e">
        <f ca="1">_xll.qlCalendarAdvance(Calendar,X497,W498,"f",FALSE)</f>
        <v>#NAME?</v>
      </c>
      <c r="Y498" s="681" t="e">
        <f ca="1">_xll.qlCalendarAdvance(Calendar,X498,NDays&amp;"D")</f>
        <v>#NAME?</v>
      </c>
      <c r="Z498" s="680" t="e">
        <f ca="1"/>
        <v>#N/A</v>
      </c>
      <c r="AA498" s="685"/>
      <c r="AB498" s="684"/>
    </row>
    <row r="499" spans="22:28" x14ac:dyDescent="0.2">
      <c r="V499" s="687"/>
      <c r="W499" s="686" t="str">
        <f t="shared" si="14"/>
        <v>1D</v>
      </c>
      <c r="X499" s="682" t="e">
        <f ca="1">_xll.qlCalendarAdvance(Calendar,X498,W499,"f",FALSE)</f>
        <v>#NAME?</v>
      </c>
      <c r="Y499" s="681" t="e">
        <f ca="1">_xll.qlCalendarAdvance(Calendar,X499,NDays&amp;"D")</f>
        <v>#NAME?</v>
      </c>
      <c r="Z499" s="680" t="e">
        <f ca="1"/>
        <v>#N/A</v>
      </c>
      <c r="AA499" s="685"/>
      <c r="AB499" s="684"/>
    </row>
    <row r="500" spans="22:28" x14ac:dyDescent="0.2">
      <c r="V500" s="687"/>
      <c r="W500" s="686" t="str">
        <f t="shared" si="14"/>
        <v>1D</v>
      </c>
      <c r="X500" s="682" t="e">
        <f ca="1">_xll.qlCalendarAdvance(Calendar,X499,W500,"f",FALSE)</f>
        <v>#NAME?</v>
      </c>
      <c r="Y500" s="681" t="e">
        <f ca="1">_xll.qlCalendarAdvance(Calendar,X500,NDays&amp;"D")</f>
        <v>#NAME?</v>
      </c>
      <c r="Z500" s="680" t="e">
        <f ca="1"/>
        <v>#N/A</v>
      </c>
      <c r="AA500" s="685"/>
      <c r="AB500" s="684"/>
    </row>
    <row r="501" spans="22:28" x14ac:dyDescent="0.2">
      <c r="V501" s="687"/>
      <c r="W501" s="686" t="str">
        <f t="shared" si="14"/>
        <v>1D</v>
      </c>
      <c r="X501" s="682" t="e">
        <f ca="1">_xll.qlCalendarAdvance(Calendar,X500,W501,"f",FALSE)</f>
        <v>#NAME?</v>
      </c>
      <c r="Y501" s="681" t="e">
        <f ca="1">_xll.qlCalendarAdvance(Calendar,X501,NDays&amp;"D")</f>
        <v>#NAME?</v>
      </c>
      <c r="Z501" s="680" t="e">
        <f ca="1"/>
        <v>#N/A</v>
      </c>
      <c r="AA501" s="685"/>
      <c r="AB501" s="684"/>
    </row>
    <row r="502" spans="22:28" x14ac:dyDescent="0.2">
      <c r="V502" s="687"/>
      <c r="W502" s="686" t="str">
        <f t="shared" si="14"/>
        <v>1D</v>
      </c>
      <c r="X502" s="682" t="e">
        <f ca="1">_xll.qlCalendarAdvance(Calendar,X501,W502,"f",FALSE)</f>
        <v>#NAME?</v>
      </c>
      <c r="Y502" s="681" t="e">
        <f ca="1">_xll.qlCalendarAdvance(Calendar,X502,NDays&amp;"D")</f>
        <v>#NAME?</v>
      </c>
      <c r="Z502" s="680" t="e">
        <f ca="1"/>
        <v>#N/A</v>
      </c>
      <c r="AA502" s="685"/>
      <c r="AB502" s="684"/>
    </row>
    <row r="503" spans="22:28" x14ac:dyDescent="0.2">
      <c r="V503" s="687"/>
      <c r="W503" s="686" t="str">
        <f t="shared" si="14"/>
        <v>1D</v>
      </c>
      <c r="X503" s="682" t="e">
        <f ca="1">_xll.qlCalendarAdvance(Calendar,X502,W503,"f",FALSE)</f>
        <v>#NAME?</v>
      </c>
      <c r="Y503" s="681" t="e">
        <f ca="1">_xll.qlCalendarAdvance(Calendar,X503,NDays&amp;"D")</f>
        <v>#NAME?</v>
      </c>
      <c r="Z503" s="680" t="e">
        <f ca="1"/>
        <v>#N/A</v>
      </c>
      <c r="AA503" s="685"/>
      <c r="AB503" s="684"/>
    </row>
    <row r="504" spans="22:28" x14ac:dyDescent="0.2">
      <c r="V504" s="687"/>
      <c r="W504" s="686" t="str">
        <f t="shared" si="14"/>
        <v>1D</v>
      </c>
      <c r="X504" s="682" t="e">
        <f ca="1">_xll.qlCalendarAdvance(Calendar,X503,W504,"f",FALSE)</f>
        <v>#NAME?</v>
      </c>
      <c r="Y504" s="681" t="e">
        <f ca="1">_xll.qlCalendarAdvance(Calendar,X504,NDays&amp;"D")</f>
        <v>#NAME?</v>
      </c>
      <c r="Z504" s="680" t="e">
        <f ca="1"/>
        <v>#N/A</v>
      </c>
      <c r="AA504" s="685"/>
      <c r="AB504" s="684"/>
    </row>
    <row r="505" spans="22:28" x14ac:dyDescent="0.2">
      <c r="V505" s="687"/>
      <c r="W505" s="686" t="str">
        <f t="shared" si="14"/>
        <v>1D</v>
      </c>
      <c r="X505" s="682" t="e">
        <f ca="1">_xll.qlCalendarAdvance(Calendar,X504,W505,"f",FALSE)</f>
        <v>#NAME?</v>
      </c>
      <c r="Y505" s="681" t="e">
        <f ca="1">_xll.qlCalendarAdvance(Calendar,X505,NDays&amp;"D")</f>
        <v>#NAME?</v>
      </c>
      <c r="Z505" s="680" t="e">
        <f ca="1"/>
        <v>#N/A</v>
      </c>
      <c r="AA505" s="685"/>
      <c r="AB505" s="684"/>
    </row>
    <row r="506" spans="22:28" x14ac:dyDescent="0.2">
      <c r="V506" s="687"/>
      <c r="W506" s="686" t="str">
        <f t="shared" si="14"/>
        <v>1D</v>
      </c>
      <c r="X506" s="682" t="e">
        <f ca="1">_xll.qlCalendarAdvance(Calendar,X505,W506,"f",FALSE)</f>
        <v>#NAME?</v>
      </c>
      <c r="Y506" s="681" t="e">
        <f ca="1">_xll.qlCalendarAdvance(Calendar,X506,NDays&amp;"D")</f>
        <v>#NAME?</v>
      </c>
      <c r="Z506" s="680" t="e">
        <f ca="1"/>
        <v>#N/A</v>
      </c>
      <c r="AA506" s="685"/>
      <c r="AB506" s="684"/>
    </row>
    <row r="507" spans="22:28" x14ac:dyDescent="0.2">
      <c r="V507" s="687"/>
      <c r="W507" s="686" t="str">
        <f t="shared" si="14"/>
        <v>1D</v>
      </c>
      <c r="X507" s="682" t="e">
        <f ca="1">_xll.qlCalendarAdvance(Calendar,X506,W507,"f",FALSE)</f>
        <v>#NAME?</v>
      </c>
      <c r="Y507" s="681" t="e">
        <f ca="1">_xll.qlCalendarAdvance(Calendar,X507,NDays&amp;"D")</f>
        <v>#NAME?</v>
      </c>
      <c r="Z507" s="680" t="e">
        <f ca="1"/>
        <v>#N/A</v>
      </c>
      <c r="AA507" s="685"/>
      <c r="AB507" s="684"/>
    </row>
    <row r="508" spans="22:28" x14ac:dyDescent="0.2">
      <c r="V508" s="687"/>
      <c r="W508" s="686" t="str">
        <f t="shared" si="14"/>
        <v>1D</v>
      </c>
      <c r="X508" s="682" t="e">
        <f ca="1">_xll.qlCalendarAdvance(Calendar,X507,W508,"f",FALSE)</f>
        <v>#NAME?</v>
      </c>
      <c r="Y508" s="681" t="e">
        <f ca="1">_xll.qlCalendarAdvance(Calendar,X508,NDays&amp;"D")</f>
        <v>#NAME?</v>
      </c>
      <c r="Z508" s="680" t="e">
        <f ca="1"/>
        <v>#N/A</v>
      </c>
      <c r="AA508" s="685"/>
      <c r="AB508" s="684"/>
    </row>
    <row r="509" spans="22:28" x14ac:dyDescent="0.2">
      <c r="V509" s="687"/>
      <c r="W509" s="686" t="str">
        <f t="shared" si="14"/>
        <v>1D</v>
      </c>
      <c r="X509" s="682" t="e">
        <f ca="1">_xll.qlCalendarAdvance(Calendar,X508,W509,"f",FALSE)</f>
        <v>#NAME?</v>
      </c>
      <c r="Y509" s="681" t="e">
        <f ca="1">_xll.qlCalendarAdvance(Calendar,X509,NDays&amp;"D")</f>
        <v>#NAME?</v>
      </c>
      <c r="Z509" s="680" t="e">
        <f ca="1"/>
        <v>#N/A</v>
      </c>
      <c r="AA509" s="685"/>
      <c r="AB509" s="684"/>
    </row>
    <row r="510" spans="22:28" x14ac:dyDescent="0.2">
      <c r="V510" s="687"/>
      <c r="W510" s="686" t="str">
        <f t="shared" si="14"/>
        <v>1D</v>
      </c>
      <c r="X510" s="682" t="e">
        <f ca="1">_xll.qlCalendarAdvance(Calendar,X509,W510,"f",FALSE)</f>
        <v>#NAME?</v>
      </c>
      <c r="Y510" s="681" t="e">
        <f ca="1">_xll.qlCalendarAdvance(Calendar,X510,NDays&amp;"D")</f>
        <v>#NAME?</v>
      </c>
      <c r="Z510" s="680" t="e">
        <f ca="1"/>
        <v>#N/A</v>
      </c>
      <c r="AA510" s="685"/>
      <c r="AB510" s="684"/>
    </row>
    <row r="511" spans="22:28" x14ac:dyDescent="0.2">
      <c r="V511" s="687"/>
      <c r="W511" s="686" t="str">
        <f t="shared" si="14"/>
        <v>1D</v>
      </c>
      <c r="X511" s="682" t="e">
        <f ca="1">_xll.qlCalendarAdvance(Calendar,X510,W511,"f",FALSE)</f>
        <v>#NAME?</v>
      </c>
      <c r="Y511" s="681" t="e">
        <f ca="1">_xll.qlCalendarAdvance(Calendar,X511,NDays&amp;"D")</f>
        <v>#NAME?</v>
      </c>
      <c r="Z511" s="680" t="e">
        <f ca="1"/>
        <v>#N/A</v>
      </c>
      <c r="AA511" s="685"/>
      <c r="AB511" s="684"/>
    </row>
    <row r="512" spans="22:28" x14ac:dyDescent="0.2">
      <c r="V512" s="687"/>
      <c r="W512" s="686" t="str">
        <f t="shared" si="14"/>
        <v>1D</v>
      </c>
      <c r="X512" s="682" t="e">
        <f ca="1">_xll.qlCalendarAdvance(Calendar,X511,W512,"f",FALSE)</f>
        <v>#NAME?</v>
      </c>
      <c r="Y512" s="681" t="e">
        <f ca="1">_xll.qlCalendarAdvance(Calendar,X512,NDays&amp;"D")</f>
        <v>#NAME?</v>
      </c>
      <c r="Z512" s="680" t="e">
        <f ca="1"/>
        <v>#N/A</v>
      </c>
      <c r="AA512" s="685"/>
      <c r="AB512" s="684"/>
    </row>
    <row r="513" spans="22:28" x14ac:dyDescent="0.2">
      <c r="V513" s="687"/>
      <c r="W513" s="686" t="str">
        <f t="shared" si="14"/>
        <v>1D</v>
      </c>
      <c r="X513" s="682" t="e">
        <f ca="1">_xll.qlCalendarAdvance(Calendar,X512,W513,"f",FALSE)</f>
        <v>#NAME?</v>
      </c>
      <c r="Y513" s="681" t="e">
        <f ca="1">_xll.qlCalendarAdvance(Calendar,X513,NDays&amp;"D")</f>
        <v>#NAME?</v>
      </c>
      <c r="Z513" s="680" t="e">
        <f ca="1"/>
        <v>#N/A</v>
      </c>
      <c r="AA513" s="685"/>
      <c r="AB513" s="684"/>
    </row>
    <row r="514" spans="22:28" x14ac:dyDescent="0.2">
      <c r="V514" s="687"/>
      <c r="W514" s="686" t="str">
        <f t="shared" si="14"/>
        <v>1D</v>
      </c>
      <c r="X514" s="682" t="e">
        <f ca="1">_xll.qlCalendarAdvance(Calendar,X513,W514,"f",FALSE)</f>
        <v>#NAME?</v>
      </c>
      <c r="Y514" s="681" t="e">
        <f ca="1">_xll.qlCalendarAdvance(Calendar,X514,NDays&amp;"D")</f>
        <v>#NAME?</v>
      </c>
      <c r="Z514" s="680" t="e">
        <f ca="1"/>
        <v>#N/A</v>
      </c>
      <c r="AA514" s="685"/>
      <c r="AB514" s="684"/>
    </row>
    <row r="515" spans="22:28" x14ac:dyDescent="0.2">
      <c r="V515" s="687"/>
      <c r="W515" s="686" t="str">
        <f t="shared" si="14"/>
        <v>1D</v>
      </c>
      <c r="X515" s="682" t="e">
        <f ca="1">_xll.qlCalendarAdvance(Calendar,X514,W515,"f",FALSE)</f>
        <v>#NAME?</v>
      </c>
      <c r="Y515" s="681" t="e">
        <f ca="1">_xll.qlCalendarAdvance(Calendar,X515,NDays&amp;"D")</f>
        <v>#NAME?</v>
      </c>
      <c r="Z515" s="680" t="e">
        <f ca="1"/>
        <v>#N/A</v>
      </c>
      <c r="AA515" s="685"/>
      <c r="AB515" s="684"/>
    </row>
    <row r="516" spans="22:28" x14ac:dyDescent="0.2">
      <c r="V516" s="687"/>
      <c r="W516" s="686" t="str">
        <f t="shared" si="14"/>
        <v>1D</v>
      </c>
      <c r="X516" s="682" t="e">
        <f ca="1">_xll.qlCalendarAdvance(Calendar,X515,W516,"f",FALSE)</f>
        <v>#NAME?</v>
      </c>
      <c r="Y516" s="681" t="e">
        <f ca="1">_xll.qlCalendarAdvance(Calendar,X516,NDays&amp;"D")</f>
        <v>#NAME?</v>
      </c>
      <c r="Z516" s="680" t="e">
        <f ca="1"/>
        <v>#N/A</v>
      </c>
      <c r="AA516" s="685"/>
      <c r="AB516" s="684"/>
    </row>
    <row r="517" spans="22:28" x14ac:dyDescent="0.2">
      <c r="V517" s="687"/>
      <c r="W517" s="686" t="str">
        <f t="shared" si="14"/>
        <v>1D</v>
      </c>
      <c r="X517" s="682" t="e">
        <f ca="1">_xll.qlCalendarAdvance(Calendar,X516,W517,"f",FALSE)</f>
        <v>#NAME?</v>
      </c>
      <c r="Y517" s="681" t="e">
        <f ca="1">_xll.qlCalendarAdvance(Calendar,X517,NDays&amp;"D")</f>
        <v>#NAME?</v>
      </c>
      <c r="Z517" s="680" t="e">
        <f ca="1"/>
        <v>#N/A</v>
      </c>
      <c r="AA517" s="685"/>
      <c r="AB517" s="684"/>
    </row>
    <row r="518" spans="22:28" x14ac:dyDescent="0.2">
      <c r="V518" s="687"/>
      <c r="W518" s="686" t="str">
        <f t="shared" si="14"/>
        <v>1D</v>
      </c>
      <c r="X518" s="682" t="e">
        <f ca="1">_xll.qlCalendarAdvance(Calendar,X517,W518,"f",FALSE)</f>
        <v>#NAME?</v>
      </c>
      <c r="Y518" s="681" t="e">
        <f ca="1">_xll.qlCalendarAdvance(Calendar,X518,NDays&amp;"D")</f>
        <v>#NAME?</v>
      </c>
      <c r="Z518" s="680" t="e">
        <f ca="1"/>
        <v>#N/A</v>
      </c>
      <c r="AA518" s="685"/>
      <c r="AB518" s="684"/>
    </row>
    <row r="519" spans="22:28" x14ac:dyDescent="0.2">
      <c r="V519" s="687"/>
      <c r="W519" s="686" t="str">
        <f t="shared" si="14"/>
        <v>1D</v>
      </c>
      <c r="X519" s="682" t="e">
        <f ca="1">_xll.qlCalendarAdvance(Calendar,X518,W519,"f",FALSE)</f>
        <v>#NAME?</v>
      </c>
      <c r="Y519" s="681" t="e">
        <f ca="1">_xll.qlCalendarAdvance(Calendar,X519,NDays&amp;"D")</f>
        <v>#NAME?</v>
      </c>
      <c r="Z519" s="680" t="e">
        <f ca="1"/>
        <v>#N/A</v>
      </c>
      <c r="AA519" s="685"/>
      <c r="AB519" s="684"/>
    </row>
    <row r="520" spans="22:28" x14ac:dyDescent="0.2">
      <c r="V520" s="687"/>
      <c r="W520" s="686" t="str">
        <f t="shared" si="14"/>
        <v>1D</v>
      </c>
      <c r="X520" s="682" t="e">
        <f ca="1">_xll.qlCalendarAdvance(Calendar,X519,W520,"f",FALSE)</f>
        <v>#NAME?</v>
      </c>
      <c r="Y520" s="681" t="e">
        <f ca="1">_xll.qlCalendarAdvance(Calendar,X520,NDays&amp;"D")</f>
        <v>#NAME?</v>
      </c>
      <c r="Z520" s="680" t="e">
        <f ca="1"/>
        <v>#N/A</v>
      </c>
      <c r="AA520" s="685"/>
      <c r="AB520" s="684"/>
    </row>
    <row r="521" spans="22:28" x14ac:dyDescent="0.2">
      <c r="V521" s="687"/>
      <c r="W521" s="686" t="str">
        <f t="shared" si="14"/>
        <v>1D</v>
      </c>
      <c r="X521" s="682" t="e">
        <f ca="1">_xll.qlCalendarAdvance(Calendar,X520,W521,"f",FALSE)</f>
        <v>#NAME?</v>
      </c>
      <c r="Y521" s="681" t="e">
        <f ca="1">_xll.qlCalendarAdvance(Calendar,X521,NDays&amp;"D")</f>
        <v>#NAME?</v>
      </c>
      <c r="Z521" s="680" t="e">
        <f ca="1"/>
        <v>#N/A</v>
      </c>
      <c r="AA521" s="685"/>
      <c r="AB521" s="684"/>
    </row>
    <row r="522" spans="22:28" x14ac:dyDescent="0.2">
      <c r="V522" s="687"/>
      <c r="W522" s="686" t="str">
        <f t="shared" si="14"/>
        <v>1D</v>
      </c>
      <c r="X522" s="682" t="e">
        <f ca="1">_xll.qlCalendarAdvance(Calendar,X521,W522,"f",FALSE)</f>
        <v>#NAME?</v>
      </c>
      <c r="Y522" s="681" t="e">
        <f ca="1">_xll.qlCalendarAdvance(Calendar,X522,NDays&amp;"D")</f>
        <v>#NAME?</v>
      </c>
      <c r="Z522" s="680" t="e">
        <f ca="1"/>
        <v>#N/A</v>
      </c>
      <c r="AA522" s="685"/>
      <c r="AB522" s="684"/>
    </row>
    <row r="523" spans="22:28" x14ac:dyDescent="0.2">
      <c r="V523" s="687"/>
      <c r="W523" s="686" t="str">
        <f t="shared" si="14"/>
        <v>1D</v>
      </c>
      <c r="X523" s="682" t="e">
        <f ca="1">_xll.qlCalendarAdvance(Calendar,X522,W523,"f",FALSE)</f>
        <v>#NAME?</v>
      </c>
      <c r="Y523" s="681" t="e">
        <f ca="1">_xll.qlCalendarAdvance(Calendar,X523,NDays&amp;"D")</f>
        <v>#NAME?</v>
      </c>
      <c r="Z523" s="680" t="e">
        <f ca="1"/>
        <v>#N/A</v>
      </c>
      <c r="AA523" s="685"/>
      <c r="AB523" s="684"/>
    </row>
    <row r="524" spans="22:28" x14ac:dyDescent="0.2">
      <c r="V524" s="687"/>
      <c r="W524" s="686" t="str">
        <f t="shared" si="14"/>
        <v>1D</v>
      </c>
      <c r="X524" s="682" t="e">
        <f ca="1">_xll.qlCalendarAdvance(Calendar,X523,W524,"f",FALSE)</f>
        <v>#NAME?</v>
      </c>
      <c r="Y524" s="681" t="e">
        <f ca="1">_xll.qlCalendarAdvance(Calendar,X524,NDays&amp;"D")</f>
        <v>#NAME?</v>
      </c>
      <c r="Z524" s="680" t="e">
        <f ca="1"/>
        <v>#N/A</v>
      </c>
      <c r="AA524" s="685"/>
      <c r="AB524" s="684"/>
    </row>
    <row r="525" spans="22:28" x14ac:dyDescent="0.2">
      <c r="V525" s="687"/>
      <c r="W525" s="686" t="str">
        <f t="shared" si="14"/>
        <v>1D</v>
      </c>
      <c r="X525" s="682" t="e">
        <f ca="1">_xll.qlCalendarAdvance(Calendar,X524,W525,"f",FALSE)</f>
        <v>#NAME?</v>
      </c>
      <c r="Y525" s="681" t="e">
        <f ca="1">_xll.qlCalendarAdvance(Calendar,X525,NDays&amp;"D")</f>
        <v>#NAME?</v>
      </c>
      <c r="Z525" s="680" t="e">
        <f ca="1"/>
        <v>#N/A</v>
      </c>
      <c r="AA525" s="685"/>
      <c r="AB525" s="684"/>
    </row>
    <row r="526" spans="22:28" x14ac:dyDescent="0.2">
      <c r="V526" s="687"/>
      <c r="W526" s="686" t="str">
        <f t="shared" si="14"/>
        <v>1D</v>
      </c>
      <c r="X526" s="682" t="e">
        <f ca="1">_xll.qlCalendarAdvance(Calendar,X525,W526,"f",FALSE)</f>
        <v>#NAME?</v>
      </c>
      <c r="Y526" s="681" t="e">
        <f ca="1">_xll.qlCalendarAdvance(Calendar,X526,NDays&amp;"D")</f>
        <v>#NAME?</v>
      </c>
      <c r="Z526" s="680" t="e">
        <f ca="1"/>
        <v>#N/A</v>
      </c>
      <c r="AA526" s="685"/>
      <c r="AB526" s="684"/>
    </row>
    <row r="527" spans="22:28" x14ac:dyDescent="0.2">
      <c r="V527" s="687"/>
      <c r="W527" s="686" t="str">
        <f t="shared" si="14"/>
        <v>1D</v>
      </c>
      <c r="X527" s="682" t="e">
        <f ca="1">_xll.qlCalendarAdvance(Calendar,X526,W527,"f",FALSE)</f>
        <v>#NAME?</v>
      </c>
      <c r="Y527" s="681" t="e">
        <f ca="1">_xll.qlCalendarAdvance(Calendar,X527,NDays&amp;"D")</f>
        <v>#NAME?</v>
      </c>
      <c r="Z527" s="680" t="e">
        <f ca="1"/>
        <v>#N/A</v>
      </c>
      <c r="AA527" s="685"/>
      <c r="AB527" s="684"/>
    </row>
    <row r="528" spans="22:28" x14ac:dyDescent="0.2">
      <c r="V528" s="687"/>
      <c r="W528" s="686" t="str">
        <f t="shared" si="14"/>
        <v>1D</v>
      </c>
      <c r="X528" s="682" t="e">
        <f ca="1">_xll.qlCalendarAdvance(Calendar,X527,W528,"f",FALSE)</f>
        <v>#NAME?</v>
      </c>
      <c r="Y528" s="681" t="e">
        <f ca="1">_xll.qlCalendarAdvance(Calendar,X528,NDays&amp;"D")</f>
        <v>#NAME?</v>
      </c>
      <c r="Z528" s="680" t="e">
        <f ca="1"/>
        <v>#N/A</v>
      </c>
      <c r="AA528" s="685"/>
      <c r="AB528" s="684"/>
    </row>
    <row r="529" spans="22:28" x14ac:dyDescent="0.2">
      <c r="V529" s="687"/>
      <c r="W529" s="686" t="s">
        <v>122</v>
      </c>
      <c r="X529" s="682" t="e">
        <f ca="1">_xll.qlCalendarAdvance(Calendar,X528,W529,"f",FALSE)</f>
        <v>#NAME?</v>
      </c>
      <c r="Y529" s="681" t="e">
        <f ca="1">_xll.qlCalendarAdvance(Calendar,X529,NDays&amp;"D")</f>
        <v>#NAME?</v>
      </c>
      <c r="Z529" s="680" t="e">
        <f ca="1"/>
        <v>#N/A</v>
      </c>
      <c r="AA529" s="685"/>
      <c r="AB529" s="684"/>
    </row>
    <row r="530" spans="22:28" x14ac:dyDescent="0.2">
      <c r="V530" s="687"/>
      <c r="W530" s="686" t="str">
        <f t="shared" ref="W530:W593" si="15">W529</f>
        <v>1w</v>
      </c>
      <c r="X530" s="682" t="e">
        <f ca="1">_xll.qlCalendarAdvance(Calendar,X529,W530,"f",FALSE)</f>
        <v>#NAME?</v>
      </c>
      <c r="Y530" s="681" t="e">
        <f ca="1">_xll.qlCalendarAdvance(Calendar,X530,NDays&amp;"D")</f>
        <v>#NAME?</v>
      </c>
      <c r="Z530" s="680" t="e">
        <f ca="1"/>
        <v>#N/A</v>
      </c>
      <c r="AA530" s="685"/>
      <c r="AB530" s="684"/>
    </row>
    <row r="531" spans="22:28" x14ac:dyDescent="0.2">
      <c r="V531" s="687"/>
      <c r="W531" s="686" t="str">
        <f t="shared" si="15"/>
        <v>1w</v>
      </c>
      <c r="X531" s="682" t="e">
        <f ca="1">_xll.qlCalendarAdvance(Calendar,X530,W531,"f",FALSE)</f>
        <v>#NAME?</v>
      </c>
      <c r="Y531" s="681" t="e">
        <f ca="1">_xll.qlCalendarAdvance(Calendar,X531,NDays&amp;"D")</f>
        <v>#NAME?</v>
      </c>
      <c r="Z531" s="680" t="e">
        <f ca="1"/>
        <v>#N/A</v>
      </c>
      <c r="AA531" s="685"/>
      <c r="AB531" s="684"/>
    </row>
    <row r="532" spans="22:28" x14ac:dyDescent="0.2">
      <c r="V532" s="687"/>
      <c r="W532" s="686" t="str">
        <f t="shared" si="15"/>
        <v>1w</v>
      </c>
      <c r="X532" s="682" t="e">
        <f ca="1">_xll.qlCalendarAdvance(Calendar,X531,W532,"f",FALSE)</f>
        <v>#NAME?</v>
      </c>
      <c r="Y532" s="681" t="e">
        <f ca="1">_xll.qlCalendarAdvance(Calendar,X532,NDays&amp;"D")</f>
        <v>#NAME?</v>
      </c>
      <c r="Z532" s="680" t="e">
        <f ca="1"/>
        <v>#N/A</v>
      </c>
      <c r="AA532" s="685"/>
      <c r="AB532" s="684"/>
    </row>
    <row r="533" spans="22:28" x14ac:dyDescent="0.2">
      <c r="V533" s="687"/>
      <c r="W533" s="686" t="str">
        <f t="shared" si="15"/>
        <v>1w</v>
      </c>
      <c r="X533" s="682" t="e">
        <f ca="1">_xll.qlCalendarAdvance(Calendar,X532,W533,"f",FALSE)</f>
        <v>#NAME?</v>
      </c>
      <c r="Y533" s="681" t="e">
        <f ca="1">_xll.qlCalendarAdvance(Calendar,X533,NDays&amp;"D")</f>
        <v>#NAME?</v>
      </c>
      <c r="Z533" s="680" t="e">
        <f ca="1"/>
        <v>#N/A</v>
      </c>
      <c r="AA533" s="685"/>
      <c r="AB533" s="684"/>
    </row>
    <row r="534" spans="22:28" x14ac:dyDescent="0.2">
      <c r="V534" s="687"/>
      <c r="W534" s="686" t="str">
        <f t="shared" si="15"/>
        <v>1w</v>
      </c>
      <c r="X534" s="682" t="e">
        <f ca="1">_xll.qlCalendarAdvance(Calendar,X533,W534,"f",FALSE)</f>
        <v>#NAME?</v>
      </c>
      <c r="Y534" s="681" t="e">
        <f ca="1">_xll.qlCalendarAdvance(Calendar,X534,NDays&amp;"D")</f>
        <v>#NAME?</v>
      </c>
      <c r="Z534" s="680" t="e">
        <f ca="1"/>
        <v>#N/A</v>
      </c>
      <c r="AA534" s="685"/>
      <c r="AB534" s="684"/>
    </row>
    <row r="535" spans="22:28" x14ac:dyDescent="0.2">
      <c r="V535" s="687"/>
      <c r="W535" s="686" t="str">
        <f t="shared" si="15"/>
        <v>1w</v>
      </c>
      <c r="X535" s="682" t="e">
        <f ca="1">_xll.qlCalendarAdvance(Calendar,X534,W535,"f",FALSE)</f>
        <v>#NAME?</v>
      </c>
      <c r="Y535" s="681" t="e">
        <f ca="1">_xll.qlCalendarAdvance(Calendar,X535,NDays&amp;"D")</f>
        <v>#NAME?</v>
      </c>
      <c r="Z535" s="680" t="e">
        <f ca="1"/>
        <v>#N/A</v>
      </c>
      <c r="AA535" s="685"/>
      <c r="AB535" s="684"/>
    </row>
    <row r="536" spans="22:28" x14ac:dyDescent="0.2">
      <c r="V536" s="687"/>
      <c r="W536" s="686" t="str">
        <f t="shared" si="15"/>
        <v>1w</v>
      </c>
      <c r="X536" s="682" t="e">
        <f ca="1">_xll.qlCalendarAdvance(Calendar,X535,W536,"f",FALSE)</f>
        <v>#NAME?</v>
      </c>
      <c r="Y536" s="681" t="e">
        <f ca="1">_xll.qlCalendarAdvance(Calendar,X536,NDays&amp;"D")</f>
        <v>#NAME?</v>
      </c>
      <c r="Z536" s="680" t="e">
        <f ca="1"/>
        <v>#N/A</v>
      </c>
      <c r="AA536" s="685"/>
      <c r="AB536" s="684"/>
    </row>
    <row r="537" spans="22:28" x14ac:dyDescent="0.2">
      <c r="V537" s="687"/>
      <c r="W537" s="686" t="str">
        <f t="shared" si="15"/>
        <v>1w</v>
      </c>
      <c r="X537" s="682" t="e">
        <f ca="1">_xll.qlCalendarAdvance(Calendar,X536,W537,"f",FALSE)</f>
        <v>#NAME?</v>
      </c>
      <c r="Y537" s="681" t="e">
        <f ca="1">_xll.qlCalendarAdvance(Calendar,X537,NDays&amp;"D")</f>
        <v>#NAME?</v>
      </c>
      <c r="Z537" s="680" t="e">
        <f ca="1"/>
        <v>#N/A</v>
      </c>
      <c r="AA537" s="685"/>
      <c r="AB537" s="684"/>
    </row>
    <row r="538" spans="22:28" x14ac:dyDescent="0.2">
      <c r="V538" s="687"/>
      <c r="W538" s="686" t="str">
        <f t="shared" si="15"/>
        <v>1w</v>
      </c>
      <c r="X538" s="682" t="e">
        <f ca="1">_xll.qlCalendarAdvance(Calendar,X537,W538,"f",FALSE)</f>
        <v>#NAME?</v>
      </c>
      <c r="Y538" s="681" t="e">
        <f ca="1">_xll.qlCalendarAdvance(Calendar,X538,NDays&amp;"D")</f>
        <v>#NAME?</v>
      </c>
      <c r="Z538" s="680" t="e">
        <f ca="1"/>
        <v>#N/A</v>
      </c>
      <c r="AA538" s="685"/>
      <c r="AB538" s="684"/>
    </row>
    <row r="539" spans="22:28" x14ac:dyDescent="0.2">
      <c r="V539" s="687"/>
      <c r="W539" s="686" t="str">
        <f t="shared" si="15"/>
        <v>1w</v>
      </c>
      <c r="X539" s="682" t="e">
        <f ca="1">_xll.qlCalendarAdvance(Calendar,X538,W539,"f",FALSE)</f>
        <v>#NAME?</v>
      </c>
      <c r="Y539" s="681" t="e">
        <f ca="1">_xll.qlCalendarAdvance(Calendar,X539,NDays&amp;"D")</f>
        <v>#NAME?</v>
      </c>
      <c r="Z539" s="680" t="e">
        <f ca="1"/>
        <v>#N/A</v>
      </c>
      <c r="AA539" s="685"/>
      <c r="AB539" s="684"/>
    </row>
    <row r="540" spans="22:28" x14ac:dyDescent="0.2">
      <c r="V540" s="687"/>
      <c r="W540" s="686" t="str">
        <f t="shared" si="15"/>
        <v>1w</v>
      </c>
      <c r="X540" s="682" t="e">
        <f ca="1">_xll.qlCalendarAdvance(Calendar,X539,W540,"f",FALSE)</f>
        <v>#NAME?</v>
      </c>
      <c r="Y540" s="681" t="e">
        <f ca="1">_xll.qlCalendarAdvance(Calendar,X540,NDays&amp;"D")</f>
        <v>#NAME?</v>
      </c>
      <c r="Z540" s="680" t="e">
        <f ca="1"/>
        <v>#N/A</v>
      </c>
      <c r="AA540" s="685"/>
      <c r="AB540" s="684"/>
    </row>
    <row r="541" spans="22:28" x14ac:dyDescent="0.2">
      <c r="V541" s="687"/>
      <c r="W541" s="686" t="str">
        <f t="shared" si="15"/>
        <v>1w</v>
      </c>
      <c r="X541" s="682" t="e">
        <f ca="1">_xll.qlCalendarAdvance(Calendar,X540,W541,"f",FALSE)</f>
        <v>#NAME?</v>
      </c>
      <c r="Y541" s="681" t="e">
        <f ca="1">_xll.qlCalendarAdvance(Calendar,X541,NDays&amp;"D")</f>
        <v>#NAME?</v>
      </c>
      <c r="Z541" s="680" t="e">
        <f ca="1"/>
        <v>#N/A</v>
      </c>
      <c r="AA541" s="685"/>
      <c r="AB541" s="684"/>
    </row>
    <row r="542" spans="22:28" x14ac:dyDescent="0.2">
      <c r="V542" s="687"/>
      <c r="W542" s="686" t="str">
        <f t="shared" si="15"/>
        <v>1w</v>
      </c>
      <c r="X542" s="682" t="e">
        <f ca="1">_xll.qlCalendarAdvance(Calendar,X541,W542,"f",FALSE)</f>
        <v>#NAME?</v>
      </c>
      <c r="Y542" s="681" t="e">
        <f ca="1">_xll.qlCalendarAdvance(Calendar,X542,NDays&amp;"D")</f>
        <v>#NAME?</v>
      </c>
      <c r="Z542" s="680" t="e">
        <f ca="1"/>
        <v>#N/A</v>
      </c>
      <c r="AA542" s="685"/>
      <c r="AB542" s="684"/>
    </row>
    <row r="543" spans="22:28" x14ac:dyDescent="0.2">
      <c r="V543" s="687"/>
      <c r="W543" s="686" t="str">
        <f t="shared" si="15"/>
        <v>1w</v>
      </c>
      <c r="X543" s="682" t="e">
        <f ca="1">_xll.qlCalendarAdvance(Calendar,X542,W543,"f",FALSE)</f>
        <v>#NAME?</v>
      </c>
      <c r="Y543" s="681" t="e">
        <f ca="1">_xll.qlCalendarAdvance(Calendar,X543,NDays&amp;"D")</f>
        <v>#NAME?</v>
      </c>
      <c r="Z543" s="680" t="e">
        <f ca="1"/>
        <v>#N/A</v>
      </c>
      <c r="AA543" s="685"/>
      <c r="AB543" s="684"/>
    </row>
    <row r="544" spans="22:28" x14ac:dyDescent="0.2">
      <c r="V544" s="687"/>
      <c r="W544" s="686" t="str">
        <f t="shared" si="15"/>
        <v>1w</v>
      </c>
      <c r="X544" s="682" t="e">
        <f ca="1">_xll.qlCalendarAdvance(Calendar,X543,W544,"f",FALSE)</f>
        <v>#NAME?</v>
      </c>
      <c r="Y544" s="681" t="e">
        <f ca="1">_xll.qlCalendarAdvance(Calendar,X544,NDays&amp;"D")</f>
        <v>#NAME?</v>
      </c>
      <c r="Z544" s="680" t="e">
        <f ca="1"/>
        <v>#N/A</v>
      </c>
      <c r="AA544" s="685"/>
      <c r="AB544" s="684"/>
    </row>
    <row r="545" spans="22:28" x14ac:dyDescent="0.2">
      <c r="V545" s="687"/>
      <c r="W545" s="686" t="str">
        <f t="shared" si="15"/>
        <v>1w</v>
      </c>
      <c r="X545" s="682" t="e">
        <f ca="1">_xll.qlCalendarAdvance(Calendar,X544,W545,"f",FALSE)</f>
        <v>#NAME?</v>
      </c>
      <c r="Y545" s="681" t="e">
        <f ca="1">_xll.qlCalendarAdvance(Calendar,X545,NDays&amp;"D")</f>
        <v>#NAME?</v>
      </c>
      <c r="Z545" s="680" t="e">
        <f ca="1"/>
        <v>#N/A</v>
      </c>
      <c r="AA545" s="685"/>
      <c r="AB545" s="684"/>
    </row>
    <row r="546" spans="22:28" x14ac:dyDescent="0.2">
      <c r="V546" s="687"/>
      <c r="W546" s="686" t="str">
        <f t="shared" si="15"/>
        <v>1w</v>
      </c>
      <c r="X546" s="682" t="e">
        <f ca="1">_xll.qlCalendarAdvance(Calendar,X545,W546,"f",FALSE)</f>
        <v>#NAME?</v>
      </c>
      <c r="Y546" s="681" t="e">
        <f ca="1">_xll.qlCalendarAdvance(Calendar,X546,NDays&amp;"D")</f>
        <v>#NAME?</v>
      </c>
      <c r="Z546" s="680" t="e">
        <f ca="1"/>
        <v>#N/A</v>
      </c>
      <c r="AA546" s="685"/>
      <c r="AB546" s="684"/>
    </row>
    <row r="547" spans="22:28" x14ac:dyDescent="0.2">
      <c r="V547" s="687"/>
      <c r="W547" s="686" t="str">
        <f t="shared" si="15"/>
        <v>1w</v>
      </c>
      <c r="X547" s="682" t="e">
        <f ca="1">_xll.qlCalendarAdvance(Calendar,X546,W547,"f",FALSE)</f>
        <v>#NAME?</v>
      </c>
      <c r="Y547" s="681" t="e">
        <f ca="1">_xll.qlCalendarAdvance(Calendar,X547,NDays&amp;"D")</f>
        <v>#NAME?</v>
      </c>
      <c r="Z547" s="680" t="e">
        <f ca="1"/>
        <v>#N/A</v>
      </c>
      <c r="AA547" s="685"/>
      <c r="AB547" s="684"/>
    </row>
    <row r="548" spans="22:28" x14ac:dyDescent="0.2">
      <c r="V548" s="687"/>
      <c r="W548" s="686" t="str">
        <f t="shared" si="15"/>
        <v>1w</v>
      </c>
      <c r="X548" s="682" t="e">
        <f ca="1">_xll.qlCalendarAdvance(Calendar,X547,W548,"f",FALSE)</f>
        <v>#NAME?</v>
      </c>
      <c r="Y548" s="681" t="e">
        <f ca="1">_xll.qlCalendarAdvance(Calendar,X548,NDays&amp;"D")</f>
        <v>#NAME?</v>
      </c>
      <c r="Z548" s="680" t="e">
        <f ca="1"/>
        <v>#N/A</v>
      </c>
      <c r="AA548" s="685"/>
      <c r="AB548" s="684"/>
    </row>
    <row r="549" spans="22:28" x14ac:dyDescent="0.2">
      <c r="V549" s="687"/>
      <c r="W549" s="686" t="str">
        <f t="shared" si="15"/>
        <v>1w</v>
      </c>
      <c r="X549" s="682" t="e">
        <f ca="1">_xll.qlCalendarAdvance(Calendar,X548,W549,"f",FALSE)</f>
        <v>#NAME?</v>
      </c>
      <c r="Y549" s="681" t="e">
        <f ca="1">_xll.qlCalendarAdvance(Calendar,X549,NDays&amp;"D")</f>
        <v>#NAME?</v>
      </c>
      <c r="Z549" s="680" t="e">
        <f ca="1"/>
        <v>#N/A</v>
      </c>
      <c r="AA549" s="685"/>
      <c r="AB549" s="684"/>
    </row>
    <row r="550" spans="22:28" x14ac:dyDescent="0.2">
      <c r="V550" s="687"/>
      <c r="W550" s="686" t="str">
        <f t="shared" si="15"/>
        <v>1w</v>
      </c>
      <c r="X550" s="682" t="e">
        <f ca="1">_xll.qlCalendarAdvance(Calendar,X549,W550,"f",FALSE)</f>
        <v>#NAME?</v>
      </c>
      <c r="Y550" s="681" t="e">
        <f ca="1">_xll.qlCalendarAdvance(Calendar,X550,NDays&amp;"D")</f>
        <v>#NAME?</v>
      </c>
      <c r="Z550" s="680" t="e">
        <f ca="1"/>
        <v>#N/A</v>
      </c>
      <c r="AA550" s="685"/>
      <c r="AB550" s="684"/>
    </row>
    <row r="551" spans="22:28" x14ac:dyDescent="0.2">
      <c r="V551" s="687"/>
      <c r="W551" s="686" t="str">
        <f t="shared" si="15"/>
        <v>1w</v>
      </c>
      <c r="X551" s="682" t="e">
        <f ca="1">_xll.qlCalendarAdvance(Calendar,X550,W551,"f",FALSE)</f>
        <v>#NAME?</v>
      </c>
      <c r="Y551" s="681" t="e">
        <f ca="1">_xll.qlCalendarAdvance(Calendar,X551,NDays&amp;"D")</f>
        <v>#NAME?</v>
      </c>
      <c r="Z551" s="680" t="e">
        <f ca="1"/>
        <v>#N/A</v>
      </c>
      <c r="AA551" s="685"/>
      <c r="AB551" s="684"/>
    </row>
    <row r="552" spans="22:28" x14ac:dyDescent="0.2">
      <c r="V552" s="687"/>
      <c r="W552" s="686" t="str">
        <f t="shared" si="15"/>
        <v>1w</v>
      </c>
      <c r="X552" s="682" t="e">
        <f ca="1">_xll.qlCalendarAdvance(Calendar,X551,W552,"f",FALSE)</f>
        <v>#NAME?</v>
      </c>
      <c r="Y552" s="681" t="e">
        <f ca="1">_xll.qlCalendarAdvance(Calendar,X552,NDays&amp;"D")</f>
        <v>#NAME?</v>
      </c>
      <c r="Z552" s="680" t="e">
        <f ca="1"/>
        <v>#N/A</v>
      </c>
      <c r="AA552" s="685"/>
      <c r="AB552" s="684"/>
    </row>
    <row r="553" spans="22:28" x14ac:dyDescent="0.2">
      <c r="V553" s="687"/>
      <c r="W553" s="686" t="str">
        <f t="shared" si="15"/>
        <v>1w</v>
      </c>
      <c r="X553" s="682" t="e">
        <f ca="1">_xll.qlCalendarAdvance(Calendar,X552,W553,"f",FALSE)</f>
        <v>#NAME?</v>
      </c>
      <c r="Y553" s="681" t="e">
        <f ca="1">_xll.qlCalendarAdvance(Calendar,X553,NDays&amp;"D")</f>
        <v>#NAME?</v>
      </c>
      <c r="Z553" s="680" t="e">
        <f ca="1"/>
        <v>#N/A</v>
      </c>
      <c r="AA553" s="685"/>
      <c r="AB553" s="684"/>
    </row>
    <row r="554" spans="22:28" x14ac:dyDescent="0.2">
      <c r="V554" s="687"/>
      <c r="W554" s="686" t="str">
        <f t="shared" si="15"/>
        <v>1w</v>
      </c>
      <c r="X554" s="682" t="e">
        <f ca="1">_xll.qlCalendarAdvance(Calendar,X553,W554,"f",FALSE)</f>
        <v>#NAME?</v>
      </c>
      <c r="Y554" s="681" t="e">
        <f ca="1">_xll.qlCalendarAdvance(Calendar,X554,NDays&amp;"D")</f>
        <v>#NAME?</v>
      </c>
      <c r="Z554" s="680" t="e">
        <f ca="1"/>
        <v>#N/A</v>
      </c>
      <c r="AA554" s="685"/>
      <c r="AB554" s="684"/>
    </row>
    <row r="555" spans="22:28" x14ac:dyDescent="0.2">
      <c r="V555" s="687"/>
      <c r="W555" s="686" t="str">
        <f t="shared" si="15"/>
        <v>1w</v>
      </c>
      <c r="X555" s="682" t="e">
        <f ca="1">_xll.qlCalendarAdvance(Calendar,X554,W555,"f",FALSE)</f>
        <v>#NAME?</v>
      </c>
      <c r="Y555" s="681" t="e">
        <f ca="1">_xll.qlCalendarAdvance(Calendar,X555,NDays&amp;"D")</f>
        <v>#NAME?</v>
      </c>
      <c r="Z555" s="680" t="e">
        <f ca="1"/>
        <v>#N/A</v>
      </c>
      <c r="AA555" s="685"/>
      <c r="AB555" s="684"/>
    </row>
    <row r="556" spans="22:28" x14ac:dyDescent="0.2">
      <c r="V556" s="687"/>
      <c r="W556" s="686" t="str">
        <f t="shared" si="15"/>
        <v>1w</v>
      </c>
      <c r="X556" s="682" t="e">
        <f ca="1">_xll.qlCalendarAdvance(Calendar,X555,W556,"f",FALSE)</f>
        <v>#NAME?</v>
      </c>
      <c r="Y556" s="681" t="e">
        <f ca="1">_xll.qlCalendarAdvance(Calendar,X556,NDays&amp;"D")</f>
        <v>#NAME?</v>
      </c>
      <c r="Z556" s="680" t="e">
        <f ca="1"/>
        <v>#N/A</v>
      </c>
      <c r="AA556" s="685"/>
      <c r="AB556" s="684"/>
    </row>
    <row r="557" spans="22:28" x14ac:dyDescent="0.2">
      <c r="V557" s="687"/>
      <c r="W557" s="686" t="str">
        <f t="shared" si="15"/>
        <v>1w</v>
      </c>
      <c r="X557" s="682" t="e">
        <f ca="1">_xll.qlCalendarAdvance(Calendar,X556,W557,"f",FALSE)</f>
        <v>#NAME?</v>
      </c>
      <c r="Y557" s="681" t="e">
        <f ca="1">_xll.qlCalendarAdvance(Calendar,X557,NDays&amp;"D")</f>
        <v>#NAME?</v>
      </c>
      <c r="Z557" s="680" t="e">
        <f ca="1"/>
        <v>#N/A</v>
      </c>
      <c r="AA557" s="685"/>
      <c r="AB557" s="684"/>
    </row>
    <row r="558" spans="22:28" x14ac:dyDescent="0.2">
      <c r="V558" s="687"/>
      <c r="W558" s="686" t="str">
        <f t="shared" si="15"/>
        <v>1w</v>
      </c>
      <c r="X558" s="682" t="e">
        <f ca="1">_xll.qlCalendarAdvance(Calendar,X557,W558,"f",FALSE)</f>
        <v>#NAME?</v>
      </c>
      <c r="Y558" s="681" t="e">
        <f ca="1">_xll.qlCalendarAdvance(Calendar,X558,NDays&amp;"D")</f>
        <v>#NAME?</v>
      </c>
      <c r="Z558" s="680" t="e">
        <f ca="1"/>
        <v>#N/A</v>
      </c>
      <c r="AA558" s="685"/>
      <c r="AB558" s="684"/>
    </row>
    <row r="559" spans="22:28" x14ac:dyDescent="0.2">
      <c r="V559" s="687"/>
      <c r="W559" s="686" t="str">
        <f t="shared" si="15"/>
        <v>1w</v>
      </c>
      <c r="X559" s="682" t="e">
        <f ca="1">_xll.qlCalendarAdvance(Calendar,X558,W559,"f",FALSE)</f>
        <v>#NAME?</v>
      </c>
      <c r="Y559" s="681" t="e">
        <f ca="1">_xll.qlCalendarAdvance(Calendar,X559,NDays&amp;"D")</f>
        <v>#NAME?</v>
      </c>
      <c r="Z559" s="680" t="e">
        <f ca="1"/>
        <v>#N/A</v>
      </c>
      <c r="AA559" s="685"/>
      <c r="AB559" s="684"/>
    </row>
    <row r="560" spans="22:28" x14ac:dyDescent="0.2">
      <c r="V560" s="687"/>
      <c r="W560" s="686" t="str">
        <f t="shared" si="15"/>
        <v>1w</v>
      </c>
      <c r="X560" s="682" t="e">
        <f ca="1">_xll.qlCalendarAdvance(Calendar,X559,W560,"f",FALSE)</f>
        <v>#NAME?</v>
      </c>
      <c r="Y560" s="681" t="e">
        <f ca="1">_xll.qlCalendarAdvance(Calendar,X560,NDays&amp;"D")</f>
        <v>#NAME?</v>
      </c>
      <c r="Z560" s="680" t="e">
        <f ca="1"/>
        <v>#N/A</v>
      </c>
      <c r="AA560" s="685"/>
      <c r="AB560" s="684"/>
    </row>
    <row r="561" spans="22:28" x14ac:dyDescent="0.2">
      <c r="V561" s="687"/>
      <c r="W561" s="686" t="str">
        <f t="shared" si="15"/>
        <v>1w</v>
      </c>
      <c r="X561" s="682" t="e">
        <f ca="1">_xll.qlCalendarAdvance(Calendar,X560,W561,"f",FALSE)</f>
        <v>#NAME?</v>
      </c>
      <c r="Y561" s="681" t="e">
        <f ca="1">_xll.qlCalendarAdvance(Calendar,X561,NDays&amp;"D")</f>
        <v>#NAME?</v>
      </c>
      <c r="Z561" s="680" t="e">
        <f ca="1"/>
        <v>#N/A</v>
      </c>
      <c r="AA561" s="685"/>
      <c r="AB561" s="684"/>
    </row>
    <row r="562" spans="22:28" x14ac:dyDescent="0.2">
      <c r="V562" s="687"/>
      <c r="W562" s="686" t="str">
        <f t="shared" si="15"/>
        <v>1w</v>
      </c>
      <c r="X562" s="682" t="e">
        <f ca="1">_xll.qlCalendarAdvance(Calendar,X561,W562,"f",FALSE)</f>
        <v>#NAME?</v>
      </c>
      <c r="Y562" s="681" t="e">
        <f ca="1">_xll.qlCalendarAdvance(Calendar,X562,NDays&amp;"D")</f>
        <v>#NAME?</v>
      </c>
      <c r="Z562" s="680" t="e">
        <f ca="1"/>
        <v>#N/A</v>
      </c>
      <c r="AA562" s="685"/>
      <c r="AB562" s="684"/>
    </row>
    <row r="563" spans="22:28" x14ac:dyDescent="0.2">
      <c r="V563" s="687"/>
      <c r="W563" s="686" t="str">
        <f t="shared" si="15"/>
        <v>1w</v>
      </c>
      <c r="X563" s="682" t="e">
        <f ca="1">_xll.qlCalendarAdvance(Calendar,X562,W563,"f",FALSE)</f>
        <v>#NAME?</v>
      </c>
      <c r="Y563" s="681" t="e">
        <f ca="1">_xll.qlCalendarAdvance(Calendar,X563,NDays&amp;"D")</f>
        <v>#NAME?</v>
      </c>
      <c r="Z563" s="680" t="e">
        <f ca="1"/>
        <v>#N/A</v>
      </c>
      <c r="AA563" s="685"/>
      <c r="AB563" s="684"/>
    </row>
    <row r="564" spans="22:28" x14ac:dyDescent="0.2">
      <c r="V564" s="687"/>
      <c r="W564" s="686" t="str">
        <f t="shared" si="15"/>
        <v>1w</v>
      </c>
      <c r="X564" s="682" t="e">
        <f ca="1">_xll.qlCalendarAdvance(Calendar,X563,W564,"f",FALSE)</f>
        <v>#NAME?</v>
      </c>
      <c r="Y564" s="681" t="e">
        <f ca="1">_xll.qlCalendarAdvance(Calendar,X564,NDays&amp;"D")</f>
        <v>#NAME?</v>
      </c>
      <c r="Z564" s="680" t="e">
        <f ca="1"/>
        <v>#N/A</v>
      </c>
      <c r="AA564" s="685"/>
      <c r="AB564" s="684"/>
    </row>
    <row r="565" spans="22:28" x14ac:dyDescent="0.2">
      <c r="V565" s="687"/>
      <c r="W565" s="686" t="str">
        <f t="shared" si="15"/>
        <v>1w</v>
      </c>
      <c r="X565" s="682" t="e">
        <f ca="1">_xll.qlCalendarAdvance(Calendar,X564,W565,"f",FALSE)</f>
        <v>#NAME?</v>
      </c>
      <c r="Y565" s="681" t="e">
        <f ca="1">_xll.qlCalendarAdvance(Calendar,X565,NDays&amp;"D")</f>
        <v>#NAME?</v>
      </c>
      <c r="Z565" s="680" t="e">
        <f ca="1"/>
        <v>#N/A</v>
      </c>
      <c r="AA565" s="685"/>
      <c r="AB565" s="684"/>
    </row>
    <row r="566" spans="22:28" x14ac:dyDescent="0.2">
      <c r="V566" s="687"/>
      <c r="W566" s="686" t="str">
        <f t="shared" si="15"/>
        <v>1w</v>
      </c>
      <c r="X566" s="682" t="e">
        <f ca="1">_xll.qlCalendarAdvance(Calendar,X565,W566,"f",FALSE)</f>
        <v>#NAME?</v>
      </c>
      <c r="Y566" s="681" t="e">
        <f ca="1">_xll.qlCalendarAdvance(Calendar,X566,NDays&amp;"D")</f>
        <v>#NAME?</v>
      </c>
      <c r="Z566" s="680" t="e">
        <f ca="1"/>
        <v>#N/A</v>
      </c>
      <c r="AA566" s="685"/>
      <c r="AB566" s="684"/>
    </row>
    <row r="567" spans="22:28" x14ac:dyDescent="0.2">
      <c r="V567" s="687"/>
      <c r="W567" s="686" t="str">
        <f t="shared" si="15"/>
        <v>1w</v>
      </c>
      <c r="X567" s="682" t="e">
        <f ca="1">_xll.qlCalendarAdvance(Calendar,X566,W567,"f",FALSE)</f>
        <v>#NAME?</v>
      </c>
      <c r="Y567" s="681" t="e">
        <f ca="1">_xll.qlCalendarAdvance(Calendar,X567,NDays&amp;"D")</f>
        <v>#NAME?</v>
      </c>
      <c r="Z567" s="680" t="e">
        <f ca="1"/>
        <v>#N/A</v>
      </c>
      <c r="AA567" s="685"/>
      <c r="AB567" s="684"/>
    </row>
    <row r="568" spans="22:28" x14ac:dyDescent="0.2">
      <c r="V568" s="687"/>
      <c r="W568" s="686" t="str">
        <f t="shared" si="15"/>
        <v>1w</v>
      </c>
      <c r="X568" s="682" t="e">
        <f ca="1">_xll.qlCalendarAdvance(Calendar,X567,W568,"f",FALSE)</f>
        <v>#NAME?</v>
      </c>
      <c r="Y568" s="681" t="e">
        <f ca="1">_xll.qlCalendarAdvance(Calendar,X568,NDays&amp;"D")</f>
        <v>#NAME?</v>
      </c>
      <c r="Z568" s="680" t="e">
        <f ca="1"/>
        <v>#N/A</v>
      </c>
      <c r="AA568" s="685"/>
      <c r="AB568" s="684"/>
    </row>
    <row r="569" spans="22:28" x14ac:dyDescent="0.2">
      <c r="V569" s="687"/>
      <c r="W569" s="686" t="str">
        <f t="shared" si="15"/>
        <v>1w</v>
      </c>
      <c r="X569" s="682" t="e">
        <f ca="1">_xll.qlCalendarAdvance(Calendar,X568,W569,"f",FALSE)</f>
        <v>#NAME?</v>
      </c>
      <c r="Y569" s="681" t="e">
        <f ca="1">_xll.qlCalendarAdvance(Calendar,X569,NDays&amp;"D")</f>
        <v>#NAME?</v>
      </c>
      <c r="Z569" s="680" t="e">
        <f ca="1"/>
        <v>#N/A</v>
      </c>
      <c r="AA569" s="685"/>
      <c r="AB569" s="684"/>
    </row>
    <row r="570" spans="22:28" x14ac:dyDescent="0.2">
      <c r="V570" s="687"/>
      <c r="W570" s="686" t="str">
        <f t="shared" si="15"/>
        <v>1w</v>
      </c>
      <c r="X570" s="682" t="e">
        <f ca="1">_xll.qlCalendarAdvance(Calendar,X569,W570,"f",FALSE)</f>
        <v>#NAME?</v>
      </c>
      <c r="Y570" s="681" t="e">
        <f ca="1">_xll.qlCalendarAdvance(Calendar,X570,NDays&amp;"D")</f>
        <v>#NAME?</v>
      </c>
      <c r="Z570" s="680" t="e">
        <f ca="1"/>
        <v>#N/A</v>
      </c>
      <c r="AA570" s="685"/>
      <c r="AB570" s="684"/>
    </row>
    <row r="571" spans="22:28" x14ac:dyDescent="0.2">
      <c r="V571" s="687"/>
      <c r="W571" s="686" t="str">
        <f t="shared" si="15"/>
        <v>1w</v>
      </c>
      <c r="X571" s="682" t="e">
        <f ca="1">_xll.qlCalendarAdvance(Calendar,X570,W571,"f",FALSE)</f>
        <v>#NAME?</v>
      </c>
      <c r="Y571" s="681" t="e">
        <f ca="1">_xll.qlCalendarAdvance(Calendar,X571,NDays&amp;"D")</f>
        <v>#NAME?</v>
      </c>
      <c r="Z571" s="680" t="e">
        <f ca="1"/>
        <v>#N/A</v>
      </c>
      <c r="AA571" s="685"/>
      <c r="AB571" s="684"/>
    </row>
    <row r="572" spans="22:28" x14ac:dyDescent="0.2">
      <c r="V572" s="687"/>
      <c r="W572" s="686" t="str">
        <f t="shared" si="15"/>
        <v>1w</v>
      </c>
      <c r="X572" s="682" t="e">
        <f ca="1">_xll.qlCalendarAdvance(Calendar,X571,W572,"f",FALSE)</f>
        <v>#NAME?</v>
      </c>
      <c r="Y572" s="681" t="e">
        <f ca="1">_xll.qlCalendarAdvance(Calendar,X572,NDays&amp;"D")</f>
        <v>#NAME?</v>
      </c>
      <c r="Z572" s="680" t="e">
        <f ca="1"/>
        <v>#N/A</v>
      </c>
      <c r="AA572" s="685"/>
      <c r="AB572" s="684"/>
    </row>
    <row r="573" spans="22:28" x14ac:dyDescent="0.2">
      <c r="V573" s="687"/>
      <c r="W573" s="686" t="str">
        <f t="shared" si="15"/>
        <v>1w</v>
      </c>
      <c r="X573" s="682" t="e">
        <f ca="1">_xll.qlCalendarAdvance(Calendar,X572,W573,"f",FALSE)</f>
        <v>#NAME?</v>
      </c>
      <c r="Y573" s="681" t="e">
        <f ca="1">_xll.qlCalendarAdvance(Calendar,X573,NDays&amp;"D")</f>
        <v>#NAME?</v>
      </c>
      <c r="Z573" s="680" t="e">
        <f ca="1"/>
        <v>#N/A</v>
      </c>
      <c r="AA573" s="685"/>
      <c r="AB573" s="684"/>
    </row>
    <row r="574" spans="22:28" x14ac:dyDescent="0.2">
      <c r="V574" s="687"/>
      <c r="W574" s="686" t="str">
        <f t="shared" si="15"/>
        <v>1w</v>
      </c>
      <c r="X574" s="682" t="e">
        <f ca="1">_xll.qlCalendarAdvance(Calendar,X573,W574,"f",FALSE)</f>
        <v>#NAME?</v>
      </c>
      <c r="Y574" s="681" t="e">
        <f ca="1">_xll.qlCalendarAdvance(Calendar,X574,NDays&amp;"D")</f>
        <v>#NAME?</v>
      </c>
      <c r="Z574" s="680" t="e">
        <f ca="1"/>
        <v>#N/A</v>
      </c>
      <c r="AA574" s="685"/>
      <c r="AB574" s="684"/>
    </row>
    <row r="575" spans="22:28" x14ac:dyDescent="0.2">
      <c r="V575" s="687"/>
      <c r="W575" s="686" t="str">
        <f t="shared" si="15"/>
        <v>1w</v>
      </c>
      <c r="X575" s="682" t="e">
        <f ca="1">_xll.qlCalendarAdvance(Calendar,X574,W575,"f",FALSE)</f>
        <v>#NAME?</v>
      </c>
      <c r="Y575" s="681" t="e">
        <f ca="1">_xll.qlCalendarAdvance(Calendar,X575,NDays&amp;"D")</f>
        <v>#NAME?</v>
      </c>
      <c r="Z575" s="680" t="e">
        <f ca="1"/>
        <v>#N/A</v>
      </c>
      <c r="AA575" s="685"/>
      <c r="AB575" s="684"/>
    </row>
    <row r="576" spans="22:28" x14ac:dyDescent="0.2">
      <c r="V576" s="687"/>
      <c r="W576" s="686" t="str">
        <f t="shared" si="15"/>
        <v>1w</v>
      </c>
      <c r="X576" s="682" t="e">
        <f ca="1">_xll.qlCalendarAdvance(Calendar,X575,W576,"f",FALSE)</f>
        <v>#NAME?</v>
      </c>
      <c r="Y576" s="681" t="e">
        <f ca="1">_xll.qlCalendarAdvance(Calendar,X576,NDays&amp;"D")</f>
        <v>#NAME?</v>
      </c>
      <c r="Z576" s="680" t="e">
        <f ca="1"/>
        <v>#N/A</v>
      </c>
      <c r="AA576" s="685"/>
      <c r="AB576" s="684"/>
    </row>
    <row r="577" spans="22:28" x14ac:dyDescent="0.2">
      <c r="V577" s="687"/>
      <c r="W577" s="686" t="str">
        <f t="shared" si="15"/>
        <v>1w</v>
      </c>
      <c r="X577" s="682" t="e">
        <f ca="1">_xll.qlCalendarAdvance(Calendar,X576,W577,"f",FALSE)</f>
        <v>#NAME?</v>
      </c>
      <c r="Y577" s="681" t="e">
        <f ca="1">_xll.qlCalendarAdvance(Calendar,X577,NDays&amp;"D")</f>
        <v>#NAME?</v>
      </c>
      <c r="Z577" s="680" t="e">
        <f ca="1"/>
        <v>#N/A</v>
      </c>
      <c r="AA577" s="685"/>
      <c r="AB577" s="684"/>
    </row>
    <row r="578" spans="22:28" x14ac:dyDescent="0.2">
      <c r="V578" s="687"/>
      <c r="W578" s="686" t="str">
        <f t="shared" si="15"/>
        <v>1w</v>
      </c>
      <c r="X578" s="682" t="e">
        <f ca="1">_xll.qlCalendarAdvance(Calendar,X577,W578,"f",FALSE)</f>
        <v>#NAME?</v>
      </c>
      <c r="Y578" s="681" t="e">
        <f ca="1">_xll.qlCalendarAdvance(Calendar,X578,NDays&amp;"D")</f>
        <v>#NAME?</v>
      </c>
      <c r="Z578" s="680" t="e">
        <f ca="1"/>
        <v>#N/A</v>
      </c>
      <c r="AA578" s="685"/>
      <c r="AB578" s="684"/>
    </row>
    <row r="579" spans="22:28" x14ac:dyDescent="0.2">
      <c r="V579" s="687"/>
      <c r="W579" s="686" t="str">
        <f t="shared" si="15"/>
        <v>1w</v>
      </c>
      <c r="X579" s="682" t="e">
        <f ca="1">_xll.qlCalendarAdvance(Calendar,X578,W579,"f",FALSE)</f>
        <v>#NAME?</v>
      </c>
      <c r="Y579" s="681" t="e">
        <f ca="1">_xll.qlCalendarAdvance(Calendar,X579,NDays&amp;"D")</f>
        <v>#NAME?</v>
      </c>
      <c r="Z579" s="680" t="e">
        <f ca="1"/>
        <v>#N/A</v>
      </c>
      <c r="AA579" s="685"/>
      <c r="AB579" s="684"/>
    </row>
    <row r="580" spans="22:28" x14ac:dyDescent="0.2">
      <c r="V580" s="687"/>
      <c r="W580" s="686" t="str">
        <f t="shared" si="15"/>
        <v>1w</v>
      </c>
      <c r="X580" s="682" t="e">
        <f ca="1">_xll.qlCalendarAdvance(Calendar,X579,W580,"f",FALSE)</f>
        <v>#NAME?</v>
      </c>
      <c r="Y580" s="681" t="e">
        <f ca="1">_xll.qlCalendarAdvance(Calendar,X580,NDays&amp;"D")</f>
        <v>#NAME?</v>
      </c>
      <c r="Z580" s="680" t="e">
        <f ca="1"/>
        <v>#N/A</v>
      </c>
      <c r="AA580" s="685"/>
      <c r="AB580" s="684"/>
    </row>
    <row r="581" spans="22:28" x14ac:dyDescent="0.2">
      <c r="V581" s="687"/>
      <c r="W581" s="686" t="str">
        <f t="shared" si="15"/>
        <v>1w</v>
      </c>
      <c r="X581" s="682" t="e">
        <f ca="1">_xll.qlCalendarAdvance(Calendar,X580,W581,"f",FALSE)</f>
        <v>#NAME?</v>
      </c>
      <c r="Y581" s="681" t="e">
        <f ca="1">_xll.qlCalendarAdvance(Calendar,X581,NDays&amp;"D")</f>
        <v>#NAME?</v>
      </c>
      <c r="Z581" s="680" t="e">
        <f ca="1"/>
        <v>#N/A</v>
      </c>
      <c r="AA581" s="685"/>
      <c r="AB581" s="684"/>
    </row>
    <row r="582" spans="22:28" x14ac:dyDescent="0.2">
      <c r="V582" s="687"/>
      <c r="W582" s="686" t="str">
        <f t="shared" si="15"/>
        <v>1w</v>
      </c>
      <c r="X582" s="682" t="e">
        <f ca="1">_xll.qlCalendarAdvance(Calendar,X581,W582,"f",FALSE)</f>
        <v>#NAME?</v>
      </c>
      <c r="Y582" s="681" t="e">
        <f ca="1">_xll.qlCalendarAdvance(Calendar,X582,NDays&amp;"D")</f>
        <v>#NAME?</v>
      </c>
      <c r="Z582" s="680" t="e">
        <f ca="1"/>
        <v>#N/A</v>
      </c>
      <c r="AA582" s="685"/>
      <c r="AB582" s="684"/>
    </row>
    <row r="583" spans="22:28" x14ac:dyDescent="0.2">
      <c r="V583" s="687"/>
      <c r="W583" s="686" t="str">
        <f t="shared" si="15"/>
        <v>1w</v>
      </c>
      <c r="X583" s="682" t="e">
        <f ca="1">_xll.qlCalendarAdvance(Calendar,X582,W583,"f",FALSE)</f>
        <v>#NAME?</v>
      </c>
      <c r="Y583" s="681" t="e">
        <f ca="1">_xll.qlCalendarAdvance(Calendar,X583,NDays&amp;"D")</f>
        <v>#NAME?</v>
      </c>
      <c r="Z583" s="680" t="e">
        <f ca="1"/>
        <v>#N/A</v>
      </c>
      <c r="AA583" s="685"/>
      <c r="AB583" s="684"/>
    </row>
    <row r="584" spans="22:28" x14ac:dyDescent="0.2">
      <c r="V584" s="687"/>
      <c r="W584" s="686" t="str">
        <f t="shared" si="15"/>
        <v>1w</v>
      </c>
      <c r="X584" s="682" t="e">
        <f ca="1">_xll.qlCalendarAdvance(Calendar,X583,W584,"f",FALSE)</f>
        <v>#NAME?</v>
      </c>
      <c r="Y584" s="681" t="e">
        <f ca="1">_xll.qlCalendarAdvance(Calendar,X584,NDays&amp;"D")</f>
        <v>#NAME?</v>
      </c>
      <c r="Z584" s="680" t="e">
        <f ca="1"/>
        <v>#N/A</v>
      </c>
      <c r="AA584" s="685"/>
      <c r="AB584" s="684"/>
    </row>
    <row r="585" spans="22:28" x14ac:dyDescent="0.2">
      <c r="V585" s="687"/>
      <c r="W585" s="686" t="str">
        <f t="shared" si="15"/>
        <v>1w</v>
      </c>
      <c r="X585" s="682" t="e">
        <f ca="1">_xll.qlCalendarAdvance(Calendar,X584,W585,"f",FALSE)</f>
        <v>#NAME?</v>
      </c>
      <c r="Y585" s="681" t="e">
        <f ca="1">_xll.qlCalendarAdvance(Calendar,X585,NDays&amp;"D")</f>
        <v>#NAME?</v>
      </c>
      <c r="Z585" s="680" t="e">
        <f ca="1"/>
        <v>#N/A</v>
      </c>
      <c r="AA585" s="685"/>
      <c r="AB585" s="684"/>
    </row>
    <row r="586" spans="22:28" x14ac:dyDescent="0.2">
      <c r="V586" s="687"/>
      <c r="W586" s="686" t="str">
        <f t="shared" si="15"/>
        <v>1w</v>
      </c>
      <c r="X586" s="682" t="e">
        <f ca="1">_xll.qlCalendarAdvance(Calendar,X585,W586,"f",FALSE)</f>
        <v>#NAME?</v>
      </c>
      <c r="Y586" s="681" t="e">
        <f ca="1">_xll.qlCalendarAdvance(Calendar,X586,NDays&amp;"D")</f>
        <v>#NAME?</v>
      </c>
      <c r="Z586" s="680" t="e">
        <f ca="1"/>
        <v>#N/A</v>
      </c>
      <c r="AA586" s="685"/>
      <c r="AB586" s="684"/>
    </row>
    <row r="587" spans="22:28" x14ac:dyDescent="0.2">
      <c r="V587" s="687"/>
      <c r="W587" s="686" t="str">
        <f t="shared" si="15"/>
        <v>1w</v>
      </c>
      <c r="X587" s="682" t="e">
        <f ca="1">_xll.qlCalendarAdvance(Calendar,X586,W587,"f",FALSE)</f>
        <v>#NAME?</v>
      </c>
      <c r="Y587" s="681" t="e">
        <f ca="1">_xll.qlCalendarAdvance(Calendar,X587,NDays&amp;"D")</f>
        <v>#NAME?</v>
      </c>
      <c r="Z587" s="680" t="e">
        <f ca="1"/>
        <v>#N/A</v>
      </c>
      <c r="AA587" s="685"/>
      <c r="AB587" s="684"/>
    </row>
    <row r="588" spans="22:28" x14ac:dyDescent="0.2">
      <c r="V588" s="687"/>
      <c r="W588" s="686" t="str">
        <f t="shared" si="15"/>
        <v>1w</v>
      </c>
      <c r="X588" s="682" t="e">
        <f ca="1">_xll.qlCalendarAdvance(Calendar,X587,W588,"f",FALSE)</f>
        <v>#NAME?</v>
      </c>
      <c r="Y588" s="681" t="e">
        <f ca="1">_xll.qlCalendarAdvance(Calendar,X588,NDays&amp;"D")</f>
        <v>#NAME?</v>
      </c>
      <c r="Z588" s="680" t="e">
        <f ca="1"/>
        <v>#N/A</v>
      </c>
      <c r="AA588" s="685"/>
      <c r="AB588" s="684"/>
    </row>
    <row r="589" spans="22:28" x14ac:dyDescent="0.2">
      <c r="V589" s="687"/>
      <c r="W589" s="686" t="str">
        <f t="shared" si="15"/>
        <v>1w</v>
      </c>
      <c r="X589" s="682" t="e">
        <f ca="1">_xll.qlCalendarAdvance(Calendar,X588,W589,"f",FALSE)</f>
        <v>#NAME?</v>
      </c>
      <c r="Y589" s="681" t="e">
        <f ca="1">_xll.qlCalendarAdvance(Calendar,X589,NDays&amp;"D")</f>
        <v>#NAME?</v>
      </c>
      <c r="Z589" s="680" t="e">
        <f ca="1"/>
        <v>#N/A</v>
      </c>
      <c r="AA589" s="685"/>
      <c r="AB589" s="684"/>
    </row>
    <row r="590" spans="22:28" x14ac:dyDescent="0.2">
      <c r="V590" s="687"/>
      <c r="W590" s="686" t="str">
        <f t="shared" si="15"/>
        <v>1w</v>
      </c>
      <c r="X590" s="682" t="e">
        <f ca="1">_xll.qlCalendarAdvance(Calendar,X589,W590,"f",FALSE)</f>
        <v>#NAME?</v>
      </c>
      <c r="Y590" s="681" t="e">
        <f ca="1">_xll.qlCalendarAdvance(Calendar,X590,NDays&amp;"D")</f>
        <v>#NAME?</v>
      </c>
      <c r="Z590" s="680" t="e">
        <f ca="1"/>
        <v>#N/A</v>
      </c>
      <c r="AA590" s="685"/>
      <c r="AB590" s="684"/>
    </row>
    <row r="591" spans="22:28" x14ac:dyDescent="0.2">
      <c r="V591" s="687"/>
      <c r="W591" s="686" t="str">
        <f t="shared" si="15"/>
        <v>1w</v>
      </c>
      <c r="X591" s="682" t="e">
        <f ca="1">_xll.qlCalendarAdvance(Calendar,X590,W591,"f",FALSE)</f>
        <v>#NAME?</v>
      </c>
      <c r="Y591" s="681" t="e">
        <f ca="1">_xll.qlCalendarAdvance(Calendar,X591,NDays&amp;"D")</f>
        <v>#NAME?</v>
      </c>
      <c r="Z591" s="680" t="e">
        <f ca="1"/>
        <v>#N/A</v>
      </c>
      <c r="AA591" s="685"/>
      <c r="AB591" s="684"/>
    </row>
    <row r="592" spans="22:28" x14ac:dyDescent="0.2">
      <c r="V592" s="687"/>
      <c r="W592" s="686" t="str">
        <f t="shared" si="15"/>
        <v>1w</v>
      </c>
      <c r="X592" s="682" t="e">
        <f ca="1">_xll.qlCalendarAdvance(Calendar,X591,W592,"f",FALSE)</f>
        <v>#NAME?</v>
      </c>
      <c r="Y592" s="681" t="e">
        <f ca="1">_xll.qlCalendarAdvance(Calendar,X592,NDays&amp;"D")</f>
        <v>#NAME?</v>
      </c>
      <c r="Z592" s="680" t="e">
        <f ca="1"/>
        <v>#N/A</v>
      </c>
      <c r="AA592" s="685"/>
      <c r="AB592" s="684"/>
    </row>
    <row r="593" spans="22:28" x14ac:dyDescent="0.2">
      <c r="V593" s="687"/>
      <c r="W593" s="686" t="str">
        <f t="shared" si="15"/>
        <v>1w</v>
      </c>
      <c r="X593" s="682" t="e">
        <f ca="1">_xll.qlCalendarAdvance(Calendar,X592,W593,"f",FALSE)</f>
        <v>#NAME?</v>
      </c>
      <c r="Y593" s="681" t="e">
        <f ca="1">_xll.qlCalendarAdvance(Calendar,X593,NDays&amp;"D")</f>
        <v>#NAME?</v>
      </c>
      <c r="Z593" s="680" t="e">
        <f ca="1"/>
        <v>#N/A</v>
      </c>
      <c r="AA593" s="685"/>
      <c r="AB593" s="684"/>
    </row>
    <row r="594" spans="22:28" x14ac:dyDescent="0.2">
      <c r="V594" s="687"/>
      <c r="W594" s="686" t="str">
        <f t="shared" ref="W594:W657" si="16">W593</f>
        <v>1w</v>
      </c>
      <c r="X594" s="682" t="e">
        <f ca="1">_xll.qlCalendarAdvance(Calendar,X593,W594,"f",FALSE)</f>
        <v>#NAME?</v>
      </c>
      <c r="Y594" s="681" t="e">
        <f ca="1">_xll.qlCalendarAdvance(Calendar,X594,NDays&amp;"D")</f>
        <v>#NAME?</v>
      </c>
      <c r="Z594" s="680" t="e">
        <f ca="1"/>
        <v>#N/A</v>
      </c>
      <c r="AA594" s="685"/>
      <c r="AB594" s="684"/>
    </row>
    <row r="595" spans="22:28" x14ac:dyDescent="0.2">
      <c r="V595" s="687"/>
      <c r="W595" s="686" t="str">
        <f t="shared" si="16"/>
        <v>1w</v>
      </c>
      <c r="X595" s="682" t="e">
        <f ca="1">_xll.qlCalendarAdvance(Calendar,X594,W595,"f",FALSE)</f>
        <v>#NAME?</v>
      </c>
      <c r="Y595" s="681" t="e">
        <f ca="1">_xll.qlCalendarAdvance(Calendar,X595,NDays&amp;"D")</f>
        <v>#NAME?</v>
      </c>
      <c r="Z595" s="680" t="e">
        <f ca="1"/>
        <v>#N/A</v>
      </c>
      <c r="AA595" s="685"/>
      <c r="AB595" s="684"/>
    </row>
    <row r="596" spans="22:28" x14ac:dyDescent="0.2">
      <c r="V596" s="687"/>
      <c r="W596" s="686" t="str">
        <f t="shared" si="16"/>
        <v>1w</v>
      </c>
      <c r="X596" s="682" t="e">
        <f ca="1">_xll.qlCalendarAdvance(Calendar,X595,W596,"f",FALSE)</f>
        <v>#NAME?</v>
      </c>
      <c r="Y596" s="681" t="e">
        <f ca="1">_xll.qlCalendarAdvance(Calendar,X596,NDays&amp;"D")</f>
        <v>#NAME?</v>
      </c>
      <c r="Z596" s="680" t="e">
        <f ca="1"/>
        <v>#N/A</v>
      </c>
      <c r="AA596" s="685"/>
      <c r="AB596" s="684"/>
    </row>
    <row r="597" spans="22:28" x14ac:dyDescent="0.2">
      <c r="V597" s="687"/>
      <c r="W597" s="686" t="str">
        <f t="shared" si="16"/>
        <v>1w</v>
      </c>
      <c r="X597" s="682" t="e">
        <f ca="1">_xll.qlCalendarAdvance(Calendar,X596,W597,"f",FALSE)</f>
        <v>#NAME?</v>
      </c>
      <c r="Y597" s="681" t="e">
        <f ca="1">_xll.qlCalendarAdvance(Calendar,X597,NDays&amp;"D")</f>
        <v>#NAME?</v>
      </c>
      <c r="Z597" s="680" t="e">
        <f ca="1"/>
        <v>#N/A</v>
      </c>
      <c r="AA597" s="685"/>
      <c r="AB597" s="684"/>
    </row>
    <row r="598" spans="22:28" x14ac:dyDescent="0.2">
      <c r="V598" s="687"/>
      <c r="W598" s="686" t="str">
        <f t="shared" si="16"/>
        <v>1w</v>
      </c>
      <c r="X598" s="682" t="e">
        <f ca="1">_xll.qlCalendarAdvance(Calendar,X597,W598,"f",FALSE)</f>
        <v>#NAME?</v>
      </c>
      <c r="Y598" s="681" t="e">
        <f ca="1">_xll.qlCalendarAdvance(Calendar,X598,NDays&amp;"D")</f>
        <v>#NAME?</v>
      </c>
      <c r="Z598" s="680" t="e">
        <f ca="1"/>
        <v>#N/A</v>
      </c>
      <c r="AA598" s="685"/>
      <c r="AB598" s="684"/>
    </row>
    <row r="599" spans="22:28" x14ac:dyDescent="0.2">
      <c r="V599" s="687"/>
      <c r="W599" s="686" t="str">
        <f t="shared" si="16"/>
        <v>1w</v>
      </c>
      <c r="X599" s="682" t="e">
        <f ca="1">_xll.qlCalendarAdvance(Calendar,X598,W599,"f",FALSE)</f>
        <v>#NAME?</v>
      </c>
      <c r="Y599" s="681" t="e">
        <f ca="1">_xll.qlCalendarAdvance(Calendar,X599,NDays&amp;"D")</f>
        <v>#NAME?</v>
      </c>
      <c r="Z599" s="680" t="e">
        <f ca="1"/>
        <v>#N/A</v>
      </c>
      <c r="AA599" s="685"/>
      <c r="AB599" s="684"/>
    </row>
    <row r="600" spans="22:28" x14ac:dyDescent="0.2">
      <c r="V600" s="687"/>
      <c r="W600" s="686" t="str">
        <f t="shared" si="16"/>
        <v>1w</v>
      </c>
      <c r="X600" s="682" t="e">
        <f ca="1">_xll.qlCalendarAdvance(Calendar,X599,W600,"f",FALSE)</f>
        <v>#NAME?</v>
      </c>
      <c r="Y600" s="681" t="e">
        <f ca="1">_xll.qlCalendarAdvance(Calendar,X600,NDays&amp;"D")</f>
        <v>#NAME?</v>
      </c>
      <c r="Z600" s="680" t="e">
        <f ca="1"/>
        <v>#N/A</v>
      </c>
      <c r="AA600" s="685"/>
      <c r="AB600" s="684"/>
    </row>
    <row r="601" spans="22:28" x14ac:dyDescent="0.2">
      <c r="V601" s="687"/>
      <c r="W601" s="686" t="str">
        <f t="shared" si="16"/>
        <v>1w</v>
      </c>
      <c r="X601" s="682" t="e">
        <f ca="1">_xll.qlCalendarAdvance(Calendar,X600,W601,"f",FALSE)</f>
        <v>#NAME?</v>
      </c>
      <c r="Y601" s="681" t="e">
        <f ca="1">_xll.qlCalendarAdvance(Calendar,X601,NDays&amp;"D")</f>
        <v>#NAME?</v>
      </c>
      <c r="Z601" s="680" t="e">
        <f ca="1"/>
        <v>#N/A</v>
      </c>
      <c r="AA601" s="685"/>
      <c r="AB601" s="684"/>
    </row>
    <row r="602" spans="22:28" x14ac:dyDescent="0.2">
      <c r="V602" s="687"/>
      <c r="W602" s="686" t="str">
        <f t="shared" si="16"/>
        <v>1w</v>
      </c>
      <c r="X602" s="682" t="e">
        <f ca="1">_xll.qlCalendarAdvance(Calendar,X601,W602,"f",FALSE)</f>
        <v>#NAME?</v>
      </c>
      <c r="Y602" s="681" t="e">
        <f ca="1">_xll.qlCalendarAdvance(Calendar,X602,NDays&amp;"D")</f>
        <v>#NAME?</v>
      </c>
      <c r="Z602" s="680" t="e">
        <f ca="1"/>
        <v>#N/A</v>
      </c>
      <c r="AA602" s="685"/>
      <c r="AB602" s="684"/>
    </row>
    <row r="603" spans="22:28" x14ac:dyDescent="0.2">
      <c r="V603" s="687"/>
      <c r="W603" s="686" t="str">
        <f t="shared" si="16"/>
        <v>1w</v>
      </c>
      <c r="X603" s="682" t="e">
        <f ca="1">_xll.qlCalendarAdvance(Calendar,X602,W603,"f",FALSE)</f>
        <v>#NAME?</v>
      </c>
      <c r="Y603" s="681" t="e">
        <f ca="1">_xll.qlCalendarAdvance(Calendar,X603,NDays&amp;"D")</f>
        <v>#NAME?</v>
      </c>
      <c r="Z603" s="680" t="e">
        <f ca="1"/>
        <v>#N/A</v>
      </c>
      <c r="AA603" s="685"/>
      <c r="AB603" s="684"/>
    </row>
    <row r="604" spans="22:28" x14ac:dyDescent="0.2">
      <c r="V604" s="687"/>
      <c r="W604" s="686" t="str">
        <f t="shared" si="16"/>
        <v>1w</v>
      </c>
      <c r="X604" s="682" t="e">
        <f ca="1">_xll.qlCalendarAdvance(Calendar,X603,W604,"f",FALSE)</f>
        <v>#NAME?</v>
      </c>
      <c r="Y604" s="681" t="e">
        <f ca="1">_xll.qlCalendarAdvance(Calendar,X604,NDays&amp;"D")</f>
        <v>#NAME?</v>
      </c>
      <c r="Z604" s="680" t="e">
        <f ca="1"/>
        <v>#N/A</v>
      </c>
      <c r="AA604" s="685"/>
      <c r="AB604" s="684"/>
    </row>
    <row r="605" spans="22:28" x14ac:dyDescent="0.2">
      <c r="V605" s="687"/>
      <c r="W605" s="686" t="str">
        <f t="shared" si="16"/>
        <v>1w</v>
      </c>
      <c r="X605" s="682" t="e">
        <f ca="1">_xll.qlCalendarAdvance(Calendar,X604,W605,"f",FALSE)</f>
        <v>#NAME?</v>
      </c>
      <c r="Y605" s="681" t="e">
        <f ca="1">_xll.qlCalendarAdvance(Calendar,X605,NDays&amp;"D")</f>
        <v>#NAME?</v>
      </c>
      <c r="Z605" s="680" t="e">
        <f ca="1"/>
        <v>#N/A</v>
      </c>
      <c r="AA605" s="685"/>
      <c r="AB605" s="684"/>
    </row>
    <row r="606" spans="22:28" x14ac:dyDescent="0.2">
      <c r="V606" s="687"/>
      <c r="W606" s="686" t="str">
        <f t="shared" si="16"/>
        <v>1w</v>
      </c>
      <c r="X606" s="682" t="e">
        <f ca="1">_xll.qlCalendarAdvance(Calendar,X605,W606,"f",FALSE)</f>
        <v>#NAME?</v>
      </c>
      <c r="Y606" s="681" t="e">
        <f ca="1">_xll.qlCalendarAdvance(Calendar,X606,NDays&amp;"D")</f>
        <v>#NAME?</v>
      </c>
      <c r="Z606" s="680" t="e">
        <f ca="1"/>
        <v>#N/A</v>
      </c>
      <c r="AA606" s="685"/>
      <c r="AB606" s="684"/>
    </row>
    <row r="607" spans="22:28" x14ac:dyDescent="0.2">
      <c r="V607" s="687"/>
      <c r="W607" s="686" t="str">
        <f t="shared" si="16"/>
        <v>1w</v>
      </c>
      <c r="X607" s="682" t="e">
        <f ca="1">_xll.qlCalendarAdvance(Calendar,X606,W607,"f",FALSE)</f>
        <v>#NAME?</v>
      </c>
      <c r="Y607" s="681" t="e">
        <f ca="1">_xll.qlCalendarAdvance(Calendar,X607,NDays&amp;"D")</f>
        <v>#NAME?</v>
      </c>
      <c r="Z607" s="680" t="e">
        <f ca="1"/>
        <v>#N/A</v>
      </c>
      <c r="AA607" s="685"/>
      <c r="AB607" s="684"/>
    </row>
    <row r="608" spans="22:28" x14ac:dyDescent="0.2">
      <c r="V608" s="687"/>
      <c r="W608" s="686" t="str">
        <f t="shared" si="16"/>
        <v>1w</v>
      </c>
      <c r="X608" s="682" t="e">
        <f ca="1">_xll.qlCalendarAdvance(Calendar,X607,W608,"f",FALSE)</f>
        <v>#NAME?</v>
      </c>
      <c r="Y608" s="681" t="e">
        <f ca="1">_xll.qlCalendarAdvance(Calendar,X608,NDays&amp;"D")</f>
        <v>#NAME?</v>
      </c>
      <c r="Z608" s="680" t="e">
        <f ca="1"/>
        <v>#N/A</v>
      </c>
      <c r="AA608" s="685"/>
      <c r="AB608" s="684"/>
    </row>
    <row r="609" spans="22:28" x14ac:dyDescent="0.2">
      <c r="V609" s="687"/>
      <c r="W609" s="686" t="str">
        <f t="shared" si="16"/>
        <v>1w</v>
      </c>
      <c r="X609" s="682" t="e">
        <f ca="1">_xll.qlCalendarAdvance(Calendar,X608,W609,"f",FALSE)</f>
        <v>#NAME?</v>
      </c>
      <c r="Y609" s="681" t="e">
        <f ca="1">_xll.qlCalendarAdvance(Calendar,X609,NDays&amp;"D")</f>
        <v>#NAME?</v>
      </c>
      <c r="Z609" s="680" t="e">
        <f ca="1"/>
        <v>#N/A</v>
      </c>
      <c r="AA609" s="685"/>
      <c r="AB609" s="684"/>
    </row>
    <row r="610" spans="22:28" x14ac:dyDescent="0.2">
      <c r="V610" s="687"/>
      <c r="W610" s="686" t="str">
        <f t="shared" si="16"/>
        <v>1w</v>
      </c>
      <c r="X610" s="682" t="e">
        <f ca="1">_xll.qlCalendarAdvance(Calendar,X609,W610,"f",FALSE)</f>
        <v>#NAME?</v>
      </c>
      <c r="Y610" s="681" t="e">
        <f ca="1">_xll.qlCalendarAdvance(Calendar,X610,NDays&amp;"D")</f>
        <v>#NAME?</v>
      </c>
      <c r="Z610" s="680" t="e">
        <f ca="1"/>
        <v>#N/A</v>
      </c>
      <c r="AA610" s="685"/>
      <c r="AB610" s="684"/>
    </row>
    <row r="611" spans="22:28" x14ac:dyDescent="0.2">
      <c r="V611" s="687"/>
      <c r="W611" s="686" t="str">
        <f t="shared" si="16"/>
        <v>1w</v>
      </c>
      <c r="X611" s="682" t="e">
        <f ca="1">_xll.qlCalendarAdvance(Calendar,X610,W611,"f",FALSE)</f>
        <v>#NAME?</v>
      </c>
      <c r="Y611" s="681" t="e">
        <f ca="1">_xll.qlCalendarAdvance(Calendar,X611,NDays&amp;"D")</f>
        <v>#NAME?</v>
      </c>
      <c r="Z611" s="680" t="e">
        <f ca="1"/>
        <v>#N/A</v>
      </c>
      <c r="AA611" s="685"/>
      <c r="AB611" s="684"/>
    </row>
    <row r="612" spans="22:28" x14ac:dyDescent="0.2">
      <c r="V612" s="687"/>
      <c r="W612" s="686" t="str">
        <f t="shared" si="16"/>
        <v>1w</v>
      </c>
      <c r="X612" s="682" t="e">
        <f ca="1">_xll.qlCalendarAdvance(Calendar,X611,W612,"f",FALSE)</f>
        <v>#NAME?</v>
      </c>
      <c r="Y612" s="681" t="e">
        <f ca="1">_xll.qlCalendarAdvance(Calendar,X612,NDays&amp;"D")</f>
        <v>#NAME?</v>
      </c>
      <c r="Z612" s="680" t="e">
        <f ca="1"/>
        <v>#N/A</v>
      </c>
      <c r="AA612" s="685"/>
      <c r="AB612" s="684"/>
    </row>
    <row r="613" spans="22:28" x14ac:dyDescent="0.2">
      <c r="V613" s="687"/>
      <c r="W613" s="686" t="str">
        <f t="shared" si="16"/>
        <v>1w</v>
      </c>
      <c r="X613" s="682" t="e">
        <f ca="1">_xll.qlCalendarAdvance(Calendar,X612,W613,"f",FALSE)</f>
        <v>#NAME?</v>
      </c>
      <c r="Y613" s="681" t="e">
        <f ca="1">_xll.qlCalendarAdvance(Calendar,X613,NDays&amp;"D")</f>
        <v>#NAME?</v>
      </c>
      <c r="Z613" s="680" t="e">
        <f ca="1"/>
        <v>#N/A</v>
      </c>
      <c r="AA613" s="685"/>
      <c r="AB613" s="684"/>
    </row>
    <row r="614" spans="22:28" x14ac:dyDescent="0.2">
      <c r="V614" s="687"/>
      <c r="W614" s="686" t="str">
        <f t="shared" si="16"/>
        <v>1w</v>
      </c>
      <c r="X614" s="682" t="e">
        <f ca="1">_xll.qlCalendarAdvance(Calendar,X613,W614,"f",FALSE)</f>
        <v>#NAME?</v>
      </c>
      <c r="Y614" s="681" t="e">
        <f ca="1">_xll.qlCalendarAdvance(Calendar,X614,NDays&amp;"D")</f>
        <v>#NAME?</v>
      </c>
      <c r="Z614" s="680" t="e">
        <f ca="1"/>
        <v>#N/A</v>
      </c>
      <c r="AA614" s="685"/>
      <c r="AB614" s="684"/>
    </row>
    <row r="615" spans="22:28" x14ac:dyDescent="0.2">
      <c r="V615" s="687"/>
      <c r="W615" s="686" t="str">
        <f t="shared" si="16"/>
        <v>1w</v>
      </c>
      <c r="X615" s="682" t="e">
        <f ca="1">_xll.qlCalendarAdvance(Calendar,X614,W615,"f",FALSE)</f>
        <v>#NAME?</v>
      </c>
      <c r="Y615" s="681" t="e">
        <f ca="1">_xll.qlCalendarAdvance(Calendar,X615,NDays&amp;"D")</f>
        <v>#NAME?</v>
      </c>
      <c r="Z615" s="680" t="e">
        <f ca="1"/>
        <v>#N/A</v>
      </c>
      <c r="AA615" s="685"/>
      <c r="AB615" s="684"/>
    </row>
    <row r="616" spans="22:28" x14ac:dyDescent="0.2">
      <c r="V616" s="687"/>
      <c r="W616" s="686" t="str">
        <f t="shared" si="16"/>
        <v>1w</v>
      </c>
      <c r="X616" s="682" t="e">
        <f ca="1">_xll.qlCalendarAdvance(Calendar,X615,W616,"f",FALSE)</f>
        <v>#NAME?</v>
      </c>
      <c r="Y616" s="681" t="e">
        <f ca="1">_xll.qlCalendarAdvance(Calendar,X616,NDays&amp;"D")</f>
        <v>#NAME?</v>
      </c>
      <c r="Z616" s="680" t="e">
        <f ca="1"/>
        <v>#N/A</v>
      </c>
      <c r="AA616" s="685"/>
      <c r="AB616" s="684"/>
    </row>
    <row r="617" spans="22:28" x14ac:dyDescent="0.2">
      <c r="V617" s="687"/>
      <c r="W617" s="686" t="str">
        <f t="shared" si="16"/>
        <v>1w</v>
      </c>
      <c r="X617" s="682" t="e">
        <f ca="1">_xll.qlCalendarAdvance(Calendar,X616,W617,"f",FALSE)</f>
        <v>#NAME?</v>
      </c>
      <c r="Y617" s="681" t="e">
        <f ca="1">_xll.qlCalendarAdvance(Calendar,X617,NDays&amp;"D")</f>
        <v>#NAME?</v>
      </c>
      <c r="Z617" s="680" t="e">
        <f ca="1"/>
        <v>#N/A</v>
      </c>
      <c r="AA617" s="685"/>
      <c r="AB617" s="684"/>
    </row>
    <row r="618" spans="22:28" x14ac:dyDescent="0.2">
      <c r="V618" s="687"/>
      <c r="W618" s="686" t="str">
        <f t="shared" si="16"/>
        <v>1w</v>
      </c>
      <c r="X618" s="682" t="e">
        <f ca="1">_xll.qlCalendarAdvance(Calendar,X617,W618,"f",FALSE)</f>
        <v>#NAME?</v>
      </c>
      <c r="Y618" s="681" t="e">
        <f ca="1">_xll.qlCalendarAdvance(Calendar,X618,NDays&amp;"D")</f>
        <v>#NAME?</v>
      </c>
      <c r="Z618" s="680" t="e">
        <f ca="1"/>
        <v>#N/A</v>
      </c>
      <c r="AA618" s="685"/>
      <c r="AB618" s="684"/>
    </row>
    <row r="619" spans="22:28" x14ac:dyDescent="0.2">
      <c r="V619" s="687"/>
      <c r="W619" s="686" t="str">
        <f t="shared" si="16"/>
        <v>1w</v>
      </c>
      <c r="X619" s="682" t="e">
        <f ca="1">_xll.qlCalendarAdvance(Calendar,X618,W619,"f",FALSE)</f>
        <v>#NAME?</v>
      </c>
      <c r="Y619" s="681" t="e">
        <f ca="1">_xll.qlCalendarAdvance(Calendar,X619,NDays&amp;"D")</f>
        <v>#NAME?</v>
      </c>
      <c r="Z619" s="680" t="e">
        <f ca="1"/>
        <v>#N/A</v>
      </c>
      <c r="AA619" s="685"/>
      <c r="AB619" s="684"/>
    </row>
    <row r="620" spans="22:28" x14ac:dyDescent="0.2">
      <c r="V620" s="687"/>
      <c r="W620" s="686" t="str">
        <f t="shared" si="16"/>
        <v>1w</v>
      </c>
      <c r="X620" s="682" t="e">
        <f ca="1">_xll.qlCalendarAdvance(Calendar,X619,W620,"f",FALSE)</f>
        <v>#NAME?</v>
      </c>
      <c r="Y620" s="681" t="e">
        <f ca="1">_xll.qlCalendarAdvance(Calendar,X620,NDays&amp;"D")</f>
        <v>#NAME?</v>
      </c>
      <c r="Z620" s="680" t="e">
        <f ca="1"/>
        <v>#N/A</v>
      </c>
      <c r="AA620" s="685"/>
      <c r="AB620" s="684"/>
    </row>
    <row r="621" spans="22:28" x14ac:dyDescent="0.2">
      <c r="V621" s="687"/>
      <c r="W621" s="686" t="str">
        <f t="shared" si="16"/>
        <v>1w</v>
      </c>
      <c r="X621" s="682" t="e">
        <f ca="1">_xll.qlCalendarAdvance(Calendar,X620,W621,"f",FALSE)</f>
        <v>#NAME?</v>
      </c>
      <c r="Y621" s="681" t="e">
        <f ca="1">_xll.qlCalendarAdvance(Calendar,X621,NDays&amp;"D")</f>
        <v>#NAME?</v>
      </c>
      <c r="Z621" s="680" t="e">
        <f ca="1"/>
        <v>#N/A</v>
      </c>
      <c r="AA621" s="685"/>
      <c r="AB621" s="684"/>
    </row>
    <row r="622" spans="22:28" x14ac:dyDescent="0.2">
      <c r="V622" s="687"/>
      <c r="W622" s="686" t="str">
        <f t="shared" si="16"/>
        <v>1w</v>
      </c>
      <c r="X622" s="682" t="e">
        <f ca="1">_xll.qlCalendarAdvance(Calendar,X621,W622,"f",FALSE)</f>
        <v>#NAME?</v>
      </c>
      <c r="Y622" s="681" t="e">
        <f ca="1">_xll.qlCalendarAdvance(Calendar,X622,NDays&amp;"D")</f>
        <v>#NAME?</v>
      </c>
      <c r="Z622" s="680" t="e">
        <f ca="1"/>
        <v>#N/A</v>
      </c>
      <c r="AA622" s="685"/>
      <c r="AB622" s="684"/>
    </row>
    <row r="623" spans="22:28" x14ac:dyDescent="0.2">
      <c r="V623" s="687"/>
      <c r="W623" s="686" t="str">
        <f t="shared" si="16"/>
        <v>1w</v>
      </c>
      <c r="X623" s="682" t="e">
        <f ca="1">_xll.qlCalendarAdvance(Calendar,X622,W623,"f",FALSE)</f>
        <v>#NAME?</v>
      </c>
      <c r="Y623" s="681" t="e">
        <f ca="1">_xll.qlCalendarAdvance(Calendar,X623,NDays&amp;"D")</f>
        <v>#NAME?</v>
      </c>
      <c r="Z623" s="680" t="e">
        <f ca="1"/>
        <v>#N/A</v>
      </c>
      <c r="AA623" s="685"/>
      <c r="AB623" s="684"/>
    </row>
    <row r="624" spans="22:28" x14ac:dyDescent="0.2">
      <c r="V624" s="687"/>
      <c r="W624" s="686" t="str">
        <f t="shared" si="16"/>
        <v>1w</v>
      </c>
      <c r="X624" s="682" t="e">
        <f ca="1">_xll.qlCalendarAdvance(Calendar,X623,W624,"f",FALSE)</f>
        <v>#NAME?</v>
      </c>
      <c r="Y624" s="681" t="e">
        <f ca="1">_xll.qlCalendarAdvance(Calendar,X624,NDays&amp;"D")</f>
        <v>#NAME?</v>
      </c>
      <c r="Z624" s="680" t="e">
        <f ca="1"/>
        <v>#N/A</v>
      </c>
      <c r="AA624" s="685"/>
      <c r="AB624" s="684"/>
    </row>
    <row r="625" spans="22:28" x14ac:dyDescent="0.2">
      <c r="V625" s="687"/>
      <c r="W625" s="686" t="str">
        <f t="shared" si="16"/>
        <v>1w</v>
      </c>
      <c r="X625" s="682" t="e">
        <f ca="1">_xll.qlCalendarAdvance(Calendar,X624,W625,"f",FALSE)</f>
        <v>#NAME?</v>
      </c>
      <c r="Y625" s="681" t="e">
        <f ca="1">_xll.qlCalendarAdvance(Calendar,X625,NDays&amp;"D")</f>
        <v>#NAME?</v>
      </c>
      <c r="Z625" s="680" t="e">
        <f ca="1"/>
        <v>#N/A</v>
      </c>
      <c r="AA625" s="685"/>
      <c r="AB625" s="684"/>
    </row>
    <row r="626" spans="22:28" x14ac:dyDescent="0.2">
      <c r="V626" s="687"/>
      <c r="W626" s="686" t="str">
        <f t="shared" si="16"/>
        <v>1w</v>
      </c>
      <c r="X626" s="682" t="e">
        <f ca="1">_xll.qlCalendarAdvance(Calendar,X625,W626,"f",FALSE)</f>
        <v>#NAME?</v>
      </c>
      <c r="Y626" s="681" t="e">
        <f ca="1">_xll.qlCalendarAdvance(Calendar,X626,NDays&amp;"D")</f>
        <v>#NAME?</v>
      </c>
      <c r="Z626" s="680" t="e">
        <f ca="1"/>
        <v>#N/A</v>
      </c>
      <c r="AA626" s="685"/>
      <c r="AB626" s="684"/>
    </row>
    <row r="627" spans="22:28" x14ac:dyDescent="0.2">
      <c r="V627" s="687"/>
      <c r="W627" s="686" t="str">
        <f t="shared" si="16"/>
        <v>1w</v>
      </c>
      <c r="X627" s="682" t="e">
        <f ca="1">_xll.qlCalendarAdvance(Calendar,X626,W627,"f",FALSE)</f>
        <v>#NAME?</v>
      </c>
      <c r="Y627" s="681" t="e">
        <f ca="1">_xll.qlCalendarAdvance(Calendar,X627,NDays&amp;"D")</f>
        <v>#NAME?</v>
      </c>
      <c r="Z627" s="680" t="e">
        <f ca="1"/>
        <v>#N/A</v>
      </c>
      <c r="AA627" s="685"/>
      <c r="AB627" s="684"/>
    </row>
    <row r="628" spans="22:28" x14ac:dyDescent="0.2">
      <c r="V628" s="687"/>
      <c r="W628" s="686" t="str">
        <f t="shared" si="16"/>
        <v>1w</v>
      </c>
      <c r="X628" s="682" t="e">
        <f ca="1">_xll.qlCalendarAdvance(Calendar,X627,W628,"f",FALSE)</f>
        <v>#NAME?</v>
      </c>
      <c r="Y628" s="681" t="e">
        <f ca="1">_xll.qlCalendarAdvance(Calendar,X628,NDays&amp;"D")</f>
        <v>#NAME?</v>
      </c>
      <c r="Z628" s="680" t="e">
        <f ca="1"/>
        <v>#N/A</v>
      </c>
      <c r="AA628" s="685"/>
      <c r="AB628" s="684"/>
    </row>
    <row r="629" spans="22:28" x14ac:dyDescent="0.2">
      <c r="V629" s="687"/>
      <c r="W629" s="686" t="str">
        <f t="shared" si="16"/>
        <v>1w</v>
      </c>
      <c r="X629" s="682" t="e">
        <f ca="1">_xll.qlCalendarAdvance(Calendar,X628,W629,"f",FALSE)</f>
        <v>#NAME?</v>
      </c>
      <c r="Y629" s="681" t="e">
        <f ca="1">_xll.qlCalendarAdvance(Calendar,X629,NDays&amp;"D")</f>
        <v>#NAME?</v>
      </c>
      <c r="Z629" s="680" t="e">
        <f ca="1"/>
        <v>#N/A</v>
      </c>
      <c r="AA629" s="685"/>
      <c r="AB629" s="684"/>
    </row>
    <row r="630" spans="22:28" x14ac:dyDescent="0.2">
      <c r="V630" s="687"/>
      <c r="W630" s="686" t="str">
        <f t="shared" si="16"/>
        <v>1w</v>
      </c>
      <c r="X630" s="682" t="e">
        <f ca="1">_xll.qlCalendarAdvance(Calendar,X629,W630,"f",FALSE)</f>
        <v>#NAME?</v>
      </c>
      <c r="Y630" s="681" t="e">
        <f ca="1">_xll.qlCalendarAdvance(Calendar,X630,NDays&amp;"D")</f>
        <v>#NAME?</v>
      </c>
      <c r="Z630" s="680" t="e">
        <f ca="1"/>
        <v>#N/A</v>
      </c>
      <c r="AA630" s="685"/>
      <c r="AB630" s="684"/>
    </row>
    <row r="631" spans="22:28" x14ac:dyDescent="0.2">
      <c r="V631" s="687"/>
      <c r="W631" s="686" t="str">
        <f t="shared" si="16"/>
        <v>1w</v>
      </c>
      <c r="X631" s="682" t="e">
        <f ca="1">_xll.qlCalendarAdvance(Calendar,X630,W631,"f",FALSE)</f>
        <v>#NAME?</v>
      </c>
      <c r="Y631" s="681" t="e">
        <f ca="1">_xll.qlCalendarAdvance(Calendar,X631,NDays&amp;"D")</f>
        <v>#NAME?</v>
      </c>
      <c r="Z631" s="680" t="e">
        <f ca="1"/>
        <v>#N/A</v>
      </c>
      <c r="AA631" s="685"/>
      <c r="AB631" s="684"/>
    </row>
    <row r="632" spans="22:28" x14ac:dyDescent="0.2">
      <c r="V632" s="687"/>
      <c r="W632" s="686" t="str">
        <f t="shared" si="16"/>
        <v>1w</v>
      </c>
      <c r="X632" s="682" t="e">
        <f ca="1">_xll.qlCalendarAdvance(Calendar,X631,W632,"f",FALSE)</f>
        <v>#NAME?</v>
      </c>
      <c r="Y632" s="681" t="e">
        <f ca="1">_xll.qlCalendarAdvance(Calendar,X632,NDays&amp;"D")</f>
        <v>#NAME?</v>
      </c>
      <c r="Z632" s="680" t="e">
        <f ca="1"/>
        <v>#N/A</v>
      </c>
      <c r="AA632" s="685"/>
      <c r="AB632" s="684"/>
    </row>
    <row r="633" spans="22:28" x14ac:dyDescent="0.2">
      <c r="V633" s="687"/>
      <c r="W633" s="686" t="str">
        <f t="shared" si="16"/>
        <v>1w</v>
      </c>
      <c r="X633" s="682" t="e">
        <f ca="1">_xll.qlCalendarAdvance(Calendar,X632,W633,"f",FALSE)</f>
        <v>#NAME?</v>
      </c>
      <c r="Y633" s="681" t="e">
        <f ca="1">_xll.qlCalendarAdvance(Calendar,X633,NDays&amp;"D")</f>
        <v>#NAME?</v>
      </c>
      <c r="Z633" s="680" t="e">
        <f ca="1"/>
        <v>#N/A</v>
      </c>
      <c r="AA633" s="685"/>
      <c r="AB633" s="684"/>
    </row>
    <row r="634" spans="22:28" x14ac:dyDescent="0.2">
      <c r="V634" s="687"/>
      <c r="W634" s="686" t="str">
        <f t="shared" si="16"/>
        <v>1w</v>
      </c>
      <c r="X634" s="682" t="e">
        <f ca="1">_xll.qlCalendarAdvance(Calendar,X633,W634,"f",FALSE)</f>
        <v>#NAME?</v>
      </c>
      <c r="Y634" s="681" t="e">
        <f ca="1">_xll.qlCalendarAdvance(Calendar,X634,NDays&amp;"D")</f>
        <v>#NAME?</v>
      </c>
      <c r="Z634" s="680" t="e">
        <f ca="1"/>
        <v>#N/A</v>
      </c>
      <c r="AA634" s="685"/>
      <c r="AB634" s="684"/>
    </row>
    <row r="635" spans="22:28" x14ac:dyDescent="0.2">
      <c r="V635" s="687"/>
      <c r="W635" s="686" t="str">
        <f t="shared" si="16"/>
        <v>1w</v>
      </c>
      <c r="X635" s="682" t="e">
        <f ca="1">_xll.qlCalendarAdvance(Calendar,X634,W635,"f",FALSE)</f>
        <v>#NAME?</v>
      </c>
      <c r="Y635" s="681" t="e">
        <f ca="1">_xll.qlCalendarAdvance(Calendar,X635,NDays&amp;"D")</f>
        <v>#NAME?</v>
      </c>
      <c r="Z635" s="680" t="e">
        <f ca="1"/>
        <v>#N/A</v>
      </c>
      <c r="AA635" s="685"/>
      <c r="AB635" s="684"/>
    </row>
    <row r="636" spans="22:28" x14ac:dyDescent="0.2">
      <c r="V636" s="687"/>
      <c r="W636" s="686" t="str">
        <f t="shared" si="16"/>
        <v>1w</v>
      </c>
      <c r="X636" s="682" t="e">
        <f ca="1">_xll.qlCalendarAdvance(Calendar,X635,W636,"f",FALSE)</f>
        <v>#NAME?</v>
      </c>
      <c r="Y636" s="681" t="e">
        <f ca="1">_xll.qlCalendarAdvance(Calendar,X636,NDays&amp;"D")</f>
        <v>#NAME?</v>
      </c>
      <c r="Z636" s="680" t="e">
        <f ca="1"/>
        <v>#N/A</v>
      </c>
      <c r="AA636" s="685"/>
      <c r="AB636" s="684"/>
    </row>
    <row r="637" spans="22:28" x14ac:dyDescent="0.2">
      <c r="V637" s="687"/>
      <c r="W637" s="686" t="str">
        <f t="shared" si="16"/>
        <v>1w</v>
      </c>
      <c r="X637" s="682" t="e">
        <f ca="1">_xll.qlCalendarAdvance(Calendar,X636,W637,"f",FALSE)</f>
        <v>#NAME?</v>
      </c>
      <c r="Y637" s="681" t="e">
        <f ca="1">_xll.qlCalendarAdvance(Calendar,X637,NDays&amp;"D")</f>
        <v>#NAME?</v>
      </c>
      <c r="Z637" s="680" t="e">
        <f ca="1"/>
        <v>#N/A</v>
      </c>
      <c r="AA637" s="685"/>
      <c r="AB637" s="684"/>
    </row>
    <row r="638" spans="22:28" x14ac:dyDescent="0.2">
      <c r="V638" s="687"/>
      <c r="W638" s="686" t="str">
        <f t="shared" si="16"/>
        <v>1w</v>
      </c>
      <c r="X638" s="682" t="e">
        <f ca="1">_xll.qlCalendarAdvance(Calendar,X637,W638,"f",FALSE)</f>
        <v>#NAME?</v>
      </c>
      <c r="Y638" s="681" t="e">
        <f ca="1">_xll.qlCalendarAdvance(Calendar,X638,NDays&amp;"D")</f>
        <v>#NAME?</v>
      </c>
      <c r="Z638" s="680" t="e">
        <f ca="1"/>
        <v>#N/A</v>
      </c>
      <c r="AA638" s="685"/>
      <c r="AB638" s="684"/>
    </row>
    <row r="639" spans="22:28" x14ac:dyDescent="0.2">
      <c r="V639" s="687"/>
      <c r="W639" s="686" t="str">
        <f t="shared" si="16"/>
        <v>1w</v>
      </c>
      <c r="X639" s="682" t="e">
        <f ca="1">_xll.qlCalendarAdvance(Calendar,X638,W639,"f",FALSE)</f>
        <v>#NAME?</v>
      </c>
      <c r="Y639" s="681" t="e">
        <f ca="1">_xll.qlCalendarAdvance(Calendar,X639,NDays&amp;"D")</f>
        <v>#NAME?</v>
      </c>
      <c r="Z639" s="680" t="e">
        <f ca="1"/>
        <v>#N/A</v>
      </c>
      <c r="AA639" s="685"/>
      <c r="AB639" s="684"/>
    </row>
    <row r="640" spans="22:28" x14ac:dyDescent="0.2">
      <c r="V640" s="687"/>
      <c r="W640" s="686" t="str">
        <f t="shared" si="16"/>
        <v>1w</v>
      </c>
      <c r="X640" s="682" t="e">
        <f ca="1">_xll.qlCalendarAdvance(Calendar,X639,W640,"f",FALSE)</f>
        <v>#NAME?</v>
      </c>
      <c r="Y640" s="681" t="e">
        <f ca="1">_xll.qlCalendarAdvance(Calendar,X640,NDays&amp;"D")</f>
        <v>#NAME?</v>
      </c>
      <c r="Z640" s="680" t="e">
        <f ca="1"/>
        <v>#N/A</v>
      </c>
      <c r="AA640" s="685"/>
      <c r="AB640" s="684"/>
    </row>
    <row r="641" spans="22:28" x14ac:dyDescent="0.2">
      <c r="V641" s="687"/>
      <c r="W641" s="686" t="str">
        <f t="shared" si="16"/>
        <v>1w</v>
      </c>
      <c r="X641" s="682" t="e">
        <f ca="1">_xll.qlCalendarAdvance(Calendar,X640,W641,"f",FALSE)</f>
        <v>#NAME?</v>
      </c>
      <c r="Y641" s="681" t="e">
        <f ca="1">_xll.qlCalendarAdvance(Calendar,X641,NDays&amp;"D")</f>
        <v>#NAME?</v>
      </c>
      <c r="Z641" s="680" t="e">
        <f ca="1"/>
        <v>#N/A</v>
      </c>
      <c r="AA641" s="685"/>
      <c r="AB641" s="684"/>
    </row>
    <row r="642" spans="22:28" x14ac:dyDescent="0.2">
      <c r="V642" s="687"/>
      <c r="W642" s="686" t="str">
        <f t="shared" si="16"/>
        <v>1w</v>
      </c>
      <c r="X642" s="682" t="e">
        <f ca="1">_xll.qlCalendarAdvance(Calendar,X641,W642,"f",FALSE)</f>
        <v>#NAME?</v>
      </c>
      <c r="Y642" s="681" t="e">
        <f ca="1">_xll.qlCalendarAdvance(Calendar,X642,NDays&amp;"D")</f>
        <v>#NAME?</v>
      </c>
      <c r="Z642" s="680" t="e">
        <f ca="1"/>
        <v>#N/A</v>
      </c>
      <c r="AA642" s="685"/>
      <c r="AB642" s="684"/>
    </row>
    <row r="643" spans="22:28" x14ac:dyDescent="0.2">
      <c r="V643" s="687"/>
      <c r="W643" s="686" t="str">
        <f t="shared" si="16"/>
        <v>1w</v>
      </c>
      <c r="X643" s="682" t="e">
        <f ca="1">_xll.qlCalendarAdvance(Calendar,X642,W643,"f",FALSE)</f>
        <v>#NAME?</v>
      </c>
      <c r="Y643" s="681" t="e">
        <f ca="1">_xll.qlCalendarAdvance(Calendar,X643,NDays&amp;"D")</f>
        <v>#NAME?</v>
      </c>
      <c r="Z643" s="680" t="e">
        <f ca="1"/>
        <v>#N/A</v>
      </c>
      <c r="AA643" s="685"/>
      <c r="AB643" s="684"/>
    </row>
    <row r="644" spans="22:28" x14ac:dyDescent="0.2">
      <c r="V644" s="687"/>
      <c r="W644" s="686" t="str">
        <f t="shared" si="16"/>
        <v>1w</v>
      </c>
      <c r="X644" s="682" t="e">
        <f ca="1">_xll.qlCalendarAdvance(Calendar,X643,W644,"f",FALSE)</f>
        <v>#NAME?</v>
      </c>
      <c r="Y644" s="681" t="e">
        <f ca="1">_xll.qlCalendarAdvance(Calendar,X644,NDays&amp;"D")</f>
        <v>#NAME?</v>
      </c>
      <c r="Z644" s="680" t="e">
        <f ca="1"/>
        <v>#N/A</v>
      </c>
      <c r="AA644" s="685"/>
      <c r="AB644" s="684"/>
    </row>
    <row r="645" spans="22:28" x14ac:dyDescent="0.2">
      <c r="V645" s="687"/>
      <c r="W645" s="686" t="str">
        <f t="shared" si="16"/>
        <v>1w</v>
      </c>
      <c r="X645" s="682" t="e">
        <f ca="1">_xll.qlCalendarAdvance(Calendar,X644,W645,"f",FALSE)</f>
        <v>#NAME?</v>
      </c>
      <c r="Y645" s="681" t="e">
        <f ca="1">_xll.qlCalendarAdvance(Calendar,X645,NDays&amp;"D")</f>
        <v>#NAME?</v>
      </c>
      <c r="Z645" s="680" t="e">
        <f ca="1"/>
        <v>#N/A</v>
      </c>
      <c r="AA645" s="685"/>
      <c r="AB645" s="684"/>
    </row>
    <row r="646" spans="22:28" x14ac:dyDescent="0.2">
      <c r="V646" s="687"/>
      <c r="W646" s="686" t="str">
        <f t="shared" si="16"/>
        <v>1w</v>
      </c>
      <c r="X646" s="682" t="e">
        <f ca="1">_xll.qlCalendarAdvance(Calendar,X645,W646,"f",FALSE)</f>
        <v>#NAME?</v>
      </c>
      <c r="Y646" s="681" t="e">
        <f ca="1">_xll.qlCalendarAdvance(Calendar,X646,NDays&amp;"D")</f>
        <v>#NAME?</v>
      </c>
      <c r="Z646" s="680" t="e">
        <f ca="1"/>
        <v>#N/A</v>
      </c>
      <c r="AA646" s="685"/>
      <c r="AB646" s="684"/>
    </row>
    <row r="647" spans="22:28" x14ac:dyDescent="0.2">
      <c r="V647" s="687"/>
      <c r="W647" s="686" t="str">
        <f t="shared" si="16"/>
        <v>1w</v>
      </c>
      <c r="X647" s="682" t="e">
        <f ca="1">_xll.qlCalendarAdvance(Calendar,X646,W647,"f",FALSE)</f>
        <v>#NAME?</v>
      </c>
      <c r="Y647" s="681" t="e">
        <f ca="1">_xll.qlCalendarAdvance(Calendar,X647,NDays&amp;"D")</f>
        <v>#NAME?</v>
      </c>
      <c r="Z647" s="680" t="e">
        <f ca="1"/>
        <v>#N/A</v>
      </c>
      <c r="AA647" s="685"/>
      <c r="AB647" s="684"/>
    </row>
    <row r="648" spans="22:28" x14ac:dyDescent="0.2">
      <c r="V648" s="687"/>
      <c r="W648" s="686" t="str">
        <f t="shared" si="16"/>
        <v>1w</v>
      </c>
      <c r="X648" s="682" t="e">
        <f ca="1">_xll.qlCalendarAdvance(Calendar,X647,W648,"f",FALSE)</f>
        <v>#NAME?</v>
      </c>
      <c r="Y648" s="681" t="e">
        <f ca="1">_xll.qlCalendarAdvance(Calendar,X648,NDays&amp;"D")</f>
        <v>#NAME?</v>
      </c>
      <c r="Z648" s="680" t="e">
        <f ca="1"/>
        <v>#N/A</v>
      </c>
      <c r="AA648" s="685"/>
      <c r="AB648" s="684"/>
    </row>
    <row r="649" spans="22:28" x14ac:dyDescent="0.2">
      <c r="V649" s="687"/>
      <c r="W649" s="686" t="str">
        <f t="shared" si="16"/>
        <v>1w</v>
      </c>
      <c r="X649" s="682" t="e">
        <f ca="1">_xll.qlCalendarAdvance(Calendar,X648,W649,"f",FALSE)</f>
        <v>#NAME?</v>
      </c>
      <c r="Y649" s="681" t="e">
        <f ca="1">_xll.qlCalendarAdvance(Calendar,X649,NDays&amp;"D")</f>
        <v>#NAME?</v>
      </c>
      <c r="Z649" s="680" t="e">
        <f ca="1"/>
        <v>#N/A</v>
      </c>
      <c r="AA649" s="685"/>
      <c r="AB649" s="684"/>
    </row>
    <row r="650" spans="22:28" x14ac:dyDescent="0.2">
      <c r="V650" s="687"/>
      <c r="W650" s="686" t="str">
        <f t="shared" si="16"/>
        <v>1w</v>
      </c>
      <c r="X650" s="682" t="e">
        <f ca="1">_xll.qlCalendarAdvance(Calendar,X649,W650,"f",FALSE)</f>
        <v>#NAME?</v>
      </c>
      <c r="Y650" s="681" t="e">
        <f ca="1">_xll.qlCalendarAdvance(Calendar,X650,NDays&amp;"D")</f>
        <v>#NAME?</v>
      </c>
      <c r="Z650" s="680" t="e">
        <f ca="1"/>
        <v>#N/A</v>
      </c>
      <c r="AA650" s="685"/>
      <c r="AB650" s="684"/>
    </row>
    <row r="651" spans="22:28" x14ac:dyDescent="0.2">
      <c r="V651" s="687"/>
      <c r="W651" s="686" t="str">
        <f t="shared" si="16"/>
        <v>1w</v>
      </c>
      <c r="X651" s="682" t="e">
        <f ca="1">_xll.qlCalendarAdvance(Calendar,X650,W651,"f",FALSE)</f>
        <v>#NAME?</v>
      </c>
      <c r="Y651" s="681" t="e">
        <f ca="1">_xll.qlCalendarAdvance(Calendar,X651,NDays&amp;"D")</f>
        <v>#NAME?</v>
      </c>
      <c r="Z651" s="680" t="e">
        <f ca="1"/>
        <v>#N/A</v>
      </c>
      <c r="AA651" s="685"/>
      <c r="AB651" s="684"/>
    </row>
    <row r="652" spans="22:28" x14ac:dyDescent="0.2">
      <c r="V652" s="687"/>
      <c r="W652" s="686" t="str">
        <f t="shared" si="16"/>
        <v>1w</v>
      </c>
      <c r="X652" s="682" t="e">
        <f ca="1">_xll.qlCalendarAdvance(Calendar,X651,W652,"f",FALSE)</f>
        <v>#NAME?</v>
      </c>
      <c r="Y652" s="681" t="e">
        <f ca="1">_xll.qlCalendarAdvance(Calendar,X652,NDays&amp;"D")</f>
        <v>#NAME?</v>
      </c>
      <c r="Z652" s="680" t="e">
        <f ca="1"/>
        <v>#N/A</v>
      </c>
      <c r="AA652" s="685"/>
      <c r="AB652" s="684"/>
    </row>
    <row r="653" spans="22:28" x14ac:dyDescent="0.2">
      <c r="V653" s="687"/>
      <c r="W653" s="686" t="str">
        <f t="shared" si="16"/>
        <v>1w</v>
      </c>
      <c r="X653" s="682" t="e">
        <f ca="1">_xll.qlCalendarAdvance(Calendar,X652,W653,"f",FALSE)</f>
        <v>#NAME?</v>
      </c>
      <c r="Y653" s="681" t="e">
        <f ca="1">_xll.qlCalendarAdvance(Calendar,X653,NDays&amp;"D")</f>
        <v>#NAME?</v>
      </c>
      <c r="Z653" s="680" t="e">
        <f ca="1"/>
        <v>#N/A</v>
      </c>
      <c r="AA653" s="685"/>
      <c r="AB653" s="684"/>
    </row>
    <row r="654" spans="22:28" x14ac:dyDescent="0.2">
      <c r="V654" s="687"/>
      <c r="W654" s="686" t="str">
        <f t="shared" si="16"/>
        <v>1w</v>
      </c>
      <c r="X654" s="682" t="e">
        <f ca="1">_xll.qlCalendarAdvance(Calendar,X653,W654,"f",FALSE)</f>
        <v>#NAME?</v>
      </c>
      <c r="Y654" s="681" t="e">
        <f ca="1">_xll.qlCalendarAdvance(Calendar,X654,NDays&amp;"D")</f>
        <v>#NAME?</v>
      </c>
      <c r="Z654" s="680" t="e">
        <f ca="1"/>
        <v>#N/A</v>
      </c>
      <c r="AA654" s="685"/>
      <c r="AB654" s="684"/>
    </row>
    <row r="655" spans="22:28" x14ac:dyDescent="0.2">
      <c r="V655" s="687"/>
      <c r="W655" s="686" t="str">
        <f t="shared" si="16"/>
        <v>1w</v>
      </c>
      <c r="X655" s="682" t="e">
        <f ca="1">_xll.qlCalendarAdvance(Calendar,X654,W655,"f",FALSE)</f>
        <v>#NAME?</v>
      </c>
      <c r="Y655" s="681" t="e">
        <f ca="1">_xll.qlCalendarAdvance(Calendar,X655,NDays&amp;"D")</f>
        <v>#NAME?</v>
      </c>
      <c r="Z655" s="680" t="e">
        <f ca="1"/>
        <v>#N/A</v>
      </c>
      <c r="AA655" s="685"/>
      <c r="AB655" s="684"/>
    </row>
    <row r="656" spans="22:28" x14ac:dyDescent="0.2">
      <c r="V656" s="687"/>
      <c r="W656" s="686" t="str">
        <f t="shared" si="16"/>
        <v>1w</v>
      </c>
      <c r="X656" s="682" t="e">
        <f ca="1">_xll.qlCalendarAdvance(Calendar,X655,W656,"f",FALSE)</f>
        <v>#NAME?</v>
      </c>
      <c r="Y656" s="681" t="e">
        <f ca="1">_xll.qlCalendarAdvance(Calendar,X656,NDays&amp;"D")</f>
        <v>#NAME?</v>
      </c>
      <c r="Z656" s="680" t="e">
        <f ca="1"/>
        <v>#N/A</v>
      </c>
      <c r="AA656" s="685"/>
      <c r="AB656" s="684"/>
    </row>
    <row r="657" spans="22:28" x14ac:dyDescent="0.2">
      <c r="V657" s="687"/>
      <c r="W657" s="686" t="str">
        <f t="shared" si="16"/>
        <v>1w</v>
      </c>
      <c r="X657" s="682" t="e">
        <f ca="1">_xll.qlCalendarAdvance(Calendar,X656,W657,"f",FALSE)</f>
        <v>#NAME?</v>
      </c>
      <c r="Y657" s="681" t="e">
        <f ca="1">_xll.qlCalendarAdvance(Calendar,X657,NDays&amp;"D")</f>
        <v>#NAME?</v>
      </c>
      <c r="Z657" s="680" t="e">
        <f ca="1"/>
        <v>#N/A</v>
      </c>
      <c r="AA657" s="685"/>
      <c r="AB657" s="684"/>
    </row>
    <row r="658" spans="22:28" x14ac:dyDescent="0.2">
      <c r="V658" s="687"/>
      <c r="W658" s="686" t="str">
        <f t="shared" ref="W658:W721" si="17">W657</f>
        <v>1w</v>
      </c>
      <c r="X658" s="682" t="e">
        <f ca="1">_xll.qlCalendarAdvance(Calendar,X657,W658,"f",FALSE)</f>
        <v>#NAME?</v>
      </c>
      <c r="Y658" s="681" t="e">
        <f ca="1">_xll.qlCalendarAdvance(Calendar,X658,NDays&amp;"D")</f>
        <v>#NAME?</v>
      </c>
      <c r="Z658" s="680" t="e">
        <f ca="1"/>
        <v>#N/A</v>
      </c>
      <c r="AA658" s="685"/>
      <c r="AB658" s="684"/>
    </row>
    <row r="659" spans="22:28" x14ac:dyDescent="0.2">
      <c r="V659" s="687"/>
      <c r="W659" s="686" t="str">
        <f t="shared" si="17"/>
        <v>1w</v>
      </c>
      <c r="X659" s="682" t="e">
        <f ca="1">_xll.qlCalendarAdvance(Calendar,X658,W659,"f",FALSE)</f>
        <v>#NAME?</v>
      </c>
      <c r="Y659" s="681" t="e">
        <f ca="1">_xll.qlCalendarAdvance(Calendar,X659,NDays&amp;"D")</f>
        <v>#NAME?</v>
      </c>
      <c r="Z659" s="680" t="e">
        <f ca="1"/>
        <v>#N/A</v>
      </c>
      <c r="AA659" s="685"/>
      <c r="AB659" s="684"/>
    </row>
    <row r="660" spans="22:28" x14ac:dyDescent="0.2">
      <c r="V660" s="687"/>
      <c r="W660" s="686" t="str">
        <f t="shared" si="17"/>
        <v>1w</v>
      </c>
      <c r="X660" s="682" t="e">
        <f ca="1">_xll.qlCalendarAdvance(Calendar,X659,W660,"f",FALSE)</f>
        <v>#NAME?</v>
      </c>
      <c r="Y660" s="681" t="e">
        <f ca="1">_xll.qlCalendarAdvance(Calendar,X660,NDays&amp;"D")</f>
        <v>#NAME?</v>
      </c>
      <c r="Z660" s="680" t="e">
        <f ca="1"/>
        <v>#N/A</v>
      </c>
      <c r="AA660" s="685"/>
      <c r="AB660" s="684"/>
    </row>
    <row r="661" spans="22:28" x14ac:dyDescent="0.2">
      <c r="V661" s="687"/>
      <c r="W661" s="686" t="str">
        <f t="shared" si="17"/>
        <v>1w</v>
      </c>
      <c r="X661" s="682" t="e">
        <f ca="1">_xll.qlCalendarAdvance(Calendar,X660,W661,"f",FALSE)</f>
        <v>#NAME?</v>
      </c>
      <c r="Y661" s="681" t="e">
        <f ca="1">_xll.qlCalendarAdvance(Calendar,X661,NDays&amp;"D")</f>
        <v>#NAME?</v>
      </c>
      <c r="Z661" s="680" t="e">
        <f ca="1"/>
        <v>#N/A</v>
      </c>
      <c r="AA661" s="685"/>
      <c r="AB661" s="684"/>
    </row>
    <row r="662" spans="22:28" x14ac:dyDescent="0.2">
      <c r="V662" s="687"/>
      <c r="W662" s="686" t="str">
        <f t="shared" si="17"/>
        <v>1w</v>
      </c>
      <c r="X662" s="682" t="e">
        <f ca="1">_xll.qlCalendarAdvance(Calendar,X661,W662,"f",FALSE)</f>
        <v>#NAME?</v>
      </c>
      <c r="Y662" s="681" t="e">
        <f ca="1">_xll.qlCalendarAdvance(Calendar,X662,NDays&amp;"D")</f>
        <v>#NAME?</v>
      </c>
      <c r="Z662" s="680" t="e">
        <f ca="1"/>
        <v>#N/A</v>
      </c>
      <c r="AA662" s="685"/>
      <c r="AB662" s="684"/>
    </row>
    <row r="663" spans="22:28" x14ac:dyDescent="0.2">
      <c r="V663" s="687"/>
      <c r="W663" s="686" t="str">
        <f t="shared" si="17"/>
        <v>1w</v>
      </c>
      <c r="X663" s="682" t="e">
        <f ca="1">_xll.qlCalendarAdvance(Calendar,X662,W663,"f",FALSE)</f>
        <v>#NAME?</v>
      </c>
      <c r="Y663" s="681" t="e">
        <f ca="1">_xll.qlCalendarAdvance(Calendar,X663,NDays&amp;"D")</f>
        <v>#NAME?</v>
      </c>
      <c r="Z663" s="680" t="e">
        <f ca="1"/>
        <v>#N/A</v>
      </c>
      <c r="AA663" s="685"/>
      <c r="AB663" s="684"/>
    </row>
    <row r="664" spans="22:28" x14ac:dyDescent="0.2">
      <c r="V664" s="687"/>
      <c r="W664" s="686" t="str">
        <f t="shared" si="17"/>
        <v>1w</v>
      </c>
      <c r="X664" s="682" t="e">
        <f ca="1">_xll.qlCalendarAdvance(Calendar,X663,W664,"f",FALSE)</f>
        <v>#NAME?</v>
      </c>
      <c r="Y664" s="681" t="e">
        <f ca="1">_xll.qlCalendarAdvance(Calendar,X664,NDays&amp;"D")</f>
        <v>#NAME?</v>
      </c>
      <c r="Z664" s="680" t="e">
        <f ca="1"/>
        <v>#N/A</v>
      </c>
      <c r="AA664" s="685"/>
      <c r="AB664" s="684"/>
    </row>
    <row r="665" spans="22:28" x14ac:dyDescent="0.2">
      <c r="V665" s="687"/>
      <c r="W665" s="686" t="str">
        <f t="shared" si="17"/>
        <v>1w</v>
      </c>
      <c r="X665" s="682" t="e">
        <f ca="1">_xll.qlCalendarAdvance(Calendar,X664,W665,"f",FALSE)</f>
        <v>#NAME?</v>
      </c>
      <c r="Y665" s="681" t="e">
        <f ca="1">_xll.qlCalendarAdvance(Calendar,X665,NDays&amp;"D")</f>
        <v>#NAME?</v>
      </c>
      <c r="Z665" s="680" t="e">
        <f ca="1"/>
        <v>#N/A</v>
      </c>
      <c r="AA665" s="685"/>
      <c r="AB665" s="684"/>
    </row>
    <row r="666" spans="22:28" x14ac:dyDescent="0.2">
      <c r="V666" s="687"/>
      <c r="W666" s="686" t="str">
        <f t="shared" si="17"/>
        <v>1w</v>
      </c>
      <c r="X666" s="682" t="e">
        <f ca="1">_xll.qlCalendarAdvance(Calendar,X665,W666,"f",FALSE)</f>
        <v>#NAME?</v>
      </c>
      <c r="Y666" s="681" t="e">
        <f ca="1">_xll.qlCalendarAdvance(Calendar,X666,NDays&amp;"D")</f>
        <v>#NAME?</v>
      </c>
      <c r="Z666" s="680" t="e">
        <f ca="1"/>
        <v>#N/A</v>
      </c>
      <c r="AA666" s="685"/>
      <c r="AB666" s="684"/>
    </row>
    <row r="667" spans="22:28" x14ac:dyDescent="0.2">
      <c r="V667" s="687"/>
      <c r="W667" s="686" t="str">
        <f t="shared" si="17"/>
        <v>1w</v>
      </c>
      <c r="X667" s="682" t="e">
        <f ca="1">_xll.qlCalendarAdvance(Calendar,X666,W667,"f",FALSE)</f>
        <v>#NAME?</v>
      </c>
      <c r="Y667" s="681" t="e">
        <f ca="1">_xll.qlCalendarAdvance(Calendar,X667,NDays&amp;"D")</f>
        <v>#NAME?</v>
      </c>
      <c r="Z667" s="680" t="e">
        <f ca="1"/>
        <v>#N/A</v>
      </c>
      <c r="AA667" s="685"/>
      <c r="AB667" s="684"/>
    </row>
    <row r="668" spans="22:28" x14ac:dyDescent="0.2">
      <c r="V668" s="687"/>
      <c r="W668" s="686" t="str">
        <f t="shared" si="17"/>
        <v>1w</v>
      </c>
      <c r="X668" s="682" t="e">
        <f ca="1">_xll.qlCalendarAdvance(Calendar,X667,W668,"f",FALSE)</f>
        <v>#NAME?</v>
      </c>
      <c r="Y668" s="681" t="e">
        <f ca="1">_xll.qlCalendarAdvance(Calendar,X668,NDays&amp;"D")</f>
        <v>#NAME?</v>
      </c>
      <c r="Z668" s="680" t="e">
        <f ca="1"/>
        <v>#N/A</v>
      </c>
      <c r="AA668" s="685"/>
      <c r="AB668" s="684"/>
    </row>
    <row r="669" spans="22:28" x14ac:dyDescent="0.2">
      <c r="V669" s="687"/>
      <c r="W669" s="686" t="str">
        <f t="shared" si="17"/>
        <v>1w</v>
      </c>
      <c r="X669" s="682" t="e">
        <f ca="1">_xll.qlCalendarAdvance(Calendar,X668,W669,"f",FALSE)</f>
        <v>#NAME?</v>
      </c>
      <c r="Y669" s="681" t="e">
        <f ca="1">_xll.qlCalendarAdvance(Calendar,X669,NDays&amp;"D")</f>
        <v>#NAME?</v>
      </c>
      <c r="Z669" s="680" t="e">
        <f ca="1"/>
        <v>#N/A</v>
      </c>
      <c r="AA669" s="685"/>
      <c r="AB669" s="684"/>
    </row>
    <row r="670" spans="22:28" x14ac:dyDescent="0.2">
      <c r="V670" s="687"/>
      <c r="W670" s="686" t="str">
        <f t="shared" si="17"/>
        <v>1w</v>
      </c>
      <c r="X670" s="682" t="e">
        <f ca="1">_xll.qlCalendarAdvance(Calendar,X669,W670,"f",FALSE)</f>
        <v>#NAME?</v>
      </c>
      <c r="Y670" s="681" t="e">
        <f ca="1">_xll.qlCalendarAdvance(Calendar,X670,NDays&amp;"D")</f>
        <v>#NAME?</v>
      </c>
      <c r="Z670" s="680" t="e">
        <f ca="1"/>
        <v>#N/A</v>
      </c>
      <c r="AA670" s="685"/>
      <c r="AB670" s="684"/>
    </row>
    <row r="671" spans="22:28" x14ac:dyDescent="0.2">
      <c r="V671" s="687"/>
      <c r="W671" s="686" t="str">
        <f t="shared" si="17"/>
        <v>1w</v>
      </c>
      <c r="X671" s="682" t="e">
        <f ca="1">_xll.qlCalendarAdvance(Calendar,X670,W671,"f",FALSE)</f>
        <v>#NAME?</v>
      </c>
      <c r="Y671" s="681" t="e">
        <f ca="1">_xll.qlCalendarAdvance(Calendar,X671,NDays&amp;"D")</f>
        <v>#NAME?</v>
      </c>
      <c r="Z671" s="680" t="e">
        <f ca="1"/>
        <v>#N/A</v>
      </c>
      <c r="AA671" s="685"/>
      <c r="AB671" s="684"/>
    </row>
    <row r="672" spans="22:28" x14ac:dyDescent="0.2">
      <c r="V672" s="687"/>
      <c r="W672" s="686" t="str">
        <f t="shared" si="17"/>
        <v>1w</v>
      </c>
      <c r="X672" s="682" t="e">
        <f ca="1">_xll.qlCalendarAdvance(Calendar,X671,W672,"f",FALSE)</f>
        <v>#NAME?</v>
      </c>
      <c r="Y672" s="681" t="e">
        <f ca="1">_xll.qlCalendarAdvance(Calendar,X672,NDays&amp;"D")</f>
        <v>#NAME?</v>
      </c>
      <c r="Z672" s="680" t="e">
        <f ca="1"/>
        <v>#N/A</v>
      </c>
      <c r="AA672" s="685"/>
      <c r="AB672" s="684"/>
    </row>
    <row r="673" spans="22:28" x14ac:dyDescent="0.2">
      <c r="V673" s="687"/>
      <c r="W673" s="686" t="str">
        <f t="shared" si="17"/>
        <v>1w</v>
      </c>
      <c r="X673" s="682" t="e">
        <f ca="1">_xll.qlCalendarAdvance(Calendar,X672,W673,"f",FALSE)</f>
        <v>#NAME?</v>
      </c>
      <c r="Y673" s="681" t="e">
        <f ca="1">_xll.qlCalendarAdvance(Calendar,X673,NDays&amp;"D")</f>
        <v>#NAME?</v>
      </c>
      <c r="Z673" s="680" t="e">
        <f ca="1"/>
        <v>#N/A</v>
      </c>
      <c r="AA673" s="685"/>
      <c r="AB673" s="684"/>
    </row>
    <row r="674" spans="22:28" x14ac:dyDescent="0.2">
      <c r="V674" s="687"/>
      <c r="W674" s="686" t="str">
        <f t="shared" si="17"/>
        <v>1w</v>
      </c>
      <c r="X674" s="682" t="e">
        <f ca="1">_xll.qlCalendarAdvance(Calendar,X673,W674,"f",FALSE)</f>
        <v>#NAME?</v>
      </c>
      <c r="Y674" s="681" t="e">
        <f ca="1">_xll.qlCalendarAdvance(Calendar,X674,NDays&amp;"D")</f>
        <v>#NAME?</v>
      </c>
      <c r="Z674" s="680" t="e">
        <f ca="1"/>
        <v>#N/A</v>
      </c>
      <c r="AA674" s="685"/>
      <c r="AB674" s="684"/>
    </row>
    <row r="675" spans="22:28" x14ac:dyDescent="0.2">
      <c r="V675" s="687"/>
      <c r="W675" s="686" t="str">
        <f t="shared" si="17"/>
        <v>1w</v>
      </c>
      <c r="X675" s="682" t="e">
        <f ca="1">_xll.qlCalendarAdvance(Calendar,X674,W675,"f",FALSE)</f>
        <v>#NAME?</v>
      </c>
      <c r="Y675" s="681" t="e">
        <f ca="1">_xll.qlCalendarAdvance(Calendar,X675,NDays&amp;"D")</f>
        <v>#NAME?</v>
      </c>
      <c r="Z675" s="680" t="e">
        <f ca="1"/>
        <v>#N/A</v>
      </c>
      <c r="AA675" s="685"/>
      <c r="AB675" s="684"/>
    </row>
    <row r="676" spans="22:28" x14ac:dyDescent="0.2">
      <c r="V676" s="687"/>
      <c r="W676" s="686" t="str">
        <f t="shared" si="17"/>
        <v>1w</v>
      </c>
      <c r="X676" s="682" t="e">
        <f ca="1">_xll.qlCalendarAdvance(Calendar,X675,W676,"f",FALSE)</f>
        <v>#NAME?</v>
      </c>
      <c r="Y676" s="681" t="e">
        <f ca="1">_xll.qlCalendarAdvance(Calendar,X676,NDays&amp;"D")</f>
        <v>#NAME?</v>
      </c>
      <c r="Z676" s="680" t="e">
        <f ca="1"/>
        <v>#N/A</v>
      </c>
      <c r="AA676" s="685"/>
      <c r="AB676" s="684"/>
    </row>
    <row r="677" spans="22:28" x14ac:dyDescent="0.2">
      <c r="V677" s="687"/>
      <c r="W677" s="686" t="str">
        <f t="shared" si="17"/>
        <v>1w</v>
      </c>
      <c r="X677" s="682" t="e">
        <f ca="1">_xll.qlCalendarAdvance(Calendar,X676,W677,"f",FALSE)</f>
        <v>#NAME?</v>
      </c>
      <c r="Y677" s="681" t="e">
        <f ca="1">_xll.qlCalendarAdvance(Calendar,X677,NDays&amp;"D")</f>
        <v>#NAME?</v>
      </c>
      <c r="Z677" s="680" t="e">
        <f ca="1"/>
        <v>#N/A</v>
      </c>
      <c r="AA677" s="685"/>
      <c r="AB677" s="684"/>
    </row>
    <row r="678" spans="22:28" x14ac:dyDescent="0.2">
      <c r="V678" s="687"/>
      <c r="W678" s="686" t="str">
        <f t="shared" si="17"/>
        <v>1w</v>
      </c>
      <c r="X678" s="682" t="e">
        <f ca="1">_xll.qlCalendarAdvance(Calendar,X677,W678,"f",FALSE)</f>
        <v>#NAME?</v>
      </c>
      <c r="Y678" s="681" t="e">
        <f ca="1">_xll.qlCalendarAdvance(Calendar,X678,NDays&amp;"D")</f>
        <v>#NAME?</v>
      </c>
      <c r="Z678" s="680" t="e">
        <f ca="1"/>
        <v>#N/A</v>
      </c>
      <c r="AA678" s="685"/>
      <c r="AB678" s="684"/>
    </row>
    <row r="679" spans="22:28" x14ac:dyDescent="0.2">
      <c r="V679" s="687"/>
      <c r="W679" s="686" t="str">
        <f t="shared" si="17"/>
        <v>1w</v>
      </c>
      <c r="X679" s="682" t="e">
        <f ca="1">_xll.qlCalendarAdvance(Calendar,X678,W679,"f",FALSE)</f>
        <v>#NAME?</v>
      </c>
      <c r="Y679" s="681" t="e">
        <f ca="1">_xll.qlCalendarAdvance(Calendar,X679,NDays&amp;"D")</f>
        <v>#NAME?</v>
      </c>
      <c r="Z679" s="680" t="e">
        <f ca="1"/>
        <v>#N/A</v>
      </c>
      <c r="AA679" s="685"/>
      <c r="AB679" s="684"/>
    </row>
    <row r="680" spans="22:28" x14ac:dyDescent="0.2">
      <c r="V680" s="687"/>
      <c r="W680" s="686" t="str">
        <f t="shared" si="17"/>
        <v>1w</v>
      </c>
      <c r="X680" s="682" t="e">
        <f ca="1">_xll.qlCalendarAdvance(Calendar,X679,W680,"f",FALSE)</f>
        <v>#NAME?</v>
      </c>
      <c r="Y680" s="681" t="e">
        <f ca="1">_xll.qlCalendarAdvance(Calendar,X680,NDays&amp;"D")</f>
        <v>#NAME?</v>
      </c>
      <c r="Z680" s="680" t="e">
        <f ca="1"/>
        <v>#N/A</v>
      </c>
      <c r="AA680" s="685"/>
      <c r="AB680" s="684"/>
    </row>
    <row r="681" spans="22:28" x14ac:dyDescent="0.2">
      <c r="V681" s="687"/>
      <c r="W681" s="686" t="str">
        <f t="shared" si="17"/>
        <v>1w</v>
      </c>
      <c r="X681" s="682" t="e">
        <f ca="1">_xll.qlCalendarAdvance(Calendar,X680,W681,"f",FALSE)</f>
        <v>#NAME?</v>
      </c>
      <c r="Y681" s="681" t="e">
        <f ca="1">_xll.qlCalendarAdvance(Calendar,X681,NDays&amp;"D")</f>
        <v>#NAME?</v>
      </c>
      <c r="Z681" s="680" t="e">
        <f ca="1"/>
        <v>#N/A</v>
      </c>
      <c r="AA681" s="685"/>
      <c r="AB681" s="684"/>
    </row>
    <row r="682" spans="22:28" x14ac:dyDescent="0.2">
      <c r="V682" s="687"/>
      <c r="W682" s="686" t="str">
        <f t="shared" si="17"/>
        <v>1w</v>
      </c>
      <c r="X682" s="682" t="e">
        <f ca="1">_xll.qlCalendarAdvance(Calendar,X681,W682,"f",FALSE)</f>
        <v>#NAME?</v>
      </c>
      <c r="Y682" s="681" t="e">
        <f ca="1">_xll.qlCalendarAdvance(Calendar,X682,NDays&amp;"D")</f>
        <v>#NAME?</v>
      </c>
      <c r="Z682" s="680" t="e">
        <f ca="1"/>
        <v>#N/A</v>
      </c>
      <c r="AA682" s="685"/>
      <c r="AB682" s="684"/>
    </row>
    <row r="683" spans="22:28" x14ac:dyDescent="0.2">
      <c r="V683" s="687"/>
      <c r="W683" s="686" t="str">
        <f t="shared" si="17"/>
        <v>1w</v>
      </c>
      <c r="X683" s="682" t="e">
        <f ca="1">_xll.qlCalendarAdvance(Calendar,X682,W683,"f",FALSE)</f>
        <v>#NAME?</v>
      </c>
      <c r="Y683" s="681" t="e">
        <f ca="1">_xll.qlCalendarAdvance(Calendar,X683,NDays&amp;"D")</f>
        <v>#NAME?</v>
      </c>
      <c r="Z683" s="680" t="e">
        <f ca="1"/>
        <v>#N/A</v>
      </c>
      <c r="AA683" s="685"/>
      <c r="AB683" s="684"/>
    </row>
    <row r="684" spans="22:28" x14ac:dyDescent="0.2">
      <c r="V684" s="687"/>
      <c r="W684" s="686" t="str">
        <f t="shared" si="17"/>
        <v>1w</v>
      </c>
      <c r="X684" s="682" t="e">
        <f ca="1">_xll.qlCalendarAdvance(Calendar,X683,W684,"f",FALSE)</f>
        <v>#NAME?</v>
      </c>
      <c r="Y684" s="681" t="e">
        <f ca="1">_xll.qlCalendarAdvance(Calendar,X684,NDays&amp;"D")</f>
        <v>#NAME?</v>
      </c>
      <c r="Z684" s="680" t="e">
        <f ca="1"/>
        <v>#N/A</v>
      </c>
      <c r="AA684" s="685"/>
      <c r="AB684" s="684"/>
    </row>
    <row r="685" spans="22:28" x14ac:dyDescent="0.2">
      <c r="V685" s="687"/>
      <c r="W685" s="686" t="str">
        <f t="shared" si="17"/>
        <v>1w</v>
      </c>
      <c r="X685" s="682" t="e">
        <f ca="1">_xll.qlCalendarAdvance(Calendar,X684,W685,"f",FALSE)</f>
        <v>#NAME?</v>
      </c>
      <c r="Y685" s="681" t="e">
        <f ca="1">_xll.qlCalendarAdvance(Calendar,X685,NDays&amp;"D")</f>
        <v>#NAME?</v>
      </c>
      <c r="Z685" s="680" t="e">
        <f ca="1"/>
        <v>#N/A</v>
      </c>
      <c r="AA685" s="685"/>
      <c r="AB685" s="684"/>
    </row>
    <row r="686" spans="22:28" x14ac:dyDescent="0.2">
      <c r="V686" s="687"/>
      <c r="W686" s="686" t="str">
        <f t="shared" si="17"/>
        <v>1w</v>
      </c>
      <c r="X686" s="682" t="e">
        <f ca="1">_xll.qlCalendarAdvance(Calendar,X685,W686,"f",FALSE)</f>
        <v>#NAME?</v>
      </c>
      <c r="Y686" s="681" t="e">
        <f ca="1">_xll.qlCalendarAdvance(Calendar,X686,NDays&amp;"D")</f>
        <v>#NAME?</v>
      </c>
      <c r="Z686" s="680" t="e">
        <f ca="1"/>
        <v>#N/A</v>
      </c>
      <c r="AA686" s="685"/>
      <c r="AB686" s="684"/>
    </row>
    <row r="687" spans="22:28" x14ac:dyDescent="0.2">
      <c r="V687" s="687"/>
      <c r="W687" s="686" t="str">
        <f t="shared" si="17"/>
        <v>1w</v>
      </c>
      <c r="X687" s="682" t="e">
        <f ca="1">_xll.qlCalendarAdvance(Calendar,X686,W687,"f",FALSE)</f>
        <v>#NAME?</v>
      </c>
      <c r="Y687" s="681" t="e">
        <f ca="1">_xll.qlCalendarAdvance(Calendar,X687,NDays&amp;"D")</f>
        <v>#NAME?</v>
      </c>
      <c r="Z687" s="680" t="e">
        <f ca="1"/>
        <v>#N/A</v>
      </c>
      <c r="AA687" s="685"/>
      <c r="AB687" s="684"/>
    </row>
    <row r="688" spans="22:28" x14ac:dyDescent="0.2">
      <c r="V688" s="687"/>
      <c r="W688" s="686" t="str">
        <f t="shared" si="17"/>
        <v>1w</v>
      </c>
      <c r="X688" s="682" t="e">
        <f ca="1">_xll.qlCalendarAdvance(Calendar,X687,W688,"f",FALSE)</f>
        <v>#NAME?</v>
      </c>
      <c r="Y688" s="681" t="e">
        <f ca="1">_xll.qlCalendarAdvance(Calendar,X688,NDays&amp;"D")</f>
        <v>#NAME?</v>
      </c>
      <c r="Z688" s="680" t="e">
        <f ca="1"/>
        <v>#N/A</v>
      </c>
      <c r="AA688" s="685"/>
      <c r="AB688" s="684"/>
    </row>
    <row r="689" spans="22:28" x14ac:dyDescent="0.2">
      <c r="V689" s="687"/>
      <c r="W689" s="686" t="str">
        <f t="shared" si="17"/>
        <v>1w</v>
      </c>
      <c r="X689" s="682" t="e">
        <f ca="1">_xll.qlCalendarAdvance(Calendar,X688,W689,"f",FALSE)</f>
        <v>#NAME?</v>
      </c>
      <c r="Y689" s="681" t="e">
        <f ca="1">_xll.qlCalendarAdvance(Calendar,X689,NDays&amp;"D")</f>
        <v>#NAME?</v>
      </c>
      <c r="Z689" s="680" t="e">
        <f ca="1"/>
        <v>#N/A</v>
      </c>
      <c r="AA689" s="685"/>
      <c r="AB689" s="684"/>
    </row>
    <row r="690" spans="22:28" x14ac:dyDescent="0.2">
      <c r="V690" s="687"/>
      <c r="W690" s="686" t="str">
        <f t="shared" si="17"/>
        <v>1w</v>
      </c>
      <c r="X690" s="682" t="e">
        <f ca="1">_xll.qlCalendarAdvance(Calendar,X689,W690,"f",FALSE)</f>
        <v>#NAME?</v>
      </c>
      <c r="Y690" s="681" t="e">
        <f ca="1">_xll.qlCalendarAdvance(Calendar,X690,NDays&amp;"D")</f>
        <v>#NAME?</v>
      </c>
      <c r="Z690" s="680" t="e">
        <f ca="1"/>
        <v>#N/A</v>
      </c>
      <c r="AA690" s="685"/>
      <c r="AB690" s="684"/>
    </row>
    <row r="691" spans="22:28" x14ac:dyDescent="0.2">
      <c r="V691" s="687"/>
      <c r="W691" s="686" t="str">
        <f t="shared" si="17"/>
        <v>1w</v>
      </c>
      <c r="X691" s="682" t="e">
        <f ca="1">_xll.qlCalendarAdvance(Calendar,X690,W691,"f",FALSE)</f>
        <v>#NAME?</v>
      </c>
      <c r="Y691" s="681" t="e">
        <f ca="1">_xll.qlCalendarAdvance(Calendar,X691,NDays&amp;"D")</f>
        <v>#NAME?</v>
      </c>
      <c r="Z691" s="680" t="e">
        <f ca="1"/>
        <v>#N/A</v>
      </c>
      <c r="AA691" s="685"/>
      <c r="AB691" s="684"/>
    </row>
    <row r="692" spans="22:28" x14ac:dyDescent="0.2">
      <c r="V692" s="687"/>
      <c r="W692" s="686" t="str">
        <f t="shared" si="17"/>
        <v>1w</v>
      </c>
      <c r="X692" s="682" t="e">
        <f ca="1">_xll.qlCalendarAdvance(Calendar,X691,W692,"f",FALSE)</f>
        <v>#NAME?</v>
      </c>
      <c r="Y692" s="681" t="e">
        <f ca="1">_xll.qlCalendarAdvance(Calendar,X692,NDays&amp;"D")</f>
        <v>#NAME?</v>
      </c>
      <c r="Z692" s="680" t="e">
        <f ca="1"/>
        <v>#N/A</v>
      </c>
      <c r="AA692" s="685"/>
      <c r="AB692" s="684"/>
    </row>
    <row r="693" spans="22:28" x14ac:dyDescent="0.2">
      <c r="V693" s="687"/>
      <c r="W693" s="686" t="str">
        <f t="shared" si="17"/>
        <v>1w</v>
      </c>
      <c r="X693" s="682" t="e">
        <f ca="1">_xll.qlCalendarAdvance(Calendar,X692,W693,"f",FALSE)</f>
        <v>#NAME?</v>
      </c>
      <c r="Y693" s="681" t="e">
        <f ca="1">_xll.qlCalendarAdvance(Calendar,X693,NDays&amp;"D")</f>
        <v>#NAME?</v>
      </c>
      <c r="Z693" s="680" t="e">
        <f ca="1"/>
        <v>#N/A</v>
      </c>
      <c r="AA693" s="685"/>
      <c r="AB693" s="684"/>
    </row>
    <row r="694" spans="22:28" x14ac:dyDescent="0.2">
      <c r="V694" s="687"/>
      <c r="W694" s="686" t="str">
        <f t="shared" si="17"/>
        <v>1w</v>
      </c>
      <c r="X694" s="682" t="e">
        <f ca="1">_xll.qlCalendarAdvance(Calendar,X693,W694,"f",FALSE)</f>
        <v>#NAME?</v>
      </c>
      <c r="Y694" s="681" t="e">
        <f ca="1">_xll.qlCalendarAdvance(Calendar,X694,NDays&amp;"D")</f>
        <v>#NAME?</v>
      </c>
      <c r="Z694" s="680" t="e">
        <f ca="1"/>
        <v>#N/A</v>
      </c>
      <c r="AA694" s="685"/>
      <c r="AB694" s="684"/>
    </row>
    <row r="695" spans="22:28" x14ac:dyDescent="0.2">
      <c r="V695" s="687"/>
      <c r="W695" s="686" t="str">
        <f t="shared" si="17"/>
        <v>1w</v>
      </c>
      <c r="X695" s="682" t="e">
        <f ca="1">_xll.qlCalendarAdvance(Calendar,X694,W695,"f",FALSE)</f>
        <v>#NAME?</v>
      </c>
      <c r="Y695" s="681" t="e">
        <f ca="1">_xll.qlCalendarAdvance(Calendar,X695,NDays&amp;"D")</f>
        <v>#NAME?</v>
      </c>
      <c r="Z695" s="680" t="e">
        <f ca="1"/>
        <v>#N/A</v>
      </c>
      <c r="AA695" s="685"/>
      <c r="AB695" s="684"/>
    </row>
    <row r="696" spans="22:28" x14ac:dyDescent="0.2">
      <c r="V696" s="687"/>
      <c r="W696" s="686" t="str">
        <f t="shared" si="17"/>
        <v>1w</v>
      </c>
      <c r="X696" s="682" t="e">
        <f ca="1">_xll.qlCalendarAdvance(Calendar,X695,W696,"f",FALSE)</f>
        <v>#NAME?</v>
      </c>
      <c r="Y696" s="681" t="e">
        <f ca="1">_xll.qlCalendarAdvance(Calendar,X696,NDays&amp;"D")</f>
        <v>#NAME?</v>
      </c>
      <c r="Z696" s="680" t="e">
        <f ca="1"/>
        <v>#N/A</v>
      </c>
      <c r="AA696" s="685"/>
      <c r="AB696" s="684"/>
    </row>
    <row r="697" spans="22:28" x14ac:dyDescent="0.2">
      <c r="V697" s="687"/>
      <c r="W697" s="686" t="str">
        <f t="shared" si="17"/>
        <v>1w</v>
      </c>
      <c r="X697" s="682" t="e">
        <f ca="1">_xll.qlCalendarAdvance(Calendar,X696,W697,"f",FALSE)</f>
        <v>#NAME?</v>
      </c>
      <c r="Y697" s="681" t="e">
        <f ca="1">_xll.qlCalendarAdvance(Calendar,X697,NDays&amp;"D")</f>
        <v>#NAME?</v>
      </c>
      <c r="Z697" s="680" t="e">
        <f ca="1"/>
        <v>#N/A</v>
      </c>
      <c r="AA697" s="685"/>
      <c r="AB697" s="684"/>
    </row>
    <row r="698" spans="22:28" x14ac:dyDescent="0.2">
      <c r="V698" s="687"/>
      <c r="W698" s="686" t="str">
        <f t="shared" si="17"/>
        <v>1w</v>
      </c>
      <c r="X698" s="682" t="e">
        <f ca="1">_xll.qlCalendarAdvance(Calendar,X697,W698,"f",FALSE)</f>
        <v>#NAME?</v>
      </c>
      <c r="Y698" s="681" t="e">
        <f ca="1">_xll.qlCalendarAdvance(Calendar,X698,NDays&amp;"D")</f>
        <v>#NAME?</v>
      </c>
      <c r="Z698" s="680" t="e">
        <f ca="1"/>
        <v>#N/A</v>
      </c>
      <c r="AA698" s="685"/>
      <c r="AB698" s="684"/>
    </row>
    <row r="699" spans="22:28" x14ac:dyDescent="0.2">
      <c r="V699" s="687"/>
      <c r="W699" s="686" t="str">
        <f t="shared" si="17"/>
        <v>1w</v>
      </c>
      <c r="X699" s="682" t="e">
        <f ca="1">_xll.qlCalendarAdvance(Calendar,X698,W699,"f",FALSE)</f>
        <v>#NAME?</v>
      </c>
      <c r="Y699" s="681" t="e">
        <f ca="1">_xll.qlCalendarAdvance(Calendar,X699,NDays&amp;"D")</f>
        <v>#NAME?</v>
      </c>
      <c r="Z699" s="680" t="e">
        <f ca="1"/>
        <v>#N/A</v>
      </c>
      <c r="AA699" s="685"/>
      <c r="AB699" s="684"/>
    </row>
    <row r="700" spans="22:28" x14ac:dyDescent="0.2">
      <c r="V700" s="687"/>
      <c r="W700" s="686" t="str">
        <f t="shared" si="17"/>
        <v>1w</v>
      </c>
      <c r="X700" s="682" t="e">
        <f ca="1">_xll.qlCalendarAdvance(Calendar,X699,W700,"f",FALSE)</f>
        <v>#NAME?</v>
      </c>
      <c r="Y700" s="681" t="e">
        <f ca="1">_xll.qlCalendarAdvance(Calendar,X700,NDays&amp;"D")</f>
        <v>#NAME?</v>
      </c>
      <c r="Z700" s="680" t="e">
        <f ca="1"/>
        <v>#N/A</v>
      </c>
      <c r="AA700" s="685"/>
      <c r="AB700" s="684"/>
    </row>
    <row r="701" spans="22:28" x14ac:dyDescent="0.2">
      <c r="V701" s="687"/>
      <c r="W701" s="686" t="str">
        <f t="shared" si="17"/>
        <v>1w</v>
      </c>
      <c r="X701" s="682" t="e">
        <f ca="1">_xll.qlCalendarAdvance(Calendar,X700,W701,"f",FALSE)</f>
        <v>#NAME?</v>
      </c>
      <c r="Y701" s="681" t="e">
        <f ca="1">_xll.qlCalendarAdvance(Calendar,X701,NDays&amp;"D")</f>
        <v>#NAME?</v>
      </c>
      <c r="Z701" s="680" t="e">
        <f ca="1"/>
        <v>#N/A</v>
      </c>
      <c r="AA701" s="685"/>
      <c r="AB701" s="684"/>
    </row>
    <row r="702" spans="22:28" x14ac:dyDescent="0.2">
      <c r="V702" s="687"/>
      <c r="W702" s="686" t="str">
        <f t="shared" si="17"/>
        <v>1w</v>
      </c>
      <c r="X702" s="682" t="e">
        <f ca="1">_xll.qlCalendarAdvance(Calendar,X701,W702,"f",FALSE)</f>
        <v>#NAME?</v>
      </c>
      <c r="Y702" s="681" t="e">
        <f ca="1">_xll.qlCalendarAdvance(Calendar,X702,NDays&amp;"D")</f>
        <v>#NAME?</v>
      </c>
      <c r="Z702" s="680" t="e">
        <f ca="1"/>
        <v>#N/A</v>
      </c>
      <c r="AA702" s="685"/>
      <c r="AB702" s="684"/>
    </row>
    <row r="703" spans="22:28" x14ac:dyDescent="0.2">
      <c r="V703" s="687"/>
      <c r="W703" s="686" t="str">
        <f t="shared" si="17"/>
        <v>1w</v>
      </c>
      <c r="X703" s="682" t="e">
        <f ca="1">_xll.qlCalendarAdvance(Calendar,X702,W703,"f",FALSE)</f>
        <v>#NAME?</v>
      </c>
      <c r="Y703" s="681" t="e">
        <f ca="1">_xll.qlCalendarAdvance(Calendar,X703,NDays&amp;"D")</f>
        <v>#NAME?</v>
      </c>
      <c r="Z703" s="680" t="e">
        <f ca="1"/>
        <v>#N/A</v>
      </c>
      <c r="AA703" s="685"/>
      <c r="AB703" s="684"/>
    </row>
    <row r="704" spans="22:28" x14ac:dyDescent="0.2">
      <c r="V704" s="687"/>
      <c r="W704" s="686" t="str">
        <f t="shared" si="17"/>
        <v>1w</v>
      </c>
      <c r="X704" s="682" t="e">
        <f ca="1">_xll.qlCalendarAdvance(Calendar,X703,W704,"f",FALSE)</f>
        <v>#NAME?</v>
      </c>
      <c r="Y704" s="681" t="e">
        <f ca="1">_xll.qlCalendarAdvance(Calendar,X704,NDays&amp;"D")</f>
        <v>#NAME?</v>
      </c>
      <c r="Z704" s="680" t="e">
        <f ca="1"/>
        <v>#N/A</v>
      </c>
      <c r="AA704" s="685"/>
      <c r="AB704" s="684"/>
    </row>
    <row r="705" spans="22:28" x14ac:dyDescent="0.2">
      <c r="V705" s="687"/>
      <c r="W705" s="686" t="str">
        <f t="shared" si="17"/>
        <v>1w</v>
      </c>
      <c r="X705" s="682" t="e">
        <f ca="1">_xll.qlCalendarAdvance(Calendar,X704,W705,"f",FALSE)</f>
        <v>#NAME?</v>
      </c>
      <c r="Y705" s="681" t="e">
        <f ca="1">_xll.qlCalendarAdvance(Calendar,X705,NDays&amp;"D")</f>
        <v>#NAME?</v>
      </c>
      <c r="Z705" s="680" t="e">
        <f ca="1"/>
        <v>#N/A</v>
      </c>
      <c r="AA705" s="685"/>
      <c r="AB705" s="684"/>
    </row>
    <row r="706" spans="22:28" x14ac:dyDescent="0.2">
      <c r="V706" s="687"/>
      <c r="W706" s="686" t="str">
        <f t="shared" si="17"/>
        <v>1w</v>
      </c>
      <c r="X706" s="682" t="e">
        <f ca="1">_xll.qlCalendarAdvance(Calendar,X705,W706,"f",FALSE)</f>
        <v>#NAME?</v>
      </c>
      <c r="Y706" s="681" t="e">
        <f ca="1">_xll.qlCalendarAdvance(Calendar,X706,NDays&amp;"D")</f>
        <v>#NAME?</v>
      </c>
      <c r="Z706" s="680" t="e">
        <f ca="1"/>
        <v>#N/A</v>
      </c>
      <c r="AA706" s="685"/>
      <c r="AB706" s="684"/>
    </row>
    <row r="707" spans="22:28" x14ac:dyDescent="0.2">
      <c r="V707" s="687"/>
      <c r="W707" s="686" t="str">
        <f t="shared" si="17"/>
        <v>1w</v>
      </c>
      <c r="X707" s="682" t="e">
        <f ca="1">_xll.qlCalendarAdvance(Calendar,X706,W707,"f",FALSE)</f>
        <v>#NAME?</v>
      </c>
      <c r="Y707" s="681" t="e">
        <f ca="1">_xll.qlCalendarAdvance(Calendar,X707,NDays&amp;"D")</f>
        <v>#NAME?</v>
      </c>
      <c r="Z707" s="680" t="e">
        <f ca="1"/>
        <v>#N/A</v>
      </c>
      <c r="AA707" s="685"/>
      <c r="AB707" s="684"/>
    </row>
    <row r="708" spans="22:28" x14ac:dyDescent="0.2">
      <c r="V708" s="687"/>
      <c r="W708" s="686" t="str">
        <f t="shared" si="17"/>
        <v>1w</v>
      </c>
      <c r="X708" s="682" t="e">
        <f ca="1">_xll.qlCalendarAdvance(Calendar,X707,W708,"f",FALSE)</f>
        <v>#NAME?</v>
      </c>
      <c r="Y708" s="681" t="e">
        <f ca="1">_xll.qlCalendarAdvance(Calendar,X708,NDays&amp;"D")</f>
        <v>#NAME?</v>
      </c>
      <c r="Z708" s="680" t="e">
        <f ca="1"/>
        <v>#N/A</v>
      </c>
      <c r="AA708" s="685"/>
      <c r="AB708" s="684"/>
    </row>
    <row r="709" spans="22:28" x14ac:dyDescent="0.2">
      <c r="V709" s="687"/>
      <c r="W709" s="686" t="str">
        <f t="shared" si="17"/>
        <v>1w</v>
      </c>
      <c r="X709" s="682" t="e">
        <f ca="1">_xll.qlCalendarAdvance(Calendar,X708,W709,"f",FALSE)</f>
        <v>#NAME?</v>
      </c>
      <c r="Y709" s="681" t="e">
        <f ca="1">_xll.qlCalendarAdvance(Calendar,X709,NDays&amp;"D")</f>
        <v>#NAME?</v>
      </c>
      <c r="Z709" s="680" t="e">
        <f ca="1"/>
        <v>#N/A</v>
      </c>
      <c r="AA709" s="685"/>
      <c r="AB709" s="684"/>
    </row>
    <row r="710" spans="22:28" x14ac:dyDescent="0.2">
      <c r="V710" s="687"/>
      <c r="W710" s="686" t="str">
        <f t="shared" si="17"/>
        <v>1w</v>
      </c>
      <c r="X710" s="682" t="e">
        <f ca="1">_xll.qlCalendarAdvance(Calendar,X709,W710,"f",FALSE)</f>
        <v>#NAME?</v>
      </c>
      <c r="Y710" s="681" t="e">
        <f ca="1">_xll.qlCalendarAdvance(Calendar,X710,NDays&amp;"D")</f>
        <v>#NAME?</v>
      </c>
      <c r="Z710" s="680" t="e">
        <f ca="1"/>
        <v>#N/A</v>
      </c>
      <c r="AA710" s="685"/>
      <c r="AB710" s="684"/>
    </row>
    <row r="711" spans="22:28" x14ac:dyDescent="0.2">
      <c r="V711" s="687"/>
      <c r="W711" s="686" t="str">
        <f t="shared" si="17"/>
        <v>1w</v>
      </c>
      <c r="X711" s="682" t="e">
        <f ca="1">_xll.qlCalendarAdvance(Calendar,X710,W711,"f",FALSE)</f>
        <v>#NAME?</v>
      </c>
      <c r="Y711" s="681" t="e">
        <f ca="1">_xll.qlCalendarAdvance(Calendar,X711,NDays&amp;"D")</f>
        <v>#NAME?</v>
      </c>
      <c r="Z711" s="680" t="e">
        <f ca="1"/>
        <v>#N/A</v>
      </c>
      <c r="AA711" s="685"/>
      <c r="AB711" s="684"/>
    </row>
    <row r="712" spans="22:28" x14ac:dyDescent="0.2">
      <c r="V712" s="687"/>
      <c r="W712" s="686" t="str">
        <f t="shared" si="17"/>
        <v>1w</v>
      </c>
      <c r="X712" s="682" t="e">
        <f ca="1">_xll.qlCalendarAdvance(Calendar,X711,W712,"f",FALSE)</f>
        <v>#NAME?</v>
      </c>
      <c r="Y712" s="681" t="e">
        <f ca="1">_xll.qlCalendarAdvance(Calendar,X712,NDays&amp;"D")</f>
        <v>#NAME?</v>
      </c>
      <c r="Z712" s="680" t="e">
        <f ca="1"/>
        <v>#N/A</v>
      </c>
      <c r="AA712" s="685"/>
      <c r="AB712" s="684"/>
    </row>
    <row r="713" spans="22:28" x14ac:dyDescent="0.2">
      <c r="V713" s="687"/>
      <c r="W713" s="686" t="str">
        <f t="shared" si="17"/>
        <v>1w</v>
      </c>
      <c r="X713" s="682" t="e">
        <f ca="1">_xll.qlCalendarAdvance(Calendar,X712,W713,"f",FALSE)</f>
        <v>#NAME?</v>
      </c>
      <c r="Y713" s="681" t="e">
        <f ca="1">_xll.qlCalendarAdvance(Calendar,X713,NDays&amp;"D")</f>
        <v>#NAME?</v>
      </c>
      <c r="Z713" s="680" t="e">
        <f ca="1"/>
        <v>#N/A</v>
      </c>
      <c r="AA713" s="685"/>
      <c r="AB713" s="684"/>
    </row>
    <row r="714" spans="22:28" x14ac:dyDescent="0.2">
      <c r="V714" s="687"/>
      <c r="W714" s="686" t="str">
        <f t="shared" si="17"/>
        <v>1w</v>
      </c>
      <c r="X714" s="682" t="e">
        <f ca="1">_xll.qlCalendarAdvance(Calendar,X713,W714,"f",FALSE)</f>
        <v>#NAME?</v>
      </c>
      <c r="Y714" s="681" t="e">
        <f ca="1">_xll.qlCalendarAdvance(Calendar,X714,NDays&amp;"D")</f>
        <v>#NAME?</v>
      </c>
      <c r="Z714" s="680" t="e">
        <f ca="1"/>
        <v>#N/A</v>
      </c>
      <c r="AA714" s="685"/>
      <c r="AB714" s="684"/>
    </row>
    <row r="715" spans="22:28" x14ac:dyDescent="0.2">
      <c r="V715" s="687"/>
      <c r="W715" s="686" t="str">
        <f t="shared" si="17"/>
        <v>1w</v>
      </c>
      <c r="X715" s="682" t="e">
        <f ca="1">_xll.qlCalendarAdvance(Calendar,X714,W715,"f",FALSE)</f>
        <v>#NAME?</v>
      </c>
      <c r="Y715" s="681" t="e">
        <f ca="1">_xll.qlCalendarAdvance(Calendar,X715,NDays&amp;"D")</f>
        <v>#NAME?</v>
      </c>
      <c r="Z715" s="680" t="e">
        <f ca="1"/>
        <v>#N/A</v>
      </c>
      <c r="AA715" s="685"/>
      <c r="AB715" s="684"/>
    </row>
    <row r="716" spans="22:28" x14ac:dyDescent="0.2">
      <c r="V716" s="687"/>
      <c r="W716" s="686" t="str">
        <f t="shared" si="17"/>
        <v>1w</v>
      </c>
      <c r="X716" s="682" t="e">
        <f ca="1">_xll.qlCalendarAdvance(Calendar,X715,W716,"f",FALSE)</f>
        <v>#NAME?</v>
      </c>
      <c r="Y716" s="681" t="e">
        <f ca="1">_xll.qlCalendarAdvance(Calendar,X716,NDays&amp;"D")</f>
        <v>#NAME?</v>
      </c>
      <c r="Z716" s="680" t="e">
        <f ca="1"/>
        <v>#N/A</v>
      </c>
      <c r="AA716" s="685"/>
      <c r="AB716" s="684"/>
    </row>
    <row r="717" spans="22:28" x14ac:dyDescent="0.2">
      <c r="V717" s="687"/>
      <c r="W717" s="686" t="str">
        <f t="shared" si="17"/>
        <v>1w</v>
      </c>
      <c r="X717" s="682" t="e">
        <f ca="1">_xll.qlCalendarAdvance(Calendar,X716,W717,"f",FALSE)</f>
        <v>#NAME?</v>
      </c>
      <c r="Y717" s="681" t="e">
        <f ca="1">_xll.qlCalendarAdvance(Calendar,X717,NDays&amp;"D")</f>
        <v>#NAME?</v>
      </c>
      <c r="Z717" s="680" t="e">
        <f ca="1"/>
        <v>#N/A</v>
      </c>
      <c r="AA717" s="685"/>
      <c r="AB717" s="684"/>
    </row>
    <row r="718" spans="22:28" x14ac:dyDescent="0.2">
      <c r="V718" s="687"/>
      <c r="W718" s="686" t="str">
        <f t="shared" si="17"/>
        <v>1w</v>
      </c>
      <c r="X718" s="682" t="e">
        <f ca="1">_xll.qlCalendarAdvance(Calendar,X717,W718,"f",FALSE)</f>
        <v>#NAME?</v>
      </c>
      <c r="Y718" s="681" t="e">
        <f ca="1">_xll.qlCalendarAdvance(Calendar,X718,NDays&amp;"D")</f>
        <v>#NAME?</v>
      </c>
      <c r="Z718" s="680" t="e">
        <f ca="1"/>
        <v>#N/A</v>
      </c>
      <c r="AA718" s="685"/>
      <c r="AB718" s="684"/>
    </row>
    <row r="719" spans="22:28" x14ac:dyDescent="0.2">
      <c r="V719" s="687"/>
      <c r="W719" s="686" t="str">
        <f t="shared" si="17"/>
        <v>1w</v>
      </c>
      <c r="X719" s="682" t="e">
        <f ca="1">_xll.qlCalendarAdvance(Calendar,X718,W719,"f",FALSE)</f>
        <v>#NAME?</v>
      </c>
      <c r="Y719" s="681" t="e">
        <f ca="1">_xll.qlCalendarAdvance(Calendar,X719,NDays&amp;"D")</f>
        <v>#NAME?</v>
      </c>
      <c r="Z719" s="680" t="e">
        <f ca="1"/>
        <v>#N/A</v>
      </c>
      <c r="AA719" s="685"/>
      <c r="AB719" s="684"/>
    </row>
    <row r="720" spans="22:28" x14ac:dyDescent="0.2">
      <c r="V720" s="687"/>
      <c r="W720" s="686" t="str">
        <f t="shared" si="17"/>
        <v>1w</v>
      </c>
      <c r="X720" s="682" t="e">
        <f ca="1">_xll.qlCalendarAdvance(Calendar,X719,W720,"f",FALSE)</f>
        <v>#NAME?</v>
      </c>
      <c r="Y720" s="681" t="e">
        <f ca="1">_xll.qlCalendarAdvance(Calendar,X720,NDays&amp;"D")</f>
        <v>#NAME?</v>
      </c>
      <c r="Z720" s="680" t="e">
        <f ca="1"/>
        <v>#N/A</v>
      </c>
      <c r="AA720" s="685"/>
      <c r="AB720" s="684"/>
    </row>
    <row r="721" spans="22:28" x14ac:dyDescent="0.2">
      <c r="V721" s="687"/>
      <c r="W721" s="686" t="str">
        <f t="shared" si="17"/>
        <v>1w</v>
      </c>
      <c r="X721" s="682" t="e">
        <f ca="1">_xll.qlCalendarAdvance(Calendar,X720,W721,"f",FALSE)</f>
        <v>#NAME?</v>
      </c>
      <c r="Y721" s="681" t="e">
        <f ca="1">_xll.qlCalendarAdvance(Calendar,X721,NDays&amp;"D")</f>
        <v>#NAME?</v>
      </c>
      <c r="Z721" s="680" t="e">
        <f ca="1"/>
        <v>#N/A</v>
      </c>
      <c r="AA721" s="685"/>
      <c r="AB721" s="684"/>
    </row>
    <row r="722" spans="22:28" x14ac:dyDescent="0.2">
      <c r="V722" s="687"/>
      <c r="W722" s="686" t="str">
        <f t="shared" ref="W722:W785" si="18">W721</f>
        <v>1w</v>
      </c>
      <c r="X722" s="682" t="e">
        <f ca="1">_xll.qlCalendarAdvance(Calendar,X721,W722,"f",FALSE)</f>
        <v>#NAME?</v>
      </c>
      <c r="Y722" s="681" t="e">
        <f ca="1">_xll.qlCalendarAdvance(Calendar,X722,NDays&amp;"D")</f>
        <v>#NAME?</v>
      </c>
      <c r="Z722" s="680" t="e">
        <f ca="1"/>
        <v>#N/A</v>
      </c>
      <c r="AA722" s="685"/>
      <c r="AB722" s="684"/>
    </row>
    <row r="723" spans="22:28" x14ac:dyDescent="0.2">
      <c r="V723" s="687"/>
      <c r="W723" s="686" t="str">
        <f t="shared" si="18"/>
        <v>1w</v>
      </c>
      <c r="X723" s="682" t="e">
        <f ca="1">_xll.qlCalendarAdvance(Calendar,X722,W723,"f",FALSE)</f>
        <v>#NAME?</v>
      </c>
      <c r="Y723" s="681" t="e">
        <f ca="1">_xll.qlCalendarAdvance(Calendar,X723,NDays&amp;"D")</f>
        <v>#NAME?</v>
      </c>
      <c r="Z723" s="680" t="e">
        <f ca="1"/>
        <v>#N/A</v>
      </c>
      <c r="AA723" s="685"/>
      <c r="AB723" s="684"/>
    </row>
    <row r="724" spans="22:28" x14ac:dyDescent="0.2">
      <c r="V724" s="687"/>
      <c r="W724" s="686" t="str">
        <f t="shared" si="18"/>
        <v>1w</v>
      </c>
      <c r="X724" s="682" t="e">
        <f ca="1">_xll.qlCalendarAdvance(Calendar,X723,W724,"f",FALSE)</f>
        <v>#NAME?</v>
      </c>
      <c r="Y724" s="681" t="e">
        <f ca="1">_xll.qlCalendarAdvance(Calendar,X724,NDays&amp;"D")</f>
        <v>#NAME?</v>
      </c>
      <c r="Z724" s="680" t="e">
        <f ca="1"/>
        <v>#N/A</v>
      </c>
      <c r="AA724" s="685"/>
      <c r="AB724" s="684"/>
    </row>
    <row r="725" spans="22:28" x14ac:dyDescent="0.2">
      <c r="V725" s="687"/>
      <c r="W725" s="686" t="str">
        <f t="shared" si="18"/>
        <v>1w</v>
      </c>
      <c r="X725" s="682" t="e">
        <f ca="1">_xll.qlCalendarAdvance(Calendar,X724,W725,"f",FALSE)</f>
        <v>#NAME?</v>
      </c>
      <c r="Y725" s="681" t="e">
        <f ca="1">_xll.qlCalendarAdvance(Calendar,X725,NDays&amp;"D")</f>
        <v>#NAME?</v>
      </c>
      <c r="Z725" s="680" t="e">
        <f ca="1"/>
        <v>#N/A</v>
      </c>
      <c r="AA725" s="685"/>
      <c r="AB725" s="684"/>
    </row>
    <row r="726" spans="22:28" x14ac:dyDescent="0.2">
      <c r="V726" s="687"/>
      <c r="W726" s="686" t="str">
        <f t="shared" si="18"/>
        <v>1w</v>
      </c>
      <c r="X726" s="682" t="e">
        <f ca="1">_xll.qlCalendarAdvance(Calendar,X725,W726,"f",FALSE)</f>
        <v>#NAME?</v>
      </c>
      <c r="Y726" s="681" t="e">
        <f ca="1">_xll.qlCalendarAdvance(Calendar,X726,NDays&amp;"D")</f>
        <v>#NAME?</v>
      </c>
      <c r="Z726" s="680" t="e">
        <f ca="1"/>
        <v>#N/A</v>
      </c>
      <c r="AA726" s="685"/>
      <c r="AB726" s="684"/>
    </row>
    <row r="727" spans="22:28" x14ac:dyDescent="0.2">
      <c r="V727" s="687"/>
      <c r="W727" s="686" t="str">
        <f t="shared" si="18"/>
        <v>1w</v>
      </c>
      <c r="X727" s="682" t="e">
        <f ca="1">_xll.qlCalendarAdvance(Calendar,X726,W727,"f",FALSE)</f>
        <v>#NAME?</v>
      </c>
      <c r="Y727" s="681" t="e">
        <f ca="1">_xll.qlCalendarAdvance(Calendar,X727,NDays&amp;"D")</f>
        <v>#NAME?</v>
      </c>
      <c r="Z727" s="680" t="e">
        <f ca="1"/>
        <v>#N/A</v>
      </c>
      <c r="AA727" s="685"/>
      <c r="AB727" s="684"/>
    </row>
    <row r="728" spans="22:28" x14ac:dyDescent="0.2">
      <c r="V728" s="687"/>
      <c r="W728" s="686" t="str">
        <f t="shared" si="18"/>
        <v>1w</v>
      </c>
      <c r="X728" s="682" t="e">
        <f ca="1">_xll.qlCalendarAdvance(Calendar,X727,W728,"f",FALSE)</f>
        <v>#NAME?</v>
      </c>
      <c r="Y728" s="681" t="e">
        <f ca="1">_xll.qlCalendarAdvance(Calendar,X728,NDays&amp;"D")</f>
        <v>#NAME?</v>
      </c>
      <c r="Z728" s="680" t="e">
        <f ca="1"/>
        <v>#N/A</v>
      </c>
      <c r="AA728" s="685"/>
      <c r="AB728" s="684"/>
    </row>
    <row r="729" spans="22:28" x14ac:dyDescent="0.2">
      <c r="V729" s="687"/>
      <c r="W729" s="686" t="str">
        <f t="shared" si="18"/>
        <v>1w</v>
      </c>
      <c r="X729" s="682" t="e">
        <f ca="1">_xll.qlCalendarAdvance(Calendar,X728,W729,"f",FALSE)</f>
        <v>#NAME?</v>
      </c>
      <c r="Y729" s="681" t="e">
        <f ca="1">_xll.qlCalendarAdvance(Calendar,X729,NDays&amp;"D")</f>
        <v>#NAME?</v>
      </c>
      <c r="Z729" s="680" t="e">
        <f ca="1"/>
        <v>#N/A</v>
      </c>
      <c r="AA729" s="685"/>
      <c r="AB729" s="684"/>
    </row>
    <row r="730" spans="22:28" x14ac:dyDescent="0.2">
      <c r="V730" s="687"/>
      <c r="W730" s="686" t="str">
        <f t="shared" si="18"/>
        <v>1w</v>
      </c>
      <c r="X730" s="682" t="e">
        <f ca="1">_xll.qlCalendarAdvance(Calendar,X729,W730,"f",FALSE)</f>
        <v>#NAME?</v>
      </c>
      <c r="Y730" s="681" t="e">
        <f ca="1">_xll.qlCalendarAdvance(Calendar,X730,NDays&amp;"D")</f>
        <v>#NAME?</v>
      </c>
      <c r="Z730" s="680" t="e">
        <f ca="1"/>
        <v>#N/A</v>
      </c>
      <c r="AA730" s="685"/>
      <c r="AB730" s="684"/>
    </row>
    <row r="731" spans="22:28" x14ac:dyDescent="0.2">
      <c r="V731" s="687"/>
      <c r="W731" s="686" t="str">
        <f t="shared" si="18"/>
        <v>1w</v>
      </c>
      <c r="X731" s="682" t="e">
        <f ca="1">_xll.qlCalendarAdvance(Calendar,X730,W731,"f",FALSE)</f>
        <v>#NAME?</v>
      </c>
      <c r="Y731" s="681" t="e">
        <f ca="1">_xll.qlCalendarAdvance(Calendar,X731,NDays&amp;"D")</f>
        <v>#NAME?</v>
      </c>
      <c r="Z731" s="680" t="e">
        <f ca="1"/>
        <v>#N/A</v>
      </c>
      <c r="AA731" s="685"/>
      <c r="AB731" s="684"/>
    </row>
    <row r="732" spans="22:28" x14ac:dyDescent="0.2">
      <c r="V732" s="687"/>
      <c r="W732" s="686" t="str">
        <f t="shared" si="18"/>
        <v>1w</v>
      </c>
      <c r="X732" s="682" t="e">
        <f ca="1">_xll.qlCalendarAdvance(Calendar,X731,W732,"f",FALSE)</f>
        <v>#NAME?</v>
      </c>
      <c r="Y732" s="681" t="e">
        <f ca="1">_xll.qlCalendarAdvance(Calendar,X732,NDays&amp;"D")</f>
        <v>#NAME?</v>
      </c>
      <c r="Z732" s="680" t="e">
        <f ca="1"/>
        <v>#N/A</v>
      </c>
      <c r="AA732" s="685"/>
      <c r="AB732" s="684"/>
    </row>
    <row r="733" spans="22:28" x14ac:dyDescent="0.2">
      <c r="V733" s="687"/>
      <c r="W733" s="686" t="str">
        <f t="shared" si="18"/>
        <v>1w</v>
      </c>
      <c r="X733" s="682" t="e">
        <f ca="1">_xll.qlCalendarAdvance(Calendar,X732,W733,"f",FALSE)</f>
        <v>#NAME?</v>
      </c>
      <c r="Y733" s="681" t="e">
        <f ca="1">_xll.qlCalendarAdvance(Calendar,X733,NDays&amp;"D")</f>
        <v>#NAME?</v>
      </c>
      <c r="Z733" s="680" t="e">
        <f ca="1"/>
        <v>#N/A</v>
      </c>
      <c r="AA733" s="685"/>
      <c r="AB733" s="684"/>
    </row>
    <row r="734" spans="22:28" x14ac:dyDescent="0.2">
      <c r="V734" s="687"/>
      <c r="W734" s="686" t="str">
        <f t="shared" si="18"/>
        <v>1w</v>
      </c>
      <c r="X734" s="682" t="e">
        <f ca="1">_xll.qlCalendarAdvance(Calendar,X733,W734,"f",FALSE)</f>
        <v>#NAME?</v>
      </c>
      <c r="Y734" s="681" t="e">
        <f ca="1">_xll.qlCalendarAdvance(Calendar,X734,NDays&amp;"D")</f>
        <v>#NAME?</v>
      </c>
      <c r="Z734" s="680" t="e">
        <f ca="1"/>
        <v>#N/A</v>
      </c>
      <c r="AA734" s="685"/>
      <c r="AB734" s="684"/>
    </row>
    <row r="735" spans="22:28" x14ac:dyDescent="0.2">
      <c r="V735" s="687"/>
      <c r="W735" s="686" t="str">
        <f t="shared" si="18"/>
        <v>1w</v>
      </c>
      <c r="X735" s="682" t="e">
        <f ca="1">_xll.qlCalendarAdvance(Calendar,X734,W735,"f",FALSE)</f>
        <v>#NAME?</v>
      </c>
      <c r="Y735" s="681" t="e">
        <f ca="1">_xll.qlCalendarAdvance(Calendar,X735,NDays&amp;"D")</f>
        <v>#NAME?</v>
      </c>
      <c r="Z735" s="680" t="e">
        <f ca="1"/>
        <v>#N/A</v>
      </c>
      <c r="AA735" s="685"/>
      <c r="AB735" s="684"/>
    </row>
    <row r="736" spans="22:28" x14ac:dyDescent="0.2">
      <c r="V736" s="687"/>
      <c r="W736" s="686" t="str">
        <f t="shared" si="18"/>
        <v>1w</v>
      </c>
      <c r="X736" s="682" t="e">
        <f ca="1">_xll.qlCalendarAdvance(Calendar,X735,W736,"f",FALSE)</f>
        <v>#NAME?</v>
      </c>
      <c r="Y736" s="681" t="e">
        <f ca="1">_xll.qlCalendarAdvance(Calendar,X736,NDays&amp;"D")</f>
        <v>#NAME?</v>
      </c>
      <c r="Z736" s="680" t="e">
        <f ca="1"/>
        <v>#N/A</v>
      </c>
      <c r="AA736" s="685"/>
      <c r="AB736" s="684"/>
    </row>
    <row r="737" spans="22:28" x14ac:dyDescent="0.2">
      <c r="V737" s="687"/>
      <c r="W737" s="686" t="str">
        <f t="shared" si="18"/>
        <v>1w</v>
      </c>
      <c r="X737" s="682" t="e">
        <f ca="1">_xll.qlCalendarAdvance(Calendar,X736,W737,"f",FALSE)</f>
        <v>#NAME?</v>
      </c>
      <c r="Y737" s="681" t="e">
        <f ca="1">_xll.qlCalendarAdvance(Calendar,X737,NDays&amp;"D")</f>
        <v>#NAME?</v>
      </c>
      <c r="Z737" s="680" t="e">
        <f ca="1"/>
        <v>#N/A</v>
      </c>
      <c r="AA737" s="685"/>
      <c r="AB737" s="684"/>
    </row>
    <row r="738" spans="22:28" x14ac:dyDescent="0.2">
      <c r="V738" s="687"/>
      <c r="W738" s="686" t="str">
        <f t="shared" si="18"/>
        <v>1w</v>
      </c>
      <c r="X738" s="682" t="e">
        <f ca="1">_xll.qlCalendarAdvance(Calendar,X737,W738,"f",FALSE)</f>
        <v>#NAME?</v>
      </c>
      <c r="Y738" s="681" t="e">
        <f ca="1">_xll.qlCalendarAdvance(Calendar,X738,NDays&amp;"D")</f>
        <v>#NAME?</v>
      </c>
      <c r="Z738" s="680" t="e">
        <f ca="1"/>
        <v>#N/A</v>
      </c>
      <c r="AA738" s="685"/>
      <c r="AB738" s="684"/>
    </row>
    <row r="739" spans="22:28" x14ac:dyDescent="0.2">
      <c r="V739" s="687"/>
      <c r="W739" s="686" t="str">
        <f t="shared" si="18"/>
        <v>1w</v>
      </c>
      <c r="X739" s="682" t="e">
        <f ca="1">_xll.qlCalendarAdvance(Calendar,X738,W739,"f",FALSE)</f>
        <v>#NAME?</v>
      </c>
      <c r="Y739" s="681" t="e">
        <f ca="1">_xll.qlCalendarAdvance(Calendar,X739,NDays&amp;"D")</f>
        <v>#NAME?</v>
      </c>
      <c r="Z739" s="680" t="e">
        <f ca="1"/>
        <v>#N/A</v>
      </c>
      <c r="AA739" s="685"/>
      <c r="AB739" s="684"/>
    </row>
    <row r="740" spans="22:28" x14ac:dyDescent="0.2">
      <c r="V740" s="687"/>
      <c r="W740" s="686" t="str">
        <f t="shared" si="18"/>
        <v>1w</v>
      </c>
      <c r="X740" s="682" t="e">
        <f ca="1">_xll.qlCalendarAdvance(Calendar,X739,W740,"f",FALSE)</f>
        <v>#NAME?</v>
      </c>
      <c r="Y740" s="681" t="e">
        <f ca="1">_xll.qlCalendarAdvance(Calendar,X740,NDays&amp;"D")</f>
        <v>#NAME?</v>
      </c>
      <c r="Z740" s="680" t="e">
        <f ca="1"/>
        <v>#N/A</v>
      </c>
      <c r="AA740" s="685"/>
      <c r="AB740" s="684"/>
    </row>
    <row r="741" spans="22:28" x14ac:dyDescent="0.2">
      <c r="V741" s="687"/>
      <c r="W741" s="686" t="str">
        <f t="shared" si="18"/>
        <v>1w</v>
      </c>
      <c r="X741" s="682" t="e">
        <f ca="1">_xll.qlCalendarAdvance(Calendar,X740,W741,"f",FALSE)</f>
        <v>#NAME?</v>
      </c>
      <c r="Y741" s="681" t="e">
        <f ca="1">_xll.qlCalendarAdvance(Calendar,X741,NDays&amp;"D")</f>
        <v>#NAME?</v>
      </c>
      <c r="Z741" s="680" t="e">
        <f ca="1"/>
        <v>#N/A</v>
      </c>
      <c r="AA741" s="685"/>
      <c r="AB741" s="684"/>
    </row>
    <row r="742" spans="22:28" x14ac:dyDescent="0.2">
      <c r="V742" s="687"/>
      <c r="W742" s="686" t="str">
        <f t="shared" si="18"/>
        <v>1w</v>
      </c>
      <c r="X742" s="682" t="e">
        <f ca="1">_xll.qlCalendarAdvance(Calendar,X741,W742,"f",FALSE)</f>
        <v>#NAME?</v>
      </c>
      <c r="Y742" s="681" t="e">
        <f ca="1">_xll.qlCalendarAdvance(Calendar,X742,NDays&amp;"D")</f>
        <v>#NAME?</v>
      </c>
      <c r="Z742" s="680" t="e">
        <f ca="1"/>
        <v>#N/A</v>
      </c>
      <c r="AA742" s="685"/>
      <c r="AB742" s="684"/>
    </row>
    <row r="743" spans="22:28" x14ac:dyDescent="0.2">
      <c r="V743" s="687"/>
      <c r="W743" s="686" t="str">
        <f t="shared" si="18"/>
        <v>1w</v>
      </c>
      <c r="X743" s="682" t="e">
        <f ca="1">_xll.qlCalendarAdvance(Calendar,X742,W743,"f",FALSE)</f>
        <v>#NAME?</v>
      </c>
      <c r="Y743" s="681" t="e">
        <f ca="1">_xll.qlCalendarAdvance(Calendar,X743,NDays&amp;"D")</f>
        <v>#NAME?</v>
      </c>
      <c r="Z743" s="680" t="e">
        <f ca="1"/>
        <v>#N/A</v>
      </c>
      <c r="AA743" s="685"/>
      <c r="AB743" s="684"/>
    </row>
    <row r="744" spans="22:28" x14ac:dyDescent="0.2">
      <c r="V744" s="687"/>
      <c r="W744" s="686" t="str">
        <f t="shared" si="18"/>
        <v>1w</v>
      </c>
      <c r="X744" s="682" t="e">
        <f ca="1">_xll.qlCalendarAdvance(Calendar,X743,W744,"f",FALSE)</f>
        <v>#NAME?</v>
      </c>
      <c r="Y744" s="681" t="e">
        <f ca="1">_xll.qlCalendarAdvance(Calendar,X744,NDays&amp;"D")</f>
        <v>#NAME?</v>
      </c>
      <c r="Z744" s="680" t="e">
        <f ca="1"/>
        <v>#N/A</v>
      </c>
      <c r="AA744" s="685"/>
      <c r="AB744" s="684"/>
    </row>
    <row r="745" spans="22:28" x14ac:dyDescent="0.2">
      <c r="V745" s="687"/>
      <c r="W745" s="686" t="str">
        <f t="shared" si="18"/>
        <v>1w</v>
      </c>
      <c r="X745" s="682" t="e">
        <f ca="1">_xll.qlCalendarAdvance(Calendar,X744,W745,"f",FALSE)</f>
        <v>#NAME?</v>
      </c>
      <c r="Y745" s="681" t="e">
        <f ca="1">_xll.qlCalendarAdvance(Calendar,X745,NDays&amp;"D")</f>
        <v>#NAME?</v>
      </c>
      <c r="Z745" s="680" t="e">
        <f ca="1"/>
        <v>#N/A</v>
      </c>
      <c r="AA745" s="685"/>
      <c r="AB745" s="684"/>
    </row>
    <row r="746" spans="22:28" x14ac:dyDescent="0.2">
      <c r="V746" s="687"/>
      <c r="W746" s="686" t="str">
        <f t="shared" si="18"/>
        <v>1w</v>
      </c>
      <c r="X746" s="682" t="e">
        <f ca="1">_xll.qlCalendarAdvance(Calendar,X745,W746,"f",FALSE)</f>
        <v>#NAME?</v>
      </c>
      <c r="Y746" s="681" t="e">
        <f ca="1">_xll.qlCalendarAdvance(Calendar,X746,NDays&amp;"D")</f>
        <v>#NAME?</v>
      </c>
      <c r="Z746" s="680" t="e">
        <f ca="1"/>
        <v>#N/A</v>
      </c>
      <c r="AA746" s="685"/>
      <c r="AB746" s="684"/>
    </row>
    <row r="747" spans="22:28" x14ac:dyDescent="0.2">
      <c r="V747" s="687"/>
      <c r="W747" s="686" t="str">
        <f t="shared" si="18"/>
        <v>1w</v>
      </c>
      <c r="X747" s="682" t="e">
        <f ca="1">_xll.qlCalendarAdvance(Calendar,X746,W747,"f",FALSE)</f>
        <v>#NAME?</v>
      </c>
      <c r="Y747" s="681" t="e">
        <f ca="1">_xll.qlCalendarAdvance(Calendar,X747,NDays&amp;"D")</f>
        <v>#NAME?</v>
      </c>
      <c r="Z747" s="680" t="e">
        <f ca="1"/>
        <v>#N/A</v>
      </c>
      <c r="AA747" s="685"/>
      <c r="AB747" s="684"/>
    </row>
    <row r="748" spans="22:28" x14ac:dyDescent="0.2">
      <c r="V748" s="687"/>
      <c r="W748" s="686" t="str">
        <f t="shared" si="18"/>
        <v>1w</v>
      </c>
      <c r="X748" s="682" t="e">
        <f ca="1">_xll.qlCalendarAdvance(Calendar,X747,W748,"f",FALSE)</f>
        <v>#NAME?</v>
      </c>
      <c r="Y748" s="681" t="e">
        <f ca="1">_xll.qlCalendarAdvance(Calendar,X748,NDays&amp;"D")</f>
        <v>#NAME?</v>
      </c>
      <c r="Z748" s="680" t="e">
        <f ca="1"/>
        <v>#N/A</v>
      </c>
      <c r="AA748" s="685"/>
      <c r="AB748" s="684"/>
    </row>
    <row r="749" spans="22:28" x14ac:dyDescent="0.2">
      <c r="V749" s="687"/>
      <c r="W749" s="686" t="str">
        <f t="shared" si="18"/>
        <v>1w</v>
      </c>
      <c r="X749" s="682" t="e">
        <f ca="1">_xll.qlCalendarAdvance(Calendar,X748,W749,"f",FALSE)</f>
        <v>#NAME?</v>
      </c>
      <c r="Y749" s="681" t="e">
        <f ca="1">_xll.qlCalendarAdvance(Calendar,X749,NDays&amp;"D")</f>
        <v>#NAME?</v>
      </c>
      <c r="Z749" s="680" t="e">
        <f ca="1"/>
        <v>#N/A</v>
      </c>
      <c r="AA749" s="685"/>
      <c r="AB749" s="684"/>
    </row>
    <row r="750" spans="22:28" x14ac:dyDescent="0.2">
      <c r="V750" s="687"/>
      <c r="W750" s="686" t="str">
        <f t="shared" si="18"/>
        <v>1w</v>
      </c>
      <c r="X750" s="682" t="e">
        <f ca="1">_xll.qlCalendarAdvance(Calendar,X749,W750,"f",FALSE)</f>
        <v>#NAME?</v>
      </c>
      <c r="Y750" s="681" t="e">
        <f ca="1">_xll.qlCalendarAdvance(Calendar,X750,NDays&amp;"D")</f>
        <v>#NAME?</v>
      </c>
      <c r="Z750" s="680" t="e">
        <f ca="1"/>
        <v>#N/A</v>
      </c>
      <c r="AA750" s="685"/>
      <c r="AB750" s="684"/>
    </row>
    <row r="751" spans="22:28" x14ac:dyDescent="0.2">
      <c r="V751" s="687"/>
      <c r="W751" s="686" t="str">
        <f t="shared" si="18"/>
        <v>1w</v>
      </c>
      <c r="X751" s="682" t="e">
        <f ca="1">_xll.qlCalendarAdvance(Calendar,X750,W751,"f",FALSE)</f>
        <v>#NAME?</v>
      </c>
      <c r="Y751" s="681" t="e">
        <f ca="1">_xll.qlCalendarAdvance(Calendar,X751,NDays&amp;"D")</f>
        <v>#NAME?</v>
      </c>
      <c r="Z751" s="680" t="e">
        <f ca="1"/>
        <v>#N/A</v>
      </c>
      <c r="AA751" s="685"/>
      <c r="AB751" s="684"/>
    </row>
    <row r="752" spans="22:28" x14ac:dyDescent="0.2">
      <c r="V752" s="687"/>
      <c r="W752" s="686" t="str">
        <f t="shared" si="18"/>
        <v>1w</v>
      </c>
      <c r="X752" s="682" t="e">
        <f ca="1">_xll.qlCalendarAdvance(Calendar,X751,W752,"f",FALSE)</f>
        <v>#NAME?</v>
      </c>
      <c r="Y752" s="681" t="e">
        <f ca="1">_xll.qlCalendarAdvance(Calendar,X752,NDays&amp;"D")</f>
        <v>#NAME?</v>
      </c>
      <c r="Z752" s="680" t="e">
        <f ca="1"/>
        <v>#N/A</v>
      </c>
      <c r="AA752" s="685"/>
      <c r="AB752" s="684"/>
    </row>
    <row r="753" spans="22:28" x14ac:dyDescent="0.2">
      <c r="V753" s="687"/>
      <c r="W753" s="686" t="str">
        <f t="shared" si="18"/>
        <v>1w</v>
      </c>
      <c r="X753" s="682" t="e">
        <f ca="1">_xll.qlCalendarAdvance(Calendar,X752,W753,"f",FALSE)</f>
        <v>#NAME?</v>
      </c>
      <c r="Y753" s="681" t="e">
        <f ca="1">_xll.qlCalendarAdvance(Calendar,X753,NDays&amp;"D")</f>
        <v>#NAME?</v>
      </c>
      <c r="Z753" s="680" t="e">
        <f ca="1"/>
        <v>#N/A</v>
      </c>
      <c r="AA753" s="685"/>
      <c r="AB753" s="684"/>
    </row>
    <row r="754" spans="22:28" x14ac:dyDescent="0.2">
      <c r="V754" s="687"/>
      <c r="W754" s="686" t="str">
        <f t="shared" si="18"/>
        <v>1w</v>
      </c>
      <c r="X754" s="682" t="e">
        <f ca="1">_xll.qlCalendarAdvance(Calendar,X753,W754,"f",FALSE)</f>
        <v>#NAME?</v>
      </c>
      <c r="Y754" s="681" t="e">
        <f ca="1">_xll.qlCalendarAdvance(Calendar,X754,NDays&amp;"D")</f>
        <v>#NAME?</v>
      </c>
      <c r="Z754" s="680" t="e">
        <f ca="1"/>
        <v>#N/A</v>
      </c>
      <c r="AA754" s="685"/>
      <c r="AB754" s="684"/>
    </row>
    <row r="755" spans="22:28" x14ac:dyDescent="0.2">
      <c r="V755" s="687"/>
      <c r="W755" s="686" t="str">
        <f t="shared" si="18"/>
        <v>1w</v>
      </c>
      <c r="X755" s="682" t="e">
        <f ca="1">_xll.qlCalendarAdvance(Calendar,X754,W755,"f",FALSE)</f>
        <v>#NAME?</v>
      </c>
      <c r="Y755" s="681" t="e">
        <f ca="1">_xll.qlCalendarAdvance(Calendar,X755,NDays&amp;"D")</f>
        <v>#NAME?</v>
      </c>
      <c r="Z755" s="680" t="e">
        <f ca="1"/>
        <v>#N/A</v>
      </c>
      <c r="AA755" s="685"/>
      <c r="AB755" s="684"/>
    </row>
    <row r="756" spans="22:28" x14ac:dyDescent="0.2">
      <c r="V756" s="687"/>
      <c r="W756" s="686" t="str">
        <f t="shared" si="18"/>
        <v>1w</v>
      </c>
      <c r="X756" s="682" t="e">
        <f ca="1">_xll.qlCalendarAdvance(Calendar,X755,W756,"f",FALSE)</f>
        <v>#NAME?</v>
      </c>
      <c r="Y756" s="681" t="e">
        <f ca="1">_xll.qlCalendarAdvance(Calendar,X756,NDays&amp;"D")</f>
        <v>#NAME?</v>
      </c>
      <c r="Z756" s="680" t="e">
        <f ca="1"/>
        <v>#N/A</v>
      </c>
      <c r="AA756" s="685"/>
      <c r="AB756" s="684"/>
    </row>
    <row r="757" spans="22:28" x14ac:dyDescent="0.2">
      <c r="V757" s="687"/>
      <c r="W757" s="686" t="str">
        <f t="shared" si="18"/>
        <v>1w</v>
      </c>
      <c r="X757" s="682" t="e">
        <f ca="1">_xll.qlCalendarAdvance(Calendar,X756,W757,"f",FALSE)</f>
        <v>#NAME?</v>
      </c>
      <c r="Y757" s="681" t="e">
        <f ca="1">_xll.qlCalendarAdvance(Calendar,X757,NDays&amp;"D")</f>
        <v>#NAME?</v>
      </c>
      <c r="Z757" s="680" t="e">
        <f ca="1"/>
        <v>#N/A</v>
      </c>
      <c r="AA757" s="685"/>
      <c r="AB757" s="684"/>
    </row>
    <row r="758" spans="22:28" x14ac:dyDescent="0.2">
      <c r="V758" s="687"/>
      <c r="W758" s="686" t="str">
        <f t="shared" si="18"/>
        <v>1w</v>
      </c>
      <c r="X758" s="682" t="e">
        <f ca="1">_xll.qlCalendarAdvance(Calendar,X757,W758,"f",FALSE)</f>
        <v>#NAME?</v>
      </c>
      <c r="Y758" s="681" t="e">
        <f ca="1">_xll.qlCalendarAdvance(Calendar,X758,NDays&amp;"D")</f>
        <v>#NAME?</v>
      </c>
      <c r="Z758" s="680" t="e">
        <f ca="1"/>
        <v>#N/A</v>
      </c>
      <c r="AA758" s="685"/>
      <c r="AB758" s="684"/>
    </row>
    <row r="759" spans="22:28" x14ac:dyDescent="0.2">
      <c r="V759" s="687"/>
      <c r="W759" s="686" t="str">
        <f t="shared" si="18"/>
        <v>1w</v>
      </c>
      <c r="X759" s="682" t="e">
        <f ca="1">_xll.qlCalendarAdvance(Calendar,X758,W759,"f",FALSE)</f>
        <v>#NAME?</v>
      </c>
      <c r="Y759" s="681" t="e">
        <f ca="1">_xll.qlCalendarAdvance(Calendar,X759,NDays&amp;"D")</f>
        <v>#NAME?</v>
      </c>
      <c r="Z759" s="680" t="e">
        <f ca="1"/>
        <v>#N/A</v>
      </c>
      <c r="AA759" s="685"/>
      <c r="AB759" s="684"/>
    </row>
    <row r="760" spans="22:28" x14ac:dyDescent="0.2">
      <c r="V760" s="687"/>
      <c r="W760" s="686" t="str">
        <f t="shared" si="18"/>
        <v>1w</v>
      </c>
      <c r="X760" s="682" t="e">
        <f ca="1">_xll.qlCalendarAdvance(Calendar,X759,W760,"f",FALSE)</f>
        <v>#NAME?</v>
      </c>
      <c r="Y760" s="681" t="e">
        <f ca="1">_xll.qlCalendarAdvance(Calendar,X760,NDays&amp;"D")</f>
        <v>#NAME?</v>
      </c>
      <c r="Z760" s="680" t="e">
        <f ca="1"/>
        <v>#N/A</v>
      </c>
      <c r="AA760" s="685"/>
      <c r="AB760" s="684"/>
    </row>
    <row r="761" spans="22:28" x14ac:dyDescent="0.2">
      <c r="V761" s="687"/>
      <c r="W761" s="686" t="str">
        <f t="shared" si="18"/>
        <v>1w</v>
      </c>
      <c r="X761" s="682" t="e">
        <f ca="1">_xll.qlCalendarAdvance(Calendar,X760,W761,"f",FALSE)</f>
        <v>#NAME?</v>
      </c>
      <c r="Y761" s="681" t="e">
        <f ca="1">_xll.qlCalendarAdvance(Calendar,X761,NDays&amp;"D")</f>
        <v>#NAME?</v>
      </c>
      <c r="Z761" s="680" t="e">
        <f ca="1"/>
        <v>#N/A</v>
      </c>
      <c r="AA761" s="685"/>
      <c r="AB761" s="684"/>
    </row>
    <row r="762" spans="22:28" x14ac:dyDescent="0.2">
      <c r="V762" s="687"/>
      <c r="W762" s="686" t="str">
        <f t="shared" si="18"/>
        <v>1w</v>
      </c>
      <c r="X762" s="682" t="e">
        <f ca="1">_xll.qlCalendarAdvance(Calendar,X761,W762,"f",FALSE)</f>
        <v>#NAME?</v>
      </c>
      <c r="Y762" s="681" t="e">
        <f ca="1">_xll.qlCalendarAdvance(Calendar,X762,NDays&amp;"D")</f>
        <v>#NAME?</v>
      </c>
      <c r="Z762" s="680" t="e">
        <f ca="1"/>
        <v>#N/A</v>
      </c>
      <c r="AA762" s="685"/>
      <c r="AB762" s="684"/>
    </row>
    <row r="763" spans="22:28" x14ac:dyDescent="0.2">
      <c r="V763" s="687"/>
      <c r="W763" s="686" t="str">
        <f t="shared" si="18"/>
        <v>1w</v>
      </c>
      <c r="X763" s="682" t="e">
        <f ca="1">_xll.qlCalendarAdvance(Calendar,X762,W763,"f",FALSE)</f>
        <v>#NAME?</v>
      </c>
      <c r="Y763" s="681" t="e">
        <f ca="1">_xll.qlCalendarAdvance(Calendar,X763,NDays&amp;"D")</f>
        <v>#NAME?</v>
      </c>
      <c r="Z763" s="680" t="e">
        <f ca="1"/>
        <v>#N/A</v>
      </c>
      <c r="AA763" s="685"/>
      <c r="AB763" s="684"/>
    </row>
    <row r="764" spans="22:28" x14ac:dyDescent="0.2">
      <c r="V764" s="687"/>
      <c r="W764" s="686" t="str">
        <f t="shared" si="18"/>
        <v>1w</v>
      </c>
      <c r="X764" s="682" t="e">
        <f ca="1">_xll.qlCalendarAdvance(Calendar,X763,W764,"f",FALSE)</f>
        <v>#NAME?</v>
      </c>
      <c r="Y764" s="681" t="e">
        <f ca="1">_xll.qlCalendarAdvance(Calendar,X764,NDays&amp;"D")</f>
        <v>#NAME?</v>
      </c>
      <c r="Z764" s="680" t="e">
        <f ca="1"/>
        <v>#N/A</v>
      </c>
      <c r="AA764" s="685"/>
      <c r="AB764" s="684"/>
    </row>
    <row r="765" spans="22:28" x14ac:dyDescent="0.2">
      <c r="V765" s="687"/>
      <c r="W765" s="686" t="str">
        <f t="shared" si="18"/>
        <v>1w</v>
      </c>
      <c r="X765" s="682" t="e">
        <f ca="1">_xll.qlCalendarAdvance(Calendar,X764,W765,"f",FALSE)</f>
        <v>#NAME?</v>
      </c>
      <c r="Y765" s="681" t="e">
        <f ca="1">_xll.qlCalendarAdvance(Calendar,X765,NDays&amp;"D")</f>
        <v>#NAME?</v>
      </c>
      <c r="Z765" s="680" t="e">
        <f ca="1"/>
        <v>#N/A</v>
      </c>
      <c r="AA765" s="685"/>
      <c r="AB765" s="684"/>
    </row>
    <row r="766" spans="22:28" x14ac:dyDescent="0.2">
      <c r="V766" s="687"/>
      <c r="W766" s="686" t="str">
        <f t="shared" si="18"/>
        <v>1w</v>
      </c>
      <c r="X766" s="682" t="e">
        <f ca="1">_xll.qlCalendarAdvance(Calendar,X765,W766,"f",FALSE)</f>
        <v>#NAME?</v>
      </c>
      <c r="Y766" s="681" t="e">
        <f ca="1">_xll.qlCalendarAdvance(Calendar,X766,NDays&amp;"D")</f>
        <v>#NAME?</v>
      </c>
      <c r="Z766" s="680" t="e">
        <f ca="1"/>
        <v>#N/A</v>
      </c>
      <c r="AA766" s="685"/>
      <c r="AB766" s="684"/>
    </row>
    <row r="767" spans="22:28" x14ac:dyDescent="0.2">
      <c r="V767" s="687"/>
      <c r="W767" s="686" t="str">
        <f t="shared" si="18"/>
        <v>1w</v>
      </c>
      <c r="X767" s="682" t="e">
        <f ca="1">_xll.qlCalendarAdvance(Calendar,X766,W767,"f",FALSE)</f>
        <v>#NAME?</v>
      </c>
      <c r="Y767" s="681" t="e">
        <f ca="1">_xll.qlCalendarAdvance(Calendar,X767,NDays&amp;"D")</f>
        <v>#NAME?</v>
      </c>
      <c r="Z767" s="680" t="e">
        <f ca="1"/>
        <v>#N/A</v>
      </c>
      <c r="AA767" s="685"/>
      <c r="AB767" s="684"/>
    </row>
    <row r="768" spans="22:28" x14ac:dyDescent="0.2">
      <c r="V768" s="687"/>
      <c r="W768" s="686" t="str">
        <f t="shared" si="18"/>
        <v>1w</v>
      </c>
      <c r="X768" s="682" t="e">
        <f ca="1">_xll.qlCalendarAdvance(Calendar,X767,W768,"f",FALSE)</f>
        <v>#NAME?</v>
      </c>
      <c r="Y768" s="681" t="e">
        <f ca="1">_xll.qlCalendarAdvance(Calendar,X768,NDays&amp;"D")</f>
        <v>#NAME?</v>
      </c>
      <c r="Z768" s="680" t="e">
        <f ca="1"/>
        <v>#N/A</v>
      </c>
      <c r="AA768" s="685"/>
      <c r="AB768" s="684"/>
    </row>
    <row r="769" spans="22:28" x14ac:dyDescent="0.2">
      <c r="V769" s="687"/>
      <c r="W769" s="686" t="str">
        <f t="shared" si="18"/>
        <v>1w</v>
      </c>
      <c r="X769" s="682" t="e">
        <f ca="1">_xll.qlCalendarAdvance(Calendar,X768,W769,"f",FALSE)</f>
        <v>#NAME?</v>
      </c>
      <c r="Y769" s="681" t="e">
        <f ca="1">_xll.qlCalendarAdvance(Calendar,X769,NDays&amp;"D")</f>
        <v>#NAME?</v>
      </c>
      <c r="Z769" s="680" t="e">
        <f ca="1"/>
        <v>#N/A</v>
      </c>
      <c r="AA769" s="685"/>
      <c r="AB769" s="684"/>
    </row>
    <row r="770" spans="22:28" x14ac:dyDescent="0.2">
      <c r="V770" s="687"/>
      <c r="W770" s="686" t="str">
        <f t="shared" si="18"/>
        <v>1w</v>
      </c>
      <c r="X770" s="682" t="e">
        <f ca="1">_xll.qlCalendarAdvance(Calendar,X769,W770,"f",FALSE)</f>
        <v>#NAME?</v>
      </c>
      <c r="Y770" s="681" t="e">
        <f ca="1">_xll.qlCalendarAdvance(Calendar,X770,NDays&amp;"D")</f>
        <v>#NAME?</v>
      </c>
      <c r="Z770" s="680" t="e">
        <f ca="1"/>
        <v>#N/A</v>
      </c>
      <c r="AA770" s="685"/>
      <c r="AB770" s="684"/>
    </row>
    <row r="771" spans="22:28" x14ac:dyDescent="0.2">
      <c r="V771" s="687"/>
      <c r="W771" s="686" t="str">
        <f t="shared" si="18"/>
        <v>1w</v>
      </c>
      <c r="X771" s="682" t="e">
        <f ca="1">_xll.qlCalendarAdvance(Calendar,X770,W771,"f",FALSE)</f>
        <v>#NAME?</v>
      </c>
      <c r="Y771" s="681" t="e">
        <f ca="1">_xll.qlCalendarAdvance(Calendar,X771,NDays&amp;"D")</f>
        <v>#NAME?</v>
      </c>
      <c r="Z771" s="680" t="e">
        <f ca="1"/>
        <v>#N/A</v>
      </c>
      <c r="AA771" s="685"/>
      <c r="AB771" s="684"/>
    </row>
    <row r="772" spans="22:28" x14ac:dyDescent="0.2">
      <c r="V772" s="687"/>
      <c r="W772" s="686" t="str">
        <f t="shared" si="18"/>
        <v>1w</v>
      </c>
      <c r="X772" s="682" t="e">
        <f ca="1">_xll.qlCalendarAdvance(Calendar,X771,W772,"f",FALSE)</f>
        <v>#NAME?</v>
      </c>
      <c r="Y772" s="681" t="e">
        <f ca="1">_xll.qlCalendarAdvance(Calendar,X772,NDays&amp;"D")</f>
        <v>#NAME?</v>
      </c>
      <c r="Z772" s="680" t="e">
        <f ca="1"/>
        <v>#N/A</v>
      </c>
      <c r="AA772" s="685"/>
      <c r="AB772" s="684"/>
    </row>
    <row r="773" spans="22:28" x14ac:dyDescent="0.2">
      <c r="V773" s="687"/>
      <c r="W773" s="686" t="str">
        <f t="shared" si="18"/>
        <v>1w</v>
      </c>
      <c r="X773" s="682" t="e">
        <f ca="1">_xll.qlCalendarAdvance(Calendar,X772,W773,"f",FALSE)</f>
        <v>#NAME?</v>
      </c>
      <c r="Y773" s="681" t="e">
        <f ca="1">_xll.qlCalendarAdvance(Calendar,X773,NDays&amp;"D")</f>
        <v>#NAME?</v>
      </c>
      <c r="Z773" s="680" t="e">
        <f ca="1"/>
        <v>#N/A</v>
      </c>
      <c r="AA773" s="685"/>
      <c r="AB773" s="684"/>
    </row>
    <row r="774" spans="22:28" x14ac:dyDescent="0.2">
      <c r="V774" s="687"/>
      <c r="W774" s="686" t="str">
        <f t="shared" si="18"/>
        <v>1w</v>
      </c>
      <c r="X774" s="682" t="e">
        <f ca="1">_xll.qlCalendarAdvance(Calendar,X773,W774,"f",FALSE)</f>
        <v>#NAME?</v>
      </c>
      <c r="Y774" s="681" t="e">
        <f ca="1">_xll.qlCalendarAdvance(Calendar,X774,NDays&amp;"D")</f>
        <v>#NAME?</v>
      </c>
      <c r="Z774" s="680" t="e">
        <f ca="1"/>
        <v>#N/A</v>
      </c>
      <c r="AA774" s="685"/>
      <c r="AB774" s="684"/>
    </row>
    <row r="775" spans="22:28" x14ac:dyDescent="0.2">
      <c r="V775" s="687"/>
      <c r="W775" s="686" t="str">
        <f t="shared" si="18"/>
        <v>1w</v>
      </c>
      <c r="X775" s="682" t="e">
        <f ca="1">_xll.qlCalendarAdvance(Calendar,X774,W775,"f",FALSE)</f>
        <v>#NAME?</v>
      </c>
      <c r="Y775" s="681" t="e">
        <f ca="1">_xll.qlCalendarAdvance(Calendar,X775,NDays&amp;"D")</f>
        <v>#NAME?</v>
      </c>
      <c r="Z775" s="680" t="e">
        <f ca="1"/>
        <v>#N/A</v>
      </c>
      <c r="AA775" s="685"/>
      <c r="AB775" s="684"/>
    </row>
    <row r="776" spans="22:28" x14ac:dyDescent="0.2">
      <c r="V776" s="687"/>
      <c r="W776" s="686" t="str">
        <f t="shared" si="18"/>
        <v>1w</v>
      </c>
      <c r="X776" s="682" t="e">
        <f ca="1">_xll.qlCalendarAdvance(Calendar,X775,W776,"f",FALSE)</f>
        <v>#NAME?</v>
      </c>
      <c r="Y776" s="681" t="e">
        <f ca="1">_xll.qlCalendarAdvance(Calendar,X776,NDays&amp;"D")</f>
        <v>#NAME?</v>
      </c>
      <c r="Z776" s="680" t="e">
        <f ca="1"/>
        <v>#N/A</v>
      </c>
      <c r="AA776" s="685"/>
      <c r="AB776" s="684"/>
    </row>
    <row r="777" spans="22:28" x14ac:dyDescent="0.2">
      <c r="V777" s="687"/>
      <c r="W777" s="686" t="str">
        <f t="shared" si="18"/>
        <v>1w</v>
      </c>
      <c r="X777" s="682" t="e">
        <f ca="1">_xll.qlCalendarAdvance(Calendar,X776,W777,"f",FALSE)</f>
        <v>#NAME?</v>
      </c>
      <c r="Y777" s="681" t="e">
        <f ca="1">_xll.qlCalendarAdvance(Calendar,X777,NDays&amp;"D")</f>
        <v>#NAME?</v>
      </c>
      <c r="Z777" s="680" t="e">
        <f ca="1"/>
        <v>#N/A</v>
      </c>
      <c r="AA777" s="685"/>
      <c r="AB777" s="684"/>
    </row>
    <row r="778" spans="22:28" x14ac:dyDescent="0.2">
      <c r="V778" s="687"/>
      <c r="W778" s="686" t="str">
        <f t="shared" si="18"/>
        <v>1w</v>
      </c>
      <c r="X778" s="682" t="e">
        <f ca="1">_xll.qlCalendarAdvance(Calendar,X777,W778,"f",FALSE)</f>
        <v>#NAME?</v>
      </c>
      <c r="Y778" s="681" t="e">
        <f ca="1">_xll.qlCalendarAdvance(Calendar,X778,NDays&amp;"D")</f>
        <v>#NAME?</v>
      </c>
      <c r="Z778" s="680" t="e">
        <f ca="1"/>
        <v>#N/A</v>
      </c>
      <c r="AA778" s="685"/>
      <c r="AB778" s="684"/>
    </row>
    <row r="779" spans="22:28" x14ac:dyDescent="0.2">
      <c r="V779" s="687"/>
      <c r="W779" s="686" t="str">
        <f t="shared" si="18"/>
        <v>1w</v>
      </c>
      <c r="X779" s="682" t="e">
        <f ca="1">_xll.qlCalendarAdvance(Calendar,X778,W779,"f",FALSE)</f>
        <v>#NAME?</v>
      </c>
      <c r="Y779" s="681" t="e">
        <f ca="1">_xll.qlCalendarAdvance(Calendar,X779,NDays&amp;"D")</f>
        <v>#NAME?</v>
      </c>
      <c r="Z779" s="680" t="e">
        <f ca="1"/>
        <v>#N/A</v>
      </c>
      <c r="AA779" s="685"/>
      <c r="AB779" s="684"/>
    </row>
    <row r="780" spans="22:28" x14ac:dyDescent="0.2">
      <c r="V780" s="687"/>
      <c r="W780" s="686" t="str">
        <f t="shared" si="18"/>
        <v>1w</v>
      </c>
      <c r="X780" s="682" t="e">
        <f ca="1">_xll.qlCalendarAdvance(Calendar,X779,W780,"f",FALSE)</f>
        <v>#NAME?</v>
      </c>
      <c r="Y780" s="681" t="e">
        <f ca="1">_xll.qlCalendarAdvance(Calendar,X780,NDays&amp;"D")</f>
        <v>#NAME?</v>
      </c>
      <c r="Z780" s="680" t="e">
        <f ca="1"/>
        <v>#N/A</v>
      </c>
      <c r="AA780" s="685"/>
      <c r="AB780" s="684"/>
    </row>
    <row r="781" spans="22:28" x14ac:dyDescent="0.2">
      <c r="V781" s="687"/>
      <c r="W781" s="686" t="str">
        <f t="shared" si="18"/>
        <v>1w</v>
      </c>
      <c r="X781" s="682" t="e">
        <f ca="1">_xll.qlCalendarAdvance(Calendar,X780,W781,"f",FALSE)</f>
        <v>#NAME?</v>
      </c>
      <c r="Y781" s="681" t="e">
        <f ca="1">_xll.qlCalendarAdvance(Calendar,X781,NDays&amp;"D")</f>
        <v>#NAME?</v>
      </c>
      <c r="Z781" s="680" t="e">
        <f ca="1"/>
        <v>#N/A</v>
      </c>
      <c r="AA781" s="685"/>
      <c r="AB781" s="684"/>
    </row>
    <row r="782" spans="22:28" x14ac:dyDescent="0.2">
      <c r="V782" s="687"/>
      <c r="W782" s="686" t="str">
        <f t="shared" si="18"/>
        <v>1w</v>
      </c>
      <c r="X782" s="682" t="e">
        <f ca="1">_xll.qlCalendarAdvance(Calendar,X781,W782,"f",FALSE)</f>
        <v>#NAME?</v>
      </c>
      <c r="Y782" s="681" t="e">
        <f ca="1">_xll.qlCalendarAdvance(Calendar,X782,NDays&amp;"D")</f>
        <v>#NAME?</v>
      </c>
      <c r="Z782" s="680" t="e">
        <f ca="1"/>
        <v>#N/A</v>
      </c>
      <c r="AA782" s="685"/>
      <c r="AB782" s="684"/>
    </row>
    <row r="783" spans="22:28" x14ac:dyDescent="0.2">
      <c r="V783" s="687"/>
      <c r="W783" s="686" t="str">
        <f t="shared" si="18"/>
        <v>1w</v>
      </c>
      <c r="X783" s="682" t="e">
        <f ca="1">_xll.qlCalendarAdvance(Calendar,X782,W783,"f",FALSE)</f>
        <v>#NAME?</v>
      </c>
      <c r="Y783" s="681" t="e">
        <f ca="1">_xll.qlCalendarAdvance(Calendar,X783,NDays&amp;"D")</f>
        <v>#NAME?</v>
      </c>
      <c r="Z783" s="680" t="e">
        <f ca="1"/>
        <v>#N/A</v>
      </c>
      <c r="AA783" s="685"/>
      <c r="AB783" s="684"/>
    </row>
    <row r="784" spans="22:28" x14ac:dyDescent="0.2">
      <c r="V784" s="687"/>
      <c r="W784" s="686" t="str">
        <f t="shared" si="18"/>
        <v>1w</v>
      </c>
      <c r="X784" s="682" t="e">
        <f ca="1">_xll.qlCalendarAdvance(Calendar,X783,W784,"f",FALSE)</f>
        <v>#NAME?</v>
      </c>
      <c r="Y784" s="681" t="e">
        <f ca="1">_xll.qlCalendarAdvance(Calendar,X784,NDays&amp;"D")</f>
        <v>#NAME?</v>
      </c>
      <c r="Z784" s="680" t="e">
        <f ca="1"/>
        <v>#N/A</v>
      </c>
      <c r="AA784" s="685"/>
      <c r="AB784" s="684"/>
    </row>
    <row r="785" spans="22:28" x14ac:dyDescent="0.2">
      <c r="V785" s="687"/>
      <c r="W785" s="686" t="str">
        <f t="shared" si="18"/>
        <v>1w</v>
      </c>
      <c r="X785" s="682" t="e">
        <f ca="1">_xll.qlCalendarAdvance(Calendar,X784,W785,"f",FALSE)</f>
        <v>#NAME?</v>
      </c>
      <c r="Y785" s="681" t="e">
        <f ca="1">_xll.qlCalendarAdvance(Calendar,X785,NDays&amp;"D")</f>
        <v>#NAME?</v>
      </c>
      <c r="Z785" s="680" t="e">
        <f ca="1"/>
        <v>#N/A</v>
      </c>
      <c r="AA785" s="685"/>
      <c r="AB785" s="684"/>
    </row>
    <row r="786" spans="22:28" x14ac:dyDescent="0.2">
      <c r="V786" s="687"/>
      <c r="W786" s="686" t="str">
        <f t="shared" ref="W786:W849" si="19">W785</f>
        <v>1w</v>
      </c>
      <c r="X786" s="682" t="e">
        <f ca="1">_xll.qlCalendarAdvance(Calendar,X785,W786,"f",FALSE)</f>
        <v>#NAME?</v>
      </c>
      <c r="Y786" s="681" t="e">
        <f ca="1">_xll.qlCalendarAdvance(Calendar,X786,NDays&amp;"D")</f>
        <v>#NAME?</v>
      </c>
      <c r="Z786" s="680" t="e">
        <f ca="1"/>
        <v>#N/A</v>
      </c>
      <c r="AA786" s="685"/>
      <c r="AB786" s="684"/>
    </row>
    <row r="787" spans="22:28" x14ac:dyDescent="0.2">
      <c r="V787" s="687"/>
      <c r="W787" s="686" t="str">
        <f t="shared" si="19"/>
        <v>1w</v>
      </c>
      <c r="X787" s="682" t="e">
        <f ca="1">_xll.qlCalendarAdvance(Calendar,X786,W787,"f",FALSE)</f>
        <v>#NAME?</v>
      </c>
      <c r="Y787" s="681" t="e">
        <f ca="1">_xll.qlCalendarAdvance(Calendar,X787,NDays&amp;"D")</f>
        <v>#NAME?</v>
      </c>
      <c r="Z787" s="680" t="e">
        <f ca="1"/>
        <v>#N/A</v>
      </c>
      <c r="AA787" s="685"/>
      <c r="AB787" s="684"/>
    </row>
    <row r="788" spans="22:28" x14ac:dyDescent="0.2">
      <c r="V788" s="687"/>
      <c r="W788" s="686" t="str">
        <f t="shared" si="19"/>
        <v>1w</v>
      </c>
      <c r="X788" s="682" t="e">
        <f ca="1">_xll.qlCalendarAdvance(Calendar,X787,W788,"f",FALSE)</f>
        <v>#NAME?</v>
      </c>
      <c r="Y788" s="681" t="e">
        <f ca="1">_xll.qlCalendarAdvance(Calendar,X788,NDays&amp;"D")</f>
        <v>#NAME?</v>
      </c>
      <c r="Z788" s="680" t="e">
        <f ca="1"/>
        <v>#N/A</v>
      </c>
      <c r="AA788" s="685"/>
      <c r="AB788" s="684"/>
    </row>
    <row r="789" spans="22:28" x14ac:dyDescent="0.2">
      <c r="V789" s="687"/>
      <c r="W789" s="686" t="str">
        <f t="shared" si="19"/>
        <v>1w</v>
      </c>
      <c r="X789" s="682" t="e">
        <f ca="1">_xll.qlCalendarAdvance(Calendar,X788,W789,"f",FALSE)</f>
        <v>#NAME?</v>
      </c>
      <c r="Y789" s="681" t="e">
        <f ca="1">_xll.qlCalendarAdvance(Calendar,X789,NDays&amp;"D")</f>
        <v>#NAME?</v>
      </c>
      <c r="Z789" s="680" t="e">
        <f ca="1"/>
        <v>#N/A</v>
      </c>
      <c r="AA789" s="685"/>
      <c r="AB789" s="684"/>
    </row>
    <row r="790" spans="22:28" x14ac:dyDescent="0.2">
      <c r="V790" s="687"/>
      <c r="W790" s="686" t="str">
        <f t="shared" si="19"/>
        <v>1w</v>
      </c>
      <c r="X790" s="682" t="e">
        <f ca="1">_xll.qlCalendarAdvance(Calendar,X789,W790,"f",FALSE)</f>
        <v>#NAME?</v>
      </c>
      <c r="Y790" s="681" t="e">
        <f ca="1">_xll.qlCalendarAdvance(Calendar,X790,NDays&amp;"D")</f>
        <v>#NAME?</v>
      </c>
      <c r="Z790" s="680" t="e">
        <f ca="1"/>
        <v>#N/A</v>
      </c>
      <c r="AA790" s="685"/>
      <c r="AB790" s="684"/>
    </row>
    <row r="791" spans="22:28" x14ac:dyDescent="0.2">
      <c r="V791" s="687"/>
      <c r="W791" s="686" t="str">
        <f t="shared" si="19"/>
        <v>1w</v>
      </c>
      <c r="X791" s="682" t="e">
        <f ca="1">_xll.qlCalendarAdvance(Calendar,X790,W791,"f",FALSE)</f>
        <v>#NAME?</v>
      </c>
      <c r="Y791" s="681" t="e">
        <f ca="1">_xll.qlCalendarAdvance(Calendar,X791,NDays&amp;"D")</f>
        <v>#NAME?</v>
      </c>
      <c r="Z791" s="680" t="e">
        <f ca="1"/>
        <v>#N/A</v>
      </c>
      <c r="AA791" s="685"/>
      <c r="AB791" s="684"/>
    </row>
    <row r="792" spans="22:28" x14ac:dyDescent="0.2">
      <c r="V792" s="687"/>
      <c r="W792" s="686" t="str">
        <f t="shared" si="19"/>
        <v>1w</v>
      </c>
      <c r="X792" s="682" t="e">
        <f ca="1">_xll.qlCalendarAdvance(Calendar,X791,W792,"f",FALSE)</f>
        <v>#NAME?</v>
      </c>
      <c r="Y792" s="681" t="e">
        <f ca="1">_xll.qlCalendarAdvance(Calendar,X792,NDays&amp;"D")</f>
        <v>#NAME?</v>
      </c>
      <c r="Z792" s="680" t="e">
        <f ca="1"/>
        <v>#N/A</v>
      </c>
      <c r="AA792" s="685"/>
      <c r="AB792" s="684"/>
    </row>
    <row r="793" spans="22:28" x14ac:dyDescent="0.2">
      <c r="V793" s="687"/>
      <c r="W793" s="686" t="str">
        <f t="shared" si="19"/>
        <v>1w</v>
      </c>
      <c r="X793" s="682" t="e">
        <f ca="1">_xll.qlCalendarAdvance(Calendar,X792,W793,"f",FALSE)</f>
        <v>#NAME?</v>
      </c>
      <c r="Y793" s="681" t="e">
        <f ca="1">_xll.qlCalendarAdvance(Calendar,X793,NDays&amp;"D")</f>
        <v>#NAME?</v>
      </c>
      <c r="Z793" s="680" t="e">
        <f ca="1"/>
        <v>#N/A</v>
      </c>
      <c r="AA793" s="685"/>
      <c r="AB793" s="684"/>
    </row>
    <row r="794" spans="22:28" x14ac:dyDescent="0.2">
      <c r="V794" s="687"/>
      <c r="W794" s="686" t="str">
        <f t="shared" si="19"/>
        <v>1w</v>
      </c>
      <c r="X794" s="682" t="e">
        <f ca="1">_xll.qlCalendarAdvance(Calendar,X793,W794,"f",FALSE)</f>
        <v>#NAME?</v>
      </c>
      <c r="Y794" s="681" t="e">
        <f ca="1">_xll.qlCalendarAdvance(Calendar,X794,NDays&amp;"D")</f>
        <v>#NAME?</v>
      </c>
      <c r="Z794" s="680" t="e">
        <f ca="1"/>
        <v>#N/A</v>
      </c>
      <c r="AA794" s="685"/>
      <c r="AB794" s="684"/>
    </row>
    <row r="795" spans="22:28" x14ac:dyDescent="0.2">
      <c r="V795" s="687"/>
      <c r="W795" s="686" t="str">
        <f t="shared" si="19"/>
        <v>1w</v>
      </c>
      <c r="X795" s="682" t="e">
        <f ca="1">_xll.qlCalendarAdvance(Calendar,X794,W795,"f",FALSE)</f>
        <v>#NAME?</v>
      </c>
      <c r="Y795" s="681" t="e">
        <f ca="1">_xll.qlCalendarAdvance(Calendar,X795,NDays&amp;"D")</f>
        <v>#NAME?</v>
      </c>
      <c r="Z795" s="680" t="e">
        <f ca="1"/>
        <v>#N/A</v>
      </c>
      <c r="AA795" s="685"/>
      <c r="AB795" s="684"/>
    </row>
    <row r="796" spans="22:28" x14ac:dyDescent="0.2">
      <c r="V796" s="687"/>
      <c r="W796" s="686" t="str">
        <f t="shared" si="19"/>
        <v>1w</v>
      </c>
      <c r="X796" s="682" t="e">
        <f ca="1">_xll.qlCalendarAdvance(Calendar,X795,W796,"f",FALSE)</f>
        <v>#NAME?</v>
      </c>
      <c r="Y796" s="681" t="e">
        <f ca="1">_xll.qlCalendarAdvance(Calendar,X796,NDays&amp;"D")</f>
        <v>#NAME?</v>
      </c>
      <c r="Z796" s="680" t="e">
        <f ca="1"/>
        <v>#N/A</v>
      </c>
      <c r="AA796" s="685"/>
      <c r="AB796" s="684"/>
    </row>
    <row r="797" spans="22:28" x14ac:dyDescent="0.2">
      <c r="V797" s="687"/>
      <c r="W797" s="686" t="str">
        <f t="shared" si="19"/>
        <v>1w</v>
      </c>
      <c r="X797" s="682" t="e">
        <f ca="1">_xll.qlCalendarAdvance(Calendar,X796,W797,"f",FALSE)</f>
        <v>#NAME?</v>
      </c>
      <c r="Y797" s="681" t="e">
        <f ca="1">_xll.qlCalendarAdvance(Calendar,X797,NDays&amp;"D")</f>
        <v>#NAME?</v>
      </c>
      <c r="Z797" s="680" t="e">
        <f ca="1"/>
        <v>#N/A</v>
      </c>
      <c r="AA797" s="685"/>
      <c r="AB797" s="684"/>
    </row>
    <row r="798" spans="22:28" x14ac:dyDescent="0.2">
      <c r="V798" s="687"/>
      <c r="W798" s="686" t="str">
        <f t="shared" si="19"/>
        <v>1w</v>
      </c>
      <c r="X798" s="682" t="e">
        <f ca="1">_xll.qlCalendarAdvance(Calendar,X797,W798,"f",FALSE)</f>
        <v>#NAME?</v>
      </c>
      <c r="Y798" s="681" t="e">
        <f ca="1">_xll.qlCalendarAdvance(Calendar,X798,NDays&amp;"D")</f>
        <v>#NAME?</v>
      </c>
      <c r="Z798" s="680" t="e">
        <f ca="1"/>
        <v>#N/A</v>
      </c>
      <c r="AA798" s="685"/>
      <c r="AB798" s="684"/>
    </row>
    <row r="799" spans="22:28" x14ac:dyDescent="0.2">
      <c r="V799" s="687"/>
      <c r="W799" s="686" t="str">
        <f t="shared" si="19"/>
        <v>1w</v>
      </c>
      <c r="X799" s="682" t="e">
        <f ca="1">_xll.qlCalendarAdvance(Calendar,X798,W799,"f",FALSE)</f>
        <v>#NAME?</v>
      </c>
      <c r="Y799" s="681" t="e">
        <f ca="1">_xll.qlCalendarAdvance(Calendar,X799,NDays&amp;"D")</f>
        <v>#NAME?</v>
      </c>
      <c r="Z799" s="680" t="e">
        <f ca="1"/>
        <v>#N/A</v>
      </c>
      <c r="AA799" s="685"/>
      <c r="AB799" s="684"/>
    </row>
    <row r="800" spans="22:28" x14ac:dyDescent="0.2">
      <c r="V800" s="687"/>
      <c r="W800" s="686" t="str">
        <f t="shared" si="19"/>
        <v>1w</v>
      </c>
      <c r="X800" s="682" t="e">
        <f ca="1">_xll.qlCalendarAdvance(Calendar,X799,W800,"f",FALSE)</f>
        <v>#NAME?</v>
      </c>
      <c r="Y800" s="681" t="e">
        <f ca="1">_xll.qlCalendarAdvance(Calendar,X800,NDays&amp;"D")</f>
        <v>#NAME?</v>
      </c>
      <c r="Z800" s="680" t="e">
        <f ca="1"/>
        <v>#N/A</v>
      </c>
      <c r="AA800" s="685"/>
      <c r="AB800" s="684"/>
    </row>
    <row r="801" spans="22:28" x14ac:dyDescent="0.2">
      <c r="V801" s="687"/>
      <c r="W801" s="686" t="str">
        <f t="shared" si="19"/>
        <v>1w</v>
      </c>
      <c r="X801" s="682" t="e">
        <f ca="1">_xll.qlCalendarAdvance(Calendar,X800,W801,"f",FALSE)</f>
        <v>#NAME?</v>
      </c>
      <c r="Y801" s="681" t="e">
        <f ca="1">_xll.qlCalendarAdvance(Calendar,X801,NDays&amp;"D")</f>
        <v>#NAME?</v>
      </c>
      <c r="Z801" s="680" t="e">
        <f ca="1"/>
        <v>#N/A</v>
      </c>
      <c r="AA801" s="685"/>
      <c r="AB801" s="684"/>
    </row>
    <row r="802" spans="22:28" x14ac:dyDescent="0.2">
      <c r="V802" s="687"/>
      <c r="W802" s="686" t="str">
        <f t="shared" si="19"/>
        <v>1w</v>
      </c>
      <c r="X802" s="682" t="e">
        <f ca="1">_xll.qlCalendarAdvance(Calendar,X801,W802,"f",FALSE)</f>
        <v>#NAME?</v>
      </c>
      <c r="Y802" s="681" t="e">
        <f ca="1">_xll.qlCalendarAdvance(Calendar,X802,NDays&amp;"D")</f>
        <v>#NAME?</v>
      </c>
      <c r="Z802" s="680" t="e">
        <f ca="1"/>
        <v>#N/A</v>
      </c>
      <c r="AA802" s="685"/>
      <c r="AB802" s="684"/>
    </row>
    <row r="803" spans="22:28" x14ac:dyDescent="0.2">
      <c r="V803" s="687"/>
      <c r="W803" s="686" t="str">
        <f t="shared" si="19"/>
        <v>1w</v>
      </c>
      <c r="X803" s="682" t="e">
        <f ca="1">_xll.qlCalendarAdvance(Calendar,X802,W803,"f",FALSE)</f>
        <v>#NAME?</v>
      </c>
      <c r="Y803" s="681" t="e">
        <f ca="1">_xll.qlCalendarAdvance(Calendar,X803,NDays&amp;"D")</f>
        <v>#NAME?</v>
      </c>
      <c r="Z803" s="680" t="e">
        <f ca="1"/>
        <v>#N/A</v>
      </c>
      <c r="AA803" s="685"/>
      <c r="AB803" s="684"/>
    </row>
    <row r="804" spans="22:28" x14ac:dyDescent="0.2">
      <c r="V804" s="687"/>
      <c r="W804" s="686" t="str">
        <f t="shared" si="19"/>
        <v>1w</v>
      </c>
      <c r="X804" s="682" t="e">
        <f ca="1">_xll.qlCalendarAdvance(Calendar,X803,W804,"f",FALSE)</f>
        <v>#NAME?</v>
      </c>
      <c r="Y804" s="681" t="e">
        <f ca="1">_xll.qlCalendarAdvance(Calendar,X804,NDays&amp;"D")</f>
        <v>#NAME?</v>
      </c>
      <c r="Z804" s="680" t="e">
        <f ca="1"/>
        <v>#N/A</v>
      </c>
      <c r="AA804" s="685"/>
      <c r="AB804" s="684"/>
    </row>
    <row r="805" spans="22:28" x14ac:dyDescent="0.2">
      <c r="V805" s="687"/>
      <c r="W805" s="686" t="str">
        <f t="shared" si="19"/>
        <v>1w</v>
      </c>
      <c r="X805" s="682" t="e">
        <f ca="1">_xll.qlCalendarAdvance(Calendar,X804,W805,"f",FALSE)</f>
        <v>#NAME?</v>
      </c>
      <c r="Y805" s="681" t="e">
        <f ca="1">_xll.qlCalendarAdvance(Calendar,X805,NDays&amp;"D")</f>
        <v>#NAME?</v>
      </c>
      <c r="Z805" s="680" t="e">
        <f ca="1"/>
        <v>#N/A</v>
      </c>
      <c r="AA805" s="685"/>
      <c r="AB805" s="684"/>
    </row>
    <row r="806" spans="22:28" x14ac:dyDescent="0.2">
      <c r="V806" s="687"/>
      <c r="W806" s="686" t="str">
        <f t="shared" si="19"/>
        <v>1w</v>
      </c>
      <c r="X806" s="682" t="e">
        <f ca="1">_xll.qlCalendarAdvance(Calendar,X805,W806,"f",FALSE)</f>
        <v>#NAME?</v>
      </c>
      <c r="Y806" s="681" t="e">
        <f ca="1">_xll.qlCalendarAdvance(Calendar,X806,NDays&amp;"D")</f>
        <v>#NAME?</v>
      </c>
      <c r="Z806" s="680" t="e">
        <f ca="1"/>
        <v>#N/A</v>
      </c>
      <c r="AA806" s="685"/>
      <c r="AB806" s="684"/>
    </row>
    <row r="807" spans="22:28" x14ac:dyDescent="0.2">
      <c r="V807" s="687"/>
      <c r="W807" s="686" t="str">
        <f t="shared" si="19"/>
        <v>1w</v>
      </c>
      <c r="X807" s="682" t="e">
        <f ca="1">_xll.qlCalendarAdvance(Calendar,X806,W807,"f",FALSE)</f>
        <v>#NAME?</v>
      </c>
      <c r="Y807" s="681" t="e">
        <f ca="1">_xll.qlCalendarAdvance(Calendar,X807,NDays&amp;"D")</f>
        <v>#NAME?</v>
      </c>
      <c r="Z807" s="680" t="e">
        <f ca="1"/>
        <v>#N/A</v>
      </c>
      <c r="AA807" s="685"/>
      <c r="AB807" s="684"/>
    </row>
    <row r="808" spans="22:28" x14ac:dyDescent="0.2">
      <c r="V808" s="687"/>
      <c r="W808" s="686" t="str">
        <f t="shared" si="19"/>
        <v>1w</v>
      </c>
      <c r="X808" s="682" t="e">
        <f ca="1">_xll.qlCalendarAdvance(Calendar,X807,W808,"f",FALSE)</f>
        <v>#NAME?</v>
      </c>
      <c r="Y808" s="681" t="e">
        <f ca="1">_xll.qlCalendarAdvance(Calendar,X808,NDays&amp;"D")</f>
        <v>#NAME?</v>
      </c>
      <c r="Z808" s="680" t="e">
        <f ca="1"/>
        <v>#N/A</v>
      </c>
      <c r="AA808" s="685"/>
      <c r="AB808" s="684"/>
    </row>
    <row r="809" spans="22:28" x14ac:dyDescent="0.2">
      <c r="V809" s="687"/>
      <c r="W809" s="686" t="str">
        <f t="shared" si="19"/>
        <v>1w</v>
      </c>
      <c r="X809" s="682" t="e">
        <f ca="1">_xll.qlCalendarAdvance(Calendar,X808,W809,"f",FALSE)</f>
        <v>#NAME?</v>
      </c>
      <c r="Y809" s="681" t="e">
        <f ca="1">_xll.qlCalendarAdvance(Calendar,X809,NDays&amp;"D")</f>
        <v>#NAME?</v>
      </c>
      <c r="Z809" s="680" t="e">
        <f ca="1"/>
        <v>#N/A</v>
      </c>
      <c r="AA809" s="685"/>
      <c r="AB809" s="684"/>
    </row>
    <row r="810" spans="22:28" x14ac:dyDescent="0.2">
      <c r="V810" s="687"/>
      <c r="W810" s="686" t="str">
        <f t="shared" si="19"/>
        <v>1w</v>
      </c>
      <c r="X810" s="682" t="e">
        <f ca="1">_xll.qlCalendarAdvance(Calendar,X809,W810,"f",FALSE)</f>
        <v>#NAME?</v>
      </c>
      <c r="Y810" s="681" t="e">
        <f ca="1">_xll.qlCalendarAdvance(Calendar,X810,NDays&amp;"D")</f>
        <v>#NAME?</v>
      </c>
      <c r="Z810" s="680" t="e">
        <f ca="1"/>
        <v>#N/A</v>
      </c>
      <c r="AA810" s="685"/>
      <c r="AB810" s="684"/>
    </row>
    <row r="811" spans="22:28" x14ac:dyDescent="0.2">
      <c r="V811" s="687"/>
      <c r="W811" s="686" t="str">
        <f t="shared" si="19"/>
        <v>1w</v>
      </c>
      <c r="X811" s="682" t="e">
        <f ca="1">_xll.qlCalendarAdvance(Calendar,X810,W811,"f",FALSE)</f>
        <v>#NAME?</v>
      </c>
      <c r="Y811" s="681" t="e">
        <f ca="1">_xll.qlCalendarAdvance(Calendar,X811,NDays&amp;"D")</f>
        <v>#NAME?</v>
      </c>
      <c r="Z811" s="680" t="e">
        <f ca="1"/>
        <v>#N/A</v>
      </c>
      <c r="AA811" s="685"/>
      <c r="AB811" s="684"/>
    </row>
    <row r="812" spans="22:28" x14ac:dyDescent="0.2">
      <c r="V812" s="687"/>
      <c r="W812" s="686" t="str">
        <f t="shared" si="19"/>
        <v>1w</v>
      </c>
      <c r="X812" s="682" t="e">
        <f ca="1">_xll.qlCalendarAdvance(Calendar,X811,W812,"f",FALSE)</f>
        <v>#NAME?</v>
      </c>
      <c r="Y812" s="681" t="e">
        <f ca="1">_xll.qlCalendarAdvance(Calendar,X812,NDays&amp;"D")</f>
        <v>#NAME?</v>
      </c>
      <c r="Z812" s="680" t="e">
        <f ca="1"/>
        <v>#N/A</v>
      </c>
      <c r="AA812" s="685"/>
      <c r="AB812" s="684"/>
    </row>
    <row r="813" spans="22:28" x14ac:dyDescent="0.2">
      <c r="V813" s="687"/>
      <c r="W813" s="686" t="str">
        <f t="shared" si="19"/>
        <v>1w</v>
      </c>
      <c r="X813" s="682" t="e">
        <f ca="1">_xll.qlCalendarAdvance(Calendar,X812,W813,"f",FALSE)</f>
        <v>#NAME?</v>
      </c>
      <c r="Y813" s="681" t="e">
        <f ca="1">_xll.qlCalendarAdvance(Calendar,X813,NDays&amp;"D")</f>
        <v>#NAME?</v>
      </c>
      <c r="Z813" s="680" t="e">
        <f ca="1"/>
        <v>#N/A</v>
      </c>
      <c r="AA813" s="685"/>
      <c r="AB813" s="684"/>
    </row>
    <row r="814" spans="22:28" x14ac:dyDescent="0.2">
      <c r="V814" s="687"/>
      <c r="W814" s="686" t="str">
        <f t="shared" si="19"/>
        <v>1w</v>
      </c>
      <c r="X814" s="682" t="e">
        <f ca="1">_xll.qlCalendarAdvance(Calendar,X813,W814,"f",FALSE)</f>
        <v>#NAME?</v>
      </c>
      <c r="Y814" s="681" t="e">
        <f ca="1">_xll.qlCalendarAdvance(Calendar,X814,NDays&amp;"D")</f>
        <v>#NAME?</v>
      </c>
      <c r="Z814" s="680" t="e">
        <f ca="1"/>
        <v>#N/A</v>
      </c>
      <c r="AA814" s="685"/>
      <c r="AB814" s="684"/>
    </row>
    <row r="815" spans="22:28" x14ac:dyDescent="0.2">
      <c r="V815" s="687"/>
      <c r="W815" s="686" t="str">
        <f t="shared" si="19"/>
        <v>1w</v>
      </c>
      <c r="X815" s="682" t="e">
        <f ca="1">_xll.qlCalendarAdvance(Calendar,X814,W815,"f",FALSE)</f>
        <v>#NAME?</v>
      </c>
      <c r="Y815" s="681" t="e">
        <f ca="1">_xll.qlCalendarAdvance(Calendar,X815,NDays&amp;"D")</f>
        <v>#NAME?</v>
      </c>
      <c r="Z815" s="680" t="e">
        <f ca="1"/>
        <v>#N/A</v>
      </c>
      <c r="AA815" s="685"/>
      <c r="AB815" s="684"/>
    </row>
    <row r="816" spans="22:28" x14ac:dyDescent="0.2">
      <c r="V816" s="687"/>
      <c r="W816" s="686" t="str">
        <f t="shared" si="19"/>
        <v>1w</v>
      </c>
      <c r="X816" s="682" t="e">
        <f ca="1">_xll.qlCalendarAdvance(Calendar,X815,W816,"f",FALSE)</f>
        <v>#NAME?</v>
      </c>
      <c r="Y816" s="681" t="e">
        <f ca="1">_xll.qlCalendarAdvance(Calendar,X816,NDays&amp;"D")</f>
        <v>#NAME?</v>
      </c>
      <c r="Z816" s="680" t="e">
        <f ca="1"/>
        <v>#N/A</v>
      </c>
      <c r="AA816" s="685"/>
      <c r="AB816" s="684"/>
    </row>
    <row r="817" spans="22:28" x14ac:dyDescent="0.2">
      <c r="V817" s="687"/>
      <c r="W817" s="686" t="str">
        <f t="shared" si="19"/>
        <v>1w</v>
      </c>
      <c r="X817" s="682" t="e">
        <f ca="1">_xll.qlCalendarAdvance(Calendar,X816,W817,"f",FALSE)</f>
        <v>#NAME?</v>
      </c>
      <c r="Y817" s="681" t="e">
        <f ca="1">_xll.qlCalendarAdvance(Calendar,X817,NDays&amp;"D")</f>
        <v>#NAME?</v>
      </c>
      <c r="Z817" s="680" t="e">
        <f ca="1"/>
        <v>#N/A</v>
      </c>
      <c r="AA817" s="685"/>
      <c r="AB817" s="684"/>
    </row>
    <row r="818" spans="22:28" x14ac:dyDescent="0.2">
      <c r="V818" s="687"/>
      <c r="W818" s="686" t="str">
        <f t="shared" si="19"/>
        <v>1w</v>
      </c>
      <c r="X818" s="682" t="e">
        <f ca="1">_xll.qlCalendarAdvance(Calendar,X817,W818,"f",FALSE)</f>
        <v>#NAME?</v>
      </c>
      <c r="Y818" s="681" t="e">
        <f ca="1">_xll.qlCalendarAdvance(Calendar,X818,NDays&amp;"D")</f>
        <v>#NAME?</v>
      </c>
      <c r="Z818" s="680" t="e">
        <f ca="1"/>
        <v>#N/A</v>
      </c>
      <c r="AA818" s="685"/>
      <c r="AB818" s="684"/>
    </row>
    <row r="819" spans="22:28" x14ac:dyDescent="0.2">
      <c r="V819" s="687"/>
      <c r="W819" s="686" t="str">
        <f t="shared" si="19"/>
        <v>1w</v>
      </c>
      <c r="X819" s="682" t="e">
        <f ca="1">_xll.qlCalendarAdvance(Calendar,X818,W819,"f",FALSE)</f>
        <v>#NAME?</v>
      </c>
      <c r="Y819" s="681" t="e">
        <f ca="1">_xll.qlCalendarAdvance(Calendar,X819,NDays&amp;"D")</f>
        <v>#NAME?</v>
      </c>
      <c r="Z819" s="680" t="e">
        <f ca="1"/>
        <v>#N/A</v>
      </c>
      <c r="AA819" s="685"/>
      <c r="AB819" s="684"/>
    </row>
    <row r="820" spans="22:28" x14ac:dyDescent="0.2">
      <c r="V820" s="687"/>
      <c r="W820" s="686" t="str">
        <f t="shared" si="19"/>
        <v>1w</v>
      </c>
      <c r="X820" s="682" t="e">
        <f ca="1">_xll.qlCalendarAdvance(Calendar,X819,W820,"f",FALSE)</f>
        <v>#NAME?</v>
      </c>
      <c r="Y820" s="681" t="e">
        <f ca="1">_xll.qlCalendarAdvance(Calendar,X820,NDays&amp;"D")</f>
        <v>#NAME?</v>
      </c>
      <c r="Z820" s="680" t="e">
        <f ca="1"/>
        <v>#N/A</v>
      </c>
      <c r="AA820" s="685"/>
      <c r="AB820" s="684"/>
    </row>
    <row r="821" spans="22:28" x14ac:dyDescent="0.2">
      <c r="V821" s="687"/>
      <c r="W821" s="686" t="str">
        <f t="shared" si="19"/>
        <v>1w</v>
      </c>
      <c r="X821" s="682" t="e">
        <f ca="1">_xll.qlCalendarAdvance(Calendar,X820,W821,"f",FALSE)</f>
        <v>#NAME?</v>
      </c>
      <c r="Y821" s="681" t="e">
        <f ca="1">_xll.qlCalendarAdvance(Calendar,X821,NDays&amp;"D")</f>
        <v>#NAME?</v>
      </c>
      <c r="Z821" s="680" t="e">
        <f ca="1"/>
        <v>#N/A</v>
      </c>
      <c r="AA821" s="685"/>
      <c r="AB821" s="684"/>
    </row>
    <row r="822" spans="22:28" x14ac:dyDescent="0.2">
      <c r="V822" s="687"/>
      <c r="W822" s="686" t="str">
        <f t="shared" si="19"/>
        <v>1w</v>
      </c>
      <c r="X822" s="682" t="e">
        <f ca="1">_xll.qlCalendarAdvance(Calendar,X821,W822,"f",FALSE)</f>
        <v>#NAME?</v>
      </c>
      <c r="Y822" s="681" t="e">
        <f ca="1">_xll.qlCalendarAdvance(Calendar,X822,NDays&amp;"D")</f>
        <v>#NAME?</v>
      </c>
      <c r="Z822" s="680" t="e">
        <f ca="1"/>
        <v>#N/A</v>
      </c>
      <c r="AA822" s="685"/>
      <c r="AB822" s="684"/>
    </row>
    <row r="823" spans="22:28" x14ac:dyDescent="0.2">
      <c r="V823" s="687"/>
      <c r="W823" s="686" t="str">
        <f t="shared" si="19"/>
        <v>1w</v>
      </c>
      <c r="X823" s="682" t="e">
        <f ca="1">_xll.qlCalendarAdvance(Calendar,X822,W823,"f",FALSE)</f>
        <v>#NAME?</v>
      </c>
      <c r="Y823" s="681" t="e">
        <f ca="1">_xll.qlCalendarAdvance(Calendar,X823,NDays&amp;"D")</f>
        <v>#NAME?</v>
      </c>
      <c r="Z823" s="680" t="e">
        <f ca="1"/>
        <v>#N/A</v>
      </c>
      <c r="AA823" s="685"/>
      <c r="AB823" s="684"/>
    </row>
    <row r="824" spans="22:28" x14ac:dyDescent="0.2">
      <c r="V824" s="687"/>
      <c r="W824" s="686" t="str">
        <f t="shared" si="19"/>
        <v>1w</v>
      </c>
      <c r="X824" s="682" t="e">
        <f ca="1">_xll.qlCalendarAdvance(Calendar,X823,W824,"f",FALSE)</f>
        <v>#NAME?</v>
      </c>
      <c r="Y824" s="681" t="e">
        <f ca="1">_xll.qlCalendarAdvance(Calendar,X824,NDays&amp;"D")</f>
        <v>#NAME?</v>
      </c>
      <c r="Z824" s="680" t="e">
        <f ca="1"/>
        <v>#N/A</v>
      </c>
      <c r="AA824" s="685"/>
      <c r="AB824" s="684"/>
    </row>
    <row r="825" spans="22:28" x14ac:dyDescent="0.2">
      <c r="V825" s="687"/>
      <c r="W825" s="686" t="str">
        <f t="shared" si="19"/>
        <v>1w</v>
      </c>
      <c r="X825" s="682" t="e">
        <f ca="1">_xll.qlCalendarAdvance(Calendar,X824,W825,"f",FALSE)</f>
        <v>#NAME?</v>
      </c>
      <c r="Y825" s="681" t="e">
        <f ca="1">_xll.qlCalendarAdvance(Calendar,X825,NDays&amp;"D")</f>
        <v>#NAME?</v>
      </c>
      <c r="Z825" s="680" t="e">
        <f ca="1"/>
        <v>#N/A</v>
      </c>
      <c r="AA825" s="685"/>
      <c r="AB825" s="684"/>
    </row>
    <row r="826" spans="22:28" x14ac:dyDescent="0.2">
      <c r="V826" s="687"/>
      <c r="W826" s="686" t="str">
        <f t="shared" si="19"/>
        <v>1w</v>
      </c>
      <c r="X826" s="682" t="e">
        <f ca="1">_xll.qlCalendarAdvance(Calendar,X825,W826,"f",FALSE)</f>
        <v>#NAME?</v>
      </c>
      <c r="Y826" s="681" t="e">
        <f ca="1">_xll.qlCalendarAdvance(Calendar,X826,NDays&amp;"D")</f>
        <v>#NAME?</v>
      </c>
      <c r="Z826" s="680" t="e">
        <f ca="1"/>
        <v>#N/A</v>
      </c>
      <c r="AA826" s="685"/>
      <c r="AB826" s="684"/>
    </row>
    <row r="827" spans="22:28" x14ac:dyDescent="0.2">
      <c r="V827" s="687"/>
      <c r="W827" s="686" t="str">
        <f t="shared" si="19"/>
        <v>1w</v>
      </c>
      <c r="X827" s="682" t="e">
        <f ca="1">_xll.qlCalendarAdvance(Calendar,X826,W827,"f",FALSE)</f>
        <v>#NAME?</v>
      </c>
      <c r="Y827" s="681" t="e">
        <f ca="1">_xll.qlCalendarAdvance(Calendar,X827,NDays&amp;"D")</f>
        <v>#NAME?</v>
      </c>
      <c r="Z827" s="680" t="e">
        <f ca="1"/>
        <v>#N/A</v>
      </c>
      <c r="AA827" s="685"/>
      <c r="AB827" s="684"/>
    </row>
    <row r="828" spans="22:28" x14ac:dyDescent="0.2">
      <c r="V828" s="687"/>
      <c r="W828" s="686" t="str">
        <f t="shared" si="19"/>
        <v>1w</v>
      </c>
      <c r="X828" s="682" t="e">
        <f ca="1">_xll.qlCalendarAdvance(Calendar,X827,W828,"f",FALSE)</f>
        <v>#NAME?</v>
      </c>
      <c r="Y828" s="681" t="e">
        <f ca="1">_xll.qlCalendarAdvance(Calendar,X828,NDays&amp;"D")</f>
        <v>#NAME?</v>
      </c>
      <c r="Z828" s="680" t="e">
        <f ca="1"/>
        <v>#N/A</v>
      </c>
      <c r="AA828" s="685"/>
      <c r="AB828" s="684"/>
    </row>
    <row r="829" spans="22:28" x14ac:dyDescent="0.2">
      <c r="V829" s="687"/>
      <c r="W829" s="686" t="str">
        <f t="shared" si="19"/>
        <v>1w</v>
      </c>
      <c r="X829" s="682" t="e">
        <f ca="1">_xll.qlCalendarAdvance(Calendar,X828,W829,"f",FALSE)</f>
        <v>#NAME?</v>
      </c>
      <c r="Y829" s="681" t="e">
        <f ca="1">_xll.qlCalendarAdvance(Calendar,X829,NDays&amp;"D")</f>
        <v>#NAME?</v>
      </c>
      <c r="Z829" s="680" t="e">
        <f ca="1"/>
        <v>#N/A</v>
      </c>
      <c r="AA829" s="685"/>
      <c r="AB829" s="684"/>
    </row>
    <row r="830" spans="22:28" x14ac:dyDescent="0.2">
      <c r="V830" s="687"/>
      <c r="W830" s="686" t="str">
        <f t="shared" si="19"/>
        <v>1w</v>
      </c>
      <c r="X830" s="682" t="e">
        <f ca="1">_xll.qlCalendarAdvance(Calendar,X829,W830,"f",FALSE)</f>
        <v>#NAME?</v>
      </c>
      <c r="Y830" s="681" t="e">
        <f ca="1">_xll.qlCalendarAdvance(Calendar,X830,NDays&amp;"D")</f>
        <v>#NAME?</v>
      </c>
      <c r="Z830" s="680" t="e">
        <f ca="1"/>
        <v>#N/A</v>
      </c>
      <c r="AA830" s="685"/>
      <c r="AB830" s="684"/>
    </row>
    <row r="831" spans="22:28" x14ac:dyDescent="0.2">
      <c r="V831" s="687"/>
      <c r="W831" s="686" t="str">
        <f t="shared" si="19"/>
        <v>1w</v>
      </c>
      <c r="X831" s="682" t="e">
        <f ca="1">_xll.qlCalendarAdvance(Calendar,X830,W831,"f",FALSE)</f>
        <v>#NAME?</v>
      </c>
      <c r="Y831" s="681" t="e">
        <f ca="1">_xll.qlCalendarAdvance(Calendar,X831,NDays&amp;"D")</f>
        <v>#NAME?</v>
      </c>
      <c r="Z831" s="680" t="e">
        <f ca="1"/>
        <v>#N/A</v>
      </c>
      <c r="AA831" s="685"/>
      <c r="AB831" s="684"/>
    </row>
    <row r="832" spans="22:28" x14ac:dyDescent="0.2">
      <c r="V832" s="687"/>
      <c r="W832" s="686" t="str">
        <f t="shared" si="19"/>
        <v>1w</v>
      </c>
      <c r="X832" s="682" t="e">
        <f ca="1">_xll.qlCalendarAdvance(Calendar,X831,W832,"f",FALSE)</f>
        <v>#NAME?</v>
      </c>
      <c r="Y832" s="681" t="e">
        <f ca="1">_xll.qlCalendarAdvance(Calendar,X832,NDays&amp;"D")</f>
        <v>#NAME?</v>
      </c>
      <c r="Z832" s="680" t="e">
        <f ca="1"/>
        <v>#N/A</v>
      </c>
      <c r="AA832" s="685"/>
      <c r="AB832" s="684"/>
    </row>
    <row r="833" spans="22:28" x14ac:dyDescent="0.2">
      <c r="V833" s="687"/>
      <c r="W833" s="686" t="str">
        <f t="shared" si="19"/>
        <v>1w</v>
      </c>
      <c r="X833" s="682" t="e">
        <f ca="1">_xll.qlCalendarAdvance(Calendar,X832,W833,"f",FALSE)</f>
        <v>#NAME?</v>
      </c>
      <c r="Y833" s="681" t="e">
        <f ca="1">_xll.qlCalendarAdvance(Calendar,X833,NDays&amp;"D")</f>
        <v>#NAME?</v>
      </c>
      <c r="Z833" s="680" t="e">
        <f ca="1"/>
        <v>#N/A</v>
      </c>
      <c r="AA833" s="685"/>
      <c r="AB833" s="684"/>
    </row>
    <row r="834" spans="22:28" x14ac:dyDescent="0.2">
      <c r="V834" s="687"/>
      <c r="W834" s="686" t="str">
        <f t="shared" si="19"/>
        <v>1w</v>
      </c>
      <c r="X834" s="682" t="e">
        <f ca="1">_xll.qlCalendarAdvance(Calendar,X833,W834,"f",FALSE)</f>
        <v>#NAME?</v>
      </c>
      <c r="Y834" s="681" t="e">
        <f ca="1">_xll.qlCalendarAdvance(Calendar,X834,NDays&amp;"D")</f>
        <v>#NAME?</v>
      </c>
      <c r="Z834" s="680" t="e">
        <f ca="1"/>
        <v>#N/A</v>
      </c>
      <c r="AA834" s="685"/>
      <c r="AB834" s="684"/>
    </row>
    <row r="835" spans="22:28" x14ac:dyDescent="0.2">
      <c r="V835" s="687"/>
      <c r="W835" s="686" t="str">
        <f t="shared" si="19"/>
        <v>1w</v>
      </c>
      <c r="X835" s="682" t="e">
        <f ca="1">_xll.qlCalendarAdvance(Calendar,X834,W835,"f",FALSE)</f>
        <v>#NAME?</v>
      </c>
      <c r="Y835" s="681" t="e">
        <f ca="1">_xll.qlCalendarAdvance(Calendar,X835,NDays&amp;"D")</f>
        <v>#NAME?</v>
      </c>
      <c r="Z835" s="680" t="e">
        <f ca="1"/>
        <v>#N/A</v>
      </c>
      <c r="AA835" s="685"/>
      <c r="AB835" s="684"/>
    </row>
    <row r="836" spans="22:28" x14ac:dyDescent="0.2">
      <c r="V836" s="687"/>
      <c r="W836" s="686" t="str">
        <f t="shared" si="19"/>
        <v>1w</v>
      </c>
      <c r="X836" s="682" t="e">
        <f ca="1">_xll.qlCalendarAdvance(Calendar,X835,W836,"f",FALSE)</f>
        <v>#NAME?</v>
      </c>
      <c r="Y836" s="681" t="e">
        <f ca="1">_xll.qlCalendarAdvance(Calendar,X836,NDays&amp;"D")</f>
        <v>#NAME?</v>
      </c>
      <c r="Z836" s="680" t="e">
        <f ca="1"/>
        <v>#N/A</v>
      </c>
      <c r="AA836" s="685"/>
      <c r="AB836" s="684"/>
    </row>
    <row r="837" spans="22:28" x14ac:dyDescent="0.2">
      <c r="V837" s="687"/>
      <c r="W837" s="686" t="str">
        <f t="shared" si="19"/>
        <v>1w</v>
      </c>
      <c r="X837" s="682" t="e">
        <f ca="1">_xll.qlCalendarAdvance(Calendar,X836,W837,"f",FALSE)</f>
        <v>#NAME?</v>
      </c>
      <c r="Y837" s="681" t="e">
        <f ca="1">_xll.qlCalendarAdvance(Calendar,X837,NDays&amp;"D")</f>
        <v>#NAME?</v>
      </c>
      <c r="Z837" s="680" t="e">
        <f ca="1"/>
        <v>#N/A</v>
      </c>
      <c r="AA837" s="685"/>
      <c r="AB837" s="684"/>
    </row>
    <row r="838" spans="22:28" x14ac:dyDescent="0.2">
      <c r="V838" s="687"/>
      <c r="W838" s="686" t="str">
        <f t="shared" si="19"/>
        <v>1w</v>
      </c>
      <c r="X838" s="682" t="e">
        <f ca="1">_xll.qlCalendarAdvance(Calendar,X837,W838,"f",FALSE)</f>
        <v>#NAME?</v>
      </c>
      <c r="Y838" s="681" t="e">
        <f ca="1">_xll.qlCalendarAdvance(Calendar,X838,NDays&amp;"D")</f>
        <v>#NAME?</v>
      </c>
      <c r="Z838" s="680" t="e">
        <f ca="1"/>
        <v>#N/A</v>
      </c>
      <c r="AA838" s="685"/>
      <c r="AB838" s="684"/>
    </row>
    <row r="839" spans="22:28" x14ac:dyDescent="0.2">
      <c r="V839" s="687"/>
      <c r="W839" s="686" t="str">
        <f t="shared" si="19"/>
        <v>1w</v>
      </c>
      <c r="X839" s="682" t="e">
        <f ca="1">_xll.qlCalendarAdvance(Calendar,X838,W839,"f",FALSE)</f>
        <v>#NAME?</v>
      </c>
      <c r="Y839" s="681" t="e">
        <f ca="1">_xll.qlCalendarAdvance(Calendar,X839,NDays&amp;"D")</f>
        <v>#NAME?</v>
      </c>
      <c r="Z839" s="680" t="e">
        <f ca="1"/>
        <v>#N/A</v>
      </c>
      <c r="AA839" s="685"/>
      <c r="AB839" s="684"/>
    </row>
    <row r="840" spans="22:28" x14ac:dyDescent="0.2">
      <c r="V840" s="687"/>
      <c r="W840" s="686" t="str">
        <f t="shared" si="19"/>
        <v>1w</v>
      </c>
      <c r="X840" s="682" t="e">
        <f ca="1">_xll.qlCalendarAdvance(Calendar,X839,W840,"f",FALSE)</f>
        <v>#NAME?</v>
      </c>
      <c r="Y840" s="681" t="e">
        <f ca="1">_xll.qlCalendarAdvance(Calendar,X840,NDays&amp;"D")</f>
        <v>#NAME?</v>
      </c>
      <c r="Z840" s="680" t="e">
        <f ca="1"/>
        <v>#N/A</v>
      </c>
      <c r="AA840" s="685"/>
      <c r="AB840" s="684"/>
    </row>
    <row r="841" spans="22:28" x14ac:dyDescent="0.2">
      <c r="V841" s="687"/>
      <c r="W841" s="686" t="str">
        <f t="shared" si="19"/>
        <v>1w</v>
      </c>
      <c r="X841" s="682" t="e">
        <f ca="1">_xll.qlCalendarAdvance(Calendar,X840,W841,"f",FALSE)</f>
        <v>#NAME?</v>
      </c>
      <c r="Y841" s="681" t="e">
        <f ca="1">_xll.qlCalendarAdvance(Calendar,X841,NDays&amp;"D")</f>
        <v>#NAME?</v>
      </c>
      <c r="Z841" s="680" t="e">
        <f ca="1"/>
        <v>#N/A</v>
      </c>
      <c r="AA841" s="685"/>
      <c r="AB841" s="684"/>
    </row>
    <row r="842" spans="22:28" x14ac:dyDescent="0.2">
      <c r="V842" s="687"/>
      <c r="W842" s="686" t="str">
        <f t="shared" si="19"/>
        <v>1w</v>
      </c>
      <c r="X842" s="682" t="e">
        <f ca="1">_xll.qlCalendarAdvance(Calendar,X841,W842,"f",FALSE)</f>
        <v>#NAME?</v>
      </c>
      <c r="Y842" s="681" t="e">
        <f ca="1">_xll.qlCalendarAdvance(Calendar,X842,NDays&amp;"D")</f>
        <v>#NAME?</v>
      </c>
      <c r="Z842" s="680" t="e">
        <f ca="1"/>
        <v>#N/A</v>
      </c>
      <c r="AA842" s="685"/>
      <c r="AB842" s="684"/>
    </row>
    <row r="843" spans="22:28" x14ac:dyDescent="0.2">
      <c r="V843" s="687"/>
      <c r="W843" s="686" t="str">
        <f t="shared" si="19"/>
        <v>1w</v>
      </c>
      <c r="X843" s="682" t="e">
        <f ca="1">_xll.qlCalendarAdvance(Calendar,X842,W843,"f",FALSE)</f>
        <v>#NAME?</v>
      </c>
      <c r="Y843" s="681" t="e">
        <f ca="1">_xll.qlCalendarAdvance(Calendar,X843,NDays&amp;"D")</f>
        <v>#NAME?</v>
      </c>
      <c r="Z843" s="680" t="e">
        <f ca="1"/>
        <v>#N/A</v>
      </c>
      <c r="AA843" s="685"/>
      <c r="AB843" s="684"/>
    </row>
    <row r="844" spans="22:28" x14ac:dyDescent="0.2">
      <c r="V844" s="687"/>
      <c r="W844" s="686" t="str">
        <f t="shared" si="19"/>
        <v>1w</v>
      </c>
      <c r="X844" s="682" t="e">
        <f ca="1">_xll.qlCalendarAdvance(Calendar,X843,W844,"f",FALSE)</f>
        <v>#NAME?</v>
      </c>
      <c r="Y844" s="681" t="e">
        <f ca="1">_xll.qlCalendarAdvance(Calendar,X844,NDays&amp;"D")</f>
        <v>#NAME?</v>
      </c>
      <c r="Z844" s="680" t="e">
        <f ca="1"/>
        <v>#N/A</v>
      </c>
      <c r="AA844" s="685"/>
      <c r="AB844" s="684"/>
    </row>
    <row r="845" spans="22:28" x14ac:dyDescent="0.2">
      <c r="V845" s="687"/>
      <c r="W845" s="686" t="str">
        <f t="shared" si="19"/>
        <v>1w</v>
      </c>
      <c r="X845" s="682" t="e">
        <f ca="1">_xll.qlCalendarAdvance(Calendar,X844,W845,"f",FALSE)</f>
        <v>#NAME?</v>
      </c>
      <c r="Y845" s="681" t="e">
        <f ca="1">_xll.qlCalendarAdvance(Calendar,X845,NDays&amp;"D")</f>
        <v>#NAME?</v>
      </c>
      <c r="Z845" s="680" t="e">
        <f ca="1"/>
        <v>#N/A</v>
      </c>
      <c r="AA845" s="685"/>
      <c r="AB845" s="684"/>
    </row>
    <row r="846" spans="22:28" x14ac:dyDescent="0.2">
      <c r="V846" s="687"/>
      <c r="W846" s="686" t="str">
        <f t="shared" si="19"/>
        <v>1w</v>
      </c>
      <c r="X846" s="682" t="e">
        <f ca="1">_xll.qlCalendarAdvance(Calendar,X845,W846,"f",FALSE)</f>
        <v>#NAME?</v>
      </c>
      <c r="Y846" s="681" t="e">
        <f ca="1">_xll.qlCalendarAdvance(Calendar,X846,NDays&amp;"D")</f>
        <v>#NAME?</v>
      </c>
      <c r="Z846" s="680" t="e">
        <f ca="1"/>
        <v>#N/A</v>
      </c>
      <c r="AA846" s="685"/>
      <c r="AB846" s="684"/>
    </row>
    <row r="847" spans="22:28" x14ac:dyDescent="0.2">
      <c r="V847" s="687"/>
      <c r="W847" s="686" t="str">
        <f t="shared" si="19"/>
        <v>1w</v>
      </c>
      <c r="X847" s="682" t="e">
        <f ca="1">_xll.qlCalendarAdvance(Calendar,X846,W847,"f",FALSE)</f>
        <v>#NAME?</v>
      </c>
      <c r="Y847" s="681" t="e">
        <f ca="1">_xll.qlCalendarAdvance(Calendar,X847,NDays&amp;"D")</f>
        <v>#NAME?</v>
      </c>
      <c r="Z847" s="680" t="e">
        <f ca="1"/>
        <v>#N/A</v>
      </c>
      <c r="AA847" s="685"/>
      <c r="AB847" s="684"/>
    </row>
    <row r="848" spans="22:28" x14ac:dyDescent="0.2">
      <c r="V848" s="687"/>
      <c r="W848" s="686" t="str">
        <f t="shared" si="19"/>
        <v>1w</v>
      </c>
      <c r="X848" s="682" t="e">
        <f ca="1">_xll.qlCalendarAdvance(Calendar,X847,W848,"f",FALSE)</f>
        <v>#NAME?</v>
      </c>
      <c r="Y848" s="681" t="e">
        <f ca="1">_xll.qlCalendarAdvance(Calendar,X848,NDays&amp;"D")</f>
        <v>#NAME?</v>
      </c>
      <c r="Z848" s="680" t="e">
        <f ca="1"/>
        <v>#N/A</v>
      </c>
      <c r="AA848" s="685"/>
      <c r="AB848" s="684"/>
    </row>
    <row r="849" spans="22:28" x14ac:dyDescent="0.2">
      <c r="V849" s="687"/>
      <c r="W849" s="686" t="str">
        <f t="shared" si="19"/>
        <v>1w</v>
      </c>
      <c r="X849" s="682" t="e">
        <f ca="1">_xll.qlCalendarAdvance(Calendar,X848,W849,"f",FALSE)</f>
        <v>#NAME?</v>
      </c>
      <c r="Y849" s="681" t="e">
        <f ca="1">_xll.qlCalendarAdvance(Calendar,X849,NDays&amp;"D")</f>
        <v>#NAME?</v>
      </c>
      <c r="Z849" s="680" t="e">
        <f ca="1"/>
        <v>#N/A</v>
      </c>
      <c r="AA849" s="685"/>
      <c r="AB849" s="684"/>
    </row>
    <row r="850" spans="22:28" x14ac:dyDescent="0.2">
      <c r="V850" s="687"/>
      <c r="W850" s="686" t="str">
        <f t="shared" ref="W850:W913" si="20">W849</f>
        <v>1w</v>
      </c>
      <c r="X850" s="682" t="e">
        <f ca="1">_xll.qlCalendarAdvance(Calendar,X849,W850,"f",FALSE)</f>
        <v>#NAME?</v>
      </c>
      <c r="Y850" s="681" t="e">
        <f ca="1">_xll.qlCalendarAdvance(Calendar,X850,NDays&amp;"D")</f>
        <v>#NAME?</v>
      </c>
      <c r="Z850" s="680" t="e">
        <f ca="1"/>
        <v>#N/A</v>
      </c>
      <c r="AA850" s="685"/>
      <c r="AB850" s="684"/>
    </row>
    <row r="851" spans="22:28" x14ac:dyDescent="0.2">
      <c r="V851" s="687"/>
      <c r="W851" s="686" t="str">
        <f t="shared" si="20"/>
        <v>1w</v>
      </c>
      <c r="X851" s="682" t="e">
        <f ca="1">_xll.qlCalendarAdvance(Calendar,X850,W851,"f",FALSE)</f>
        <v>#NAME?</v>
      </c>
      <c r="Y851" s="681" t="e">
        <f ca="1">_xll.qlCalendarAdvance(Calendar,X851,NDays&amp;"D")</f>
        <v>#NAME?</v>
      </c>
      <c r="Z851" s="680" t="e">
        <f ca="1"/>
        <v>#N/A</v>
      </c>
      <c r="AA851" s="685"/>
      <c r="AB851" s="684"/>
    </row>
    <row r="852" spans="22:28" x14ac:dyDescent="0.2">
      <c r="V852" s="687"/>
      <c r="W852" s="686" t="str">
        <f t="shared" si="20"/>
        <v>1w</v>
      </c>
      <c r="X852" s="682" t="e">
        <f ca="1">_xll.qlCalendarAdvance(Calendar,X851,W852,"f",FALSE)</f>
        <v>#NAME?</v>
      </c>
      <c r="Y852" s="681" t="e">
        <f ca="1">_xll.qlCalendarAdvance(Calendar,X852,NDays&amp;"D")</f>
        <v>#NAME?</v>
      </c>
      <c r="Z852" s="680" t="e">
        <f ca="1"/>
        <v>#N/A</v>
      </c>
      <c r="AA852" s="685"/>
      <c r="AB852" s="684"/>
    </row>
    <row r="853" spans="22:28" x14ac:dyDescent="0.2">
      <c r="V853" s="687"/>
      <c r="W853" s="686" t="str">
        <f t="shared" si="20"/>
        <v>1w</v>
      </c>
      <c r="X853" s="682" t="e">
        <f ca="1">_xll.qlCalendarAdvance(Calendar,X852,W853,"f",FALSE)</f>
        <v>#NAME?</v>
      </c>
      <c r="Y853" s="681" t="e">
        <f ca="1">_xll.qlCalendarAdvance(Calendar,X853,NDays&amp;"D")</f>
        <v>#NAME?</v>
      </c>
      <c r="Z853" s="680" t="e">
        <f ca="1"/>
        <v>#N/A</v>
      </c>
      <c r="AA853" s="685"/>
      <c r="AB853" s="684"/>
    </row>
    <row r="854" spans="22:28" x14ac:dyDescent="0.2">
      <c r="V854" s="687"/>
      <c r="W854" s="686" t="str">
        <f t="shared" si="20"/>
        <v>1w</v>
      </c>
      <c r="X854" s="682" t="e">
        <f ca="1">_xll.qlCalendarAdvance(Calendar,X853,W854,"f",FALSE)</f>
        <v>#NAME?</v>
      </c>
      <c r="Y854" s="681" t="e">
        <f ca="1">_xll.qlCalendarAdvance(Calendar,X854,NDays&amp;"D")</f>
        <v>#NAME?</v>
      </c>
      <c r="Z854" s="680" t="e">
        <f ca="1"/>
        <v>#N/A</v>
      </c>
      <c r="AA854" s="685"/>
      <c r="AB854" s="684"/>
    </row>
    <row r="855" spans="22:28" x14ac:dyDescent="0.2">
      <c r="V855" s="687"/>
      <c r="W855" s="686" t="str">
        <f t="shared" si="20"/>
        <v>1w</v>
      </c>
      <c r="X855" s="682" t="e">
        <f ca="1">_xll.qlCalendarAdvance(Calendar,X854,W855,"f",FALSE)</f>
        <v>#NAME?</v>
      </c>
      <c r="Y855" s="681" t="e">
        <f ca="1">_xll.qlCalendarAdvance(Calendar,X855,NDays&amp;"D")</f>
        <v>#NAME?</v>
      </c>
      <c r="Z855" s="680" t="e">
        <f ca="1"/>
        <v>#N/A</v>
      </c>
      <c r="AA855" s="685"/>
      <c r="AB855" s="684"/>
    </row>
    <row r="856" spans="22:28" x14ac:dyDescent="0.2">
      <c r="V856" s="687"/>
      <c r="W856" s="686" t="str">
        <f t="shared" si="20"/>
        <v>1w</v>
      </c>
      <c r="X856" s="682" t="e">
        <f ca="1">_xll.qlCalendarAdvance(Calendar,X855,W856,"f",FALSE)</f>
        <v>#NAME?</v>
      </c>
      <c r="Y856" s="681" t="e">
        <f ca="1">_xll.qlCalendarAdvance(Calendar,X856,NDays&amp;"D")</f>
        <v>#NAME?</v>
      </c>
      <c r="Z856" s="680" t="e">
        <f ca="1"/>
        <v>#N/A</v>
      </c>
      <c r="AA856" s="685"/>
      <c r="AB856" s="684"/>
    </row>
    <row r="857" spans="22:28" x14ac:dyDescent="0.2">
      <c r="V857" s="687"/>
      <c r="W857" s="686" t="str">
        <f t="shared" si="20"/>
        <v>1w</v>
      </c>
      <c r="X857" s="682" t="e">
        <f ca="1">_xll.qlCalendarAdvance(Calendar,X856,W857,"f",FALSE)</f>
        <v>#NAME?</v>
      </c>
      <c r="Y857" s="681" t="e">
        <f ca="1">_xll.qlCalendarAdvance(Calendar,X857,NDays&amp;"D")</f>
        <v>#NAME?</v>
      </c>
      <c r="Z857" s="680" t="e">
        <f ca="1"/>
        <v>#N/A</v>
      </c>
      <c r="AA857" s="685"/>
      <c r="AB857" s="684"/>
    </row>
    <row r="858" spans="22:28" x14ac:dyDescent="0.2">
      <c r="V858" s="687"/>
      <c r="W858" s="686" t="str">
        <f t="shared" si="20"/>
        <v>1w</v>
      </c>
      <c r="X858" s="682" t="e">
        <f ca="1">_xll.qlCalendarAdvance(Calendar,X857,W858,"f",FALSE)</f>
        <v>#NAME?</v>
      </c>
      <c r="Y858" s="681" t="e">
        <f ca="1">_xll.qlCalendarAdvance(Calendar,X858,NDays&amp;"D")</f>
        <v>#NAME?</v>
      </c>
      <c r="Z858" s="680" t="e">
        <f ca="1"/>
        <v>#N/A</v>
      </c>
      <c r="AA858" s="685"/>
      <c r="AB858" s="684"/>
    </row>
    <row r="859" spans="22:28" x14ac:dyDescent="0.2">
      <c r="V859" s="687"/>
      <c r="W859" s="686" t="str">
        <f t="shared" si="20"/>
        <v>1w</v>
      </c>
      <c r="X859" s="682" t="e">
        <f ca="1">_xll.qlCalendarAdvance(Calendar,X858,W859,"f",FALSE)</f>
        <v>#NAME?</v>
      </c>
      <c r="Y859" s="681" t="e">
        <f ca="1">_xll.qlCalendarAdvance(Calendar,X859,NDays&amp;"D")</f>
        <v>#NAME?</v>
      </c>
      <c r="Z859" s="680" t="e">
        <f ca="1"/>
        <v>#N/A</v>
      </c>
      <c r="AA859" s="685"/>
      <c r="AB859" s="684"/>
    </row>
    <row r="860" spans="22:28" x14ac:dyDescent="0.2">
      <c r="V860" s="687"/>
      <c r="W860" s="686" t="str">
        <f t="shared" si="20"/>
        <v>1w</v>
      </c>
      <c r="X860" s="682" t="e">
        <f ca="1">_xll.qlCalendarAdvance(Calendar,X859,W860,"f",FALSE)</f>
        <v>#NAME?</v>
      </c>
      <c r="Y860" s="681" t="e">
        <f ca="1">_xll.qlCalendarAdvance(Calendar,X860,NDays&amp;"D")</f>
        <v>#NAME?</v>
      </c>
      <c r="Z860" s="680" t="e">
        <f ca="1"/>
        <v>#N/A</v>
      </c>
      <c r="AA860" s="685"/>
      <c r="AB860" s="684"/>
    </row>
    <row r="861" spans="22:28" x14ac:dyDescent="0.2">
      <c r="V861" s="687"/>
      <c r="W861" s="686" t="str">
        <f t="shared" si="20"/>
        <v>1w</v>
      </c>
      <c r="X861" s="682" t="e">
        <f ca="1">_xll.qlCalendarAdvance(Calendar,X860,W861,"f",FALSE)</f>
        <v>#NAME?</v>
      </c>
      <c r="Y861" s="681" t="e">
        <f ca="1">_xll.qlCalendarAdvance(Calendar,X861,NDays&amp;"D")</f>
        <v>#NAME?</v>
      </c>
      <c r="Z861" s="680" t="e">
        <f ca="1"/>
        <v>#N/A</v>
      </c>
      <c r="AA861" s="685"/>
      <c r="AB861" s="684"/>
    </row>
    <row r="862" spans="22:28" x14ac:dyDescent="0.2">
      <c r="V862" s="687"/>
      <c r="W862" s="686" t="str">
        <f t="shared" si="20"/>
        <v>1w</v>
      </c>
      <c r="X862" s="682" t="e">
        <f ca="1">_xll.qlCalendarAdvance(Calendar,X861,W862,"f",FALSE)</f>
        <v>#NAME?</v>
      </c>
      <c r="Y862" s="681" t="e">
        <f ca="1">_xll.qlCalendarAdvance(Calendar,X862,NDays&amp;"D")</f>
        <v>#NAME?</v>
      </c>
      <c r="Z862" s="680" t="e">
        <f ca="1"/>
        <v>#N/A</v>
      </c>
      <c r="AA862" s="685"/>
      <c r="AB862" s="684"/>
    </row>
    <row r="863" spans="22:28" x14ac:dyDescent="0.2">
      <c r="V863" s="687"/>
      <c r="W863" s="686" t="str">
        <f t="shared" si="20"/>
        <v>1w</v>
      </c>
      <c r="X863" s="682" t="e">
        <f ca="1">_xll.qlCalendarAdvance(Calendar,X862,W863,"f",FALSE)</f>
        <v>#NAME?</v>
      </c>
      <c r="Y863" s="681" t="e">
        <f ca="1">_xll.qlCalendarAdvance(Calendar,X863,NDays&amp;"D")</f>
        <v>#NAME?</v>
      </c>
      <c r="Z863" s="680" t="e">
        <f ca="1"/>
        <v>#N/A</v>
      </c>
      <c r="AA863" s="685"/>
      <c r="AB863" s="684"/>
    </row>
    <row r="864" spans="22:28" x14ac:dyDescent="0.2">
      <c r="V864" s="687"/>
      <c r="W864" s="686" t="str">
        <f t="shared" si="20"/>
        <v>1w</v>
      </c>
      <c r="X864" s="682" t="e">
        <f ca="1">_xll.qlCalendarAdvance(Calendar,X863,W864,"f",FALSE)</f>
        <v>#NAME?</v>
      </c>
      <c r="Y864" s="681" t="e">
        <f ca="1">_xll.qlCalendarAdvance(Calendar,X864,NDays&amp;"D")</f>
        <v>#NAME?</v>
      </c>
      <c r="Z864" s="680" t="e">
        <f ca="1"/>
        <v>#N/A</v>
      </c>
      <c r="AA864" s="685"/>
      <c r="AB864" s="684"/>
    </row>
    <row r="865" spans="22:28" x14ac:dyDescent="0.2">
      <c r="V865" s="687"/>
      <c r="W865" s="686" t="str">
        <f t="shared" si="20"/>
        <v>1w</v>
      </c>
      <c r="X865" s="682" t="e">
        <f ca="1">_xll.qlCalendarAdvance(Calendar,X864,W865,"f",FALSE)</f>
        <v>#NAME?</v>
      </c>
      <c r="Y865" s="681" t="e">
        <f ca="1">_xll.qlCalendarAdvance(Calendar,X865,NDays&amp;"D")</f>
        <v>#NAME?</v>
      </c>
      <c r="Z865" s="680" t="e">
        <f ca="1"/>
        <v>#N/A</v>
      </c>
      <c r="AA865" s="685"/>
      <c r="AB865" s="684"/>
    </row>
    <row r="866" spans="22:28" x14ac:dyDescent="0.2">
      <c r="V866" s="687"/>
      <c r="W866" s="686" t="str">
        <f t="shared" si="20"/>
        <v>1w</v>
      </c>
      <c r="X866" s="682" t="e">
        <f ca="1">_xll.qlCalendarAdvance(Calendar,X865,W866,"f",FALSE)</f>
        <v>#NAME?</v>
      </c>
      <c r="Y866" s="681" t="e">
        <f ca="1">_xll.qlCalendarAdvance(Calendar,X866,NDays&amp;"D")</f>
        <v>#NAME?</v>
      </c>
      <c r="Z866" s="680" t="e">
        <f ca="1"/>
        <v>#N/A</v>
      </c>
      <c r="AA866" s="685"/>
      <c r="AB866" s="684"/>
    </row>
    <row r="867" spans="22:28" x14ac:dyDescent="0.2">
      <c r="V867" s="687"/>
      <c r="W867" s="686" t="str">
        <f t="shared" si="20"/>
        <v>1w</v>
      </c>
      <c r="X867" s="682" t="e">
        <f ca="1">_xll.qlCalendarAdvance(Calendar,X866,W867,"f",FALSE)</f>
        <v>#NAME?</v>
      </c>
      <c r="Y867" s="681" t="e">
        <f ca="1">_xll.qlCalendarAdvance(Calendar,X867,NDays&amp;"D")</f>
        <v>#NAME?</v>
      </c>
      <c r="Z867" s="680" t="e">
        <f ca="1"/>
        <v>#N/A</v>
      </c>
      <c r="AA867" s="685"/>
      <c r="AB867" s="684"/>
    </row>
    <row r="868" spans="22:28" x14ac:dyDescent="0.2">
      <c r="V868" s="687"/>
      <c r="W868" s="686" t="str">
        <f t="shared" si="20"/>
        <v>1w</v>
      </c>
      <c r="X868" s="682" t="e">
        <f ca="1">_xll.qlCalendarAdvance(Calendar,X867,W868,"f",FALSE)</f>
        <v>#NAME?</v>
      </c>
      <c r="Y868" s="681" t="e">
        <f ca="1">_xll.qlCalendarAdvance(Calendar,X868,NDays&amp;"D")</f>
        <v>#NAME?</v>
      </c>
      <c r="Z868" s="680" t="e">
        <f ca="1"/>
        <v>#N/A</v>
      </c>
      <c r="AA868" s="685"/>
      <c r="AB868" s="684"/>
    </row>
    <row r="869" spans="22:28" x14ac:dyDescent="0.2">
      <c r="V869" s="687"/>
      <c r="W869" s="686" t="str">
        <f t="shared" si="20"/>
        <v>1w</v>
      </c>
      <c r="X869" s="682" t="e">
        <f ca="1">_xll.qlCalendarAdvance(Calendar,X868,W869,"f",FALSE)</f>
        <v>#NAME?</v>
      </c>
      <c r="Y869" s="681" t="e">
        <f ca="1">_xll.qlCalendarAdvance(Calendar,X869,NDays&amp;"D")</f>
        <v>#NAME?</v>
      </c>
      <c r="Z869" s="680" t="e">
        <f ca="1"/>
        <v>#N/A</v>
      </c>
      <c r="AA869" s="685"/>
      <c r="AB869" s="684"/>
    </row>
    <row r="870" spans="22:28" x14ac:dyDescent="0.2">
      <c r="V870" s="687"/>
      <c r="W870" s="686" t="str">
        <f t="shared" si="20"/>
        <v>1w</v>
      </c>
      <c r="X870" s="682" t="e">
        <f ca="1">_xll.qlCalendarAdvance(Calendar,X869,W870,"f",FALSE)</f>
        <v>#NAME?</v>
      </c>
      <c r="Y870" s="681" t="e">
        <f ca="1">_xll.qlCalendarAdvance(Calendar,X870,NDays&amp;"D")</f>
        <v>#NAME?</v>
      </c>
      <c r="Z870" s="680" t="e">
        <f ca="1"/>
        <v>#N/A</v>
      </c>
      <c r="AA870" s="685"/>
      <c r="AB870" s="684"/>
    </row>
    <row r="871" spans="22:28" x14ac:dyDescent="0.2">
      <c r="V871" s="687"/>
      <c r="W871" s="686" t="str">
        <f t="shared" si="20"/>
        <v>1w</v>
      </c>
      <c r="X871" s="682" t="e">
        <f ca="1">_xll.qlCalendarAdvance(Calendar,X870,W871,"f",FALSE)</f>
        <v>#NAME?</v>
      </c>
      <c r="Y871" s="681" t="e">
        <f ca="1">_xll.qlCalendarAdvance(Calendar,X871,NDays&amp;"D")</f>
        <v>#NAME?</v>
      </c>
      <c r="Z871" s="680" t="e">
        <f ca="1"/>
        <v>#N/A</v>
      </c>
      <c r="AA871" s="685"/>
      <c r="AB871" s="684"/>
    </row>
    <row r="872" spans="22:28" x14ac:dyDescent="0.2">
      <c r="V872" s="687"/>
      <c r="W872" s="686" t="str">
        <f t="shared" si="20"/>
        <v>1w</v>
      </c>
      <c r="X872" s="682" t="e">
        <f ca="1">_xll.qlCalendarAdvance(Calendar,X871,W872,"f",FALSE)</f>
        <v>#NAME?</v>
      </c>
      <c r="Y872" s="681" t="e">
        <f ca="1">_xll.qlCalendarAdvance(Calendar,X872,NDays&amp;"D")</f>
        <v>#NAME?</v>
      </c>
      <c r="Z872" s="680" t="e">
        <f ca="1"/>
        <v>#N/A</v>
      </c>
      <c r="AA872" s="685"/>
      <c r="AB872" s="684"/>
    </row>
    <row r="873" spans="22:28" x14ac:dyDescent="0.2">
      <c r="V873" s="687"/>
      <c r="W873" s="686" t="str">
        <f t="shared" si="20"/>
        <v>1w</v>
      </c>
      <c r="X873" s="682" t="e">
        <f ca="1">_xll.qlCalendarAdvance(Calendar,X872,W873,"f",FALSE)</f>
        <v>#NAME?</v>
      </c>
      <c r="Y873" s="681" t="e">
        <f ca="1">_xll.qlCalendarAdvance(Calendar,X873,NDays&amp;"D")</f>
        <v>#NAME?</v>
      </c>
      <c r="Z873" s="680" t="e">
        <f ca="1"/>
        <v>#N/A</v>
      </c>
      <c r="AA873" s="685"/>
      <c r="AB873" s="684"/>
    </row>
    <row r="874" spans="22:28" x14ac:dyDescent="0.2">
      <c r="V874" s="687"/>
      <c r="W874" s="686" t="str">
        <f t="shared" si="20"/>
        <v>1w</v>
      </c>
      <c r="X874" s="682" t="e">
        <f ca="1">_xll.qlCalendarAdvance(Calendar,X873,W874,"f",FALSE)</f>
        <v>#NAME?</v>
      </c>
      <c r="Y874" s="681" t="e">
        <f ca="1">_xll.qlCalendarAdvance(Calendar,X874,NDays&amp;"D")</f>
        <v>#NAME?</v>
      </c>
      <c r="Z874" s="680" t="e">
        <f ca="1"/>
        <v>#N/A</v>
      </c>
      <c r="AA874" s="685"/>
      <c r="AB874" s="684"/>
    </row>
    <row r="875" spans="22:28" x14ac:dyDescent="0.2">
      <c r="V875" s="687"/>
      <c r="W875" s="686" t="str">
        <f t="shared" si="20"/>
        <v>1w</v>
      </c>
      <c r="X875" s="682" t="e">
        <f ca="1">_xll.qlCalendarAdvance(Calendar,X874,W875,"f",FALSE)</f>
        <v>#NAME?</v>
      </c>
      <c r="Y875" s="681" t="e">
        <f ca="1">_xll.qlCalendarAdvance(Calendar,X875,NDays&amp;"D")</f>
        <v>#NAME?</v>
      </c>
      <c r="Z875" s="680" t="e">
        <f ca="1"/>
        <v>#N/A</v>
      </c>
      <c r="AA875" s="685"/>
      <c r="AB875" s="684"/>
    </row>
    <row r="876" spans="22:28" x14ac:dyDescent="0.2">
      <c r="V876" s="687"/>
      <c r="W876" s="686" t="str">
        <f t="shared" si="20"/>
        <v>1w</v>
      </c>
      <c r="X876" s="682" t="e">
        <f ca="1">_xll.qlCalendarAdvance(Calendar,X875,W876,"f",FALSE)</f>
        <v>#NAME?</v>
      </c>
      <c r="Y876" s="681" t="e">
        <f ca="1">_xll.qlCalendarAdvance(Calendar,X876,NDays&amp;"D")</f>
        <v>#NAME?</v>
      </c>
      <c r="Z876" s="680" t="e">
        <f ca="1"/>
        <v>#N/A</v>
      </c>
      <c r="AA876" s="685"/>
      <c r="AB876" s="684"/>
    </row>
    <row r="877" spans="22:28" x14ac:dyDescent="0.2">
      <c r="V877" s="687"/>
      <c r="W877" s="686" t="str">
        <f t="shared" si="20"/>
        <v>1w</v>
      </c>
      <c r="X877" s="682" t="e">
        <f ca="1">_xll.qlCalendarAdvance(Calendar,X876,W877,"f",FALSE)</f>
        <v>#NAME?</v>
      </c>
      <c r="Y877" s="681" t="e">
        <f ca="1">_xll.qlCalendarAdvance(Calendar,X877,NDays&amp;"D")</f>
        <v>#NAME?</v>
      </c>
      <c r="Z877" s="680" t="e">
        <f ca="1"/>
        <v>#N/A</v>
      </c>
      <c r="AA877" s="685"/>
      <c r="AB877" s="684"/>
    </row>
    <row r="878" spans="22:28" x14ac:dyDescent="0.2">
      <c r="V878" s="687"/>
      <c r="W878" s="686" t="str">
        <f t="shared" si="20"/>
        <v>1w</v>
      </c>
      <c r="X878" s="682" t="e">
        <f ca="1">_xll.qlCalendarAdvance(Calendar,X877,W878,"f",FALSE)</f>
        <v>#NAME?</v>
      </c>
      <c r="Y878" s="681" t="e">
        <f ca="1">_xll.qlCalendarAdvance(Calendar,X878,NDays&amp;"D")</f>
        <v>#NAME?</v>
      </c>
      <c r="Z878" s="680" t="e">
        <f ca="1"/>
        <v>#N/A</v>
      </c>
      <c r="AA878" s="685"/>
      <c r="AB878" s="684"/>
    </row>
    <row r="879" spans="22:28" x14ac:dyDescent="0.2">
      <c r="V879" s="687"/>
      <c r="W879" s="686" t="str">
        <f t="shared" si="20"/>
        <v>1w</v>
      </c>
      <c r="X879" s="682" t="e">
        <f ca="1">_xll.qlCalendarAdvance(Calendar,X878,W879,"f",FALSE)</f>
        <v>#NAME?</v>
      </c>
      <c r="Y879" s="681" t="e">
        <f ca="1">_xll.qlCalendarAdvance(Calendar,X879,NDays&amp;"D")</f>
        <v>#NAME?</v>
      </c>
      <c r="Z879" s="680" t="e">
        <f ca="1"/>
        <v>#N/A</v>
      </c>
      <c r="AA879" s="685"/>
      <c r="AB879" s="684"/>
    </row>
    <row r="880" spans="22:28" x14ac:dyDescent="0.2">
      <c r="V880" s="687"/>
      <c r="W880" s="686" t="str">
        <f t="shared" si="20"/>
        <v>1w</v>
      </c>
      <c r="X880" s="682" t="e">
        <f ca="1">_xll.qlCalendarAdvance(Calendar,X879,W880,"f",FALSE)</f>
        <v>#NAME?</v>
      </c>
      <c r="Y880" s="681" t="e">
        <f ca="1">_xll.qlCalendarAdvance(Calendar,X880,NDays&amp;"D")</f>
        <v>#NAME?</v>
      </c>
      <c r="Z880" s="680" t="e">
        <f ca="1"/>
        <v>#N/A</v>
      </c>
      <c r="AA880" s="685"/>
      <c r="AB880" s="684"/>
    </row>
    <row r="881" spans="22:28" x14ac:dyDescent="0.2">
      <c r="V881" s="687"/>
      <c r="W881" s="686" t="str">
        <f t="shared" si="20"/>
        <v>1w</v>
      </c>
      <c r="X881" s="682" t="e">
        <f ca="1">_xll.qlCalendarAdvance(Calendar,X880,W881,"f",FALSE)</f>
        <v>#NAME?</v>
      </c>
      <c r="Y881" s="681" t="e">
        <f ca="1">_xll.qlCalendarAdvance(Calendar,X881,NDays&amp;"D")</f>
        <v>#NAME?</v>
      </c>
      <c r="Z881" s="680" t="e">
        <f ca="1"/>
        <v>#N/A</v>
      </c>
      <c r="AA881" s="685"/>
      <c r="AB881" s="684"/>
    </row>
    <row r="882" spans="22:28" x14ac:dyDescent="0.2">
      <c r="V882" s="687"/>
      <c r="W882" s="686" t="str">
        <f t="shared" si="20"/>
        <v>1w</v>
      </c>
      <c r="X882" s="682" t="e">
        <f ca="1">_xll.qlCalendarAdvance(Calendar,X881,W882,"f",FALSE)</f>
        <v>#NAME?</v>
      </c>
      <c r="Y882" s="681" t="e">
        <f ca="1">_xll.qlCalendarAdvance(Calendar,X882,NDays&amp;"D")</f>
        <v>#NAME?</v>
      </c>
      <c r="Z882" s="680" t="e">
        <f ca="1"/>
        <v>#N/A</v>
      </c>
      <c r="AA882" s="685"/>
      <c r="AB882" s="684"/>
    </row>
    <row r="883" spans="22:28" x14ac:dyDescent="0.2">
      <c r="V883" s="687"/>
      <c r="W883" s="686" t="str">
        <f t="shared" si="20"/>
        <v>1w</v>
      </c>
      <c r="X883" s="682" t="e">
        <f ca="1">_xll.qlCalendarAdvance(Calendar,X882,W883,"f",FALSE)</f>
        <v>#NAME?</v>
      </c>
      <c r="Y883" s="681" t="e">
        <f ca="1">_xll.qlCalendarAdvance(Calendar,X883,NDays&amp;"D")</f>
        <v>#NAME?</v>
      </c>
      <c r="Z883" s="680" t="e">
        <f ca="1"/>
        <v>#N/A</v>
      </c>
      <c r="AA883" s="685"/>
      <c r="AB883" s="684"/>
    </row>
    <row r="884" spans="22:28" x14ac:dyDescent="0.2">
      <c r="V884" s="687"/>
      <c r="W884" s="686" t="str">
        <f t="shared" si="20"/>
        <v>1w</v>
      </c>
      <c r="X884" s="682" t="e">
        <f ca="1">_xll.qlCalendarAdvance(Calendar,X883,W884,"f",FALSE)</f>
        <v>#NAME?</v>
      </c>
      <c r="Y884" s="681" t="e">
        <f ca="1">_xll.qlCalendarAdvance(Calendar,X884,NDays&amp;"D")</f>
        <v>#NAME?</v>
      </c>
      <c r="Z884" s="680" t="e">
        <f ca="1"/>
        <v>#N/A</v>
      </c>
      <c r="AA884" s="685"/>
      <c r="AB884" s="684"/>
    </row>
    <row r="885" spans="22:28" x14ac:dyDescent="0.2">
      <c r="V885" s="687"/>
      <c r="W885" s="686" t="str">
        <f t="shared" si="20"/>
        <v>1w</v>
      </c>
      <c r="X885" s="682" t="e">
        <f ca="1">_xll.qlCalendarAdvance(Calendar,X884,W885,"f",FALSE)</f>
        <v>#NAME?</v>
      </c>
      <c r="Y885" s="681" t="e">
        <f ca="1">_xll.qlCalendarAdvance(Calendar,X885,NDays&amp;"D")</f>
        <v>#NAME?</v>
      </c>
      <c r="Z885" s="680" t="e">
        <f ca="1"/>
        <v>#N/A</v>
      </c>
      <c r="AA885" s="685"/>
      <c r="AB885" s="684"/>
    </row>
    <row r="886" spans="22:28" x14ac:dyDescent="0.2">
      <c r="V886" s="687"/>
      <c r="W886" s="686" t="str">
        <f t="shared" si="20"/>
        <v>1w</v>
      </c>
      <c r="X886" s="682" t="e">
        <f ca="1">_xll.qlCalendarAdvance(Calendar,X885,W886,"f",FALSE)</f>
        <v>#NAME?</v>
      </c>
      <c r="Y886" s="681" t="e">
        <f ca="1">_xll.qlCalendarAdvance(Calendar,X886,NDays&amp;"D")</f>
        <v>#NAME?</v>
      </c>
      <c r="Z886" s="680" t="e">
        <f ca="1"/>
        <v>#N/A</v>
      </c>
      <c r="AA886" s="685"/>
      <c r="AB886" s="684"/>
    </row>
    <row r="887" spans="22:28" x14ac:dyDescent="0.2">
      <c r="V887" s="687"/>
      <c r="W887" s="686" t="str">
        <f t="shared" si="20"/>
        <v>1w</v>
      </c>
      <c r="X887" s="682" t="e">
        <f ca="1">_xll.qlCalendarAdvance(Calendar,X886,W887,"f",FALSE)</f>
        <v>#NAME?</v>
      </c>
      <c r="Y887" s="681" t="e">
        <f ca="1">_xll.qlCalendarAdvance(Calendar,X887,NDays&amp;"D")</f>
        <v>#NAME?</v>
      </c>
      <c r="Z887" s="680" t="e">
        <f ca="1"/>
        <v>#N/A</v>
      </c>
      <c r="AA887" s="685"/>
      <c r="AB887" s="684"/>
    </row>
    <row r="888" spans="22:28" x14ac:dyDescent="0.2">
      <c r="V888" s="687"/>
      <c r="W888" s="686" t="str">
        <f t="shared" si="20"/>
        <v>1w</v>
      </c>
      <c r="X888" s="682" t="e">
        <f ca="1">_xll.qlCalendarAdvance(Calendar,X887,W888,"f",FALSE)</f>
        <v>#NAME?</v>
      </c>
      <c r="Y888" s="681" t="e">
        <f ca="1">_xll.qlCalendarAdvance(Calendar,X888,NDays&amp;"D")</f>
        <v>#NAME?</v>
      </c>
      <c r="Z888" s="680" t="e">
        <f ca="1"/>
        <v>#N/A</v>
      </c>
      <c r="AA888" s="685"/>
      <c r="AB888" s="684"/>
    </row>
    <row r="889" spans="22:28" x14ac:dyDescent="0.2">
      <c r="V889" s="687"/>
      <c r="W889" s="686" t="str">
        <f t="shared" si="20"/>
        <v>1w</v>
      </c>
      <c r="X889" s="682" t="e">
        <f ca="1">_xll.qlCalendarAdvance(Calendar,X888,W889,"f",FALSE)</f>
        <v>#NAME?</v>
      </c>
      <c r="Y889" s="681" t="e">
        <f ca="1">_xll.qlCalendarAdvance(Calendar,X889,NDays&amp;"D")</f>
        <v>#NAME?</v>
      </c>
      <c r="Z889" s="680" t="e">
        <f ca="1"/>
        <v>#N/A</v>
      </c>
      <c r="AA889" s="685"/>
      <c r="AB889" s="684"/>
    </row>
    <row r="890" spans="22:28" x14ac:dyDescent="0.2">
      <c r="V890" s="687"/>
      <c r="W890" s="686" t="str">
        <f t="shared" si="20"/>
        <v>1w</v>
      </c>
      <c r="X890" s="682" t="e">
        <f ca="1">_xll.qlCalendarAdvance(Calendar,X889,W890,"f",FALSE)</f>
        <v>#NAME?</v>
      </c>
      <c r="Y890" s="681" t="e">
        <f ca="1">_xll.qlCalendarAdvance(Calendar,X890,NDays&amp;"D")</f>
        <v>#NAME?</v>
      </c>
      <c r="Z890" s="680" t="e">
        <f ca="1"/>
        <v>#N/A</v>
      </c>
      <c r="AA890" s="685"/>
      <c r="AB890" s="684"/>
    </row>
    <row r="891" spans="22:28" x14ac:dyDescent="0.2">
      <c r="V891" s="687"/>
      <c r="W891" s="686" t="str">
        <f t="shared" si="20"/>
        <v>1w</v>
      </c>
      <c r="X891" s="682" t="e">
        <f ca="1">_xll.qlCalendarAdvance(Calendar,X890,W891,"f",FALSE)</f>
        <v>#NAME?</v>
      </c>
      <c r="Y891" s="681" t="e">
        <f ca="1">_xll.qlCalendarAdvance(Calendar,X891,NDays&amp;"D")</f>
        <v>#NAME?</v>
      </c>
      <c r="Z891" s="680" t="e">
        <f ca="1"/>
        <v>#N/A</v>
      </c>
      <c r="AA891" s="685"/>
      <c r="AB891" s="684"/>
    </row>
    <row r="892" spans="22:28" x14ac:dyDescent="0.2">
      <c r="V892" s="687"/>
      <c r="W892" s="686" t="str">
        <f t="shared" si="20"/>
        <v>1w</v>
      </c>
      <c r="X892" s="682" t="e">
        <f ca="1">_xll.qlCalendarAdvance(Calendar,X891,W892,"f",FALSE)</f>
        <v>#NAME?</v>
      </c>
      <c r="Y892" s="681" t="e">
        <f ca="1">_xll.qlCalendarAdvance(Calendar,X892,NDays&amp;"D")</f>
        <v>#NAME?</v>
      </c>
      <c r="Z892" s="680" t="e">
        <f ca="1"/>
        <v>#N/A</v>
      </c>
      <c r="AA892" s="685"/>
      <c r="AB892" s="684"/>
    </row>
    <row r="893" spans="22:28" x14ac:dyDescent="0.2">
      <c r="V893" s="687"/>
      <c r="W893" s="686" t="str">
        <f t="shared" si="20"/>
        <v>1w</v>
      </c>
      <c r="X893" s="682" t="e">
        <f ca="1">_xll.qlCalendarAdvance(Calendar,X892,W893,"f",FALSE)</f>
        <v>#NAME?</v>
      </c>
      <c r="Y893" s="681" t="e">
        <f ca="1">_xll.qlCalendarAdvance(Calendar,X893,NDays&amp;"D")</f>
        <v>#NAME?</v>
      </c>
      <c r="Z893" s="680" t="e">
        <f ca="1"/>
        <v>#N/A</v>
      </c>
      <c r="AA893" s="685"/>
      <c r="AB893" s="684"/>
    </row>
    <row r="894" spans="22:28" x14ac:dyDescent="0.2">
      <c r="V894" s="687"/>
      <c r="W894" s="686" t="str">
        <f t="shared" si="20"/>
        <v>1w</v>
      </c>
      <c r="X894" s="682" t="e">
        <f ca="1">_xll.qlCalendarAdvance(Calendar,X893,W894,"f",FALSE)</f>
        <v>#NAME?</v>
      </c>
      <c r="Y894" s="681" t="e">
        <f ca="1">_xll.qlCalendarAdvance(Calendar,X894,NDays&amp;"D")</f>
        <v>#NAME?</v>
      </c>
      <c r="Z894" s="680" t="e">
        <f ca="1"/>
        <v>#N/A</v>
      </c>
      <c r="AA894" s="685"/>
      <c r="AB894" s="684"/>
    </row>
    <row r="895" spans="22:28" x14ac:dyDescent="0.2">
      <c r="V895" s="687"/>
      <c r="W895" s="686" t="str">
        <f t="shared" si="20"/>
        <v>1w</v>
      </c>
      <c r="X895" s="682" t="e">
        <f ca="1">_xll.qlCalendarAdvance(Calendar,X894,W895,"f",FALSE)</f>
        <v>#NAME?</v>
      </c>
      <c r="Y895" s="681" t="e">
        <f ca="1">_xll.qlCalendarAdvance(Calendar,X895,NDays&amp;"D")</f>
        <v>#NAME?</v>
      </c>
      <c r="Z895" s="680" t="e">
        <f ca="1"/>
        <v>#N/A</v>
      </c>
      <c r="AA895" s="685"/>
      <c r="AB895" s="684"/>
    </row>
    <row r="896" spans="22:28" x14ac:dyDescent="0.2">
      <c r="V896" s="687"/>
      <c r="W896" s="686" t="str">
        <f t="shared" si="20"/>
        <v>1w</v>
      </c>
      <c r="X896" s="682" t="e">
        <f ca="1">_xll.qlCalendarAdvance(Calendar,X895,W896,"f",FALSE)</f>
        <v>#NAME?</v>
      </c>
      <c r="Y896" s="681" t="e">
        <f ca="1">_xll.qlCalendarAdvance(Calendar,X896,NDays&amp;"D")</f>
        <v>#NAME?</v>
      </c>
      <c r="Z896" s="680" t="e">
        <f ca="1"/>
        <v>#N/A</v>
      </c>
      <c r="AA896" s="685"/>
      <c r="AB896" s="684"/>
    </row>
    <row r="897" spans="22:28" x14ac:dyDescent="0.2">
      <c r="V897" s="687"/>
      <c r="W897" s="686" t="str">
        <f t="shared" si="20"/>
        <v>1w</v>
      </c>
      <c r="X897" s="682" t="e">
        <f ca="1">_xll.qlCalendarAdvance(Calendar,X896,W897,"f",FALSE)</f>
        <v>#NAME?</v>
      </c>
      <c r="Y897" s="681" t="e">
        <f ca="1">_xll.qlCalendarAdvance(Calendar,X897,NDays&amp;"D")</f>
        <v>#NAME?</v>
      </c>
      <c r="Z897" s="680" t="e">
        <f ca="1"/>
        <v>#N/A</v>
      </c>
      <c r="AA897" s="685"/>
      <c r="AB897" s="684"/>
    </row>
    <row r="898" spans="22:28" x14ac:dyDescent="0.2">
      <c r="V898" s="687"/>
      <c r="W898" s="686" t="str">
        <f t="shared" si="20"/>
        <v>1w</v>
      </c>
      <c r="X898" s="682" t="e">
        <f ca="1">_xll.qlCalendarAdvance(Calendar,X897,W898,"f",FALSE)</f>
        <v>#NAME?</v>
      </c>
      <c r="Y898" s="681" t="e">
        <f ca="1">_xll.qlCalendarAdvance(Calendar,X898,NDays&amp;"D")</f>
        <v>#NAME?</v>
      </c>
      <c r="Z898" s="680" t="e">
        <f ca="1"/>
        <v>#N/A</v>
      </c>
      <c r="AA898" s="685"/>
      <c r="AB898" s="684"/>
    </row>
    <row r="899" spans="22:28" x14ac:dyDescent="0.2">
      <c r="V899" s="687"/>
      <c r="W899" s="686" t="str">
        <f t="shared" si="20"/>
        <v>1w</v>
      </c>
      <c r="X899" s="682" t="e">
        <f ca="1">_xll.qlCalendarAdvance(Calendar,X898,W899,"f",FALSE)</f>
        <v>#NAME?</v>
      </c>
      <c r="Y899" s="681" t="e">
        <f ca="1">_xll.qlCalendarAdvance(Calendar,X899,NDays&amp;"D")</f>
        <v>#NAME?</v>
      </c>
      <c r="Z899" s="680" t="e">
        <f ca="1"/>
        <v>#N/A</v>
      </c>
      <c r="AA899" s="685"/>
      <c r="AB899" s="684"/>
    </row>
    <row r="900" spans="22:28" x14ac:dyDescent="0.2">
      <c r="V900" s="687"/>
      <c r="W900" s="686" t="str">
        <f t="shared" si="20"/>
        <v>1w</v>
      </c>
      <c r="X900" s="682" t="e">
        <f ca="1">_xll.qlCalendarAdvance(Calendar,X899,W900,"f",FALSE)</f>
        <v>#NAME?</v>
      </c>
      <c r="Y900" s="681" t="e">
        <f ca="1">_xll.qlCalendarAdvance(Calendar,X900,NDays&amp;"D")</f>
        <v>#NAME?</v>
      </c>
      <c r="Z900" s="680" t="e">
        <f ca="1"/>
        <v>#N/A</v>
      </c>
      <c r="AA900" s="685"/>
      <c r="AB900" s="684"/>
    </row>
    <row r="901" spans="22:28" x14ac:dyDescent="0.2">
      <c r="V901" s="687"/>
      <c r="W901" s="686" t="str">
        <f t="shared" si="20"/>
        <v>1w</v>
      </c>
      <c r="X901" s="682" t="e">
        <f ca="1">_xll.qlCalendarAdvance(Calendar,X900,W901,"f",FALSE)</f>
        <v>#NAME?</v>
      </c>
      <c r="Y901" s="681" t="e">
        <f ca="1">_xll.qlCalendarAdvance(Calendar,X901,NDays&amp;"D")</f>
        <v>#NAME?</v>
      </c>
      <c r="Z901" s="680" t="e">
        <f ca="1"/>
        <v>#N/A</v>
      </c>
      <c r="AA901" s="685"/>
      <c r="AB901" s="684"/>
    </row>
    <row r="902" spans="22:28" x14ac:dyDescent="0.2">
      <c r="V902" s="687"/>
      <c r="W902" s="686" t="str">
        <f t="shared" si="20"/>
        <v>1w</v>
      </c>
      <c r="X902" s="682" t="e">
        <f ca="1">_xll.qlCalendarAdvance(Calendar,X901,W902,"f",FALSE)</f>
        <v>#NAME?</v>
      </c>
      <c r="Y902" s="681" t="e">
        <f ca="1">_xll.qlCalendarAdvance(Calendar,X902,NDays&amp;"D")</f>
        <v>#NAME?</v>
      </c>
      <c r="Z902" s="680" t="e">
        <f ca="1"/>
        <v>#N/A</v>
      </c>
      <c r="AA902" s="685"/>
      <c r="AB902" s="684"/>
    </row>
    <row r="903" spans="22:28" x14ac:dyDescent="0.2">
      <c r="V903" s="687"/>
      <c r="W903" s="686" t="str">
        <f t="shared" si="20"/>
        <v>1w</v>
      </c>
      <c r="X903" s="682" t="e">
        <f ca="1">_xll.qlCalendarAdvance(Calendar,X902,W903,"f",FALSE)</f>
        <v>#NAME?</v>
      </c>
      <c r="Y903" s="681" t="e">
        <f ca="1">_xll.qlCalendarAdvance(Calendar,X903,NDays&amp;"D")</f>
        <v>#NAME?</v>
      </c>
      <c r="Z903" s="680" t="e">
        <f ca="1"/>
        <v>#N/A</v>
      </c>
      <c r="AA903" s="685"/>
      <c r="AB903" s="684"/>
    </row>
    <row r="904" spans="22:28" x14ac:dyDescent="0.2">
      <c r="V904" s="687"/>
      <c r="W904" s="686" t="str">
        <f t="shared" si="20"/>
        <v>1w</v>
      </c>
      <c r="X904" s="682" t="e">
        <f ca="1">_xll.qlCalendarAdvance(Calendar,X903,W904,"f",FALSE)</f>
        <v>#NAME?</v>
      </c>
      <c r="Y904" s="681" t="e">
        <f ca="1">_xll.qlCalendarAdvance(Calendar,X904,NDays&amp;"D")</f>
        <v>#NAME?</v>
      </c>
      <c r="Z904" s="680" t="e">
        <f ca="1"/>
        <v>#N/A</v>
      </c>
      <c r="AA904" s="685"/>
      <c r="AB904" s="684"/>
    </row>
    <row r="905" spans="22:28" x14ac:dyDescent="0.2">
      <c r="V905" s="687"/>
      <c r="W905" s="686" t="str">
        <f t="shared" si="20"/>
        <v>1w</v>
      </c>
      <c r="X905" s="682" t="e">
        <f ca="1">_xll.qlCalendarAdvance(Calendar,X904,W905,"f",FALSE)</f>
        <v>#NAME?</v>
      </c>
      <c r="Y905" s="681" t="e">
        <f ca="1">_xll.qlCalendarAdvance(Calendar,X905,NDays&amp;"D")</f>
        <v>#NAME?</v>
      </c>
      <c r="Z905" s="680" t="e">
        <f ca="1"/>
        <v>#N/A</v>
      </c>
      <c r="AA905" s="685"/>
      <c r="AB905" s="684"/>
    </row>
    <row r="906" spans="22:28" x14ac:dyDescent="0.2">
      <c r="V906" s="687"/>
      <c r="W906" s="686" t="str">
        <f t="shared" si="20"/>
        <v>1w</v>
      </c>
      <c r="X906" s="682" t="e">
        <f ca="1">_xll.qlCalendarAdvance(Calendar,X905,W906,"f",FALSE)</f>
        <v>#NAME?</v>
      </c>
      <c r="Y906" s="681" t="e">
        <f ca="1">_xll.qlCalendarAdvance(Calendar,X906,NDays&amp;"D")</f>
        <v>#NAME?</v>
      </c>
      <c r="Z906" s="680" t="e">
        <f ca="1"/>
        <v>#N/A</v>
      </c>
      <c r="AA906" s="685"/>
      <c r="AB906" s="684"/>
    </row>
    <row r="907" spans="22:28" x14ac:dyDescent="0.2">
      <c r="V907" s="687"/>
      <c r="W907" s="686" t="str">
        <f t="shared" si="20"/>
        <v>1w</v>
      </c>
      <c r="X907" s="682" t="e">
        <f ca="1">_xll.qlCalendarAdvance(Calendar,X906,W907,"f",FALSE)</f>
        <v>#NAME?</v>
      </c>
      <c r="Y907" s="681" t="e">
        <f ca="1">_xll.qlCalendarAdvance(Calendar,X907,NDays&amp;"D")</f>
        <v>#NAME?</v>
      </c>
      <c r="Z907" s="680" t="e">
        <f ca="1"/>
        <v>#N/A</v>
      </c>
      <c r="AA907" s="685"/>
      <c r="AB907" s="684"/>
    </row>
    <row r="908" spans="22:28" x14ac:dyDescent="0.2">
      <c r="V908" s="687"/>
      <c r="W908" s="686" t="str">
        <f t="shared" si="20"/>
        <v>1w</v>
      </c>
      <c r="X908" s="682" t="e">
        <f ca="1">_xll.qlCalendarAdvance(Calendar,X907,W908,"f",FALSE)</f>
        <v>#NAME?</v>
      </c>
      <c r="Y908" s="681" t="e">
        <f ca="1">_xll.qlCalendarAdvance(Calendar,X908,NDays&amp;"D")</f>
        <v>#NAME?</v>
      </c>
      <c r="Z908" s="680" t="e">
        <f ca="1"/>
        <v>#N/A</v>
      </c>
      <c r="AA908" s="685"/>
      <c r="AB908" s="684"/>
    </row>
    <row r="909" spans="22:28" x14ac:dyDescent="0.2">
      <c r="V909" s="687"/>
      <c r="W909" s="686" t="str">
        <f t="shared" si="20"/>
        <v>1w</v>
      </c>
      <c r="X909" s="682" t="e">
        <f ca="1">_xll.qlCalendarAdvance(Calendar,X908,W909,"f",FALSE)</f>
        <v>#NAME?</v>
      </c>
      <c r="Y909" s="681" t="e">
        <f ca="1">_xll.qlCalendarAdvance(Calendar,X909,NDays&amp;"D")</f>
        <v>#NAME?</v>
      </c>
      <c r="Z909" s="680" t="e">
        <f ca="1"/>
        <v>#N/A</v>
      </c>
      <c r="AA909" s="685"/>
      <c r="AB909" s="684"/>
    </row>
    <row r="910" spans="22:28" x14ac:dyDescent="0.2">
      <c r="V910" s="687"/>
      <c r="W910" s="686" t="str">
        <f t="shared" si="20"/>
        <v>1w</v>
      </c>
      <c r="X910" s="682" t="e">
        <f ca="1">_xll.qlCalendarAdvance(Calendar,X909,W910,"f",FALSE)</f>
        <v>#NAME?</v>
      </c>
      <c r="Y910" s="681" t="e">
        <f ca="1">_xll.qlCalendarAdvance(Calendar,X910,NDays&amp;"D")</f>
        <v>#NAME?</v>
      </c>
      <c r="Z910" s="680" t="e">
        <f ca="1"/>
        <v>#N/A</v>
      </c>
      <c r="AA910" s="685"/>
      <c r="AB910" s="684"/>
    </row>
    <row r="911" spans="22:28" x14ac:dyDescent="0.2">
      <c r="V911" s="687"/>
      <c r="W911" s="686" t="str">
        <f t="shared" si="20"/>
        <v>1w</v>
      </c>
      <c r="X911" s="682" t="e">
        <f ca="1">_xll.qlCalendarAdvance(Calendar,X910,W911,"f",FALSE)</f>
        <v>#NAME?</v>
      </c>
      <c r="Y911" s="681" t="e">
        <f ca="1">_xll.qlCalendarAdvance(Calendar,X911,NDays&amp;"D")</f>
        <v>#NAME?</v>
      </c>
      <c r="Z911" s="680" t="e">
        <f ca="1"/>
        <v>#N/A</v>
      </c>
      <c r="AA911" s="685"/>
      <c r="AB911" s="684"/>
    </row>
    <row r="912" spans="22:28" x14ac:dyDescent="0.2">
      <c r="V912" s="687"/>
      <c r="W912" s="686" t="str">
        <f t="shared" si="20"/>
        <v>1w</v>
      </c>
      <c r="X912" s="682" t="e">
        <f ca="1">_xll.qlCalendarAdvance(Calendar,X911,W912,"f",FALSE)</f>
        <v>#NAME?</v>
      </c>
      <c r="Y912" s="681" t="e">
        <f ca="1">_xll.qlCalendarAdvance(Calendar,X912,NDays&amp;"D")</f>
        <v>#NAME?</v>
      </c>
      <c r="Z912" s="680" t="e">
        <f ca="1"/>
        <v>#N/A</v>
      </c>
      <c r="AA912" s="685"/>
      <c r="AB912" s="684"/>
    </row>
    <row r="913" spans="22:28" x14ac:dyDescent="0.2">
      <c r="V913" s="687"/>
      <c r="W913" s="686" t="str">
        <f t="shared" si="20"/>
        <v>1w</v>
      </c>
      <c r="X913" s="682" t="e">
        <f ca="1">_xll.qlCalendarAdvance(Calendar,X912,W913,"f",FALSE)</f>
        <v>#NAME?</v>
      </c>
      <c r="Y913" s="681" t="e">
        <f ca="1">_xll.qlCalendarAdvance(Calendar,X913,NDays&amp;"D")</f>
        <v>#NAME?</v>
      </c>
      <c r="Z913" s="680" t="e">
        <f ca="1"/>
        <v>#N/A</v>
      </c>
      <c r="AA913" s="685"/>
      <c r="AB913" s="684"/>
    </row>
    <row r="914" spans="22:28" x14ac:dyDescent="0.2">
      <c r="V914" s="687"/>
      <c r="W914" s="686" t="str">
        <f t="shared" ref="W914:W977" si="21">W913</f>
        <v>1w</v>
      </c>
      <c r="X914" s="682" t="e">
        <f ca="1">_xll.qlCalendarAdvance(Calendar,X913,W914,"f",FALSE)</f>
        <v>#NAME?</v>
      </c>
      <c r="Y914" s="681" t="e">
        <f ca="1">_xll.qlCalendarAdvance(Calendar,X914,NDays&amp;"D")</f>
        <v>#NAME?</v>
      </c>
      <c r="Z914" s="680" t="e">
        <f ca="1"/>
        <v>#N/A</v>
      </c>
      <c r="AA914" s="685"/>
      <c r="AB914" s="684"/>
    </row>
    <row r="915" spans="22:28" x14ac:dyDescent="0.2">
      <c r="V915" s="687"/>
      <c r="W915" s="686" t="str">
        <f t="shared" si="21"/>
        <v>1w</v>
      </c>
      <c r="X915" s="682" t="e">
        <f ca="1">_xll.qlCalendarAdvance(Calendar,X914,W915,"f",FALSE)</f>
        <v>#NAME?</v>
      </c>
      <c r="Y915" s="681" t="e">
        <f ca="1">_xll.qlCalendarAdvance(Calendar,X915,NDays&amp;"D")</f>
        <v>#NAME?</v>
      </c>
      <c r="Z915" s="680" t="e">
        <f ca="1"/>
        <v>#N/A</v>
      </c>
      <c r="AA915" s="685"/>
      <c r="AB915" s="684"/>
    </row>
    <row r="916" spans="22:28" x14ac:dyDescent="0.2">
      <c r="V916" s="687"/>
      <c r="W916" s="686" t="str">
        <f t="shared" si="21"/>
        <v>1w</v>
      </c>
      <c r="X916" s="682" t="e">
        <f ca="1">_xll.qlCalendarAdvance(Calendar,X915,W916,"f",FALSE)</f>
        <v>#NAME?</v>
      </c>
      <c r="Y916" s="681" t="e">
        <f ca="1">_xll.qlCalendarAdvance(Calendar,X916,NDays&amp;"D")</f>
        <v>#NAME?</v>
      </c>
      <c r="Z916" s="680" t="e">
        <f ca="1"/>
        <v>#N/A</v>
      </c>
      <c r="AA916" s="685"/>
      <c r="AB916" s="684"/>
    </row>
    <row r="917" spans="22:28" x14ac:dyDescent="0.2">
      <c r="V917" s="687"/>
      <c r="W917" s="686" t="str">
        <f t="shared" si="21"/>
        <v>1w</v>
      </c>
      <c r="X917" s="682" t="e">
        <f ca="1">_xll.qlCalendarAdvance(Calendar,X916,W917,"f",FALSE)</f>
        <v>#NAME?</v>
      </c>
      <c r="Y917" s="681" t="e">
        <f ca="1">_xll.qlCalendarAdvance(Calendar,X917,NDays&amp;"D")</f>
        <v>#NAME?</v>
      </c>
      <c r="Z917" s="680" t="e">
        <f ca="1"/>
        <v>#N/A</v>
      </c>
      <c r="AA917" s="685"/>
      <c r="AB917" s="684"/>
    </row>
    <row r="918" spans="22:28" x14ac:dyDescent="0.2">
      <c r="V918" s="687"/>
      <c r="W918" s="686" t="str">
        <f t="shared" si="21"/>
        <v>1w</v>
      </c>
      <c r="X918" s="682" t="e">
        <f ca="1">_xll.qlCalendarAdvance(Calendar,X917,W918,"f",FALSE)</f>
        <v>#NAME?</v>
      </c>
      <c r="Y918" s="681" t="e">
        <f ca="1">_xll.qlCalendarAdvance(Calendar,X918,NDays&amp;"D")</f>
        <v>#NAME?</v>
      </c>
      <c r="Z918" s="680" t="e">
        <f ca="1"/>
        <v>#N/A</v>
      </c>
      <c r="AA918" s="685"/>
      <c r="AB918" s="684"/>
    </row>
    <row r="919" spans="22:28" x14ac:dyDescent="0.2">
      <c r="V919" s="687"/>
      <c r="W919" s="686" t="str">
        <f t="shared" si="21"/>
        <v>1w</v>
      </c>
      <c r="X919" s="682" t="e">
        <f ca="1">_xll.qlCalendarAdvance(Calendar,X918,W919,"f",FALSE)</f>
        <v>#NAME?</v>
      </c>
      <c r="Y919" s="681" t="e">
        <f ca="1">_xll.qlCalendarAdvance(Calendar,X919,NDays&amp;"D")</f>
        <v>#NAME?</v>
      </c>
      <c r="Z919" s="680" t="e">
        <f ca="1"/>
        <v>#N/A</v>
      </c>
      <c r="AA919" s="685"/>
      <c r="AB919" s="684"/>
    </row>
    <row r="920" spans="22:28" x14ac:dyDescent="0.2">
      <c r="V920" s="687"/>
      <c r="W920" s="686" t="str">
        <f t="shared" si="21"/>
        <v>1w</v>
      </c>
      <c r="X920" s="682" t="e">
        <f ca="1">_xll.qlCalendarAdvance(Calendar,X919,W920,"f",FALSE)</f>
        <v>#NAME?</v>
      </c>
      <c r="Y920" s="681" t="e">
        <f ca="1">_xll.qlCalendarAdvance(Calendar,X920,NDays&amp;"D")</f>
        <v>#NAME?</v>
      </c>
      <c r="Z920" s="680" t="e">
        <f ca="1"/>
        <v>#N/A</v>
      </c>
      <c r="AA920" s="685"/>
      <c r="AB920" s="684"/>
    </row>
    <row r="921" spans="22:28" x14ac:dyDescent="0.2">
      <c r="V921" s="687"/>
      <c r="W921" s="686" t="str">
        <f t="shared" si="21"/>
        <v>1w</v>
      </c>
      <c r="X921" s="682" t="e">
        <f ca="1">_xll.qlCalendarAdvance(Calendar,X920,W921,"f",FALSE)</f>
        <v>#NAME?</v>
      </c>
      <c r="Y921" s="681" t="e">
        <f ca="1">_xll.qlCalendarAdvance(Calendar,X921,NDays&amp;"D")</f>
        <v>#NAME?</v>
      </c>
      <c r="Z921" s="680" t="e">
        <f ca="1"/>
        <v>#N/A</v>
      </c>
      <c r="AA921" s="685"/>
      <c r="AB921" s="684"/>
    </row>
    <row r="922" spans="22:28" x14ac:dyDescent="0.2">
      <c r="V922" s="687"/>
      <c r="W922" s="686" t="str">
        <f t="shared" si="21"/>
        <v>1w</v>
      </c>
      <c r="X922" s="682" t="e">
        <f ca="1">_xll.qlCalendarAdvance(Calendar,X921,W922,"f",FALSE)</f>
        <v>#NAME?</v>
      </c>
      <c r="Y922" s="681" t="e">
        <f ca="1">_xll.qlCalendarAdvance(Calendar,X922,NDays&amp;"D")</f>
        <v>#NAME?</v>
      </c>
      <c r="Z922" s="680" t="e">
        <f ca="1"/>
        <v>#N/A</v>
      </c>
      <c r="AA922" s="685"/>
      <c r="AB922" s="684"/>
    </row>
    <row r="923" spans="22:28" x14ac:dyDescent="0.2">
      <c r="V923" s="687"/>
      <c r="W923" s="686" t="str">
        <f t="shared" si="21"/>
        <v>1w</v>
      </c>
      <c r="X923" s="682" t="e">
        <f ca="1">_xll.qlCalendarAdvance(Calendar,X922,W923,"f",FALSE)</f>
        <v>#NAME?</v>
      </c>
      <c r="Y923" s="681" t="e">
        <f ca="1">_xll.qlCalendarAdvance(Calendar,X923,NDays&amp;"D")</f>
        <v>#NAME?</v>
      </c>
      <c r="Z923" s="680" t="e">
        <f ca="1"/>
        <v>#N/A</v>
      </c>
      <c r="AA923" s="685"/>
      <c r="AB923" s="684"/>
    </row>
    <row r="924" spans="22:28" x14ac:dyDescent="0.2">
      <c r="V924" s="687"/>
      <c r="W924" s="686" t="str">
        <f t="shared" si="21"/>
        <v>1w</v>
      </c>
      <c r="X924" s="682" t="e">
        <f ca="1">_xll.qlCalendarAdvance(Calendar,X923,W924,"f",FALSE)</f>
        <v>#NAME?</v>
      </c>
      <c r="Y924" s="681" t="e">
        <f ca="1">_xll.qlCalendarAdvance(Calendar,X924,NDays&amp;"D")</f>
        <v>#NAME?</v>
      </c>
      <c r="Z924" s="680" t="e">
        <f ca="1"/>
        <v>#N/A</v>
      </c>
      <c r="AA924" s="685"/>
      <c r="AB924" s="684"/>
    </row>
    <row r="925" spans="22:28" x14ac:dyDescent="0.2">
      <c r="V925" s="687"/>
      <c r="W925" s="686" t="str">
        <f t="shared" si="21"/>
        <v>1w</v>
      </c>
      <c r="X925" s="682" t="e">
        <f ca="1">_xll.qlCalendarAdvance(Calendar,X924,W925,"f",FALSE)</f>
        <v>#NAME?</v>
      </c>
      <c r="Y925" s="681" t="e">
        <f ca="1">_xll.qlCalendarAdvance(Calendar,X925,NDays&amp;"D")</f>
        <v>#NAME?</v>
      </c>
      <c r="Z925" s="680" t="e">
        <f ca="1"/>
        <v>#N/A</v>
      </c>
      <c r="AA925" s="685"/>
      <c r="AB925" s="684"/>
    </row>
    <row r="926" spans="22:28" x14ac:dyDescent="0.2">
      <c r="V926" s="687"/>
      <c r="W926" s="686" t="str">
        <f t="shared" si="21"/>
        <v>1w</v>
      </c>
      <c r="X926" s="682" t="e">
        <f ca="1">_xll.qlCalendarAdvance(Calendar,X925,W926,"f",FALSE)</f>
        <v>#NAME?</v>
      </c>
      <c r="Y926" s="681" t="e">
        <f ca="1">_xll.qlCalendarAdvance(Calendar,X926,NDays&amp;"D")</f>
        <v>#NAME?</v>
      </c>
      <c r="Z926" s="680" t="e">
        <f ca="1"/>
        <v>#N/A</v>
      </c>
      <c r="AA926" s="685"/>
      <c r="AB926" s="684"/>
    </row>
    <row r="927" spans="22:28" x14ac:dyDescent="0.2">
      <c r="V927" s="687"/>
      <c r="W927" s="686" t="str">
        <f t="shared" si="21"/>
        <v>1w</v>
      </c>
      <c r="X927" s="682" t="e">
        <f ca="1">_xll.qlCalendarAdvance(Calendar,X926,W927,"f",FALSE)</f>
        <v>#NAME?</v>
      </c>
      <c r="Y927" s="681" t="e">
        <f ca="1">_xll.qlCalendarAdvance(Calendar,X927,NDays&amp;"D")</f>
        <v>#NAME?</v>
      </c>
      <c r="Z927" s="680" t="e">
        <f ca="1"/>
        <v>#N/A</v>
      </c>
      <c r="AA927" s="685"/>
      <c r="AB927" s="684"/>
    </row>
    <row r="928" spans="22:28" x14ac:dyDescent="0.2">
      <c r="V928" s="687"/>
      <c r="W928" s="686" t="str">
        <f t="shared" si="21"/>
        <v>1w</v>
      </c>
      <c r="X928" s="682" t="e">
        <f ca="1">_xll.qlCalendarAdvance(Calendar,X927,W928,"f",FALSE)</f>
        <v>#NAME?</v>
      </c>
      <c r="Y928" s="681" t="e">
        <f ca="1">_xll.qlCalendarAdvance(Calendar,X928,NDays&amp;"D")</f>
        <v>#NAME?</v>
      </c>
      <c r="Z928" s="680" t="e">
        <f ca="1"/>
        <v>#N/A</v>
      </c>
      <c r="AA928" s="685"/>
      <c r="AB928" s="684"/>
    </row>
    <row r="929" spans="22:28" x14ac:dyDescent="0.2">
      <c r="V929" s="687"/>
      <c r="W929" s="686" t="str">
        <f t="shared" si="21"/>
        <v>1w</v>
      </c>
      <c r="X929" s="682" t="e">
        <f ca="1">_xll.qlCalendarAdvance(Calendar,X928,W929,"f",FALSE)</f>
        <v>#NAME?</v>
      </c>
      <c r="Y929" s="681" t="e">
        <f ca="1">_xll.qlCalendarAdvance(Calendar,X929,NDays&amp;"D")</f>
        <v>#NAME?</v>
      </c>
      <c r="Z929" s="680" t="e">
        <f ca="1"/>
        <v>#N/A</v>
      </c>
      <c r="AA929" s="685"/>
      <c r="AB929" s="684"/>
    </row>
    <row r="930" spans="22:28" x14ac:dyDescent="0.2">
      <c r="V930" s="687"/>
      <c r="W930" s="686" t="str">
        <f t="shared" si="21"/>
        <v>1w</v>
      </c>
      <c r="X930" s="682" t="e">
        <f ca="1">_xll.qlCalendarAdvance(Calendar,X929,W930,"f",FALSE)</f>
        <v>#NAME?</v>
      </c>
      <c r="Y930" s="681" t="e">
        <f ca="1">_xll.qlCalendarAdvance(Calendar,X930,NDays&amp;"D")</f>
        <v>#NAME?</v>
      </c>
      <c r="Z930" s="680" t="e">
        <f ca="1"/>
        <v>#N/A</v>
      </c>
      <c r="AA930" s="685"/>
      <c r="AB930" s="684"/>
    </row>
    <row r="931" spans="22:28" x14ac:dyDescent="0.2">
      <c r="V931" s="687"/>
      <c r="W931" s="686" t="str">
        <f t="shared" si="21"/>
        <v>1w</v>
      </c>
      <c r="X931" s="682" t="e">
        <f ca="1">_xll.qlCalendarAdvance(Calendar,X930,W931,"f",FALSE)</f>
        <v>#NAME?</v>
      </c>
      <c r="Y931" s="681" t="e">
        <f ca="1">_xll.qlCalendarAdvance(Calendar,X931,NDays&amp;"D")</f>
        <v>#NAME?</v>
      </c>
      <c r="Z931" s="680" t="e">
        <f ca="1"/>
        <v>#N/A</v>
      </c>
      <c r="AA931" s="685"/>
      <c r="AB931" s="684"/>
    </row>
    <row r="932" spans="22:28" x14ac:dyDescent="0.2">
      <c r="V932" s="687"/>
      <c r="W932" s="686" t="str">
        <f t="shared" si="21"/>
        <v>1w</v>
      </c>
      <c r="X932" s="682" t="e">
        <f ca="1">_xll.qlCalendarAdvance(Calendar,X931,W932,"f",FALSE)</f>
        <v>#NAME?</v>
      </c>
      <c r="Y932" s="681" t="e">
        <f ca="1">_xll.qlCalendarAdvance(Calendar,X932,NDays&amp;"D")</f>
        <v>#NAME?</v>
      </c>
      <c r="Z932" s="680" t="e">
        <f ca="1"/>
        <v>#N/A</v>
      </c>
      <c r="AA932" s="685"/>
      <c r="AB932" s="684"/>
    </row>
    <row r="933" spans="22:28" x14ac:dyDescent="0.2">
      <c r="V933" s="687"/>
      <c r="W933" s="686" t="str">
        <f t="shared" si="21"/>
        <v>1w</v>
      </c>
      <c r="X933" s="682" t="e">
        <f ca="1">_xll.qlCalendarAdvance(Calendar,X932,W933,"f",FALSE)</f>
        <v>#NAME?</v>
      </c>
      <c r="Y933" s="681" t="e">
        <f ca="1">_xll.qlCalendarAdvance(Calendar,X933,NDays&amp;"D")</f>
        <v>#NAME?</v>
      </c>
      <c r="Z933" s="680" t="e">
        <f ca="1"/>
        <v>#N/A</v>
      </c>
      <c r="AA933" s="685"/>
      <c r="AB933" s="684"/>
    </row>
    <row r="934" spans="22:28" x14ac:dyDescent="0.2">
      <c r="V934" s="687"/>
      <c r="W934" s="686" t="str">
        <f t="shared" si="21"/>
        <v>1w</v>
      </c>
      <c r="X934" s="682" t="e">
        <f ca="1">_xll.qlCalendarAdvance(Calendar,X933,W934,"f",FALSE)</f>
        <v>#NAME?</v>
      </c>
      <c r="Y934" s="681" t="e">
        <f ca="1">_xll.qlCalendarAdvance(Calendar,X934,NDays&amp;"D")</f>
        <v>#NAME?</v>
      </c>
      <c r="Z934" s="680" t="e">
        <f ca="1"/>
        <v>#N/A</v>
      </c>
      <c r="AA934" s="685"/>
      <c r="AB934" s="684"/>
    </row>
    <row r="935" spans="22:28" x14ac:dyDescent="0.2">
      <c r="V935" s="687"/>
      <c r="W935" s="686" t="str">
        <f t="shared" si="21"/>
        <v>1w</v>
      </c>
      <c r="X935" s="682" t="e">
        <f ca="1">_xll.qlCalendarAdvance(Calendar,X934,W935,"f",FALSE)</f>
        <v>#NAME?</v>
      </c>
      <c r="Y935" s="681" t="e">
        <f ca="1">_xll.qlCalendarAdvance(Calendar,X935,NDays&amp;"D")</f>
        <v>#NAME?</v>
      </c>
      <c r="Z935" s="680" t="e">
        <f ca="1"/>
        <v>#N/A</v>
      </c>
      <c r="AA935" s="685"/>
      <c r="AB935" s="684"/>
    </row>
    <row r="936" spans="22:28" x14ac:dyDescent="0.2">
      <c r="V936" s="687"/>
      <c r="W936" s="686" t="str">
        <f t="shared" si="21"/>
        <v>1w</v>
      </c>
      <c r="X936" s="682" t="e">
        <f ca="1">_xll.qlCalendarAdvance(Calendar,X935,W936,"f",FALSE)</f>
        <v>#NAME?</v>
      </c>
      <c r="Y936" s="681" t="e">
        <f ca="1">_xll.qlCalendarAdvance(Calendar,X936,NDays&amp;"D")</f>
        <v>#NAME?</v>
      </c>
      <c r="Z936" s="680" t="e">
        <f ca="1"/>
        <v>#N/A</v>
      </c>
      <c r="AA936" s="685"/>
      <c r="AB936" s="684"/>
    </row>
    <row r="937" spans="22:28" x14ac:dyDescent="0.2">
      <c r="V937" s="687"/>
      <c r="W937" s="686" t="str">
        <f t="shared" si="21"/>
        <v>1w</v>
      </c>
      <c r="X937" s="682" t="e">
        <f ca="1">_xll.qlCalendarAdvance(Calendar,X936,W937,"f",FALSE)</f>
        <v>#NAME?</v>
      </c>
      <c r="Y937" s="681" t="e">
        <f ca="1">_xll.qlCalendarAdvance(Calendar,X937,NDays&amp;"D")</f>
        <v>#NAME?</v>
      </c>
      <c r="Z937" s="680" t="e">
        <f ca="1"/>
        <v>#N/A</v>
      </c>
      <c r="AA937" s="685"/>
      <c r="AB937" s="684"/>
    </row>
    <row r="938" spans="22:28" x14ac:dyDescent="0.2">
      <c r="V938" s="687"/>
      <c r="W938" s="686" t="str">
        <f t="shared" si="21"/>
        <v>1w</v>
      </c>
      <c r="X938" s="682" t="e">
        <f ca="1">_xll.qlCalendarAdvance(Calendar,X937,W938,"f",FALSE)</f>
        <v>#NAME?</v>
      </c>
      <c r="Y938" s="681" t="e">
        <f ca="1">_xll.qlCalendarAdvance(Calendar,X938,NDays&amp;"D")</f>
        <v>#NAME?</v>
      </c>
      <c r="Z938" s="680" t="e">
        <f ca="1"/>
        <v>#N/A</v>
      </c>
      <c r="AA938" s="685"/>
      <c r="AB938" s="684"/>
    </row>
    <row r="939" spans="22:28" x14ac:dyDescent="0.2">
      <c r="V939" s="687"/>
      <c r="W939" s="686" t="str">
        <f t="shared" si="21"/>
        <v>1w</v>
      </c>
      <c r="X939" s="682" t="e">
        <f ca="1">_xll.qlCalendarAdvance(Calendar,X938,W939,"f",FALSE)</f>
        <v>#NAME?</v>
      </c>
      <c r="Y939" s="681" t="e">
        <f ca="1">_xll.qlCalendarAdvance(Calendar,X939,NDays&amp;"D")</f>
        <v>#NAME?</v>
      </c>
      <c r="Z939" s="680" t="e">
        <f ca="1"/>
        <v>#N/A</v>
      </c>
      <c r="AA939" s="685"/>
      <c r="AB939" s="684"/>
    </row>
    <row r="940" spans="22:28" x14ac:dyDescent="0.2">
      <c r="V940" s="687"/>
      <c r="W940" s="686" t="str">
        <f t="shared" si="21"/>
        <v>1w</v>
      </c>
      <c r="X940" s="682" t="e">
        <f ca="1">_xll.qlCalendarAdvance(Calendar,X939,W940,"f",FALSE)</f>
        <v>#NAME?</v>
      </c>
      <c r="Y940" s="681" t="e">
        <f ca="1">_xll.qlCalendarAdvance(Calendar,X940,NDays&amp;"D")</f>
        <v>#NAME?</v>
      </c>
      <c r="Z940" s="680" t="e">
        <f ca="1"/>
        <v>#N/A</v>
      </c>
      <c r="AA940" s="685"/>
      <c r="AB940" s="684"/>
    </row>
    <row r="941" spans="22:28" x14ac:dyDescent="0.2">
      <c r="V941" s="687"/>
      <c r="W941" s="686" t="str">
        <f t="shared" si="21"/>
        <v>1w</v>
      </c>
      <c r="X941" s="682" t="e">
        <f ca="1">_xll.qlCalendarAdvance(Calendar,X940,W941,"f",FALSE)</f>
        <v>#NAME?</v>
      </c>
      <c r="Y941" s="681" t="e">
        <f ca="1">_xll.qlCalendarAdvance(Calendar,X941,NDays&amp;"D")</f>
        <v>#NAME?</v>
      </c>
      <c r="Z941" s="680" t="e">
        <f ca="1"/>
        <v>#N/A</v>
      </c>
      <c r="AA941" s="685"/>
      <c r="AB941" s="684"/>
    </row>
    <row r="942" spans="22:28" x14ac:dyDescent="0.2">
      <c r="V942" s="687"/>
      <c r="W942" s="686" t="str">
        <f t="shared" si="21"/>
        <v>1w</v>
      </c>
      <c r="X942" s="682" t="e">
        <f ca="1">_xll.qlCalendarAdvance(Calendar,X941,W942,"f",FALSE)</f>
        <v>#NAME?</v>
      </c>
      <c r="Y942" s="681" t="e">
        <f ca="1">_xll.qlCalendarAdvance(Calendar,X942,NDays&amp;"D")</f>
        <v>#NAME?</v>
      </c>
      <c r="Z942" s="680" t="e">
        <f ca="1"/>
        <v>#N/A</v>
      </c>
      <c r="AA942" s="685"/>
      <c r="AB942" s="684"/>
    </row>
    <row r="943" spans="22:28" x14ac:dyDescent="0.2">
      <c r="V943" s="687"/>
      <c r="W943" s="686" t="str">
        <f t="shared" si="21"/>
        <v>1w</v>
      </c>
      <c r="X943" s="682" t="e">
        <f ca="1">_xll.qlCalendarAdvance(Calendar,X942,W943,"f",FALSE)</f>
        <v>#NAME?</v>
      </c>
      <c r="Y943" s="681" t="e">
        <f ca="1">_xll.qlCalendarAdvance(Calendar,X943,NDays&amp;"D")</f>
        <v>#NAME?</v>
      </c>
      <c r="Z943" s="680" t="e">
        <f ca="1"/>
        <v>#N/A</v>
      </c>
      <c r="AA943" s="685"/>
      <c r="AB943" s="684"/>
    </row>
    <row r="944" spans="22:28" x14ac:dyDescent="0.2">
      <c r="V944" s="687"/>
      <c r="W944" s="686" t="str">
        <f t="shared" si="21"/>
        <v>1w</v>
      </c>
      <c r="X944" s="682" t="e">
        <f ca="1">_xll.qlCalendarAdvance(Calendar,X943,W944,"f",FALSE)</f>
        <v>#NAME?</v>
      </c>
      <c r="Y944" s="681" t="e">
        <f ca="1">_xll.qlCalendarAdvance(Calendar,X944,NDays&amp;"D")</f>
        <v>#NAME?</v>
      </c>
      <c r="Z944" s="680" t="e">
        <f ca="1"/>
        <v>#N/A</v>
      </c>
      <c r="AA944" s="685"/>
      <c r="AB944" s="684"/>
    </row>
    <row r="945" spans="22:28" x14ac:dyDescent="0.2">
      <c r="V945" s="687"/>
      <c r="W945" s="686" t="str">
        <f t="shared" si="21"/>
        <v>1w</v>
      </c>
      <c r="X945" s="682" t="e">
        <f ca="1">_xll.qlCalendarAdvance(Calendar,X944,W945,"f",FALSE)</f>
        <v>#NAME?</v>
      </c>
      <c r="Y945" s="681" t="e">
        <f ca="1">_xll.qlCalendarAdvance(Calendar,X945,NDays&amp;"D")</f>
        <v>#NAME?</v>
      </c>
      <c r="Z945" s="680" t="e">
        <f ca="1"/>
        <v>#N/A</v>
      </c>
      <c r="AA945" s="685"/>
      <c r="AB945" s="684"/>
    </row>
    <row r="946" spans="22:28" x14ac:dyDescent="0.2">
      <c r="V946" s="687"/>
      <c r="W946" s="686" t="str">
        <f t="shared" si="21"/>
        <v>1w</v>
      </c>
      <c r="X946" s="682" t="e">
        <f ca="1">_xll.qlCalendarAdvance(Calendar,X945,W946,"f",FALSE)</f>
        <v>#NAME?</v>
      </c>
      <c r="Y946" s="681" t="e">
        <f ca="1">_xll.qlCalendarAdvance(Calendar,X946,NDays&amp;"D")</f>
        <v>#NAME?</v>
      </c>
      <c r="Z946" s="680" t="e">
        <f ca="1"/>
        <v>#N/A</v>
      </c>
      <c r="AA946" s="685"/>
      <c r="AB946" s="684"/>
    </row>
    <row r="947" spans="22:28" x14ac:dyDescent="0.2">
      <c r="V947" s="687"/>
      <c r="W947" s="686" t="str">
        <f t="shared" si="21"/>
        <v>1w</v>
      </c>
      <c r="X947" s="682" t="e">
        <f ca="1">_xll.qlCalendarAdvance(Calendar,X946,W947,"f",FALSE)</f>
        <v>#NAME?</v>
      </c>
      <c r="Y947" s="681" t="e">
        <f ca="1">_xll.qlCalendarAdvance(Calendar,X947,NDays&amp;"D")</f>
        <v>#NAME?</v>
      </c>
      <c r="Z947" s="680" t="e">
        <f ca="1"/>
        <v>#N/A</v>
      </c>
      <c r="AA947" s="685"/>
      <c r="AB947" s="684"/>
    </row>
    <row r="948" spans="22:28" x14ac:dyDescent="0.2">
      <c r="V948" s="687"/>
      <c r="W948" s="686" t="str">
        <f t="shared" si="21"/>
        <v>1w</v>
      </c>
      <c r="X948" s="682" t="e">
        <f ca="1">_xll.qlCalendarAdvance(Calendar,X947,W948,"f",FALSE)</f>
        <v>#NAME?</v>
      </c>
      <c r="Y948" s="681" t="e">
        <f ca="1">_xll.qlCalendarAdvance(Calendar,X948,NDays&amp;"D")</f>
        <v>#NAME?</v>
      </c>
      <c r="Z948" s="680" t="e">
        <f ca="1"/>
        <v>#N/A</v>
      </c>
      <c r="AA948" s="685"/>
      <c r="AB948" s="684"/>
    </row>
    <row r="949" spans="22:28" x14ac:dyDescent="0.2">
      <c r="V949" s="687"/>
      <c r="W949" s="686" t="str">
        <f t="shared" si="21"/>
        <v>1w</v>
      </c>
      <c r="X949" s="682" t="e">
        <f ca="1">_xll.qlCalendarAdvance(Calendar,X948,W949,"f",FALSE)</f>
        <v>#NAME?</v>
      </c>
      <c r="Y949" s="681" t="e">
        <f ca="1">_xll.qlCalendarAdvance(Calendar,X949,NDays&amp;"D")</f>
        <v>#NAME?</v>
      </c>
      <c r="Z949" s="680" t="e">
        <f ca="1"/>
        <v>#N/A</v>
      </c>
      <c r="AA949" s="685"/>
      <c r="AB949" s="684"/>
    </row>
    <row r="950" spans="22:28" x14ac:dyDescent="0.2">
      <c r="V950" s="687"/>
      <c r="W950" s="686" t="str">
        <f t="shared" si="21"/>
        <v>1w</v>
      </c>
      <c r="X950" s="682" t="e">
        <f ca="1">_xll.qlCalendarAdvance(Calendar,X949,W950,"f",FALSE)</f>
        <v>#NAME?</v>
      </c>
      <c r="Y950" s="681" t="e">
        <f ca="1">_xll.qlCalendarAdvance(Calendar,X950,NDays&amp;"D")</f>
        <v>#NAME?</v>
      </c>
      <c r="Z950" s="680" t="e">
        <f ca="1"/>
        <v>#N/A</v>
      </c>
      <c r="AA950" s="685"/>
      <c r="AB950" s="684"/>
    </row>
    <row r="951" spans="22:28" x14ac:dyDescent="0.2">
      <c r="V951" s="687"/>
      <c r="W951" s="686" t="str">
        <f t="shared" si="21"/>
        <v>1w</v>
      </c>
      <c r="X951" s="682" t="e">
        <f ca="1">_xll.qlCalendarAdvance(Calendar,X950,W951,"f",FALSE)</f>
        <v>#NAME?</v>
      </c>
      <c r="Y951" s="681" t="e">
        <f ca="1">_xll.qlCalendarAdvance(Calendar,X951,NDays&amp;"D")</f>
        <v>#NAME?</v>
      </c>
      <c r="Z951" s="680" t="e">
        <f ca="1"/>
        <v>#N/A</v>
      </c>
      <c r="AA951" s="685"/>
      <c r="AB951" s="684"/>
    </row>
    <row r="952" spans="22:28" x14ac:dyDescent="0.2">
      <c r="V952" s="687"/>
      <c r="W952" s="686" t="str">
        <f t="shared" si="21"/>
        <v>1w</v>
      </c>
      <c r="X952" s="682" t="e">
        <f ca="1">_xll.qlCalendarAdvance(Calendar,X951,W952,"f",FALSE)</f>
        <v>#NAME?</v>
      </c>
      <c r="Y952" s="681" t="e">
        <f ca="1">_xll.qlCalendarAdvance(Calendar,X952,NDays&amp;"D")</f>
        <v>#NAME?</v>
      </c>
      <c r="Z952" s="680" t="e">
        <f ca="1"/>
        <v>#N/A</v>
      </c>
      <c r="AA952" s="685"/>
      <c r="AB952" s="684"/>
    </row>
    <row r="953" spans="22:28" x14ac:dyDescent="0.2">
      <c r="V953" s="687"/>
      <c r="W953" s="686" t="str">
        <f t="shared" si="21"/>
        <v>1w</v>
      </c>
      <c r="X953" s="682" t="e">
        <f ca="1">_xll.qlCalendarAdvance(Calendar,X952,W953,"f",FALSE)</f>
        <v>#NAME?</v>
      </c>
      <c r="Y953" s="681" t="e">
        <f ca="1">_xll.qlCalendarAdvance(Calendar,X953,NDays&amp;"D")</f>
        <v>#NAME?</v>
      </c>
      <c r="Z953" s="680" t="e">
        <f ca="1"/>
        <v>#N/A</v>
      </c>
      <c r="AA953" s="685"/>
      <c r="AB953" s="684"/>
    </row>
    <row r="954" spans="22:28" x14ac:dyDescent="0.2">
      <c r="V954" s="687"/>
      <c r="W954" s="686" t="str">
        <f t="shared" si="21"/>
        <v>1w</v>
      </c>
      <c r="X954" s="682" t="e">
        <f ca="1">_xll.qlCalendarAdvance(Calendar,X953,W954,"f",FALSE)</f>
        <v>#NAME?</v>
      </c>
      <c r="Y954" s="681" t="e">
        <f ca="1">_xll.qlCalendarAdvance(Calendar,X954,NDays&amp;"D")</f>
        <v>#NAME?</v>
      </c>
      <c r="Z954" s="680" t="e">
        <f ca="1"/>
        <v>#N/A</v>
      </c>
      <c r="AA954" s="685"/>
      <c r="AB954" s="684"/>
    </row>
    <row r="955" spans="22:28" x14ac:dyDescent="0.2">
      <c r="V955" s="687"/>
      <c r="W955" s="686" t="str">
        <f t="shared" si="21"/>
        <v>1w</v>
      </c>
      <c r="X955" s="682" t="e">
        <f ca="1">_xll.qlCalendarAdvance(Calendar,X954,W955,"f",FALSE)</f>
        <v>#NAME?</v>
      </c>
      <c r="Y955" s="681" t="e">
        <f ca="1">_xll.qlCalendarAdvance(Calendar,X955,NDays&amp;"D")</f>
        <v>#NAME?</v>
      </c>
      <c r="Z955" s="680" t="e">
        <f ca="1"/>
        <v>#N/A</v>
      </c>
      <c r="AA955" s="685"/>
      <c r="AB955" s="684"/>
    </row>
    <row r="956" spans="22:28" x14ac:dyDescent="0.2">
      <c r="V956" s="687"/>
      <c r="W956" s="686" t="str">
        <f t="shared" si="21"/>
        <v>1w</v>
      </c>
      <c r="X956" s="682" t="e">
        <f ca="1">_xll.qlCalendarAdvance(Calendar,X955,W956,"f",FALSE)</f>
        <v>#NAME?</v>
      </c>
      <c r="Y956" s="681" t="e">
        <f ca="1">_xll.qlCalendarAdvance(Calendar,X956,NDays&amp;"D")</f>
        <v>#NAME?</v>
      </c>
      <c r="Z956" s="680" t="e">
        <f ca="1"/>
        <v>#N/A</v>
      </c>
      <c r="AA956" s="685"/>
      <c r="AB956" s="684"/>
    </row>
    <row r="957" spans="22:28" x14ac:dyDescent="0.2">
      <c r="V957" s="687"/>
      <c r="W957" s="686" t="str">
        <f t="shared" si="21"/>
        <v>1w</v>
      </c>
      <c r="X957" s="682" t="e">
        <f ca="1">_xll.qlCalendarAdvance(Calendar,X956,W957,"f",FALSE)</f>
        <v>#NAME?</v>
      </c>
      <c r="Y957" s="681" t="e">
        <f ca="1">_xll.qlCalendarAdvance(Calendar,X957,NDays&amp;"D")</f>
        <v>#NAME?</v>
      </c>
      <c r="Z957" s="680" t="e">
        <f ca="1"/>
        <v>#N/A</v>
      </c>
      <c r="AA957" s="685"/>
      <c r="AB957" s="684"/>
    </row>
    <row r="958" spans="22:28" x14ac:dyDescent="0.2">
      <c r="V958" s="687"/>
      <c r="W958" s="686" t="str">
        <f t="shared" si="21"/>
        <v>1w</v>
      </c>
      <c r="X958" s="682" t="e">
        <f ca="1">_xll.qlCalendarAdvance(Calendar,X957,W958,"f",FALSE)</f>
        <v>#NAME?</v>
      </c>
      <c r="Y958" s="681" t="e">
        <f ca="1">_xll.qlCalendarAdvance(Calendar,X958,NDays&amp;"D")</f>
        <v>#NAME?</v>
      </c>
      <c r="Z958" s="680" t="e">
        <f ca="1"/>
        <v>#N/A</v>
      </c>
      <c r="AA958" s="685"/>
      <c r="AB958" s="684"/>
    </row>
    <row r="959" spans="22:28" x14ac:dyDescent="0.2">
      <c r="V959" s="687"/>
      <c r="W959" s="686" t="str">
        <f t="shared" si="21"/>
        <v>1w</v>
      </c>
      <c r="X959" s="682" t="e">
        <f ca="1">_xll.qlCalendarAdvance(Calendar,X958,W959,"f",FALSE)</f>
        <v>#NAME?</v>
      </c>
      <c r="Y959" s="681" t="e">
        <f ca="1">_xll.qlCalendarAdvance(Calendar,X959,NDays&amp;"D")</f>
        <v>#NAME?</v>
      </c>
      <c r="Z959" s="680" t="e">
        <f ca="1"/>
        <v>#N/A</v>
      </c>
      <c r="AA959" s="685"/>
      <c r="AB959" s="684"/>
    </row>
    <row r="960" spans="22:28" x14ac:dyDescent="0.2">
      <c r="V960" s="687"/>
      <c r="W960" s="686" t="str">
        <f t="shared" si="21"/>
        <v>1w</v>
      </c>
      <c r="X960" s="682" t="e">
        <f ca="1">_xll.qlCalendarAdvance(Calendar,X959,W960,"f",FALSE)</f>
        <v>#NAME?</v>
      </c>
      <c r="Y960" s="681" t="e">
        <f ca="1">_xll.qlCalendarAdvance(Calendar,X960,NDays&amp;"D")</f>
        <v>#NAME?</v>
      </c>
      <c r="Z960" s="680" t="e">
        <f ca="1"/>
        <v>#N/A</v>
      </c>
      <c r="AA960" s="685"/>
      <c r="AB960" s="684"/>
    </row>
    <row r="961" spans="22:28" x14ac:dyDescent="0.2">
      <c r="V961" s="687"/>
      <c r="W961" s="686" t="str">
        <f t="shared" si="21"/>
        <v>1w</v>
      </c>
      <c r="X961" s="682" t="e">
        <f ca="1">_xll.qlCalendarAdvance(Calendar,X960,W961,"f",FALSE)</f>
        <v>#NAME?</v>
      </c>
      <c r="Y961" s="681" t="e">
        <f ca="1">_xll.qlCalendarAdvance(Calendar,X961,NDays&amp;"D")</f>
        <v>#NAME?</v>
      </c>
      <c r="Z961" s="680" t="e">
        <f ca="1"/>
        <v>#N/A</v>
      </c>
      <c r="AA961" s="685"/>
      <c r="AB961" s="684"/>
    </row>
    <row r="962" spans="22:28" x14ac:dyDescent="0.2">
      <c r="V962" s="687"/>
      <c r="W962" s="686" t="str">
        <f t="shared" si="21"/>
        <v>1w</v>
      </c>
      <c r="X962" s="682" t="e">
        <f ca="1">_xll.qlCalendarAdvance(Calendar,X961,W962,"f",FALSE)</f>
        <v>#NAME?</v>
      </c>
      <c r="Y962" s="681" t="e">
        <f ca="1">_xll.qlCalendarAdvance(Calendar,X962,NDays&amp;"D")</f>
        <v>#NAME?</v>
      </c>
      <c r="Z962" s="680" t="e">
        <f ca="1"/>
        <v>#N/A</v>
      </c>
      <c r="AA962" s="685"/>
      <c r="AB962" s="684"/>
    </row>
    <row r="963" spans="22:28" x14ac:dyDescent="0.2">
      <c r="V963" s="687"/>
      <c r="W963" s="686" t="str">
        <f t="shared" si="21"/>
        <v>1w</v>
      </c>
      <c r="X963" s="682" t="e">
        <f ca="1">_xll.qlCalendarAdvance(Calendar,X962,W963,"f",FALSE)</f>
        <v>#NAME?</v>
      </c>
      <c r="Y963" s="681" t="e">
        <f ca="1">_xll.qlCalendarAdvance(Calendar,X963,NDays&amp;"D")</f>
        <v>#NAME?</v>
      </c>
      <c r="Z963" s="680" t="e">
        <f ca="1"/>
        <v>#N/A</v>
      </c>
      <c r="AA963" s="685"/>
      <c r="AB963" s="684"/>
    </row>
    <row r="964" spans="22:28" x14ac:dyDescent="0.2">
      <c r="V964" s="687"/>
      <c r="W964" s="686" t="str">
        <f t="shared" si="21"/>
        <v>1w</v>
      </c>
      <c r="X964" s="682" t="e">
        <f ca="1">_xll.qlCalendarAdvance(Calendar,X963,W964,"f",FALSE)</f>
        <v>#NAME?</v>
      </c>
      <c r="Y964" s="681" t="e">
        <f ca="1">_xll.qlCalendarAdvance(Calendar,X964,NDays&amp;"D")</f>
        <v>#NAME?</v>
      </c>
      <c r="Z964" s="680" t="e">
        <f ca="1"/>
        <v>#N/A</v>
      </c>
      <c r="AA964" s="685"/>
      <c r="AB964" s="684"/>
    </row>
    <row r="965" spans="22:28" x14ac:dyDescent="0.2">
      <c r="V965" s="687"/>
      <c r="W965" s="686" t="str">
        <f t="shared" si="21"/>
        <v>1w</v>
      </c>
      <c r="X965" s="682" t="e">
        <f ca="1">_xll.qlCalendarAdvance(Calendar,X964,W965,"f",FALSE)</f>
        <v>#NAME?</v>
      </c>
      <c r="Y965" s="681" t="e">
        <f ca="1">_xll.qlCalendarAdvance(Calendar,X965,NDays&amp;"D")</f>
        <v>#NAME?</v>
      </c>
      <c r="Z965" s="680" t="e">
        <f ca="1"/>
        <v>#N/A</v>
      </c>
      <c r="AA965" s="685"/>
      <c r="AB965" s="684"/>
    </row>
    <row r="966" spans="22:28" x14ac:dyDescent="0.2">
      <c r="V966" s="687"/>
      <c r="W966" s="686" t="str">
        <f t="shared" si="21"/>
        <v>1w</v>
      </c>
      <c r="X966" s="682" t="e">
        <f ca="1">_xll.qlCalendarAdvance(Calendar,X965,W966,"f",FALSE)</f>
        <v>#NAME?</v>
      </c>
      <c r="Y966" s="681" t="e">
        <f ca="1">_xll.qlCalendarAdvance(Calendar,X966,NDays&amp;"D")</f>
        <v>#NAME?</v>
      </c>
      <c r="Z966" s="680" t="e">
        <f ca="1"/>
        <v>#N/A</v>
      </c>
      <c r="AA966" s="685"/>
      <c r="AB966" s="684"/>
    </row>
    <row r="967" spans="22:28" x14ac:dyDescent="0.2">
      <c r="V967" s="687"/>
      <c r="W967" s="686" t="str">
        <f t="shared" si="21"/>
        <v>1w</v>
      </c>
      <c r="X967" s="682" t="e">
        <f ca="1">_xll.qlCalendarAdvance(Calendar,X966,W967,"f",FALSE)</f>
        <v>#NAME?</v>
      </c>
      <c r="Y967" s="681" t="e">
        <f ca="1">_xll.qlCalendarAdvance(Calendar,X967,NDays&amp;"D")</f>
        <v>#NAME?</v>
      </c>
      <c r="Z967" s="680" t="e">
        <f ca="1"/>
        <v>#N/A</v>
      </c>
      <c r="AA967" s="685"/>
      <c r="AB967" s="684"/>
    </row>
    <row r="968" spans="22:28" x14ac:dyDescent="0.2">
      <c r="V968" s="687"/>
      <c r="W968" s="686" t="str">
        <f t="shared" si="21"/>
        <v>1w</v>
      </c>
      <c r="X968" s="682" t="e">
        <f ca="1">_xll.qlCalendarAdvance(Calendar,X967,W968,"f",FALSE)</f>
        <v>#NAME?</v>
      </c>
      <c r="Y968" s="681" t="e">
        <f ca="1">_xll.qlCalendarAdvance(Calendar,X968,NDays&amp;"D")</f>
        <v>#NAME?</v>
      </c>
      <c r="Z968" s="680" t="e">
        <f ca="1"/>
        <v>#N/A</v>
      </c>
      <c r="AA968" s="685"/>
      <c r="AB968" s="684"/>
    </row>
    <row r="969" spans="22:28" x14ac:dyDescent="0.2">
      <c r="V969" s="687"/>
      <c r="W969" s="686" t="str">
        <f t="shared" si="21"/>
        <v>1w</v>
      </c>
      <c r="X969" s="682" t="e">
        <f ca="1">_xll.qlCalendarAdvance(Calendar,X968,W969,"f",FALSE)</f>
        <v>#NAME?</v>
      </c>
      <c r="Y969" s="681" t="e">
        <f ca="1">_xll.qlCalendarAdvance(Calendar,X969,NDays&amp;"D")</f>
        <v>#NAME?</v>
      </c>
      <c r="Z969" s="680" t="e">
        <f ca="1"/>
        <v>#N/A</v>
      </c>
      <c r="AA969" s="685"/>
      <c r="AB969" s="684"/>
    </row>
    <row r="970" spans="22:28" x14ac:dyDescent="0.2">
      <c r="V970" s="687"/>
      <c r="W970" s="686" t="str">
        <f t="shared" si="21"/>
        <v>1w</v>
      </c>
      <c r="X970" s="682" t="e">
        <f ca="1">_xll.qlCalendarAdvance(Calendar,X969,W970,"f",FALSE)</f>
        <v>#NAME?</v>
      </c>
      <c r="Y970" s="681" t="e">
        <f ca="1">_xll.qlCalendarAdvance(Calendar,X970,NDays&amp;"D")</f>
        <v>#NAME?</v>
      </c>
      <c r="Z970" s="680" t="e">
        <f ca="1"/>
        <v>#N/A</v>
      </c>
      <c r="AA970" s="685"/>
      <c r="AB970" s="684"/>
    </row>
    <row r="971" spans="22:28" x14ac:dyDescent="0.2">
      <c r="V971" s="687"/>
      <c r="W971" s="686" t="str">
        <f t="shared" si="21"/>
        <v>1w</v>
      </c>
      <c r="X971" s="682" t="e">
        <f ca="1">_xll.qlCalendarAdvance(Calendar,X970,W971,"f",FALSE)</f>
        <v>#NAME?</v>
      </c>
      <c r="Y971" s="681" t="e">
        <f ca="1">_xll.qlCalendarAdvance(Calendar,X971,NDays&amp;"D")</f>
        <v>#NAME?</v>
      </c>
      <c r="Z971" s="680" t="e">
        <f ca="1"/>
        <v>#N/A</v>
      </c>
      <c r="AA971" s="685"/>
      <c r="AB971" s="684"/>
    </row>
    <row r="972" spans="22:28" x14ac:dyDescent="0.2">
      <c r="V972" s="687"/>
      <c r="W972" s="686" t="str">
        <f t="shared" si="21"/>
        <v>1w</v>
      </c>
      <c r="X972" s="682" t="e">
        <f ca="1">_xll.qlCalendarAdvance(Calendar,X971,W972,"f",FALSE)</f>
        <v>#NAME?</v>
      </c>
      <c r="Y972" s="681" t="e">
        <f ca="1">_xll.qlCalendarAdvance(Calendar,X972,NDays&amp;"D")</f>
        <v>#NAME?</v>
      </c>
      <c r="Z972" s="680" t="e">
        <f ca="1"/>
        <v>#N/A</v>
      </c>
      <c r="AA972" s="685"/>
      <c r="AB972" s="684"/>
    </row>
    <row r="973" spans="22:28" x14ac:dyDescent="0.2">
      <c r="V973" s="687"/>
      <c r="W973" s="686" t="str">
        <f t="shared" si="21"/>
        <v>1w</v>
      </c>
      <c r="X973" s="682" t="e">
        <f ca="1">_xll.qlCalendarAdvance(Calendar,X972,W973,"f",FALSE)</f>
        <v>#NAME?</v>
      </c>
      <c r="Y973" s="681" t="e">
        <f ca="1">_xll.qlCalendarAdvance(Calendar,X973,NDays&amp;"D")</f>
        <v>#NAME?</v>
      </c>
      <c r="Z973" s="680" t="e">
        <f ca="1"/>
        <v>#N/A</v>
      </c>
      <c r="AA973" s="685"/>
      <c r="AB973" s="684"/>
    </row>
    <row r="974" spans="22:28" x14ac:dyDescent="0.2">
      <c r="V974" s="687"/>
      <c r="W974" s="686" t="str">
        <f t="shared" si="21"/>
        <v>1w</v>
      </c>
      <c r="X974" s="682" t="e">
        <f ca="1">_xll.qlCalendarAdvance(Calendar,X973,W974,"f",FALSE)</f>
        <v>#NAME?</v>
      </c>
      <c r="Y974" s="681" t="e">
        <f ca="1">_xll.qlCalendarAdvance(Calendar,X974,NDays&amp;"D")</f>
        <v>#NAME?</v>
      </c>
      <c r="Z974" s="680" t="e">
        <f ca="1"/>
        <v>#N/A</v>
      </c>
      <c r="AA974" s="685"/>
      <c r="AB974" s="684"/>
    </row>
    <row r="975" spans="22:28" x14ac:dyDescent="0.2">
      <c r="V975" s="687"/>
      <c r="W975" s="686" t="str">
        <f t="shared" si="21"/>
        <v>1w</v>
      </c>
      <c r="X975" s="682" t="e">
        <f ca="1">_xll.qlCalendarAdvance(Calendar,X974,W975,"f",FALSE)</f>
        <v>#NAME?</v>
      </c>
      <c r="Y975" s="681" t="e">
        <f ca="1">_xll.qlCalendarAdvance(Calendar,X975,NDays&amp;"D")</f>
        <v>#NAME?</v>
      </c>
      <c r="Z975" s="680" t="e">
        <f ca="1"/>
        <v>#N/A</v>
      </c>
      <c r="AA975" s="685"/>
      <c r="AB975" s="684"/>
    </row>
    <row r="976" spans="22:28" x14ac:dyDescent="0.2">
      <c r="V976" s="687"/>
      <c r="W976" s="686" t="str">
        <f t="shared" si="21"/>
        <v>1w</v>
      </c>
      <c r="X976" s="682" t="e">
        <f ca="1">_xll.qlCalendarAdvance(Calendar,X975,W976,"f",FALSE)</f>
        <v>#NAME?</v>
      </c>
      <c r="Y976" s="681" t="e">
        <f ca="1">_xll.qlCalendarAdvance(Calendar,X976,NDays&amp;"D")</f>
        <v>#NAME?</v>
      </c>
      <c r="Z976" s="680" t="e">
        <f ca="1"/>
        <v>#N/A</v>
      </c>
      <c r="AA976" s="685"/>
      <c r="AB976" s="684"/>
    </row>
    <row r="977" spans="22:28" x14ac:dyDescent="0.2">
      <c r="V977" s="687"/>
      <c r="W977" s="686" t="str">
        <f t="shared" si="21"/>
        <v>1w</v>
      </c>
      <c r="X977" s="682" t="e">
        <f ca="1">_xll.qlCalendarAdvance(Calendar,X976,W977,"f",FALSE)</f>
        <v>#NAME?</v>
      </c>
      <c r="Y977" s="681" t="e">
        <f ca="1">_xll.qlCalendarAdvance(Calendar,X977,NDays&amp;"D")</f>
        <v>#NAME?</v>
      </c>
      <c r="Z977" s="680" t="e">
        <f ca="1"/>
        <v>#N/A</v>
      </c>
      <c r="AA977" s="685"/>
      <c r="AB977" s="684"/>
    </row>
    <row r="978" spans="22:28" x14ac:dyDescent="0.2">
      <c r="V978" s="687"/>
      <c r="W978" s="686" t="str">
        <f t="shared" ref="W978:W1041" si="22">W977</f>
        <v>1w</v>
      </c>
      <c r="X978" s="682" t="e">
        <f ca="1">_xll.qlCalendarAdvance(Calendar,X977,W978,"f",FALSE)</f>
        <v>#NAME?</v>
      </c>
      <c r="Y978" s="681" t="e">
        <f ca="1">_xll.qlCalendarAdvance(Calendar,X978,NDays&amp;"D")</f>
        <v>#NAME?</v>
      </c>
      <c r="Z978" s="680" t="e">
        <f ca="1"/>
        <v>#N/A</v>
      </c>
      <c r="AA978" s="685"/>
      <c r="AB978" s="684"/>
    </row>
    <row r="979" spans="22:28" x14ac:dyDescent="0.2">
      <c r="V979" s="687"/>
      <c r="W979" s="686" t="str">
        <f t="shared" si="22"/>
        <v>1w</v>
      </c>
      <c r="X979" s="682" t="e">
        <f ca="1">_xll.qlCalendarAdvance(Calendar,X978,W979,"f",FALSE)</f>
        <v>#NAME?</v>
      </c>
      <c r="Y979" s="681" t="e">
        <f ca="1">_xll.qlCalendarAdvance(Calendar,X979,NDays&amp;"D")</f>
        <v>#NAME?</v>
      </c>
      <c r="Z979" s="680" t="e">
        <f ca="1"/>
        <v>#N/A</v>
      </c>
      <c r="AA979" s="685"/>
      <c r="AB979" s="684"/>
    </row>
    <row r="980" spans="22:28" x14ac:dyDescent="0.2">
      <c r="V980" s="687"/>
      <c r="W980" s="686" t="str">
        <f t="shared" si="22"/>
        <v>1w</v>
      </c>
      <c r="X980" s="682" t="e">
        <f ca="1">_xll.qlCalendarAdvance(Calendar,X979,W980,"f",FALSE)</f>
        <v>#NAME?</v>
      </c>
      <c r="Y980" s="681" t="e">
        <f ca="1">_xll.qlCalendarAdvance(Calendar,X980,NDays&amp;"D")</f>
        <v>#NAME?</v>
      </c>
      <c r="Z980" s="680" t="e">
        <f ca="1"/>
        <v>#N/A</v>
      </c>
      <c r="AA980" s="685"/>
      <c r="AB980" s="684"/>
    </row>
    <row r="981" spans="22:28" x14ac:dyDescent="0.2">
      <c r="V981" s="687"/>
      <c r="W981" s="686" t="str">
        <f t="shared" si="22"/>
        <v>1w</v>
      </c>
      <c r="X981" s="682" t="e">
        <f ca="1">_xll.qlCalendarAdvance(Calendar,X980,W981,"f",FALSE)</f>
        <v>#NAME?</v>
      </c>
      <c r="Y981" s="681" t="e">
        <f ca="1">_xll.qlCalendarAdvance(Calendar,X981,NDays&amp;"D")</f>
        <v>#NAME?</v>
      </c>
      <c r="Z981" s="680" t="e">
        <f ca="1"/>
        <v>#N/A</v>
      </c>
      <c r="AA981" s="685"/>
      <c r="AB981" s="684"/>
    </row>
    <row r="982" spans="22:28" x14ac:dyDescent="0.2">
      <c r="V982" s="687"/>
      <c r="W982" s="686" t="str">
        <f t="shared" si="22"/>
        <v>1w</v>
      </c>
      <c r="X982" s="682" t="e">
        <f ca="1">_xll.qlCalendarAdvance(Calendar,X981,W982,"f",FALSE)</f>
        <v>#NAME?</v>
      </c>
      <c r="Y982" s="681" t="e">
        <f ca="1">_xll.qlCalendarAdvance(Calendar,X982,NDays&amp;"D")</f>
        <v>#NAME?</v>
      </c>
      <c r="Z982" s="680" t="e">
        <f ca="1"/>
        <v>#N/A</v>
      </c>
      <c r="AA982" s="685"/>
      <c r="AB982" s="684"/>
    </row>
    <row r="983" spans="22:28" x14ac:dyDescent="0.2">
      <c r="V983" s="687"/>
      <c r="W983" s="686" t="str">
        <f t="shared" si="22"/>
        <v>1w</v>
      </c>
      <c r="X983" s="682" t="e">
        <f ca="1">_xll.qlCalendarAdvance(Calendar,X982,W983,"f",FALSE)</f>
        <v>#NAME?</v>
      </c>
      <c r="Y983" s="681" t="e">
        <f ca="1">_xll.qlCalendarAdvance(Calendar,X983,NDays&amp;"D")</f>
        <v>#NAME?</v>
      </c>
      <c r="Z983" s="680" t="e">
        <f ca="1"/>
        <v>#N/A</v>
      </c>
      <c r="AA983" s="685"/>
      <c r="AB983" s="684"/>
    </row>
    <row r="984" spans="22:28" x14ac:dyDescent="0.2">
      <c r="V984" s="687"/>
      <c r="W984" s="686" t="str">
        <f t="shared" si="22"/>
        <v>1w</v>
      </c>
      <c r="X984" s="682" t="e">
        <f ca="1">_xll.qlCalendarAdvance(Calendar,X983,W984,"f",FALSE)</f>
        <v>#NAME?</v>
      </c>
      <c r="Y984" s="681" t="e">
        <f ca="1">_xll.qlCalendarAdvance(Calendar,X984,NDays&amp;"D")</f>
        <v>#NAME?</v>
      </c>
      <c r="Z984" s="680" t="e">
        <f ca="1"/>
        <v>#N/A</v>
      </c>
      <c r="AA984" s="685"/>
      <c r="AB984" s="684"/>
    </row>
    <row r="985" spans="22:28" x14ac:dyDescent="0.2">
      <c r="V985" s="687"/>
      <c r="W985" s="686" t="str">
        <f t="shared" si="22"/>
        <v>1w</v>
      </c>
      <c r="X985" s="682" t="e">
        <f ca="1">_xll.qlCalendarAdvance(Calendar,X984,W985,"f",FALSE)</f>
        <v>#NAME?</v>
      </c>
      <c r="Y985" s="681" t="e">
        <f ca="1">_xll.qlCalendarAdvance(Calendar,X985,NDays&amp;"D")</f>
        <v>#NAME?</v>
      </c>
      <c r="Z985" s="680" t="e">
        <f ca="1"/>
        <v>#N/A</v>
      </c>
      <c r="AA985" s="685"/>
      <c r="AB985" s="684"/>
    </row>
    <row r="986" spans="22:28" x14ac:dyDescent="0.2">
      <c r="V986" s="687"/>
      <c r="W986" s="686" t="str">
        <f t="shared" si="22"/>
        <v>1w</v>
      </c>
      <c r="X986" s="682" t="e">
        <f ca="1">_xll.qlCalendarAdvance(Calendar,X985,W986,"f",FALSE)</f>
        <v>#NAME?</v>
      </c>
      <c r="Y986" s="681" t="e">
        <f ca="1">_xll.qlCalendarAdvance(Calendar,X986,NDays&amp;"D")</f>
        <v>#NAME?</v>
      </c>
      <c r="Z986" s="680" t="e">
        <f ca="1"/>
        <v>#N/A</v>
      </c>
      <c r="AA986" s="685"/>
      <c r="AB986" s="684"/>
    </row>
    <row r="987" spans="22:28" x14ac:dyDescent="0.2">
      <c r="V987" s="687"/>
      <c r="W987" s="686" t="str">
        <f t="shared" si="22"/>
        <v>1w</v>
      </c>
      <c r="X987" s="682" t="e">
        <f ca="1">_xll.qlCalendarAdvance(Calendar,X986,W987,"f",FALSE)</f>
        <v>#NAME?</v>
      </c>
      <c r="Y987" s="681" t="e">
        <f ca="1">_xll.qlCalendarAdvance(Calendar,X987,NDays&amp;"D")</f>
        <v>#NAME?</v>
      </c>
      <c r="Z987" s="680" t="e">
        <f ca="1"/>
        <v>#N/A</v>
      </c>
      <c r="AA987" s="685"/>
      <c r="AB987" s="684"/>
    </row>
    <row r="988" spans="22:28" x14ac:dyDescent="0.2">
      <c r="V988" s="687"/>
      <c r="W988" s="686" t="str">
        <f t="shared" si="22"/>
        <v>1w</v>
      </c>
      <c r="X988" s="682" t="e">
        <f ca="1">_xll.qlCalendarAdvance(Calendar,X987,W988,"f",FALSE)</f>
        <v>#NAME?</v>
      </c>
      <c r="Y988" s="681" t="e">
        <f ca="1">_xll.qlCalendarAdvance(Calendar,X988,NDays&amp;"D")</f>
        <v>#NAME?</v>
      </c>
      <c r="Z988" s="680" t="e">
        <f ca="1"/>
        <v>#N/A</v>
      </c>
      <c r="AA988" s="685"/>
      <c r="AB988" s="684"/>
    </row>
    <row r="989" spans="22:28" x14ac:dyDescent="0.2">
      <c r="V989" s="687"/>
      <c r="W989" s="686" t="str">
        <f t="shared" si="22"/>
        <v>1w</v>
      </c>
      <c r="X989" s="682" t="e">
        <f ca="1">_xll.qlCalendarAdvance(Calendar,X988,W989,"f",FALSE)</f>
        <v>#NAME?</v>
      </c>
      <c r="Y989" s="681" t="e">
        <f ca="1">_xll.qlCalendarAdvance(Calendar,X989,NDays&amp;"D")</f>
        <v>#NAME?</v>
      </c>
      <c r="Z989" s="680" t="e">
        <f ca="1"/>
        <v>#N/A</v>
      </c>
      <c r="AA989" s="685"/>
      <c r="AB989" s="684"/>
    </row>
    <row r="990" spans="22:28" x14ac:dyDescent="0.2">
      <c r="V990" s="687"/>
      <c r="W990" s="686" t="str">
        <f t="shared" si="22"/>
        <v>1w</v>
      </c>
      <c r="X990" s="682" t="e">
        <f ca="1">_xll.qlCalendarAdvance(Calendar,X989,W990,"f",FALSE)</f>
        <v>#NAME?</v>
      </c>
      <c r="Y990" s="681" t="e">
        <f ca="1">_xll.qlCalendarAdvance(Calendar,X990,NDays&amp;"D")</f>
        <v>#NAME?</v>
      </c>
      <c r="Z990" s="680" t="e">
        <f ca="1"/>
        <v>#N/A</v>
      </c>
      <c r="AA990" s="685"/>
      <c r="AB990" s="684"/>
    </row>
    <row r="991" spans="22:28" x14ac:dyDescent="0.2">
      <c r="V991" s="687"/>
      <c r="W991" s="686" t="str">
        <f t="shared" si="22"/>
        <v>1w</v>
      </c>
      <c r="X991" s="682" t="e">
        <f ca="1">_xll.qlCalendarAdvance(Calendar,X990,W991,"f",FALSE)</f>
        <v>#NAME?</v>
      </c>
      <c r="Y991" s="681" t="e">
        <f ca="1">_xll.qlCalendarAdvance(Calendar,X991,NDays&amp;"D")</f>
        <v>#NAME?</v>
      </c>
      <c r="Z991" s="680" t="e">
        <f ca="1"/>
        <v>#N/A</v>
      </c>
      <c r="AA991" s="685"/>
      <c r="AB991" s="684"/>
    </row>
    <row r="992" spans="22:28" x14ac:dyDescent="0.2">
      <c r="V992" s="687"/>
      <c r="W992" s="686" t="str">
        <f t="shared" si="22"/>
        <v>1w</v>
      </c>
      <c r="X992" s="682" t="e">
        <f ca="1">_xll.qlCalendarAdvance(Calendar,X991,W992,"f",FALSE)</f>
        <v>#NAME?</v>
      </c>
      <c r="Y992" s="681" t="e">
        <f ca="1">_xll.qlCalendarAdvance(Calendar,X992,NDays&amp;"D")</f>
        <v>#NAME?</v>
      </c>
      <c r="Z992" s="680" t="e">
        <f ca="1"/>
        <v>#N/A</v>
      </c>
      <c r="AA992" s="685"/>
      <c r="AB992" s="684"/>
    </row>
    <row r="993" spans="22:28" x14ac:dyDescent="0.2">
      <c r="V993" s="687"/>
      <c r="W993" s="686" t="str">
        <f t="shared" si="22"/>
        <v>1w</v>
      </c>
      <c r="X993" s="682" t="e">
        <f ca="1">_xll.qlCalendarAdvance(Calendar,X992,W993,"f",FALSE)</f>
        <v>#NAME?</v>
      </c>
      <c r="Y993" s="681" t="e">
        <f ca="1">_xll.qlCalendarAdvance(Calendar,X993,NDays&amp;"D")</f>
        <v>#NAME?</v>
      </c>
      <c r="Z993" s="680" t="e">
        <f ca="1"/>
        <v>#N/A</v>
      </c>
      <c r="AA993" s="685"/>
      <c r="AB993" s="684"/>
    </row>
    <row r="994" spans="22:28" x14ac:dyDescent="0.2">
      <c r="V994" s="687"/>
      <c r="W994" s="686" t="str">
        <f t="shared" si="22"/>
        <v>1w</v>
      </c>
      <c r="X994" s="682" t="e">
        <f ca="1">_xll.qlCalendarAdvance(Calendar,X993,W994,"f",FALSE)</f>
        <v>#NAME?</v>
      </c>
      <c r="Y994" s="681" t="e">
        <f ca="1">_xll.qlCalendarAdvance(Calendar,X994,NDays&amp;"D")</f>
        <v>#NAME?</v>
      </c>
      <c r="Z994" s="680" t="e">
        <f ca="1"/>
        <v>#N/A</v>
      </c>
      <c r="AA994" s="685"/>
      <c r="AB994" s="684"/>
    </row>
    <row r="995" spans="22:28" x14ac:dyDescent="0.2">
      <c r="V995" s="687"/>
      <c r="W995" s="686" t="str">
        <f t="shared" si="22"/>
        <v>1w</v>
      </c>
      <c r="X995" s="682" t="e">
        <f ca="1">_xll.qlCalendarAdvance(Calendar,X994,W995,"f",FALSE)</f>
        <v>#NAME?</v>
      </c>
      <c r="Y995" s="681" t="e">
        <f ca="1">_xll.qlCalendarAdvance(Calendar,X995,NDays&amp;"D")</f>
        <v>#NAME?</v>
      </c>
      <c r="Z995" s="680" t="e">
        <f ca="1"/>
        <v>#N/A</v>
      </c>
      <c r="AA995" s="685"/>
      <c r="AB995" s="684"/>
    </row>
    <row r="996" spans="22:28" x14ac:dyDescent="0.2">
      <c r="V996" s="687"/>
      <c r="W996" s="686" t="str">
        <f t="shared" si="22"/>
        <v>1w</v>
      </c>
      <c r="X996" s="682" t="e">
        <f ca="1">_xll.qlCalendarAdvance(Calendar,X995,W996,"f",FALSE)</f>
        <v>#NAME?</v>
      </c>
      <c r="Y996" s="681" t="e">
        <f ca="1">_xll.qlCalendarAdvance(Calendar,X996,NDays&amp;"D")</f>
        <v>#NAME?</v>
      </c>
      <c r="Z996" s="680" t="e">
        <f ca="1"/>
        <v>#N/A</v>
      </c>
      <c r="AA996" s="685"/>
      <c r="AB996" s="684"/>
    </row>
    <row r="997" spans="22:28" x14ac:dyDescent="0.2">
      <c r="V997" s="687"/>
      <c r="W997" s="686" t="str">
        <f t="shared" si="22"/>
        <v>1w</v>
      </c>
      <c r="X997" s="682" t="e">
        <f ca="1">_xll.qlCalendarAdvance(Calendar,X996,W997,"f",FALSE)</f>
        <v>#NAME?</v>
      </c>
      <c r="Y997" s="681" t="e">
        <f ca="1">_xll.qlCalendarAdvance(Calendar,X997,NDays&amp;"D")</f>
        <v>#NAME?</v>
      </c>
      <c r="Z997" s="680" t="e">
        <f ca="1"/>
        <v>#N/A</v>
      </c>
      <c r="AA997" s="685"/>
      <c r="AB997" s="684"/>
    </row>
    <row r="998" spans="22:28" x14ac:dyDescent="0.2">
      <c r="V998" s="687"/>
      <c r="W998" s="686" t="str">
        <f t="shared" si="22"/>
        <v>1w</v>
      </c>
      <c r="X998" s="682" t="e">
        <f ca="1">_xll.qlCalendarAdvance(Calendar,X997,W998,"f",FALSE)</f>
        <v>#NAME?</v>
      </c>
      <c r="Y998" s="681" t="e">
        <f ca="1">_xll.qlCalendarAdvance(Calendar,X998,NDays&amp;"D")</f>
        <v>#NAME?</v>
      </c>
      <c r="Z998" s="680" t="e">
        <f ca="1"/>
        <v>#N/A</v>
      </c>
      <c r="AA998" s="685"/>
      <c r="AB998" s="684"/>
    </row>
    <row r="999" spans="22:28" x14ac:dyDescent="0.2">
      <c r="V999" s="687"/>
      <c r="W999" s="686" t="str">
        <f t="shared" si="22"/>
        <v>1w</v>
      </c>
      <c r="X999" s="682" t="e">
        <f ca="1">_xll.qlCalendarAdvance(Calendar,X998,W999,"f",FALSE)</f>
        <v>#NAME?</v>
      </c>
      <c r="Y999" s="681" t="e">
        <f ca="1">_xll.qlCalendarAdvance(Calendar,X999,NDays&amp;"D")</f>
        <v>#NAME?</v>
      </c>
      <c r="Z999" s="680" t="e">
        <f ca="1"/>
        <v>#N/A</v>
      </c>
      <c r="AA999" s="685"/>
      <c r="AB999" s="684"/>
    </row>
    <row r="1000" spans="22:28" x14ac:dyDescent="0.2">
      <c r="V1000" s="687"/>
      <c r="W1000" s="686" t="str">
        <f t="shared" si="22"/>
        <v>1w</v>
      </c>
      <c r="X1000" s="682" t="e">
        <f ca="1">_xll.qlCalendarAdvance(Calendar,X999,W1000,"f",FALSE)</f>
        <v>#NAME?</v>
      </c>
      <c r="Y1000" s="681" t="e">
        <f ca="1">_xll.qlCalendarAdvance(Calendar,X1000,NDays&amp;"D")</f>
        <v>#NAME?</v>
      </c>
      <c r="Z1000" s="680" t="e">
        <f ca="1"/>
        <v>#N/A</v>
      </c>
      <c r="AA1000" s="685"/>
      <c r="AB1000" s="684"/>
    </row>
    <row r="1001" spans="22:28" x14ac:dyDescent="0.2">
      <c r="V1001" s="687"/>
      <c r="W1001" s="686" t="str">
        <f t="shared" si="22"/>
        <v>1w</v>
      </c>
      <c r="X1001" s="682" t="e">
        <f ca="1">_xll.qlCalendarAdvance(Calendar,X1000,W1001,"f",FALSE)</f>
        <v>#NAME?</v>
      </c>
      <c r="Y1001" s="681" t="e">
        <f ca="1">_xll.qlCalendarAdvance(Calendar,X1001,NDays&amp;"D")</f>
        <v>#NAME?</v>
      </c>
      <c r="Z1001" s="680" t="e">
        <f ca="1"/>
        <v>#N/A</v>
      </c>
      <c r="AA1001" s="685"/>
      <c r="AB1001" s="684"/>
    </row>
    <row r="1002" spans="22:28" x14ac:dyDescent="0.2">
      <c r="V1002" s="687"/>
      <c r="W1002" s="686" t="str">
        <f t="shared" si="22"/>
        <v>1w</v>
      </c>
      <c r="X1002" s="682" t="e">
        <f ca="1">_xll.qlCalendarAdvance(Calendar,X1001,W1002,"f",FALSE)</f>
        <v>#NAME?</v>
      </c>
      <c r="Y1002" s="681" t="e">
        <f ca="1">_xll.qlCalendarAdvance(Calendar,X1002,NDays&amp;"D")</f>
        <v>#NAME?</v>
      </c>
      <c r="Z1002" s="680" t="e">
        <f ca="1"/>
        <v>#N/A</v>
      </c>
      <c r="AA1002" s="685"/>
      <c r="AB1002" s="684"/>
    </row>
    <row r="1003" spans="22:28" x14ac:dyDescent="0.2">
      <c r="V1003" s="687"/>
      <c r="W1003" s="686" t="str">
        <f t="shared" si="22"/>
        <v>1w</v>
      </c>
      <c r="X1003" s="682" t="e">
        <f ca="1">_xll.qlCalendarAdvance(Calendar,X1002,W1003,"f",FALSE)</f>
        <v>#NAME?</v>
      </c>
      <c r="Y1003" s="681" t="e">
        <f ca="1">_xll.qlCalendarAdvance(Calendar,X1003,NDays&amp;"D")</f>
        <v>#NAME?</v>
      </c>
      <c r="Z1003" s="680" t="e">
        <f ca="1"/>
        <v>#N/A</v>
      </c>
      <c r="AA1003" s="685"/>
      <c r="AB1003" s="684"/>
    </row>
    <row r="1004" spans="22:28" x14ac:dyDescent="0.2">
      <c r="V1004" s="687"/>
      <c r="W1004" s="686" t="str">
        <f t="shared" si="22"/>
        <v>1w</v>
      </c>
      <c r="X1004" s="682" t="e">
        <f ca="1">_xll.qlCalendarAdvance(Calendar,X1003,W1004,"f",FALSE)</f>
        <v>#NAME?</v>
      </c>
      <c r="Y1004" s="681" t="e">
        <f ca="1">_xll.qlCalendarAdvance(Calendar,X1004,NDays&amp;"D")</f>
        <v>#NAME?</v>
      </c>
      <c r="Z1004" s="680" t="e">
        <f ca="1"/>
        <v>#N/A</v>
      </c>
      <c r="AA1004" s="685"/>
      <c r="AB1004" s="684"/>
    </row>
    <row r="1005" spans="22:28" x14ac:dyDescent="0.2">
      <c r="V1005" s="687"/>
      <c r="W1005" s="686" t="str">
        <f t="shared" si="22"/>
        <v>1w</v>
      </c>
      <c r="X1005" s="682" t="e">
        <f ca="1">_xll.qlCalendarAdvance(Calendar,X1004,W1005,"f",FALSE)</f>
        <v>#NAME?</v>
      </c>
      <c r="Y1005" s="681" t="e">
        <f ca="1">_xll.qlCalendarAdvance(Calendar,X1005,NDays&amp;"D")</f>
        <v>#NAME?</v>
      </c>
      <c r="Z1005" s="680" t="e">
        <f ca="1"/>
        <v>#N/A</v>
      </c>
      <c r="AA1005" s="685"/>
      <c r="AB1005" s="684"/>
    </row>
    <row r="1006" spans="22:28" x14ac:dyDescent="0.2">
      <c r="V1006" s="687"/>
      <c r="W1006" s="686" t="str">
        <f t="shared" si="22"/>
        <v>1w</v>
      </c>
      <c r="X1006" s="682" t="e">
        <f ca="1">_xll.qlCalendarAdvance(Calendar,X1005,W1006,"f",FALSE)</f>
        <v>#NAME?</v>
      </c>
      <c r="Y1006" s="681" t="e">
        <f ca="1">_xll.qlCalendarAdvance(Calendar,X1006,NDays&amp;"D")</f>
        <v>#NAME?</v>
      </c>
      <c r="Z1006" s="680" t="e">
        <f ca="1"/>
        <v>#N/A</v>
      </c>
      <c r="AA1006" s="685"/>
      <c r="AB1006" s="684"/>
    </row>
    <row r="1007" spans="22:28" x14ac:dyDescent="0.2">
      <c r="V1007" s="687"/>
      <c r="W1007" s="686" t="str">
        <f t="shared" si="22"/>
        <v>1w</v>
      </c>
      <c r="X1007" s="682" t="e">
        <f ca="1">_xll.qlCalendarAdvance(Calendar,X1006,W1007,"f",FALSE)</f>
        <v>#NAME?</v>
      </c>
      <c r="Y1007" s="681" t="e">
        <f ca="1">_xll.qlCalendarAdvance(Calendar,X1007,NDays&amp;"D")</f>
        <v>#NAME?</v>
      </c>
      <c r="Z1007" s="680" t="e">
        <f ca="1"/>
        <v>#N/A</v>
      </c>
      <c r="AA1007" s="685"/>
      <c r="AB1007" s="684"/>
    </row>
    <row r="1008" spans="22:28" x14ac:dyDescent="0.2">
      <c r="V1008" s="687"/>
      <c r="W1008" s="686" t="str">
        <f t="shared" si="22"/>
        <v>1w</v>
      </c>
      <c r="X1008" s="682" t="e">
        <f ca="1">_xll.qlCalendarAdvance(Calendar,X1007,W1008,"f",FALSE)</f>
        <v>#NAME?</v>
      </c>
      <c r="Y1008" s="681" t="e">
        <f ca="1">_xll.qlCalendarAdvance(Calendar,X1008,NDays&amp;"D")</f>
        <v>#NAME?</v>
      </c>
      <c r="Z1008" s="680" t="e">
        <f ca="1"/>
        <v>#N/A</v>
      </c>
      <c r="AA1008" s="685"/>
      <c r="AB1008" s="684"/>
    </row>
    <row r="1009" spans="22:28" x14ac:dyDescent="0.2">
      <c r="V1009" s="687"/>
      <c r="W1009" s="686" t="str">
        <f t="shared" si="22"/>
        <v>1w</v>
      </c>
      <c r="X1009" s="682" t="e">
        <f ca="1">_xll.qlCalendarAdvance(Calendar,X1008,W1009,"f",FALSE)</f>
        <v>#NAME?</v>
      </c>
      <c r="Y1009" s="681" t="e">
        <f ca="1">_xll.qlCalendarAdvance(Calendar,X1009,NDays&amp;"D")</f>
        <v>#NAME?</v>
      </c>
      <c r="Z1009" s="680" t="e">
        <f ca="1"/>
        <v>#N/A</v>
      </c>
      <c r="AA1009" s="685"/>
      <c r="AB1009" s="684"/>
    </row>
    <row r="1010" spans="22:28" x14ac:dyDescent="0.2">
      <c r="V1010" s="687"/>
      <c r="W1010" s="686" t="str">
        <f t="shared" si="22"/>
        <v>1w</v>
      </c>
      <c r="X1010" s="682" t="e">
        <f ca="1">_xll.qlCalendarAdvance(Calendar,X1009,W1010,"f",FALSE)</f>
        <v>#NAME?</v>
      </c>
      <c r="Y1010" s="681" t="e">
        <f ca="1">_xll.qlCalendarAdvance(Calendar,X1010,NDays&amp;"D")</f>
        <v>#NAME?</v>
      </c>
      <c r="Z1010" s="680" t="e">
        <f ca="1"/>
        <v>#N/A</v>
      </c>
      <c r="AA1010" s="685"/>
      <c r="AB1010" s="684"/>
    </row>
    <row r="1011" spans="22:28" x14ac:dyDescent="0.2">
      <c r="V1011" s="687"/>
      <c r="W1011" s="686" t="str">
        <f t="shared" si="22"/>
        <v>1w</v>
      </c>
      <c r="X1011" s="682" t="e">
        <f ca="1">_xll.qlCalendarAdvance(Calendar,X1010,W1011,"f",FALSE)</f>
        <v>#NAME?</v>
      </c>
      <c r="Y1011" s="681" t="e">
        <f ca="1">_xll.qlCalendarAdvance(Calendar,X1011,NDays&amp;"D")</f>
        <v>#NAME?</v>
      </c>
      <c r="Z1011" s="680" t="e">
        <f ca="1"/>
        <v>#N/A</v>
      </c>
      <c r="AA1011" s="685"/>
      <c r="AB1011" s="684"/>
    </row>
    <row r="1012" spans="22:28" x14ac:dyDescent="0.2">
      <c r="V1012" s="687"/>
      <c r="W1012" s="686" t="str">
        <f t="shared" si="22"/>
        <v>1w</v>
      </c>
      <c r="X1012" s="682" t="e">
        <f ca="1">_xll.qlCalendarAdvance(Calendar,X1011,W1012,"f",FALSE)</f>
        <v>#NAME?</v>
      </c>
      <c r="Y1012" s="681" t="e">
        <f ca="1">_xll.qlCalendarAdvance(Calendar,X1012,NDays&amp;"D")</f>
        <v>#NAME?</v>
      </c>
      <c r="Z1012" s="680" t="e">
        <f ca="1"/>
        <v>#N/A</v>
      </c>
      <c r="AA1012" s="685"/>
      <c r="AB1012" s="684"/>
    </row>
    <row r="1013" spans="22:28" x14ac:dyDescent="0.2">
      <c r="V1013" s="687"/>
      <c r="W1013" s="686" t="str">
        <f t="shared" si="22"/>
        <v>1w</v>
      </c>
      <c r="X1013" s="682" t="e">
        <f ca="1">_xll.qlCalendarAdvance(Calendar,X1012,W1013,"f",FALSE)</f>
        <v>#NAME?</v>
      </c>
      <c r="Y1013" s="681" t="e">
        <f ca="1">_xll.qlCalendarAdvance(Calendar,X1013,NDays&amp;"D")</f>
        <v>#NAME?</v>
      </c>
      <c r="Z1013" s="680" t="e">
        <f ca="1"/>
        <v>#N/A</v>
      </c>
      <c r="AA1013" s="685"/>
      <c r="AB1013" s="684"/>
    </row>
    <row r="1014" spans="22:28" x14ac:dyDescent="0.2">
      <c r="V1014" s="687"/>
      <c r="W1014" s="686" t="str">
        <f t="shared" si="22"/>
        <v>1w</v>
      </c>
      <c r="X1014" s="682" t="e">
        <f ca="1">_xll.qlCalendarAdvance(Calendar,X1013,W1014,"f",FALSE)</f>
        <v>#NAME?</v>
      </c>
      <c r="Y1014" s="681" t="e">
        <f ca="1">_xll.qlCalendarAdvance(Calendar,X1014,NDays&amp;"D")</f>
        <v>#NAME?</v>
      </c>
      <c r="Z1014" s="680" t="e">
        <f ca="1"/>
        <v>#N/A</v>
      </c>
      <c r="AA1014" s="685"/>
      <c r="AB1014" s="684"/>
    </row>
    <row r="1015" spans="22:28" x14ac:dyDescent="0.2">
      <c r="V1015" s="687"/>
      <c r="W1015" s="686" t="str">
        <f t="shared" si="22"/>
        <v>1w</v>
      </c>
      <c r="X1015" s="682" t="e">
        <f ca="1">_xll.qlCalendarAdvance(Calendar,X1014,W1015,"f",FALSE)</f>
        <v>#NAME?</v>
      </c>
      <c r="Y1015" s="681" t="e">
        <f ca="1">_xll.qlCalendarAdvance(Calendar,X1015,NDays&amp;"D")</f>
        <v>#NAME?</v>
      </c>
      <c r="Z1015" s="680" t="e">
        <f ca="1"/>
        <v>#N/A</v>
      </c>
      <c r="AA1015" s="685"/>
      <c r="AB1015" s="684"/>
    </row>
    <row r="1016" spans="22:28" x14ac:dyDescent="0.2">
      <c r="V1016" s="687"/>
      <c r="W1016" s="686" t="str">
        <f t="shared" si="22"/>
        <v>1w</v>
      </c>
      <c r="X1016" s="682" t="e">
        <f ca="1">_xll.qlCalendarAdvance(Calendar,X1015,W1016,"f",FALSE)</f>
        <v>#NAME?</v>
      </c>
      <c r="Y1016" s="681" t="e">
        <f ca="1">_xll.qlCalendarAdvance(Calendar,X1016,NDays&amp;"D")</f>
        <v>#NAME?</v>
      </c>
      <c r="Z1016" s="680" t="e">
        <f ca="1"/>
        <v>#N/A</v>
      </c>
      <c r="AA1016" s="685"/>
      <c r="AB1016" s="684"/>
    </row>
    <row r="1017" spans="22:28" x14ac:dyDescent="0.2">
      <c r="V1017" s="687"/>
      <c r="W1017" s="686" t="str">
        <f t="shared" si="22"/>
        <v>1w</v>
      </c>
      <c r="X1017" s="682" t="e">
        <f ca="1">_xll.qlCalendarAdvance(Calendar,X1016,W1017,"f",FALSE)</f>
        <v>#NAME?</v>
      </c>
      <c r="Y1017" s="681" t="e">
        <f ca="1">_xll.qlCalendarAdvance(Calendar,X1017,NDays&amp;"D")</f>
        <v>#NAME?</v>
      </c>
      <c r="Z1017" s="680" t="e">
        <f ca="1"/>
        <v>#N/A</v>
      </c>
      <c r="AA1017" s="685"/>
      <c r="AB1017" s="684"/>
    </row>
    <row r="1018" spans="22:28" x14ac:dyDescent="0.2">
      <c r="V1018" s="687"/>
      <c r="W1018" s="686" t="str">
        <f t="shared" si="22"/>
        <v>1w</v>
      </c>
      <c r="X1018" s="682" t="e">
        <f ca="1">_xll.qlCalendarAdvance(Calendar,X1017,W1018,"f",FALSE)</f>
        <v>#NAME?</v>
      </c>
      <c r="Y1018" s="681" t="e">
        <f ca="1">_xll.qlCalendarAdvance(Calendar,X1018,NDays&amp;"D")</f>
        <v>#NAME?</v>
      </c>
      <c r="Z1018" s="680" t="e">
        <f ca="1"/>
        <v>#N/A</v>
      </c>
      <c r="AA1018" s="685"/>
      <c r="AB1018" s="684"/>
    </row>
    <row r="1019" spans="22:28" x14ac:dyDescent="0.2">
      <c r="V1019" s="687"/>
      <c r="W1019" s="686" t="str">
        <f t="shared" si="22"/>
        <v>1w</v>
      </c>
      <c r="X1019" s="682" t="e">
        <f ca="1">_xll.qlCalendarAdvance(Calendar,X1018,W1019,"f",FALSE)</f>
        <v>#NAME?</v>
      </c>
      <c r="Y1019" s="681" t="e">
        <f ca="1">_xll.qlCalendarAdvance(Calendar,X1019,NDays&amp;"D")</f>
        <v>#NAME?</v>
      </c>
      <c r="Z1019" s="680" t="e">
        <f ca="1"/>
        <v>#N/A</v>
      </c>
      <c r="AA1019" s="685"/>
      <c r="AB1019" s="684"/>
    </row>
    <row r="1020" spans="22:28" x14ac:dyDescent="0.2">
      <c r="V1020" s="687"/>
      <c r="W1020" s="686" t="str">
        <f t="shared" si="22"/>
        <v>1w</v>
      </c>
      <c r="X1020" s="682" t="e">
        <f ca="1">_xll.qlCalendarAdvance(Calendar,X1019,W1020,"f",FALSE)</f>
        <v>#NAME?</v>
      </c>
      <c r="Y1020" s="681" t="e">
        <f ca="1">_xll.qlCalendarAdvance(Calendar,X1020,NDays&amp;"D")</f>
        <v>#NAME?</v>
      </c>
      <c r="Z1020" s="680" t="e">
        <f ca="1"/>
        <v>#N/A</v>
      </c>
      <c r="AA1020" s="685"/>
      <c r="AB1020" s="684"/>
    </row>
    <row r="1021" spans="22:28" x14ac:dyDescent="0.2">
      <c r="V1021" s="687"/>
      <c r="W1021" s="686" t="str">
        <f t="shared" si="22"/>
        <v>1w</v>
      </c>
      <c r="X1021" s="682" t="e">
        <f ca="1">_xll.qlCalendarAdvance(Calendar,X1020,W1021,"f",FALSE)</f>
        <v>#NAME?</v>
      </c>
      <c r="Y1021" s="681" t="e">
        <f ca="1">_xll.qlCalendarAdvance(Calendar,X1021,NDays&amp;"D")</f>
        <v>#NAME?</v>
      </c>
      <c r="Z1021" s="680" t="e">
        <f ca="1"/>
        <v>#N/A</v>
      </c>
      <c r="AA1021" s="685"/>
      <c r="AB1021" s="684"/>
    </row>
    <row r="1022" spans="22:28" x14ac:dyDescent="0.2">
      <c r="V1022" s="687"/>
      <c r="W1022" s="686" t="str">
        <f t="shared" si="22"/>
        <v>1w</v>
      </c>
      <c r="X1022" s="682" t="e">
        <f ca="1">_xll.qlCalendarAdvance(Calendar,X1021,W1022,"f",FALSE)</f>
        <v>#NAME?</v>
      </c>
      <c r="Y1022" s="681" t="e">
        <f ca="1">_xll.qlCalendarAdvance(Calendar,X1022,NDays&amp;"D")</f>
        <v>#NAME?</v>
      </c>
      <c r="Z1022" s="680" t="e">
        <f ca="1"/>
        <v>#N/A</v>
      </c>
      <c r="AA1022" s="685"/>
      <c r="AB1022" s="684"/>
    </row>
    <row r="1023" spans="22:28" x14ac:dyDescent="0.2">
      <c r="V1023" s="687"/>
      <c r="W1023" s="686" t="str">
        <f t="shared" si="22"/>
        <v>1w</v>
      </c>
      <c r="X1023" s="682" t="e">
        <f ca="1">_xll.qlCalendarAdvance(Calendar,X1022,W1023,"f",FALSE)</f>
        <v>#NAME?</v>
      </c>
      <c r="Y1023" s="681" t="e">
        <f ca="1">_xll.qlCalendarAdvance(Calendar,X1023,NDays&amp;"D")</f>
        <v>#NAME?</v>
      </c>
      <c r="Z1023" s="680" t="e">
        <f ca="1"/>
        <v>#N/A</v>
      </c>
      <c r="AA1023" s="685"/>
      <c r="AB1023" s="684"/>
    </row>
    <row r="1024" spans="22:28" x14ac:dyDescent="0.2">
      <c r="V1024" s="687"/>
      <c r="W1024" s="686" t="str">
        <f t="shared" si="22"/>
        <v>1w</v>
      </c>
      <c r="X1024" s="682" t="e">
        <f ca="1">_xll.qlCalendarAdvance(Calendar,X1023,W1024,"f",FALSE)</f>
        <v>#NAME?</v>
      </c>
      <c r="Y1024" s="681" t="e">
        <f ca="1">_xll.qlCalendarAdvance(Calendar,X1024,NDays&amp;"D")</f>
        <v>#NAME?</v>
      </c>
      <c r="Z1024" s="680" t="e">
        <f ca="1"/>
        <v>#N/A</v>
      </c>
      <c r="AA1024" s="685"/>
      <c r="AB1024" s="684"/>
    </row>
    <row r="1025" spans="22:28" x14ac:dyDescent="0.2">
      <c r="V1025" s="687"/>
      <c r="W1025" s="686" t="str">
        <f t="shared" si="22"/>
        <v>1w</v>
      </c>
      <c r="X1025" s="682" t="e">
        <f ca="1">_xll.qlCalendarAdvance(Calendar,X1024,W1025,"f",FALSE)</f>
        <v>#NAME?</v>
      </c>
      <c r="Y1025" s="681" t="e">
        <f ca="1">_xll.qlCalendarAdvance(Calendar,X1025,NDays&amp;"D")</f>
        <v>#NAME?</v>
      </c>
      <c r="Z1025" s="680" t="e">
        <f ca="1"/>
        <v>#N/A</v>
      </c>
      <c r="AA1025" s="685"/>
      <c r="AB1025" s="684"/>
    </row>
    <row r="1026" spans="22:28" x14ac:dyDescent="0.2">
      <c r="V1026" s="687"/>
      <c r="W1026" s="686" t="str">
        <f t="shared" si="22"/>
        <v>1w</v>
      </c>
      <c r="X1026" s="682" t="e">
        <f ca="1">_xll.qlCalendarAdvance(Calendar,X1025,W1026,"f",FALSE)</f>
        <v>#NAME?</v>
      </c>
      <c r="Y1026" s="681" t="e">
        <f ca="1">_xll.qlCalendarAdvance(Calendar,X1026,NDays&amp;"D")</f>
        <v>#NAME?</v>
      </c>
      <c r="Z1026" s="680" t="e">
        <f ca="1"/>
        <v>#N/A</v>
      </c>
      <c r="AA1026" s="685"/>
      <c r="AB1026" s="684"/>
    </row>
    <row r="1027" spans="22:28" x14ac:dyDescent="0.2">
      <c r="V1027" s="687"/>
      <c r="W1027" s="686" t="str">
        <f t="shared" si="22"/>
        <v>1w</v>
      </c>
      <c r="X1027" s="682" t="e">
        <f ca="1">_xll.qlCalendarAdvance(Calendar,X1026,W1027,"f",FALSE)</f>
        <v>#NAME?</v>
      </c>
      <c r="Y1027" s="681" t="e">
        <f ca="1">_xll.qlCalendarAdvance(Calendar,X1027,NDays&amp;"D")</f>
        <v>#NAME?</v>
      </c>
      <c r="Z1027" s="680" t="e">
        <f ca="1"/>
        <v>#N/A</v>
      </c>
      <c r="AA1027" s="685"/>
      <c r="AB1027" s="684"/>
    </row>
    <row r="1028" spans="22:28" x14ac:dyDescent="0.2">
      <c r="V1028" s="687"/>
      <c r="W1028" s="686" t="str">
        <f t="shared" si="22"/>
        <v>1w</v>
      </c>
      <c r="X1028" s="682" t="e">
        <f ca="1">_xll.qlCalendarAdvance(Calendar,X1027,W1028,"f",FALSE)</f>
        <v>#NAME?</v>
      </c>
      <c r="Y1028" s="681" t="e">
        <f ca="1">_xll.qlCalendarAdvance(Calendar,X1028,NDays&amp;"D")</f>
        <v>#NAME?</v>
      </c>
      <c r="Z1028" s="680" t="e">
        <f ca="1"/>
        <v>#N/A</v>
      </c>
      <c r="AA1028" s="685"/>
      <c r="AB1028" s="684"/>
    </row>
    <row r="1029" spans="22:28" x14ac:dyDescent="0.2">
      <c r="V1029" s="687"/>
      <c r="W1029" s="686" t="str">
        <f t="shared" si="22"/>
        <v>1w</v>
      </c>
      <c r="X1029" s="682" t="e">
        <f ca="1">_xll.qlCalendarAdvance(Calendar,X1028,W1029,"f",FALSE)</f>
        <v>#NAME?</v>
      </c>
      <c r="Y1029" s="681" t="e">
        <f ca="1">_xll.qlCalendarAdvance(Calendar,X1029,NDays&amp;"D")</f>
        <v>#NAME?</v>
      </c>
      <c r="Z1029" s="680" t="e">
        <f ca="1"/>
        <v>#N/A</v>
      </c>
      <c r="AA1029" s="685"/>
      <c r="AB1029" s="684"/>
    </row>
    <row r="1030" spans="22:28" x14ac:dyDescent="0.2">
      <c r="V1030" s="687"/>
      <c r="W1030" s="686" t="str">
        <f t="shared" si="22"/>
        <v>1w</v>
      </c>
      <c r="X1030" s="682" t="e">
        <f ca="1">_xll.qlCalendarAdvance(Calendar,X1029,W1030,"f",FALSE)</f>
        <v>#NAME?</v>
      </c>
      <c r="Y1030" s="681" t="e">
        <f ca="1">_xll.qlCalendarAdvance(Calendar,X1030,NDays&amp;"D")</f>
        <v>#NAME?</v>
      </c>
      <c r="Z1030" s="680" t="e">
        <f ca="1"/>
        <v>#N/A</v>
      </c>
      <c r="AA1030" s="685"/>
      <c r="AB1030" s="684"/>
    </row>
    <row r="1031" spans="22:28" x14ac:dyDescent="0.2">
      <c r="V1031" s="687"/>
      <c r="W1031" s="686" t="str">
        <f t="shared" si="22"/>
        <v>1w</v>
      </c>
      <c r="X1031" s="682" t="e">
        <f ca="1">_xll.qlCalendarAdvance(Calendar,X1030,W1031,"f",FALSE)</f>
        <v>#NAME?</v>
      </c>
      <c r="Y1031" s="681" t="e">
        <f ca="1">_xll.qlCalendarAdvance(Calendar,X1031,NDays&amp;"D")</f>
        <v>#NAME?</v>
      </c>
      <c r="Z1031" s="680" t="e">
        <f ca="1"/>
        <v>#N/A</v>
      </c>
      <c r="AA1031" s="685"/>
      <c r="AB1031" s="684"/>
    </row>
    <row r="1032" spans="22:28" x14ac:dyDescent="0.2">
      <c r="V1032" s="687"/>
      <c r="W1032" s="686" t="str">
        <f t="shared" si="22"/>
        <v>1w</v>
      </c>
      <c r="X1032" s="682" t="e">
        <f ca="1">_xll.qlCalendarAdvance(Calendar,X1031,W1032,"f",FALSE)</f>
        <v>#NAME?</v>
      </c>
      <c r="Y1032" s="681" t="e">
        <f ca="1">_xll.qlCalendarAdvance(Calendar,X1032,NDays&amp;"D")</f>
        <v>#NAME?</v>
      </c>
      <c r="Z1032" s="680" t="e">
        <f ca="1"/>
        <v>#N/A</v>
      </c>
      <c r="AA1032" s="685"/>
      <c r="AB1032" s="684"/>
    </row>
    <row r="1033" spans="22:28" x14ac:dyDescent="0.2">
      <c r="V1033" s="687"/>
      <c r="W1033" s="686" t="str">
        <f t="shared" si="22"/>
        <v>1w</v>
      </c>
      <c r="X1033" s="682" t="e">
        <f ca="1">_xll.qlCalendarAdvance(Calendar,X1032,W1033,"f",FALSE)</f>
        <v>#NAME?</v>
      </c>
      <c r="Y1033" s="681" t="e">
        <f ca="1">_xll.qlCalendarAdvance(Calendar,X1033,NDays&amp;"D")</f>
        <v>#NAME?</v>
      </c>
      <c r="Z1033" s="680" t="e">
        <f ca="1"/>
        <v>#N/A</v>
      </c>
      <c r="AA1033" s="685"/>
      <c r="AB1033" s="684"/>
    </row>
    <row r="1034" spans="22:28" x14ac:dyDescent="0.2">
      <c r="V1034" s="687"/>
      <c r="W1034" s="686" t="str">
        <f t="shared" si="22"/>
        <v>1w</v>
      </c>
      <c r="X1034" s="682" t="e">
        <f ca="1">_xll.qlCalendarAdvance(Calendar,X1033,W1034,"f",FALSE)</f>
        <v>#NAME?</v>
      </c>
      <c r="Y1034" s="681" t="e">
        <f ca="1">_xll.qlCalendarAdvance(Calendar,X1034,NDays&amp;"D")</f>
        <v>#NAME?</v>
      </c>
      <c r="Z1034" s="680" t="e">
        <f ca="1"/>
        <v>#N/A</v>
      </c>
      <c r="AA1034" s="685"/>
      <c r="AB1034" s="684"/>
    </row>
    <row r="1035" spans="22:28" x14ac:dyDescent="0.2">
      <c r="V1035" s="687"/>
      <c r="W1035" s="686" t="str">
        <f t="shared" si="22"/>
        <v>1w</v>
      </c>
      <c r="X1035" s="682" t="e">
        <f ca="1">_xll.qlCalendarAdvance(Calendar,X1034,W1035,"f",FALSE)</f>
        <v>#NAME?</v>
      </c>
      <c r="Y1035" s="681" t="e">
        <f ca="1">_xll.qlCalendarAdvance(Calendar,X1035,NDays&amp;"D")</f>
        <v>#NAME?</v>
      </c>
      <c r="Z1035" s="680" t="e">
        <f ca="1"/>
        <v>#N/A</v>
      </c>
      <c r="AA1035" s="685"/>
      <c r="AB1035" s="684"/>
    </row>
    <row r="1036" spans="22:28" x14ac:dyDescent="0.2">
      <c r="V1036" s="687"/>
      <c r="W1036" s="686" t="str">
        <f t="shared" si="22"/>
        <v>1w</v>
      </c>
      <c r="X1036" s="682" t="e">
        <f ca="1">_xll.qlCalendarAdvance(Calendar,X1035,W1036,"f",FALSE)</f>
        <v>#NAME?</v>
      </c>
      <c r="Y1036" s="681" t="e">
        <f ca="1">_xll.qlCalendarAdvance(Calendar,X1036,NDays&amp;"D")</f>
        <v>#NAME?</v>
      </c>
      <c r="Z1036" s="680" t="e">
        <f ca="1"/>
        <v>#N/A</v>
      </c>
      <c r="AA1036" s="685"/>
      <c r="AB1036" s="684"/>
    </row>
    <row r="1037" spans="22:28" x14ac:dyDescent="0.2">
      <c r="V1037" s="687"/>
      <c r="W1037" s="686" t="str">
        <f t="shared" si="22"/>
        <v>1w</v>
      </c>
      <c r="X1037" s="682" t="e">
        <f ca="1">_xll.qlCalendarAdvance(Calendar,X1036,W1037,"f",FALSE)</f>
        <v>#NAME?</v>
      </c>
      <c r="Y1037" s="681" t="e">
        <f ca="1">_xll.qlCalendarAdvance(Calendar,X1037,NDays&amp;"D")</f>
        <v>#NAME?</v>
      </c>
      <c r="Z1037" s="680" t="e">
        <f ca="1"/>
        <v>#N/A</v>
      </c>
      <c r="AA1037" s="685"/>
      <c r="AB1037" s="684"/>
    </row>
    <row r="1038" spans="22:28" x14ac:dyDescent="0.2">
      <c r="V1038" s="687"/>
      <c r="W1038" s="686" t="str">
        <f t="shared" si="22"/>
        <v>1w</v>
      </c>
      <c r="X1038" s="682" t="e">
        <f ca="1">_xll.qlCalendarAdvance(Calendar,X1037,W1038,"f",FALSE)</f>
        <v>#NAME?</v>
      </c>
      <c r="Y1038" s="681" t="e">
        <f ca="1">_xll.qlCalendarAdvance(Calendar,X1038,NDays&amp;"D")</f>
        <v>#NAME?</v>
      </c>
      <c r="Z1038" s="680" t="e">
        <f ca="1"/>
        <v>#N/A</v>
      </c>
      <c r="AA1038" s="685"/>
      <c r="AB1038" s="684"/>
    </row>
    <row r="1039" spans="22:28" x14ac:dyDescent="0.2">
      <c r="V1039" s="687"/>
      <c r="W1039" s="686" t="str">
        <f t="shared" si="22"/>
        <v>1w</v>
      </c>
      <c r="X1039" s="682" t="e">
        <f ca="1">_xll.qlCalendarAdvance(Calendar,X1038,W1039,"f",FALSE)</f>
        <v>#NAME?</v>
      </c>
      <c r="Y1039" s="681" t="e">
        <f ca="1">_xll.qlCalendarAdvance(Calendar,X1039,NDays&amp;"D")</f>
        <v>#NAME?</v>
      </c>
      <c r="Z1039" s="680" t="e">
        <f ca="1"/>
        <v>#N/A</v>
      </c>
      <c r="AA1039" s="685"/>
      <c r="AB1039" s="684"/>
    </row>
    <row r="1040" spans="22:28" x14ac:dyDescent="0.2">
      <c r="V1040" s="687"/>
      <c r="W1040" s="686" t="str">
        <f t="shared" si="22"/>
        <v>1w</v>
      </c>
      <c r="X1040" s="682" t="e">
        <f ca="1">_xll.qlCalendarAdvance(Calendar,X1039,W1040,"f",FALSE)</f>
        <v>#NAME?</v>
      </c>
      <c r="Y1040" s="681" t="e">
        <f ca="1">_xll.qlCalendarAdvance(Calendar,X1040,NDays&amp;"D")</f>
        <v>#NAME?</v>
      </c>
      <c r="Z1040" s="680" t="e">
        <f ca="1"/>
        <v>#N/A</v>
      </c>
      <c r="AA1040" s="685"/>
      <c r="AB1040" s="684"/>
    </row>
    <row r="1041" spans="22:28" x14ac:dyDescent="0.2">
      <c r="V1041" s="687"/>
      <c r="W1041" s="686" t="str">
        <f t="shared" si="22"/>
        <v>1w</v>
      </c>
      <c r="X1041" s="682" t="e">
        <f ca="1">_xll.qlCalendarAdvance(Calendar,X1040,W1041,"f",FALSE)</f>
        <v>#NAME?</v>
      </c>
      <c r="Y1041" s="681" t="e">
        <f ca="1">_xll.qlCalendarAdvance(Calendar,X1041,NDays&amp;"D")</f>
        <v>#NAME?</v>
      </c>
      <c r="Z1041" s="680" t="e">
        <f ca="1"/>
        <v>#N/A</v>
      </c>
      <c r="AA1041" s="685"/>
      <c r="AB1041" s="684"/>
    </row>
    <row r="1042" spans="22:28" x14ac:dyDescent="0.2">
      <c r="V1042" s="687"/>
      <c r="W1042" s="686" t="str">
        <f t="shared" ref="W1042:W1105" si="23">W1041</f>
        <v>1w</v>
      </c>
      <c r="X1042" s="682" t="e">
        <f ca="1">_xll.qlCalendarAdvance(Calendar,X1041,W1042,"f",FALSE)</f>
        <v>#NAME?</v>
      </c>
      <c r="Y1042" s="681" t="e">
        <f ca="1">_xll.qlCalendarAdvance(Calendar,X1042,NDays&amp;"D")</f>
        <v>#NAME?</v>
      </c>
      <c r="Z1042" s="680" t="e">
        <f ca="1"/>
        <v>#N/A</v>
      </c>
      <c r="AA1042" s="685"/>
      <c r="AB1042" s="684"/>
    </row>
    <row r="1043" spans="22:28" x14ac:dyDescent="0.2">
      <c r="V1043" s="687"/>
      <c r="W1043" s="686" t="str">
        <f t="shared" si="23"/>
        <v>1w</v>
      </c>
      <c r="X1043" s="682" t="e">
        <f ca="1">_xll.qlCalendarAdvance(Calendar,X1042,W1043,"f",FALSE)</f>
        <v>#NAME?</v>
      </c>
      <c r="Y1043" s="681" t="e">
        <f ca="1">_xll.qlCalendarAdvance(Calendar,X1043,NDays&amp;"D")</f>
        <v>#NAME?</v>
      </c>
      <c r="Z1043" s="680" t="e">
        <f ca="1"/>
        <v>#N/A</v>
      </c>
      <c r="AA1043" s="685"/>
      <c r="AB1043" s="684"/>
    </row>
    <row r="1044" spans="22:28" x14ac:dyDescent="0.2">
      <c r="V1044" s="687"/>
      <c r="W1044" s="686" t="str">
        <f t="shared" si="23"/>
        <v>1w</v>
      </c>
      <c r="X1044" s="682" t="e">
        <f ca="1">_xll.qlCalendarAdvance(Calendar,X1043,W1044,"f",FALSE)</f>
        <v>#NAME?</v>
      </c>
      <c r="Y1044" s="681" t="e">
        <f ca="1">_xll.qlCalendarAdvance(Calendar,X1044,NDays&amp;"D")</f>
        <v>#NAME?</v>
      </c>
      <c r="Z1044" s="680" t="e">
        <f ca="1"/>
        <v>#N/A</v>
      </c>
      <c r="AA1044" s="685"/>
      <c r="AB1044" s="684"/>
    </row>
    <row r="1045" spans="22:28" x14ac:dyDescent="0.2">
      <c r="V1045" s="687"/>
      <c r="W1045" s="686" t="str">
        <f t="shared" si="23"/>
        <v>1w</v>
      </c>
      <c r="X1045" s="682" t="e">
        <f ca="1">_xll.qlCalendarAdvance(Calendar,X1044,W1045,"f",FALSE)</f>
        <v>#NAME?</v>
      </c>
      <c r="Y1045" s="681" t="e">
        <f ca="1">_xll.qlCalendarAdvance(Calendar,X1045,NDays&amp;"D")</f>
        <v>#NAME?</v>
      </c>
      <c r="Z1045" s="680" t="e">
        <f ca="1"/>
        <v>#N/A</v>
      </c>
      <c r="AA1045" s="685"/>
      <c r="AB1045" s="684"/>
    </row>
    <row r="1046" spans="22:28" x14ac:dyDescent="0.2">
      <c r="V1046" s="687"/>
      <c r="W1046" s="686" t="str">
        <f t="shared" si="23"/>
        <v>1w</v>
      </c>
      <c r="X1046" s="682" t="e">
        <f ca="1">_xll.qlCalendarAdvance(Calendar,X1045,W1046,"f",FALSE)</f>
        <v>#NAME?</v>
      </c>
      <c r="Y1046" s="681" t="e">
        <f ca="1">_xll.qlCalendarAdvance(Calendar,X1046,NDays&amp;"D")</f>
        <v>#NAME?</v>
      </c>
      <c r="Z1046" s="680" t="e">
        <f ca="1"/>
        <v>#N/A</v>
      </c>
      <c r="AA1046" s="685"/>
      <c r="AB1046" s="684"/>
    </row>
    <row r="1047" spans="22:28" x14ac:dyDescent="0.2">
      <c r="V1047" s="687"/>
      <c r="W1047" s="686" t="str">
        <f t="shared" si="23"/>
        <v>1w</v>
      </c>
      <c r="X1047" s="682" t="e">
        <f ca="1">_xll.qlCalendarAdvance(Calendar,X1046,W1047,"f",FALSE)</f>
        <v>#NAME?</v>
      </c>
      <c r="Y1047" s="681" t="e">
        <f ca="1">_xll.qlCalendarAdvance(Calendar,X1047,NDays&amp;"D")</f>
        <v>#NAME?</v>
      </c>
      <c r="Z1047" s="680" t="e">
        <f ca="1"/>
        <v>#N/A</v>
      </c>
      <c r="AA1047" s="685"/>
      <c r="AB1047" s="684"/>
    </row>
    <row r="1048" spans="22:28" x14ac:dyDescent="0.2">
      <c r="V1048" s="687"/>
      <c r="W1048" s="686" t="str">
        <f t="shared" si="23"/>
        <v>1w</v>
      </c>
      <c r="X1048" s="682" t="e">
        <f ca="1">_xll.qlCalendarAdvance(Calendar,X1047,W1048,"f",FALSE)</f>
        <v>#NAME?</v>
      </c>
      <c r="Y1048" s="681" t="e">
        <f ca="1">_xll.qlCalendarAdvance(Calendar,X1048,NDays&amp;"D")</f>
        <v>#NAME?</v>
      </c>
      <c r="Z1048" s="680" t="e">
        <f ca="1"/>
        <v>#N/A</v>
      </c>
      <c r="AA1048" s="685"/>
      <c r="AB1048" s="684"/>
    </row>
    <row r="1049" spans="22:28" x14ac:dyDescent="0.2">
      <c r="V1049" s="687"/>
      <c r="W1049" s="686" t="str">
        <f t="shared" si="23"/>
        <v>1w</v>
      </c>
      <c r="X1049" s="682" t="e">
        <f ca="1">_xll.qlCalendarAdvance(Calendar,X1048,W1049,"f",FALSE)</f>
        <v>#NAME?</v>
      </c>
      <c r="Y1049" s="681" t="e">
        <f ca="1">_xll.qlCalendarAdvance(Calendar,X1049,NDays&amp;"D")</f>
        <v>#NAME?</v>
      </c>
      <c r="Z1049" s="680" t="e">
        <f ca="1"/>
        <v>#N/A</v>
      </c>
      <c r="AA1049" s="685"/>
      <c r="AB1049" s="684"/>
    </row>
    <row r="1050" spans="22:28" x14ac:dyDescent="0.2">
      <c r="V1050" s="687"/>
      <c r="W1050" s="686" t="str">
        <f t="shared" si="23"/>
        <v>1w</v>
      </c>
      <c r="X1050" s="682" t="e">
        <f ca="1">_xll.qlCalendarAdvance(Calendar,X1049,W1050,"f",FALSE)</f>
        <v>#NAME?</v>
      </c>
      <c r="Y1050" s="681" t="e">
        <f ca="1">_xll.qlCalendarAdvance(Calendar,X1050,NDays&amp;"D")</f>
        <v>#NAME?</v>
      </c>
      <c r="Z1050" s="680" t="e">
        <f ca="1"/>
        <v>#N/A</v>
      </c>
      <c r="AA1050" s="685"/>
      <c r="AB1050" s="684"/>
    </row>
    <row r="1051" spans="22:28" x14ac:dyDescent="0.2">
      <c r="V1051" s="687"/>
      <c r="W1051" s="686" t="str">
        <f t="shared" si="23"/>
        <v>1w</v>
      </c>
      <c r="X1051" s="682" t="e">
        <f ca="1">_xll.qlCalendarAdvance(Calendar,X1050,W1051,"f",FALSE)</f>
        <v>#NAME?</v>
      </c>
      <c r="Y1051" s="681" t="e">
        <f ca="1">_xll.qlCalendarAdvance(Calendar,X1051,NDays&amp;"D")</f>
        <v>#NAME?</v>
      </c>
      <c r="Z1051" s="680" t="e">
        <f ca="1"/>
        <v>#N/A</v>
      </c>
      <c r="AA1051" s="685"/>
      <c r="AB1051" s="684"/>
    </row>
    <row r="1052" spans="22:28" x14ac:dyDescent="0.2">
      <c r="V1052" s="687"/>
      <c r="W1052" s="686" t="str">
        <f t="shared" si="23"/>
        <v>1w</v>
      </c>
      <c r="X1052" s="682" t="e">
        <f ca="1">_xll.qlCalendarAdvance(Calendar,X1051,W1052,"f",FALSE)</f>
        <v>#NAME?</v>
      </c>
      <c r="Y1052" s="681" t="e">
        <f ca="1">_xll.qlCalendarAdvance(Calendar,X1052,NDays&amp;"D")</f>
        <v>#NAME?</v>
      </c>
      <c r="Z1052" s="680" t="e">
        <f ca="1"/>
        <v>#N/A</v>
      </c>
      <c r="AA1052" s="685"/>
      <c r="AB1052" s="684"/>
    </row>
    <row r="1053" spans="22:28" x14ac:dyDescent="0.2">
      <c r="V1053" s="687"/>
      <c r="W1053" s="686" t="str">
        <f t="shared" si="23"/>
        <v>1w</v>
      </c>
      <c r="X1053" s="682" t="e">
        <f ca="1">_xll.qlCalendarAdvance(Calendar,X1052,W1053,"f",FALSE)</f>
        <v>#NAME?</v>
      </c>
      <c r="Y1053" s="681" t="e">
        <f ca="1">_xll.qlCalendarAdvance(Calendar,X1053,NDays&amp;"D")</f>
        <v>#NAME?</v>
      </c>
      <c r="Z1053" s="680" t="e">
        <f ca="1"/>
        <v>#N/A</v>
      </c>
      <c r="AA1053" s="685"/>
      <c r="AB1053" s="684"/>
    </row>
    <row r="1054" spans="22:28" x14ac:dyDescent="0.2">
      <c r="V1054" s="687"/>
      <c r="W1054" s="686" t="str">
        <f t="shared" si="23"/>
        <v>1w</v>
      </c>
      <c r="X1054" s="682" t="e">
        <f ca="1">_xll.qlCalendarAdvance(Calendar,X1053,W1054,"f",FALSE)</f>
        <v>#NAME?</v>
      </c>
      <c r="Y1054" s="681" t="e">
        <f ca="1">_xll.qlCalendarAdvance(Calendar,X1054,NDays&amp;"D")</f>
        <v>#NAME?</v>
      </c>
      <c r="Z1054" s="680" t="e">
        <f ca="1"/>
        <v>#N/A</v>
      </c>
      <c r="AA1054" s="685"/>
      <c r="AB1054" s="684"/>
    </row>
    <row r="1055" spans="22:28" x14ac:dyDescent="0.2">
      <c r="V1055" s="687"/>
      <c r="W1055" s="686" t="str">
        <f t="shared" si="23"/>
        <v>1w</v>
      </c>
      <c r="X1055" s="682" t="e">
        <f ca="1">_xll.qlCalendarAdvance(Calendar,X1054,W1055,"f",FALSE)</f>
        <v>#NAME?</v>
      </c>
      <c r="Y1055" s="681" t="e">
        <f ca="1">_xll.qlCalendarAdvance(Calendar,X1055,NDays&amp;"D")</f>
        <v>#NAME?</v>
      </c>
      <c r="Z1055" s="680" t="e">
        <f ca="1"/>
        <v>#N/A</v>
      </c>
      <c r="AA1055" s="685"/>
      <c r="AB1055" s="684"/>
    </row>
    <row r="1056" spans="22:28" x14ac:dyDescent="0.2">
      <c r="V1056" s="687"/>
      <c r="W1056" s="686" t="str">
        <f t="shared" si="23"/>
        <v>1w</v>
      </c>
      <c r="X1056" s="682" t="e">
        <f ca="1">_xll.qlCalendarAdvance(Calendar,X1055,W1056,"f",FALSE)</f>
        <v>#NAME?</v>
      </c>
      <c r="Y1056" s="681" t="e">
        <f ca="1">_xll.qlCalendarAdvance(Calendar,X1056,NDays&amp;"D")</f>
        <v>#NAME?</v>
      </c>
      <c r="Z1056" s="680" t="e">
        <f ca="1"/>
        <v>#N/A</v>
      </c>
      <c r="AA1056" s="685"/>
      <c r="AB1056" s="684"/>
    </row>
    <row r="1057" spans="22:28" x14ac:dyDescent="0.2">
      <c r="V1057" s="687"/>
      <c r="W1057" s="686" t="str">
        <f t="shared" si="23"/>
        <v>1w</v>
      </c>
      <c r="X1057" s="682" t="e">
        <f ca="1">_xll.qlCalendarAdvance(Calendar,X1056,W1057,"f",FALSE)</f>
        <v>#NAME?</v>
      </c>
      <c r="Y1057" s="681" t="e">
        <f ca="1">_xll.qlCalendarAdvance(Calendar,X1057,NDays&amp;"D")</f>
        <v>#NAME?</v>
      </c>
      <c r="Z1057" s="680" t="e">
        <f ca="1"/>
        <v>#N/A</v>
      </c>
      <c r="AA1057" s="685"/>
      <c r="AB1057" s="684"/>
    </row>
    <row r="1058" spans="22:28" x14ac:dyDescent="0.2">
      <c r="V1058" s="687"/>
      <c r="W1058" s="686" t="str">
        <f t="shared" si="23"/>
        <v>1w</v>
      </c>
      <c r="X1058" s="682" t="e">
        <f ca="1">_xll.qlCalendarAdvance(Calendar,X1057,W1058,"f",FALSE)</f>
        <v>#NAME?</v>
      </c>
      <c r="Y1058" s="681" t="e">
        <f ca="1">_xll.qlCalendarAdvance(Calendar,X1058,NDays&amp;"D")</f>
        <v>#NAME?</v>
      </c>
      <c r="Z1058" s="680" t="e">
        <f ca="1"/>
        <v>#N/A</v>
      </c>
      <c r="AA1058" s="685"/>
      <c r="AB1058" s="684"/>
    </row>
    <row r="1059" spans="22:28" x14ac:dyDescent="0.2">
      <c r="V1059" s="687"/>
      <c r="W1059" s="686" t="str">
        <f t="shared" si="23"/>
        <v>1w</v>
      </c>
      <c r="X1059" s="682" t="e">
        <f ca="1">_xll.qlCalendarAdvance(Calendar,X1058,W1059,"f",FALSE)</f>
        <v>#NAME?</v>
      </c>
      <c r="Y1059" s="681" t="e">
        <f ca="1">_xll.qlCalendarAdvance(Calendar,X1059,NDays&amp;"D")</f>
        <v>#NAME?</v>
      </c>
      <c r="Z1059" s="680" t="e">
        <f ca="1"/>
        <v>#N/A</v>
      </c>
      <c r="AA1059" s="685"/>
      <c r="AB1059" s="684"/>
    </row>
    <row r="1060" spans="22:28" x14ac:dyDescent="0.2">
      <c r="V1060" s="687"/>
      <c r="W1060" s="686" t="str">
        <f t="shared" si="23"/>
        <v>1w</v>
      </c>
      <c r="X1060" s="682" t="e">
        <f ca="1">_xll.qlCalendarAdvance(Calendar,X1059,W1060,"f",FALSE)</f>
        <v>#NAME?</v>
      </c>
      <c r="Y1060" s="681" t="e">
        <f ca="1">_xll.qlCalendarAdvance(Calendar,X1060,NDays&amp;"D")</f>
        <v>#NAME?</v>
      </c>
      <c r="Z1060" s="680" t="e">
        <f ca="1"/>
        <v>#N/A</v>
      </c>
      <c r="AA1060" s="685"/>
      <c r="AB1060" s="684"/>
    </row>
    <row r="1061" spans="22:28" x14ac:dyDescent="0.2">
      <c r="V1061" s="687"/>
      <c r="W1061" s="686" t="str">
        <f t="shared" si="23"/>
        <v>1w</v>
      </c>
      <c r="X1061" s="682" t="e">
        <f ca="1">_xll.qlCalendarAdvance(Calendar,X1060,W1061,"f",FALSE)</f>
        <v>#NAME?</v>
      </c>
      <c r="Y1061" s="681" t="e">
        <f ca="1">_xll.qlCalendarAdvance(Calendar,X1061,NDays&amp;"D")</f>
        <v>#NAME?</v>
      </c>
      <c r="Z1061" s="680" t="e">
        <f ca="1"/>
        <v>#N/A</v>
      </c>
      <c r="AA1061" s="685"/>
      <c r="AB1061" s="684"/>
    </row>
    <row r="1062" spans="22:28" x14ac:dyDescent="0.2">
      <c r="V1062" s="687"/>
      <c r="W1062" s="686" t="str">
        <f t="shared" si="23"/>
        <v>1w</v>
      </c>
      <c r="X1062" s="682" t="e">
        <f ca="1">_xll.qlCalendarAdvance(Calendar,X1061,W1062,"f",FALSE)</f>
        <v>#NAME?</v>
      </c>
      <c r="Y1062" s="681" t="e">
        <f ca="1">_xll.qlCalendarAdvance(Calendar,X1062,NDays&amp;"D")</f>
        <v>#NAME?</v>
      </c>
      <c r="Z1062" s="680" t="e">
        <f ca="1"/>
        <v>#N/A</v>
      </c>
      <c r="AA1062" s="685"/>
      <c r="AB1062" s="684"/>
    </row>
    <row r="1063" spans="22:28" x14ac:dyDescent="0.2">
      <c r="V1063" s="687"/>
      <c r="W1063" s="686" t="str">
        <f t="shared" si="23"/>
        <v>1w</v>
      </c>
      <c r="X1063" s="682" t="e">
        <f ca="1">_xll.qlCalendarAdvance(Calendar,X1062,W1063,"f",FALSE)</f>
        <v>#NAME?</v>
      </c>
      <c r="Y1063" s="681" t="e">
        <f ca="1">_xll.qlCalendarAdvance(Calendar,X1063,NDays&amp;"D")</f>
        <v>#NAME?</v>
      </c>
      <c r="Z1063" s="680" t="e">
        <f ca="1"/>
        <v>#N/A</v>
      </c>
      <c r="AA1063" s="685"/>
      <c r="AB1063" s="684"/>
    </row>
    <row r="1064" spans="22:28" x14ac:dyDescent="0.2">
      <c r="V1064" s="687"/>
      <c r="W1064" s="686" t="str">
        <f t="shared" si="23"/>
        <v>1w</v>
      </c>
      <c r="X1064" s="682" t="e">
        <f ca="1">_xll.qlCalendarAdvance(Calendar,X1063,W1064,"f",FALSE)</f>
        <v>#NAME?</v>
      </c>
      <c r="Y1064" s="681" t="e">
        <f ca="1">_xll.qlCalendarAdvance(Calendar,X1064,NDays&amp;"D")</f>
        <v>#NAME?</v>
      </c>
      <c r="Z1064" s="680" t="e">
        <f ca="1"/>
        <v>#N/A</v>
      </c>
      <c r="AA1064" s="685"/>
      <c r="AB1064" s="684"/>
    </row>
    <row r="1065" spans="22:28" x14ac:dyDescent="0.2">
      <c r="V1065" s="687"/>
      <c r="W1065" s="686" t="str">
        <f t="shared" si="23"/>
        <v>1w</v>
      </c>
      <c r="X1065" s="682" t="e">
        <f ca="1">_xll.qlCalendarAdvance(Calendar,X1064,W1065,"f",FALSE)</f>
        <v>#NAME?</v>
      </c>
      <c r="Y1065" s="681" t="e">
        <f ca="1">_xll.qlCalendarAdvance(Calendar,X1065,NDays&amp;"D")</f>
        <v>#NAME?</v>
      </c>
      <c r="Z1065" s="680" t="e">
        <f ca="1"/>
        <v>#N/A</v>
      </c>
      <c r="AA1065" s="685"/>
      <c r="AB1065" s="684"/>
    </row>
    <row r="1066" spans="22:28" x14ac:dyDescent="0.2">
      <c r="V1066" s="687"/>
      <c r="W1066" s="686" t="str">
        <f t="shared" si="23"/>
        <v>1w</v>
      </c>
      <c r="X1066" s="682" t="e">
        <f ca="1">_xll.qlCalendarAdvance(Calendar,X1065,W1066,"f",FALSE)</f>
        <v>#NAME?</v>
      </c>
      <c r="Y1066" s="681" t="e">
        <f ca="1">_xll.qlCalendarAdvance(Calendar,X1066,NDays&amp;"D")</f>
        <v>#NAME?</v>
      </c>
      <c r="Z1066" s="680" t="e">
        <f ca="1"/>
        <v>#N/A</v>
      </c>
      <c r="AA1066" s="685"/>
      <c r="AB1066" s="684"/>
    </row>
    <row r="1067" spans="22:28" x14ac:dyDescent="0.2">
      <c r="V1067" s="687"/>
      <c r="W1067" s="686" t="str">
        <f t="shared" si="23"/>
        <v>1w</v>
      </c>
      <c r="X1067" s="682" t="e">
        <f ca="1">_xll.qlCalendarAdvance(Calendar,X1066,W1067,"f",FALSE)</f>
        <v>#NAME?</v>
      </c>
      <c r="Y1067" s="681" t="e">
        <f ca="1">_xll.qlCalendarAdvance(Calendar,X1067,NDays&amp;"D")</f>
        <v>#NAME?</v>
      </c>
      <c r="Z1067" s="680" t="e">
        <f ca="1"/>
        <v>#N/A</v>
      </c>
      <c r="AA1067" s="685"/>
      <c r="AB1067" s="684"/>
    </row>
    <row r="1068" spans="22:28" x14ac:dyDescent="0.2">
      <c r="V1068" s="687"/>
      <c r="W1068" s="686" t="str">
        <f t="shared" si="23"/>
        <v>1w</v>
      </c>
      <c r="X1068" s="682" t="e">
        <f ca="1">_xll.qlCalendarAdvance(Calendar,X1067,W1068,"f",FALSE)</f>
        <v>#NAME?</v>
      </c>
      <c r="Y1068" s="681" t="e">
        <f ca="1">_xll.qlCalendarAdvance(Calendar,X1068,NDays&amp;"D")</f>
        <v>#NAME?</v>
      </c>
      <c r="Z1068" s="680" t="e">
        <f ca="1"/>
        <v>#N/A</v>
      </c>
      <c r="AA1068" s="685"/>
      <c r="AB1068" s="684"/>
    </row>
    <row r="1069" spans="22:28" x14ac:dyDescent="0.2">
      <c r="V1069" s="687"/>
      <c r="W1069" s="686" t="str">
        <f t="shared" si="23"/>
        <v>1w</v>
      </c>
      <c r="X1069" s="682" t="e">
        <f ca="1">_xll.qlCalendarAdvance(Calendar,X1068,W1069,"f",FALSE)</f>
        <v>#NAME?</v>
      </c>
      <c r="Y1069" s="681" t="e">
        <f ca="1">_xll.qlCalendarAdvance(Calendar,X1069,NDays&amp;"D")</f>
        <v>#NAME?</v>
      </c>
      <c r="Z1069" s="680" t="e">
        <f ca="1"/>
        <v>#N/A</v>
      </c>
      <c r="AA1069" s="685"/>
      <c r="AB1069" s="684"/>
    </row>
    <row r="1070" spans="22:28" x14ac:dyDescent="0.2">
      <c r="V1070" s="687"/>
      <c r="W1070" s="686" t="str">
        <f t="shared" si="23"/>
        <v>1w</v>
      </c>
      <c r="X1070" s="682" t="e">
        <f ca="1">_xll.qlCalendarAdvance(Calendar,X1069,W1070,"f",FALSE)</f>
        <v>#NAME?</v>
      </c>
      <c r="Y1070" s="681" t="e">
        <f ca="1">_xll.qlCalendarAdvance(Calendar,X1070,NDays&amp;"D")</f>
        <v>#NAME?</v>
      </c>
      <c r="Z1070" s="680" t="e">
        <f ca="1"/>
        <v>#N/A</v>
      </c>
      <c r="AA1070" s="685"/>
      <c r="AB1070" s="684"/>
    </row>
    <row r="1071" spans="22:28" x14ac:dyDescent="0.2">
      <c r="V1071" s="687"/>
      <c r="W1071" s="686" t="str">
        <f t="shared" si="23"/>
        <v>1w</v>
      </c>
      <c r="X1071" s="682" t="e">
        <f ca="1">_xll.qlCalendarAdvance(Calendar,X1070,W1071,"f",FALSE)</f>
        <v>#NAME?</v>
      </c>
      <c r="Y1071" s="681" t="e">
        <f ca="1">_xll.qlCalendarAdvance(Calendar,X1071,NDays&amp;"D")</f>
        <v>#NAME?</v>
      </c>
      <c r="Z1071" s="680" t="e">
        <f ca="1"/>
        <v>#N/A</v>
      </c>
      <c r="AA1071" s="685"/>
      <c r="AB1071" s="684"/>
    </row>
    <row r="1072" spans="22:28" x14ac:dyDescent="0.2">
      <c r="V1072" s="687"/>
      <c r="W1072" s="686" t="str">
        <f t="shared" si="23"/>
        <v>1w</v>
      </c>
      <c r="X1072" s="682" t="e">
        <f ca="1">_xll.qlCalendarAdvance(Calendar,X1071,W1072,"f",FALSE)</f>
        <v>#NAME?</v>
      </c>
      <c r="Y1072" s="681" t="e">
        <f ca="1">_xll.qlCalendarAdvance(Calendar,X1072,NDays&amp;"D")</f>
        <v>#NAME?</v>
      </c>
      <c r="Z1072" s="680" t="e">
        <f ca="1"/>
        <v>#N/A</v>
      </c>
      <c r="AA1072" s="685"/>
      <c r="AB1072" s="684"/>
    </row>
    <row r="1073" spans="22:28" x14ac:dyDescent="0.2">
      <c r="V1073" s="687"/>
      <c r="W1073" s="686" t="str">
        <f t="shared" si="23"/>
        <v>1w</v>
      </c>
      <c r="X1073" s="682" t="e">
        <f ca="1">_xll.qlCalendarAdvance(Calendar,X1072,W1073,"f",FALSE)</f>
        <v>#NAME?</v>
      </c>
      <c r="Y1073" s="681" t="e">
        <f ca="1">_xll.qlCalendarAdvance(Calendar,X1073,NDays&amp;"D")</f>
        <v>#NAME?</v>
      </c>
      <c r="Z1073" s="680" t="e">
        <f ca="1"/>
        <v>#N/A</v>
      </c>
      <c r="AA1073" s="685"/>
      <c r="AB1073" s="684"/>
    </row>
    <row r="1074" spans="22:28" x14ac:dyDescent="0.2">
      <c r="V1074" s="687"/>
      <c r="W1074" s="686" t="str">
        <f t="shared" si="23"/>
        <v>1w</v>
      </c>
      <c r="X1074" s="682" t="e">
        <f ca="1">_xll.qlCalendarAdvance(Calendar,X1073,W1074,"f",FALSE)</f>
        <v>#NAME?</v>
      </c>
      <c r="Y1074" s="681" t="e">
        <f ca="1">_xll.qlCalendarAdvance(Calendar,X1074,NDays&amp;"D")</f>
        <v>#NAME?</v>
      </c>
      <c r="Z1074" s="680" t="e">
        <f ca="1"/>
        <v>#N/A</v>
      </c>
      <c r="AA1074" s="685"/>
      <c r="AB1074" s="684"/>
    </row>
    <row r="1075" spans="22:28" x14ac:dyDescent="0.2">
      <c r="V1075" s="687"/>
      <c r="W1075" s="686" t="str">
        <f t="shared" si="23"/>
        <v>1w</v>
      </c>
      <c r="X1075" s="682" t="e">
        <f ca="1">_xll.qlCalendarAdvance(Calendar,X1074,W1075,"f",FALSE)</f>
        <v>#NAME?</v>
      </c>
      <c r="Y1075" s="681" t="e">
        <f ca="1">_xll.qlCalendarAdvance(Calendar,X1075,NDays&amp;"D")</f>
        <v>#NAME?</v>
      </c>
      <c r="Z1075" s="680" t="e">
        <f ca="1"/>
        <v>#N/A</v>
      </c>
      <c r="AA1075" s="685"/>
      <c r="AB1075" s="684"/>
    </row>
    <row r="1076" spans="22:28" x14ac:dyDescent="0.2">
      <c r="V1076" s="687"/>
      <c r="W1076" s="686" t="str">
        <f t="shared" si="23"/>
        <v>1w</v>
      </c>
      <c r="X1076" s="682" t="e">
        <f ca="1">_xll.qlCalendarAdvance(Calendar,X1075,W1076,"f",FALSE)</f>
        <v>#NAME?</v>
      </c>
      <c r="Y1076" s="681" t="e">
        <f ca="1">_xll.qlCalendarAdvance(Calendar,X1076,NDays&amp;"D")</f>
        <v>#NAME?</v>
      </c>
      <c r="Z1076" s="680" t="e">
        <f ca="1"/>
        <v>#N/A</v>
      </c>
      <c r="AA1076" s="685"/>
      <c r="AB1076" s="684"/>
    </row>
    <row r="1077" spans="22:28" x14ac:dyDescent="0.2">
      <c r="V1077" s="687"/>
      <c r="W1077" s="686" t="str">
        <f t="shared" si="23"/>
        <v>1w</v>
      </c>
      <c r="X1077" s="682" t="e">
        <f ca="1">_xll.qlCalendarAdvance(Calendar,X1076,W1077,"f",FALSE)</f>
        <v>#NAME?</v>
      </c>
      <c r="Y1077" s="681" t="e">
        <f ca="1">_xll.qlCalendarAdvance(Calendar,X1077,NDays&amp;"D")</f>
        <v>#NAME?</v>
      </c>
      <c r="Z1077" s="680" t="e">
        <f ca="1"/>
        <v>#N/A</v>
      </c>
      <c r="AA1077" s="685"/>
      <c r="AB1077" s="684"/>
    </row>
    <row r="1078" spans="22:28" x14ac:dyDescent="0.2">
      <c r="V1078" s="687"/>
      <c r="W1078" s="686" t="str">
        <f t="shared" si="23"/>
        <v>1w</v>
      </c>
      <c r="X1078" s="682" t="e">
        <f ca="1">_xll.qlCalendarAdvance(Calendar,X1077,W1078,"f",FALSE)</f>
        <v>#NAME?</v>
      </c>
      <c r="Y1078" s="681" t="e">
        <f ca="1">_xll.qlCalendarAdvance(Calendar,X1078,NDays&amp;"D")</f>
        <v>#NAME?</v>
      </c>
      <c r="Z1078" s="680" t="e">
        <f ca="1"/>
        <v>#N/A</v>
      </c>
      <c r="AA1078" s="685"/>
      <c r="AB1078" s="684"/>
    </row>
    <row r="1079" spans="22:28" x14ac:dyDescent="0.2">
      <c r="V1079" s="687"/>
      <c r="W1079" s="686" t="str">
        <f t="shared" si="23"/>
        <v>1w</v>
      </c>
      <c r="X1079" s="682" t="e">
        <f ca="1">_xll.qlCalendarAdvance(Calendar,X1078,W1079,"f",FALSE)</f>
        <v>#NAME?</v>
      </c>
      <c r="Y1079" s="681" t="e">
        <f ca="1">_xll.qlCalendarAdvance(Calendar,X1079,NDays&amp;"D")</f>
        <v>#NAME?</v>
      </c>
      <c r="Z1079" s="680" t="e">
        <f ca="1"/>
        <v>#N/A</v>
      </c>
      <c r="AA1079" s="685"/>
      <c r="AB1079" s="684"/>
    </row>
    <row r="1080" spans="22:28" x14ac:dyDescent="0.2">
      <c r="V1080" s="687"/>
      <c r="W1080" s="686" t="str">
        <f t="shared" si="23"/>
        <v>1w</v>
      </c>
      <c r="X1080" s="682" t="e">
        <f ca="1">_xll.qlCalendarAdvance(Calendar,X1079,W1080,"f",FALSE)</f>
        <v>#NAME?</v>
      </c>
      <c r="Y1080" s="681" t="e">
        <f ca="1">_xll.qlCalendarAdvance(Calendar,X1080,NDays&amp;"D")</f>
        <v>#NAME?</v>
      </c>
      <c r="Z1080" s="680" t="e">
        <f ca="1"/>
        <v>#N/A</v>
      </c>
      <c r="AA1080" s="685"/>
      <c r="AB1080" s="684"/>
    </row>
    <row r="1081" spans="22:28" x14ac:dyDescent="0.2">
      <c r="V1081" s="687"/>
      <c r="W1081" s="686" t="str">
        <f t="shared" si="23"/>
        <v>1w</v>
      </c>
      <c r="X1081" s="682" t="e">
        <f ca="1">_xll.qlCalendarAdvance(Calendar,X1080,W1081,"f",FALSE)</f>
        <v>#NAME?</v>
      </c>
      <c r="Y1081" s="681" t="e">
        <f ca="1">_xll.qlCalendarAdvance(Calendar,X1081,NDays&amp;"D")</f>
        <v>#NAME?</v>
      </c>
      <c r="Z1081" s="680" t="e">
        <f ca="1"/>
        <v>#N/A</v>
      </c>
      <c r="AA1081" s="685"/>
      <c r="AB1081" s="684"/>
    </row>
    <row r="1082" spans="22:28" x14ac:dyDescent="0.2">
      <c r="V1082" s="687"/>
      <c r="W1082" s="686" t="str">
        <f t="shared" si="23"/>
        <v>1w</v>
      </c>
      <c r="X1082" s="682" t="e">
        <f ca="1">_xll.qlCalendarAdvance(Calendar,X1081,W1082,"f",FALSE)</f>
        <v>#NAME?</v>
      </c>
      <c r="Y1082" s="681" t="e">
        <f ca="1">_xll.qlCalendarAdvance(Calendar,X1082,NDays&amp;"D")</f>
        <v>#NAME?</v>
      </c>
      <c r="Z1082" s="680" t="e">
        <f ca="1"/>
        <v>#N/A</v>
      </c>
      <c r="AA1082" s="685"/>
      <c r="AB1082" s="684"/>
    </row>
    <row r="1083" spans="22:28" x14ac:dyDescent="0.2">
      <c r="V1083" s="687"/>
      <c r="W1083" s="686" t="str">
        <f t="shared" si="23"/>
        <v>1w</v>
      </c>
      <c r="X1083" s="682" t="e">
        <f ca="1">_xll.qlCalendarAdvance(Calendar,X1082,W1083,"f",FALSE)</f>
        <v>#NAME?</v>
      </c>
      <c r="Y1083" s="681" t="e">
        <f ca="1">_xll.qlCalendarAdvance(Calendar,X1083,NDays&amp;"D")</f>
        <v>#NAME?</v>
      </c>
      <c r="Z1083" s="680" t="e">
        <f ca="1"/>
        <v>#N/A</v>
      </c>
      <c r="AA1083" s="685"/>
      <c r="AB1083" s="684"/>
    </row>
    <row r="1084" spans="22:28" x14ac:dyDescent="0.2">
      <c r="V1084" s="687"/>
      <c r="W1084" s="686" t="str">
        <f t="shared" si="23"/>
        <v>1w</v>
      </c>
      <c r="X1084" s="682" t="e">
        <f ca="1">_xll.qlCalendarAdvance(Calendar,X1083,W1084,"f",FALSE)</f>
        <v>#NAME?</v>
      </c>
      <c r="Y1084" s="681" t="e">
        <f ca="1">_xll.qlCalendarAdvance(Calendar,X1084,NDays&amp;"D")</f>
        <v>#NAME?</v>
      </c>
      <c r="Z1084" s="680" t="e">
        <f ca="1"/>
        <v>#N/A</v>
      </c>
      <c r="AA1084" s="685"/>
      <c r="AB1084" s="684"/>
    </row>
    <row r="1085" spans="22:28" x14ac:dyDescent="0.2">
      <c r="V1085" s="687"/>
      <c r="W1085" s="686" t="str">
        <f t="shared" si="23"/>
        <v>1w</v>
      </c>
      <c r="X1085" s="682" t="e">
        <f ca="1">_xll.qlCalendarAdvance(Calendar,X1084,W1085,"f",FALSE)</f>
        <v>#NAME?</v>
      </c>
      <c r="Y1085" s="681" t="e">
        <f ca="1">_xll.qlCalendarAdvance(Calendar,X1085,NDays&amp;"D")</f>
        <v>#NAME?</v>
      </c>
      <c r="Z1085" s="680" t="e">
        <f ca="1"/>
        <v>#N/A</v>
      </c>
      <c r="AA1085" s="685"/>
      <c r="AB1085" s="684"/>
    </row>
    <row r="1086" spans="22:28" x14ac:dyDescent="0.2">
      <c r="V1086" s="687"/>
      <c r="W1086" s="686" t="str">
        <f t="shared" si="23"/>
        <v>1w</v>
      </c>
      <c r="X1086" s="682" t="e">
        <f ca="1">_xll.qlCalendarAdvance(Calendar,X1085,W1086,"f",FALSE)</f>
        <v>#NAME?</v>
      </c>
      <c r="Y1086" s="681" t="e">
        <f ca="1">_xll.qlCalendarAdvance(Calendar,X1086,NDays&amp;"D")</f>
        <v>#NAME?</v>
      </c>
      <c r="Z1086" s="680" t="e">
        <f ca="1"/>
        <v>#N/A</v>
      </c>
      <c r="AA1086" s="685"/>
      <c r="AB1086" s="684"/>
    </row>
    <row r="1087" spans="22:28" x14ac:dyDescent="0.2">
      <c r="V1087" s="687"/>
      <c r="W1087" s="686" t="str">
        <f t="shared" si="23"/>
        <v>1w</v>
      </c>
      <c r="X1087" s="682" t="e">
        <f ca="1">_xll.qlCalendarAdvance(Calendar,X1086,W1087,"f",FALSE)</f>
        <v>#NAME?</v>
      </c>
      <c r="Y1087" s="681" t="e">
        <f ca="1">_xll.qlCalendarAdvance(Calendar,X1087,NDays&amp;"D")</f>
        <v>#NAME?</v>
      </c>
      <c r="Z1087" s="680" t="e">
        <f ca="1"/>
        <v>#N/A</v>
      </c>
      <c r="AA1087" s="685"/>
      <c r="AB1087" s="684"/>
    </row>
    <row r="1088" spans="22:28" x14ac:dyDescent="0.2">
      <c r="V1088" s="687"/>
      <c r="W1088" s="686" t="str">
        <f t="shared" si="23"/>
        <v>1w</v>
      </c>
      <c r="X1088" s="682" t="e">
        <f ca="1">_xll.qlCalendarAdvance(Calendar,X1087,W1088,"f",FALSE)</f>
        <v>#NAME?</v>
      </c>
      <c r="Y1088" s="681" t="e">
        <f ca="1">_xll.qlCalendarAdvance(Calendar,X1088,NDays&amp;"D")</f>
        <v>#NAME?</v>
      </c>
      <c r="Z1088" s="680" t="e">
        <f ca="1"/>
        <v>#N/A</v>
      </c>
      <c r="AA1088" s="685"/>
      <c r="AB1088" s="684"/>
    </row>
    <row r="1089" spans="22:28" x14ac:dyDescent="0.2">
      <c r="V1089" s="687"/>
      <c r="W1089" s="686" t="str">
        <f t="shared" si="23"/>
        <v>1w</v>
      </c>
      <c r="X1089" s="682" t="e">
        <f ca="1">_xll.qlCalendarAdvance(Calendar,X1088,W1089,"f",FALSE)</f>
        <v>#NAME?</v>
      </c>
      <c r="Y1089" s="681" t="e">
        <f ca="1">_xll.qlCalendarAdvance(Calendar,X1089,NDays&amp;"D")</f>
        <v>#NAME?</v>
      </c>
      <c r="Z1089" s="680" t="e">
        <f ca="1"/>
        <v>#N/A</v>
      </c>
      <c r="AA1089" s="685"/>
      <c r="AB1089" s="684"/>
    </row>
    <row r="1090" spans="22:28" x14ac:dyDescent="0.2">
      <c r="V1090" s="687"/>
      <c r="W1090" s="686" t="str">
        <f t="shared" si="23"/>
        <v>1w</v>
      </c>
      <c r="X1090" s="682" t="e">
        <f ca="1">_xll.qlCalendarAdvance(Calendar,X1089,W1090,"f",FALSE)</f>
        <v>#NAME?</v>
      </c>
      <c r="Y1090" s="681" t="e">
        <f ca="1">_xll.qlCalendarAdvance(Calendar,X1090,NDays&amp;"D")</f>
        <v>#NAME?</v>
      </c>
      <c r="Z1090" s="680" t="e">
        <f ca="1"/>
        <v>#N/A</v>
      </c>
      <c r="AA1090" s="685"/>
      <c r="AB1090" s="684"/>
    </row>
    <row r="1091" spans="22:28" x14ac:dyDescent="0.2">
      <c r="V1091" s="687"/>
      <c r="W1091" s="686" t="str">
        <f t="shared" si="23"/>
        <v>1w</v>
      </c>
      <c r="X1091" s="682" t="e">
        <f ca="1">_xll.qlCalendarAdvance(Calendar,X1090,W1091,"f",FALSE)</f>
        <v>#NAME?</v>
      </c>
      <c r="Y1091" s="681" t="e">
        <f ca="1">_xll.qlCalendarAdvance(Calendar,X1091,NDays&amp;"D")</f>
        <v>#NAME?</v>
      </c>
      <c r="Z1091" s="680" t="e">
        <f ca="1"/>
        <v>#N/A</v>
      </c>
      <c r="AA1091" s="685"/>
      <c r="AB1091" s="684"/>
    </row>
    <row r="1092" spans="22:28" x14ac:dyDescent="0.2">
      <c r="V1092" s="687"/>
      <c r="W1092" s="686" t="str">
        <f t="shared" si="23"/>
        <v>1w</v>
      </c>
      <c r="X1092" s="682" t="e">
        <f ca="1">_xll.qlCalendarAdvance(Calendar,X1091,W1092,"f",FALSE)</f>
        <v>#NAME?</v>
      </c>
      <c r="Y1092" s="681" t="e">
        <f ca="1">_xll.qlCalendarAdvance(Calendar,X1092,NDays&amp;"D")</f>
        <v>#NAME?</v>
      </c>
      <c r="Z1092" s="680" t="e">
        <f ca="1"/>
        <v>#N/A</v>
      </c>
      <c r="AA1092" s="685"/>
      <c r="AB1092" s="684"/>
    </row>
    <row r="1093" spans="22:28" x14ac:dyDescent="0.2">
      <c r="V1093" s="687"/>
      <c r="W1093" s="686" t="str">
        <f t="shared" si="23"/>
        <v>1w</v>
      </c>
      <c r="X1093" s="682" t="e">
        <f ca="1">_xll.qlCalendarAdvance(Calendar,X1092,W1093,"f",FALSE)</f>
        <v>#NAME?</v>
      </c>
      <c r="Y1093" s="681" t="e">
        <f ca="1">_xll.qlCalendarAdvance(Calendar,X1093,NDays&amp;"D")</f>
        <v>#NAME?</v>
      </c>
      <c r="Z1093" s="680" t="e">
        <f ca="1"/>
        <v>#N/A</v>
      </c>
      <c r="AA1093" s="685"/>
      <c r="AB1093" s="684"/>
    </row>
    <row r="1094" spans="22:28" x14ac:dyDescent="0.2">
      <c r="V1094" s="687"/>
      <c r="W1094" s="686" t="str">
        <f t="shared" si="23"/>
        <v>1w</v>
      </c>
      <c r="X1094" s="682" t="e">
        <f ca="1">_xll.qlCalendarAdvance(Calendar,X1093,W1094,"f",FALSE)</f>
        <v>#NAME?</v>
      </c>
      <c r="Y1094" s="681" t="e">
        <f ca="1">_xll.qlCalendarAdvance(Calendar,X1094,NDays&amp;"D")</f>
        <v>#NAME?</v>
      </c>
      <c r="Z1094" s="680" t="e">
        <f ca="1"/>
        <v>#N/A</v>
      </c>
      <c r="AA1094" s="685"/>
      <c r="AB1094" s="684"/>
    </row>
    <row r="1095" spans="22:28" x14ac:dyDescent="0.2">
      <c r="V1095" s="687"/>
      <c r="W1095" s="686" t="str">
        <f t="shared" si="23"/>
        <v>1w</v>
      </c>
      <c r="X1095" s="682" t="e">
        <f ca="1">_xll.qlCalendarAdvance(Calendar,X1094,W1095,"f",FALSE)</f>
        <v>#NAME?</v>
      </c>
      <c r="Y1095" s="681" t="e">
        <f ca="1">_xll.qlCalendarAdvance(Calendar,X1095,NDays&amp;"D")</f>
        <v>#NAME?</v>
      </c>
      <c r="Z1095" s="680" t="e">
        <f ca="1"/>
        <v>#N/A</v>
      </c>
      <c r="AA1095" s="685"/>
      <c r="AB1095" s="684"/>
    </row>
    <row r="1096" spans="22:28" x14ac:dyDescent="0.2">
      <c r="V1096" s="687"/>
      <c r="W1096" s="686" t="str">
        <f t="shared" si="23"/>
        <v>1w</v>
      </c>
      <c r="X1096" s="682" t="e">
        <f ca="1">_xll.qlCalendarAdvance(Calendar,X1095,W1096,"f",FALSE)</f>
        <v>#NAME?</v>
      </c>
      <c r="Y1096" s="681" t="e">
        <f ca="1">_xll.qlCalendarAdvance(Calendar,X1096,NDays&amp;"D")</f>
        <v>#NAME?</v>
      </c>
      <c r="Z1096" s="680" t="e">
        <f ca="1"/>
        <v>#N/A</v>
      </c>
      <c r="AA1096" s="685"/>
      <c r="AB1096" s="684"/>
    </row>
    <row r="1097" spans="22:28" x14ac:dyDescent="0.2">
      <c r="V1097" s="687"/>
      <c r="W1097" s="686" t="str">
        <f t="shared" si="23"/>
        <v>1w</v>
      </c>
      <c r="X1097" s="682" t="e">
        <f ca="1">_xll.qlCalendarAdvance(Calendar,X1096,W1097,"f",FALSE)</f>
        <v>#NAME?</v>
      </c>
      <c r="Y1097" s="681" t="e">
        <f ca="1">_xll.qlCalendarAdvance(Calendar,X1097,NDays&amp;"D")</f>
        <v>#NAME?</v>
      </c>
      <c r="Z1097" s="680" t="e">
        <f ca="1"/>
        <v>#N/A</v>
      </c>
      <c r="AA1097" s="685"/>
      <c r="AB1097" s="684"/>
    </row>
    <row r="1098" spans="22:28" x14ac:dyDescent="0.2">
      <c r="V1098" s="687"/>
      <c r="W1098" s="686" t="str">
        <f t="shared" si="23"/>
        <v>1w</v>
      </c>
      <c r="X1098" s="682" t="e">
        <f ca="1">_xll.qlCalendarAdvance(Calendar,X1097,W1098,"f",FALSE)</f>
        <v>#NAME?</v>
      </c>
      <c r="Y1098" s="681" t="e">
        <f ca="1">_xll.qlCalendarAdvance(Calendar,X1098,NDays&amp;"D")</f>
        <v>#NAME?</v>
      </c>
      <c r="Z1098" s="680" t="e">
        <f ca="1"/>
        <v>#N/A</v>
      </c>
      <c r="AA1098" s="685"/>
      <c r="AB1098" s="684"/>
    </row>
    <row r="1099" spans="22:28" x14ac:dyDescent="0.2">
      <c r="V1099" s="687"/>
      <c r="W1099" s="686" t="str">
        <f t="shared" si="23"/>
        <v>1w</v>
      </c>
      <c r="X1099" s="682" t="e">
        <f ca="1">_xll.qlCalendarAdvance(Calendar,X1098,W1099,"f",FALSE)</f>
        <v>#NAME?</v>
      </c>
      <c r="Y1099" s="681" t="e">
        <f ca="1">_xll.qlCalendarAdvance(Calendar,X1099,NDays&amp;"D")</f>
        <v>#NAME?</v>
      </c>
      <c r="Z1099" s="680" t="e">
        <f ca="1"/>
        <v>#N/A</v>
      </c>
      <c r="AA1099" s="685"/>
      <c r="AB1099" s="684"/>
    </row>
    <row r="1100" spans="22:28" x14ac:dyDescent="0.2">
      <c r="V1100" s="687"/>
      <c r="W1100" s="686" t="str">
        <f t="shared" si="23"/>
        <v>1w</v>
      </c>
      <c r="X1100" s="682" t="e">
        <f ca="1">_xll.qlCalendarAdvance(Calendar,X1099,W1100,"f",FALSE)</f>
        <v>#NAME?</v>
      </c>
      <c r="Y1100" s="681" t="e">
        <f ca="1">_xll.qlCalendarAdvance(Calendar,X1100,NDays&amp;"D")</f>
        <v>#NAME?</v>
      </c>
      <c r="Z1100" s="680" t="e">
        <f ca="1"/>
        <v>#N/A</v>
      </c>
      <c r="AA1100" s="685"/>
      <c r="AB1100" s="684"/>
    </row>
    <row r="1101" spans="22:28" x14ac:dyDescent="0.2">
      <c r="V1101" s="687"/>
      <c r="W1101" s="686" t="str">
        <f t="shared" si="23"/>
        <v>1w</v>
      </c>
      <c r="X1101" s="682" t="e">
        <f ca="1">_xll.qlCalendarAdvance(Calendar,X1100,W1101,"f",FALSE)</f>
        <v>#NAME?</v>
      </c>
      <c r="Y1101" s="681" t="e">
        <f ca="1">_xll.qlCalendarAdvance(Calendar,X1101,NDays&amp;"D")</f>
        <v>#NAME?</v>
      </c>
      <c r="Z1101" s="680" t="e">
        <f ca="1"/>
        <v>#N/A</v>
      </c>
      <c r="AA1101" s="685"/>
      <c r="AB1101" s="684"/>
    </row>
    <row r="1102" spans="22:28" x14ac:dyDescent="0.2">
      <c r="V1102" s="687"/>
      <c r="W1102" s="686" t="str">
        <f t="shared" si="23"/>
        <v>1w</v>
      </c>
      <c r="X1102" s="682" t="e">
        <f ca="1">_xll.qlCalendarAdvance(Calendar,X1101,W1102,"f",FALSE)</f>
        <v>#NAME?</v>
      </c>
      <c r="Y1102" s="681" t="e">
        <f ca="1">_xll.qlCalendarAdvance(Calendar,X1102,NDays&amp;"D")</f>
        <v>#NAME?</v>
      </c>
      <c r="Z1102" s="680" t="e">
        <f ca="1"/>
        <v>#N/A</v>
      </c>
      <c r="AA1102" s="685"/>
      <c r="AB1102" s="684"/>
    </row>
    <row r="1103" spans="22:28" x14ac:dyDescent="0.2">
      <c r="V1103" s="687"/>
      <c r="W1103" s="686" t="str">
        <f t="shared" si="23"/>
        <v>1w</v>
      </c>
      <c r="X1103" s="682" t="e">
        <f ca="1">_xll.qlCalendarAdvance(Calendar,X1102,W1103,"f",FALSE)</f>
        <v>#NAME?</v>
      </c>
      <c r="Y1103" s="681" t="e">
        <f ca="1">_xll.qlCalendarAdvance(Calendar,X1103,NDays&amp;"D")</f>
        <v>#NAME?</v>
      </c>
      <c r="Z1103" s="680" t="e">
        <f ca="1"/>
        <v>#N/A</v>
      </c>
      <c r="AA1103" s="685"/>
      <c r="AB1103" s="684"/>
    </row>
    <row r="1104" spans="22:28" x14ac:dyDescent="0.2">
      <c r="V1104" s="687"/>
      <c r="W1104" s="686" t="str">
        <f t="shared" si="23"/>
        <v>1w</v>
      </c>
      <c r="X1104" s="682" t="e">
        <f ca="1">_xll.qlCalendarAdvance(Calendar,X1103,W1104,"f",FALSE)</f>
        <v>#NAME?</v>
      </c>
      <c r="Y1104" s="681" t="e">
        <f ca="1">_xll.qlCalendarAdvance(Calendar,X1104,NDays&amp;"D")</f>
        <v>#NAME?</v>
      </c>
      <c r="Z1104" s="680" t="e">
        <f ca="1"/>
        <v>#N/A</v>
      </c>
      <c r="AA1104" s="685"/>
      <c r="AB1104" s="684"/>
    </row>
    <row r="1105" spans="22:28" x14ac:dyDescent="0.2">
      <c r="V1105" s="687"/>
      <c r="W1105" s="686" t="str">
        <f t="shared" si="23"/>
        <v>1w</v>
      </c>
      <c r="X1105" s="682" t="e">
        <f ca="1">_xll.qlCalendarAdvance(Calendar,X1104,W1105,"f",FALSE)</f>
        <v>#NAME?</v>
      </c>
      <c r="Y1105" s="681" t="e">
        <f ca="1">_xll.qlCalendarAdvance(Calendar,X1105,NDays&amp;"D")</f>
        <v>#NAME?</v>
      </c>
      <c r="Z1105" s="680" t="e">
        <f ca="1"/>
        <v>#N/A</v>
      </c>
      <c r="AA1105" s="685"/>
      <c r="AB1105" s="684"/>
    </row>
    <row r="1106" spans="22:28" x14ac:dyDescent="0.2">
      <c r="V1106" s="687"/>
      <c r="W1106" s="686" t="str">
        <f t="shared" ref="W1106:W1169" si="24">W1105</f>
        <v>1w</v>
      </c>
      <c r="X1106" s="682" t="e">
        <f ca="1">_xll.qlCalendarAdvance(Calendar,X1105,W1106,"f",FALSE)</f>
        <v>#NAME?</v>
      </c>
      <c r="Y1106" s="681" t="e">
        <f ca="1">_xll.qlCalendarAdvance(Calendar,X1106,NDays&amp;"D")</f>
        <v>#NAME?</v>
      </c>
      <c r="Z1106" s="680" t="e">
        <f ca="1"/>
        <v>#N/A</v>
      </c>
      <c r="AA1106" s="685"/>
      <c r="AB1106" s="684"/>
    </row>
    <row r="1107" spans="22:28" x14ac:dyDescent="0.2">
      <c r="V1107" s="687"/>
      <c r="W1107" s="686" t="str">
        <f t="shared" si="24"/>
        <v>1w</v>
      </c>
      <c r="X1107" s="682" t="e">
        <f ca="1">_xll.qlCalendarAdvance(Calendar,X1106,W1107,"f",FALSE)</f>
        <v>#NAME?</v>
      </c>
      <c r="Y1107" s="681" t="e">
        <f ca="1">_xll.qlCalendarAdvance(Calendar,X1107,NDays&amp;"D")</f>
        <v>#NAME?</v>
      </c>
      <c r="Z1107" s="680" t="e">
        <f ca="1"/>
        <v>#N/A</v>
      </c>
      <c r="AA1107" s="685"/>
      <c r="AB1107" s="684"/>
    </row>
    <row r="1108" spans="22:28" x14ac:dyDescent="0.2">
      <c r="V1108" s="687"/>
      <c r="W1108" s="686" t="str">
        <f t="shared" si="24"/>
        <v>1w</v>
      </c>
      <c r="X1108" s="682" t="e">
        <f ca="1">_xll.qlCalendarAdvance(Calendar,X1107,W1108,"f",FALSE)</f>
        <v>#NAME?</v>
      </c>
      <c r="Y1108" s="681" t="e">
        <f ca="1">_xll.qlCalendarAdvance(Calendar,X1108,NDays&amp;"D")</f>
        <v>#NAME?</v>
      </c>
      <c r="Z1108" s="680" t="e">
        <f ca="1"/>
        <v>#N/A</v>
      </c>
      <c r="AA1108" s="685"/>
      <c r="AB1108" s="684"/>
    </row>
    <row r="1109" spans="22:28" x14ac:dyDescent="0.2">
      <c r="V1109" s="687"/>
      <c r="W1109" s="686" t="str">
        <f t="shared" si="24"/>
        <v>1w</v>
      </c>
      <c r="X1109" s="682" t="e">
        <f ca="1">_xll.qlCalendarAdvance(Calendar,X1108,W1109,"f",FALSE)</f>
        <v>#NAME?</v>
      </c>
      <c r="Y1109" s="681" t="e">
        <f ca="1">_xll.qlCalendarAdvance(Calendar,X1109,NDays&amp;"D")</f>
        <v>#NAME?</v>
      </c>
      <c r="Z1109" s="680" t="e">
        <f ca="1"/>
        <v>#N/A</v>
      </c>
      <c r="AA1109" s="685"/>
      <c r="AB1109" s="684"/>
    </row>
    <row r="1110" spans="22:28" x14ac:dyDescent="0.2">
      <c r="V1110" s="687"/>
      <c r="W1110" s="686" t="str">
        <f t="shared" si="24"/>
        <v>1w</v>
      </c>
      <c r="X1110" s="682" t="e">
        <f ca="1">_xll.qlCalendarAdvance(Calendar,X1109,W1110,"f",FALSE)</f>
        <v>#NAME?</v>
      </c>
      <c r="Y1110" s="681" t="e">
        <f ca="1">_xll.qlCalendarAdvance(Calendar,X1110,NDays&amp;"D")</f>
        <v>#NAME?</v>
      </c>
      <c r="Z1110" s="680" t="e">
        <f ca="1"/>
        <v>#N/A</v>
      </c>
      <c r="AA1110" s="685"/>
      <c r="AB1110" s="684"/>
    </row>
    <row r="1111" spans="22:28" x14ac:dyDescent="0.2">
      <c r="V1111" s="687"/>
      <c r="W1111" s="686" t="str">
        <f t="shared" si="24"/>
        <v>1w</v>
      </c>
      <c r="X1111" s="682" t="e">
        <f ca="1">_xll.qlCalendarAdvance(Calendar,X1110,W1111,"f",FALSE)</f>
        <v>#NAME?</v>
      </c>
      <c r="Y1111" s="681" t="e">
        <f ca="1">_xll.qlCalendarAdvance(Calendar,X1111,NDays&amp;"D")</f>
        <v>#NAME?</v>
      </c>
      <c r="Z1111" s="680" t="e">
        <f ca="1"/>
        <v>#N/A</v>
      </c>
      <c r="AA1111" s="685"/>
      <c r="AB1111" s="684"/>
    </row>
    <row r="1112" spans="22:28" x14ac:dyDescent="0.2">
      <c r="V1112" s="687"/>
      <c r="W1112" s="686" t="str">
        <f t="shared" si="24"/>
        <v>1w</v>
      </c>
      <c r="X1112" s="682" t="e">
        <f ca="1">_xll.qlCalendarAdvance(Calendar,X1111,W1112,"f",FALSE)</f>
        <v>#NAME?</v>
      </c>
      <c r="Y1112" s="681" t="e">
        <f ca="1">_xll.qlCalendarAdvance(Calendar,X1112,NDays&amp;"D")</f>
        <v>#NAME?</v>
      </c>
      <c r="Z1112" s="680" t="e">
        <f ca="1"/>
        <v>#N/A</v>
      </c>
      <c r="AA1112" s="685"/>
      <c r="AB1112" s="684"/>
    </row>
    <row r="1113" spans="22:28" x14ac:dyDescent="0.2">
      <c r="V1113" s="687"/>
      <c r="W1113" s="686" t="str">
        <f t="shared" si="24"/>
        <v>1w</v>
      </c>
      <c r="X1113" s="682" t="e">
        <f ca="1">_xll.qlCalendarAdvance(Calendar,X1112,W1113,"f",FALSE)</f>
        <v>#NAME?</v>
      </c>
      <c r="Y1113" s="681" t="e">
        <f ca="1">_xll.qlCalendarAdvance(Calendar,X1113,NDays&amp;"D")</f>
        <v>#NAME?</v>
      </c>
      <c r="Z1113" s="680" t="e">
        <f ca="1"/>
        <v>#N/A</v>
      </c>
      <c r="AA1113" s="685"/>
      <c r="AB1113" s="684"/>
    </row>
    <row r="1114" spans="22:28" x14ac:dyDescent="0.2">
      <c r="V1114" s="687"/>
      <c r="W1114" s="686" t="str">
        <f t="shared" si="24"/>
        <v>1w</v>
      </c>
      <c r="X1114" s="682" t="e">
        <f ca="1">_xll.qlCalendarAdvance(Calendar,X1113,W1114,"f",FALSE)</f>
        <v>#NAME?</v>
      </c>
      <c r="Y1114" s="681" t="e">
        <f ca="1">_xll.qlCalendarAdvance(Calendar,X1114,NDays&amp;"D")</f>
        <v>#NAME?</v>
      </c>
      <c r="Z1114" s="680" t="e">
        <f ca="1"/>
        <v>#N/A</v>
      </c>
      <c r="AA1114" s="685"/>
      <c r="AB1114" s="684"/>
    </row>
    <row r="1115" spans="22:28" x14ac:dyDescent="0.2">
      <c r="V1115" s="687"/>
      <c r="W1115" s="686" t="str">
        <f t="shared" si="24"/>
        <v>1w</v>
      </c>
      <c r="X1115" s="682" t="e">
        <f ca="1">_xll.qlCalendarAdvance(Calendar,X1114,W1115,"f",FALSE)</f>
        <v>#NAME?</v>
      </c>
      <c r="Y1115" s="681" t="e">
        <f ca="1">_xll.qlCalendarAdvance(Calendar,X1115,NDays&amp;"D")</f>
        <v>#NAME?</v>
      </c>
      <c r="Z1115" s="680" t="e">
        <f ca="1"/>
        <v>#N/A</v>
      </c>
      <c r="AA1115" s="685"/>
      <c r="AB1115" s="684"/>
    </row>
    <row r="1116" spans="22:28" x14ac:dyDescent="0.2">
      <c r="V1116" s="687"/>
      <c r="W1116" s="686" t="str">
        <f t="shared" si="24"/>
        <v>1w</v>
      </c>
      <c r="X1116" s="682" t="e">
        <f ca="1">_xll.qlCalendarAdvance(Calendar,X1115,W1116,"f",FALSE)</f>
        <v>#NAME?</v>
      </c>
      <c r="Y1116" s="681" t="e">
        <f ca="1">_xll.qlCalendarAdvance(Calendar,X1116,NDays&amp;"D")</f>
        <v>#NAME?</v>
      </c>
      <c r="Z1116" s="680" t="e">
        <f ca="1"/>
        <v>#N/A</v>
      </c>
      <c r="AA1116" s="685"/>
      <c r="AB1116" s="684"/>
    </row>
    <row r="1117" spans="22:28" x14ac:dyDescent="0.2">
      <c r="V1117" s="687"/>
      <c r="W1117" s="686" t="str">
        <f t="shared" si="24"/>
        <v>1w</v>
      </c>
      <c r="X1117" s="682" t="e">
        <f ca="1">_xll.qlCalendarAdvance(Calendar,X1116,W1117,"f",FALSE)</f>
        <v>#NAME?</v>
      </c>
      <c r="Y1117" s="681" t="e">
        <f ca="1">_xll.qlCalendarAdvance(Calendar,X1117,NDays&amp;"D")</f>
        <v>#NAME?</v>
      </c>
      <c r="Z1117" s="680" t="e">
        <f ca="1"/>
        <v>#N/A</v>
      </c>
      <c r="AA1117" s="685"/>
      <c r="AB1117" s="684"/>
    </row>
    <row r="1118" spans="22:28" x14ac:dyDescent="0.2">
      <c r="V1118" s="687"/>
      <c r="W1118" s="686" t="str">
        <f t="shared" si="24"/>
        <v>1w</v>
      </c>
      <c r="X1118" s="682" t="e">
        <f ca="1">_xll.qlCalendarAdvance(Calendar,X1117,W1118,"f",FALSE)</f>
        <v>#NAME?</v>
      </c>
      <c r="Y1118" s="681" t="e">
        <f ca="1">_xll.qlCalendarAdvance(Calendar,X1118,NDays&amp;"D")</f>
        <v>#NAME?</v>
      </c>
      <c r="Z1118" s="680" t="e">
        <f ca="1"/>
        <v>#N/A</v>
      </c>
      <c r="AA1118" s="685"/>
      <c r="AB1118" s="684"/>
    </row>
    <row r="1119" spans="22:28" x14ac:dyDescent="0.2">
      <c r="V1119" s="687"/>
      <c r="W1119" s="686" t="str">
        <f t="shared" si="24"/>
        <v>1w</v>
      </c>
      <c r="X1119" s="682" t="e">
        <f ca="1">_xll.qlCalendarAdvance(Calendar,X1118,W1119,"f",FALSE)</f>
        <v>#NAME?</v>
      </c>
      <c r="Y1119" s="681" t="e">
        <f ca="1">_xll.qlCalendarAdvance(Calendar,X1119,NDays&amp;"D")</f>
        <v>#NAME?</v>
      </c>
      <c r="Z1119" s="680" t="e">
        <f ca="1"/>
        <v>#N/A</v>
      </c>
      <c r="AA1119" s="685"/>
      <c r="AB1119" s="684"/>
    </row>
    <row r="1120" spans="22:28" x14ac:dyDescent="0.2">
      <c r="V1120" s="687"/>
      <c r="W1120" s="686" t="str">
        <f t="shared" si="24"/>
        <v>1w</v>
      </c>
      <c r="X1120" s="682" t="e">
        <f ca="1">_xll.qlCalendarAdvance(Calendar,X1119,W1120,"f",FALSE)</f>
        <v>#NAME?</v>
      </c>
      <c r="Y1120" s="681" t="e">
        <f ca="1">_xll.qlCalendarAdvance(Calendar,X1120,NDays&amp;"D")</f>
        <v>#NAME?</v>
      </c>
      <c r="Z1120" s="680" t="e">
        <f ca="1"/>
        <v>#N/A</v>
      </c>
      <c r="AA1120" s="685"/>
      <c r="AB1120" s="684"/>
    </row>
    <row r="1121" spans="22:28" x14ac:dyDescent="0.2">
      <c r="V1121" s="687"/>
      <c r="W1121" s="686" t="str">
        <f t="shared" si="24"/>
        <v>1w</v>
      </c>
      <c r="X1121" s="682" t="e">
        <f ca="1">_xll.qlCalendarAdvance(Calendar,X1120,W1121,"f",FALSE)</f>
        <v>#NAME?</v>
      </c>
      <c r="Y1121" s="681" t="e">
        <f ca="1">_xll.qlCalendarAdvance(Calendar,X1121,NDays&amp;"D")</f>
        <v>#NAME?</v>
      </c>
      <c r="Z1121" s="680" t="e">
        <f ca="1"/>
        <v>#N/A</v>
      </c>
      <c r="AA1121" s="685"/>
      <c r="AB1121" s="684"/>
    </row>
    <row r="1122" spans="22:28" x14ac:dyDescent="0.2">
      <c r="V1122" s="687"/>
      <c r="W1122" s="686" t="str">
        <f t="shared" si="24"/>
        <v>1w</v>
      </c>
      <c r="X1122" s="682" t="e">
        <f ca="1">_xll.qlCalendarAdvance(Calendar,X1121,W1122,"f",FALSE)</f>
        <v>#NAME?</v>
      </c>
      <c r="Y1122" s="681" t="e">
        <f ca="1">_xll.qlCalendarAdvance(Calendar,X1122,NDays&amp;"D")</f>
        <v>#NAME?</v>
      </c>
      <c r="Z1122" s="680" t="e">
        <f ca="1"/>
        <v>#N/A</v>
      </c>
      <c r="AA1122" s="685"/>
      <c r="AB1122" s="684"/>
    </row>
    <row r="1123" spans="22:28" x14ac:dyDescent="0.2">
      <c r="V1123" s="687"/>
      <c r="W1123" s="686" t="str">
        <f t="shared" si="24"/>
        <v>1w</v>
      </c>
      <c r="X1123" s="682" t="e">
        <f ca="1">_xll.qlCalendarAdvance(Calendar,X1122,W1123,"f",FALSE)</f>
        <v>#NAME?</v>
      </c>
      <c r="Y1123" s="681" t="e">
        <f ca="1">_xll.qlCalendarAdvance(Calendar,X1123,NDays&amp;"D")</f>
        <v>#NAME?</v>
      </c>
      <c r="Z1123" s="680" t="e">
        <f ca="1"/>
        <v>#N/A</v>
      </c>
      <c r="AA1123" s="685"/>
      <c r="AB1123" s="684"/>
    </row>
    <row r="1124" spans="22:28" x14ac:dyDescent="0.2">
      <c r="V1124" s="687"/>
      <c r="W1124" s="686" t="str">
        <f t="shared" si="24"/>
        <v>1w</v>
      </c>
      <c r="X1124" s="682" t="e">
        <f ca="1">_xll.qlCalendarAdvance(Calendar,X1123,W1124,"f",FALSE)</f>
        <v>#NAME?</v>
      </c>
      <c r="Y1124" s="681" t="e">
        <f ca="1">_xll.qlCalendarAdvance(Calendar,X1124,NDays&amp;"D")</f>
        <v>#NAME?</v>
      </c>
      <c r="Z1124" s="680" t="e">
        <f ca="1"/>
        <v>#N/A</v>
      </c>
      <c r="AA1124" s="685"/>
      <c r="AB1124" s="684"/>
    </row>
    <row r="1125" spans="22:28" x14ac:dyDescent="0.2">
      <c r="V1125" s="687"/>
      <c r="W1125" s="686" t="str">
        <f t="shared" si="24"/>
        <v>1w</v>
      </c>
      <c r="X1125" s="682" t="e">
        <f ca="1">_xll.qlCalendarAdvance(Calendar,X1124,W1125,"f",FALSE)</f>
        <v>#NAME?</v>
      </c>
      <c r="Y1125" s="681" t="e">
        <f ca="1">_xll.qlCalendarAdvance(Calendar,X1125,NDays&amp;"D")</f>
        <v>#NAME?</v>
      </c>
      <c r="Z1125" s="680" t="e">
        <f ca="1"/>
        <v>#N/A</v>
      </c>
      <c r="AA1125" s="685"/>
      <c r="AB1125" s="684"/>
    </row>
    <row r="1126" spans="22:28" x14ac:dyDescent="0.2">
      <c r="V1126" s="687"/>
      <c r="W1126" s="686" t="str">
        <f t="shared" si="24"/>
        <v>1w</v>
      </c>
      <c r="X1126" s="682" t="e">
        <f ca="1">_xll.qlCalendarAdvance(Calendar,X1125,W1126,"f",FALSE)</f>
        <v>#NAME?</v>
      </c>
      <c r="Y1126" s="681" t="e">
        <f ca="1">_xll.qlCalendarAdvance(Calendar,X1126,NDays&amp;"D")</f>
        <v>#NAME?</v>
      </c>
      <c r="Z1126" s="680" t="e">
        <f ca="1"/>
        <v>#N/A</v>
      </c>
      <c r="AA1126" s="685"/>
      <c r="AB1126" s="684"/>
    </row>
    <row r="1127" spans="22:28" x14ac:dyDescent="0.2">
      <c r="V1127" s="687"/>
      <c r="W1127" s="686" t="str">
        <f t="shared" si="24"/>
        <v>1w</v>
      </c>
      <c r="X1127" s="682" t="e">
        <f ca="1">_xll.qlCalendarAdvance(Calendar,X1126,W1127,"f",FALSE)</f>
        <v>#NAME?</v>
      </c>
      <c r="Y1127" s="681" t="e">
        <f ca="1">_xll.qlCalendarAdvance(Calendar,X1127,NDays&amp;"D")</f>
        <v>#NAME?</v>
      </c>
      <c r="Z1127" s="680" t="e">
        <f ca="1"/>
        <v>#N/A</v>
      </c>
      <c r="AA1127" s="685"/>
      <c r="AB1127" s="684"/>
    </row>
    <row r="1128" spans="22:28" x14ac:dyDescent="0.2">
      <c r="V1128" s="687"/>
      <c r="W1128" s="686" t="str">
        <f t="shared" si="24"/>
        <v>1w</v>
      </c>
      <c r="X1128" s="682" t="e">
        <f ca="1">_xll.qlCalendarAdvance(Calendar,X1127,W1128,"f",FALSE)</f>
        <v>#NAME?</v>
      </c>
      <c r="Y1128" s="681" t="e">
        <f ca="1">_xll.qlCalendarAdvance(Calendar,X1128,NDays&amp;"D")</f>
        <v>#NAME?</v>
      </c>
      <c r="Z1128" s="680" t="e">
        <f ca="1"/>
        <v>#N/A</v>
      </c>
      <c r="AA1128" s="685"/>
      <c r="AB1128" s="684"/>
    </row>
    <row r="1129" spans="22:28" x14ac:dyDescent="0.2">
      <c r="V1129" s="687"/>
      <c r="W1129" s="686" t="str">
        <f t="shared" si="24"/>
        <v>1w</v>
      </c>
      <c r="X1129" s="682" t="e">
        <f ca="1">_xll.qlCalendarAdvance(Calendar,X1128,W1129,"f",FALSE)</f>
        <v>#NAME?</v>
      </c>
      <c r="Y1129" s="681" t="e">
        <f ca="1">_xll.qlCalendarAdvance(Calendar,X1129,NDays&amp;"D")</f>
        <v>#NAME?</v>
      </c>
      <c r="Z1129" s="680" t="e">
        <f ca="1"/>
        <v>#N/A</v>
      </c>
      <c r="AA1129" s="685"/>
      <c r="AB1129" s="684"/>
    </row>
    <row r="1130" spans="22:28" x14ac:dyDescent="0.2">
      <c r="V1130" s="687"/>
      <c r="W1130" s="686" t="str">
        <f t="shared" si="24"/>
        <v>1w</v>
      </c>
      <c r="X1130" s="682" t="e">
        <f ca="1">_xll.qlCalendarAdvance(Calendar,X1129,W1130,"f",FALSE)</f>
        <v>#NAME?</v>
      </c>
      <c r="Y1130" s="681" t="e">
        <f ca="1">_xll.qlCalendarAdvance(Calendar,X1130,NDays&amp;"D")</f>
        <v>#NAME?</v>
      </c>
      <c r="Z1130" s="680" t="e">
        <f ca="1"/>
        <v>#N/A</v>
      </c>
      <c r="AA1130" s="685"/>
      <c r="AB1130" s="684"/>
    </row>
    <row r="1131" spans="22:28" x14ac:dyDescent="0.2">
      <c r="V1131" s="687"/>
      <c r="W1131" s="686" t="str">
        <f t="shared" si="24"/>
        <v>1w</v>
      </c>
      <c r="X1131" s="682" t="e">
        <f ca="1">_xll.qlCalendarAdvance(Calendar,X1130,W1131,"f",FALSE)</f>
        <v>#NAME?</v>
      </c>
      <c r="Y1131" s="681" t="e">
        <f ca="1">_xll.qlCalendarAdvance(Calendar,X1131,NDays&amp;"D")</f>
        <v>#NAME?</v>
      </c>
      <c r="Z1131" s="680" t="e">
        <f ca="1"/>
        <v>#N/A</v>
      </c>
      <c r="AA1131" s="685"/>
      <c r="AB1131" s="684"/>
    </row>
    <row r="1132" spans="22:28" x14ac:dyDescent="0.2">
      <c r="V1132" s="687"/>
      <c r="W1132" s="686" t="str">
        <f t="shared" si="24"/>
        <v>1w</v>
      </c>
      <c r="X1132" s="682" t="e">
        <f ca="1">_xll.qlCalendarAdvance(Calendar,X1131,W1132,"f",FALSE)</f>
        <v>#NAME?</v>
      </c>
      <c r="Y1132" s="681" t="e">
        <f ca="1">_xll.qlCalendarAdvance(Calendar,X1132,NDays&amp;"D")</f>
        <v>#NAME?</v>
      </c>
      <c r="Z1132" s="680" t="e">
        <f ca="1"/>
        <v>#N/A</v>
      </c>
      <c r="AA1132" s="685"/>
      <c r="AB1132" s="684"/>
    </row>
    <row r="1133" spans="22:28" x14ac:dyDescent="0.2">
      <c r="V1133" s="687"/>
      <c r="W1133" s="686" t="str">
        <f t="shared" si="24"/>
        <v>1w</v>
      </c>
      <c r="X1133" s="682" t="e">
        <f ca="1">_xll.qlCalendarAdvance(Calendar,X1132,W1133,"f",FALSE)</f>
        <v>#NAME?</v>
      </c>
      <c r="Y1133" s="681" t="e">
        <f ca="1">_xll.qlCalendarAdvance(Calendar,X1133,NDays&amp;"D")</f>
        <v>#NAME?</v>
      </c>
      <c r="Z1133" s="680" t="e">
        <f ca="1"/>
        <v>#N/A</v>
      </c>
      <c r="AA1133" s="685"/>
      <c r="AB1133" s="684"/>
    </row>
    <row r="1134" spans="22:28" x14ac:dyDescent="0.2">
      <c r="V1134" s="687"/>
      <c r="W1134" s="686" t="str">
        <f t="shared" si="24"/>
        <v>1w</v>
      </c>
      <c r="X1134" s="682" t="e">
        <f ca="1">_xll.qlCalendarAdvance(Calendar,X1133,W1134,"f",FALSE)</f>
        <v>#NAME?</v>
      </c>
      <c r="Y1134" s="681" t="e">
        <f ca="1">_xll.qlCalendarAdvance(Calendar,X1134,NDays&amp;"D")</f>
        <v>#NAME?</v>
      </c>
      <c r="Z1134" s="680" t="e">
        <f ca="1"/>
        <v>#N/A</v>
      </c>
      <c r="AA1134" s="685"/>
      <c r="AB1134" s="684"/>
    </row>
    <row r="1135" spans="22:28" x14ac:dyDescent="0.2">
      <c r="V1135" s="687"/>
      <c r="W1135" s="686" t="str">
        <f t="shared" si="24"/>
        <v>1w</v>
      </c>
      <c r="X1135" s="682" t="e">
        <f ca="1">_xll.qlCalendarAdvance(Calendar,X1134,W1135,"f",FALSE)</f>
        <v>#NAME?</v>
      </c>
      <c r="Y1135" s="681" t="e">
        <f ca="1">_xll.qlCalendarAdvance(Calendar,X1135,NDays&amp;"D")</f>
        <v>#NAME?</v>
      </c>
      <c r="Z1135" s="680" t="e">
        <f ca="1"/>
        <v>#N/A</v>
      </c>
      <c r="AA1135" s="685"/>
      <c r="AB1135" s="684"/>
    </row>
    <row r="1136" spans="22:28" x14ac:dyDescent="0.2">
      <c r="V1136" s="687"/>
      <c r="W1136" s="686" t="str">
        <f t="shared" si="24"/>
        <v>1w</v>
      </c>
      <c r="X1136" s="682" t="e">
        <f ca="1">_xll.qlCalendarAdvance(Calendar,X1135,W1136,"f",FALSE)</f>
        <v>#NAME?</v>
      </c>
      <c r="Y1136" s="681" t="e">
        <f ca="1">_xll.qlCalendarAdvance(Calendar,X1136,NDays&amp;"D")</f>
        <v>#NAME?</v>
      </c>
      <c r="Z1136" s="680" t="e">
        <f ca="1"/>
        <v>#N/A</v>
      </c>
      <c r="AA1136" s="685"/>
      <c r="AB1136" s="684"/>
    </row>
    <row r="1137" spans="22:28" x14ac:dyDescent="0.2">
      <c r="V1137" s="687"/>
      <c r="W1137" s="686" t="str">
        <f t="shared" si="24"/>
        <v>1w</v>
      </c>
      <c r="X1137" s="682" t="e">
        <f ca="1">_xll.qlCalendarAdvance(Calendar,X1136,W1137,"f",FALSE)</f>
        <v>#NAME?</v>
      </c>
      <c r="Y1137" s="681" t="e">
        <f ca="1">_xll.qlCalendarAdvance(Calendar,X1137,NDays&amp;"D")</f>
        <v>#NAME?</v>
      </c>
      <c r="Z1137" s="680" t="e">
        <f ca="1"/>
        <v>#N/A</v>
      </c>
      <c r="AA1137" s="685"/>
      <c r="AB1137" s="684"/>
    </row>
    <row r="1138" spans="22:28" x14ac:dyDescent="0.2">
      <c r="V1138" s="687"/>
      <c r="W1138" s="686" t="str">
        <f t="shared" si="24"/>
        <v>1w</v>
      </c>
      <c r="X1138" s="682" t="e">
        <f ca="1">_xll.qlCalendarAdvance(Calendar,X1137,W1138,"f",FALSE)</f>
        <v>#NAME?</v>
      </c>
      <c r="Y1138" s="681" t="e">
        <f ca="1">_xll.qlCalendarAdvance(Calendar,X1138,NDays&amp;"D")</f>
        <v>#NAME?</v>
      </c>
      <c r="Z1138" s="680" t="e">
        <f ca="1"/>
        <v>#N/A</v>
      </c>
      <c r="AA1138" s="685"/>
      <c r="AB1138" s="684"/>
    </row>
    <row r="1139" spans="22:28" x14ac:dyDescent="0.2">
      <c r="V1139" s="687"/>
      <c r="W1139" s="686" t="str">
        <f t="shared" si="24"/>
        <v>1w</v>
      </c>
      <c r="X1139" s="682" t="e">
        <f ca="1">_xll.qlCalendarAdvance(Calendar,X1138,W1139,"f",FALSE)</f>
        <v>#NAME?</v>
      </c>
      <c r="Y1139" s="681" t="e">
        <f ca="1">_xll.qlCalendarAdvance(Calendar,X1139,NDays&amp;"D")</f>
        <v>#NAME?</v>
      </c>
      <c r="Z1139" s="680" t="e">
        <f ca="1"/>
        <v>#N/A</v>
      </c>
      <c r="AA1139" s="685"/>
      <c r="AB1139" s="684"/>
    </row>
    <row r="1140" spans="22:28" x14ac:dyDescent="0.2">
      <c r="V1140" s="687"/>
      <c r="W1140" s="686" t="str">
        <f t="shared" si="24"/>
        <v>1w</v>
      </c>
      <c r="X1140" s="682" t="e">
        <f ca="1">_xll.qlCalendarAdvance(Calendar,X1139,W1140,"f",FALSE)</f>
        <v>#NAME?</v>
      </c>
      <c r="Y1140" s="681" t="e">
        <f ca="1">_xll.qlCalendarAdvance(Calendar,X1140,NDays&amp;"D")</f>
        <v>#NAME?</v>
      </c>
      <c r="Z1140" s="680" t="e">
        <f ca="1"/>
        <v>#N/A</v>
      </c>
      <c r="AA1140" s="685"/>
      <c r="AB1140" s="684"/>
    </row>
    <row r="1141" spans="22:28" x14ac:dyDescent="0.2">
      <c r="V1141" s="687"/>
      <c r="W1141" s="686" t="str">
        <f t="shared" si="24"/>
        <v>1w</v>
      </c>
      <c r="X1141" s="682" t="e">
        <f ca="1">_xll.qlCalendarAdvance(Calendar,X1140,W1141,"f",FALSE)</f>
        <v>#NAME?</v>
      </c>
      <c r="Y1141" s="681" t="e">
        <f ca="1">_xll.qlCalendarAdvance(Calendar,X1141,NDays&amp;"D")</f>
        <v>#NAME?</v>
      </c>
      <c r="Z1141" s="680" t="e">
        <f ca="1"/>
        <v>#N/A</v>
      </c>
      <c r="AA1141" s="685"/>
      <c r="AB1141" s="684"/>
    </row>
    <row r="1142" spans="22:28" x14ac:dyDescent="0.2">
      <c r="V1142" s="687"/>
      <c r="W1142" s="686" t="str">
        <f t="shared" si="24"/>
        <v>1w</v>
      </c>
      <c r="X1142" s="682" t="e">
        <f ca="1">_xll.qlCalendarAdvance(Calendar,X1141,W1142,"f",FALSE)</f>
        <v>#NAME?</v>
      </c>
      <c r="Y1142" s="681" t="e">
        <f ca="1">_xll.qlCalendarAdvance(Calendar,X1142,NDays&amp;"D")</f>
        <v>#NAME?</v>
      </c>
      <c r="Z1142" s="680" t="e">
        <f ca="1"/>
        <v>#N/A</v>
      </c>
      <c r="AA1142" s="685"/>
      <c r="AB1142" s="684"/>
    </row>
    <row r="1143" spans="22:28" x14ac:dyDescent="0.2">
      <c r="V1143" s="687"/>
      <c r="W1143" s="686" t="str">
        <f t="shared" si="24"/>
        <v>1w</v>
      </c>
      <c r="X1143" s="682" t="e">
        <f ca="1">_xll.qlCalendarAdvance(Calendar,X1142,W1143,"f",FALSE)</f>
        <v>#NAME?</v>
      </c>
      <c r="Y1143" s="681" t="e">
        <f ca="1">_xll.qlCalendarAdvance(Calendar,X1143,NDays&amp;"D")</f>
        <v>#NAME?</v>
      </c>
      <c r="Z1143" s="680" t="e">
        <f ca="1"/>
        <v>#N/A</v>
      </c>
      <c r="AA1143" s="685"/>
      <c r="AB1143" s="684"/>
    </row>
    <row r="1144" spans="22:28" x14ac:dyDescent="0.2">
      <c r="V1144" s="687"/>
      <c r="W1144" s="686" t="str">
        <f t="shared" si="24"/>
        <v>1w</v>
      </c>
      <c r="X1144" s="682" t="e">
        <f ca="1">_xll.qlCalendarAdvance(Calendar,X1143,W1144,"f",FALSE)</f>
        <v>#NAME?</v>
      </c>
      <c r="Y1144" s="681" t="e">
        <f ca="1">_xll.qlCalendarAdvance(Calendar,X1144,NDays&amp;"D")</f>
        <v>#NAME?</v>
      </c>
      <c r="Z1144" s="680" t="e">
        <f ca="1"/>
        <v>#N/A</v>
      </c>
      <c r="AA1144" s="685"/>
      <c r="AB1144" s="684"/>
    </row>
    <row r="1145" spans="22:28" x14ac:dyDescent="0.2">
      <c r="V1145" s="687"/>
      <c r="W1145" s="686" t="str">
        <f t="shared" si="24"/>
        <v>1w</v>
      </c>
      <c r="X1145" s="682" t="e">
        <f ca="1">_xll.qlCalendarAdvance(Calendar,X1144,W1145,"f",FALSE)</f>
        <v>#NAME?</v>
      </c>
      <c r="Y1145" s="681" t="e">
        <f ca="1">_xll.qlCalendarAdvance(Calendar,X1145,NDays&amp;"D")</f>
        <v>#NAME?</v>
      </c>
      <c r="Z1145" s="680" t="e">
        <f ca="1"/>
        <v>#N/A</v>
      </c>
      <c r="AA1145" s="685"/>
      <c r="AB1145" s="684"/>
    </row>
    <row r="1146" spans="22:28" x14ac:dyDescent="0.2">
      <c r="V1146" s="687"/>
      <c r="W1146" s="686" t="str">
        <f t="shared" si="24"/>
        <v>1w</v>
      </c>
      <c r="X1146" s="682" t="e">
        <f ca="1">_xll.qlCalendarAdvance(Calendar,X1145,W1146,"f",FALSE)</f>
        <v>#NAME?</v>
      </c>
      <c r="Y1146" s="681" t="e">
        <f ca="1">_xll.qlCalendarAdvance(Calendar,X1146,NDays&amp;"D")</f>
        <v>#NAME?</v>
      </c>
      <c r="Z1146" s="680" t="e">
        <f ca="1"/>
        <v>#N/A</v>
      </c>
      <c r="AA1146" s="685"/>
      <c r="AB1146" s="684"/>
    </row>
    <row r="1147" spans="22:28" x14ac:dyDescent="0.2">
      <c r="V1147" s="687"/>
      <c r="W1147" s="686" t="str">
        <f t="shared" si="24"/>
        <v>1w</v>
      </c>
      <c r="X1147" s="682" t="e">
        <f ca="1">_xll.qlCalendarAdvance(Calendar,X1146,W1147,"f",FALSE)</f>
        <v>#NAME?</v>
      </c>
      <c r="Y1147" s="681" t="e">
        <f ca="1">_xll.qlCalendarAdvance(Calendar,X1147,NDays&amp;"D")</f>
        <v>#NAME?</v>
      </c>
      <c r="Z1147" s="680" t="e">
        <f ca="1"/>
        <v>#N/A</v>
      </c>
      <c r="AA1147" s="685"/>
      <c r="AB1147" s="684"/>
    </row>
    <row r="1148" spans="22:28" x14ac:dyDescent="0.2">
      <c r="V1148" s="687"/>
      <c r="W1148" s="686" t="str">
        <f t="shared" si="24"/>
        <v>1w</v>
      </c>
      <c r="X1148" s="682" t="e">
        <f ca="1">_xll.qlCalendarAdvance(Calendar,X1147,W1148,"f",FALSE)</f>
        <v>#NAME?</v>
      </c>
      <c r="Y1148" s="681" t="e">
        <f ca="1">_xll.qlCalendarAdvance(Calendar,X1148,NDays&amp;"D")</f>
        <v>#NAME?</v>
      </c>
      <c r="Z1148" s="680" t="e">
        <f ca="1"/>
        <v>#N/A</v>
      </c>
      <c r="AA1148" s="685"/>
      <c r="AB1148" s="684"/>
    </row>
    <row r="1149" spans="22:28" x14ac:dyDescent="0.2">
      <c r="V1149" s="687"/>
      <c r="W1149" s="686" t="str">
        <f t="shared" si="24"/>
        <v>1w</v>
      </c>
      <c r="X1149" s="682" t="e">
        <f ca="1">_xll.qlCalendarAdvance(Calendar,X1148,W1149,"f",FALSE)</f>
        <v>#NAME?</v>
      </c>
      <c r="Y1149" s="681" t="e">
        <f ca="1">_xll.qlCalendarAdvance(Calendar,X1149,NDays&amp;"D")</f>
        <v>#NAME?</v>
      </c>
      <c r="Z1149" s="680" t="e">
        <f ca="1"/>
        <v>#N/A</v>
      </c>
      <c r="AA1149" s="685"/>
      <c r="AB1149" s="684"/>
    </row>
    <row r="1150" spans="22:28" x14ac:dyDescent="0.2">
      <c r="V1150" s="687"/>
      <c r="W1150" s="686" t="str">
        <f t="shared" si="24"/>
        <v>1w</v>
      </c>
      <c r="X1150" s="682" t="e">
        <f ca="1">_xll.qlCalendarAdvance(Calendar,X1149,W1150,"f",FALSE)</f>
        <v>#NAME?</v>
      </c>
      <c r="Y1150" s="681" t="e">
        <f ca="1">_xll.qlCalendarAdvance(Calendar,X1150,NDays&amp;"D")</f>
        <v>#NAME?</v>
      </c>
      <c r="Z1150" s="680" t="e">
        <f ca="1"/>
        <v>#N/A</v>
      </c>
      <c r="AA1150" s="685"/>
      <c r="AB1150" s="684"/>
    </row>
    <row r="1151" spans="22:28" x14ac:dyDescent="0.2">
      <c r="V1151" s="687"/>
      <c r="W1151" s="686" t="str">
        <f t="shared" si="24"/>
        <v>1w</v>
      </c>
      <c r="X1151" s="682" t="e">
        <f ca="1">_xll.qlCalendarAdvance(Calendar,X1150,W1151,"f",FALSE)</f>
        <v>#NAME?</v>
      </c>
      <c r="Y1151" s="681" t="e">
        <f ca="1">_xll.qlCalendarAdvance(Calendar,X1151,NDays&amp;"D")</f>
        <v>#NAME?</v>
      </c>
      <c r="Z1151" s="680" t="e">
        <f ca="1"/>
        <v>#N/A</v>
      </c>
      <c r="AA1151" s="685"/>
      <c r="AB1151" s="684"/>
    </row>
    <row r="1152" spans="22:28" x14ac:dyDescent="0.2">
      <c r="V1152" s="687"/>
      <c r="W1152" s="686" t="str">
        <f t="shared" si="24"/>
        <v>1w</v>
      </c>
      <c r="X1152" s="682" t="e">
        <f ca="1">_xll.qlCalendarAdvance(Calendar,X1151,W1152,"f",FALSE)</f>
        <v>#NAME?</v>
      </c>
      <c r="Y1152" s="681" t="e">
        <f ca="1">_xll.qlCalendarAdvance(Calendar,X1152,NDays&amp;"D")</f>
        <v>#NAME?</v>
      </c>
      <c r="Z1152" s="680" t="e">
        <f ca="1"/>
        <v>#N/A</v>
      </c>
      <c r="AA1152" s="685"/>
      <c r="AB1152" s="684"/>
    </row>
    <row r="1153" spans="22:28" x14ac:dyDescent="0.2">
      <c r="V1153" s="687"/>
      <c r="W1153" s="686" t="str">
        <f t="shared" si="24"/>
        <v>1w</v>
      </c>
      <c r="X1153" s="682" t="e">
        <f ca="1">_xll.qlCalendarAdvance(Calendar,X1152,W1153,"f",FALSE)</f>
        <v>#NAME?</v>
      </c>
      <c r="Y1153" s="681" t="e">
        <f ca="1">_xll.qlCalendarAdvance(Calendar,X1153,NDays&amp;"D")</f>
        <v>#NAME?</v>
      </c>
      <c r="Z1153" s="680" t="e">
        <f ca="1"/>
        <v>#N/A</v>
      </c>
      <c r="AA1153" s="685"/>
      <c r="AB1153" s="684"/>
    </row>
    <row r="1154" spans="22:28" x14ac:dyDescent="0.2">
      <c r="V1154" s="687"/>
      <c r="W1154" s="686" t="str">
        <f t="shared" si="24"/>
        <v>1w</v>
      </c>
      <c r="X1154" s="682" t="e">
        <f ca="1">_xll.qlCalendarAdvance(Calendar,X1153,W1154,"f",FALSE)</f>
        <v>#NAME?</v>
      </c>
      <c r="Y1154" s="681" t="e">
        <f ca="1">_xll.qlCalendarAdvance(Calendar,X1154,NDays&amp;"D")</f>
        <v>#NAME?</v>
      </c>
      <c r="Z1154" s="680" t="e">
        <f ca="1"/>
        <v>#N/A</v>
      </c>
      <c r="AA1154" s="685"/>
      <c r="AB1154" s="684"/>
    </row>
    <row r="1155" spans="22:28" x14ac:dyDescent="0.2">
      <c r="V1155" s="687"/>
      <c r="W1155" s="686" t="str">
        <f t="shared" si="24"/>
        <v>1w</v>
      </c>
      <c r="X1155" s="682" t="e">
        <f ca="1">_xll.qlCalendarAdvance(Calendar,X1154,W1155,"f",FALSE)</f>
        <v>#NAME?</v>
      </c>
      <c r="Y1155" s="681" t="e">
        <f ca="1">_xll.qlCalendarAdvance(Calendar,X1155,NDays&amp;"D")</f>
        <v>#NAME?</v>
      </c>
      <c r="Z1155" s="680" t="e">
        <f ca="1"/>
        <v>#N/A</v>
      </c>
      <c r="AA1155" s="685"/>
      <c r="AB1155" s="684"/>
    </row>
    <row r="1156" spans="22:28" x14ac:dyDescent="0.2">
      <c r="V1156" s="687"/>
      <c r="W1156" s="686" t="str">
        <f t="shared" si="24"/>
        <v>1w</v>
      </c>
      <c r="X1156" s="682" t="e">
        <f ca="1">_xll.qlCalendarAdvance(Calendar,X1155,W1156,"f",FALSE)</f>
        <v>#NAME?</v>
      </c>
      <c r="Y1156" s="681" t="e">
        <f ca="1">_xll.qlCalendarAdvance(Calendar,X1156,NDays&amp;"D")</f>
        <v>#NAME?</v>
      </c>
      <c r="Z1156" s="680" t="e">
        <f ca="1"/>
        <v>#N/A</v>
      </c>
      <c r="AA1156" s="685"/>
      <c r="AB1156" s="684"/>
    </row>
    <row r="1157" spans="22:28" x14ac:dyDescent="0.2">
      <c r="V1157" s="687"/>
      <c r="W1157" s="686" t="str">
        <f t="shared" si="24"/>
        <v>1w</v>
      </c>
      <c r="X1157" s="682" t="e">
        <f ca="1">_xll.qlCalendarAdvance(Calendar,X1156,W1157,"f",FALSE)</f>
        <v>#NAME?</v>
      </c>
      <c r="Y1157" s="681" t="e">
        <f ca="1">_xll.qlCalendarAdvance(Calendar,X1157,NDays&amp;"D")</f>
        <v>#NAME?</v>
      </c>
      <c r="Z1157" s="680" t="e">
        <f ca="1"/>
        <v>#N/A</v>
      </c>
      <c r="AA1157" s="685"/>
      <c r="AB1157" s="684"/>
    </row>
    <row r="1158" spans="22:28" x14ac:dyDescent="0.2">
      <c r="V1158" s="687"/>
      <c r="W1158" s="686" t="str">
        <f t="shared" si="24"/>
        <v>1w</v>
      </c>
      <c r="X1158" s="682" t="e">
        <f ca="1">_xll.qlCalendarAdvance(Calendar,X1157,W1158,"f",FALSE)</f>
        <v>#NAME?</v>
      </c>
      <c r="Y1158" s="681" t="e">
        <f ca="1">_xll.qlCalendarAdvance(Calendar,X1158,NDays&amp;"D")</f>
        <v>#NAME?</v>
      </c>
      <c r="Z1158" s="680" t="e">
        <f ca="1"/>
        <v>#N/A</v>
      </c>
      <c r="AA1158" s="685"/>
      <c r="AB1158" s="684"/>
    </row>
    <row r="1159" spans="22:28" x14ac:dyDescent="0.2">
      <c r="V1159" s="687"/>
      <c r="W1159" s="686" t="str">
        <f t="shared" si="24"/>
        <v>1w</v>
      </c>
      <c r="X1159" s="682" t="e">
        <f ca="1">_xll.qlCalendarAdvance(Calendar,X1158,W1159,"f",FALSE)</f>
        <v>#NAME?</v>
      </c>
      <c r="Y1159" s="681" t="e">
        <f ca="1">_xll.qlCalendarAdvance(Calendar,X1159,NDays&amp;"D")</f>
        <v>#NAME?</v>
      </c>
      <c r="Z1159" s="680" t="e">
        <f ca="1"/>
        <v>#N/A</v>
      </c>
      <c r="AA1159" s="685"/>
      <c r="AB1159" s="684"/>
    </row>
    <row r="1160" spans="22:28" x14ac:dyDescent="0.2">
      <c r="V1160" s="687"/>
      <c r="W1160" s="686" t="str">
        <f t="shared" si="24"/>
        <v>1w</v>
      </c>
      <c r="X1160" s="682" t="e">
        <f ca="1">_xll.qlCalendarAdvance(Calendar,X1159,W1160,"f",FALSE)</f>
        <v>#NAME?</v>
      </c>
      <c r="Y1160" s="681" t="e">
        <f ca="1">_xll.qlCalendarAdvance(Calendar,X1160,NDays&amp;"D")</f>
        <v>#NAME?</v>
      </c>
      <c r="Z1160" s="680" t="e">
        <f ca="1"/>
        <v>#N/A</v>
      </c>
      <c r="AA1160" s="685"/>
      <c r="AB1160" s="684"/>
    </row>
    <row r="1161" spans="22:28" x14ac:dyDescent="0.2">
      <c r="V1161" s="687"/>
      <c r="W1161" s="686" t="str">
        <f t="shared" si="24"/>
        <v>1w</v>
      </c>
      <c r="X1161" s="682" t="e">
        <f ca="1">_xll.qlCalendarAdvance(Calendar,X1160,W1161,"f",FALSE)</f>
        <v>#NAME?</v>
      </c>
      <c r="Y1161" s="681" t="e">
        <f ca="1">_xll.qlCalendarAdvance(Calendar,X1161,NDays&amp;"D")</f>
        <v>#NAME?</v>
      </c>
      <c r="Z1161" s="680" t="e">
        <f ca="1"/>
        <v>#N/A</v>
      </c>
      <c r="AA1161" s="685"/>
      <c r="AB1161" s="684"/>
    </row>
    <row r="1162" spans="22:28" x14ac:dyDescent="0.2">
      <c r="V1162" s="687"/>
      <c r="W1162" s="686" t="str">
        <f t="shared" si="24"/>
        <v>1w</v>
      </c>
      <c r="X1162" s="682" t="e">
        <f ca="1">_xll.qlCalendarAdvance(Calendar,X1161,W1162,"f",FALSE)</f>
        <v>#NAME?</v>
      </c>
      <c r="Y1162" s="681" t="e">
        <f ca="1">_xll.qlCalendarAdvance(Calendar,X1162,NDays&amp;"D")</f>
        <v>#NAME?</v>
      </c>
      <c r="Z1162" s="680" t="e">
        <f ca="1"/>
        <v>#N/A</v>
      </c>
      <c r="AA1162" s="685"/>
      <c r="AB1162" s="684"/>
    </row>
    <row r="1163" spans="22:28" x14ac:dyDescent="0.2">
      <c r="V1163" s="687"/>
      <c r="W1163" s="686" t="str">
        <f t="shared" si="24"/>
        <v>1w</v>
      </c>
      <c r="X1163" s="682" t="e">
        <f ca="1">_xll.qlCalendarAdvance(Calendar,X1162,W1163,"f",FALSE)</f>
        <v>#NAME?</v>
      </c>
      <c r="Y1163" s="681" t="e">
        <f ca="1">_xll.qlCalendarAdvance(Calendar,X1163,NDays&amp;"D")</f>
        <v>#NAME?</v>
      </c>
      <c r="Z1163" s="680" t="e">
        <f ca="1"/>
        <v>#N/A</v>
      </c>
      <c r="AA1163" s="685"/>
      <c r="AB1163" s="684"/>
    </row>
    <row r="1164" spans="22:28" x14ac:dyDescent="0.2">
      <c r="V1164" s="687"/>
      <c r="W1164" s="686" t="str">
        <f t="shared" si="24"/>
        <v>1w</v>
      </c>
      <c r="X1164" s="682" t="e">
        <f ca="1">_xll.qlCalendarAdvance(Calendar,X1163,W1164,"f",FALSE)</f>
        <v>#NAME?</v>
      </c>
      <c r="Y1164" s="681" t="e">
        <f ca="1">_xll.qlCalendarAdvance(Calendar,X1164,NDays&amp;"D")</f>
        <v>#NAME?</v>
      </c>
      <c r="Z1164" s="680" t="e">
        <f ca="1"/>
        <v>#N/A</v>
      </c>
      <c r="AA1164" s="685"/>
      <c r="AB1164" s="684"/>
    </row>
    <row r="1165" spans="22:28" x14ac:dyDescent="0.2">
      <c r="V1165" s="687"/>
      <c r="W1165" s="686" t="str">
        <f t="shared" si="24"/>
        <v>1w</v>
      </c>
      <c r="X1165" s="682" t="e">
        <f ca="1">_xll.qlCalendarAdvance(Calendar,X1164,W1165,"f",FALSE)</f>
        <v>#NAME?</v>
      </c>
      <c r="Y1165" s="681" t="e">
        <f ca="1">_xll.qlCalendarAdvance(Calendar,X1165,NDays&amp;"D")</f>
        <v>#NAME?</v>
      </c>
      <c r="Z1165" s="680" t="e">
        <f ca="1"/>
        <v>#N/A</v>
      </c>
      <c r="AA1165" s="685"/>
      <c r="AB1165" s="684"/>
    </row>
    <row r="1166" spans="22:28" x14ac:dyDescent="0.2">
      <c r="V1166" s="687"/>
      <c r="W1166" s="686" t="str">
        <f t="shared" si="24"/>
        <v>1w</v>
      </c>
      <c r="X1166" s="682" t="e">
        <f ca="1">_xll.qlCalendarAdvance(Calendar,X1165,W1166,"f",FALSE)</f>
        <v>#NAME?</v>
      </c>
      <c r="Y1166" s="681" t="e">
        <f ca="1">_xll.qlCalendarAdvance(Calendar,X1166,NDays&amp;"D")</f>
        <v>#NAME?</v>
      </c>
      <c r="Z1166" s="680" t="e">
        <f ca="1"/>
        <v>#N/A</v>
      </c>
      <c r="AA1166" s="685"/>
      <c r="AB1166" s="684"/>
    </row>
    <row r="1167" spans="22:28" x14ac:dyDescent="0.2">
      <c r="V1167" s="687"/>
      <c r="W1167" s="686" t="str">
        <f t="shared" si="24"/>
        <v>1w</v>
      </c>
      <c r="X1167" s="682" t="e">
        <f ca="1">_xll.qlCalendarAdvance(Calendar,X1166,W1167,"f",FALSE)</f>
        <v>#NAME?</v>
      </c>
      <c r="Y1167" s="681" t="e">
        <f ca="1">_xll.qlCalendarAdvance(Calendar,X1167,NDays&amp;"D")</f>
        <v>#NAME?</v>
      </c>
      <c r="Z1167" s="680" t="e">
        <f ca="1"/>
        <v>#N/A</v>
      </c>
      <c r="AA1167" s="685"/>
      <c r="AB1167" s="684"/>
    </row>
    <row r="1168" spans="22:28" x14ac:dyDescent="0.2">
      <c r="V1168" s="687"/>
      <c r="W1168" s="686" t="str">
        <f t="shared" si="24"/>
        <v>1w</v>
      </c>
      <c r="X1168" s="682" t="e">
        <f ca="1">_xll.qlCalendarAdvance(Calendar,X1167,W1168,"f",FALSE)</f>
        <v>#NAME?</v>
      </c>
      <c r="Y1168" s="681" t="e">
        <f ca="1">_xll.qlCalendarAdvance(Calendar,X1168,NDays&amp;"D")</f>
        <v>#NAME?</v>
      </c>
      <c r="Z1168" s="680" t="e">
        <f ca="1"/>
        <v>#N/A</v>
      </c>
      <c r="AA1168" s="685"/>
      <c r="AB1168" s="684"/>
    </row>
    <row r="1169" spans="22:28" x14ac:dyDescent="0.2">
      <c r="V1169" s="687"/>
      <c r="W1169" s="686" t="str">
        <f t="shared" si="24"/>
        <v>1w</v>
      </c>
      <c r="X1169" s="682" t="e">
        <f ca="1">_xll.qlCalendarAdvance(Calendar,X1168,W1169,"f",FALSE)</f>
        <v>#NAME?</v>
      </c>
      <c r="Y1169" s="681" t="e">
        <f ca="1">_xll.qlCalendarAdvance(Calendar,X1169,NDays&amp;"D")</f>
        <v>#NAME?</v>
      </c>
      <c r="Z1169" s="680" t="e">
        <f ca="1"/>
        <v>#N/A</v>
      </c>
      <c r="AA1169" s="685"/>
      <c r="AB1169" s="684"/>
    </row>
    <row r="1170" spans="22:28" x14ac:dyDescent="0.2">
      <c r="V1170" s="687"/>
      <c r="W1170" s="686" t="str">
        <f t="shared" ref="W1170:W1233" si="25">W1169</f>
        <v>1w</v>
      </c>
      <c r="X1170" s="682" t="e">
        <f ca="1">_xll.qlCalendarAdvance(Calendar,X1169,W1170,"f",FALSE)</f>
        <v>#NAME?</v>
      </c>
      <c r="Y1170" s="681" t="e">
        <f ca="1">_xll.qlCalendarAdvance(Calendar,X1170,NDays&amp;"D")</f>
        <v>#NAME?</v>
      </c>
      <c r="Z1170" s="680" t="e">
        <f ca="1"/>
        <v>#N/A</v>
      </c>
      <c r="AA1170" s="685"/>
      <c r="AB1170" s="684"/>
    </row>
    <row r="1171" spans="22:28" x14ac:dyDescent="0.2">
      <c r="V1171" s="687"/>
      <c r="W1171" s="686" t="str">
        <f t="shared" si="25"/>
        <v>1w</v>
      </c>
      <c r="X1171" s="682" t="e">
        <f ca="1">_xll.qlCalendarAdvance(Calendar,X1170,W1171,"f",FALSE)</f>
        <v>#NAME?</v>
      </c>
      <c r="Y1171" s="681" t="e">
        <f ca="1">_xll.qlCalendarAdvance(Calendar,X1171,NDays&amp;"D")</f>
        <v>#NAME?</v>
      </c>
      <c r="Z1171" s="680" t="e">
        <f ca="1"/>
        <v>#N/A</v>
      </c>
      <c r="AA1171" s="685"/>
      <c r="AB1171" s="684"/>
    </row>
    <row r="1172" spans="22:28" x14ac:dyDescent="0.2">
      <c r="V1172" s="687"/>
      <c r="W1172" s="686" t="str">
        <f t="shared" si="25"/>
        <v>1w</v>
      </c>
      <c r="X1172" s="682" t="e">
        <f ca="1">_xll.qlCalendarAdvance(Calendar,X1171,W1172,"f",FALSE)</f>
        <v>#NAME?</v>
      </c>
      <c r="Y1172" s="681" t="e">
        <f ca="1">_xll.qlCalendarAdvance(Calendar,X1172,NDays&amp;"D")</f>
        <v>#NAME?</v>
      </c>
      <c r="Z1172" s="680" t="e">
        <f ca="1"/>
        <v>#N/A</v>
      </c>
      <c r="AA1172" s="685"/>
      <c r="AB1172" s="684"/>
    </row>
    <row r="1173" spans="22:28" x14ac:dyDescent="0.2">
      <c r="V1173" s="687"/>
      <c r="W1173" s="686" t="str">
        <f t="shared" si="25"/>
        <v>1w</v>
      </c>
      <c r="X1173" s="682" t="e">
        <f ca="1">_xll.qlCalendarAdvance(Calendar,X1172,W1173,"f",FALSE)</f>
        <v>#NAME?</v>
      </c>
      <c r="Y1173" s="681" t="e">
        <f ca="1">_xll.qlCalendarAdvance(Calendar,X1173,NDays&amp;"D")</f>
        <v>#NAME?</v>
      </c>
      <c r="Z1173" s="680" t="e">
        <f ca="1"/>
        <v>#N/A</v>
      </c>
      <c r="AA1173" s="685"/>
      <c r="AB1173" s="684"/>
    </row>
    <row r="1174" spans="22:28" x14ac:dyDescent="0.2">
      <c r="V1174" s="687"/>
      <c r="W1174" s="686" t="str">
        <f t="shared" si="25"/>
        <v>1w</v>
      </c>
      <c r="X1174" s="682" t="e">
        <f ca="1">_xll.qlCalendarAdvance(Calendar,X1173,W1174,"f",FALSE)</f>
        <v>#NAME?</v>
      </c>
      <c r="Y1174" s="681" t="e">
        <f ca="1">_xll.qlCalendarAdvance(Calendar,X1174,NDays&amp;"D")</f>
        <v>#NAME?</v>
      </c>
      <c r="Z1174" s="680" t="e">
        <f ca="1"/>
        <v>#N/A</v>
      </c>
      <c r="AA1174" s="685"/>
      <c r="AB1174" s="684"/>
    </row>
    <row r="1175" spans="22:28" x14ac:dyDescent="0.2">
      <c r="V1175" s="687"/>
      <c r="W1175" s="686" t="str">
        <f t="shared" si="25"/>
        <v>1w</v>
      </c>
      <c r="X1175" s="682" t="e">
        <f ca="1">_xll.qlCalendarAdvance(Calendar,X1174,W1175,"f",FALSE)</f>
        <v>#NAME?</v>
      </c>
      <c r="Y1175" s="681" t="e">
        <f ca="1">_xll.qlCalendarAdvance(Calendar,X1175,NDays&amp;"D")</f>
        <v>#NAME?</v>
      </c>
      <c r="Z1175" s="680" t="e">
        <f ca="1"/>
        <v>#N/A</v>
      </c>
      <c r="AA1175" s="685"/>
      <c r="AB1175" s="684"/>
    </row>
    <row r="1176" spans="22:28" x14ac:dyDescent="0.2">
      <c r="V1176" s="687"/>
      <c r="W1176" s="686" t="str">
        <f t="shared" si="25"/>
        <v>1w</v>
      </c>
      <c r="X1176" s="682" t="e">
        <f ca="1">_xll.qlCalendarAdvance(Calendar,X1175,W1176,"f",FALSE)</f>
        <v>#NAME?</v>
      </c>
      <c r="Y1176" s="681" t="e">
        <f ca="1">_xll.qlCalendarAdvance(Calendar,X1176,NDays&amp;"D")</f>
        <v>#NAME?</v>
      </c>
      <c r="Z1176" s="680" t="e">
        <f ca="1"/>
        <v>#N/A</v>
      </c>
      <c r="AA1176" s="685"/>
      <c r="AB1176" s="684"/>
    </row>
    <row r="1177" spans="22:28" x14ac:dyDescent="0.2">
      <c r="V1177" s="687"/>
      <c r="W1177" s="686" t="str">
        <f t="shared" si="25"/>
        <v>1w</v>
      </c>
      <c r="X1177" s="682" t="e">
        <f ca="1">_xll.qlCalendarAdvance(Calendar,X1176,W1177,"f",FALSE)</f>
        <v>#NAME?</v>
      </c>
      <c r="Y1177" s="681" t="e">
        <f ca="1">_xll.qlCalendarAdvance(Calendar,X1177,NDays&amp;"D")</f>
        <v>#NAME?</v>
      </c>
      <c r="Z1177" s="680" t="e">
        <f ca="1"/>
        <v>#N/A</v>
      </c>
      <c r="AA1177" s="685"/>
      <c r="AB1177" s="684"/>
    </row>
    <row r="1178" spans="22:28" x14ac:dyDescent="0.2">
      <c r="V1178" s="687"/>
      <c r="W1178" s="686" t="str">
        <f t="shared" si="25"/>
        <v>1w</v>
      </c>
      <c r="X1178" s="682" t="e">
        <f ca="1">_xll.qlCalendarAdvance(Calendar,X1177,W1178,"f",FALSE)</f>
        <v>#NAME?</v>
      </c>
      <c r="Y1178" s="681" t="e">
        <f ca="1">_xll.qlCalendarAdvance(Calendar,X1178,NDays&amp;"D")</f>
        <v>#NAME?</v>
      </c>
      <c r="Z1178" s="680" t="e">
        <f ca="1"/>
        <v>#N/A</v>
      </c>
      <c r="AA1178" s="685"/>
      <c r="AB1178" s="684"/>
    </row>
    <row r="1179" spans="22:28" x14ac:dyDescent="0.2">
      <c r="V1179" s="687"/>
      <c r="W1179" s="686" t="str">
        <f t="shared" si="25"/>
        <v>1w</v>
      </c>
      <c r="X1179" s="682" t="e">
        <f ca="1">_xll.qlCalendarAdvance(Calendar,X1178,W1179,"f",FALSE)</f>
        <v>#NAME?</v>
      </c>
      <c r="Y1179" s="681" t="e">
        <f ca="1">_xll.qlCalendarAdvance(Calendar,X1179,NDays&amp;"D")</f>
        <v>#NAME?</v>
      </c>
      <c r="Z1179" s="680" t="e">
        <f ca="1"/>
        <v>#N/A</v>
      </c>
      <c r="AA1179" s="685"/>
      <c r="AB1179" s="684"/>
    </row>
    <row r="1180" spans="22:28" x14ac:dyDescent="0.2">
      <c r="V1180" s="687"/>
      <c r="W1180" s="686" t="str">
        <f t="shared" si="25"/>
        <v>1w</v>
      </c>
      <c r="X1180" s="682" t="e">
        <f ca="1">_xll.qlCalendarAdvance(Calendar,X1179,W1180,"f",FALSE)</f>
        <v>#NAME?</v>
      </c>
      <c r="Y1180" s="681" t="e">
        <f ca="1">_xll.qlCalendarAdvance(Calendar,X1180,NDays&amp;"D")</f>
        <v>#NAME?</v>
      </c>
      <c r="Z1180" s="680" t="e">
        <f ca="1"/>
        <v>#N/A</v>
      </c>
      <c r="AA1180" s="685"/>
      <c r="AB1180" s="684"/>
    </row>
    <row r="1181" spans="22:28" x14ac:dyDescent="0.2">
      <c r="V1181" s="687"/>
      <c r="W1181" s="686" t="str">
        <f t="shared" si="25"/>
        <v>1w</v>
      </c>
      <c r="X1181" s="682" t="e">
        <f ca="1">_xll.qlCalendarAdvance(Calendar,X1180,W1181,"f",FALSE)</f>
        <v>#NAME?</v>
      </c>
      <c r="Y1181" s="681" t="e">
        <f ca="1">_xll.qlCalendarAdvance(Calendar,X1181,NDays&amp;"D")</f>
        <v>#NAME?</v>
      </c>
      <c r="Z1181" s="680" t="e">
        <f ca="1"/>
        <v>#N/A</v>
      </c>
      <c r="AA1181" s="685"/>
      <c r="AB1181" s="684"/>
    </row>
    <row r="1182" spans="22:28" x14ac:dyDescent="0.2">
      <c r="V1182" s="687"/>
      <c r="W1182" s="686" t="str">
        <f t="shared" si="25"/>
        <v>1w</v>
      </c>
      <c r="X1182" s="682" t="e">
        <f ca="1">_xll.qlCalendarAdvance(Calendar,X1181,W1182,"f",FALSE)</f>
        <v>#NAME?</v>
      </c>
      <c r="Y1182" s="681" t="e">
        <f ca="1">_xll.qlCalendarAdvance(Calendar,X1182,NDays&amp;"D")</f>
        <v>#NAME?</v>
      </c>
      <c r="Z1182" s="680" t="e">
        <f ca="1"/>
        <v>#N/A</v>
      </c>
      <c r="AA1182" s="685"/>
      <c r="AB1182" s="684"/>
    </row>
    <row r="1183" spans="22:28" x14ac:dyDescent="0.2">
      <c r="V1183" s="687"/>
      <c r="W1183" s="686" t="str">
        <f t="shared" si="25"/>
        <v>1w</v>
      </c>
      <c r="X1183" s="682" t="e">
        <f ca="1">_xll.qlCalendarAdvance(Calendar,X1182,W1183,"f",FALSE)</f>
        <v>#NAME?</v>
      </c>
      <c r="Y1183" s="681" t="e">
        <f ca="1">_xll.qlCalendarAdvance(Calendar,X1183,NDays&amp;"D")</f>
        <v>#NAME?</v>
      </c>
      <c r="Z1183" s="680" t="e">
        <f ca="1"/>
        <v>#N/A</v>
      </c>
      <c r="AA1183" s="685"/>
      <c r="AB1183" s="684"/>
    </row>
    <row r="1184" spans="22:28" x14ac:dyDescent="0.2">
      <c r="V1184" s="687"/>
      <c r="W1184" s="686" t="str">
        <f t="shared" si="25"/>
        <v>1w</v>
      </c>
      <c r="X1184" s="682" t="e">
        <f ca="1">_xll.qlCalendarAdvance(Calendar,X1183,W1184,"f",FALSE)</f>
        <v>#NAME?</v>
      </c>
      <c r="Y1184" s="681" t="e">
        <f ca="1">_xll.qlCalendarAdvance(Calendar,X1184,NDays&amp;"D")</f>
        <v>#NAME?</v>
      </c>
      <c r="Z1184" s="680" t="e">
        <f ca="1"/>
        <v>#N/A</v>
      </c>
      <c r="AA1184" s="685"/>
      <c r="AB1184" s="684"/>
    </row>
    <row r="1185" spans="22:28" x14ac:dyDescent="0.2">
      <c r="V1185" s="687"/>
      <c r="W1185" s="686" t="str">
        <f t="shared" si="25"/>
        <v>1w</v>
      </c>
      <c r="X1185" s="682" t="e">
        <f ca="1">_xll.qlCalendarAdvance(Calendar,X1184,W1185,"f",FALSE)</f>
        <v>#NAME?</v>
      </c>
      <c r="Y1185" s="681" t="e">
        <f ca="1">_xll.qlCalendarAdvance(Calendar,X1185,NDays&amp;"D")</f>
        <v>#NAME?</v>
      </c>
      <c r="Z1185" s="680" t="e">
        <f ca="1"/>
        <v>#N/A</v>
      </c>
      <c r="AA1185" s="685"/>
      <c r="AB1185" s="684"/>
    </row>
    <row r="1186" spans="22:28" x14ac:dyDescent="0.2">
      <c r="V1186" s="687"/>
      <c r="W1186" s="686" t="str">
        <f t="shared" si="25"/>
        <v>1w</v>
      </c>
      <c r="X1186" s="682" t="e">
        <f ca="1">_xll.qlCalendarAdvance(Calendar,X1185,W1186,"f",FALSE)</f>
        <v>#NAME?</v>
      </c>
      <c r="Y1186" s="681" t="e">
        <f ca="1">_xll.qlCalendarAdvance(Calendar,X1186,NDays&amp;"D")</f>
        <v>#NAME?</v>
      </c>
      <c r="Z1186" s="680" t="e">
        <f ca="1"/>
        <v>#N/A</v>
      </c>
      <c r="AA1186" s="685"/>
      <c r="AB1186" s="684"/>
    </row>
    <row r="1187" spans="22:28" x14ac:dyDescent="0.2">
      <c r="V1187" s="687"/>
      <c r="W1187" s="686" t="str">
        <f t="shared" si="25"/>
        <v>1w</v>
      </c>
      <c r="X1187" s="682" t="e">
        <f ca="1">_xll.qlCalendarAdvance(Calendar,X1186,W1187,"f",FALSE)</f>
        <v>#NAME?</v>
      </c>
      <c r="Y1187" s="681" t="e">
        <f ca="1">_xll.qlCalendarAdvance(Calendar,X1187,NDays&amp;"D")</f>
        <v>#NAME?</v>
      </c>
      <c r="Z1187" s="680" t="e">
        <f ca="1"/>
        <v>#N/A</v>
      </c>
      <c r="AA1187" s="685"/>
      <c r="AB1187" s="684"/>
    </row>
    <row r="1188" spans="22:28" x14ac:dyDescent="0.2">
      <c r="V1188" s="687"/>
      <c r="W1188" s="686" t="str">
        <f t="shared" si="25"/>
        <v>1w</v>
      </c>
      <c r="X1188" s="682" t="e">
        <f ca="1">_xll.qlCalendarAdvance(Calendar,X1187,W1188,"f",FALSE)</f>
        <v>#NAME?</v>
      </c>
      <c r="Y1188" s="681" t="e">
        <f ca="1">_xll.qlCalendarAdvance(Calendar,X1188,NDays&amp;"D")</f>
        <v>#NAME?</v>
      </c>
      <c r="Z1188" s="680" t="e">
        <f ca="1"/>
        <v>#N/A</v>
      </c>
      <c r="AA1188" s="685"/>
      <c r="AB1188" s="684"/>
    </row>
    <row r="1189" spans="22:28" x14ac:dyDescent="0.2">
      <c r="V1189" s="687"/>
      <c r="W1189" s="686" t="str">
        <f t="shared" si="25"/>
        <v>1w</v>
      </c>
      <c r="X1189" s="682" t="e">
        <f ca="1">_xll.qlCalendarAdvance(Calendar,X1188,W1189,"f",FALSE)</f>
        <v>#NAME?</v>
      </c>
      <c r="Y1189" s="681" t="e">
        <f ca="1">_xll.qlCalendarAdvance(Calendar,X1189,NDays&amp;"D")</f>
        <v>#NAME?</v>
      </c>
      <c r="Z1189" s="680" t="e">
        <f ca="1"/>
        <v>#N/A</v>
      </c>
      <c r="AA1189" s="685"/>
      <c r="AB1189" s="684"/>
    </row>
    <row r="1190" spans="22:28" x14ac:dyDescent="0.2">
      <c r="V1190" s="687"/>
      <c r="W1190" s="686" t="str">
        <f t="shared" si="25"/>
        <v>1w</v>
      </c>
      <c r="X1190" s="682" t="e">
        <f ca="1">_xll.qlCalendarAdvance(Calendar,X1189,W1190,"f",FALSE)</f>
        <v>#NAME?</v>
      </c>
      <c r="Y1190" s="681" t="e">
        <f ca="1">_xll.qlCalendarAdvance(Calendar,X1190,NDays&amp;"D")</f>
        <v>#NAME?</v>
      </c>
      <c r="Z1190" s="680" t="e">
        <f ca="1"/>
        <v>#N/A</v>
      </c>
      <c r="AA1190" s="685"/>
      <c r="AB1190" s="684"/>
    </row>
    <row r="1191" spans="22:28" x14ac:dyDescent="0.2">
      <c r="V1191" s="687"/>
      <c r="W1191" s="686" t="str">
        <f t="shared" si="25"/>
        <v>1w</v>
      </c>
      <c r="X1191" s="682" t="e">
        <f ca="1">_xll.qlCalendarAdvance(Calendar,X1190,W1191,"f",FALSE)</f>
        <v>#NAME?</v>
      </c>
      <c r="Y1191" s="681" t="e">
        <f ca="1">_xll.qlCalendarAdvance(Calendar,X1191,NDays&amp;"D")</f>
        <v>#NAME?</v>
      </c>
      <c r="Z1191" s="680" t="e">
        <f ca="1"/>
        <v>#N/A</v>
      </c>
      <c r="AA1191" s="685"/>
      <c r="AB1191" s="684"/>
    </row>
    <row r="1192" spans="22:28" x14ac:dyDescent="0.2">
      <c r="V1192" s="687"/>
      <c r="W1192" s="686" t="str">
        <f t="shared" si="25"/>
        <v>1w</v>
      </c>
      <c r="X1192" s="682" t="e">
        <f ca="1">_xll.qlCalendarAdvance(Calendar,X1191,W1192,"f",FALSE)</f>
        <v>#NAME?</v>
      </c>
      <c r="Y1192" s="681" t="e">
        <f ca="1">_xll.qlCalendarAdvance(Calendar,X1192,NDays&amp;"D")</f>
        <v>#NAME?</v>
      </c>
      <c r="Z1192" s="680" t="e">
        <f ca="1"/>
        <v>#N/A</v>
      </c>
      <c r="AA1192" s="685"/>
      <c r="AB1192" s="684"/>
    </row>
    <row r="1193" spans="22:28" x14ac:dyDescent="0.2">
      <c r="V1193" s="687"/>
      <c r="W1193" s="686" t="str">
        <f t="shared" si="25"/>
        <v>1w</v>
      </c>
      <c r="X1193" s="682" t="e">
        <f ca="1">_xll.qlCalendarAdvance(Calendar,X1192,W1193,"f",FALSE)</f>
        <v>#NAME?</v>
      </c>
      <c r="Y1193" s="681" t="e">
        <f ca="1">_xll.qlCalendarAdvance(Calendar,X1193,NDays&amp;"D")</f>
        <v>#NAME?</v>
      </c>
      <c r="Z1193" s="680" t="e">
        <f ca="1"/>
        <v>#N/A</v>
      </c>
      <c r="AA1193" s="685"/>
      <c r="AB1193" s="684"/>
    </row>
    <row r="1194" spans="22:28" x14ac:dyDescent="0.2">
      <c r="V1194" s="687"/>
      <c r="W1194" s="686" t="str">
        <f t="shared" si="25"/>
        <v>1w</v>
      </c>
      <c r="X1194" s="682" t="e">
        <f ca="1">_xll.qlCalendarAdvance(Calendar,X1193,W1194,"f",FALSE)</f>
        <v>#NAME?</v>
      </c>
      <c r="Y1194" s="681" t="e">
        <f ca="1">_xll.qlCalendarAdvance(Calendar,X1194,NDays&amp;"D")</f>
        <v>#NAME?</v>
      </c>
      <c r="Z1194" s="680" t="e">
        <f ca="1"/>
        <v>#N/A</v>
      </c>
      <c r="AA1194" s="685"/>
      <c r="AB1194" s="684"/>
    </row>
    <row r="1195" spans="22:28" x14ac:dyDescent="0.2">
      <c r="V1195" s="687"/>
      <c r="W1195" s="686" t="str">
        <f t="shared" si="25"/>
        <v>1w</v>
      </c>
      <c r="X1195" s="682" t="e">
        <f ca="1">_xll.qlCalendarAdvance(Calendar,X1194,W1195,"f",FALSE)</f>
        <v>#NAME?</v>
      </c>
      <c r="Y1195" s="681" t="e">
        <f ca="1">_xll.qlCalendarAdvance(Calendar,X1195,NDays&amp;"D")</f>
        <v>#NAME?</v>
      </c>
      <c r="Z1195" s="680" t="e">
        <f ca="1"/>
        <v>#N/A</v>
      </c>
      <c r="AA1195" s="685"/>
      <c r="AB1195" s="684"/>
    </row>
    <row r="1196" spans="22:28" x14ac:dyDescent="0.2">
      <c r="V1196" s="687"/>
      <c r="W1196" s="686" t="str">
        <f t="shared" si="25"/>
        <v>1w</v>
      </c>
      <c r="X1196" s="682" t="e">
        <f ca="1">_xll.qlCalendarAdvance(Calendar,X1195,W1196,"f",FALSE)</f>
        <v>#NAME?</v>
      </c>
      <c r="Y1196" s="681" t="e">
        <f ca="1">_xll.qlCalendarAdvance(Calendar,X1196,NDays&amp;"D")</f>
        <v>#NAME?</v>
      </c>
      <c r="Z1196" s="680" t="e">
        <f ca="1"/>
        <v>#N/A</v>
      </c>
      <c r="AA1196" s="685"/>
      <c r="AB1196" s="684"/>
    </row>
    <row r="1197" spans="22:28" x14ac:dyDescent="0.2">
      <c r="V1197" s="687"/>
      <c r="W1197" s="686" t="str">
        <f t="shared" si="25"/>
        <v>1w</v>
      </c>
      <c r="X1197" s="682" t="e">
        <f ca="1">_xll.qlCalendarAdvance(Calendar,X1196,W1197,"f",FALSE)</f>
        <v>#NAME?</v>
      </c>
      <c r="Y1197" s="681" t="e">
        <f ca="1">_xll.qlCalendarAdvance(Calendar,X1197,NDays&amp;"D")</f>
        <v>#NAME?</v>
      </c>
      <c r="Z1197" s="680" t="e">
        <f ca="1"/>
        <v>#N/A</v>
      </c>
      <c r="AA1197" s="685"/>
      <c r="AB1197" s="684"/>
    </row>
    <row r="1198" spans="22:28" x14ac:dyDescent="0.2">
      <c r="V1198" s="687"/>
      <c r="W1198" s="686" t="str">
        <f t="shared" si="25"/>
        <v>1w</v>
      </c>
      <c r="X1198" s="682" t="e">
        <f ca="1">_xll.qlCalendarAdvance(Calendar,X1197,W1198,"f",FALSE)</f>
        <v>#NAME?</v>
      </c>
      <c r="Y1198" s="681" t="e">
        <f ca="1">_xll.qlCalendarAdvance(Calendar,X1198,NDays&amp;"D")</f>
        <v>#NAME?</v>
      </c>
      <c r="Z1198" s="680" t="e">
        <f ca="1"/>
        <v>#N/A</v>
      </c>
      <c r="AA1198" s="685"/>
      <c r="AB1198" s="684"/>
    </row>
    <row r="1199" spans="22:28" x14ac:dyDescent="0.2">
      <c r="V1199" s="687"/>
      <c r="W1199" s="686" t="str">
        <f t="shared" si="25"/>
        <v>1w</v>
      </c>
      <c r="X1199" s="682" t="e">
        <f ca="1">_xll.qlCalendarAdvance(Calendar,X1198,W1199,"f",FALSE)</f>
        <v>#NAME?</v>
      </c>
      <c r="Y1199" s="681" t="e">
        <f ca="1">_xll.qlCalendarAdvance(Calendar,X1199,NDays&amp;"D")</f>
        <v>#NAME?</v>
      </c>
      <c r="Z1199" s="680" t="e">
        <f ca="1"/>
        <v>#N/A</v>
      </c>
      <c r="AA1199" s="685"/>
      <c r="AB1199" s="684"/>
    </row>
    <row r="1200" spans="22:28" x14ac:dyDescent="0.2">
      <c r="V1200" s="687"/>
      <c r="W1200" s="686" t="str">
        <f t="shared" si="25"/>
        <v>1w</v>
      </c>
      <c r="X1200" s="682" t="e">
        <f ca="1">_xll.qlCalendarAdvance(Calendar,X1199,W1200,"f",FALSE)</f>
        <v>#NAME?</v>
      </c>
      <c r="Y1200" s="681" t="e">
        <f ca="1">_xll.qlCalendarAdvance(Calendar,X1200,NDays&amp;"D")</f>
        <v>#NAME?</v>
      </c>
      <c r="Z1200" s="680" t="e">
        <f ca="1"/>
        <v>#N/A</v>
      </c>
      <c r="AA1200" s="685"/>
      <c r="AB1200" s="684"/>
    </row>
    <row r="1201" spans="22:28" x14ac:dyDescent="0.2">
      <c r="V1201" s="687"/>
      <c r="W1201" s="686" t="str">
        <f t="shared" si="25"/>
        <v>1w</v>
      </c>
      <c r="X1201" s="682" t="e">
        <f ca="1">_xll.qlCalendarAdvance(Calendar,X1200,W1201,"f",FALSE)</f>
        <v>#NAME?</v>
      </c>
      <c r="Y1201" s="681" t="e">
        <f ca="1">_xll.qlCalendarAdvance(Calendar,X1201,NDays&amp;"D")</f>
        <v>#NAME?</v>
      </c>
      <c r="Z1201" s="680" t="e">
        <f ca="1"/>
        <v>#N/A</v>
      </c>
      <c r="AA1201" s="685"/>
      <c r="AB1201" s="684"/>
    </row>
    <row r="1202" spans="22:28" x14ac:dyDescent="0.2">
      <c r="V1202" s="687"/>
      <c r="W1202" s="686" t="str">
        <f t="shared" si="25"/>
        <v>1w</v>
      </c>
      <c r="X1202" s="682" t="e">
        <f ca="1">_xll.qlCalendarAdvance(Calendar,X1201,W1202,"f",FALSE)</f>
        <v>#NAME?</v>
      </c>
      <c r="Y1202" s="681" t="e">
        <f ca="1">_xll.qlCalendarAdvance(Calendar,X1202,NDays&amp;"D")</f>
        <v>#NAME?</v>
      </c>
      <c r="Z1202" s="680" t="e">
        <f ca="1"/>
        <v>#N/A</v>
      </c>
      <c r="AA1202" s="685"/>
      <c r="AB1202" s="684"/>
    </row>
    <row r="1203" spans="22:28" x14ac:dyDescent="0.2">
      <c r="V1203" s="687"/>
      <c r="W1203" s="686" t="str">
        <f t="shared" si="25"/>
        <v>1w</v>
      </c>
      <c r="X1203" s="682" t="e">
        <f ca="1">_xll.qlCalendarAdvance(Calendar,X1202,W1203,"f",FALSE)</f>
        <v>#NAME?</v>
      </c>
      <c r="Y1203" s="681" t="e">
        <f ca="1">_xll.qlCalendarAdvance(Calendar,X1203,NDays&amp;"D")</f>
        <v>#NAME?</v>
      </c>
      <c r="Z1203" s="680" t="e">
        <f ca="1"/>
        <v>#N/A</v>
      </c>
      <c r="AA1203" s="685"/>
      <c r="AB1203" s="684"/>
    </row>
    <row r="1204" spans="22:28" x14ac:dyDescent="0.2">
      <c r="V1204" s="687"/>
      <c r="W1204" s="686" t="str">
        <f t="shared" si="25"/>
        <v>1w</v>
      </c>
      <c r="X1204" s="682" t="e">
        <f ca="1">_xll.qlCalendarAdvance(Calendar,X1203,W1204,"f",FALSE)</f>
        <v>#NAME?</v>
      </c>
      <c r="Y1204" s="681" t="e">
        <f ca="1">_xll.qlCalendarAdvance(Calendar,X1204,NDays&amp;"D")</f>
        <v>#NAME?</v>
      </c>
      <c r="Z1204" s="680" t="e">
        <f ca="1"/>
        <v>#N/A</v>
      </c>
      <c r="AA1204" s="685"/>
      <c r="AB1204" s="684"/>
    </row>
    <row r="1205" spans="22:28" x14ac:dyDescent="0.2">
      <c r="V1205" s="687"/>
      <c r="W1205" s="686" t="str">
        <f t="shared" si="25"/>
        <v>1w</v>
      </c>
      <c r="X1205" s="682" t="e">
        <f ca="1">_xll.qlCalendarAdvance(Calendar,X1204,W1205,"f",FALSE)</f>
        <v>#NAME?</v>
      </c>
      <c r="Y1205" s="681" t="e">
        <f ca="1">_xll.qlCalendarAdvance(Calendar,X1205,NDays&amp;"D")</f>
        <v>#NAME?</v>
      </c>
      <c r="Z1205" s="680" t="e">
        <f ca="1"/>
        <v>#N/A</v>
      </c>
      <c r="AA1205" s="685"/>
      <c r="AB1205" s="684"/>
    </row>
    <row r="1206" spans="22:28" x14ac:dyDescent="0.2">
      <c r="V1206" s="687"/>
      <c r="W1206" s="686" t="str">
        <f t="shared" si="25"/>
        <v>1w</v>
      </c>
      <c r="X1206" s="682" t="e">
        <f ca="1">_xll.qlCalendarAdvance(Calendar,X1205,W1206,"f",FALSE)</f>
        <v>#NAME?</v>
      </c>
      <c r="Y1206" s="681" t="e">
        <f ca="1">_xll.qlCalendarAdvance(Calendar,X1206,NDays&amp;"D")</f>
        <v>#NAME?</v>
      </c>
      <c r="Z1206" s="680" t="e">
        <f ca="1"/>
        <v>#N/A</v>
      </c>
      <c r="AA1206" s="685"/>
      <c r="AB1206" s="684"/>
    </row>
    <row r="1207" spans="22:28" x14ac:dyDescent="0.2">
      <c r="V1207" s="687"/>
      <c r="W1207" s="686" t="str">
        <f t="shared" si="25"/>
        <v>1w</v>
      </c>
      <c r="X1207" s="682" t="e">
        <f ca="1">_xll.qlCalendarAdvance(Calendar,X1206,W1207,"f",FALSE)</f>
        <v>#NAME?</v>
      </c>
      <c r="Y1207" s="681" t="e">
        <f ca="1">_xll.qlCalendarAdvance(Calendar,X1207,NDays&amp;"D")</f>
        <v>#NAME?</v>
      </c>
      <c r="Z1207" s="680" t="e">
        <f ca="1"/>
        <v>#N/A</v>
      </c>
      <c r="AA1207" s="685"/>
      <c r="AB1207" s="684"/>
    </row>
    <row r="1208" spans="22:28" x14ac:dyDescent="0.2">
      <c r="V1208" s="687"/>
      <c r="W1208" s="686" t="str">
        <f t="shared" si="25"/>
        <v>1w</v>
      </c>
      <c r="X1208" s="682" t="e">
        <f ca="1">_xll.qlCalendarAdvance(Calendar,X1207,W1208,"f",FALSE)</f>
        <v>#NAME?</v>
      </c>
      <c r="Y1208" s="681" t="e">
        <f ca="1">_xll.qlCalendarAdvance(Calendar,X1208,NDays&amp;"D")</f>
        <v>#NAME?</v>
      </c>
      <c r="Z1208" s="680" t="e">
        <f ca="1"/>
        <v>#N/A</v>
      </c>
      <c r="AA1208" s="685"/>
      <c r="AB1208" s="684"/>
    </row>
    <row r="1209" spans="22:28" x14ac:dyDescent="0.2">
      <c r="V1209" s="687"/>
      <c r="W1209" s="686" t="str">
        <f t="shared" si="25"/>
        <v>1w</v>
      </c>
      <c r="X1209" s="682" t="e">
        <f ca="1">_xll.qlCalendarAdvance(Calendar,X1208,W1209,"f",FALSE)</f>
        <v>#NAME?</v>
      </c>
      <c r="Y1209" s="681" t="e">
        <f ca="1">_xll.qlCalendarAdvance(Calendar,X1209,NDays&amp;"D")</f>
        <v>#NAME?</v>
      </c>
      <c r="Z1209" s="680" t="e">
        <f ca="1"/>
        <v>#N/A</v>
      </c>
      <c r="AA1209" s="685"/>
      <c r="AB1209" s="684"/>
    </row>
    <row r="1210" spans="22:28" x14ac:dyDescent="0.2">
      <c r="V1210" s="687"/>
      <c r="W1210" s="686" t="str">
        <f t="shared" si="25"/>
        <v>1w</v>
      </c>
      <c r="X1210" s="682" t="e">
        <f ca="1">_xll.qlCalendarAdvance(Calendar,X1209,W1210,"f",FALSE)</f>
        <v>#NAME?</v>
      </c>
      <c r="Y1210" s="681" t="e">
        <f ca="1">_xll.qlCalendarAdvance(Calendar,X1210,NDays&amp;"D")</f>
        <v>#NAME?</v>
      </c>
      <c r="Z1210" s="680" t="e">
        <f ca="1"/>
        <v>#N/A</v>
      </c>
      <c r="AA1210" s="685"/>
      <c r="AB1210" s="684"/>
    </row>
    <row r="1211" spans="22:28" x14ac:dyDescent="0.2">
      <c r="V1211" s="687"/>
      <c r="W1211" s="686" t="str">
        <f t="shared" si="25"/>
        <v>1w</v>
      </c>
      <c r="X1211" s="682" t="e">
        <f ca="1">_xll.qlCalendarAdvance(Calendar,X1210,W1211,"f",FALSE)</f>
        <v>#NAME?</v>
      </c>
      <c r="Y1211" s="681" t="e">
        <f ca="1">_xll.qlCalendarAdvance(Calendar,X1211,NDays&amp;"D")</f>
        <v>#NAME?</v>
      </c>
      <c r="Z1211" s="680" t="e">
        <f ca="1"/>
        <v>#N/A</v>
      </c>
      <c r="AA1211" s="685"/>
      <c r="AB1211" s="684"/>
    </row>
    <row r="1212" spans="22:28" x14ac:dyDescent="0.2">
      <c r="V1212" s="687"/>
      <c r="W1212" s="686" t="str">
        <f t="shared" si="25"/>
        <v>1w</v>
      </c>
      <c r="X1212" s="682" t="e">
        <f ca="1">_xll.qlCalendarAdvance(Calendar,X1211,W1212,"f",FALSE)</f>
        <v>#NAME?</v>
      </c>
      <c r="Y1212" s="681" t="e">
        <f ca="1">_xll.qlCalendarAdvance(Calendar,X1212,NDays&amp;"D")</f>
        <v>#NAME?</v>
      </c>
      <c r="Z1212" s="680" t="e">
        <f ca="1"/>
        <v>#N/A</v>
      </c>
      <c r="AA1212" s="685"/>
      <c r="AB1212" s="684"/>
    </row>
    <row r="1213" spans="22:28" x14ac:dyDescent="0.2">
      <c r="V1213" s="687"/>
      <c r="W1213" s="686" t="str">
        <f t="shared" si="25"/>
        <v>1w</v>
      </c>
      <c r="X1213" s="682" t="e">
        <f ca="1">_xll.qlCalendarAdvance(Calendar,X1212,W1213,"f",FALSE)</f>
        <v>#NAME?</v>
      </c>
      <c r="Y1213" s="681" t="e">
        <f ca="1">_xll.qlCalendarAdvance(Calendar,X1213,NDays&amp;"D")</f>
        <v>#NAME?</v>
      </c>
      <c r="Z1213" s="680" t="e">
        <f ca="1"/>
        <v>#N/A</v>
      </c>
      <c r="AA1213" s="685"/>
      <c r="AB1213" s="684"/>
    </row>
    <row r="1214" spans="22:28" x14ac:dyDescent="0.2">
      <c r="V1214" s="687"/>
      <c r="W1214" s="686" t="str">
        <f t="shared" si="25"/>
        <v>1w</v>
      </c>
      <c r="X1214" s="682" t="e">
        <f ca="1">_xll.qlCalendarAdvance(Calendar,X1213,W1214,"f",FALSE)</f>
        <v>#NAME?</v>
      </c>
      <c r="Y1214" s="681" t="e">
        <f ca="1">_xll.qlCalendarAdvance(Calendar,X1214,NDays&amp;"D")</f>
        <v>#NAME?</v>
      </c>
      <c r="Z1214" s="680" t="e">
        <f ca="1"/>
        <v>#N/A</v>
      </c>
      <c r="AA1214" s="685"/>
      <c r="AB1214" s="684"/>
    </row>
    <row r="1215" spans="22:28" x14ac:dyDescent="0.2">
      <c r="V1215" s="687"/>
      <c r="W1215" s="686" t="str">
        <f t="shared" si="25"/>
        <v>1w</v>
      </c>
      <c r="X1215" s="682" t="e">
        <f ca="1">_xll.qlCalendarAdvance(Calendar,X1214,W1215,"f",FALSE)</f>
        <v>#NAME?</v>
      </c>
      <c r="Y1215" s="681" t="e">
        <f ca="1">_xll.qlCalendarAdvance(Calendar,X1215,NDays&amp;"D")</f>
        <v>#NAME?</v>
      </c>
      <c r="Z1215" s="680" t="e">
        <f ca="1"/>
        <v>#N/A</v>
      </c>
      <c r="AA1215" s="685"/>
      <c r="AB1215" s="684"/>
    </row>
    <row r="1216" spans="22:28" x14ac:dyDescent="0.2">
      <c r="V1216" s="687"/>
      <c r="W1216" s="686" t="str">
        <f t="shared" si="25"/>
        <v>1w</v>
      </c>
      <c r="X1216" s="682" t="e">
        <f ca="1">_xll.qlCalendarAdvance(Calendar,X1215,W1216,"f",FALSE)</f>
        <v>#NAME?</v>
      </c>
      <c r="Y1216" s="681" t="e">
        <f ca="1">_xll.qlCalendarAdvance(Calendar,X1216,NDays&amp;"D")</f>
        <v>#NAME?</v>
      </c>
      <c r="Z1216" s="680" t="e">
        <f ca="1"/>
        <v>#N/A</v>
      </c>
      <c r="AA1216" s="685"/>
      <c r="AB1216" s="684"/>
    </row>
    <row r="1217" spans="22:28" x14ac:dyDescent="0.2">
      <c r="V1217" s="687"/>
      <c r="W1217" s="686" t="str">
        <f t="shared" si="25"/>
        <v>1w</v>
      </c>
      <c r="X1217" s="682" t="e">
        <f ca="1">_xll.qlCalendarAdvance(Calendar,X1216,W1217,"f",FALSE)</f>
        <v>#NAME?</v>
      </c>
      <c r="Y1217" s="681" t="e">
        <f ca="1">_xll.qlCalendarAdvance(Calendar,X1217,NDays&amp;"D")</f>
        <v>#NAME?</v>
      </c>
      <c r="Z1217" s="680" t="e">
        <f ca="1"/>
        <v>#N/A</v>
      </c>
      <c r="AA1217" s="685"/>
      <c r="AB1217" s="684"/>
    </row>
    <row r="1218" spans="22:28" x14ac:dyDescent="0.2">
      <c r="V1218" s="687"/>
      <c r="W1218" s="686" t="str">
        <f t="shared" si="25"/>
        <v>1w</v>
      </c>
      <c r="X1218" s="682" t="e">
        <f ca="1">_xll.qlCalendarAdvance(Calendar,X1217,W1218,"f",FALSE)</f>
        <v>#NAME?</v>
      </c>
      <c r="Y1218" s="681" t="e">
        <f ca="1">_xll.qlCalendarAdvance(Calendar,X1218,NDays&amp;"D")</f>
        <v>#NAME?</v>
      </c>
      <c r="Z1218" s="680" t="e">
        <f ca="1"/>
        <v>#N/A</v>
      </c>
      <c r="AA1218" s="685"/>
      <c r="AB1218" s="684"/>
    </row>
    <row r="1219" spans="22:28" x14ac:dyDescent="0.2">
      <c r="V1219" s="687"/>
      <c r="W1219" s="686" t="str">
        <f t="shared" si="25"/>
        <v>1w</v>
      </c>
      <c r="X1219" s="682" t="e">
        <f ca="1">_xll.qlCalendarAdvance(Calendar,X1218,W1219,"f",FALSE)</f>
        <v>#NAME?</v>
      </c>
      <c r="Y1219" s="681" t="e">
        <f ca="1">_xll.qlCalendarAdvance(Calendar,X1219,NDays&amp;"D")</f>
        <v>#NAME?</v>
      </c>
      <c r="Z1219" s="680" t="e">
        <f ca="1"/>
        <v>#N/A</v>
      </c>
      <c r="AA1219" s="685"/>
      <c r="AB1219" s="684"/>
    </row>
    <row r="1220" spans="22:28" x14ac:dyDescent="0.2">
      <c r="V1220" s="687"/>
      <c r="W1220" s="686" t="str">
        <f t="shared" si="25"/>
        <v>1w</v>
      </c>
      <c r="X1220" s="682" t="e">
        <f ca="1">_xll.qlCalendarAdvance(Calendar,X1219,W1220,"f",FALSE)</f>
        <v>#NAME?</v>
      </c>
      <c r="Y1220" s="681" t="e">
        <f ca="1">_xll.qlCalendarAdvance(Calendar,X1220,NDays&amp;"D")</f>
        <v>#NAME?</v>
      </c>
      <c r="Z1220" s="680" t="e">
        <f ca="1"/>
        <v>#N/A</v>
      </c>
      <c r="AA1220" s="685"/>
      <c r="AB1220" s="684"/>
    </row>
    <row r="1221" spans="22:28" x14ac:dyDescent="0.2">
      <c r="V1221" s="687"/>
      <c r="W1221" s="686" t="str">
        <f t="shared" si="25"/>
        <v>1w</v>
      </c>
      <c r="X1221" s="682" t="e">
        <f ca="1">_xll.qlCalendarAdvance(Calendar,X1220,W1221,"f",FALSE)</f>
        <v>#NAME?</v>
      </c>
      <c r="Y1221" s="681" t="e">
        <f ca="1">_xll.qlCalendarAdvance(Calendar,X1221,NDays&amp;"D")</f>
        <v>#NAME?</v>
      </c>
      <c r="Z1221" s="680" t="e">
        <f ca="1"/>
        <v>#N/A</v>
      </c>
      <c r="AA1221" s="685"/>
      <c r="AB1221" s="684"/>
    </row>
    <row r="1222" spans="22:28" x14ac:dyDescent="0.2">
      <c r="V1222" s="687"/>
      <c r="W1222" s="686" t="str">
        <f t="shared" si="25"/>
        <v>1w</v>
      </c>
      <c r="X1222" s="682" t="e">
        <f ca="1">_xll.qlCalendarAdvance(Calendar,X1221,W1222,"f",FALSE)</f>
        <v>#NAME?</v>
      </c>
      <c r="Y1222" s="681" t="e">
        <f ca="1">_xll.qlCalendarAdvance(Calendar,X1222,NDays&amp;"D")</f>
        <v>#NAME?</v>
      </c>
      <c r="Z1222" s="680" t="e">
        <f ca="1"/>
        <v>#N/A</v>
      </c>
      <c r="AA1222" s="685"/>
      <c r="AB1222" s="684"/>
    </row>
    <row r="1223" spans="22:28" x14ac:dyDescent="0.2">
      <c r="V1223" s="687"/>
      <c r="W1223" s="686" t="str">
        <f t="shared" si="25"/>
        <v>1w</v>
      </c>
      <c r="X1223" s="682" t="e">
        <f ca="1">_xll.qlCalendarAdvance(Calendar,X1222,W1223,"f",FALSE)</f>
        <v>#NAME?</v>
      </c>
      <c r="Y1223" s="681" t="e">
        <f ca="1">_xll.qlCalendarAdvance(Calendar,X1223,NDays&amp;"D")</f>
        <v>#NAME?</v>
      </c>
      <c r="Z1223" s="680" t="e">
        <f ca="1"/>
        <v>#N/A</v>
      </c>
      <c r="AA1223" s="685"/>
      <c r="AB1223" s="684"/>
    </row>
    <row r="1224" spans="22:28" x14ac:dyDescent="0.2">
      <c r="V1224" s="687"/>
      <c r="W1224" s="686" t="str">
        <f t="shared" si="25"/>
        <v>1w</v>
      </c>
      <c r="X1224" s="682" t="e">
        <f ca="1">_xll.qlCalendarAdvance(Calendar,X1223,W1224,"f",FALSE)</f>
        <v>#NAME?</v>
      </c>
      <c r="Y1224" s="681" t="e">
        <f ca="1">_xll.qlCalendarAdvance(Calendar,X1224,NDays&amp;"D")</f>
        <v>#NAME?</v>
      </c>
      <c r="Z1224" s="680" t="e">
        <f ca="1"/>
        <v>#N/A</v>
      </c>
      <c r="AA1224" s="685"/>
      <c r="AB1224" s="684"/>
    </row>
    <row r="1225" spans="22:28" x14ac:dyDescent="0.2">
      <c r="V1225" s="687"/>
      <c r="W1225" s="686" t="str">
        <f t="shared" si="25"/>
        <v>1w</v>
      </c>
      <c r="X1225" s="682" t="e">
        <f ca="1">_xll.qlCalendarAdvance(Calendar,X1224,W1225,"f",FALSE)</f>
        <v>#NAME?</v>
      </c>
      <c r="Y1225" s="681" t="e">
        <f ca="1">_xll.qlCalendarAdvance(Calendar,X1225,NDays&amp;"D")</f>
        <v>#NAME?</v>
      </c>
      <c r="Z1225" s="680" t="e">
        <f ca="1"/>
        <v>#N/A</v>
      </c>
      <c r="AA1225" s="685"/>
      <c r="AB1225" s="684"/>
    </row>
    <row r="1226" spans="22:28" x14ac:dyDescent="0.2">
      <c r="V1226" s="687"/>
      <c r="W1226" s="686" t="str">
        <f t="shared" si="25"/>
        <v>1w</v>
      </c>
      <c r="X1226" s="682" t="e">
        <f ca="1">_xll.qlCalendarAdvance(Calendar,X1225,W1226,"f",FALSE)</f>
        <v>#NAME?</v>
      </c>
      <c r="Y1226" s="681" t="e">
        <f ca="1">_xll.qlCalendarAdvance(Calendar,X1226,NDays&amp;"D")</f>
        <v>#NAME?</v>
      </c>
      <c r="Z1226" s="680" t="e">
        <f ca="1"/>
        <v>#N/A</v>
      </c>
      <c r="AA1226" s="685"/>
      <c r="AB1226" s="684"/>
    </row>
    <row r="1227" spans="22:28" x14ac:dyDescent="0.2">
      <c r="V1227" s="687"/>
      <c r="W1227" s="686" t="str">
        <f t="shared" si="25"/>
        <v>1w</v>
      </c>
      <c r="X1227" s="682" t="e">
        <f ca="1">_xll.qlCalendarAdvance(Calendar,X1226,W1227,"f",FALSE)</f>
        <v>#NAME?</v>
      </c>
      <c r="Y1227" s="681" t="e">
        <f ca="1">_xll.qlCalendarAdvance(Calendar,X1227,NDays&amp;"D")</f>
        <v>#NAME?</v>
      </c>
      <c r="Z1227" s="680" t="e">
        <f ca="1"/>
        <v>#N/A</v>
      </c>
      <c r="AA1227" s="685"/>
      <c r="AB1227" s="684"/>
    </row>
    <row r="1228" spans="22:28" x14ac:dyDescent="0.2">
      <c r="V1228" s="687"/>
      <c r="W1228" s="686" t="str">
        <f t="shared" si="25"/>
        <v>1w</v>
      </c>
      <c r="X1228" s="682" t="e">
        <f ca="1">_xll.qlCalendarAdvance(Calendar,X1227,W1228,"f",FALSE)</f>
        <v>#NAME?</v>
      </c>
      <c r="Y1228" s="681" t="e">
        <f ca="1">_xll.qlCalendarAdvance(Calendar,X1228,NDays&amp;"D")</f>
        <v>#NAME?</v>
      </c>
      <c r="Z1228" s="680" t="e">
        <f ca="1"/>
        <v>#N/A</v>
      </c>
      <c r="AA1228" s="685"/>
      <c r="AB1228" s="684"/>
    </row>
    <row r="1229" spans="22:28" x14ac:dyDescent="0.2">
      <c r="V1229" s="687"/>
      <c r="W1229" s="686" t="str">
        <f t="shared" si="25"/>
        <v>1w</v>
      </c>
      <c r="X1229" s="682" t="e">
        <f ca="1">_xll.qlCalendarAdvance(Calendar,X1228,W1229,"f",FALSE)</f>
        <v>#NAME?</v>
      </c>
      <c r="Y1229" s="681" t="e">
        <f ca="1">_xll.qlCalendarAdvance(Calendar,X1229,NDays&amp;"D")</f>
        <v>#NAME?</v>
      </c>
      <c r="Z1229" s="680" t="e">
        <f ca="1"/>
        <v>#N/A</v>
      </c>
      <c r="AA1229" s="685"/>
      <c r="AB1229" s="684"/>
    </row>
    <row r="1230" spans="22:28" x14ac:dyDescent="0.2">
      <c r="V1230" s="687"/>
      <c r="W1230" s="686" t="str">
        <f t="shared" si="25"/>
        <v>1w</v>
      </c>
      <c r="X1230" s="682" t="e">
        <f ca="1">_xll.qlCalendarAdvance(Calendar,X1229,W1230,"f",FALSE)</f>
        <v>#NAME?</v>
      </c>
      <c r="Y1230" s="681" t="e">
        <f ca="1">_xll.qlCalendarAdvance(Calendar,X1230,NDays&amp;"D")</f>
        <v>#NAME?</v>
      </c>
      <c r="Z1230" s="680" t="e">
        <f ca="1"/>
        <v>#N/A</v>
      </c>
      <c r="AA1230" s="685"/>
      <c r="AB1230" s="684"/>
    </row>
    <row r="1231" spans="22:28" x14ac:dyDescent="0.2">
      <c r="V1231" s="687"/>
      <c r="W1231" s="686" t="str">
        <f t="shared" si="25"/>
        <v>1w</v>
      </c>
      <c r="X1231" s="682" t="e">
        <f ca="1">_xll.qlCalendarAdvance(Calendar,X1230,W1231,"f",FALSE)</f>
        <v>#NAME?</v>
      </c>
      <c r="Y1231" s="681" t="e">
        <f ca="1">_xll.qlCalendarAdvance(Calendar,X1231,NDays&amp;"D")</f>
        <v>#NAME?</v>
      </c>
      <c r="Z1231" s="680" t="e">
        <f ca="1"/>
        <v>#N/A</v>
      </c>
      <c r="AA1231" s="685"/>
      <c r="AB1231" s="684"/>
    </row>
    <row r="1232" spans="22:28" x14ac:dyDescent="0.2">
      <c r="V1232" s="687"/>
      <c r="W1232" s="686" t="str">
        <f t="shared" si="25"/>
        <v>1w</v>
      </c>
      <c r="X1232" s="682" t="e">
        <f ca="1">_xll.qlCalendarAdvance(Calendar,X1231,W1232,"f",FALSE)</f>
        <v>#NAME?</v>
      </c>
      <c r="Y1232" s="681" t="e">
        <f ca="1">_xll.qlCalendarAdvance(Calendar,X1232,NDays&amp;"D")</f>
        <v>#NAME?</v>
      </c>
      <c r="Z1232" s="680" t="e">
        <f ca="1"/>
        <v>#N/A</v>
      </c>
      <c r="AA1232" s="685"/>
      <c r="AB1232" s="684"/>
    </row>
    <row r="1233" spans="22:28" x14ac:dyDescent="0.2">
      <c r="V1233" s="687"/>
      <c r="W1233" s="686" t="str">
        <f t="shared" si="25"/>
        <v>1w</v>
      </c>
      <c r="X1233" s="682" t="e">
        <f ca="1">_xll.qlCalendarAdvance(Calendar,X1232,W1233,"f",FALSE)</f>
        <v>#NAME?</v>
      </c>
      <c r="Y1233" s="681" t="e">
        <f ca="1">_xll.qlCalendarAdvance(Calendar,X1233,NDays&amp;"D")</f>
        <v>#NAME?</v>
      </c>
      <c r="Z1233" s="680" t="e">
        <f ca="1"/>
        <v>#N/A</v>
      </c>
      <c r="AA1233" s="685"/>
      <c r="AB1233" s="684"/>
    </row>
    <row r="1234" spans="22:28" x14ac:dyDescent="0.2">
      <c r="V1234" s="687"/>
      <c r="W1234" s="686" t="str">
        <f t="shared" ref="W1234:W1297" si="26">W1233</f>
        <v>1w</v>
      </c>
      <c r="X1234" s="682" t="e">
        <f ca="1">_xll.qlCalendarAdvance(Calendar,X1233,W1234,"f",FALSE)</f>
        <v>#NAME?</v>
      </c>
      <c r="Y1234" s="681" t="e">
        <f ca="1">_xll.qlCalendarAdvance(Calendar,X1234,NDays&amp;"D")</f>
        <v>#NAME?</v>
      </c>
      <c r="Z1234" s="680" t="e">
        <f ca="1"/>
        <v>#N/A</v>
      </c>
      <c r="AA1234" s="685"/>
      <c r="AB1234" s="684"/>
    </row>
    <row r="1235" spans="22:28" x14ac:dyDescent="0.2">
      <c r="V1235" s="687"/>
      <c r="W1235" s="686" t="str">
        <f t="shared" si="26"/>
        <v>1w</v>
      </c>
      <c r="X1235" s="682" t="e">
        <f ca="1">_xll.qlCalendarAdvance(Calendar,X1234,W1235,"f",FALSE)</f>
        <v>#NAME?</v>
      </c>
      <c r="Y1235" s="681" t="e">
        <f ca="1">_xll.qlCalendarAdvance(Calendar,X1235,NDays&amp;"D")</f>
        <v>#NAME?</v>
      </c>
      <c r="Z1235" s="680" t="e">
        <f ca="1"/>
        <v>#N/A</v>
      </c>
      <c r="AA1235" s="685"/>
      <c r="AB1235" s="684"/>
    </row>
    <row r="1236" spans="22:28" x14ac:dyDescent="0.2">
      <c r="V1236" s="687"/>
      <c r="W1236" s="686" t="str">
        <f t="shared" si="26"/>
        <v>1w</v>
      </c>
      <c r="X1236" s="682" t="e">
        <f ca="1">_xll.qlCalendarAdvance(Calendar,X1235,W1236,"f",FALSE)</f>
        <v>#NAME?</v>
      </c>
      <c r="Y1236" s="681" t="e">
        <f ca="1">_xll.qlCalendarAdvance(Calendar,X1236,NDays&amp;"D")</f>
        <v>#NAME?</v>
      </c>
      <c r="Z1236" s="680" t="e">
        <f ca="1"/>
        <v>#N/A</v>
      </c>
      <c r="AA1236" s="685"/>
      <c r="AB1236" s="684"/>
    </row>
    <row r="1237" spans="22:28" x14ac:dyDescent="0.2">
      <c r="V1237" s="687"/>
      <c r="W1237" s="686" t="str">
        <f t="shared" si="26"/>
        <v>1w</v>
      </c>
      <c r="X1237" s="682" t="e">
        <f ca="1">_xll.qlCalendarAdvance(Calendar,X1236,W1237,"f",FALSE)</f>
        <v>#NAME?</v>
      </c>
      <c r="Y1237" s="681" t="e">
        <f ca="1">_xll.qlCalendarAdvance(Calendar,X1237,NDays&amp;"D")</f>
        <v>#NAME?</v>
      </c>
      <c r="Z1237" s="680" t="e">
        <f ca="1"/>
        <v>#N/A</v>
      </c>
      <c r="AA1237" s="685"/>
      <c r="AB1237" s="684"/>
    </row>
    <row r="1238" spans="22:28" x14ac:dyDescent="0.2">
      <c r="V1238" s="687"/>
      <c r="W1238" s="686" t="str">
        <f t="shared" si="26"/>
        <v>1w</v>
      </c>
      <c r="X1238" s="682" t="e">
        <f ca="1">_xll.qlCalendarAdvance(Calendar,X1237,W1238,"f",FALSE)</f>
        <v>#NAME?</v>
      </c>
      <c r="Y1238" s="681" t="e">
        <f ca="1">_xll.qlCalendarAdvance(Calendar,X1238,NDays&amp;"D")</f>
        <v>#NAME?</v>
      </c>
      <c r="Z1238" s="680" t="e">
        <f ca="1"/>
        <v>#N/A</v>
      </c>
      <c r="AA1238" s="685"/>
      <c r="AB1238" s="684"/>
    </row>
    <row r="1239" spans="22:28" x14ac:dyDescent="0.2">
      <c r="V1239" s="687"/>
      <c r="W1239" s="686" t="str">
        <f t="shared" si="26"/>
        <v>1w</v>
      </c>
      <c r="X1239" s="682" t="e">
        <f ca="1">_xll.qlCalendarAdvance(Calendar,X1238,W1239,"f",FALSE)</f>
        <v>#NAME?</v>
      </c>
      <c r="Y1239" s="681" t="e">
        <f ca="1">_xll.qlCalendarAdvance(Calendar,X1239,NDays&amp;"D")</f>
        <v>#NAME?</v>
      </c>
      <c r="Z1239" s="680" t="e">
        <f ca="1"/>
        <v>#N/A</v>
      </c>
      <c r="AA1239" s="685"/>
      <c r="AB1239" s="684"/>
    </row>
    <row r="1240" spans="22:28" x14ac:dyDescent="0.2">
      <c r="V1240" s="687"/>
      <c r="W1240" s="686" t="str">
        <f t="shared" si="26"/>
        <v>1w</v>
      </c>
      <c r="X1240" s="682" t="e">
        <f ca="1">_xll.qlCalendarAdvance(Calendar,X1239,W1240,"f",FALSE)</f>
        <v>#NAME?</v>
      </c>
      <c r="Y1240" s="681" t="e">
        <f ca="1">_xll.qlCalendarAdvance(Calendar,X1240,NDays&amp;"D")</f>
        <v>#NAME?</v>
      </c>
      <c r="Z1240" s="680" t="e">
        <f ca="1"/>
        <v>#N/A</v>
      </c>
      <c r="AA1240" s="685"/>
      <c r="AB1240" s="684"/>
    </row>
    <row r="1241" spans="22:28" x14ac:dyDescent="0.2">
      <c r="V1241" s="687"/>
      <c r="W1241" s="686" t="str">
        <f t="shared" si="26"/>
        <v>1w</v>
      </c>
      <c r="X1241" s="682" t="e">
        <f ca="1">_xll.qlCalendarAdvance(Calendar,X1240,W1241,"f",FALSE)</f>
        <v>#NAME?</v>
      </c>
      <c r="Y1241" s="681" t="e">
        <f ca="1">_xll.qlCalendarAdvance(Calendar,X1241,NDays&amp;"D")</f>
        <v>#NAME?</v>
      </c>
      <c r="Z1241" s="680" t="e">
        <f ca="1"/>
        <v>#N/A</v>
      </c>
      <c r="AA1241" s="685"/>
      <c r="AB1241" s="684"/>
    </row>
    <row r="1242" spans="22:28" x14ac:dyDescent="0.2">
      <c r="V1242" s="687"/>
      <c r="W1242" s="686" t="str">
        <f t="shared" si="26"/>
        <v>1w</v>
      </c>
      <c r="X1242" s="682" t="e">
        <f ca="1">_xll.qlCalendarAdvance(Calendar,X1241,W1242,"f",FALSE)</f>
        <v>#NAME?</v>
      </c>
      <c r="Y1242" s="681" t="e">
        <f ca="1">_xll.qlCalendarAdvance(Calendar,X1242,NDays&amp;"D")</f>
        <v>#NAME?</v>
      </c>
      <c r="Z1242" s="680" t="e">
        <f ca="1"/>
        <v>#N/A</v>
      </c>
      <c r="AA1242" s="685"/>
      <c r="AB1242" s="684"/>
    </row>
    <row r="1243" spans="22:28" x14ac:dyDescent="0.2">
      <c r="V1243" s="687"/>
      <c r="W1243" s="686" t="str">
        <f t="shared" si="26"/>
        <v>1w</v>
      </c>
      <c r="X1243" s="682" t="e">
        <f ca="1">_xll.qlCalendarAdvance(Calendar,X1242,W1243,"f",FALSE)</f>
        <v>#NAME?</v>
      </c>
      <c r="Y1243" s="681" t="e">
        <f ca="1">_xll.qlCalendarAdvance(Calendar,X1243,NDays&amp;"D")</f>
        <v>#NAME?</v>
      </c>
      <c r="Z1243" s="680" t="e">
        <f ca="1"/>
        <v>#N/A</v>
      </c>
      <c r="AA1243" s="685"/>
      <c r="AB1243" s="684"/>
    </row>
    <row r="1244" spans="22:28" x14ac:dyDescent="0.2">
      <c r="V1244" s="687"/>
      <c r="W1244" s="686" t="str">
        <f t="shared" si="26"/>
        <v>1w</v>
      </c>
      <c r="X1244" s="682" t="e">
        <f ca="1">_xll.qlCalendarAdvance(Calendar,X1243,W1244,"f",FALSE)</f>
        <v>#NAME?</v>
      </c>
      <c r="Y1244" s="681" t="e">
        <f ca="1">_xll.qlCalendarAdvance(Calendar,X1244,NDays&amp;"D")</f>
        <v>#NAME?</v>
      </c>
      <c r="Z1244" s="680" t="e">
        <f ca="1"/>
        <v>#N/A</v>
      </c>
      <c r="AA1244" s="685"/>
      <c r="AB1244" s="684"/>
    </row>
    <row r="1245" spans="22:28" x14ac:dyDescent="0.2">
      <c r="V1245" s="687"/>
      <c r="W1245" s="686" t="str">
        <f t="shared" si="26"/>
        <v>1w</v>
      </c>
      <c r="X1245" s="682" t="e">
        <f ca="1">_xll.qlCalendarAdvance(Calendar,X1244,W1245,"f",FALSE)</f>
        <v>#NAME?</v>
      </c>
      <c r="Y1245" s="681" t="e">
        <f ca="1">_xll.qlCalendarAdvance(Calendar,X1245,NDays&amp;"D")</f>
        <v>#NAME?</v>
      </c>
      <c r="Z1245" s="680" t="e">
        <f ca="1"/>
        <v>#N/A</v>
      </c>
      <c r="AA1245" s="685"/>
      <c r="AB1245" s="684"/>
    </row>
    <row r="1246" spans="22:28" x14ac:dyDescent="0.2">
      <c r="V1246" s="687"/>
      <c r="W1246" s="686" t="str">
        <f t="shared" si="26"/>
        <v>1w</v>
      </c>
      <c r="X1246" s="682" t="e">
        <f ca="1">_xll.qlCalendarAdvance(Calendar,X1245,W1246,"f",FALSE)</f>
        <v>#NAME?</v>
      </c>
      <c r="Y1246" s="681" t="e">
        <f ca="1">_xll.qlCalendarAdvance(Calendar,X1246,NDays&amp;"D")</f>
        <v>#NAME?</v>
      </c>
      <c r="Z1246" s="680" t="e">
        <f ca="1"/>
        <v>#N/A</v>
      </c>
      <c r="AA1246" s="685"/>
      <c r="AB1246" s="684"/>
    </row>
    <row r="1247" spans="22:28" x14ac:dyDescent="0.2">
      <c r="V1247" s="687"/>
      <c r="W1247" s="686" t="str">
        <f t="shared" si="26"/>
        <v>1w</v>
      </c>
      <c r="X1247" s="682" t="e">
        <f ca="1">_xll.qlCalendarAdvance(Calendar,X1246,W1247,"f",FALSE)</f>
        <v>#NAME?</v>
      </c>
      <c r="Y1247" s="681" t="e">
        <f ca="1">_xll.qlCalendarAdvance(Calendar,X1247,NDays&amp;"D")</f>
        <v>#NAME?</v>
      </c>
      <c r="Z1247" s="680" t="e">
        <f ca="1"/>
        <v>#N/A</v>
      </c>
      <c r="AA1247" s="685"/>
      <c r="AB1247" s="684"/>
    </row>
    <row r="1248" spans="22:28" x14ac:dyDescent="0.2">
      <c r="V1248" s="687"/>
      <c r="W1248" s="686" t="str">
        <f t="shared" si="26"/>
        <v>1w</v>
      </c>
      <c r="X1248" s="682" t="e">
        <f ca="1">_xll.qlCalendarAdvance(Calendar,X1247,W1248,"f",FALSE)</f>
        <v>#NAME?</v>
      </c>
      <c r="Y1248" s="681" t="e">
        <f ca="1">_xll.qlCalendarAdvance(Calendar,X1248,NDays&amp;"D")</f>
        <v>#NAME?</v>
      </c>
      <c r="Z1248" s="680" t="e">
        <f ca="1"/>
        <v>#N/A</v>
      </c>
      <c r="AA1248" s="685"/>
      <c r="AB1248" s="684"/>
    </row>
    <row r="1249" spans="22:28" x14ac:dyDescent="0.2">
      <c r="V1249" s="687"/>
      <c r="W1249" s="686" t="str">
        <f t="shared" si="26"/>
        <v>1w</v>
      </c>
      <c r="X1249" s="682" t="e">
        <f ca="1">_xll.qlCalendarAdvance(Calendar,X1248,W1249,"f",FALSE)</f>
        <v>#NAME?</v>
      </c>
      <c r="Y1249" s="681" t="e">
        <f ca="1">_xll.qlCalendarAdvance(Calendar,X1249,NDays&amp;"D")</f>
        <v>#NAME?</v>
      </c>
      <c r="Z1249" s="680" t="e">
        <f ca="1"/>
        <v>#N/A</v>
      </c>
      <c r="AA1249" s="685"/>
      <c r="AB1249" s="684"/>
    </row>
    <row r="1250" spans="22:28" x14ac:dyDescent="0.2">
      <c r="V1250" s="687"/>
      <c r="W1250" s="686" t="str">
        <f t="shared" si="26"/>
        <v>1w</v>
      </c>
      <c r="X1250" s="682" t="e">
        <f ca="1">_xll.qlCalendarAdvance(Calendar,X1249,W1250,"f",FALSE)</f>
        <v>#NAME?</v>
      </c>
      <c r="Y1250" s="681" t="e">
        <f ca="1">_xll.qlCalendarAdvance(Calendar,X1250,NDays&amp;"D")</f>
        <v>#NAME?</v>
      </c>
      <c r="Z1250" s="680" t="e">
        <f ca="1"/>
        <v>#N/A</v>
      </c>
      <c r="AA1250" s="685"/>
      <c r="AB1250" s="684"/>
    </row>
    <row r="1251" spans="22:28" x14ac:dyDescent="0.2">
      <c r="V1251" s="687"/>
      <c r="W1251" s="686" t="str">
        <f t="shared" si="26"/>
        <v>1w</v>
      </c>
      <c r="X1251" s="682" t="e">
        <f ca="1">_xll.qlCalendarAdvance(Calendar,X1250,W1251,"f",FALSE)</f>
        <v>#NAME?</v>
      </c>
      <c r="Y1251" s="681" t="e">
        <f ca="1">_xll.qlCalendarAdvance(Calendar,X1251,NDays&amp;"D")</f>
        <v>#NAME?</v>
      </c>
      <c r="Z1251" s="680" t="e">
        <f ca="1"/>
        <v>#N/A</v>
      </c>
      <c r="AA1251" s="685"/>
      <c r="AB1251" s="684"/>
    </row>
    <row r="1252" spans="22:28" x14ac:dyDescent="0.2">
      <c r="V1252" s="687"/>
      <c r="W1252" s="686" t="str">
        <f t="shared" si="26"/>
        <v>1w</v>
      </c>
      <c r="X1252" s="682" t="e">
        <f ca="1">_xll.qlCalendarAdvance(Calendar,X1251,W1252,"f",FALSE)</f>
        <v>#NAME?</v>
      </c>
      <c r="Y1252" s="681" t="e">
        <f ca="1">_xll.qlCalendarAdvance(Calendar,X1252,NDays&amp;"D")</f>
        <v>#NAME?</v>
      </c>
      <c r="Z1252" s="680" t="e">
        <f ca="1"/>
        <v>#N/A</v>
      </c>
      <c r="AA1252" s="685"/>
      <c r="AB1252" s="684"/>
    </row>
    <row r="1253" spans="22:28" x14ac:dyDescent="0.2">
      <c r="V1253" s="687"/>
      <c r="W1253" s="686" t="str">
        <f t="shared" si="26"/>
        <v>1w</v>
      </c>
      <c r="X1253" s="682" t="e">
        <f ca="1">_xll.qlCalendarAdvance(Calendar,X1252,W1253,"f",FALSE)</f>
        <v>#NAME?</v>
      </c>
      <c r="Y1253" s="681" t="e">
        <f ca="1">_xll.qlCalendarAdvance(Calendar,X1253,NDays&amp;"D")</f>
        <v>#NAME?</v>
      </c>
      <c r="Z1253" s="680" t="e">
        <f ca="1"/>
        <v>#N/A</v>
      </c>
      <c r="AA1253" s="685"/>
      <c r="AB1253" s="684"/>
    </row>
    <row r="1254" spans="22:28" x14ac:dyDescent="0.2">
      <c r="V1254" s="687"/>
      <c r="W1254" s="686" t="str">
        <f t="shared" si="26"/>
        <v>1w</v>
      </c>
      <c r="X1254" s="682" t="e">
        <f ca="1">_xll.qlCalendarAdvance(Calendar,X1253,W1254,"f",FALSE)</f>
        <v>#NAME?</v>
      </c>
      <c r="Y1254" s="681" t="e">
        <f ca="1">_xll.qlCalendarAdvance(Calendar,X1254,NDays&amp;"D")</f>
        <v>#NAME?</v>
      </c>
      <c r="Z1254" s="680" t="e">
        <f ca="1"/>
        <v>#N/A</v>
      </c>
      <c r="AA1254" s="685"/>
      <c r="AB1254" s="684"/>
    </row>
    <row r="1255" spans="22:28" x14ac:dyDescent="0.2">
      <c r="V1255" s="687"/>
      <c r="W1255" s="686" t="str">
        <f t="shared" si="26"/>
        <v>1w</v>
      </c>
      <c r="X1255" s="682" t="e">
        <f ca="1">_xll.qlCalendarAdvance(Calendar,X1254,W1255,"f",FALSE)</f>
        <v>#NAME?</v>
      </c>
      <c r="Y1255" s="681" t="e">
        <f ca="1">_xll.qlCalendarAdvance(Calendar,X1255,NDays&amp;"D")</f>
        <v>#NAME?</v>
      </c>
      <c r="Z1255" s="680" t="e">
        <f ca="1"/>
        <v>#N/A</v>
      </c>
      <c r="AA1255" s="685"/>
      <c r="AB1255" s="684"/>
    </row>
    <row r="1256" spans="22:28" x14ac:dyDescent="0.2">
      <c r="V1256" s="687"/>
      <c r="W1256" s="686" t="str">
        <f t="shared" si="26"/>
        <v>1w</v>
      </c>
      <c r="X1256" s="682" t="e">
        <f ca="1">_xll.qlCalendarAdvance(Calendar,X1255,W1256,"f",FALSE)</f>
        <v>#NAME?</v>
      </c>
      <c r="Y1256" s="681" t="e">
        <f ca="1">_xll.qlCalendarAdvance(Calendar,X1256,NDays&amp;"D")</f>
        <v>#NAME?</v>
      </c>
      <c r="Z1256" s="680" t="e">
        <f ca="1"/>
        <v>#N/A</v>
      </c>
      <c r="AA1256" s="685"/>
      <c r="AB1256" s="684"/>
    </row>
    <row r="1257" spans="22:28" x14ac:dyDescent="0.2">
      <c r="V1257" s="687"/>
      <c r="W1257" s="686" t="str">
        <f t="shared" si="26"/>
        <v>1w</v>
      </c>
      <c r="X1257" s="682" t="e">
        <f ca="1">_xll.qlCalendarAdvance(Calendar,X1256,W1257,"f",FALSE)</f>
        <v>#NAME?</v>
      </c>
      <c r="Y1257" s="681" t="e">
        <f ca="1">_xll.qlCalendarAdvance(Calendar,X1257,NDays&amp;"D")</f>
        <v>#NAME?</v>
      </c>
      <c r="Z1257" s="680" t="e">
        <f ca="1"/>
        <v>#N/A</v>
      </c>
      <c r="AA1257" s="685"/>
      <c r="AB1257" s="684"/>
    </row>
    <row r="1258" spans="22:28" x14ac:dyDescent="0.2">
      <c r="V1258" s="687"/>
      <c r="W1258" s="686" t="str">
        <f t="shared" si="26"/>
        <v>1w</v>
      </c>
      <c r="X1258" s="682" t="e">
        <f ca="1">_xll.qlCalendarAdvance(Calendar,X1257,W1258,"f",FALSE)</f>
        <v>#NAME?</v>
      </c>
      <c r="Y1258" s="681" t="e">
        <f ca="1">_xll.qlCalendarAdvance(Calendar,X1258,NDays&amp;"D")</f>
        <v>#NAME?</v>
      </c>
      <c r="Z1258" s="680" t="e">
        <f ca="1"/>
        <v>#N/A</v>
      </c>
      <c r="AA1258" s="685"/>
      <c r="AB1258" s="684"/>
    </row>
    <row r="1259" spans="22:28" x14ac:dyDescent="0.2">
      <c r="V1259" s="687"/>
      <c r="W1259" s="686" t="str">
        <f t="shared" si="26"/>
        <v>1w</v>
      </c>
      <c r="X1259" s="682" t="e">
        <f ca="1">_xll.qlCalendarAdvance(Calendar,X1258,W1259,"f",FALSE)</f>
        <v>#NAME?</v>
      </c>
      <c r="Y1259" s="681" t="e">
        <f ca="1">_xll.qlCalendarAdvance(Calendar,X1259,NDays&amp;"D")</f>
        <v>#NAME?</v>
      </c>
      <c r="Z1259" s="680" t="e">
        <f ca="1"/>
        <v>#N/A</v>
      </c>
      <c r="AA1259" s="685"/>
      <c r="AB1259" s="684"/>
    </row>
    <row r="1260" spans="22:28" x14ac:dyDescent="0.2">
      <c r="V1260" s="687"/>
      <c r="W1260" s="686" t="str">
        <f t="shared" si="26"/>
        <v>1w</v>
      </c>
      <c r="X1260" s="682" t="e">
        <f ca="1">_xll.qlCalendarAdvance(Calendar,X1259,W1260,"f",FALSE)</f>
        <v>#NAME?</v>
      </c>
      <c r="Y1260" s="681" t="e">
        <f ca="1">_xll.qlCalendarAdvance(Calendar,X1260,NDays&amp;"D")</f>
        <v>#NAME?</v>
      </c>
      <c r="Z1260" s="680" t="e">
        <f ca="1"/>
        <v>#N/A</v>
      </c>
      <c r="AA1260" s="685"/>
      <c r="AB1260" s="684"/>
    </row>
    <row r="1261" spans="22:28" x14ac:dyDescent="0.2">
      <c r="V1261" s="687"/>
      <c r="W1261" s="686" t="str">
        <f t="shared" si="26"/>
        <v>1w</v>
      </c>
      <c r="X1261" s="682" t="e">
        <f ca="1">_xll.qlCalendarAdvance(Calendar,X1260,W1261,"f",FALSE)</f>
        <v>#NAME?</v>
      </c>
      <c r="Y1261" s="681" t="e">
        <f ca="1">_xll.qlCalendarAdvance(Calendar,X1261,NDays&amp;"D")</f>
        <v>#NAME?</v>
      </c>
      <c r="Z1261" s="680" t="e">
        <f ca="1"/>
        <v>#N/A</v>
      </c>
      <c r="AA1261" s="685"/>
      <c r="AB1261" s="684"/>
    </row>
    <row r="1262" spans="22:28" x14ac:dyDescent="0.2">
      <c r="V1262" s="687"/>
      <c r="W1262" s="686" t="str">
        <f t="shared" si="26"/>
        <v>1w</v>
      </c>
      <c r="X1262" s="682" t="e">
        <f ca="1">_xll.qlCalendarAdvance(Calendar,X1261,W1262,"f",FALSE)</f>
        <v>#NAME?</v>
      </c>
      <c r="Y1262" s="681" t="e">
        <f ca="1">_xll.qlCalendarAdvance(Calendar,X1262,NDays&amp;"D")</f>
        <v>#NAME?</v>
      </c>
      <c r="Z1262" s="680" t="e">
        <f ca="1"/>
        <v>#N/A</v>
      </c>
      <c r="AA1262" s="685"/>
      <c r="AB1262" s="684"/>
    </row>
    <row r="1263" spans="22:28" x14ac:dyDescent="0.2">
      <c r="V1263" s="687"/>
      <c r="W1263" s="686" t="str">
        <f t="shared" si="26"/>
        <v>1w</v>
      </c>
      <c r="X1263" s="682" t="e">
        <f ca="1">_xll.qlCalendarAdvance(Calendar,X1262,W1263,"f",FALSE)</f>
        <v>#NAME?</v>
      </c>
      <c r="Y1263" s="681" t="e">
        <f ca="1">_xll.qlCalendarAdvance(Calendar,X1263,NDays&amp;"D")</f>
        <v>#NAME?</v>
      </c>
      <c r="Z1263" s="680" t="e">
        <f ca="1"/>
        <v>#N/A</v>
      </c>
      <c r="AA1263" s="685"/>
      <c r="AB1263" s="684"/>
    </row>
    <row r="1264" spans="22:28" x14ac:dyDescent="0.2">
      <c r="V1264" s="687"/>
      <c r="W1264" s="686" t="str">
        <f t="shared" si="26"/>
        <v>1w</v>
      </c>
      <c r="X1264" s="682" t="e">
        <f ca="1">_xll.qlCalendarAdvance(Calendar,X1263,W1264,"f",FALSE)</f>
        <v>#NAME?</v>
      </c>
      <c r="Y1264" s="681" t="e">
        <f ca="1">_xll.qlCalendarAdvance(Calendar,X1264,NDays&amp;"D")</f>
        <v>#NAME?</v>
      </c>
      <c r="Z1264" s="680" t="e">
        <f ca="1"/>
        <v>#N/A</v>
      </c>
      <c r="AA1264" s="685"/>
      <c r="AB1264" s="684"/>
    </row>
    <row r="1265" spans="22:28" x14ac:dyDescent="0.2">
      <c r="V1265" s="687"/>
      <c r="W1265" s="686" t="str">
        <f t="shared" si="26"/>
        <v>1w</v>
      </c>
      <c r="X1265" s="682" t="e">
        <f ca="1">_xll.qlCalendarAdvance(Calendar,X1264,W1265,"f",FALSE)</f>
        <v>#NAME?</v>
      </c>
      <c r="Y1265" s="681" t="e">
        <f ca="1">_xll.qlCalendarAdvance(Calendar,X1265,NDays&amp;"D")</f>
        <v>#NAME?</v>
      </c>
      <c r="Z1265" s="680" t="e">
        <f ca="1"/>
        <v>#N/A</v>
      </c>
      <c r="AA1265" s="685"/>
      <c r="AB1265" s="684"/>
    </row>
    <row r="1266" spans="22:28" x14ac:dyDescent="0.2">
      <c r="V1266" s="687"/>
      <c r="W1266" s="686" t="str">
        <f t="shared" si="26"/>
        <v>1w</v>
      </c>
      <c r="X1266" s="682" t="e">
        <f ca="1">_xll.qlCalendarAdvance(Calendar,X1265,W1266,"f",FALSE)</f>
        <v>#NAME?</v>
      </c>
      <c r="Y1266" s="681" t="e">
        <f ca="1">_xll.qlCalendarAdvance(Calendar,X1266,NDays&amp;"D")</f>
        <v>#NAME?</v>
      </c>
      <c r="Z1266" s="680" t="e">
        <f ca="1"/>
        <v>#N/A</v>
      </c>
      <c r="AA1266" s="685"/>
      <c r="AB1266" s="684"/>
    </row>
    <row r="1267" spans="22:28" x14ac:dyDescent="0.2">
      <c r="V1267" s="687"/>
      <c r="W1267" s="686" t="str">
        <f t="shared" si="26"/>
        <v>1w</v>
      </c>
      <c r="X1267" s="682" t="e">
        <f ca="1">_xll.qlCalendarAdvance(Calendar,X1266,W1267,"f",FALSE)</f>
        <v>#NAME?</v>
      </c>
      <c r="Y1267" s="681" t="e">
        <f ca="1">_xll.qlCalendarAdvance(Calendar,X1267,NDays&amp;"D")</f>
        <v>#NAME?</v>
      </c>
      <c r="Z1267" s="680" t="e">
        <f ca="1"/>
        <v>#N/A</v>
      </c>
      <c r="AA1267" s="685"/>
      <c r="AB1267" s="684"/>
    </row>
    <row r="1268" spans="22:28" x14ac:dyDescent="0.2">
      <c r="V1268" s="687"/>
      <c r="W1268" s="686" t="str">
        <f t="shared" si="26"/>
        <v>1w</v>
      </c>
      <c r="X1268" s="682" t="e">
        <f ca="1">_xll.qlCalendarAdvance(Calendar,X1267,W1268,"f",FALSE)</f>
        <v>#NAME?</v>
      </c>
      <c r="Y1268" s="681" t="e">
        <f ca="1">_xll.qlCalendarAdvance(Calendar,X1268,NDays&amp;"D")</f>
        <v>#NAME?</v>
      </c>
      <c r="Z1268" s="680" t="e">
        <f ca="1"/>
        <v>#N/A</v>
      </c>
      <c r="AA1268" s="685"/>
      <c r="AB1268" s="684"/>
    </row>
    <row r="1269" spans="22:28" x14ac:dyDescent="0.2">
      <c r="V1269" s="687"/>
      <c r="W1269" s="686" t="str">
        <f t="shared" si="26"/>
        <v>1w</v>
      </c>
      <c r="X1269" s="682" t="e">
        <f ca="1">_xll.qlCalendarAdvance(Calendar,X1268,W1269,"f",FALSE)</f>
        <v>#NAME?</v>
      </c>
      <c r="Y1269" s="681" t="e">
        <f ca="1">_xll.qlCalendarAdvance(Calendar,X1269,NDays&amp;"D")</f>
        <v>#NAME?</v>
      </c>
      <c r="Z1269" s="680" t="e">
        <f ca="1"/>
        <v>#N/A</v>
      </c>
      <c r="AA1269" s="685"/>
      <c r="AB1269" s="684"/>
    </row>
    <row r="1270" spans="22:28" x14ac:dyDescent="0.2">
      <c r="V1270" s="687"/>
      <c r="W1270" s="686" t="str">
        <f t="shared" si="26"/>
        <v>1w</v>
      </c>
      <c r="X1270" s="682" t="e">
        <f ca="1">_xll.qlCalendarAdvance(Calendar,X1269,W1270,"f",FALSE)</f>
        <v>#NAME?</v>
      </c>
      <c r="Y1270" s="681" t="e">
        <f ca="1">_xll.qlCalendarAdvance(Calendar,X1270,NDays&amp;"D")</f>
        <v>#NAME?</v>
      </c>
      <c r="Z1270" s="680" t="e">
        <f ca="1"/>
        <v>#N/A</v>
      </c>
      <c r="AA1270" s="685"/>
      <c r="AB1270" s="684"/>
    </row>
    <row r="1271" spans="22:28" x14ac:dyDescent="0.2">
      <c r="V1271" s="687"/>
      <c r="W1271" s="686" t="str">
        <f t="shared" si="26"/>
        <v>1w</v>
      </c>
      <c r="X1271" s="682" t="e">
        <f ca="1">_xll.qlCalendarAdvance(Calendar,X1270,W1271,"f",FALSE)</f>
        <v>#NAME?</v>
      </c>
      <c r="Y1271" s="681" t="e">
        <f ca="1">_xll.qlCalendarAdvance(Calendar,X1271,NDays&amp;"D")</f>
        <v>#NAME?</v>
      </c>
      <c r="Z1271" s="680" t="e">
        <f ca="1"/>
        <v>#N/A</v>
      </c>
      <c r="AA1271" s="685"/>
      <c r="AB1271" s="684"/>
    </row>
    <row r="1272" spans="22:28" x14ac:dyDescent="0.2">
      <c r="V1272" s="687"/>
      <c r="W1272" s="686" t="str">
        <f t="shared" si="26"/>
        <v>1w</v>
      </c>
      <c r="X1272" s="682" t="e">
        <f ca="1">_xll.qlCalendarAdvance(Calendar,X1271,W1272,"f",FALSE)</f>
        <v>#NAME?</v>
      </c>
      <c r="Y1272" s="681" t="e">
        <f ca="1">_xll.qlCalendarAdvance(Calendar,X1272,NDays&amp;"D")</f>
        <v>#NAME?</v>
      </c>
      <c r="Z1272" s="680" t="e">
        <f ca="1"/>
        <v>#N/A</v>
      </c>
      <c r="AA1272" s="685"/>
      <c r="AB1272" s="684"/>
    </row>
    <row r="1273" spans="22:28" x14ac:dyDescent="0.2">
      <c r="V1273" s="687"/>
      <c r="W1273" s="686" t="str">
        <f t="shared" si="26"/>
        <v>1w</v>
      </c>
      <c r="X1273" s="682" t="e">
        <f ca="1">_xll.qlCalendarAdvance(Calendar,X1272,W1273,"f",FALSE)</f>
        <v>#NAME?</v>
      </c>
      <c r="Y1273" s="681" t="e">
        <f ca="1">_xll.qlCalendarAdvance(Calendar,X1273,NDays&amp;"D")</f>
        <v>#NAME?</v>
      </c>
      <c r="Z1273" s="680" t="e">
        <f ca="1"/>
        <v>#N/A</v>
      </c>
      <c r="AA1273" s="685"/>
      <c r="AB1273" s="684"/>
    </row>
    <row r="1274" spans="22:28" x14ac:dyDescent="0.2">
      <c r="V1274" s="687"/>
      <c r="W1274" s="686" t="str">
        <f t="shared" si="26"/>
        <v>1w</v>
      </c>
      <c r="X1274" s="682" t="e">
        <f ca="1">_xll.qlCalendarAdvance(Calendar,X1273,W1274,"f",FALSE)</f>
        <v>#NAME?</v>
      </c>
      <c r="Y1274" s="681" t="e">
        <f ca="1">_xll.qlCalendarAdvance(Calendar,X1274,NDays&amp;"D")</f>
        <v>#NAME?</v>
      </c>
      <c r="Z1274" s="680" t="e">
        <f ca="1"/>
        <v>#N/A</v>
      </c>
      <c r="AA1274" s="685"/>
      <c r="AB1274" s="684"/>
    </row>
    <row r="1275" spans="22:28" x14ac:dyDescent="0.2">
      <c r="V1275" s="687"/>
      <c r="W1275" s="686" t="str">
        <f t="shared" si="26"/>
        <v>1w</v>
      </c>
      <c r="X1275" s="682" t="e">
        <f ca="1">_xll.qlCalendarAdvance(Calendar,X1274,W1275,"f",FALSE)</f>
        <v>#NAME?</v>
      </c>
      <c r="Y1275" s="681" t="e">
        <f ca="1">_xll.qlCalendarAdvance(Calendar,X1275,NDays&amp;"D")</f>
        <v>#NAME?</v>
      </c>
      <c r="Z1275" s="680" t="e">
        <f ca="1"/>
        <v>#N/A</v>
      </c>
      <c r="AA1275" s="685"/>
      <c r="AB1275" s="684"/>
    </row>
    <row r="1276" spans="22:28" x14ac:dyDescent="0.2">
      <c r="V1276" s="687"/>
      <c r="W1276" s="686" t="str">
        <f t="shared" si="26"/>
        <v>1w</v>
      </c>
      <c r="X1276" s="682" t="e">
        <f ca="1">_xll.qlCalendarAdvance(Calendar,X1275,W1276,"f",FALSE)</f>
        <v>#NAME?</v>
      </c>
      <c r="Y1276" s="681" t="e">
        <f ca="1">_xll.qlCalendarAdvance(Calendar,X1276,NDays&amp;"D")</f>
        <v>#NAME?</v>
      </c>
      <c r="Z1276" s="680" t="e">
        <f ca="1"/>
        <v>#N/A</v>
      </c>
      <c r="AA1276" s="685"/>
      <c r="AB1276" s="684"/>
    </row>
    <row r="1277" spans="22:28" x14ac:dyDescent="0.2">
      <c r="V1277" s="687"/>
      <c r="W1277" s="686" t="str">
        <f t="shared" si="26"/>
        <v>1w</v>
      </c>
      <c r="X1277" s="682" t="e">
        <f ca="1">_xll.qlCalendarAdvance(Calendar,X1276,W1277,"f",FALSE)</f>
        <v>#NAME?</v>
      </c>
      <c r="Y1277" s="681" t="e">
        <f ca="1">_xll.qlCalendarAdvance(Calendar,X1277,NDays&amp;"D")</f>
        <v>#NAME?</v>
      </c>
      <c r="Z1277" s="680" t="e">
        <f ca="1"/>
        <v>#N/A</v>
      </c>
      <c r="AA1277" s="685"/>
      <c r="AB1277" s="684"/>
    </row>
    <row r="1278" spans="22:28" x14ac:dyDescent="0.2">
      <c r="V1278" s="687"/>
      <c r="W1278" s="686" t="str">
        <f t="shared" si="26"/>
        <v>1w</v>
      </c>
      <c r="X1278" s="682" t="e">
        <f ca="1">_xll.qlCalendarAdvance(Calendar,X1277,W1278,"f",FALSE)</f>
        <v>#NAME?</v>
      </c>
      <c r="Y1278" s="681" t="e">
        <f ca="1">_xll.qlCalendarAdvance(Calendar,X1278,NDays&amp;"D")</f>
        <v>#NAME?</v>
      </c>
      <c r="Z1278" s="680" t="e">
        <f ca="1"/>
        <v>#N/A</v>
      </c>
      <c r="AA1278" s="685"/>
      <c r="AB1278" s="684"/>
    </row>
    <row r="1279" spans="22:28" x14ac:dyDescent="0.2">
      <c r="V1279" s="687"/>
      <c r="W1279" s="686" t="str">
        <f t="shared" si="26"/>
        <v>1w</v>
      </c>
      <c r="X1279" s="682" t="e">
        <f ca="1">_xll.qlCalendarAdvance(Calendar,X1278,W1279,"f",FALSE)</f>
        <v>#NAME?</v>
      </c>
      <c r="Y1279" s="681" t="e">
        <f ca="1">_xll.qlCalendarAdvance(Calendar,X1279,NDays&amp;"D")</f>
        <v>#NAME?</v>
      </c>
      <c r="Z1279" s="680" t="e">
        <f ca="1"/>
        <v>#N/A</v>
      </c>
      <c r="AA1279" s="685"/>
      <c r="AB1279" s="684"/>
    </row>
    <row r="1280" spans="22:28" x14ac:dyDescent="0.2">
      <c r="V1280" s="687"/>
      <c r="W1280" s="686" t="str">
        <f t="shared" si="26"/>
        <v>1w</v>
      </c>
      <c r="X1280" s="682" t="e">
        <f ca="1">_xll.qlCalendarAdvance(Calendar,X1279,W1280,"f",FALSE)</f>
        <v>#NAME?</v>
      </c>
      <c r="Y1280" s="681" t="e">
        <f ca="1">_xll.qlCalendarAdvance(Calendar,X1280,NDays&amp;"D")</f>
        <v>#NAME?</v>
      </c>
      <c r="Z1280" s="680" t="e">
        <f ca="1"/>
        <v>#N/A</v>
      </c>
      <c r="AA1280" s="685"/>
      <c r="AB1280" s="684"/>
    </row>
    <row r="1281" spans="22:28" x14ac:dyDescent="0.2">
      <c r="V1281" s="687"/>
      <c r="W1281" s="686" t="str">
        <f t="shared" si="26"/>
        <v>1w</v>
      </c>
      <c r="X1281" s="682" t="e">
        <f ca="1">_xll.qlCalendarAdvance(Calendar,X1280,W1281,"f",FALSE)</f>
        <v>#NAME?</v>
      </c>
      <c r="Y1281" s="681" t="e">
        <f ca="1">_xll.qlCalendarAdvance(Calendar,X1281,NDays&amp;"D")</f>
        <v>#NAME?</v>
      </c>
      <c r="Z1281" s="680" t="e">
        <f ca="1"/>
        <v>#N/A</v>
      </c>
      <c r="AA1281" s="685"/>
      <c r="AB1281" s="684"/>
    </row>
    <row r="1282" spans="22:28" x14ac:dyDescent="0.2">
      <c r="V1282" s="687"/>
      <c r="W1282" s="686" t="str">
        <f t="shared" si="26"/>
        <v>1w</v>
      </c>
      <c r="X1282" s="682" t="e">
        <f ca="1">_xll.qlCalendarAdvance(Calendar,X1281,W1282,"f",FALSE)</f>
        <v>#NAME?</v>
      </c>
      <c r="Y1282" s="681" t="e">
        <f ca="1">_xll.qlCalendarAdvance(Calendar,X1282,NDays&amp;"D")</f>
        <v>#NAME?</v>
      </c>
      <c r="Z1282" s="680" t="e">
        <f ca="1"/>
        <v>#N/A</v>
      </c>
      <c r="AA1282" s="685"/>
      <c r="AB1282" s="684"/>
    </row>
    <row r="1283" spans="22:28" x14ac:dyDescent="0.2">
      <c r="V1283" s="687"/>
      <c r="W1283" s="686" t="str">
        <f t="shared" si="26"/>
        <v>1w</v>
      </c>
      <c r="X1283" s="682" t="e">
        <f ca="1">_xll.qlCalendarAdvance(Calendar,X1282,W1283,"f",FALSE)</f>
        <v>#NAME?</v>
      </c>
      <c r="Y1283" s="681" t="e">
        <f ca="1">_xll.qlCalendarAdvance(Calendar,X1283,NDays&amp;"D")</f>
        <v>#NAME?</v>
      </c>
      <c r="Z1283" s="680" t="e">
        <f ca="1"/>
        <v>#N/A</v>
      </c>
      <c r="AA1283" s="685"/>
      <c r="AB1283" s="684"/>
    </row>
    <row r="1284" spans="22:28" x14ac:dyDescent="0.2">
      <c r="V1284" s="687"/>
      <c r="W1284" s="686" t="str">
        <f t="shared" si="26"/>
        <v>1w</v>
      </c>
      <c r="X1284" s="682" t="e">
        <f ca="1">_xll.qlCalendarAdvance(Calendar,X1283,W1284,"f",FALSE)</f>
        <v>#NAME?</v>
      </c>
      <c r="Y1284" s="681" t="e">
        <f ca="1">_xll.qlCalendarAdvance(Calendar,X1284,NDays&amp;"D")</f>
        <v>#NAME?</v>
      </c>
      <c r="Z1284" s="680" t="e">
        <f ca="1"/>
        <v>#N/A</v>
      </c>
      <c r="AA1284" s="685"/>
      <c r="AB1284" s="684"/>
    </row>
    <row r="1285" spans="22:28" x14ac:dyDescent="0.2">
      <c r="V1285" s="687"/>
      <c r="W1285" s="686" t="str">
        <f t="shared" si="26"/>
        <v>1w</v>
      </c>
      <c r="X1285" s="682" t="e">
        <f ca="1">_xll.qlCalendarAdvance(Calendar,X1284,W1285,"f",FALSE)</f>
        <v>#NAME?</v>
      </c>
      <c r="Y1285" s="681" t="e">
        <f ca="1">_xll.qlCalendarAdvance(Calendar,X1285,NDays&amp;"D")</f>
        <v>#NAME?</v>
      </c>
      <c r="Z1285" s="680" t="e">
        <f ca="1"/>
        <v>#N/A</v>
      </c>
      <c r="AA1285" s="685"/>
      <c r="AB1285" s="684"/>
    </row>
    <row r="1286" spans="22:28" x14ac:dyDescent="0.2">
      <c r="V1286" s="687"/>
      <c r="W1286" s="686" t="str">
        <f t="shared" si="26"/>
        <v>1w</v>
      </c>
      <c r="X1286" s="682" t="e">
        <f ca="1">_xll.qlCalendarAdvance(Calendar,X1285,W1286,"f",FALSE)</f>
        <v>#NAME?</v>
      </c>
      <c r="Y1286" s="681" t="e">
        <f ca="1">_xll.qlCalendarAdvance(Calendar,X1286,NDays&amp;"D")</f>
        <v>#NAME?</v>
      </c>
      <c r="Z1286" s="680" t="e">
        <f ca="1"/>
        <v>#N/A</v>
      </c>
      <c r="AA1286" s="685"/>
      <c r="AB1286" s="684"/>
    </row>
    <row r="1287" spans="22:28" x14ac:dyDescent="0.2">
      <c r="V1287" s="687"/>
      <c r="W1287" s="686" t="str">
        <f t="shared" si="26"/>
        <v>1w</v>
      </c>
      <c r="X1287" s="682" t="e">
        <f ca="1">_xll.qlCalendarAdvance(Calendar,X1286,W1287,"f",FALSE)</f>
        <v>#NAME?</v>
      </c>
      <c r="Y1287" s="681" t="e">
        <f ca="1">_xll.qlCalendarAdvance(Calendar,X1287,NDays&amp;"D")</f>
        <v>#NAME?</v>
      </c>
      <c r="Z1287" s="680" t="e">
        <f ca="1"/>
        <v>#N/A</v>
      </c>
      <c r="AA1287" s="685"/>
      <c r="AB1287" s="684"/>
    </row>
    <row r="1288" spans="22:28" x14ac:dyDescent="0.2">
      <c r="V1288" s="687"/>
      <c r="W1288" s="686" t="str">
        <f t="shared" si="26"/>
        <v>1w</v>
      </c>
      <c r="X1288" s="682" t="e">
        <f ca="1">_xll.qlCalendarAdvance(Calendar,X1287,W1288,"f",FALSE)</f>
        <v>#NAME?</v>
      </c>
      <c r="Y1288" s="681" t="e">
        <f ca="1">_xll.qlCalendarAdvance(Calendar,X1288,NDays&amp;"D")</f>
        <v>#NAME?</v>
      </c>
      <c r="Z1288" s="680" t="e">
        <f ca="1"/>
        <v>#N/A</v>
      </c>
      <c r="AA1288" s="685"/>
      <c r="AB1288" s="684"/>
    </row>
    <row r="1289" spans="22:28" x14ac:dyDescent="0.2">
      <c r="V1289" s="687"/>
      <c r="W1289" s="686" t="str">
        <f t="shared" si="26"/>
        <v>1w</v>
      </c>
      <c r="X1289" s="682" t="e">
        <f ca="1">_xll.qlCalendarAdvance(Calendar,X1288,W1289,"f",FALSE)</f>
        <v>#NAME?</v>
      </c>
      <c r="Y1289" s="681" t="e">
        <f ca="1">_xll.qlCalendarAdvance(Calendar,X1289,NDays&amp;"D")</f>
        <v>#NAME?</v>
      </c>
      <c r="Z1289" s="680" t="e">
        <f ca="1"/>
        <v>#N/A</v>
      </c>
      <c r="AA1289" s="685"/>
      <c r="AB1289" s="684"/>
    </row>
    <row r="1290" spans="22:28" x14ac:dyDescent="0.2">
      <c r="V1290" s="687"/>
      <c r="W1290" s="686" t="str">
        <f t="shared" si="26"/>
        <v>1w</v>
      </c>
      <c r="X1290" s="682" t="e">
        <f ca="1">_xll.qlCalendarAdvance(Calendar,X1289,W1290,"f",FALSE)</f>
        <v>#NAME?</v>
      </c>
      <c r="Y1290" s="681" t="e">
        <f ca="1">_xll.qlCalendarAdvance(Calendar,X1290,NDays&amp;"D")</f>
        <v>#NAME?</v>
      </c>
      <c r="Z1290" s="680" t="e">
        <f ca="1"/>
        <v>#N/A</v>
      </c>
      <c r="AA1290" s="685"/>
      <c r="AB1290" s="684"/>
    </row>
    <row r="1291" spans="22:28" x14ac:dyDescent="0.2">
      <c r="V1291" s="687"/>
      <c r="W1291" s="686" t="str">
        <f t="shared" si="26"/>
        <v>1w</v>
      </c>
      <c r="X1291" s="682" t="e">
        <f ca="1">_xll.qlCalendarAdvance(Calendar,X1290,W1291,"f",FALSE)</f>
        <v>#NAME?</v>
      </c>
      <c r="Y1291" s="681" t="e">
        <f ca="1">_xll.qlCalendarAdvance(Calendar,X1291,NDays&amp;"D")</f>
        <v>#NAME?</v>
      </c>
      <c r="Z1291" s="680" t="e">
        <f ca="1"/>
        <v>#N/A</v>
      </c>
      <c r="AA1291" s="685"/>
      <c r="AB1291" s="684"/>
    </row>
    <row r="1292" spans="22:28" x14ac:dyDescent="0.2">
      <c r="V1292" s="687"/>
      <c r="W1292" s="686" t="str">
        <f t="shared" si="26"/>
        <v>1w</v>
      </c>
      <c r="X1292" s="682" t="e">
        <f ca="1">_xll.qlCalendarAdvance(Calendar,X1291,W1292,"f",FALSE)</f>
        <v>#NAME?</v>
      </c>
      <c r="Y1292" s="681" t="e">
        <f ca="1">_xll.qlCalendarAdvance(Calendar,X1292,NDays&amp;"D")</f>
        <v>#NAME?</v>
      </c>
      <c r="Z1292" s="680" t="e">
        <f ca="1"/>
        <v>#N/A</v>
      </c>
      <c r="AA1292" s="685"/>
      <c r="AB1292" s="684"/>
    </row>
    <row r="1293" spans="22:28" x14ac:dyDescent="0.2">
      <c r="V1293" s="687"/>
      <c r="W1293" s="686" t="str">
        <f t="shared" si="26"/>
        <v>1w</v>
      </c>
      <c r="X1293" s="682" t="e">
        <f ca="1">_xll.qlCalendarAdvance(Calendar,X1292,W1293,"f",FALSE)</f>
        <v>#NAME?</v>
      </c>
      <c r="Y1293" s="681" t="e">
        <f ca="1">_xll.qlCalendarAdvance(Calendar,X1293,NDays&amp;"D")</f>
        <v>#NAME?</v>
      </c>
      <c r="Z1293" s="680" t="e">
        <f ca="1"/>
        <v>#N/A</v>
      </c>
      <c r="AA1293" s="685"/>
      <c r="AB1293" s="684"/>
    </row>
    <row r="1294" spans="22:28" x14ac:dyDescent="0.2">
      <c r="V1294" s="687"/>
      <c r="W1294" s="686" t="str">
        <f t="shared" si="26"/>
        <v>1w</v>
      </c>
      <c r="X1294" s="682" t="e">
        <f ca="1">_xll.qlCalendarAdvance(Calendar,X1293,W1294,"f",FALSE)</f>
        <v>#NAME?</v>
      </c>
      <c r="Y1294" s="681" t="e">
        <f ca="1">_xll.qlCalendarAdvance(Calendar,X1294,NDays&amp;"D")</f>
        <v>#NAME?</v>
      </c>
      <c r="Z1294" s="680" t="e">
        <f ca="1"/>
        <v>#N/A</v>
      </c>
      <c r="AA1294" s="685"/>
      <c r="AB1294" s="684"/>
    </row>
    <row r="1295" spans="22:28" x14ac:dyDescent="0.2">
      <c r="V1295" s="687"/>
      <c r="W1295" s="686" t="str">
        <f t="shared" si="26"/>
        <v>1w</v>
      </c>
      <c r="X1295" s="682" t="e">
        <f ca="1">_xll.qlCalendarAdvance(Calendar,X1294,W1295,"f",FALSE)</f>
        <v>#NAME?</v>
      </c>
      <c r="Y1295" s="681" t="e">
        <f ca="1">_xll.qlCalendarAdvance(Calendar,X1295,NDays&amp;"D")</f>
        <v>#NAME?</v>
      </c>
      <c r="Z1295" s="680" t="e">
        <f ca="1"/>
        <v>#N/A</v>
      </c>
      <c r="AA1295" s="685"/>
      <c r="AB1295" s="684"/>
    </row>
    <row r="1296" spans="22:28" x14ac:dyDescent="0.2">
      <c r="V1296" s="687"/>
      <c r="W1296" s="686" t="str">
        <f t="shared" si="26"/>
        <v>1w</v>
      </c>
      <c r="X1296" s="682" t="e">
        <f ca="1">_xll.qlCalendarAdvance(Calendar,X1295,W1296,"f",FALSE)</f>
        <v>#NAME?</v>
      </c>
      <c r="Y1296" s="681" t="e">
        <f ca="1">_xll.qlCalendarAdvance(Calendar,X1296,NDays&amp;"D")</f>
        <v>#NAME?</v>
      </c>
      <c r="Z1296" s="680" t="e">
        <f ca="1"/>
        <v>#N/A</v>
      </c>
      <c r="AA1296" s="685"/>
      <c r="AB1296" s="684"/>
    </row>
    <row r="1297" spans="22:28" x14ac:dyDescent="0.2">
      <c r="V1297" s="687"/>
      <c r="W1297" s="686" t="str">
        <f t="shared" si="26"/>
        <v>1w</v>
      </c>
      <c r="X1297" s="682" t="e">
        <f ca="1">_xll.qlCalendarAdvance(Calendar,X1296,W1297,"f",FALSE)</f>
        <v>#NAME?</v>
      </c>
      <c r="Y1297" s="681" t="e">
        <f ca="1">_xll.qlCalendarAdvance(Calendar,X1297,NDays&amp;"D")</f>
        <v>#NAME?</v>
      </c>
      <c r="Z1297" s="680" t="e">
        <f ca="1"/>
        <v>#N/A</v>
      </c>
      <c r="AA1297" s="685"/>
      <c r="AB1297" s="684"/>
    </row>
    <row r="1298" spans="22:28" x14ac:dyDescent="0.2">
      <c r="V1298" s="687"/>
      <c r="W1298" s="686" t="str">
        <f t="shared" ref="W1298:W1361" si="27">W1297</f>
        <v>1w</v>
      </c>
      <c r="X1298" s="682" t="e">
        <f ca="1">_xll.qlCalendarAdvance(Calendar,X1297,W1298,"f",FALSE)</f>
        <v>#NAME?</v>
      </c>
      <c r="Y1298" s="681" t="e">
        <f ca="1">_xll.qlCalendarAdvance(Calendar,X1298,NDays&amp;"D")</f>
        <v>#NAME?</v>
      </c>
      <c r="Z1298" s="680" t="e">
        <f ca="1"/>
        <v>#N/A</v>
      </c>
      <c r="AA1298" s="685"/>
      <c r="AB1298" s="684"/>
    </row>
    <row r="1299" spans="22:28" x14ac:dyDescent="0.2">
      <c r="V1299" s="687"/>
      <c r="W1299" s="686" t="str">
        <f t="shared" si="27"/>
        <v>1w</v>
      </c>
      <c r="X1299" s="682" t="e">
        <f ca="1">_xll.qlCalendarAdvance(Calendar,X1298,W1299,"f",FALSE)</f>
        <v>#NAME?</v>
      </c>
      <c r="Y1299" s="681" t="e">
        <f ca="1">_xll.qlCalendarAdvance(Calendar,X1299,NDays&amp;"D")</f>
        <v>#NAME?</v>
      </c>
      <c r="Z1299" s="680" t="e">
        <f ca="1"/>
        <v>#N/A</v>
      </c>
      <c r="AA1299" s="685"/>
      <c r="AB1299" s="684"/>
    </row>
    <row r="1300" spans="22:28" x14ac:dyDescent="0.2">
      <c r="V1300" s="687"/>
      <c r="W1300" s="686" t="str">
        <f t="shared" si="27"/>
        <v>1w</v>
      </c>
      <c r="X1300" s="682" t="e">
        <f ca="1">_xll.qlCalendarAdvance(Calendar,X1299,W1300,"f",FALSE)</f>
        <v>#NAME?</v>
      </c>
      <c r="Y1300" s="681" t="e">
        <f ca="1">_xll.qlCalendarAdvance(Calendar,X1300,NDays&amp;"D")</f>
        <v>#NAME?</v>
      </c>
      <c r="Z1300" s="680" t="e">
        <f ca="1"/>
        <v>#N/A</v>
      </c>
      <c r="AA1300" s="685"/>
      <c r="AB1300" s="684"/>
    </row>
    <row r="1301" spans="22:28" x14ac:dyDescent="0.2">
      <c r="V1301" s="687"/>
      <c r="W1301" s="686" t="str">
        <f t="shared" si="27"/>
        <v>1w</v>
      </c>
      <c r="X1301" s="682" t="e">
        <f ca="1">_xll.qlCalendarAdvance(Calendar,X1300,W1301,"f",FALSE)</f>
        <v>#NAME?</v>
      </c>
      <c r="Y1301" s="681" t="e">
        <f ca="1">_xll.qlCalendarAdvance(Calendar,X1301,NDays&amp;"D")</f>
        <v>#NAME?</v>
      </c>
      <c r="Z1301" s="680" t="e">
        <f ca="1"/>
        <v>#N/A</v>
      </c>
      <c r="AA1301" s="685"/>
      <c r="AB1301" s="684"/>
    </row>
    <row r="1302" spans="22:28" x14ac:dyDescent="0.2">
      <c r="V1302" s="687"/>
      <c r="W1302" s="686" t="str">
        <f t="shared" si="27"/>
        <v>1w</v>
      </c>
      <c r="X1302" s="682" t="e">
        <f ca="1">_xll.qlCalendarAdvance(Calendar,X1301,W1302,"f",FALSE)</f>
        <v>#NAME?</v>
      </c>
      <c r="Y1302" s="681" t="e">
        <f ca="1">_xll.qlCalendarAdvance(Calendar,X1302,NDays&amp;"D")</f>
        <v>#NAME?</v>
      </c>
      <c r="Z1302" s="680" t="e">
        <f ca="1"/>
        <v>#N/A</v>
      </c>
      <c r="AA1302" s="685"/>
      <c r="AB1302" s="684"/>
    </row>
    <row r="1303" spans="22:28" x14ac:dyDescent="0.2">
      <c r="V1303" s="687"/>
      <c r="W1303" s="686" t="str">
        <f t="shared" si="27"/>
        <v>1w</v>
      </c>
      <c r="X1303" s="682" t="e">
        <f ca="1">_xll.qlCalendarAdvance(Calendar,X1302,W1303,"f",FALSE)</f>
        <v>#NAME?</v>
      </c>
      <c r="Y1303" s="681" t="e">
        <f ca="1">_xll.qlCalendarAdvance(Calendar,X1303,NDays&amp;"D")</f>
        <v>#NAME?</v>
      </c>
      <c r="Z1303" s="680" t="e">
        <f ca="1"/>
        <v>#N/A</v>
      </c>
      <c r="AA1303" s="685"/>
      <c r="AB1303" s="684"/>
    </row>
    <row r="1304" spans="22:28" x14ac:dyDescent="0.2">
      <c r="V1304" s="687"/>
      <c r="W1304" s="686" t="str">
        <f t="shared" si="27"/>
        <v>1w</v>
      </c>
      <c r="X1304" s="682" t="e">
        <f ca="1">_xll.qlCalendarAdvance(Calendar,X1303,W1304,"f",FALSE)</f>
        <v>#NAME?</v>
      </c>
      <c r="Y1304" s="681" t="e">
        <f ca="1">_xll.qlCalendarAdvance(Calendar,X1304,NDays&amp;"D")</f>
        <v>#NAME?</v>
      </c>
      <c r="Z1304" s="680" t="e">
        <f ca="1"/>
        <v>#N/A</v>
      </c>
      <c r="AA1304" s="685"/>
      <c r="AB1304" s="684"/>
    </row>
    <row r="1305" spans="22:28" x14ac:dyDescent="0.2">
      <c r="V1305" s="687"/>
      <c r="W1305" s="686" t="str">
        <f t="shared" si="27"/>
        <v>1w</v>
      </c>
      <c r="X1305" s="682" t="e">
        <f ca="1">_xll.qlCalendarAdvance(Calendar,X1304,W1305,"f",FALSE)</f>
        <v>#NAME?</v>
      </c>
      <c r="Y1305" s="681" t="e">
        <f ca="1">_xll.qlCalendarAdvance(Calendar,X1305,NDays&amp;"D")</f>
        <v>#NAME?</v>
      </c>
      <c r="Z1305" s="680" t="e">
        <f ca="1"/>
        <v>#N/A</v>
      </c>
      <c r="AA1305" s="685"/>
      <c r="AB1305" s="684"/>
    </row>
    <row r="1306" spans="22:28" x14ac:dyDescent="0.2">
      <c r="V1306" s="687"/>
      <c r="W1306" s="686" t="str">
        <f t="shared" si="27"/>
        <v>1w</v>
      </c>
      <c r="X1306" s="682" t="e">
        <f ca="1">_xll.qlCalendarAdvance(Calendar,X1305,W1306,"f",FALSE)</f>
        <v>#NAME?</v>
      </c>
      <c r="Y1306" s="681" t="e">
        <f ca="1">_xll.qlCalendarAdvance(Calendar,X1306,NDays&amp;"D")</f>
        <v>#NAME?</v>
      </c>
      <c r="Z1306" s="680" t="e">
        <f ca="1"/>
        <v>#N/A</v>
      </c>
      <c r="AA1306" s="685"/>
      <c r="AB1306" s="684"/>
    </row>
    <row r="1307" spans="22:28" x14ac:dyDescent="0.2">
      <c r="V1307" s="687"/>
      <c r="W1307" s="686" t="str">
        <f t="shared" si="27"/>
        <v>1w</v>
      </c>
      <c r="X1307" s="682" t="e">
        <f ca="1">_xll.qlCalendarAdvance(Calendar,X1306,W1307,"f",FALSE)</f>
        <v>#NAME?</v>
      </c>
      <c r="Y1307" s="681" t="e">
        <f ca="1">_xll.qlCalendarAdvance(Calendar,X1307,NDays&amp;"D")</f>
        <v>#NAME?</v>
      </c>
      <c r="Z1307" s="680" t="e">
        <f ca="1"/>
        <v>#N/A</v>
      </c>
      <c r="AA1307" s="685"/>
      <c r="AB1307" s="684"/>
    </row>
    <row r="1308" spans="22:28" x14ac:dyDescent="0.2">
      <c r="V1308" s="687"/>
      <c r="W1308" s="686" t="str">
        <f t="shared" si="27"/>
        <v>1w</v>
      </c>
      <c r="X1308" s="682" t="e">
        <f ca="1">_xll.qlCalendarAdvance(Calendar,X1307,W1308,"f",FALSE)</f>
        <v>#NAME?</v>
      </c>
      <c r="Y1308" s="681" t="e">
        <f ca="1">_xll.qlCalendarAdvance(Calendar,X1308,NDays&amp;"D")</f>
        <v>#NAME?</v>
      </c>
      <c r="Z1308" s="680" t="e">
        <f ca="1"/>
        <v>#N/A</v>
      </c>
      <c r="AA1308" s="685"/>
      <c r="AB1308" s="684"/>
    </row>
    <row r="1309" spans="22:28" x14ac:dyDescent="0.2">
      <c r="V1309" s="687"/>
      <c r="W1309" s="686" t="str">
        <f t="shared" si="27"/>
        <v>1w</v>
      </c>
      <c r="X1309" s="682" t="e">
        <f ca="1">_xll.qlCalendarAdvance(Calendar,X1308,W1309,"f",FALSE)</f>
        <v>#NAME?</v>
      </c>
      <c r="Y1309" s="681" t="e">
        <f ca="1">_xll.qlCalendarAdvance(Calendar,X1309,NDays&amp;"D")</f>
        <v>#NAME?</v>
      </c>
      <c r="Z1309" s="680" t="e">
        <f ca="1"/>
        <v>#N/A</v>
      </c>
      <c r="AA1309" s="685"/>
      <c r="AB1309" s="684"/>
    </row>
    <row r="1310" spans="22:28" x14ac:dyDescent="0.2">
      <c r="V1310" s="687"/>
      <c r="W1310" s="686" t="str">
        <f t="shared" si="27"/>
        <v>1w</v>
      </c>
      <c r="X1310" s="682" t="e">
        <f ca="1">_xll.qlCalendarAdvance(Calendar,X1309,W1310,"f",FALSE)</f>
        <v>#NAME?</v>
      </c>
      <c r="Y1310" s="681" t="e">
        <f ca="1">_xll.qlCalendarAdvance(Calendar,X1310,NDays&amp;"D")</f>
        <v>#NAME?</v>
      </c>
      <c r="Z1310" s="680" t="e">
        <f ca="1"/>
        <v>#N/A</v>
      </c>
      <c r="AA1310" s="685"/>
      <c r="AB1310" s="684"/>
    </row>
    <row r="1311" spans="22:28" x14ac:dyDescent="0.2">
      <c r="V1311" s="687"/>
      <c r="W1311" s="686" t="str">
        <f t="shared" si="27"/>
        <v>1w</v>
      </c>
      <c r="X1311" s="682" t="e">
        <f ca="1">_xll.qlCalendarAdvance(Calendar,X1310,W1311,"f",FALSE)</f>
        <v>#NAME?</v>
      </c>
      <c r="Y1311" s="681" t="e">
        <f ca="1">_xll.qlCalendarAdvance(Calendar,X1311,NDays&amp;"D")</f>
        <v>#NAME?</v>
      </c>
      <c r="Z1311" s="680" t="e">
        <f ca="1"/>
        <v>#N/A</v>
      </c>
      <c r="AA1311" s="685"/>
      <c r="AB1311" s="684"/>
    </row>
    <row r="1312" spans="22:28" x14ac:dyDescent="0.2">
      <c r="V1312" s="687"/>
      <c r="W1312" s="686" t="str">
        <f t="shared" si="27"/>
        <v>1w</v>
      </c>
      <c r="X1312" s="682" t="e">
        <f ca="1">_xll.qlCalendarAdvance(Calendar,X1311,W1312,"f",FALSE)</f>
        <v>#NAME?</v>
      </c>
      <c r="Y1312" s="681" t="e">
        <f ca="1">_xll.qlCalendarAdvance(Calendar,X1312,NDays&amp;"D")</f>
        <v>#NAME?</v>
      </c>
      <c r="Z1312" s="680" t="e">
        <f ca="1"/>
        <v>#N/A</v>
      </c>
      <c r="AA1312" s="685"/>
      <c r="AB1312" s="684"/>
    </row>
    <row r="1313" spans="22:28" x14ac:dyDescent="0.2">
      <c r="V1313" s="687"/>
      <c r="W1313" s="686" t="str">
        <f t="shared" si="27"/>
        <v>1w</v>
      </c>
      <c r="X1313" s="682" t="e">
        <f ca="1">_xll.qlCalendarAdvance(Calendar,X1312,W1313,"f",FALSE)</f>
        <v>#NAME?</v>
      </c>
      <c r="Y1313" s="681" t="e">
        <f ca="1">_xll.qlCalendarAdvance(Calendar,X1313,NDays&amp;"D")</f>
        <v>#NAME?</v>
      </c>
      <c r="Z1313" s="680" t="e">
        <f ca="1"/>
        <v>#N/A</v>
      </c>
      <c r="AA1313" s="685"/>
      <c r="AB1313" s="684"/>
    </row>
    <row r="1314" spans="22:28" x14ac:dyDescent="0.2">
      <c r="V1314" s="687"/>
      <c r="W1314" s="686" t="str">
        <f t="shared" si="27"/>
        <v>1w</v>
      </c>
      <c r="X1314" s="682" t="e">
        <f ca="1">_xll.qlCalendarAdvance(Calendar,X1313,W1314,"f",FALSE)</f>
        <v>#NAME?</v>
      </c>
      <c r="Y1314" s="681" t="e">
        <f ca="1">_xll.qlCalendarAdvance(Calendar,X1314,NDays&amp;"D")</f>
        <v>#NAME?</v>
      </c>
      <c r="Z1314" s="680" t="e">
        <f ca="1"/>
        <v>#N/A</v>
      </c>
      <c r="AA1314" s="685"/>
      <c r="AB1314" s="684"/>
    </row>
    <row r="1315" spans="22:28" x14ac:dyDescent="0.2">
      <c r="V1315" s="687"/>
      <c r="W1315" s="686" t="str">
        <f t="shared" si="27"/>
        <v>1w</v>
      </c>
      <c r="X1315" s="682" t="e">
        <f ca="1">_xll.qlCalendarAdvance(Calendar,X1314,W1315,"f",FALSE)</f>
        <v>#NAME?</v>
      </c>
      <c r="Y1315" s="681" t="e">
        <f ca="1">_xll.qlCalendarAdvance(Calendar,X1315,NDays&amp;"D")</f>
        <v>#NAME?</v>
      </c>
      <c r="Z1315" s="680" t="e">
        <f ca="1"/>
        <v>#N/A</v>
      </c>
      <c r="AA1315" s="685"/>
      <c r="AB1315" s="684"/>
    </row>
    <row r="1316" spans="22:28" x14ac:dyDescent="0.2">
      <c r="V1316" s="687"/>
      <c r="W1316" s="686" t="str">
        <f t="shared" si="27"/>
        <v>1w</v>
      </c>
      <c r="X1316" s="682" t="e">
        <f ca="1">_xll.qlCalendarAdvance(Calendar,X1315,W1316,"f",FALSE)</f>
        <v>#NAME?</v>
      </c>
      <c r="Y1316" s="681" t="e">
        <f ca="1">_xll.qlCalendarAdvance(Calendar,X1316,NDays&amp;"D")</f>
        <v>#NAME?</v>
      </c>
      <c r="Z1316" s="680" t="e">
        <f ca="1"/>
        <v>#N/A</v>
      </c>
      <c r="AA1316" s="685"/>
      <c r="AB1316" s="684"/>
    </row>
    <row r="1317" spans="22:28" x14ac:dyDescent="0.2">
      <c r="V1317" s="687"/>
      <c r="W1317" s="686" t="str">
        <f t="shared" si="27"/>
        <v>1w</v>
      </c>
      <c r="X1317" s="682" t="e">
        <f ca="1">_xll.qlCalendarAdvance(Calendar,X1316,W1317,"f",FALSE)</f>
        <v>#NAME?</v>
      </c>
      <c r="Y1317" s="681" t="e">
        <f ca="1">_xll.qlCalendarAdvance(Calendar,X1317,NDays&amp;"D")</f>
        <v>#NAME?</v>
      </c>
      <c r="Z1317" s="680" t="e">
        <f ca="1"/>
        <v>#N/A</v>
      </c>
      <c r="AA1317" s="685"/>
      <c r="AB1317" s="684"/>
    </row>
    <row r="1318" spans="22:28" x14ac:dyDescent="0.2">
      <c r="V1318" s="687"/>
      <c r="W1318" s="686" t="str">
        <f t="shared" si="27"/>
        <v>1w</v>
      </c>
      <c r="X1318" s="682" t="e">
        <f ca="1">_xll.qlCalendarAdvance(Calendar,X1317,W1318,"f",FALSE)</f>
        <v>#NAME?</v>
      </c>
      <c r="Y1318" s="681" t="e">
        <f ca="1">_xll.qlCalendarAdvance(Calendar,X1318,NDays&amp;"D")</f>
        <v>#NAME?</v>
      </c>
      <c r="Z1318" s="680" t="e">
        <f ca="1"/>
        <v>#N/A</v>
      </c>
      <c r="AA1318" s="685"/>
      <c r="AB1318" s="684"/>
    </row>
    <row r="1319" spans="22:28" x14ac:dyDescent="0.2">
      <c r="V1319" s="687"/>
      <c r="W1319" s="686" t="str">
        <f t="shared" si="27"/>
        <v>1w</v>
      </c>
      <c r="X1319" s="682" t="e">
        <f ca="1">_xll.qlCalendarAdvance(Calendar,X1318,W1319,"f",FALSE)</f>
        <v>#NAME?</v>
      </c>
      <c r="Y1319" s="681" t="e">
        <f ca="1">_xll.qlCalendarAdvance(Calendar,X1319,NDays&amp;"D")</f>
        <v>#NAME?</v>
      </c>
      <c r="Z1319" s="680" t="e">
        <f ca="1"/>
        <v>#N/A</v>
      </c>
      <c r="AA1319" s="685"/>
      <c r="AB1319" s="684"/>
    </row>
    <row r="1320" spans="22:28" x14ac:dyDescent="0.2">
      <c r="V1320" s="687"/>
      <c r="W1320" s="686" t="str">
        <f t="shared" si="27"/>
        <v>1w</v>
      </c>
      <c r="X1320" s="682" t="e">
        <f ca="1">_xll.qlCalendarAdvance(Calendar,X1319,W1320,"f",FALSE)</f>
        <v>#NAME?</v>
      </c>
      <c r="Y1320" s="681" t="e">
        <f ca="1">_xll.qlCalendarAdvance(Calendar,X1320,NDays&amp;"D")</f>
        <v>#NAME?</v>
      </c>
      <c r="Z1320" s="680" t="e">
        <f ca="1"/>
        <v>#N/A</v>
      </c>
      <c r="AA1320" s="685"/>
      <c r="AB1320" s="684"/>
    </row>
    <row r="1321" spans="22:28" x14ac:dyDescent="0.2">
      <c r="V1321" s="687"/>
      <c r="W1321" s="686" t="str">
        <f t="shared" si="27"/>
        <v>1w</v>
      </c>
      <c r="X1321" s="682" t="e">
        <f ca="1">_xll.qlCalendarAdvance(Calendar,X1320,W1321,"f",FALSE)</f>
        <v>#NAME?</v>
      </c>
      <c r="Y1321" s="681" t="e">
        <f ca="1">_xll.qlCalendarAdvance(Calendar,X1321,NDays&amp;"D")</f>
        <v>#NAME?</v>
      </c>
      <c r="Z1321" s="680" t="e">
        <f ca="1"/>
        <v>#N/A</v>
      </c>
      <c r="AA1321" s="685"/>
      <c r="AB1321" s="684"/>
    </row>
    <row r="1322" spans="22:28" x14ac:dyDescent="0.2">
      <c r="V1322" s="687"/>
      <c r="W1322" s="686" t="str">
        <f t="shared" si="27"/>
        <v>1w</v>
      </c>
      <c r="X1322" s="682" t="e">
        <f ca="1">_xll.qlCalendarAdvance(Calendar,X1321,W1322,"f",FALSE)</f>
        <v>#NAME?</v>
      </c>
      <c r="Y1322" s="681" t="e">
        <f ca="1">_xll.qlCalendarAdvance(Calendar,X1322,NDays&amp;"D")</f>
        <v>#NAME?</v>
      </c>
      <c r="Z1322" s="680" t="e">
        <f ca="1"/>
        <v>#N/A</v>
      </c>
      <c r="AA1322" s="685"/>
      <c r="AB1322" s="684"/>
    </row>
    <row r="1323" spans="22:28" x14ac:dyDescent="0.2">
      <c r="V1323" s="687"/>
      <c r="W1323" s="686" t="str">
        <f t="shared" si="27"/>
        <v>1w</v>
      </c>
      <c r="X1323" s="682" t="e">
        <f ca="1">_xll.qlCalendarAdvance(Calendar,X1322,W1323,"f",FALSE)</f>
        <v>#NAME?</v>
      </c>
      <c r="Y1323" s="681" t="e">
        <f ca="1">_xll.qlCalendarAdvance(Calendar,X1323,NDays&amp;"D")</f>
        <v>#NAME?</v>
      </c>
      <c r="Z1323" s="680" t="e">
        <f ca="1"/>
        <v>#N/A</v>
      </c>
      <c r="AA1323" s="685"/>
      <c r="AB1323" s="684"/>
    </row>
    <row r="1324" spans="22:28" x14ac:dyDescent="0.2">
      <c r="V1324" s="687"/>
      <c r="W1324" s="686" t="str">
        <f t="shared" si="27"/>
        <v>1w</v>
      </c>
      <c r="X1324" s="682" t="e">
        <f ca="1">_xll.qlCalendarAdvance(Calendar,X1323,W1324,"f",FALSE)</f>
        <v>#NAME?</v>
      </c>
      <c r="Y1324" s="681" t="e">
        <f ca="1">_xll.qlCalendarAdvance(Calendar,X1324,NDays&amp;"D")</f>
        <v>#NAME?</v>
      </c>
      <c r="Z1324" s="680" t="e">
        <f ca="1"/>
        <v>#N/A</v>
      </c>
      <c r="AA1324" s="685"/>
      <c r="AB1324" s="684"/>
    </row>
    <row r="1325" spans="22:28" x14ac:dyDescent="0.2">
      <c r="V1325" s="687"/>
      <c r="W1325" s="686" t="str">
        <f t="shared" si="27"/>
        <v>1w</v>
      </c>
      <c r="X1325" s="682" t="e">
        <f ca="1">_xll.qlCalendarAdvance(Calendar,X1324,W1325,"f",FALSE)</f>
        <v>#NAME?</v>
      </c>
      <c r="Y1325" s="681" t="e">
        <f ca="1">_xll.qlCalendarAdvance(Calendar,X1325,NDays&amp;"D")</f>
        <v>#NAME?</v>
      </c>
      <c r="Z1325" s="680" t="e">
        <f ca="1"/>
        <v>#N/A</v>
      </c>
      <c r="AA1325" s="685"/>
      <c r="AB1325" s="684"/>
    </row>
    <row r="1326" spans="22:28" x14ac:dyDescent="0.2">
      <c r="V1326" s="687"/>
      <c r="W1326" s="686" t="str">
        <f t="shared" si="27"/>
        <v>1w</v>
      </c>
      <c r="X1326" s="682" t="e">
        <f ca="1">_xll.qlCalendarAdvance(Calendar,X1325,W1326,"f",FALSE)</f>
        <v>#NAME?</v>
      </c>
      <c r="Y1326" s="681" t="e">
        <f ca="1">_xll.qlCalendarAdvance(Calendar,X1326,NDays&amp;"D")</f>
        <v>#NAME?</v>
      </c>
      <c r="Z1326" s="680" t="e">
        <f ca="1"/>
        <v>#N/A</v>
      </c>
      <c r="AA1326" s="685"/>
      <c r="AB1326" s="684"/>
    </row>
    <row r="1327" spans="22:28" x14ac:dyDescent="0.2">
      <c r="V1327" s="687"/>
      <c r="W1327" s="686" t="str">
        <f t="shared" si="27"/>
        <v>1w</v>
      </c>
      <c r="X1327" s="682" t="e">
        <f ca="1">_xll.qlCalendarAdvance(Calendar,X1326,W1327,"f",FALSE)</f>
        <v>#NAME?</v>
      </c>
      <c r="Y1327" s="681" t="e">
        <f ca="1">_xll.qlCalendarAdvance(Calendar,X1327,NDays&amp;"D")</f>
        <v>#NAME?</v>
      </c>
      <c r="Z1327" s="680" t="e">
        <f ca="1"/>
        <v>#N/A</v>
      </c>
      <c r="AA1327" s="685"/>
      <c r="AB1327" s="684"/>
    </row>
    <row r="1328" spans="22:28" x14ac:dyDescent="0.2">
      <c r="V1328" s="687"/>
      <c r="W1328" s="686" t="str">
        <f t="shared" si="27"/>
        <v>1w</v>
      </c>
      <c r="X1328" s="682" t="e">
        <f ca="1">_xll.qlCalendarAdvance(Calendar,X1327,W1328,"f",FALSE)</f>
        <v>#NAME?</v>
      </c>
      <c r="Y1328" s="681" t="e">
        <f ca="1">_xll.qlCalendarAdvance(Calendar,X1328,NDays&amp;"D")</f>
        <v>#NAME?</v>
      </c>
      <c r="Z1328" s="680" t="e">
        <f ca="1"/>
        <v>#N/A</v>
      </c>
      <c r="AA1328" s="685"/>
      <c r="AB1328" s="684"/>
    </row>
    <row r="1329" spans="22:28" x14ac:dyDescent="0.2">
      <c r="V1329" s="687"/>
      <c r="W1329" s="686" t="str">
        <f t="shared" si="27"/>
        <v>1w</v>
      </c>
      <c r="X1329" s="682" t="e">
        <f ca="1">_xll.qlCalendarAdvance(Calendar,X1328,W1329,"f",FALSE)</f>
        <v>#NAME?</v>
      </c>
      <c r="Y1329" s="681" t="e">
        <f ca="1">_xll.qlCalendarAdvance(Calendar,X1329,NDays&amp;"D")</f>
        <v>#NAME?</v>
      </c>
      <c r="Z1329" s="680" t="e">
        <f ca="1"/>
        <v>#N/A</v>
      </c>
      <c r="AA1329" s="685"/>
      <c r="AB1329" s="684"/>
    </row>
    <row r="1330" spans="22:28" x14ac:dyDescent="0.2">
      <c r="V1330" s="687"/>
      <c r="W1330" s="686" t="str">
        <f t="shared" si="27"/>
        <v>1w</v>
      </c>
      <c r="X1330" s="682" t="e">
        <f ca="1">_xll.qlCalendarAdvance(Calendar,X1329,W1330,"f",FALSE)</f>
        <v>#NAME?</v>
      </c>
      <c r="Y1330" s="681" t="e">
        <f ca="1">_xll.qlCalendarAdvance(Calendar,X1330,NDays&amp;"D")</f>
        <v>#NAME?</v>
      </c>
      <c r="Z1330" s="680" t="e">
        <f ca="1"/>
        <v>#N/A</v>
      </c>
      <c r="AA1330" s="685"/>
      <c r="AB1330" s="684"/>
    </row>
    <row r="1331" spans="22:28" x14ac:dyDescent="0.2">
      <c r="V1331" s="687"/>
      <c r="W1331" s="686" t="str">
        <f t="shared" si="27"/>
        <v>1w</v>
      </c>
      <c r="X1331" s="682" t="e">
        <f ca="1">_xll.qlCalendarAdvance(Calendar,X1330,W1331,"f",FALSE)</f>
        <v>#NAME?</v>
      </c>
      <c r="Y1331" s="681" t="e">
        <f ca="1">_xll.qlCalendarAdvance(Calendar,X1331,NDays&amp;"D")</f>
        <v>#NAME?</v>
      </c>
      <c r="Z1331" s="680" t="e">
        <f ca="1"/>
        <v>#N/A</v>
      </c>
      <c r="AA1331" s="685"/>
      <c r="AB1331" s="684"/>
    </row>
    <row r="1332" spans="22:28" x14ac:dyDescent="0.2">
      <c r="V1332" s="687"/>
      <c r="W1332" s="686" t="str">
        <f t="shared" si="27"/>
        <v>1w</v>
      </c>
      <c r="X1332" s="682" t="e">
        <f ca="1">_xll.qlCalendarAdvance(Calendar,X1331,W1332,"f",FALSE)</f>
        <v>#NAME?</v>
      </c>
      <c r="Y1332" s="681" t="e">
        <f ca="1">_xll.qlCalendarAdvance(Calendar,X1332,NDays&amp;"D")</f>
        <v>#NAME?</v>
      </c>
      <c r="Z1332" s="680" t="e">
        <f ca="1"/>
        <v>#N/A</v>
      </c>
      <c r="AA1332" s="685"/>
      <c r="AB1332" s="684"/>
    </row>
    <row r="1333" spans="22:28" x14ac:dyDescent="0.2">
      <c r="V1333" s="687"/>
      <c r="W1333" s="686" t="str">
        <f t="shared" si="27"/>
        <v>1w</v>
      </c>
      <c r="X1333" s="682" t="e">
        <f ca="1">_xll.qlCalendarAdvance(Calendar,X1332,W1333,"f",FALSE)</f>
        <v>#NAME?</v>
      </c>
      <c r="Y1333" s="681" t="e">
        <f ca="1">_xll.qlCalendarAdvance(Calendar,X1333,NDays&amp;"D")</f>
        <v>#NAME?</v>
      </c>
      <c r="Z1333" s="680" t="e">
        <f ca="1"/>
        <v>#N/A</v>
      </c>
      <c r="AA1333" s="685"/>
      <c r="AB1333" s="684"/>
    </row>
    <row r="1334" spans="22:28" x14ac:dyDescent="0.2">
      <c r="V1334" s="687"/>
      <c r="W1334" s="686" t="str">
        <f t="shared" si="27"/>
        <v>1w</v>
      </c>
      <c r="X1334" s="682" t="e">
        <f ca="1">_xll.qlCalendarAdvance(Calendar,X1333,W1334,"f",FALSE)</f>
        <v>#NAME?</v>
      </c>
      <c r="Y1334" s="681" t="e">
        <f ca="1">_xll.qlCalendarAdvance(Calendar,X1334,NDays&amp;"D")</f>
        <v>#NAME?</v>
      </c>
      <c r="Z1334" s="680" t="e">
        <f ca="1"/>
        <v>#N/A</v>
      </c>
      <c r="AA1334" s="685"/>
      <c r="AB1334" s="684"/>
    </row>
    <row r="1335" spans="22:28" x14ac:dyDescent="0.2">
      <c r="V1335" s="687"/>
      <c r="W1335" s="686" t="str">
        <f t="shared" si="27"/>
        <v>1w</v>
      </c>
      <c r="X1335" s="682" t="e">
        <f ca="1">_xll.qlCalendarAdvance(Calendar,X1334,W1335,"f",FALSE)</f>
        <v>#NAME?</v>
      </c>
      <c r="Y1335" s="681" t="e">
        <f ca="1">_xll.qlCalendarAdvance(Calendar,X1335,NDays&amp;"D")</f>
        <v>#NAME?</v>
      </c>
      <c r="Z1335" s="680" t="e">
        <f ca="1"/>
        <v>#N/A</v>
      </c>
      <c r="AA1335" s="685"/>
      <c r="AB1335" s="684"/>
    </row>
    <row r="1336" spans="22:28" x14ac:dyDescent="0.2">
      <c r="V1336" s="687"/>
      <c r="W1336" s="686" t="str">
        <f t="shared" si="27"/>
        <v>1w</v>
      </c>
      <c r="X1336" s="682" t="e">
        <f ca="1">_xll.qlCalendarAdvance(Calendar,X1335,W1336,"f",FALSE)</f>
        <v>#NAME?</v>
      </c>
      <c r="Y1336" s="681" t="e">
        <f ca="1">_xll.qlCalendarAdvance(Calendar,X1336,NDays&amp;"D")</f>
        <v>#NAME?</v>
      </c>
      <c r="Z1336" s="680" t="e">
        <f ca="1"/>
        <v>#N/A</v>
      </c>
      <c r="AA1336" s="685"/>
      <c r="AB1336" s="684"/>
    </row>
    <row r="1337" spans="22:28" x14ac:dyDescent="0.2">
      <c r="V1337" s="687"/>
      <c r="W1337" s="686" t="str">
        <f t="shared" si="27"/>
        <v>1w</v>
      </c>
      <c r="X1337" s="682" t="e">
        <f ca="1">_xll.qlCalendarAdvance(Calendar,X1336,W1337,"f",FALSE)</f>
        <v>#NAME?</v>
      </c>
      <c r="Y1337" s="681" t="e">
        <f ca="1">_xll.qlCalendarAdvance(Calendar,X1337,NDays&amp;"D")</f>
        <v>#NAME?</v>
      </c>
      <c r="Z1337" s="680" t="e">
        <f ca="1"/>
        <v>#N/A</v>
      </c>
      <c r="AA1337" s="685"/>
      <c r="AB1337" s="684"/>
    </row>
    <row r="1338" spans="22:28" x14ac:dyDescent="0.2">
      <c r="V1338" s="687"/>
      <c r="W1338" s="686" t="str">
        <f t="shared" si="27"/>
        <v>1w</v>
      </c>
      <c r="X1338" s="682" t="e">
        <f ca="1">_xll.qlCalendarAdvance(Calendar,X1337,W1338,"f",FALSE)</f>
        <v>#NAME?</v>
      </c>
      <c r="Y1338" s="681" t="e">
        <f ca="1">_xll.qlCalendarAdvance(Calendar,X1338,NDays&amp;"D")</f>
        <v>#NAME?</v>
      </c>
      <c r="Z1338" s="680" t="e">
        <f ca="1"/>
        <v>#N/A</v>
      </c>
      <c r="AA1338" s="685"/>
      <c r="AB1338" s="684"/>
    </row>
    <row r="1339" spans="22:28" x14ac:dyDescent="0.2">
      <c r="V1339" s="687"/>
      <c r="W1339" s="686" t="str">
        <f t="shared" si="27"/>
        <v>1w</v>
      </c>
      <c r="X1339" s="682" t="e">
        <f ca="1">_xll.qlCalendarAdvance(Calendar,X1338,W1339,"f",FALSE)</f>
        <v>#NAME?</v>
      </c>
      <c r="Y1339" s="681" t="e">
        <f ca="1">_xll.qlCalendarAdvance(Calendar,X1339,NDays&amp;"D")</f>
        <v>#NAME?</v>
      </c>
      <c r="Z1339" s="680" t="e">
        <f ca="1"/>
        <v>#N/A</v>
      </c>
      <c r="AA1339" s="685"/>
      <c r="AB1339" s="684"/>
    </row>
    <row r="1340" spans="22:28" x14ac:dyDescent="0.2">
      <c r="V1340" s="687"/>
      <c r="W1340" s="686" t="str">
        <f t="shared" si="27"/>
        <v>1w</v>
      </c>
      <c r="X1340" s="682" t="e">
        <f ca="1">_xll.qlCalendarAdvance(Calendar,X1339,W1340,"f",FALSE)</f>
        <v>#NAME?</v>
      </c>
      <c r="Y1340" s="681" t="e">
        <f ca="1">_xll.qlCalendarAdvance(Calendar,X1340,NDays&amp;"D")</f>
        <v>#NAME?</v>
      </c>
      <c r="Z1340" s="680" t="e">
        <f ca="1"/>
        <v>#N/A</v>
      </c>
      <c r="AA1340" s="685"/>
      <c r="AB1340" s="684"/>
    </row>
    <row r="1341" spans="22:28" x14ac:dyDescent="0.2">
      <c r="V1341" s="687"/>
      <c r="W1341" s="686" t="str">
        <f t="shared" si="27"/>
        <v>1w</v>
      </c>
      <c r="X1341" s="682" t="e">
        <f ca="1">_xll.qlCalendarAdvance(Calendar,X1340,W1341,"f",FALSE)</f>
        <v>#NAME?</v>
      </c>
      <c r="Y1341" s="681" t="e">
        <f ca="1">_xll.qlCalendarAdvance(Calendar,X1341,NDays&amp;"D")</f>
        <v>#NAME?</v>
      </c>
      <c r="Z1341" s="680" t="e">
        <f ca="1"/>
        <v>#N/A</v>
      </c>
      <c r="AA1341" s="685"/>
      <c r="AB1341" s="684"/>
    </row>
    <row r="1342" spans="22:28" x14ac:dyDescent="0.2">
      <c r="V1342" s="687"/>
      <c r="W1342" s="686" t="str">
        <f t="shared" si="27"/>
        <v>1w</v>
      </c>
      <c r="X1342" s="682" t="e">
        <f ca="1">_xll.qlCalendarAdvance(Calendar,X1341,W1342,"f",FALSE)</f>
        <v>#NAME?</v>
      </c>
      <c r="Y1342" s="681" t="e">
        <f ca="1">_xll.qlCalendarAdvance(Calendar,X1342,NDays&amp;"D")</f>
        <v>#NAME?</v>
      </c>
      <c r="Z1342" s="680" t="e">
        <f ca="1"/>
        <v>#N/A</v>
      </c>
      <c r="AA1342" s="685"/>
      <c r="AB1342" s="684"/>
    </row>
    <row r="1343" spans="22:28" x14ac:dyDescent="0.2">
      <c r="V1343" s="687"/>
      <c r="W1343" s="686" t="str">
        <f t="shared" si="27"/>
        <v>1w</v>
      </c>
      <c r="X1343" s="682" t="e">
        <f ca="1">_xll.qlCalendarAdvance(Calendar,X1342,W1343,"f",FALSE)</f>
        <v>#NAME?</v>
      </c>
      <c r="Y1343" s="681" t="e">
        <f ca="1">_xll.qlCalendarAdvance(Calendar,X1343,NDays&amp;"D")</f>
        <v>#NAME?</v>
      </c>
      <c r="Z1343" s="680" t="e">
        <f ca="1"/>
        <v>#N/A</v>
      </c>
      <c r="AA1343" s="685"/>
      <c r="AB1343" s="684"/>
    </row>
    <row r="1344" spans="22:28" x14ac:dyDescent="0.2">
      <c r="V1344" s="687"/>
      <c r="W1344" s="686" t="str">
        <f t="shared" si="27"/>
        <v>1w</v>
      </c>
      <c r="X1344" s="682" t="e">
        <f ca="1">_xll.qlCalendarAdvance(Calendar,X1343,W1344,"f",FALSE)</f>
        <v>#NAME?</v>
      </c>
      <c r="Y1344" s="681" t="e">
        <f ca="1">_xll.qlCalendarAdvance(Calendar,X1344,NDays&amp;"D")</f>
        <v>#NAME?</v>
      </c>
      <c r="Z1344" s="680" t="e">
        <f ca="1"/>
        <v>#N/A</v>
      </c>
      <c r="AA1344" s="685"/>
      <c r="AB1344" s="684"/>
    </row>
    <row r="1345" spans="22:28" x14ac:dyDescent="0.2">
      <c r="V1345" s="687"/>
      <c r="W1345" s="686" t="str">
        <f t="shared" si="27"/>
        <v>1w</v>
      </c>
      <c r="X1345" s="682" t="e">
        <f ca="1">_xll.qlCalendarAdvance(Calendar,X1344,W1345,"f",FALSE)</f>
        <v>#NAME?</v>
      </c>
      <c r="Y1345" s="681" t="e">
        <f ca="1">_xll.qlCalendarAdvance(Calendar,X1345,NDays&amp;"D")</f>
        <v>#NAME?</v>
      </c>
      <c r="Z1345" s="680" t="e">
        <f ca="1"/>
        <v>#N/A</v>
      </c>
      <c r="AA1345" s="685"/>
      <c r="AB1345" s="684"/>
    </row>
    <row r="1346" spans="22:28" x14ac:dyDescent="0.2">
      <c r="V1346" s="687"/>
      <c r="W1346" s="686" t="str">
        <f t="shared" si="27"/>
        <v>1w</v>
      </c>
      <c r="X1346" s="682" t="e">
        <f ca="1">_xll.qlCalendarAdvance(Calendar,X1345,W1346,"f",FALSE)</f>
        <v>#NAME?</v>
      </c>
      <c r="Y1346" s="681" t="e">
        <f ca="1">_xll.qlCalendarAdvance(Calendar,X1346,NDays&amp;"D")</f>
        <v>#NAME?</v>
      </c>
      <c r="Z1346" s="680" t="e">
        <f ca="1"/>
        <v>#N/A</v>
      </c>
      <c r="AA1346" s="685"/>
      <c r="AB1346" s="684"/>
    </row>
    <row r="1347" spans="22:28" x14ac:dyDescent="0.2">
      <c r="V1347" s="687"/>
      <c r="W1347" s="686" t="str">
        <f t="shared" si="27"/>
        <v>1w</v>
      </c>
      <c r="X1347" s="682" t="e">
        <f ca="1">_xll.qlCalendarAdvance(Calendar,X1346,W1347,"f",FALSE)</f>
        <v>#NAME?</v>
      </c>
      <c r="Y1347" s="681" t="e">
        <f ca="1">_xll.qlCalendarAdvance(Calendar,X1347,NDays&amp;"D")</f>
        <v>#NAME?</v>
      </c>
      <c r="Z1347" s="680" t="e">
        <f ca="1"/>
        <v>#N/A</v>
      </c>
      <c r="AA1347" s="685"/>
      <c r="AB1347" s="684"/>
    </row>
    <row r="1348" spans="22:28" x14ac:dyDescent="0.2">
      <c r="V1348" s="687"/>
      <c r="W1348" s="686" t="str">
        <f t="shared" si="27"/>
        <v>1w</v>
      </c>
      <c r="X1348" s="682" t="e">
        <f ca="1">_xll.qlCalendarAdvance(Calendar,X1347,W1348,"f",FALSE)</f>
        <v>#NAME?</v>
      </c>
      <c r="Y1348" s="681" t="e">
        <f ca="1">_xll.qlCalendarAdvance(Calendar,X1348,NDays&amp;"D")</f>
        <v>#NAME?</v>
      </c>
      <c r="Z1348" s="680" t="e">
        <f ca="1"/>
        <v>#N/A</v>
      </c>
      <c r="AA1348" s="685"/>
      <c r="AB1348" s="684"/>
    </row>
    <row r="1349" spans="22:28" x14ac:dyDescent="0.2">
      <c r="V1349" s="687"/>
      <c r="W1349" s="686" t="str">
        <f t="shared" si="27"/>
        <v>1w</v>
      </c>
      <c r="X1349" s="682" t="e">
        <f ca="1">_xll.qlCalendarAdvance(Calendar,X1348,W1349,"f",FALSE)</f>
        <v>#NAME?</v>
      </c>
      <c r="Y1349" s="681" t="e">
        <f ca="1">_xll.qlCalendarAdvance(Calendar,X1349,NDays&amp;"D")</f>
        <v>#NAME?</v>
      </c>
      <c r="Z1349" s="680" t="e">
        <f ca="1"/>
        <v>#N/A</v>
      </c>
      <c r="AA1349" s="685"/>
      <c r="AB1349" s="684"/>
    </row>
    <row r="1350" spans="22:28" x14ac:dyDescent="0.2">
      <c r="V1350" s="687"/>
      <c r="W1350" s="686" t="str">
        <f t="shared" si="27"/>
        <v>1w</v>
      </c>
      <c r="X1350" s="682" t="e">
        <f ca="1">_xll.qlCalendarAdvance(Calendar,X1349,W1350,"f",FALSE)</f>
        <v>#NAME?</v>
      </c>
      <c r="Y1350" s="681" t="e">
        <f ca="1">_xll.qlCalendarAdvance(Calendar,X1350,NDays&amp;"D")</f>
        <v>#NAME?</v>
      </c>
      <c r="Z1350" s="680" t="e">
        <f ca="1"/>
        <v>#N/A</v>
      </c>
      <c r="AA1350" s="685"/>
      <c r="AB1350" s="684"/>
    </row>
    <row r="1351" spans="22:28" x14ac:dyDescent="0.2">
      <c r="V1351" s="687"/>
      <c r="W1351" s="686" t="str">
        <f t="shared" si="27"/>
        <v>1w</v>
      </c>
      <c r="X1351" s="682" t="e">
        <f ca="1">_xll.qlCalendarAdvance(Calendar,X1350,W1351,"f",FALSE)</f>
        <v>#NAME?</v>
      </c>
      <c r="Y1351" s="681" t="e">
        <f ca="1">_xll.qlCalendarAdvance(Calendar,X1351,NDays&amp;"D")</f>
        <v>#NAME?</v>
      </c>
      <c r="Z1351" s="680" t="e">
        <f ca="1"/>
        <v>#N/A</v>
      </c>
      <c r="AA1351" s="685"/>
      <c r="AB1351" s="684"/>
    </row>
    <row r="1352" spans="22:28" x14ac:dyDescent="0.2">
      <c r="V1352" s="687"/>
      <c r="W1352" s="686" t="str">
        <f t="shared" si="27"/>
        <v>1w</v>
      </c>
      <c r="X1352" s="682" t="e">
        <f ca="1">_xll.qlCalendarAdvance(Calendar,X1351,W1352,"f",FALSE)</f>
        <v>#NAME?</v>
      </c>
      <c r="Y1352" s="681" t="e">
        <f ca="1">_xll.qlCalendarAdvance(Calendar,X1352,NDays&amp;"D")</f>
        <v>#NAME?</v>
      </c>
      <c r="Z1352" s="680" t="e">
        <f ca="1"/>
        <v>#N/A</v>
      </c>
      <c r="AA1352" s="685"/>
      <c r="AB1352" s="684"/>
    </row>
    <row r="1353" spans="22:28" x14ac:dyDescent="0.2">
      <c r="V1353" s="687"/>
      <c r="W1353" s="686" t="str">
        <f t="shared" si="27"/>
        <v>1w</v>
      </c>
      <c r="X1353" s="682" t="e">
        <f ca="1">_xll.qlCalendarAdvance(Calendar,X1352,W1353,"f",FALSE)</f>
        <v>#NAME?</v>
      </c>
      <c r="Y1353" s="681" t="e">
        <f ca="1">_xll.qlCalendarAdvance(Calendar,X1353,NDays&amp;"D")</f>
        <v>#NAME?</v>
      </c>
      <c r="Z1353" s="680" t="e">
        <f ca="1"/>
        <v>#N/A</v>
      </c>
      <c r="AA1353" s="685"/>
      <c r="AB1353" s="684"/>
    </row>
    <row r="1354" spans="22:28" x14ac:dyDescent="0.2">
      <c r="V1354" s="687"/>
      <c r="W1354" s="686" t="str">
        <f t="shared" si="27"/>
        <v>1w</v>
      </c>
      <c r="X1354" s="682" t="e">
        <f ca="1">_xll.qlCalendarAdvance(Calendar,X1353,W1354,"f",FALSE)</f>
        <v>#NAME?</v>
      </c>
      <c r="Y1354" s="681" t="e">
        <f ca="1">_xll.qlCalendarAdvance(Calendar,X1354,NDays&amp;"D")</f>
        <v>#NAME?</v>
      </c>
      <c r="Z1354" s="680" t="e">
        <f ca="1"/>
        <v>#N/A</v>
      </c>
      <c r="AA1354" s="685"/>
      <c r="AB1354" s="684"/>
    </row>
    <row r="1355" spans="22:28" x14ac:dyDescent="0.2">
      <c r="V1355" s="687"/>
      <c r="W1355" s="686" t="str">
        <f t="shared" si="27"/>
        <v>1w</v>
      </c>
      <c r="X1355" s="682" t="e">
        <f ca="1">_xll.qlCalendarAdvance(Calendar,X1354,W1355,"f",FALSE)</f>
        <v>#NAME?</v>
      </c>
      <c r="Y1355" s="681" t="e">
        <f ca="1">_xll.qlCalendarAdvance(Calendar,X1355,NDays&amp;"D")</f>
        <v>#NAME?</v>
      </c>
      <c r="Z1355" s="680" t="e">
        <f ca="1"/>
        <v>#N/A</v>
      </c>
      <c r="AA1355" s="685"/>
      <c r="AB1355" s="684"/>
    </row>
    <row r="1356" spans="22:28" x14ac:dyDescent="0.2">
      <c r="V1356" s="687"/>
      <c r="W1356" s="686" t="str">
        <f t="shared" si="27"/>
        <v>1w</v>
      </c>
      <c r="X1356" s="682" t="e">
        <f ca="1">_xll.qlCalendarAdvance(Calendar,X1355,W1356,"f",FALSE)</f>
        <v>#NAME?</v>
      </c>
      <c r="Y1356" s="681" t="e">
        <f ca="1">_xll.qlCalendarAdvance(Calendar,X1356,NDays&amp;"D")</f>
        <v>#NAME?</v>
      </c>
      <c r="Z1356" s="680" t="e">
        <f ca="1"/>
        <v>#N/A</v>
      </c>
      <c r="AA1356" s="685"/>
      <c r="AB1356" s="684"/>
    </row>
    <row r="1357" spans="22:28" x14ac:dyDescent="0.2">
      <c r="V1357" s="687"/>
      <c r="W1357" s="686" t="str">
        <f t="shared" si="27"/>
        <v>1w</v>
      </c>
      <c r="X1357" s="682" t="e">
        <f ca="1">_xll.qlCalendarAdvance(Calendar,X1356,W1357,"f",FALSE)</f>
        <v>#NAME?</v>
      </c>
      <c r="Y1357" s="681" t="e">
        <f ca="1">_xll.qlCalendarAdvance(Calendar,X1357,NDays&amp;"D")</f>
        <v>#NAME?</v>
      </c>
      <c r="Z1357" s="680" t="e">
        <f ca="1"/>
        <v>#N/A</v>
      </c>
      <c r="AA1357" s="685"/>
      <c r="AB1357" s="684"/>
    </row>
    <row r="1358" spans="22:28" x14ac:dyDescent="0.2">
      <c r="V1358" s="687"/>
      <c r="W1358" s="686" t="str">
        <f t="shared" si="27"/>
        <v>1w</v>
      </c>
      <c r="X1358" s="682" t="e">
        <f ca="1">_xll.qlCalendarAdvance(Calendar,X1357,W1358,"f",FALSE)</f>
        <v>#NAME?</v>
      </c>
      <c r="Y1358" s="681" t="e">
        <f ca="1">_xll.qlCalendarAdvance(Calendar,X1358,NDays&amp;"D")</f>
        <v>#NAME?</v>
      </c>
      <c r="Z1358" s="680" t="e">
        <f ca="1"/>
        <v>#N/A</v>
      </c>
      <c r="AA1358" s="685"/>
      <c r="AB1358" s="684"/>
    </row>
    <row r="1359" spans="22:28" x14ac:dyDescent="0.2">
      <c r="V1359" s="687"/>
      <c r="W1359" s="686" t="str">
        <f t="shared" si="27"/>
        <v>1w</v>
      </c>
      <c r="X1359" s="682" t="e">
        <f ca="1">_xll.qlCalendarAdvance(Calendar,X1358,W1359,"f",FALSE)</f>
        <v>#NAME?</v>
      </c>
      <c r="Y1359" s="681" t="e">
        <f ca="1">_xll.qlCalendarAdvance(Calendar,X1359,NDays&amp;"D")</f>
        <v>#NAME?</v>
      </c>
      <c r="Z1359" s="680" t="e">
        <f ca="1"/>
        <v>#N/A</v>
      </c>
      <c r="AA1359" s="685"/>
      <c r="AB1359" s="684"/>
    </row>
    <row r="1360" spans="22:28" x14ac:dyDescent="0.2">
      <c r="V1360" s="687"/>
      <c r="W1360" s="686" t="str">
        <f t="shared" si="27"/>
        <v>1w</v>
      </c>
      <c r="X1360" s="682" t="e">
        <f ca="1">_xll.qlCalendarAdvance(Calendar,X1359,W1360,"f",FALSE)</f>
        <v>#NAME?</v>
      </c>
      <c r="Y1360" s="681" t="e">
        <f ca="1">_xll.qlCalendarAdvance(Calendar,X1360,NDays&amp;"D")</f>
        <v>#NAME?</v>
      </c>
      <c r="Z1360" s="680" t="e">
        <f ca="1"/>
        <v>#N/A</v>
      </c>
      <c r="AA1360" s="685"/>
      <c r="AB1360" s="684"/>
    </row>
    <row r="1361" spans="22:28" x14ac:dyDescent="0.2">
      <c r="V1361" s="687"/>
      <c r="W1361" s="686" t="str">
        <f t="shared" si="27"/>
        <v>1w</v>
      </c>
      <c r="X1361" s="682" t="e">
        <f ca="1">_xll.qlCalendarAdvance(Calendar,X1360,W1361,"f",FALSE)</f>
        <v>#NAME?</v>
      </c>
      <c r="Y1361" s="681" t="e">
        <f ca="1">_xll.qlCalendarAdvance(Calendar,X1361,NDays&amp;"D")</f>
        <v>#NAME?</v>
      </c>
      <c r="Z1361" s="680" t="e">
        <f ca="1"/>
        <v>#N/A</v>
      </c>
      <c r="AA1361" s="685"/>
      <c r="AB1361" s="684"/>
    </row>
    <row r="1362" spans="22:28" x14ac:dyDescent="0.2">
      <c r="V1362" s="687"/>
      <c r="W1362" s="686" t="str">
        <f t="shared" ref="W1362:W1425" si="28">W1361</f>
        <v>1w</v>
      </c>
      <c r="X1362" s="682" t="e">
        <f ca="1">_xll.qlCalendarAdvance(Calendar,X1361,W1362,"f",FALSE)</f>
        <v>#NAME?</v>
      </c>
      <c r="Y1362" s="681" t="e">
        <f ca="1">_xll.qlCalendarAdvance(Calendar,X1362,NDays&amp;"D")</f>
        <v>#NAME?</v>
      </c>
      <c r="Z1362" s="680" t="e">
        <f ca="1"/>
        <v>#N/A</v>
      </c>
      <c r="AA1362" s="685"/>
      <c r="AB1362" s="684"/>
    </row>
    <row r="1363" spans="22:28" x14ac:dyDescent="0.2">
      <c r="V1363" s="687"/>
      <c r="W1363" s="686" t="str">
        <f t="shared" si="28"/>
        <v>1w</v>
      </c>
      <c r="X1363" s="682" t="e">
        <f ca="1">_xll.qlCalendarAdvance(Calendar,X1362,W1363,"f",FALSE)</f>
        <v>#NAME?</v>
      </c>
      <c r="Y1363" s="681" t="e">
        <f ca="1">_xll.qlCalendarAdvance(Calendar,X1363,NDays&amp;"D")</f>
        <v>#NAME?</v>
      </c>
      <c r="Z1363" s="680" t="e">
        <f ca="1"/>
        <v>#N/A</v>
      </c>
      <c r="AA1363" s="685"/>
      <c r="AB1363" s="684"/>
    </row>
    <row r="1364" spans="22:28" x14ac:dyDescent="0.2">
      <c r="V1364" s="687"/>
      <c r="W1364" s="686" t="str">
        <f t="shared" si="28"/>
        <v>1w</v>
      </c>
      <c r="X1364" s="682" t="e">
        <f ca="1">_xll.qlCalendarAdvance(Calendar,X1363,W1364,"f",FALSE)</f>
        <v>#NAME?</v>
      </c>
      <c r="Y1364" s="681" t="e">
        <f ca="1">_xll.qlCalendarAdvance(Calendar,X1364,NDays&amp;"D")</f>
        <v>#NAME?</v>
      </c>
      <c r="Z1364" s="680" t="e">
        <f ca="1"/>
        <v>#N/A</v>
      </c>
      <c r="AA1364" s="685"/>
      <c r="AB1364" s="684"/>
    </row>
    <row r="1365" spans="22:28" x14ac:dyDescent="0.2">
      <c r="V1365" s="687"/>
      <c r="W1365" s="686" t="str">
        <f t="shared" si="28"/>
        <v>1w</v>
      </c>
      <c r="X1365" s="682" t="e">
        <f ca="1">_xll.qlCalendarAdvance(Calendar,X1364,W1365,"f",FALSE)</f>
        <v>#NAME?</v>
      </c>
      <c r="Y1365" s="681" t="e">
        <f ca="1">_xll.qlCalendarAdvance(Calendar,X1365,NDays&amp;"D")</f>
        <v>#NAME?</v>
      </c>
      <c r="Z1365" s="680" t="e">
        <f ca="1"/>
        <v>#N/A</v>
      </c>
      <c r="AA1365" s="685"/>
      <c r="AB1365" s="684"/>
    </row>
    <row r="1366" spans="22:28" x14ac:dyDescent="0.2">
      <c r="V1366" s="687"/>
      <c r="W1366" s="686" t="str">
        <f t="shared" si="28"/>
        <v>1w</v>
      </c>
      <c r="X1366" s="682" t="e">
        <f ca="1">_xll.qlCalendarAdvance(Calendar,X1365,W1366,"f",FALSE)</f>
        <v>#NAME?</v>
      </c>
      <c r="Y1366" s="681" t="e">
        <f ca="1">_xll.qlCalendarAdvance(Calendar,X1366,NDays&amp;"D")</f>
        <v>#NAME?</v>
      </c>
      <c r="Z1366" s="680" t="e">
        <f ca="1"/>
        <v>#N/A</v>
      </c>
      <c r="AA1366" s="685"/>
      <c r="AB1366" s="684"/>
    </row>
    <row r="1367" spans="22:28" x14ac:dyDescent="0.2">
      <c r="V1367" s="687"/>
      <c r="W1367" s="686" t="str">
        <f t="shared" si="28"/>
        <v>1w</v>
      </c>
      <c r="X1367" s="682" t="e">
        <f ca="1">_xll.qlCalendarAdvance(Calendar,X1366,W1367,"f",FALSE)</f>
        <v>#NAME?</v>
      </c>
      <c r="Y1367" s="681" t="e">
        <f ca="1">_xll.qlCalendarAdvance(Calendar,X1367,NDays&amp;"D")</f>
        <v>#NAME?</v>
      </c>
      <c r="Z1367" s="680" t="e">
        <f ca="1"/>
        <v>#N/A</v>
      </c>
      <c r="AA1367" s="685"/>
      <c r="AB1367" s="684"/>
    </row>
    <row r="1368" spans="22:28" x14ac:dyDescent="0.2">
      <c r="V1368" s="687"/>
      <c r="W1368" s="686" t="str">
        <f t="shared" si="28"/>
        <v>1w</v>
      </c>
      <c r="X1368" s="682" t="e">
        <f ca="1">_xll.qlCalendarAdvance(Calendar,X1367,W1368,"f",FALSE)</f>
        <v>#NAME?</v>
      </c>
      <c r="Y1368" s="681" t="e">
        <f ca="1">_xll.qlCalendarAdvance(Calendar,X1368,NDays&amp;"D")</f>
        <v>#NAME?</v>
      </c>
      <c r="Z1368" s="680" t="e">
        <f ca="1"/>
        <v>#N/A</v>
      </c>
      <c r="AA1368" s="685"/>
      <c r="AB1368" s="684"/>
    </row>
    <row r="1369" spans="22:28" x14ac:dyDescent="0.2">
      <c r="V1369" s="687"/>
      <c r="W1369" s="686" t="str">
        <f t="shared" si="28"/>
        <v>1w</v>
      </c>
      <c r="X1369" s="682" t="e">
        <f ca="1">_xll.qlCalendarAdvance(Calendar,X1368,W1369,"f",FALSE)</f>
        <v>#NAME?</v>
      </c>
      <c r="Y1369" s="681" t="e">
        <f ca="1">_xll.qlCalendarAdvance(Calendar,X1369,NDays&amp;"D")</f>
        <v>#NAME?</v>
      </c>
      <c r="Z1369" s="680" t="e">
        <f ca="1"/>
        <v>#N/A</v>
      </c>
      <c r="AA1369" s="685"/>
      <c r="AB1369" s="684"/>
    </row>
    <row r="1370" spans="22:28" x14ac:dyDescent="0.2">
      <c r="V1370" s="687"/>
      <c r="W1370" s="686" t="str">
        <f t="shared" si="28"/>
        <v>1w</v>
      </c>
      <c r="X1370" s="682" t="e">
        <f ca="1">_xll.qlCalendarAdvance(Calendar,X1369,W1370,"f",FALSE)</f>
        <v>#NAME?</v>
      </c>
      <c r="Y1370" s="681" t="e">
        <f ca="1">_xll.qlCalendarAdvance(Calendar,X1370,NDays&amp;"D")</f>
        <v>#NAME?</v>
      </c>
      <c r="Z1370" s="680" t="e">
        <f ca="1"/>
        <v>#N/A</v>
      </c>
      <c r="AA1370" s="685"/>
      <c r="AB1370" s="684"/>
    </row>
    <row r="1371" spans="22:28" x14ac:dyDescent="0.2">
      <c r="V1371" s="687"/>
      <c r="W1371" s="686" t="str">
        <f t="shared" si="28"/>
        <v>1w</v>
      </c>
      <c r="X1371" s="682" t="e">
        <f ca="1">_xll.qlCalendarAdvance(Calendar,X1370,W1371,"f",FALSE)</f>
        <v>#NAME?</v>
      </c>
      <c r="Y1371" s="681" t="e">
        <f ca="1">_xll.qlCalendarAdvance(Calendar,X1371,NDays&amp;"D")</f>
        <v>#NAME?</v>
      </c>
      <c r="Z1371" s="680" t="e">
        <f ca="1"/>
        <v>#N/A</v>
      </c>
      <c r="AA1371" s="685"/>
      <c r="AB1371" s="684"/>
    </row>
    <row r="1372" spans="22:28" x14ac:dyDescent="0.2">
      <c r="V1372" s="687"/>
      <c r="W1372" s="686" t="str">
        <f t="shared" si="28"/>
        <v>1w</v>
      </c>
      <c r="X1372" s="682" t="e">
        <f ca="1">_xll.qlCalendarAdvance(Calendar,X1371,W1372,"f",FALSE)</f>
        <v>#NAME?</v>
      </c>
      <c r="Y1372" s="681" t="e">
        <f ca="1">_xll.qlCalendarAdvance(Calendar,X1372,NDays&amp;"D")</f>
        <v>#NAME?</v>
      </c>
      <c r="Z1372" s="680" t="e">
        <f ca="1"/>
        <v>#N/A</v>
      </c>
      <c r="AA1372" s="685"/>
      <c r="AB1372" s="684"/>
    </row>
    <row r="1373" spans="22:28" x14ac:dyDescent="0.2">
      <c r="V1373" s="687"/>
      <c r="W1373" s="686" t="str">
        <f t="shared" si="28"/>
        <v>1w</v>
      </c>
      <c r="X1373" s="682" t="e">
        <f ca="1">_xll.qlCalendarAdvance(Calendar,X1372,W1373,"f",FALSE)</f>
        <v>#NAME?</v>
      </c>
      <c r="Y1373" s="681" t="e">
        <f ca="1">_xll.qlCalendarAdvance(Calendar,X1373,NDays&amp;"D")</f>
        <v>#NAME?</v>
      </c>
      <c r="Z1373" s="680" t="e">
        <f ca="1"/>
        <v>#N/A</v>
      </c>
      <c r="AA1373" s="685"/>
      <c r="AB1373" s="684"/>
    </row>
    <row r="1374" spans="22:28" x14ac:dyDescent="0.2">
      <c r="V1374" s="687"/>
      <c r="W1374" s="686" t="str">
        <f t="shared" si="28"/>
        <v>1w</v>
      </c>
      <c r="X1374" s="682" t="e">
        <f ca="1">_xll.qlCalendarAdvance(Calendar,X1373,W1374,"f",FALSE)</f>
        <v>#NAME?</v>
      </c>
      <c r="Y1374" s="681" t="e">
        <f ca="1">_xll.qlCalendarAdvance(Calendar,X1374,NDays&amp;"D")</f>
        <v>#NAME?</v>
      </c>
      <c r="Z1374" s="680" t="e">
        <f ca="1"/>
        <v>#N/A</v>
      </c>
      <c r="AA1374" s="685"/>
      <c r="AB1374" s="684"/>
    </row>
    <row r="1375" spans="22:28" x14ac:dyDescent="0.2">
      <c r="V1375" s="687"/>
      <c r="W1375" s="686" t="str">
        <f t="shared" si="28"/>
        <v>1w</v>
      </c>
      <c r="X1375" s="682" t="e">
        <f ca="1">_xll.qlCalendarAdvance(Calendar,X1374,W1375,"f",FALSE)</f>
        <v>#NAME?</v>
      </c>
      <c r="Y1375" s="681" t="e">
        <f ca="1">_xll.qlCalendarAdvance(Calendar,X1375,NDays&amp;"D")</f>
        <v>#NAME?</v>
      </c>
      <c r="Z1375" s="680" t="e">
        <f ca="1"/>
        <v>#N/A</v>
      </c>
      <c r="AA1375" s="685"/>
      <c r="AB1375" s="684"/>
    </row>
    <row r="1376" spans="22:28" x14ac:dyDescent="0.2">
      <c r="V1376" s="687"/>
      <c r="W1376" s="686" t="str">
        <f t="shared" si="28"/>
        <v>1w</v>
      </c>
      <c r="X1376" s="682" t="e">
        <f ca="1">_xll.qlCalendarAdvance(Calendar,X1375,W1376,"f",FALSE)</f>
        <v>#NAME?</v>
      </c>
      <c r="Y1376" s="681" t="e">
        <f ca="1">_xll.qlCalendarAdvance(Calendar,X1376,NDays&amp;"D")</f>
        <v>#NAME?</v>
      </c>
      <c r="Z1376" s="680" t="e">
        <f ca="1"/>
        <v>#N/A</v>
      </c>
      <c r="AA1376" s="685"/>
      <c r="AB1376" s="684"/>
    </row>
    <row r="1377" spans="22:28" x14ac:dyDescent="0.2">
      <c r="V1377" s="687"/>
      <c r="W1377" s="686" t="str">
        <f t="shared" si="28"/>
        <v>1w</v>
      </c>
      <c r="X1377" s="682" t="e">
        <f ca="1">_xll.qlCalendarAdvance(Calendar,X1376,W1377,"f",FALSE)</f>
        <v>#NAME?</v>
      </c>
      <c r="Y1377" s="681" t="e">
        <f ca="1">_xll.qlCalendarAdvance(Calendar,X1377,NDays&amp;"D")</f>
        <v>#NAME?</v>
      </c>
      <c r="Z1377" s="680" t="e">
        <f ca="1"/>
        <v>#N/A</v>
      </c>
      <c r="AA1377" s="685"/>
      <c r="AB1377" s="684"/>
    </row>
    <row r="1378" spans="22:28" x14ac:dyDescent="0.2">
      <c r="V1378" s="687"/>
      <c r="W1378" s="686" t="str">
        <f t="shared" si="28"/>
        <v>1w</v>
      </c>
      <c r="X1378" s="682" t="e">
        <f ca="1">_xll.qlCalendarAdvance(Calendar,X1377,W1378,"f",FALSE)</f>
        <v>#NAME?</v>
      </c>
      <c r="Y1378" s="681" t="e">
        <f ca="1">_xll.qlCalendarAdvance(Calendar,X1378,NDays&amp;"D")</f>
        <v>#NAME?</v>
      </c>
      <c r="Z1378" s="680" t="e">
        <f ca="1"/>
        <v>#N/A</v>
      </c>
      <c r="AA1378" s="685"/>
      <c r="AB1378" s="684"/>
    </row>
    <row r="1379" spans="22:28" x14ac:dyDescent="0.2">
      <c r="V1379" s="687"/>
      <c r="W1379" s="686" t="str">
        <f t="shared" si="28"/>
        <v>1w</v>
      </c>
      <c r="X1379" s="682" t="e">
        <f ca="1">_xll.qlCalendarAdvance(Calendar,X1378,W1379,"f",FALSE)</f>
        <v>#NAME?</v>
      </c>
      <c r="Y1379" s="681" t="e">
        <f ca="1">_xll.qlCalendarAdvance(Calendar,X1379,NDays&amp;"D")</f>
        <v>#NAME?</v>
      </c>
      <c r="Z1379" s="680" t="e">
        <f ca="1"/>
        <v>#N/A</v>
      </c>
      <c r="AA1379" s="685"/>
      <c r="AB1379" s="684"/>
    </row>
    <row r="1380" spans="22:28" x14ac:dyDescent="0.2">
      <c r="V1380" s="687"/>
      <c r="W1380" s="686" t="str">
        <f t="shared" si="28"/>
        <v>1w</v>
      </c>
      <c r="X1380" s="682" t="e">
        <f ca="1">_xll.qlCalendarAdvance(Calendar,X1379,W1380,"f",FALSE)</f>
        <v>#NAME?</v>
      </c>
      <c r="Y1380" s="681" t="e">
        <f ca="1">_xll.qlCalendarAdvance(Calendar,X1380,NDays&amp;"D")</f>
        <v>#NAME?</v>
      </c>
      <c r="Z1380" s="680" t="e">
        <f ca="1"/>
        <v>#N/A</v>
      </c>
      <c r="AA1380" s="685"/>
      <c r="AB1380" s="684"/>
    </row>
    <row r="1381" spans="22:28" x14ac:dyDescent="0.2">
      <c r="V1381" s="687"/>
      <c r="W1381" s="686" t="str">
        <f t="shared" si="28"/>
        <v>1w</v>
      </c>
      <c r="X1381" s="682" t="e">
        <f ca="1">_xll.qlCalendarAdvance(Calendar,X1380,W1381,"f",FALSE)</f>
        <v>#NAME?</v>
      </c>
      <c r="Y1381" s="681" t="e">
        <f ca="1">_xll.qlCalendarAdvance(Calendar,X1381,NDays&amp;"D")</f>
        <v>#NAME?</v>
      </c>
      <c r="Z1381" s="680" t="e">
        <f ca="1"/>
        <v>#N/A</v>
      </c>
      <c r="AA1381" s="685"/>
      <c r="AB1381" s="684"/>
    </row>
    <row r="1382" spans="22:28" x14ac:dyDescent="0.2">
      <c r="V1382" s="687"/>
      <c r="W1382" s="686" t="str">
        <f t="shared" si="28"/>
        <v>1w</v>
      </c>
      <c r="X1382" s="682" t="e">
        <f ca="1">_xll.qlCalendarAdvance(Calendar,X1381,W1382,"f",FALSE)</f>
        <v>#NAME?</v>
      </c>
      <c r="Y1382" s="681" t="e">
        <f ca="1">_xll.qlCalendarAdvance(Calendar,X1382,NDays&amp;"D")</f>
        <v>#NAME?</v>
      </c>
      <c r="Z1382" s="680" t="e">
        <f ca="1"/>
        <v>#N/A</v>
      </c>
      <c r="AA1382" s="685"/>
      <c r="AB1382" s="684"/>
    </row>
    <row r="1383" spans="22:28" x14ac:dyDescent="0.2">
      <c r="V1383" s="687"/>
      <c r="W1383" s="686" t="str">
        <f t="shared" si="28"/>
        <v>1w</v>
      </c>
      <c r="X1383" s="682" t="e">
        <f ca="1">_xll.qlCalendarAdvance(Calendar,X1382,W1383,"f",FALSE)</f>
        <v>#NAME?</v>
      </c>
      <c r="Y1383" s="681" t="e">
        <f ca="1">_xll.qlCalendarAdvance(Calendar,X1383,NDays&amp;"D")</f>
        <v>#NAME?</v>
      </c>
      <c r="Z1383" s="680" t="e">
        <f ca="1"/>
        <v>#N/A</v>
      </c>
      <c r="AA1383" s="685"/>
      <c r="AB1383" s="684"/>
    </row>
    <row r="1384" spans="22:28" x14ac:dyDescent="0.2">
      <c r="V1384" s="687"/>
      <c r="W1384" s="686" t="str">
        <f t="shared" si="28"/>
        <v>1w</v>
      </c>
      <c r="X1384" s="682" t="e">
        <f ca="1">_xll.qlCalendarAdvance(Calendar,X1383,W1384,"f",FALSE)</f>
        <v>#NAME?</v>
      </c>
      <c r="Y1384" s="681" t="e">
        <f ca="1">_xll.qlCalendarAdvance(Calendar,X1384,NDays&amp;"D")</f>
        <v>#NAME?</v>
      </c>
      <c r="Z1384" s="680" t="e">
        <f ca="1"/>
        <v>#N/A</v>
      </c>
      <c r="AA1384" s="685"/>
      <c r="AB1384" s="684"/>
    </row>
    <row r="1385" spans="22:28" x14ac:dyDescent="0.2">
      <c r="V1385" s="687"/>
      <c r="W1385" s="686" t="str">
        <f t="shared" si="28"/>
        <v>1w</v>
      </c>
      <c r="X1385" s="682" t="e">
        <f ca="1">_xll.qlCalendarAdvance(Calendar,X1384,W1385,"f",FALSE)</f>
        <v>#NAME?</v>
      </c>
      <c r="Y1385" s="681" t="e">
        <f ca="1">_xll.qlCalendarAdvance(Calendar,X1385,NDays&amp;"D")</f>
        <v>#NAME?</v>
      </c>
      <c r="Z1385" s="680" t="e">
        <f ca="1"/>
        <v>#N/A</v>
      </c>
      <c r="AA1385" s="685"/>
      <c r="AB1385" s="684"/>
    </row>
    <row r="1386" spans="22:28" x14ac:dyDescent="0.2">
      <c r="V1386" s="687"/>
      <c r="W1386" s="686" t="str">
        <f t="shared" si="28"/>
        <v>1w</v>
      </c>
      <c r="X1386" s="682" t="e">
        <f ca="1">_xll.qlCalendarAdvance(Calendar,X1385,W1386,"f",FALSE)</f>
        <v>#NAME?</v>
      </c>
      <c r="Y1386" s="681" t="e">
        <f ca="1">_xll.qlCalendarAdvance(Calendar,X1386,NDays&amp;"D")</f>
        <v>#NAME?</v>
      </c>
      <c r="Z1386" s="680" t="e">
        <f ca="1"/>
        <v>#N/A</v>
      </c>
      <c r="AA1386" s="685"/>
      <c r="AB1386" s="684"/>
    </row>
    <row r="1387" spans="22:28" x14ac:dyDescent="0.2">
      <c r="V1387" s="687"/>
      <c r="W1387" s="686" t="str">
        <f t="shared" si="28"/>
        <v>1w</v>
      </c>
      <c r="X1387" s="682" t="e">
        <f ca="1">_xll.qlCalendarAdvance(Calendar,X1386,W1387,"f",FALSE)</f>
        <v>#NAME?</v>
      </c>
      <c r="Y1387" s="681" t="e">
        <f ca="1">_xll.qlCalendarAdvance(Calendar,X1387,NDays&amp;"D")</f>
        <v>#NAME?</v>
      </c>
      <c r="Z1387" s="680" t="e">
        <f ca="1"/>
        <v>#N/A</v>
      </c>
      <c r="AA1387" s="685"/>
      <c r="AB1387" s="684"/>
    </row>
    <row r="1388" spans="22:28" x14ac:dyDescent="0.2">
      <c r="V1388" s="687"/>
      <c r="W1388" s="686" t="str">
        <f t="shared" si="28"/>
        <v>1w</v>
      </c>
      <c r="X1388" s="682" t="e">
        <f ca="1">_xll.qlCalendarAdvance(Calendar,X1387,W1388,"f",FALSE)</f>
        <v>#NAME?</v>
      </c>
      <c r="Y1388" s="681" t="e">
        <f ca="1">_xll.qlCalendarAdvance(Calendar,X1388,NDays&amp;"D")</f>
        <v>#NAME?</v>
      </c>
      <c r="Z1388" s="680" t="e">
        <f ca="1"/>
        <v>#N/A</v>
      </c>
      <c r="AA1388" s="685"/>
      <c r="AB1388" s="684"/>
    </row>
    <row r="1389" spans="22:28" x14ac:dyDescent="0.2">
      <c r="V1389" s="687"/>
      <c r="W1389" s="686" t="str">
        <f t="shared" si="28"/>
        <v>1w</v>
      </c>
      <c r="X1389" s="682" t="e">
        <f ca="1">_xll.qlCalendarAdvance(Calendar,X1388,W1389,"f",FALSE)</f>
        <v>#NAME?</v>
      </c>
      <c r="Y1389" s="681" t="e">
        <f ca="1">_xll.qlCalendarAdvance(Calendar,X1389,NDays&amp;"D")</f>
        <v>#NAME?</v>
      </c>
      <c r="Z1389" s="680" t="e">
        <f ca="1"/>
        <v>#N/A</v>
      </c>
      <c r="AA1389" s="685"/>
      <c r="AB1389" s="684"/>
    </row>
    <row r="1390" spans="22:28" x14ac:dyDescent="0.2">
      <c r="V1390" s="687"/>
      <c r="W1390" s="686" t="str">
        <f t="shared" si="28"/>
        <v>1w</v>
      </c>
      <c r="X1390" s="682" t="e">
        <f ca="1">_xll.qlCalendarAdvance(Calendar,X1389,W1390,"f",FALSE)</f>
        <v>#NAME?</v>
      </c>
      <c r="Y1390" s="681" t="e">
        <f ca="1">_xll.qlCalendarAdvance(Calendar,X1390,NDays&amp;"D")</f>
        <v>#NAME?</v>
      </c>
      <c r="Z1390" s="680" t="e">
        <f ca="1"/>
        <v>#N/A</v>
      </c>
      <c r="AA1390" s="685"/>
      <c r="AB1390" s="684"/>
    </row>
    <row r="1391" spans="22:28" x14ac:dyDescent="0.2">
      <c r="V1391" s="687"/>
      <c r="W1391" s="686" t="str">
        <f t="shared" si="28"/>
        <v>1w</v>
      </c>
      <c r="X1391" s="682" t="e">
        <f ca="1">_xll.qlCalendarAdvance(Calendar,X1390,W1391,"f",FALSE)</f>
        <v>#NAME?</v>
      </c>
      <c r="Y1391" s="681" t="e">
        <f ca="1">_xll.qlCalendarAdvance(Calendar,X1391,NDays&amp;"D")</f>
        <v>#NAME?</v>
      </c>
      <c r="Z1391" s="680" t="e">
        <f ca="1"/>
        <v>#N/A</v>
      </c>
      <c r="AA1391" s="685"/>
      <c r="AB1391" s="684"/>
    </row>
    <row r="1392" spans="22:28" x14ac:dyDescent="0.2">
      <c r="V1392" s="687"/>
      <c r="W1392" s="686" t="str">
        <f t="shared" si="28"/>
        <v>1w</v>
      </c>
      <c r="X1392" s="682" t="e">
        <f ca="1">_xll.qlCalendarAdvance(Calendar,X1391,W1392,"f",FALSE)</f>
        <v>#NAME?</v>
      </c>
      <c r="Y1392" s="681" t="e">
        <f ca="1">_xll.qlCalendarAdvance(Calendar,X1392,NDays&amp;"D")</f>
        <v>#NAME?</v>
      </c>
      <c r="Z1392" s="680" t="e">
        <f ca="1"/>
        <v>#N/A</v>
      </c>
      <c r="AA1392" s="685"/>
      <c r="AB1392" s="684"/>
    </row>
    <row r="1393" spans="22:28" x14ac:dyDescent="0.2">
      <c r="V1393" s="687"/>
      <c r="W1393" s="686" t="str">
        <f t="shared" si="28"/>
        <v>1w</v>
      </c>
      <c r="X1393" s="682" t="e">
        <f ca="1">_xll.qlCalendarAdvance(Calendar,X1392,W1393,"f",FALSE)</f>
        <v>#NAME?</v>
      </c>
      <c r="Y1393" s="681" t="e">
        <f ca="1">_xll.qlCalendarAdvance(Calendar,X1393,NDays&amp;"D")</f>
        <v>#NAME?</v>
      </c>
      <c r="Z1393" s="680" t="e">
        <f ca="1"/>
        <v>#N/A</v>
      </c>
      <c r="AA1393" s="685"/>
      <c r="AB1393" s="684"/>
    </row>
    <row r="1394" spans="22:28" x14ac:dyDescent="0.2">
      <c r="V1394" s="687"/>
      <c r="W1394" s="686" t="str">
        <f t="shared" si="28"/>
        <v>1w</v>
      </c>
      <c r="X1394" s="682" t="e">
        <f ca="1">_xll.qlCalendarAdvance(Calendar,X1393,W1394,"f",FALSE)</f>
        <v>#NAME?</v>
      </c>
      <c r="Y1394" s="681" t="e">
        <f ca="1">_xll.qlCalendarAdvance(Calendar,X1394,NDays&amp;"D")</f>
        <v>#NAME?</v>
      </c>
      <c r="Z1394" s="680" t="e">
        <f ca="1"/>
        <v>#N/A</v>
      </c>
      <c r="AA1394" s="685"/>
      <c r="AB1394" s="684"/>
    </row>
    <row r="1395" spans="22:28" x14ac:dyDescent="0.2">
      <c r="V1395" s="687"/>
      <c r="W1395" s="686" t="str">
        <f t="shared" si="28"/>
        <v>1w</v>
      </c>
      <c r="X1395" s="682" t="e">
        <f ca="1">_xll.qlCalendarAdvance(Calendar,X1394,W1395,"f",FALSE)</f>
        <v>#NAME?</v>
      </c>
      <c r="Y1395" s="681" t="e">
        <f ca="1">_xll.qlCalendarAdvance(Calendar,X1395,NDays&amp;"D")</f>
        <v>#NAME?</v>
      </c>
      <c r="Z1395" s="680" t="e">
        <f ca="1"/>
        <v>#N/A</v>
      </c>
      <c r="AA1395" s="685"/>
      <c r="AB1395" s="684"/>
    </row>
    <row r="1396" spans="22:28" x14ac:dyDescent="0.2">
      <c r="V1396" s="687"/>
      <c r="W1396" s="686" t="str">
        <f t="shared" si="28"/>
        <v>1w</v>
      </c>
      <c r="X1396" s="682" t="e">
        <f ca="1">_xll.qlCalendarAdvance(Calendar,X1395,W1396,"f",FALSE)</f>
        <v>#NAME?</v>
      </c>
      <c r="Y1396" s="681" t="e">
        <f ca="1">_xll.qlCalendarAdvance(Calendar,X1396,NDays&amp;"D")</f>
        <v>#NAME?</v>
      </c>
      <c r="Z1396" s="680" t="e">
        <f ca="1"/>
        <v>#N/A</v>
      </c>
      <c r="AA1396" s="685"/>
      <c r="AB1396" s="684"/>
    </row>
    <row r="1397" spans="22:28" x14ac:dyDescent="0.2">
      <c r="V1397" s="687"/>
      <c r="W1397" s="686" t="str">
        <f t="shared" si="28"/>
        <v>1w</v>
      </c>
      <c r="X1397" s="682" t="e">
        <f ca="1">_xll.qlCalendarAdvance(Calendar,X1396,W1397,"f",FALSE)</f>
        <v>#NAME?</v>
      </c>
      <c r="Y1397" s="681" t="e">
        <f ca="1">_xll.qlCalendarAdvance(Calendar,X1397,NDays&amp;"D")</f>
        <v>#NAME?</v>
      </c>
      <c r="Z1397" s="680" t="e">
        <f ca="1"/>
        <v>#N/A</v>
      </c>
      <c r="AA1397" s="685"/>
      <c r="AB1397" s="684"/>
    </row>
    <row r="1398" spans="22:28" x14ac:dyDescent="0.2">
      <c r="V1398" s="687"/>
      <c r="W1398" s="686" t="str">
        <f t="shared" si="28"/>
        <v>1w</v>
      </c>
      <c r="X1398" s="682" t="e">
        <f ca="1">_xll.qlCalendarAdvance(Calendar,X1397,W1398,"f",FALSE)</f>
        <v>#NAME?</v>
      </c>
      <c r="Y1398" s="681" t="e">
        <f ca="1">_xll.qlCalendarAdvance(Calendar,X1398,NDays&amp;"D")</f>
        <v>#NAME?</v>
      </c>
      <c r="Z1398" s="680" t="e">
        <f ca="1"/>
        <v>#N/A</v>
      </c>
      <c r="AA1398" s="685"/>
      <c r="AB1398" s="684"/>
    </row>
    <row r="1399" spans="22:28" x14ac:dyDescent="0.2">
      <c r="V1399" s="687"/>
      <c r="W1399" s="686" t="str">
        <f t="shared" si="28"/>
        <v>1w</v>
      </c>
      <c r="X1399" s="682" t="e">
        <f ca="1">_xll.qlCalendarAdvance(Calendar,X1398,W1399,"f",FALSE)</f>
        <v>#NAME?</v>
      </c>
      <c r="Y1399" s="681" t="e">
        <f ca="1">_xll.qlCalendarAdvance(Calendar,X1399,NDays&amp;"D")</f>
        <v>#NAME?</v>
      </c>
      <c r="Z1399" s="680" t="e">
        <f ca="1"/>
        <v>#N/A</v>
      </c>
      <c r="AA1399" s="685"/>
      <c r="AB1399" s="684"/>
    </row>
    <row r="1400" spans="22:28" x14ac:dyDescent="0.2">
      <c r="V1400" s="687"/>
      <c r="W1400" s="686" t="str">
        <f t="shared" si="28"/>
        <v>1w</v>
      </c>
      <c r="X1400" s="682" t="e">
        <f ca="1">_xll.qlCalendarAdvance(Calendar,X1399,W1400,"f",FALSE)</f>
        <v>#NAME?</v>
      </c>
      <c r="Y1400" s="681" t="e">
        <f ca="1">_xll.qlCalendarAdvance(Calendar,X1400,NDays&amp;"D")</f>
        <v>#NAME?</v>
      </c>
      <c r="Z1400" s="680" t="e">
        <f ca="1"/>
        <v>#N/A</v>
      </c>
      <c r="AA1400" s="685"/>
      <c r="AB1400" s="684"/>
    </row>
    <row r="1401" spans="22:28" x14ac:dyDescent="0.2">
      <c r="V1401" s="687"/>
      <c r="W1401" s="686" t="str">
        <f t="shared" si="28"/>
        <v>1w</v>
      </c>
      <c r="X1401" s="682" t="e">
        <f ca="1">_xll.qlCalendarAdvance(Calendar,X1400,W1401,"f",FALSE)</f>
        <v>#NAME?</v>
      </c>
      <c r="Y1401" s="681" t="e">
        <f ca="1">_xll.qlCalendarAdvance(Calendar,X1401,NDays&amp;"D")</f>
        <v>#NAME?</v>
      </c>
      <c r="Z1401" s="680" t="e">
        <f ca="1"/>
        <v>#N/A</v>
      </c>
      <c r="AA1401" s="685"/>
      <c r="AB1401" s="684"/>
    </row>
    <row r="1402" spans="22:28" x14ac:dyDescent="0.2">
      <c r="V1402" s="687"/>
      <c r="W1402" s="686" t="str">
        <f t="shared" si="28"/>
        <v>1w</v>
      </c>
      <c r="X1402" s="682" t="e">
        <f ca="1">_xll.qlCalendarAdvance(Calendar,X1401,W1402,"f",FALSE)</f>
        <v>#NAME?</v>
      </c>
      <c r="Y1402" s="681" t="e">
        <f ca="1">_xll.qlCalendarAdvance(Calendar,X1402,NDays&amp;"D")</f>
        <v>#NAME?</v>
      </c>
      <c r="Z1402" s="680" t="e">
        <f ca="1"/>
        <v>#N/A</v>
      </c>
      <c r="AA1402" s="685"/>
      <c r="AB1402" s="684"/>
    </row>
    <row r="1403" spans="22:28" x14ac:dyDescent="0.2">
      <c r="V1403" s="687"/>
      <c r="W1403" s="686" t="str">
        <f t="shared" si="28"/>
        <v>1w</v>
      </c>
      <c r="X1403" s="682" t="e">
        <f ca="1">_xll.qlCalendarAdvance(Calendar,X1402,W1403,"f",FALSE)</f>
        <v>#NAME?</v>
      </c>
      <c r="Y1403" s="681" t="e">
        <f ca="1">_xll.qlCalendarAdvance(Calendar,X1403,NDays&amp;"D")</f>
        <v>#NAME?</v>
      </c>
      <c r="Z1403" s="680" t="e">
        <f ca="1"/>
        <v>#N/A</v>
      </c>
      <c r="AA1403" s="685"/>
      <c r="AB1403" s="684"/>
    </row>
    <row r="1404" spans="22:28" x14ac:dyDescent="0.2">
      <c r="V1404" s="687"/>
      <c r="W1404" s="686" t="str">
        <f t="shared" si="28"/>
        <v>1w</v>
      </c>
      <c r="X1404" s="682" t="e">
        <f ca="1">_xll.qlCalendarAdvance(Calendar,X1403,W1404,"f",FALSE)</f>
        <v>#NAME?</v>
      </c>
      <c r="Y1404" s="681" t="e">
        <f ca="1">_xll.qlCalendarAdvance(Calendar,X1404,NDays&amp;"D")</f>
        <v>#NAME?</v>
      </c>
      <c r="Z1404" s="680" t="e">
        <f ca="1"/>
        <v>#N/A</v>
      </c>
      <c r="AA1404" s="685"/>
      <c r="AB1404" s="684"/>
    </row>
    <row r="1405" spans="22:28" x14ac:dyDescent="0.2">
      <c r="V1405" s="687"/>
      <c r="W1405" s="686" t="str">
        <f t="shared" si="28"/>
        <v>1w</v>
      </c>
      <c r="X1405" s="682" t="e">
        <f ca="1">_xll.qlCalendarAdvance(Calendar,X1404,W1405,"f",FALSE)</f>
        <v>#NAME?</v>
      </c>
      <c r="Y1405" s="681" t="e">
        <f ca="1">_xll.qlCalendarAdvance(Calendar,X1405,NDays&amp;"D")</f>
        <v>#NAME?</v>
      </c>
      <c r="Z1405" s="680" t="e">
        <f ca="1"/>
        <v>#N/A</v>
      </c>
      <c r="AA1405" s="685"/>
      <c r="AB1405" s="684"/>
    </row>
    <row r="1406" spans="22:28" x14ac:dyDescent="0.2">
      <c r="V1406" s="687"/>
      <c r="W1406" s="686" t="str">
        <f t="shared" si="28"/>
        <v>1w</v>
      </c>
      <c r="X1406" s="682" t="e">
        <f ca="1">_xll.qlCalendarAdvance(Calendar,X1405,W1406,"f",FALSE)</f>
        <v>#NAME?</v>
      </c>
      <c r="Y1406" s="681" t="e">
        <f ca="1">_xll.qlCalendarAdvance(Calendar,X1406,NDays&amp;"D")</f>
        <v>#NAME?</v>
      </c>
      <c r="Z1406" s="680" t="e">
        <f ca="1"/>
        <v>#N/A</v>
      </c>
      <c r="AA1406" s="685"/>
      <c r="AB1406" s="684"/>
    </row>
    <row r="1407" spans="22:28" x14ac:dyDescent="0.2">
      <c r="V1407" s="687"/>
      <c r="W1407" s="686" t="str">
        <f t="shared" si="28"/>
        <v>1w</v>
      </c>
      <c r="X1407" s="682" t="e">
        <f ca="1">_xll.qlCalendarAdvance(Calendar,X1406,W1407,"f",FALSE)</f>
        <v>#NAME?</v>
      </c>
      <c r="Y1407" s="681" t="e">
        <f ca="1">_xll.qlCalendarAdvance(Calendar,X1407,NDays&amp;"D")</f>
        <v>#NAME?</v>
      </c>
      <c r="Z1407" s="680" t="e">
        <f ca="1"/>
        <v>#N/A</v>
      </c>
      <c r="AA1407" s="685"/>
      <c r="AB1407" s="684"/>
    </row>
    <row r="1408" spans="22:28" x14ac:dyDescent="0.2">
      <c r="V1408" s="687"/>
      <c r="W1408" s="686" t="str">
        <f t="shared" si="28"/>
        <v>1w</v>
      </c>
      <c r="X1408" s="682" t="e">
        <f ca="1">_xll.qlCalendarAdvance(Calendar,X1407,W1408,"f",FALSE)</f>
        <v>#NAME?</v>
      </c>
      <c r="Y1408" s="681" t="e">
        <f ca="1">_xll.qlCalendarAdvance(Calendar,X1408,NDays&amp;"D")</f>
        <v>#NAME?</v>
      </c>
      <c r="Z1408" s="680" t="e">
        <f ca="1"/>
        <v>#N/A</v>
      </c>
      <c r="AA1408" s="685"/>
      <c r="AB1408" s="684"/>
    </row>
    <row r="1409" spans="22:28" x14ac:dyDescent="0.2">
      <c r="V1409" s="687"/>
      <c r="W1409" s="686" t="str">
        <f t="shared" si="28"/>
        <v>1w</v>
      </c>
      <c r="X1409" s="682" t="e">
        <f ca="1">_xll.qlCalendarAdvance(Calendar,X1408,W1409,"f",FALSE)</f>
        <v>#NAME?</v>
      </c>
      <c r="Y1409" s="681" t="e">
        <f ca="1">_xll.qlCalendarAdvance(Calendar,X1409,NDays&amp;"D")</f>
        <v>#NAME?</v>
      </c>
      <c r="Z1409" s="680" t="e">
        <f ca="1"/>
        <v>#N/A</v>
      </c>
      <c r="AA1409" s="685"/>
      <c r="AB1409" s="684"/>
    </row>
    <row r="1410" spans="22:28" x14ac:dyDescent="0.2">
      <c r="V1410" s="687"/>
      <c r="W1410" s="686" t="str">
        <f t="shared" si="28"/>
        <v>1w</v>
      </c>
      <c r="X1410" s="682" t="e">
        <f ca="1">_xll.qlCalendarAdvance(Calendar,X1409,W1410,"f",FALSE)</f>
        <v>#NAME?</v>
      </c>
      <c r="Y1410" s="681" t="e">
        <f ca="1">_xll.qlCalendarAdvance(Calendar,X1410,NDays&amp;"D")</f>
        <v>#NAME?</v>
      </c>
      <c r="Z1410" s="680" t="e">
        <f ca="1"/>
        <v>#N/A</v>
      </c>
      <c r="AA1410" s="685"/>
      <c r="AB1410" s="684"/>
    </row>
    <row r="1411" spans="22:28" x14ac:dyDescent="0.2">
      <c r="V1411" s="687"/>
      <c r="W1411" s="686" t="str">
        <f t="shared" si="28"/>
        <v>1w</v>
      </c>
      <c r="X1411" s="682" t="e">
        <f ca="1">_xll.qlCalendarAdvance(Calendar,X1410,W1411,"f",FALSE)</f>
        <v>#NAME?</v>
      </c>
      <c r="Y1411" s="681" t="e">
        <f ca="1">_xll.qlCalendarAdvance(Calendar,X1411,NDays&amp;"D")</f>
        <v>#NAME?</v>
      </c>
      <c r="Z1411" s="680" t="e">
        <f ca="1"/>
        <v>#N/A</v>
      </c>
      <c r="AA1411" s="685"/>
      <c r="AB1411" s="684"/>
    </row>
    <row r="1412" spans="22:28" x14ac:dyDescent="0.2">
      <c r="V1412" s="687"/>
      <c r="W1412" s="686" t="str">
        <f t="shared" si="28"/>
        <v>1w</v>
      </c>
      <c r="X1412" s="682" t="e">
        <f ca="1">_xll.qlCalendarAdvance(Calendar,X1411,W1412,"f",FALSE)</f>
        <v>#NAME?</v>
      </c>
      <c r="Y1412" s="681" t="e">
        <f ca="1">_xll.qlCalendarAdvance(Calendar,X1412,NDays&amp;"D")</f>
        <v>#NAME?</v>
      </c>
      <c r="Z1412" s="680" t="e">
        <f ca="1"/>
        <v>#N/A</v>
      </c>
      <c r="AA1412" s="685"/>
      <c r="AB1412" s="684"/>
    </row>
    <row r="1413" spans="22:28" x14ac:dyDescent="0.2">
      <c r="V1413" s="687"/>
      <c r="W1413" s="686" t="str">
        <f t="shared" si="28"/>
        <v>1w</v>
      </c>
      <c r="X1413" s="682" t="e">
        <f ca="1">_xll.qlCalendarAdvance(Calendar,X1412,W1413,"f",FALSE)</f>
        <v>#NAME?</v>
      </c>
      <c r="Y1413" s="681" t="e">
        <f ca="1">_xll.qlCalendarAdvance(Calendar,X1413,NDays&amp;"D")</f>
        <v>#NAME?</v>
      </c>
      <c r="Z1413" s="680" t="e">
        <f ca="1"/>
        <v>#N/A</v>
      </c>
      <c r="AA1413" s="685"/>
      <c r="AB1413" s="684"/>
    </row>
    <row r="1414" spans="22:28" x14ac:dyDescent="0.2">
      <c r="V1414" s="687"/>
      <c r="W1414" s="686" t="str">
        <f t="shared" si="28"/>
        <v>1w</v>
      </c>
      <c r="X1414" s="682" t="e">
        <f ca="1">_xll.qlCalendarAdvance(Calendar,X1413,W1414,"f",FALSE)</f>
        <v>#NAME?</v>
      </c>
      <c r="Y1414" s="681" t="e">
        <f ca="1">_xll.qlCalendarAdvance(Calendar,X1414,NDays&amp;"D")</f>
        <v>#NAME?</v>
      </c>
      <c r="Z1414" s="680" t="e">
        <f ca="1"/>
        <v>#N/A</v>
      </c>
      <c r="AA1414" s="685"/>
      <c r="AB1414" s="684"/>
    </row>
    <row r="1415" spans="22:28" x14ac:dyDescent="0.2">
      <c r="V1415" s="687"/>
      <c r="W1415" s="686" t="str">
        <f t="shared" si="28"/>
        <v>1w</v>
      </c>
      <c r="X1415" s="682" t="e">
        <f ca="1">_xll.qlCalendarAdvance(Calendar,X1414,W1415,"f",FALSE)</f>
        <v>#NAME?</v>
      </c>
      <c r="Y1415" s="681" t="e">
        <f ca="1">_xll.qlCalendarAdvance(Calendar,X1415,NDays&amp;"D")</f>
        <v>#NAME?</v>
      </c>
      <c r="Z1415" s="680" t="e">
        <f ca="1"/>
        <v>#N/A</v>
      </c>
      <c r="AA1415" s="685"/>
      <c r="AB1415" s="684"/>
    </row>
    <row r="1416" spans="22:28" x14ac:dyDescent="0.2">
      <c r="V1416" s="687"/>
      <c r="W1416" s="686" t="str">
        <f t="shared" si="28"/>
        <v>1w</v>
      </c>
      <c r="X1416" s="682" t="e">
        <f ca="1">_xll.qlCalendarAdvance(Calendar,X1415,W1416,"f",FALSE)</f>
        <v>#NAME?</v>
      </c>
      <c r="Y1416" s="681" t="e">
        <f ca="1">_xll.qlCalendarAdvance(Calendar,X1416,NDays&amp;"D")</f>
        <v>#NAME?</v>
      </c>
      <c r="Z1416" s="680" t="e">
        <f ca="1"/>
        <v>#N/A</v>
      </c>
      <c r="AA1416" s="685"/>
      <c r="AB1416" s="684"/>
    </row>
    <row r="1417" spans="22:28" x14ac:dyDescent="0.2">
      <c r="V1417" s="687"/>
      <c r="W1417" s="686" t="str">
        <f t="shared" si="28"/>
        <v>1w</v>
      </c>
      <c r="X1417" s="682" t="e">
        <f ca="1">_xll.qlCalendarAdvance(Calendar,X1416,W1417,"f",FALSE)</f>
        <v>#NAME?</v>
      </c>
      <c r="Y1417" s="681" t="e">
        <f ca="1">_xll.qlCalendarAdvance(Calendar,X1417,NDays&amp;"D")</f>
        <v>#NAME?</v>
      </c>
      <c r="Z1417" s="680" t="e">
        <f ca="1"/>
        <v>#N/A</v>
      </c>
      <c r="AA1417" s="685"/>
      <c r="AB1417" s="684"/>
    </row>
    <row r="1418" spans="22:28" x14ac:dyDescent="0.2">
      <c r="V1418" s="687"/>
      <c r="W1418" s="686" t="str">
        <f t="shared" si="28"/>
        <v>1w</v>
      </c>
      <c r="X1418" s="682" t="e">
        <f ca="1">_xll.qlCalendarAdvance(Calendar,X1417,W1418,"f",FALSE)</f>
        <v>#NAME?</v>
      </c>
      <c r="Y1418" s="681" t="e">
        <f ca="1">_xll.qlCalendarAdvance(Calendar,X1418,NDays&amp;"D")</f>
        <v>#NAME?</v>
      </c>
      <c r="Z1418" s="680" t="e">
        <f ca="1"/>
        <v>#N/A</v>
      </c>
      <c r="AA1418" s="685"/>
      <c r="AB1418" s="684"/>
    </row>
    <row r="1419" spans="22:28" x14ac:dyDescent="0.2">
      <c r="V1419" s="687"/>
      <c r="W1419" s="686" t="str">
        <f t="shared" si="28"/>
        <v>1w</v>
      </c>
      <c r="X1419" s="682" t="e">
        <f ca="1">_xll.qlCalendarAdvance(Calendar,X1418,W1419,"f",FALSE)</f>
        <v>#NAME?</v>
      </c>
      <c r="Y1419" s="681" t="e">
        <f ca="1">_xll.qlCalendarAdvance(Calendar,X1419,NDays&amp;"D")</f>
        <v>#NAME?</v>
      </c>
      <c r="Z1419" s="680" t="e">
        <f ca="1"/>
        <v>#N/A</v>
      </c>
      <c r="AA1419" s="685"/>
      <c r="AB1419" s="684"/>
    </row>
    <row r="1420" spans="22:28" x14ac:dyDescent="0.2">
      <c r="V1420" s="687"/>
      <c r="W1420" s="686" t="str">
        <f t="shared" si="28"/>
        <v>1w</v>
      </c>
      <c r="X1420" s="682" t="e">
        <f ca="1">_xll.qlCalendarAdvance(Calendar,X1419,W1420,"f",FALSE)</f>
        <v>#NAME?</v>
      </c>
      <c r="Y1420" s="681" t="e">
        <f ca="1">_xll.qlCalendarAdvance(Calendar,X1420,NDays&amp;"D")</f>
        <v>#NAME?</v>
      </c>
      <c r="Z1420" s="680" t="e">
        <f ca="1"/>
        <v>#N/A</v>
      </c>
      <c r="AA1420" s="685"/>
      <c r="AB1420" s="684"/>
    </row>
    <row r="1421" spans="22:28" x14ac:dyDescent="0.2">
      <c r="V1421" s="687"/>
      <c r="W1421" s="686" t="str">
        <f t="shared" si="28"/>
        <v>1w</v>
      </c>
      <c r="X1421" s="682" t="e">
        <f ca="1">_xll.qlCalendarAdvance(Calendar,X1420,W1421,"f",FALSE)</f>
        <v>#NAME?</v>
      </c>
      <c r="Y1421" s="681" t="e">
        <f ca="1">_xll.qlCalendarAdvance(Calendar,X1421,NDays&amp;"D")</f>
        <v>#NAME?</v>
      </c>
      <c r="Z1421" s="680" t="e">
        <f ca="1"/>
        <v>#N/A</v>
      </c>
      <c r="AA1421" s="685"/>
      <c r="AB1421" s="684"/>
    </row>
    <row r="1422" spans="22:28" x14ac:dyDescent="0.2">
      <c r="V1422" s="687"/>
      <c r="W1422" s="686" t="str">
        <f t="shared" si="28"/>
        <v>1w</v>
      </c>
      <c r="X1422" s="682" t="e">
        <f ca="1">_xll.qlCalendarAdvance(Calendar,X1421,W1422,"f",FALSE)</f>
        <v>#NAME?</v>
      </c>
      <c r="Y1422" s="681" t="e">
        <f ca="1">_xll.qlCalendarAdvance(Calendar,X1422,NDays&amp;"D")</f>
        <v>#NAME?</v>
      </c>
      <c r="Z1422" s="680" t="e">
        <f ca="1"/>
        <v>#N/A</v>
      </c>
      <c r="AA1422" s="685"/>
      <c r="AB1422" s="684"/>
    </row>
    <row r="1423" spans="22:28" x14ac:dyDescent="0.2">
      <c r="V1423" s="687"/>
      <c r="W1423" s="686" t="str">
        <f t="shared" si="28"/>
        <v>1w</v>
      </c>
      <c r="X1423" s="682" t="e">
        <f ca="1">_xll.qlCalendarAdvance(Calendar,X1422,W1423,"f",FALSE)</f>
        <v>#NAME?</v>
      </c>
      <c r="Y1423" s="681" t="e">
        <f ca="1">_xll.qlCalendarAdvance(Calendar,X1423,NDays&amp;"D")</f>
        <v>#NAME?</v>
      </c>
      <c r="Z1423" s="680" t="e">
        <f ca="1"/>
        <v>#N/A</v>
      </c>
      <c r="AA1423" s="685"/>
      <c r="AB1423" s="684"/>
    </row>
    <row r="1424" spans="22:28" x14ac:dyDescent="0.2">
      <c r="V1424" s="687"/>
      <c r="W1424" s="686" t="str">
        <f t="shared" si="28"/>
        <v>1w</v>
      </c>
      <c r="X1424" s="682" t="e">
        <f ca="1">_xll.qlCalendarAdvance(Calendar,X1423,W1424,"f",FALSE)</f>
        <v>#NAME?</v>
      </c>
      <c r="Y1424" s="681" t="e">
        <f ca="1">_xll.qlCalendarAdvance(Calendar,X1424,NDays&amp;"D")</f>
        <v>#NAME?</v>
      </c>
      <c r="Z1424" s="680" t="e">
        <f ca="1"/>
        <v>#N/A</v>
      </c>
      <c r="AA1424" s="685"/>
      <c r="AB1424" s="684"/>
    </row>
    <row r="1425" spans="22:28" x14ac:dyDescent="0.2">
      <c r="V1425" s="687"/>
      <c r="W1425" s="686" t="str">
        <f t="shared" si="28"/>
        <v>1w</v>
      </c>
      <c r="X1425" s="682" t="e">
        <f ca="1">_xll.qlCalendarAdvance(Calendar,X1424,W1425,"f",FALSE)</f>
        <v>#NAME?</v>
      </c>
      <c r="Y1425" s="681" t="e">
        <f ca="1">_xll.qlCalendarAdvance(Calendar,X1425,NDays&amp;"D")</f>
        <v>#NAME?</v>
      </c>
      <c r="Z1425" s="680" t="e">
        <f ca="1"/>
        <v>#N/A</v>
      </c>
      <c r="AA1425" s="685"/>
      <c r="AB1425" s="684"/>
    </row>
    <row r="1426" spans="22:28" x14ac:dyDescent="0.2">
      <c r="V1426" s="687"/>
      <c r="W1426" s="686" t="str">
        <f t="shared" ref="W1426:W1489" si="29">W1425</f>
        <v>1w</v>
      </c>
      <c r="X1426" s="682" t="e">
        <f ca="1">_xll.qlCalendarAdvance(Calendar,X1425,W1426,"f",FALSE)</f>
        <v>#NAME?</v>
      </c>
      <c r="Y1426" s="681" t="e">
        <f ca="1">_xll.qlCalendarAdvance(Calendar,X1426,NDays&amp;"D")</f>
        <v>#NAME?</v>
      </c>
      <c r="Z1426" s="680" t="e">
        <f ca="1"/>
        <v>#N/A</v>
      </c>
      <c r="AA1426" s="685"/>
      <c r="AB1426" s="684"/>
    </row>
    <row r="1427" spans="22:28" x14ac:dyDescent="0.2">
      <c r="V1427" s="687"/>
      <c r="W1427" s="686" t="str">
        <f t="shared" si="29"/>
        <v>1w</v>
      </c>
      <c r="X1427" s="682" t="e">
        <f ca="1">_xll.qlCalendarAdvance(Calendar,X1426,W1427,"f",FALSE)</f>
        <v>#NAME?</v>
      </c>
      <c r="Y1427" s="681" t="e">
        <f ca="1">_xll.qlCalendarAdvance(Calendar,X1427,NDays&amp;"D")</f>
        <v>#NAME?</v>
      </c>
      <c r="Z1427" s="680" t="e">
        <f ca="1"/>
        <v>#N/A</v>
      </c>
      <c r="AA1427" s="685"/>
      <c r="AB1427" s="684"/>
    </row>
    <row r="1428" spans="22:28" x14ac:dyDescent="0.2">
      <c r="V1428" s="687"/>
      <c r="W1428" s="686" t="str">
        <f t="shared" si="29"/>
        <v>1w</v>
      </c>
      <c r="X1428" s="682" t="e">
        <f ca="1">_xll.qlCalendarAdvance(Calendar,X1427,W1428,"f",FALSE)</f>
        <v>#NAME?</v>
      </c>
      <c r="Y1428" s="681" t="e">
        <f ca="1">_xll.qlCalendarAdvance(Calendar,X1428,NDays&amp;"D")</f>
        <v>#NAME?</v>
      </c>
      <c r="Z1428" s="680" t="e">
        <f ca="1"/>
        <v>#N/A</v>
      </c>
      <c r="AA1428" s="685"/>
      <c r="AB1428" s="684"/>
    </row>
    <row r="1429" spans="22:28" x14ac:dyDescent="0.2">
      <c r="V1429" s="687"/>
      <c r="W1429" s="686" t="str">
        <f t="shared" si="29"/>
        <v>1w</v>
      </c>
      <c r="X1429" s="682" t="e">
        <f ca="1">_xll.qlCalendarAdvance(Calendar,X1428,W1429,"f",FALSE)</f>
        <v>#NAME?</v>
      </c>
      <c r="Y1429" s="681" t="e">
        <f ca="1">_xll.qlCalendarAdvance(Calendar,X1429,NDays&amp;"D")</f>
        <v>#NAME?</v>
      </c>
      <c r="Z1429" s="680" t="e">
        <f ca="1"/>
        <v>#N/A</v>
      </c>
      <c r="AA1429" s="685"/>
      <c r="AB1429" s="684"/>
    </row>
    <row r="1430" spans="22:28" x14ac:dyDescent="0.2">
      <c r="V1430" s="687"/>
      <c r="W1430" s="686" t="str">
        <f t="shared" si="29"/>
        <v>1w</v>
      </c>
      <c r="X1430" s="682" t="e">
        <f ca="1">_xll.qlCalendarAdvance(Calendar,X1429,W1430,"f",FALSE)</f>
        <v>#NAME?</v>
      </c>
      <c r="Y1430" s="681" t="e">
        <f ca="1">_xll.qlCalendarAdvance(Calendar,X1430,NDays&amp;"D")</f>
        <v>#NAME?</v>
      </c>
      <c r="Z1430" s="680" t="e">
        <f ca="1"/>
        <v>#N/A</v>
      </c>
      <c r="AA1430" s="685"/>
      <c r="AB1430" s="684"/>
    </row>
    <row r="1431" spans="22:28" x14ac:dyDescent="0.2">
      <c r="V1431" s="687"/>
      <c r="W1431" s="686" t="str">
        <f t="shared" si="29"/>
        <v>1w</v>
      </c>
      <c r="X1431" s="682" t="e">
        <f ca="1">_xll.qlCalendarAdvance(Calendar,X1430,W1431,"f",FALSE)</f>
        <v>#NAME?</v>
      </c>
      <c r="Y1431" s="681" t="e">
        <f ca="1">_xll.qlCalendarAdvance(Calendar,X1431,NDays&amp;"D")</f>
        <v>#NAME?</v>
      </c>
      <c r="Z1431" s="680" t="e">
        <f ca="1"/>
        <v>#N/A</v>
      </c>
      <c r="AA1431" s="685"/>
      <c r="AB1431" s="684"/>
    </row>
    <row r="1432" spans="22:28" x14ac:dyDescent="0.2">
      <c r="V1432" s="687"/>
      <c r="W1432" s="686" t="str">
        <f t="shared" si="29"/>
        <v>1w</v>
      </c>
      <c r="X1432" s="682" t="e">
        <f ca="1">_xll.qlCalendarAdvance(Calendar,X1431,W1432,"f",FALSE)</f>
        <v>#NAME?</v>
      </c>
      <c r="Y1432" s="681" t="e">
        <f ca="1">_xll.qlCalendarAdvance(Calendar,X1432,NDays&amp;"D")</f>
        <v>#NAME?</v>
      </c>
      <c r="Z1432" s="680" t="e">
        <f ca="1"/>
        <v>#N/A</v>
      </c>
      <c r="AA1432" s="685"/>
      <c r="AB1432" s="684"/>
    </row>
    <row r="1433" spans="22:28" x14ac:dyDescent="0.2">
      <c r="V1433" s="687"/>
      <c r="W1433" s="686" t="str">
        <f t="shared" si="29"/>
        <v>1w</v>
      </c>
      <c r="X1433" s="682" t="e">
        <f ca="1">_xll.qlCalendarAdvance(Calendar,X1432,W1433,"f",FALSE)</f>
        <v>#NAME?</v>
      </c>
      <c r="Y1433" s="681" t="e">
        <f ca="1">_xll.qlCalendarAdvance(Calendar,X1433,NDays&amp;"D")</f>
        <v>#NAME?</v>
      </c>
      <c r="Z1433" s="680" t="e">
        <f ca="1"/>
        <v>#N/A</v>
      </c>
      <c r="AA1433" s="685"/>
      <c r="AB1433" s="684"/>
    </row>
    <row r="1434" spans="22:28" x14ac:dyDescent="0.2">
      <c r="V1434" s="687"/>
      <c r="W1434" s="686" t="str">
        <f t="shared" si="29"/>
        <v>1w</v>
      </c>
      <c r="X1434" s="682" t="e">
        <f ca="1">_xll.qlCalendarAdvance(Calendar,X1433,W1434,"f",FALSE)</f>
        <v>#NAME?</v>
      </c>
      <c r="Y1434" s="681" t="e">
        <f ca="1">_xll.qlCalendarAdvance(Calendar,X1434,NDays&amp;"D")</f>
        <v>#NAME?</v>
      </c>
      <c r="Z1434" s="680" t="e">
        <f ca="1"/>
        <v>#N/A</v>
      </c>
      <c r="AA1434" s="685"/>
      <c r="AB1434" s="684"/>
    </row>
    <row r="1435" spans="22:28" x14ac:dyDescent="0.2">
      <c r="V1435" s="687"/>
      <c r="W1435" s="686" t="str">
        <f t="shared" si="29"/>
        <v>1w</v>
      </c>
      <c r="X1435" s="682" t="e">
        <f ca="1">_xll.qlCalendarAdvance(Calendar,X1434,W1435,"f",FALSE)</f>
        <v>#NAME?</v>
      </c>
      <c r="Y1435" s="681" t="e">
        <f ca="1">_xll.qlCalendarAdvance(Calendar,X1435,NDays&amp;"D")</f>
        <v>#NAME?</v>
      </c>
      <c r="Z1435" s="680" t="e">
        <f ca="1"/>
        <v>#N/A</v>
      </c>
      <c r="AA1435" s="685"/>
      <c r="AB1435" s="684"/>
    </row>
    <row r="1436" spans="22:28" x14ac:dyDescent="0.2">
      <c r="V1436" s="687"/>
      <c r="W1436" s="686" t="str">
        <f t="shared" si="29"/>
        <v>1w</v>
      </c>
      <c r="X1436" s="682" t="e">
        <f ca="1">_xll.qlCalendarAdvance(Calendar,X1435,W1436,"f",FALSE)</f>
        <v>#NAME?</v>
      </c>
      <c r="Y1436" s="681" t="e">
        <f ca="1">_xll.qlCalendarAdvance(Calendar,X1436,NDays&amp;"D")</f>
        <v>#NAME?</v>
      </c>
      <c r="Z1436" s="680" t="e">
        <f ca="1"/>
        <v>#N/A</v>
      </c>
      <c r="AA1436" s="685"/>
      <c r="AB1436" s="684"/>
    </row>
    <row r="1437" spans="22:28" x14ac:dyDescent="0.2">
      <c r="V1437" s="687"/>
      <c r="W1437" s="686" t="str">
        <f t="shared" si="29"/>
        <v>1w</v>
      </c>
      <c r="X1437" s="682" t="e">
        <f ca="1">_xll.qlCalendarAdvance(Calendar,X1436,W1437,"f",FALSE)</f>
        <v>#NAME?</v>
      </c>
      <c r="Y1437" s="681" t="e">
        <f ca="1">_xll.qlCalendarAdvance(Calendar,X1437,NDays&amp;"D")</f>
        <v>#NAME?</v>
      </c>
      <c r="Z1437" s="680" t="e">
        <f ca="1"/>
        <v>#N/A</v>
      </c>
      <c r="AA1437" s="685"/>
      <c r="AB1437" s="684"/>
    </row>
    <row r="1438" spans="22:28" x14ac:dyDescent="0.2">
      <c r="V1438" s="687"/>
      <c r="W1438" s="686" t="str">
        <f t="shared" si="29"/>
        <v>1w</v>
      </c>
      <c r="X1438" s="682" t="e">
        <f ca="1">_xll.qlCalendarAdvance(Calendar,X1437,W1438,"f",FALSE)</f>
        <v>#NAME?</v>
      </c>
      <c r="Y1438" s="681" t="e">
        <f ca="1">_xll.qlCalendarAdvance(Calendar,X1438,NDays&amp;"D")</f>
        <v>#NAME?</v>
      </c>
      <c r="Z1438" s="680" t="e">
        <f ca="1"/>
        <v>#N/A</v>
      </c>
      <c r="AA1438" s="685"/>
      <c r="AB1438" s="684"/>
    </row>
    <row r="1439" spans="22:28" x14ac:dyDescent="0.2">
      <c r="V1439" s="687"/>
      <c r="W1439" s="686" t="str">
        <f t="shared" si="29"/>
        <v>1w</v>
      </c>
      <c r="X1439" s="682" t="e">
        <f ca="1">_xll.qlCalendarAdvance(Calendar,X1438,W1439,"f",FALSE)</f>
        <v>#NAME?</v>
      </c>
      <c r="Y1439" s="681" t="e">
        <f ca="1">_xll.qlCalendarAdvance(Calendar,X1439,NDays&amp;"D")</f>
        <v>#NAME?</v>
      </c>
      <c r="Z1439" s="680" t="e">
        <f ca="1"/>
        <v>#N/A</v>
      </c>
      <c r="AA1439" s="685"/>
      <c r="AB1439" s="684"/>
    </row>
    <row r="1440" spans="22:28" x14ac:dyDescent="0.2">
      <c r="V1440" s="687"/>
      <c r="W1440" s="686" t="str">
        <f t="shared" si="29"/>
        <v>1w</v>
      </c>
      <c r="X1440" s="682" t="e">
        <f ca="1">_xll.qlCalendarAdvance(Calendar,X1439,W1440,"f",FALSE)</f>
        <v>#NAME?</v>
      </c>
      <c r="Y1440" s="681" t="e">
        <f ca="1">_xll.qlCalendarAdvance(Calendar,X1440,NDays&amp;"D")</f>
        <v>#NAME?</v>
      </c>
      <c r="Z1440" s="680" t="e">
        <f ca="1"/>
        <v>#N/A</v>
      </c>
      <c r="AA1440" s="685"/>
      <c r="AB1440" s="684"/>
    </row>
    <row r="1441" spans="22:28" x14ac:dyDescent="0.2">
      <c r="V1441" s="687"/>
      <c r="W1441" s="686" t="str">
        <f t="shared" si="29"/>
        <v>1w</v>
      </c>
      <c r="X1441" s="682" t="e">
        <f ca="1">_xll.qlCalendarAdvance(Calendar,X1440,W1441,"f",FALSE)</f>
        <v>#NAME?</v>
      </c>
      <c r="Y1441" s="681" t="e">
        <f ca="1">_xll.qlCalendarAdvance(Calendar,X1441,NDays&amp;"D")</f>
        <v>#NAME?</v>
      </c>
      <c r="Z1441" s="680" t="e">
        <f ca="1"/>
        <v>#N/A</v>
      </c>
      <c r="AA1441" s="685"/>
      <c r="AB1441" s="684"/>
    </row>
    <row r="1442" spans="22:28" x14ac:dyDescent="0.2">
      <c r="V1442" s="687"/>
      <c r="W1442" s="686" t="str">
        <f t="shared" si="29"/>
        <v>1w</v>
      </c>
      <c r="X1442" s="682" t="e">
        <f ca="1">_xll.qlCalendarAdvance(Calendar,X1441,W1442,"f",FALSE)</f>
        <v>#NAME?</v>
      </c>
      <c r="Y1442" s="681" t="e">
        <f ca="1">_xll.qlCalendarAdvance(Calendar,X1442,NDays&amp;"D")</f>
        <v>#NAME?</v>
      </c>
      <c r="Z1442" s="680" t="e">
        <f ca="1"/>
        <v>#N/A</v>
      </c>
      <c r="AA1442" s="685"/>
      <c r="AB1442" s="684"/>
    </row>
    <row r="1443" spans="22:28" x14ac:dyDescent="0.2">
      <c r="V1443" s="687"/>
      <c r="W1443" s="686" t="str">
        <f t="shared" si="29"/>
        <v>1w</v>
      </c>
      <c r="X1443" s="682" t="e">
        <f ca="1">_xll.qlCalendarAdvance(Calendar,X1442,W1443,"f",FALSE)</f>
        <v>#NAME?</v>
      </c>
      <c r="Y1443" s="681" t="e">
        <f ca="1">_xll.qlCalendarAdvance(Calendar,X1443,NDays&amp;"D")</f>
        <v>#NAME?</v>
      </c>
      <c r="Z1443" s="680" t="e">
        <f ca="1"/>
        <v>#N/A</v>
      </c>
      <c r="AA1443" s="685"/>
      <c r="AB1443" s="684"/>
    </row>
    <row r="1444" spans="22:28" x14ac:dyDescent="0.2">
      <c r="V1444" s="687"/>
      <c r="W1444" s="686" t="str">
        <f t="shared" si="29"/>
        <v>1w</v>
      </c>
      <c r="X1444" s="682" t="e">
        <f ca="1">_xll.qlCalendarAdvance(Calendar,X1443,W1444,"f",FALSE)</f>
        <v>#NAME?</v>
      </c>
      <c r="Y1444" s="681" t="e">
        <f ca="1">_xll.qlCalendarAdvance(Calendar,X1444,NDays&amp;"D")</f>
        <v>#NAME?</v>
      </c>
      <c r="Z1444" s="680" t="e">
        <f ca="1"/>
        <v>#N/A</v>
      </c>
      <c r="AA1444" s="685"/>
      <c r="AB1444" s="684"/>
    </row>
    <row r="1445" spans="22:28" x14ac:dyDescent="0.2">
      <c r="V1445" s="687"/>
      <c r="W1445" s="686" t="str">
        <f t="shared" si="29"/>
        <v>1w</v>
      </c>
      <c r="X1445" s="682" t="e">
        <f ca="1">_xll.qlCalendarAdvance(Calendar,X1444,W1445,"f",FALSE)</f>
        <v>#NAME?</v>
      </c>
      <c r="Y1445" s="681" t="e">
        <f ca="1">_xll.qlCalendarAdvance(Calendar,X1445,NDays&amp;"D")</f>
        <v>#NAME?</v>
      </c>
      <c r="Z1445" s="680" t="e">
        <f ca="1"/>
        <v>#N/A</v>
      </c>
      <c r="AA1445" s="685"/>
      <c r="AB1445" s="684"/>
    </row>
    <row r="1446" spans="22:28" x14ac:dyDescent="0.2">
      <c r="V1446" s="687"/>
      <c r="W1446" s="686" t="str">
        <f t="shared" si="29"/>
        <v>1w</v>
      </c>
      <c r="X1446" s="682" t="e">
        <f ca="1">_xll.qlCalendarAdvance(Calendar,X1445,W1446,"f",FALSE)</f>
        <v>#NAME?</v>
      </c>
      <c r="Y1446" s="681" t="e">
        <f ca="1">_xll.qlCalendarAdvance(Calendar,X1446,NDays&amp;"D")</f>
        <v>#NAME?</v>
      </c>
      <c r="Z1446" s="680" t="e">
        <f ca="1"/>
        <v>#N/A</v>
      </c>
      <c r="AA1446" s="685"/>
      <c r="AB1446" s="684"/>
    </row>
    <row r="1447" spans="22:28" x14ac:dyDescent="0.2">
      <c r="V1447" s="687"/>
      <c r="W1447" s="686" t="str">
        <f t="shared" si="29"/>
        <v>1w</v>
      </c>
      <c r="X1447" s="682" t="e">
        <f ca="1">_xll.qlCalendarAdvance(Calendar,X1446,W1447,"f",FALSE)</f>
        <v>#NAME?</v>
      </c>
      <c r="Y1447" s="681" t="e">
        <f ca="1">_xll.qlCalendarAdvance(Calendar,X1447,NDays&amp;"D")</f>
        <v>#NAME?</v>
      </c>
      <c r="Z1447" s="680" t="e">
        <f ca="1"/>
        <v>#N/A</v>
      </c>
      <c r="AA1447" s="685"/>
      <c r="AB1447" s="684"/>
    </row>
    <row r="1448" spans="22:28" x14ac:dyDescent="0.2">
      <c r="V1448" s="687"/>
      <c r="W1448" s="686" t="str">
        <f t="shared" si="29"/>
        <v>1w</v>
      </c>
      <c r="X1448" s="682" t="e">
        <f ca="1">_xll.qlCalendarAdvance(Calendar,X1447,W1448,"f",FALSE)</f>
        <v>#NAME?</v>
      </c>
      <c r="Y1448" s="681" t="e">
        <f ca="1">_xll.qlCalendarAdvance(Calendar,X1448,NDays&amp;"D")</f>
        <v>#NAME?</v>
      </c>
      <c r="Z1448" s="680" t="e">
        <f ca="1"/>
        <v>#N/A</v>
      </c>
      <c r="AA1448" s="685"/>
      <c r="AB1448" s="684"/>
    </row>
    <row r="1449" spans="22:28" x14ac:dyDescent="0.2">
      <c r="V1449" s="687"/>
      <c r="W1449" s="686" t="str">
        <f t="shared" si="29"/>
        <v>1w</v>
      </c>
      <c r="X1449" s="682" t="e">
        <f ca="1">_xll.qlCalendarAdvance(Calendar,X1448,W1449,"f",FALSE)</f>
        <v>#NAME?</v>
      </c>
      <c r="Y1449" s="681" t="e">
        <f ca="1">_xll.qlCalendarAdvance(Calendar,X1449,NDays&amp;"D")</f>
        <v>#NAME?</v>
      </c>
      <c r="Z1449" s="680" t="e">
        <f ca="1"/>
        <v>#N/A</v>
      </c>
      <c r="AA1449" s="685"/>
      <c r="AB1449" s="684"/>
    </row>
    <row r="1450" spans="22:28" x14ac:dyDescent="0.2">
      <c r="V1450" s="687"/>
      <c r="W1450" s="686" t="str">
        <f t="shared" si="29"/>
        <v>1w</v>
      </c>
      <c r="X1450" s="682" t="e">
        <f ca="1">_xll.qlCalendarAdvance(Calendar,X1449,W1450,"f",FALSE)</f>
        <v>#NAME?</v>
      </c>
      <c r="Y1450" s="681" t="e">
        <f ca="1">_xll.qlCalendarAdvance(Calendar,X1450,NDays&amp;"D")</f>
        <v>#NAME?</v>
      </c>
      <c r="Z1450" s="680" t="e">
        <f ca="1"/>
        <v>#N/A</v>
      </c>
      <c r="AA1450" s="685"/>
      <c r="AB1450" s="684"/>
    </row>
    <row r="1451" spans="22:28" x14ac:dyDescent="0.2">
      <c r="V1451" s="687"/>
      <c r="W1451" s="686" t="str">
        <f t="shared" si="29"/>
        <v>1w</v>
      </c>
      <c r="X1451" s="682" t="e">
        <f ca="1">_xll.qlCalendarAdvance(Calendar,X1450,W1451,"f",FALSE)</f>
        <v>#NAME?</v>
      </c>
      <c r="Y1451" s="681" t="e">
        <f ca="1">_xll.qlCalendarAdvance(Calendar,X1451,NDays&amp;"D")</f>
        <v>#NAME?</v>
      </c>
      <c r="Z1451" s="680" t="e">
        <f ca="1"/>
        <v>#N/A</v>
      </c>
      <c r="AA1451" s="685"/>
      <c r="AB1451" s="684"/>
    </row>
    <row r="1452" spans="22:28" x14ac:dyDescent="0.2">
      <c r="V1452" s="687"/>
      <c r="W1452" s="686" t="str">
        <f t="shared" si="29"/>
        <v>1w</v>
      </c>
      <c r="X1452" s="682" t="e">
        <f ca="1">_xll.qlCalendarAdvance(Calendar,X1451,W1452,"f",FALSE)</f>
        <v>#NAME?</v>
      </c>
      <c r="Y1452" s="681" t="e">
        <f ca="1">_xll.qlCalendarAdvance(Calendar,X1452,NDays&amp;"D")</f>
        <v>#NAME?</v>
      </c>
      <c r="Z1452" s="680" t="e">
        <f ca="1"/>
        <v>#N/A</v>
      </c>
      <c r="AA1452" s="685"/>
      <c r="AB1452" s="684"/>
    </row>
    <row r="1453" spans="22:28" x14ac:dyDescent="0.2">
      <c r="V1453" s="687"/>
      <c r="W1453" s="686" t="str">
        <f t="shared" si="29"/>
        <v>1w</v>
      </c>
      <c r="X1453" s="682" t="e">
        <f ca="1">_xll.qlCalendarAdvance(Calendar,X1452,W1453,"f",FALSE)</f>
        <v>#NAME?</v>
      </c>
      <c r="Y1453" s="681" t="e">
        <f ca="1">_xll.qlCalendarAdvance(Calendar,X1453,NDays&amp;"D")</f>
        <v>#NAME?</v>
      </c>
      <c r="Z1453" s="680" t="e">
        <f ca="1"/>
        <v>#N/A</v>
      </c>
      <c r="AA1453" s="685"/>
      <c r="AB1453" s="684"/>
    </row>
    <row r="1454" spans="22:28" x14ac:dyDescent="0.2">
      <c r="V1454" s="687"/>
      <c r="W1454" s="686" t="str">
        <f t="shared" si="29"/>
        <v>1w</v>
      </c>
      <c r="X1454" s="682" t="e">
        <f ca="1">_xll.qlCalendarAdvance(Calendar,X1453,W1454,"f",FALSE)</f>
        <v>#NAME?</v>
      </c>
      <c r="Y1454" s="681" t="e">
        <f ca="1">_xll.qlCalendarAdvance(Calendar,X1454,NDays&amp;"D")</f>
        <v>#NAME?</v>
      </c>
      <c r="Z1454" s="680" t="e">
        <f ca="1"/>
        <v>#N/A</v>
      </c>
      <c r="AA1454" s="685"/>
      <c r="AB1454" s="684"/>
    </row>
    <row r="1455" spans="22:28" x14ac:dyDescent="0.2">
      <c r="V1455" s="687"/>
      <c r="W1455" s="686" t="str">
        <f t="shared" si="29"/>
        <v>1w</v>
      </c>
      <c r="X1455" s="682" t="e">
        <f ca="1">_xll.qlCalendarAdvance(Calendar,X1454,W1455,"f",FALSE)</f>
        <v>#NAME?</v>
      </c>
      <c r="Y1455" s="681" t="e">
        <f ca="1">_xll.qlCalendarAdvance(Calendar,X1455,NDays&amp;"D")</f>
        <v>#NAME?</v>
      </c>
      <c r="Z1455" s="680" t="e">
        <f ca="1"/>
        <v>#N/A</v>
      </c>
      <c r="AA1455" s="685"/>
      <c r="AB1455" s="684"/>
    </row>
    <row r="1456" spans="22:28" x14ac:dyDescent="0.2">
      <c r="V1456" s="687"/>
      <c r="W1456" s="686" t="str">
        <f t="shared" si="29"/>
        <v>1w</v>
      </c>
      <c r="X1456" s="682" t="e">
        <f ca="1">_xll.qlCalendarAdvance(Calendar,X1455,W1456,"f",FALSE)</f>
        <v>#NAME?</v>
      </c>
      <c r="Y1456" s="681" t="e">
        <f ca="1">_xll.qlCalendarAdvance(Calendar,X1456,NDays&amp;"D")</f>
        <v>#NAME?</v>
      </c>
      <c r="Z1456" s="680" t="e">
        <f ca="1"/>
        <v>#N/A</v>
      </c>
      <c r="AA1456" s="685"/>
      <c r="AB1456" s="684"/>
    </row>
    <row r="1457" spans="22:28" x14ac:dyDescent="0.2">
      <c r="V1457" s="687"/>
      <c r="W1457" s="686" t="str">
        <f t="shared" si="29"/>
        <v>1w</v>
      </c>
      <c r="X1457" s="682" t="e">
        <f ca="1">_xll.qlCalendarAdvance(Calendar,X1456,W1457,"f",FALSE)</f>
        <v>#NAME?</v>
      </c>
      <c r="Y1457" s="681" t="e">
        <f ca="1">_xll.qlCalendarAdvance(Calendar,X1457,NDays&amp;"D")</f>
        <v>#NAME?</v>
      </c>
      <c r="Z1457" s="680" t="e">
        <f ca="1"/>
        <v>#N/A</v>
      </c>
      <c r="AA1457" s="685"/>
      <c r="AB1457" s="684"/>
    </row>
    <row r="1458" spans="22:28" x14ac:dyDescent="0.2">
      <c r="V1458" s="687"/>
      <c r="W1458" s="686" t="str">
        <f t="shared" si="29"/>
        <v>1w</v>
      </c>
      <c r="X1458" s="682" t="e">
        <f ca="1">_xll.qlCalendarAdvance(Calendar,X1457,W1458,"f",FALSE)</f>
        <v>#NAME?</v>
      </c>
      <c r="Y1458" s="681" t="e">
        <f ca="1">_xll.qlCalendarAdvance(Calendar,X1458,NDays&amp;"D")</f>
        <v>#NAME?</v>
      </c>
      <c r="Z1458" s="680" t="e">
        <f ca="1"/>
        <v>#N/A</v>
      </c>
      <c r="AA1458" s="685"/>
      <c r="AB1458" s="684"/>
    </row>
    <row r="1459" spans="22:28" x14ac:dyDescent="0.2">
      <c r="V1459" s="687"/>
      <c r="W1459" s="686" t="str">
        <f t="shared" si="29"/>
        <v>1w</v>
      </c>
      <c r="X1459" s="682" t="e">
        <f ca="1">_xll.qlCalendarAdvance(Calendar,X1458,W1459,"f",FALSE)</f>
        <v>#NAME?</v>
      </c>
      <c r="Y1459" s="681" t="e">
        <f ca="1">_xll.qlCalendarAdvance(Calendar,X1459,NDays&amp;"D")</f>
        <v>#NAME?</v>
      </c>
      <c r="Z1459" s="680" t="e">
        <f ca="1"/>
        <v>#N/A</v>
      </c>
      <c r="AA1459" s="685"/>
      <c r="AB1459" s="684"/>
    </row>
    <row r="1460" spans="22:28" x14ac:dyDescent="0.2">
      <c r="V1460" s="687"/>
      <c r="W1460" s="686" t="str">
        <f t="shared" si="29"/>
        <v>1w</v>
      </c>
      <c r="X1460" s="682" t="e">
        <f ca="1">_xll.qlCalendarAdvance(Calendar,X1459,W1460,"f",FALSE)</f>
        <v>#NAME?</v>
      </c>
      <c r="Y1460" s="681" t="e">
        <f ca="1">_xll.qlCalendarAdvance(Calendar,X1460,NDays&amp;"D")</f>
        <v>#NAME?</v>
      </c>
      <c r="Z1460" s="680" t="e">
        <f ca="1"/>
        <v>#N/A</v>
      </c>
      <c r="AA1460" s="685"/>
      <c r="AB1460" s="684"/>
    </row>
    <row r="1461" spans="22:28" x14ac:dyDescent="0.2">
      <c r="V1461" s="687"/>
      <c r="W1461" s="686" t="str">
        <f t="shared" si="29"/>
        <v>1w</v>
      </c>
      <c r="X1461" s="682" t="e">
        <f ca="1">_xll.qlCalendarAdvance(Calendar,X1460,W1461,"f",FALSE)</f>
        <v>#NAME?</v>
      </c>
      <c r="Y1461" s="681" t="e">
        <f ca="1">_xll.qlCalendarAdvance(Calendar,X1461,NDays&amp;"D")</f>
        <v>#NAME?</v>
      </c>
      <c r="Z1461" s="680" t="e">
        <f ca="1"/>
        <v>#N/A</v>
      </c>
      <c r="AA1461" s="685"/>
      <c r="AB1461" s="684"/>
    </row>
    <row r="1462" spans="22:28" x14ac:dyDescent="0.2">
      <c r="V1462" s="687"/>
      <c r="W1462" s="686" t="str">
        <f t="shared" si="29"/>
        <v>1w</v>
      </c>
      <c r="X1462" s="682" t="e">
        <f ca="1">_xll.qlCalendarAdvance(Calendar,X1461,W1462,"f",FALSE)</f>
        <v>#NAME?</v>
      </c>
      <c r="Y1462" s="681" t="e">
        <f ca="1">_xll.qlCalendarAdvance(Calendar,X1462,NDays&amp;"D")</f>
        <v>#NAME?</v>
      </c>
      <c r="Z1462" s="680" t="e">
        <f ca="1"/>
        <v>#N/A</v>
      </c>
      <c r="AA1462" s="685"/>
      <c r="AB1462" s="684"/>
    </row>
    <row r="1463" spans="22:28" x14ac:dyDescent="0.2">
      <c r="V1463" s="687"/>
      <c r="W1463" s="686" t="str">
        <f t="shared" si="29"/>
        <v>1w</v>
      </c>
      <c r="X1463" s="682" t="e">
        <f ca="1">_xll.qlCalendarAdvance(Calendar,X1462,W1463,"f",FALSE)</f>
        <v>#NAME?</v>
      </c>
      <c r="Y1463" s="681" t="e">
        <f ca="1">_xll.qlCalendarAdvance(Calendar,X1463,NDays&amp;"D")</f>
        <v>#NAME?</v>
      </c>
      <c r="Z1463" s="680" t="e">
        <f ca="1"/>
        <v>#N/A</v>
      </c>
      <c r="AA1463" s="685"/>
      <c r="AB1463" s="684"/>
    </row>
    <row r="1464" spans="22:28" x14ac:dyDescent="0.2">
      <c r="V1464" s="687"/>
      <c r="W1464" s="686" t="str">
        <f t="shared" si="29"/>
        <v>1w</v>
      </c>
      <c r="X1464" s="682" t="e">
        <f ca="1">_xll.qlCalendarAdvance(Calendar,X1463,W1464,"f",FALSE)</f>
        <v>#NAME?</v>
      </c>
      <c r="Y1464" s="681" t="e">
        <f ca="1">_xll.qlCalendarAdvance(Calendar,X1464,NDays&amp;"D")</f>
        <v>#NAME?</v>
      </c>
      <c r="Z1464" s="680" t="e">
        <f ca="1"/>
        <v>#N/A</v>
      </c>
      <c r="AA1464" s="685"/>
      <c r="AB1464" s="684"/>
    </row>
    <row r="1465" spans="22:28" x14ac:dyDescent="0.2">
      <c r="V1465" s="687"/>
      <c r="W1465" s="686" t="str">
        <f t="shared" si="29"/>
        <v>1w</v>
      </c>
      <c r="X1465" s="682" t="e">
        <f ca="1">_xll.qlCalendarAdvance(Calendar,X1464,W1465,"f",FALSE)</f>
        <v>#NAME?</v>
      </c>
      <c r="Y1465" s="681" t="e">
        <f ca="1">_xll.qlCalendarAdvance(Calendar,X1465,NDays&amp;"D")</f>
        <v>#NAME?</v>
      </c>
      <c r="Z1465" s="680" t="e">
        <f ca="1"/>
        <v>#N/A</v>
      </c>
      <c r="AA1465" s="685"/>
      <c r="AB1465" s="684"/>
    </row>
    <row r="1466" spans="22:28" x14ac:dyDescent="0.2">
      <c r="V1466" s="687"/>
      <c r="W1466" s="686" t="str">
        <f t="shared" si="29"/>
        <v>1w</v>
      </c>
      <c r="X1466" s="682" t="e">
        <f ca="1">_xll.qlCalendarAdvance(Calendar,X1465,W1466,"f",FALSE)</f>
        <v>#NAME?</v>
      </c>
      <c r="Y1466" s="681" t="e">
        <f ca="1">_xll.qlCalendarAdvance(Calendar,X1466,NDays&amp;"D")</f>
        <v>#NAME?</v>
      </c>
      <c r="Z1466" s="680" t="e">
        <f ca="1"/>
        <v>#N/A</v>
      </c>
      <c r="AA1466" s="685"/>
      <c r="AB1466" s="684"/>
    </row>
    <row r="1467" spans="22:28" x14ac:dyDescent="0.2">
      <c r="V1467" s="687"/>
      <c r="W1467" s="686" t="str">
        <f t="shared" si="29"/>
        <v>1w</v>
      </c>
      <c r="X1467" s="682" t="e">
        <f ca="1">_xll.qlCalendarAdvance(Calendar,X1466,W1467,"f",FALSE)</f>
        <v>#NAME?</v>
      </c>
      <c r="Y1467" s="681" t="e">
        <f ca="1">_xll.qlCalendarAdvance(Calendar,X1467,NDays&amp;"D")</f>
        <v>#NAME?</v>
      </c>
      <c r="Z1467" s="680" t="e">
        <f ca="1"/>
        <v>#N/A</v>
      </c>
      <c r="AA1467" s="685"/>
      <c r="AB1467" s="684"/>
    </row>
    <row r="1468" spans="22:28" x14ac:dyDescent="0.2">
      <c r="V1468" s="687"/>
      <c r="W1468" s="686" t="str">
        <f t="shared" si="29"/>
        <v>1w</v>
      </c>
      <c r="X1468" s="682" t="e">
        <f ca="1">_xll.qlCalendarAdvance(Calendar,X1467,W1468,"f",FALSE)</f>
        <v>#NAME?</v>
      </c>
      <c r="Y1468" s="681" t="e">
        <f ca="1">_xll.qlCalendarAdvance(Calendar,X1468,NDays&amp;"D")</f>
        <v>#NAME?</v>
      </c>
      <c r="Z1468" s="680" t="e">
        <f ca="1"/>
        <v>#N/A</v>
      </c>
      <c r="AA1468" s="685"/>
      <c r="AB1468" s="684"/>
    </row>
    <row r="1469" spans="22:28" x14ac:dyDescent="0.2">
      <c r="V1469" s="687"/>
      <c r="W1469" s="686" t="str">
        <f t="shared" si="29"/>
        <v>1w</v>
      </c>
      <c r="X1469" s="682" t="e">
        <f ca="1">_xll.qlCalendarAdvance(Calendar,X1468,W1469,"f",FALSE)</f>
        <v>#NAME?</v>
      </c>
      <c r="Y1469" s="681" t="e">
        <f ca="1">_xll.qlCalendarAdvance(Calendar,X1469,NDays&amp;"D")</f>
        <v>#NAME?</v>
      </c>
      <c r="Z1469" s="680" t="e">
        <f ca="1"/>
        <v>#N/A</v>
      </c>
      <c r="AA1469" s="685"/>
      <c r="AB1469" s="684"/>
    </row>
    <row r="1470" spans="22:28" x14ac:dyDescent="0.2">
      <c r="V1470" s="687"/>
      <c r="W1470" s="686" t="str">
        <f t="shared" si="29"/>
        <v>1w</v>
      </c>
      <c r="X1470" s="682" t="e">
        <f ca="1">_xll.qlCalendarAdvance(Calendar,X1469,W1470,"f",FALSE)</f>
        <v>#NAME?</v>
      </c>
      <c r="Y1470" s="681" t="e">
        <f ca="1">_xll.qlCalendarAdvance(Calendar,X1470,NDays&amp;"D")</f>
        <v>#NAME?</v>
      </c>
      <c r="Z1470" s="680" t="e">
        <f ca="1"/>
        <v>#N/A</v>
      </c>
      <c r="AA1470" s="685"/>
      <c r="AB1470" s="684"/>
    </row>
    <row r="1471" spans="22:28" x14ac:dyDescent="0.2">
      <c r="V1471" s="687"/>
      <c r="W1471" s="686" t="str">
        <f t="shared" si="29"/>
        <v>1w</v>
      </c>
      <c r="X1471" s="682" t="e">
        <f ca="1">_xll.qlCalendarAdvance(Calendar,X1470,W1471,"f",FALSE)</f>
        <v>#NAME?</v>
      </c>
      <c r="Y1471" s="681" t="e">
        <f ca="1">_xll.qlCalendarAdvance(Calendar,X1471,NDays&amp;"D")</f>
        <v>#NAME?</v>
      </c>
      <c r="Z1471" s="680" t="e">
        <f ca="1"/>
        <v>#N/A</v>
      </c>
      <c r="AA1471" s="685"/>
      <c r="AB1471" s="684"/>
    </row>
    <row r="1472" spans="22:28" x14ac:dyDescent="0.2">
      <c r="V1472" s="687"/>
      <c r="W1472" s="686" t="str">
        <f t="shared" si="29"/>
        <v>1w</v>
      </c>
      <c r="X1472" s="682" t="e">
        <f ca="1">_xll.qlCalendarAdvance(Calendar,X1471,W1472,"f",FALSE)</f>
        <v>#NAME?</v>
      </c>
      <c r="Y1472" s="681" t="e">
        <f ca="1">_xll.qlCalendarAdvance(Calendar,X1472,NDays&amp;"D")</f>
        <v>#NAME?</v>
      </c>
      <c r="Z1472" s="680" t="e">
        <f ca="1"/>
        <v>#N/A</v>
      </c>
      <c r="AA1472" s="685"/>
      <c r="AB1472" s="684"/>
    </row>
    <row r="1473" spans="22:28" x14ac:dyDescent="0.2">
      <c r="V1473" s="687"/>
      <c r="W1473" s="686" t="str">
        <f t="shared" si="29"/>
        <v>1w</v>
      </c>
      <c r="X1473" s="682" t="e">
        <f ca="1">_xll.qlCalendarAdvance(Calendar,X1472,W1473,"f",FALSE)</f>
        <v>#NAME?</v>
      </c>
      <c r="Y1473" s="681" t="e">
        <f ca="1">_xll.qlCalendarAdvance(Calendar,X1473,NDays&amp;"D")</f>
        <v>#NAME?</v>
      </c>
      <c r="Z1473" s="680" t="e">
        <f ca="1"/>
        <v>#N/A</v>
      </c>
      <c r="AA1473" s="685"/>
      <c r="AB1473" s="684"/>
    </row>
    <row r="1474" spans="22:28" x14ac:dyDescent="0.2">
      <c r="V1474" s="687"/>
      <c r="W1474" s="686" t="str">
        <f t="shared" si="29"/>
        <v>1w</v>
      </c>
      <c r="X1474" s="682" t="e">
        <f ca="1">_xll.qlCalendarAdvance(Calendar,X1473,W1474,"f",FALSE)</f>
        <v>#NAME?</v>
      </c>
      <c r="Y1474" s="681" t="e">
        <f ca="1">_xll.qlCalendarAdvance(Calendar,X1474,NDays&amp;"D")</f>
        <v>#NAME?</v>
      </c>
      <c r="Z1474" s="680" t="e">
        <f ca="1"/>
        <v>#N/A</v>
      </c>
      <c r="AA1474" s="685"/>
      <c r="AB1474" s="684"/>
    </row>
    <row r="1475" spans="22:28" x14ac:dyDescent="0.2">
      <c r="V1475" s="687"/>
      <c r="W1475" s="686" t="str">
        <f t="shared" si="29"/>
        <v>1w</v>
      </c>
      <c r="X1475" s="682" t="e">
        <f ca="1">_xll.qlCalendarAdvance(Calendar,X1474,W1475,"f",FALSE)</f>
        <v>#NAME?</v>
      </c>
      <c r="Y1475" s="681" t="e">
        <f ca="1">_xll.qlCalendarAdvance(Calendar,X1475,NDays&amp;"D")</f>
        <v>#NAME?</v>
      </c>
      <c r="Z1475" s="680" t="e">
        <f ca="1"/>
        <v>#N/A</v>
      </c>
      <c r="AA1475" s="685"/>
      <c r="AB1475" s="684"/>
    </row>
    <row r="1476" spans="22:28" x14ac:dyDescent="0.2">
      <c r="V1476" s="687"/>
      <c r="W1476" s="686" t="str">
        <f t="shared" si="29"/>
        <v>1w</v>
      </c>
      <c r="X1476" s="682" t="e">
        <f ca="1">_xll.qlCalendarAdvance(Calendar,X1475,W1476,"f",FALSE)</f>
        <v>#NAME?</v>
      </c>
      <c r="Y1476" s="681" t="e">
        <f ca="1">_xll.qlCalendarAdvance(Calendar,X1476,NDays&amp;"D")</f>
        <v>#NAME?</v>
      </c>
      <c r="Z1476" s="680" t="e">
        <f ca="1"/>
        <v>#N/A</v>
      </c>
      <c r="AA1476" s="685"/>
      <c r="AB1476" s="684"/>
    </row>
    <row r="1477" spans="22:28" x14ac:dyDescent="0.2">
      <c r="V1477" s="687"/>
      <c r="W1477" s="686" t="str">
        <f t="shared" si="29"/>
        <v>1w</v>
      </c>
      <c r="X1477" s="682" t="e">
        <f ca="1">_xll.qlCalendarAdvance(Calendar,X1476,W1477,"f",FALSE)</f>
        <v>#NAME?</v>
      </c>
      <c r="Y1477" s="681" t="e">
        <f ca="1">_xll.qlCalendarAdvance(Calendar,X1477,NDays&amp;"D")</f>
        <v>#NAME?</v>
      </c>
      <c r="Z1477" s="680" t="e">
        <f ca="1"/>
        <v>#N/A</v>
      </c>
      <c r="AA1477" s="685"/>
      <c r="AB1477" s="684"/>
    </row>
    <row r="1478" spans="22:28" x14ac:dyDescent="0.2">
      <c r="V1478" s="687"/>
      <c r="W1478" s="686" t="str">
        <f t="shared" si="29"/>
        <v>1w</v>
      </c>
      <c r="X1478" s="682" t="e">
        <f ca="1">_xll.qlCalendarAdvance(Calendar,X1477,W1478,"f",FALSE)</f>
        <v>#NAME?</v>
      </c>
      <c r="Y1478" s="681" t="e">
        <f ca="1">_xll.qlCalendarAdvance(Calendar,X1478,NDays&amp;"D")</f>
        <v>#NAME?</v>
      </c>
      <c r="Z1478" s="680" t="e">
        <f ca="1"/>
        <v>#N/A</v>
      </c>
      <c r="AA1478" s="685"/>
      <c r="AB1478" s="684"/>
    </row>
    <row r="1479" spans="22:28" x14ac:dyDescent="0.2">
      <c r="V1479" s="687"/>
      <c r="W1479" s="686" t="str">
        <f t="shared" si="29"/>
        <v>1w</v>
      </c>
      <c r="X1479" s="682" t="e">
        <f ca="1">_xll.qlCalendarAdvance(Calendar,X1478,W1479,"f",FALSE)</f>
        <v>#NAME?</v>
      </c>
      <c r="Y1479" s="681" t="e">
        <f ca="1">_xll.qlCalendarAdvance(Calendar,X1479,NDays&amp;"D")</f>
        <v>#NAME?</v>
      </c>
      <c r="Z1479" s="680" t="e">
        <f ca="1"/>
        <v>#N/A</v>
      </c>
      <c r="AA1479" s="685"/>
      <c r="AB1479" s="684"/>
    </row>
    <row r="1480" spans="22:28" x14ac:dyDescent="0.2">
      <c r="V1480" s="687"/>
      <c r="W1480" s="686" t="str">
        <f t="shared" si="29"/>
        <v>1w</v>
      </c>
      <c r="X1480" s="682" t="e">
        <f ca="1">_xll.qlCalendarAdvance(Calendar,X1479,W1480,"f",FALSE)</f>
        <v>#NAME?</v>
      </c>
      <c r="Y1480" s="681" t="e">
        <f ca="1">_xll.qlCalendarAdvance(Calendar,X1480,NDays&amp;"D")</f>
        <v>#NAME?</v>
      </c>
      <c r="Z1480" s="680" t="e">
        <f ca="1"/>
        <v>#N/A</v>
      </c>
      <c r="AA1480" s="685"/>
      <c r="AB1480" s="684"/>
    </row>
    <row r="1481" spans="22:28" x14ac:dyDescent="0.2">
      <c r="V1481" s="687"/>
      <c r="W1481" s="686" t="str">
        <f t="shared" si="29"/>
        <v>1w</v>
      </c>
      <c r="X1481" s="682" t="e">
        <f ca="1">_xll.qlCalendarAdvance(Calendar,X1480,W1481,"f",FALSE)</f>
        <v>#NAME?</v>
      </c>
      <c r="Y1481" s="681" t="e">
        <f ca="1">_xll.qlCalendarAdvance(Calendar,X1481,NDays&amp;"D")</f>
        <v>#NAME?</v>
      </c>
      <c r="Z1481" s="680" t="e">
        <f ca="1"/>
        <v>#N/A</v>
      </c>
      <c r="AA1481" s="685"/>
      <c r="AB1481" s="684"/>
    </row>
    <row r="1482" spans="22:28" x14ac:dyDescent="0.2">
      <c r="V1482" s="687"/>
      <c r="W1482" s="686" t="str">
        <f t="shared" si="29"/>
        <v>1w</v>
      </c>
      <c r="X1482" s="682" t="e">
        <f ca="1">_xll.qlCalendarAdvance(Calendar,X1481,W1482,"f",FALSE)</f>
        <v>#NAME?</v>
      </c>
      <c r="Y1482" s="681" t="e">
        <f ca="1">_xll.qlCalendarAdvance(Calendar,X1482,NDays&amp;"D")</f>
        <v>#NAME?</v>
      </c>
      <c r="Z1482" s="680" t="e">
        <f ca="1"/>
        <v>#N/A</v>
      </c>
      <c r="AA1482" s="685"/>
      <c r="AB1482" s="684"/>
    </row>
    <row r="1483" spans="22:28" x14ac:dyDescent="0.2">
      <c r="V1483" s="687"/>
      <c r="W1483" s="686" t="str">
        <f t="shared" si="29"/>
        <v>1w</v>
      </c>
      <c r="X1483" s="682" t="e">
        <f ca="1">_xll.qlCalendarAdvance(Calendar,X1482,W1483,"f",FALSE)</f>
        <v>#NAME?</v>
      </c>
      <c r="Y1483" s="681" t="e">
        <f ca="1">_xll.qlCalendarAdvance(Calendar,X1483,NDays&amp;"D")</f>
        <v>#NAME?</v>
      </c>
      <c r="Z1483" s="680" t="e">
        <f ca="1"/>
        <v>#N/A</v>
      </c>
      <c r="AA1483" s="685"/>
      <c r="AB1483" s="684"/>
    </row>
    <row r="1484" spans="22:28" x14ac:dyDescent="0.2">
      <c r="V1484" s="687"/>
      <c r="W1484" s="686" t="str">
        <f t="shared" si="29"/>
        <v>1w</v>
      </c>
      <c r="X1484" s="682" t="e">
        <f ca="1">_xll.qlCalendarAdvance(Calendar,X1483,W1484,"f",FALSE)</f>
        <v>#NAME?</v>
      </c>
      <c r="Y1484" s="681" t="e">
        <f ca="1">_xll.qlCalendarAdvance(Calendar,X1484,NDays&amp;"D")</f>
        <v>#NAME?</v>
      </c>
      <c r="Z1484" s="680" t="e">
        <f ca="1"/>
        <v>#N/A</v>
      </c>
      <c r="AA1484" s="685"/>
      <c r="AB1484" s="684"/>
    </row>
    <row r="1485" spans="22:28" x14ac:dyDescent="0.2">
      <c r="V1485" s="687"/>
      <c r="W1485" s="686" t="str">
        <f t="shared" si="29"/>
        <v>1w</v>
      </c>
      <c r="X1485" s="682" t="e">
        <f ca="1">_xll.qlCalendarAdvance(Calendar,X1484,W1485,"f",FALSE)</f>
        <v>#NAME?</v>
      </c>
      <c r="Y1485" s="681" t="e">
        <f ca="1">_xll.qlCalendarAdvance(Calendar,X1485,NDays&amp;"D")</f>
        <v>#NAME?</v>
      </c>
      <c r="Z1485" s="680" t="e">
        <f ca="1"/>
        <v>#N/A</v>
      </c>
      <c r="AA1485" s="685"/>
      <c r="AB1485" s="684"/>
    </row>
    <row r="1486" spans="22:28" x14ac:dyDescent="0.2">
      <c r="V1486" s="687"/>
      <c r="W1486" s="686" t="str">
        <f t="shared" si="29"/>
        <v>1w</v>
      </c>
      <c r="X1486" s="682" t="e">
        <f ca="1">_xll.qlCalendarAdvance(Calendar,X1485,W1486,"f",FALSE)</f>
        <v>#NAME?</v>
      </c>
      <c r="Y1486" s="681" t="e">
        <f ca="1">_xll.qlCalendarAdvance(Calendar,X1486,NDays&amp;"D")</f>
        <v>#NAME?</v>
      </c>
      <c r="Z1486" s="680" t="e">
        <f ca="1"/>
        <v>#N/A</v>
      </c>
      <c r="AA1486" s="685"/>
      <c r="AB1486" s="684"/>
    </row>
    <row r="1487" spans="22:28" x14ac:dyDescent="0.2">
      <c r="V1487" s="687"/>
      <c r="W1487" s="686" t="str">
        <f t="shared" si="29"/>
        <v>1w</v>
      </c>
      <c r="X1487" s="682" t="e">
        <f ca="1">_xll.qlCalendarAdvance(Calendar,X1486,W1487,"f",FALSE)</f>
        <v>#NAME?</v>
      </c>
      <c r="Y1487" s="681" t="e">
        <f ca="1">_xll.qlCalendarAdvance(Calendar,X1487,NDays&amp;"D")</f>
        <v>#NAME?</v>
      </c>
      <c r="Z1487" s="680" t="e">
        <f ca="1"/>
        <v>#N/A</v>
      </c>
      <c r="AA1487" s="685"/>
      <c r="AB1487" s="684"/>
    </row>
    <row r="1488" spans="22:28" x14ac:dyDescent="0.2">
      <c r="V1488" s="687"/>
      <c r="W1488" s="686" t="str">
        <f t="shared" si="29"/>
        <v>1w</v>
      </c>
      <c r="X1488" s="682" t="e">
        <f ca="1">_xll.qlCalendarAdvance(Calendar,X1487,W1488,"f",FALSE)</f>
        <v>#NAME?</v>
      </c>
      <c r="Y1488" s="681" t="e">
        <f ca="1">_xll.qlCalendarAdvance(Calendar,X1488,NDays&amp;"D")</f>
        <v>#NAME?</v>
      </c>
      <c r="Z1488" s="680" t="e">
        <f ca="1"/>
        <v>#N/A</v>
      </c>
      <c r="AA1488" s="685"/>
      <c r="AB1488" s="684"/>
    </row>
    <row r="1489" spans="22:28" x14ac:dyDescent="0.2">
      <c r="V1489" s="687"/>
      <c r="W1489" s="686" t="str">
        <f t="shared" si="29"/>
        <v>1w</v>
      </c>
      <c r="X1489" s="682" t="e">
        <f ca="1">_xll.qlCalendarAdvance(Calendar,X1488,W1489,"f",FALSE)</f>
        <v>#NAME?</v>
      </c>
      <c r="Y1489" s="681" t="e">
        <f ca="1">_xll.qlCalendarAdvance(Calendar,X1489,NDays&amp;"D")</f>
        <v>#NAME?</v>
      </c>
      <c r="Z1489" s="680" t="e">
        <f ca="1"/>
        <v>#N/A</v>
      </c>
      <c r="AA1489" s="685"/>
      <c r="AB1489" s="684"/>
    </row>
    <row r="1490" spans="22:28" x14ac:dyDescent="0.2">
      <c r="V1490" s="687"/>
      <c r="W1490" s="686" t="str">
        <f t="shared" ref="W1490:W1553" si="30">W1489</f>
        <v>1w</v>
      </c>
      <c r="X1490" s="682" t="e">
        <f ca="1">_xll.qlCalendarAdvance(Calendar,X1489,W1490,"f",FALSE)</f>
        <v>#NAME?</v>
      </c>
      <c r="Y1490" s="681" t="e">
        <f ca="1">_xll.qlCalendarAdvance(Calendar,X1490,NDays&amp;"D")</f>
        <v>#NAME?</v>
      </c>
      <c r="Z1490" s="680" t="e">
        <f ca="1"/>
        <v>#N/A</v>
      </c>
      <c r="AA1490" s="685"/>
      <c r="AB1490" s="684"/>
    </row>
    <row r="1491" spans="22:28" x14ac:dyDescent="0.2">
      <c r="V1491" s="687"/>
      <c r="W1491" s="686" t="str">
        <f t="shared" si="30"/>
        <v>1w</v>
      </c>
      <c r="X1491" s="682" t="e">
        <f ca="1">_xll.qlCalendarAdvance(Calendar,X1490,W1491,"f",FALSE)</f>
        <v>#NAME?</v>
      </c>
      <c r="Y1491" s="681" t="e">
        <f ca="1">_xll.qlCalendarAdvance(Calendar,X1491,NDays&amp;"D")</f>
        <v>#NAME?</v>
      </c>
      <c r="Z1491" s="680" t="e">
        <f ca="1"/>
        <v>#N/A</v>
      </c>
      <c r="AA1491" s="685"/>
      <c r="AB1491" s="684"/>
    </row>
    <row r="1492" spans="22:28" x14ac:dyDescent="0.2">
      <c r="V1492" s="687"/>
      <c r="W1492" s="686" t="str">
        <f t="shared" si="30"/>
        <v>1w</v>
      </c>
      <c r="X1492" s="682" t="e">
        <f ca="1">_xll.qlCalendarAdvance(Calendar,X1491,W1492,"f",FALSE)</f>
        <v>#NAME?</v>
      </c>
      <c r="Y1492" s="681" t="e">
        <f ca="1">_xll.qlCalendarAdvance(Calendar,X1492,NDays&amp;"D")</f>
        <v>#NAME?</v>
      </c>
      <c r="Z1492" s="680" t="e">
        <f ca="1"/>
        <v>#N/A</v>
      </c>
      <c r="AA1492" s="685"/>
      <c r="AB1492" s="684"/>
    </row>
    <row r="1493" spans="22:28" x14ac:dyDescent="0.2">
      <c r="V1493" s="687"/>
      <c r="W1493" s="686" t="str">
        <f t="shared" si="30"/>
        <v>1w</v>
      </c>
      <c r="X1493" s="682" t="e">
        <f ca="1">_xll.qlCalendarAdvance(Calendar,X1492,W1493,"f",FALSE)</f>
        <v>#NAME?</v>
      </c>
      <c r="Y1493" s="681" t="e">
        <f ca="1">_xll.qlCalendarAdvance(Calendar,X1493,NDays&amp;"D")</f>
        <v>#NAME?</v>
      </c>
      <c r="Z1493" s="680" t="e">
        <f ca="1"/>
        <v>#N/A</v>
      </c>
      <c r="AA1493" s="685"/>
      <c r="AB1493" s="684"/>
    </row>
    <row r="1494" spans="22:28" x14ac:dyDescent="0.2">
      <c r="V1494" s="687"/>
      <c r="W1494" s="686" t="str">
        <f t="shared" si="30"/>
        <v>1w</v>
      </c>
      <c r="X1494" s="682" t="e">
        <f ca="1">_xll.qlCalendarAdvance(Calendar,X1493,W1494,"f",FALSE)</f>
        <v>#NAME?</v>
      </c>
      <c r="Y1494" s="681" t="e">
        <f ca="1">_xll.qlCalendarAdvance(Calendar,X1494,NDays&amp;"D")</f>
        <v>#NAME?</v>
      </c>
      <c r="Z1494" s="680" t="e">
        <f ca="1"/>
        <v>#N/A</v>
      </c>
      <c r="AA1494" s="685"/>
      <c r="AB1494" s="684"/>
    </row>
    <row r="1495" spans="22:28" x14ac:dyDescent="0.2">
      <c r="V1495" s="687"/>
      <c r="W1495" s="686" t="str">
        <f t="shared" si="30"/>
        <v>1w</v>
      </c>
      <c r="X1495" s="682" t="e">
        <f ca="1">_xll.qlCalendarAdvance(Calendar,X1494,W1495,"f",FALSE)</f>
        <v>#NAME?</v>
      </c>
      <c r="Y1495" s="681" t="e">
        <f ca="1">_xll.qlCalendarAdvance(Calendar,X1495,NDays&amp;"D")</f>
        <v>#NAME?</v>
      </c>
      <c r="Z1495" s="680" t="e">
        <f ca="1"/>
        <v>#N/A</v>
      </c>
      <c r="AA1495" s="685"/>
      <c r="AB1495" s="684"/>
    </row>
    <row r="1496" spans="22:28" x14ac:dyDescent="0.2">
      <c r="V1496" s="687"/>
      <c r="W1496" s="686" t="str">
        <f t="shared" si="30"/>
        <v>1w</v>
      </c>
      <c r="X1496" s="682" t="e">
        <f ca="1">_xll.qlCalendarAdvance(Calendar,X1495,W1496,"f",FALSE)</f>
        <v>#NAME?</v>
      </c>
      <c r="Y1496" s="681" t="e">
        <f ca="1">_xll.qlCalendarAdvance(Calendar,X1496,NDays&amp;"D")</f>
        <v>#NAME?</v>
      </c>
      <c r="Z1496" s="680" t="e">
        <f ca="1"/>
        <v>#N/A</v>
      </c>
      <c r="AA1496" s="685"/>
      <c r="AB1496" s="684"/>
    </row>
    <row r="1497" spans="22:28" x14ac:dyDescent="0.2">
      <c r="V1497" s="687"/>
      <c r="W1497" s="686" t="str">
        <f t="shared" si="30"/>
        <v>1w</v>
      </c>
      <c r="X1497" s="682" t="e">
        <f ca="1">_xll.qlCalendarAdvance(Calendar,X1496,W1497,"f",FALSE)</f>
        <v>#NAME?</v>
      </c>
      <c r="Y1497" s="681" t="e">
        <f ca="1">_xll.qlCalendarAdvance(Calendar,X1497,NDays&amp;"D")</f>
        <v>#NAME?</v>
      </c>
      <c r="Z1497" s="680" t="e">
        <f ca="1"/>
        <v>#N/A</v>
      </c>
      <c r="AA1497" s="685"/>
      <c r="AB1497" s="684"/>
    </row>
    <row r="1498" spans="22:28" x14ac:dyDescent="0.2">
      <c r="V1498" s="687"/>
      <c r="W1498" s="686" t="str">
        <f t="shared" si="30"/>
        <v>1w</v>
      </c>
      <c r="X1498" s="682" t="e">
        <f ca="1">_xll.qlCalendarAdvance(Calendar,X1497,W1498,"f",FALSE)</f>
        <v>#NAME?</v>
      </c>
      <c r="Y1498" s="681" t="e">
        <f ca="1">_xll.qlCalendarAdvance(Calendar,X1498,NDays&amp;"D")</f>
        <v>#NAME?</v>
      </c>
      <c r="Z1498" s="680" t="e">
        <f ca="1"/>
        <v>#N/A</v>
      </c>
      <c r="AA1498" s="685"/>
      <c r="AB1498" s="684"/>
    </row>
    <row r="1499" spans="22:28" x14ac:dyDescent="0.2">
      <c r="V1499" s="687"/>
      <c r="W1499" s="686" t="str">
        <f t="shared" si="30"/>
        <v>1w</v>
      </c>
      <c r="X1499" s="682" t="e">
        <f ca="1">_xll.qlCalendarAdvance(Calendar,X1498,W1499,"f",FALSE)</f>
        <v>#NAME?</v>
      </c>
      <c r="Y1499" s="681" t="e">
        <f ca="1">_xll.qlCalendarAdvance(Calendar,X1499,NDays&amp;"D")</f>
        <v>#NAME?</v>
      </c>
      <c r="Z1499" s="680" t="e">
        <f ca="1"/>
        <v>#N/A</v>
      </c>
      <c r="AA1499" s="685"/>
      <c r="AB1499" s="684"/>
    </row>
    <row r="1500" spans="22:28" x14ac:dyDescent="0.2">
      <c r="V1500" s="687"/>
      <c r="W1500" s="686" t="str">
        <f t="shared" si="30"/>
        <v>1w</v>
      </c>
      <c r="X1500" s="682" t="e">
        <f ca="1">_xll.qlCalendarAdvance(Calendar,X1499,W1500,"f",FALSE)</f>
        <v>#NAME?</v>
      </c>
      <c r="Y1500" s="681" t="e">
        <f ca="1">_xll.qlCalendarAdvance(Calendar,X1500,NDays&amp;"D")</f>
        <v>#NAME?</v>
      </c>
      <c r="Z1500" s="680" t="e">
        <f ca="1"/>
        <v>#N/A</v>
      </c>
      <c r="AA1500" s="685"/>
      <c r="AB1500" s="684"/>
    </row>
    <row r="1501" spans="22:28" x14ac:dyDescent="0.2">
      <c r="V1501" s="687"/>
      <c r="W1501" s="686" t="str">
        <f t="shared" si="30"/>
        <v>1w</v>
      </c>
      <c r="X1501" s="682" t="e">
        <f ca="1">_xll.qlCalendarAdvance(Calendar,X1500,W1501,"f",FALSE)</f>
        <v>#NAME?</v>
      </c>
      <c r="Y1501" s="681" t="e">
        <f ca="1">_xll.qlCalendarAdvance(Calendar,X1501,NDays&amp;"D")</f>
        <v>#NAME?</v>
      </c>
      <c r="Z1501" s="680" t="e">
        <f ca="1"/>
        <v>#N/A</v>
      </c>
      <c r="AA1501" s="685"/>
      <c r="AB1501" s="684"/>
    </row>
    <row r="1502" spans="22:28" x14ac:dyDescent="0.2">
      <c r="V1502" s="687"/>
      <c r="W1502" s="686" t="str">
        <f t="shared" si="30"/>
        <v>1w</v>
      </c>
      <c r="X1502" s="682" t="e">
        <f ca="1">_xll.qlCalendarAdvance(Calendar,X1501,W1502,"f",FALSE)</f>
        <v>#NAME?</v>
      </c>
      <c r="Y1502" s="681" t="e">
        <f ca="1">_xll.qlCalendarAdvance(Calendar,X1502,NDays&amp;"D")</f>
        <v>#NAME?</v>
      </c>
      <c r="Z1502" s="680" t="e">
        <f ca="1"/>
        <v>#N/A</v>
      </c>
      <c r="AA1502" s="685"/>
      <c r="AB1502" s="684"/>
    </row>
    <row r="1503" spans="22:28" x14ac:dyDescent="0.2">
      <c r="V1503" s="687"/>
      <c r="W1503" s="686" t="str">
        <f t="shared" si="30"/>
        <v>1w</v>
      </c>
      <c r="X1503" s="682" t="e">
        <f ca="1">_xll.qlCalendarAdvance(Calendar,X1502,W1503,"f",FALSE)</f>
        <v>#NAME?</v>
      </c>
      <c r="Y1503" s="681" t="e">
        <f ca="1">_xll.qlCalendarAdvance(Calendar,X1503,NDays&amp;"D")</f>
        <v>#NAME?</v>
      </c>
      <c r="Z1503" s="680" t="e">
        <f ca="1"/>
        <v>#N/A</v>
      </c>
      <c r="AA1503" s="685"/>
      <c r="AB1503" s="684"/>
    </row>
    <row r="1504" spans="22:28" x14ac:dyDescent="0.2">
      <c r="V1504" s="687"/>
      <c r="W1504" s="686" t="str">
        <f t="shared" si="30"/>
        <v>1w</v>
      </c>
      <c r="X1504" s="682" t="e">
        <f ca="1">_xll.qlCalendarAdvance(Calendar,X1503,W1504,"f",FALSE)</f>
        <v>#NAME?</v>
      </c>
      <c r="Y1504" s="681" t="e">
        <f ca="1">_xll.qlCalendarAdvance(Calendar,X1504,NDays&amp;"D")</f>
        <v>#NAME?</v>
      </c>
      <c r="Z1504" s="680" t="e">
        <f ca="1"/>
        <v>#N/A</v>
      </c>
      <c r="AA1504" s="685"/>
      <c r="AB1504" s="684"/>
    </row>
    <row r="1505" spans="22:28" x14ac:dyDescent="0.2">
      <c r="V1505" s="687"/>
      <c r="W1505" s="686" t="str">
        <f t="shared" si="30"/>
        <v>1w</v>
      </c>
      <c r="X1505" s="682" t="e">
        <f ca="1">_xll.qlCalendarAdvance(Calendar,X1504,W1505,"f",FALSE)</f>
        <v>#NAME?</v>
      </c>
      <c r="Y1505" s="681" t="e">
        <f ca="1">_xll.qlCalendarAdvance(Calendar,X1505,NDays&amp;"D")</f>
        <v>#NAME?</v>
      </c>
      <c r="Z1505" s="680" t="e">
        <f ca="1"/>
        <v>#N/A</v>
      </c>
      <c r="AA1505" s="685"/>
      <c r="AB1505" s="684"/>
    </row>
    <row r="1506" spans="22:28" x14ac:dyDescent="0.2">
      <c r="V1506" s="687"/>
      <c r="W1506" s="686" t="str">
        <f t="shared" si="30"/>
        <v>1w</v>
      </c>
      <c r="X1506" s="682" t="e">
        <f ca="1">_xll.qlCalendarAdvance(Calendar,X1505,W1506,"f",FALSE)</f>
        <v>#NAME?</v>
      </c>
      <c r="Y1506" s="681" t="e">
        <f ca="1">_xll.qlCalendarAdvance(Calendar,X1506,NDays&amp;"D")</f>
        <v>#NAME?</v>
      </c>
      <c r="Z1506" s="680" t="e">
        <f ca="1"/>
        <v>#N/A</v>
      </c>
      <c r="AA1506" s="685"/>
      <c r="AB1506" s="684"/>
    </row>
    <row r="1507" spans="22:28" x14ac:dyDescent="0.2">
      <c r="V1507" s="687"/>
      <c r="W1507" s="686" t="str">
        <f t="shared" si="30"/>
        <v>1w</v>
      </c>
      <c r="X1507" s="682" t="e">
        <f ca="1">_xll.qlCalendarAdvance(Calendar,X1506,W1507,"f",FALSE)</f>
        <v>#NAME?</v>
      </c>
      <c r="Y1507" s="681" t="e">
        <f ca="1">_xll.qlCalendarAdvance(Calendar,X1507,NDays&amp;"D")</f>
        <v>#NAME?</v>
      </c>
      <c r="Z1507" s="680" t="e">
        <f ca="1"/>
        <v>#N/A</v>
      </c>
      <c r="AA1507" s="685"/>
      <c r="AB1507" s="684"/>
    </row>
    <row r="1508" spans="22:28" x14ac:dyDescent="0.2">
      <c r="V1508" s="687"/>
      <c r="W1508" s="686" t="str">
        <f t="shared" si="30"/>
        <v>1w</v>
      </c>
      <c r="X1508" s="682" t="e">
        <f ca="1">_xll.qlCalendarAdvance(Calendar,X1507,W1508,"f",FALSE)</f>
        <v>#NAME?</v>
      </c>
      <c r="Y1508" s="681" t="e">
        <f ca="1">_xll.qlCalendarAdvance(Calendar,X1508,NDays&amp;"D")</f>
        <v>#NAME?</v>
      </c>
      <c r="Z1508" s="680" t="e">
        <f ca="1"/>
        <v>#N/A</v>
      </c>
      <c r="AA1508" s="685"/>
      <c r="AB1508" s="684"/>
    </row>
    <row r="1509" spans="22:28" x14ac:dyDescent="0.2">
      <c r="V1509" s="687"/>
      <c r="W1509" s="686" t="str">
        <f t="shared" si="30"/>
        <v>1w</v>
      </c>
      <c r="X1509" s="682" t="e">
        <f ca="1">_xll.qlCalendarAdvance(Calendar,X1508,W1509,"f",FALSE)</f>
        <v>#NAME?</v>
      </c>
      <c r="Y1509" s="681" t="e">
        <f ca="1">_xll.qlCalendarAdvance(Calendar,X1509,NDays&amp;"D")</f>
        <v>#NAME?</v>
      </c>
      <c r="Z1509" s="680" t="e">
        <f ca="1"/>
        <v>#N/A</v>
      </c>
      <c r="AA1509" s="685"/>
      <c r="AB1509" s="684"/>
    </row>
    <row r="1510" spans="22:28" x14ac:dyDescent="0.2">
      <c r="V1510" s="687"/>
      <c r="W1510" s="686" t="str">
        <f t="shared" si="30"/>
        <v>1w</v>
      </c>
      <c r="X1510" s="682" t="e">
        <f ca="1">_xll.qlCalendarAdvance(Calendar,X1509,W1510,"f",FALSE)</f>
        <v>#NAME?</v>
      </c>
      <c r="Y1510" s="681" t="e">
        <f ca="1">_xll.qlCalendarAdvance(Calendar,X1510,NDays&amp;"D")</f>
        <v>#NAME?</v>
      </c>
      <c r="Z1510" s="680" t="e">
        <f ca="1"/>
        <v>#N/A</v>
      </c>
      <c r="AA1510" s="685"/>
      <c r="AB1510" s="684"/>
    </row>
    <row r="1511" spans="22:28" x14ac:dyDescent="0.2">
      <c r="V1511" s="687"/>
      <c r="W1511" s="686" t="str">
        <f t="shared" si="30"/>
        <v>1w</v>
      </c>
      <c r="X1511" s="682" t="e">
        <f ca="1">_xll.qlCalendarAdvance(Calendar,X1510,W1511,"f",FALSE)</f>
        <v>#NAME?</v>
      </c>
      <c r="Y1511" s="681" t="e">
        <f ca="1">_xll.qlCalendarAdvance(Calendar,X1511,NDays&amp;"D")</f>
        <v>#NAME?</v>
      </c>
      <c r="Z1511" s="680" t="e">
        <f ca="1"/>
        <v>#N/A</v>
      </c>
      <c r="AA1511" s="685"/>
      <c r="AB1511" s="684"/>
    </row>
    <row r="1512" spans="22:28" x14ac:dyDescent="0.2">
      <c r="V1512" s="687"/>
      <c r="W1512" s="686" t="str">
        <f t="shared" si="30"/>
        <v>1w</v>
      </c>
      <c r="X1512" s="682" t="e">
        <f ca="1">_xll.qlCalendarAdvance(Calendar,X1511,W1512,"f",FALSE)</f>
        <v>#NAME?</v>
      </c>
      <c r="Y1512" s="681" t="e">
        <f ca="1">_xll.qlCalendarAdvance(Calendar,X1512,NDays&amp;"D")</f>
        <v>#NAME?</v>
      </c>
      <c r="Z1512" s="680" t="e">
        <f ca="1"/>
        <v>#N/A</v>
      </c>
      <c r="AA1512" s="685"/>
      <c r="AB1512" s="684"/>
    </row>
    <row r="1513" spans="22:28" x14ac:dyDescent="0.2">
      <c r="V1513" s="687"/>
      <c r="W1513" s="686" t="str">
        <f t="shared" si="30"/>
        <v>1w</v>
      </c>
      <c r="X1513" s="682" t="e">
        <f ca="1">_xll.qlCalendarAdvance(Calendar,X1512,W1513,"f",FALSE)</f>
        <v>#NAME?</v>
      </c>
      <c r="Y1513" s="681" t="e">
        <f ca="1">_xll.qlCalendarAdvance(Calendar,X1513,NDays&amp;"D")</f>
        <v>#NAME?</v>
      </c>
      <c r="Z1513" s="680" t="e">
        <f ca="1"/>
        <v>#N/A</v>
      </c>
      <c r="AA1513" s="685"/>
      <c r="AB1513" s="684"/>
    </row>
    <row r="1514" spans="22:28" x14ac:dyDescent="0.2">
      <c r="V1514" s="687"/>
      <c r="W1514" s="686" t="str">
        <f t="shared" si="30"/>
        <v>1w</v>
      </c>
      <c r="X1514" s="682" t="e">
        <f ca="1">_xll.qlCalendarAdvance(Calendar,X1513,W1514,"f",FALSE)</f>
        <v>#NAME?</v>
      </c>
      <c r="Y1514" s="681" t="e">
        <f ca="1">_xll.qlCalendarAdvance(Calendar,X1514,NDays&amp;"D")</f>
        <v>#NAME?</v>
      </c>
      <c r="Z1514" s="680" t="e">
        <f ca="1"/>
        <v>#N/A</v>
      </c>
      <c r="AA1514" s="685"/>
      <c r="AB1514" s="684"/>
    </row>
    <row r="1515" spans="22:28" x14ac:dyDescent="0.2">
      <c r="V1515" s="687"/>
      <c r="W1515" s="686" t="str">
        <f t="shared" si="30"/>
        <v>1w</v>
      </c>
      <c r="X1515" s="682" t="e">
        <f ca="1">_xll.qlCalendarAdvance(Calendar,X1514,W1515,"f",FALSE)</f>
        <v>#NAME?</v>
      </c>
      <c r="Y1515" s="681" t="e">
        <f ca="1">_xll.qlCalendarAdvance(Calendar,X1515,NDays&amp;"D")</f>
        <v>#NAME?</v>
      </c>
      <c r="Z1515" s="680" t="e">
        <f ca="1"/>
        <v>#N/A</v>
      </c>
      <c r="AA1515" s="685"/>
      <c r="AB1515" s="684"/>
    </row>
    <row r="1516" spans="22:28" x14ac:dyDescent="0.2">
      <c r="V1516" s="687"/>
      <c r="W1516" s="686" t="str">
        <f t="shared" si="30"/>
        <v>1w</v>
      </c>
      <c r="X1516" s="682" t="e">
        <f ca="1">_xll.qlCalendarAdvance(Calendar,X1515,W1516,"f",FALSE)</f>
        <v>#NAME?</v>
      </c>
      <c r="Y1516" s="681" t="e">
        <f ca="1">_xll.qlCalendarAdvance(Calendar,X1516,NDays&amp;"D")</f>
        <v>#NAME?</v>
      </c>
      <c r="Z1516" s="680" t="e">
        <f ca="1"/>
        <v>#N/A</v>
      </c>
      <c r="AA1516" s="685"/>
      <c r="AB1516" s="684"/>
    </row>
    <row r="1517" spans="22:28" x14ac:dyDescent="0.2">
      <c r="V1517" s="687"/>
      <c r="W1517" s="686" t="str">
        <f t="shared" si="30"/>
        <v>1w</v>
      </c>
      <c r="X1517" s="682" t="e">
        <f ca="1">_xll.qlCalendarAdvance(Calendar,X1516,W1517,"f",FALSE)</f>
        <v>#NAME?</v>
      </c>
      <c r="Y1517" s="681" t="e">
        <f ca="1">_xll.qlCalendarAdvance(Calendar,X1517,NDays&amp;"D")</f>
        <v>#NAME?</v>
      </c>
      <c r="Z1517" s="680" t="e">
        <f ca="1"/>
        <v>#N/A</v>
      </c>
      <c r="AA1517" s="685"/>
      <c r="AB1517" s="684"/>
    </row>
    <row r="1518" spans="22:28" x14ac:dyDescent="0.2">
      <c r="V1518" s="687"/>
      <c r="W1518" s="686" t="str">
        <f t="shared" si="30"/>
        <v>1w</v>
      </c>
      <c r="X1518" s="682" t="e">
        <f ca="1">_xll.qlCalendarAdvance(Calendar,X1517,W1518,"f",FALSE)</f>
        <v>#NAME?</v>
      </c>
      <c r="Y1518" s="681" t="e">
        <f ca="1">_xll.qlCalendarAdvance(Calendar,X1518,NDays&amp;"D")</f>
        <v>#NAME?</v>
      </c>
      <c r="Z1518" s="680" t="e">
        <f ca="1"/>
        <v>#N/A</v>
      </c>
      <c r="AA1518" s="685"/>
      <c r="AB1518" s="684"/>
    </row>
    <row r="1519" spans="22:28" x14ac:dyDescent="0.2">
      <c r="V1519" s="687"/>
      <c r="W1519" s="686" t="str">
        <f t="shared" si="30"/>
        <v>1w</v>
      </c>
      <c r="X1519" s="682" t="e">
        <f ca="1">_xll.qlCalendarAdvance(Calendar,X1518,W1519,"f",FALSE)</f>
        <v>#NAME?</v>
      </c>
      <c r="Y1519" s="681" t="e">
        <f ca="1">_xll.qlCalendarAdvance(Calendar,X1519,NDays&amp;"D")</f>
        <v>#NAME?</v>
      </c>
      <c r="Z1519" s="680" t="e">
        <f ca="1"/>
        <v>#N/A</v>
      </c>
      <c r="AA1519" s="685"/>
      <c r="AB1519" s="684"/>
    </row>
    <row r="1520" spans="22:28" x14ac:dyDescent="0.2">
      <c r="V1520" s="687"/>
      <c r="W1520" s="686" t="str">
        <f t="shared" si="30"/>
        <v>1w</v>
      </c>
      <c r="X1520" s="682" t="e">
        <f ca="1">_xll.qlCalendarAdvance(Calendar,X1519,W1520,"f",FALSE)</f>
        <v>#NAME?</v>
      </c>
      <c r="Y1520" s="681" t="e">
        <f ca="1">_xll.qlCalendarAdvance(Calendar,X1520,NDays&amp;"D")</f>
        <v>#NAME?</v>
      </c>
      <c r="Z1520" s="680" t="e">
        <f ca="1"/>
        <v>#N/A</v>
      </c>
      <c r="AA1520" s="685"/>
      <c r="AB1520" s="684"/>
    </row>
    <row r="1521" spans="22:28" x14ac:dyDescent="0.2">
      <c r="V1521" s="687"/>
      <c r="W1521" s="686" t="str">
        <f t="shared" si="30"/>
        <v>1w</v>
      </c>
      <c r="X1521" s="682" t="e">
        <f ca="1">_xll.qlCalendarAdvance(Calendar,X1520,W1521,"f",FALSE)</f>
        <v>#NAME?</v>
      </c>
      <c r="Y1521" s="681" t="e">
        <f ca="1">_xll.qlCalendarAdvance(Calendar,X1521,NDays&amp;"D")</f>
        <v>#NAME?</v>
      </c>
      <c r="Z1521" s="680" t="e">
        <f ca="1"/>
        <v>#N/A</v>
      </c>
      <c r="AA1521" s="685"/>
      <c r="AB1521" s="684"/>
    </row>
    <row r="1522" spans="22:28" x14ac:dyDescent="0.2">
      <c r="V1522" s="687"/>
      <c r="W1522" s="686" t="str">
        <f t="shared" si="30"/>
        <v>1w</v>
      </c>
      <c r="X1522" s="682" t="e">
        <f ca="1">_xll.qlCalendarAdvance(Calendar,X1521,W1522,"f",FALSE)</f>
        <v>#NAME?</v>
      </c>
      <c r="Y1522" s="681" t="e">
        <f ca="1">_xll.qlCalendarAdvance(Calendar,X1522,NDays&amp;"D")</f>
        <v>#NAME?</v>
      </c>
      <c r="Z1522" s="680" t="e">
        <f ca="1"/>
        <v>#N/A</v>
      </c>
      <c r="AA1522" s="685"/>
      <c r="AB1522" s="684"/>
    </row>
    <row r="1523" spans="22:28" x14ac:dyDescent="0.2">
      <c r="V1523" s="687"/>
      <c r="W1523" s="686" t="str">
        <f t="shared" si="30"/>
        <v>1w</v>
      </c>
      <c r="X1523" s="682" t="e">
        <f ca="1">_xll.qlCalendarAdvance(Calendar,X1522,W1523,"f",FALSE)</f>
        <v>#NAME?</v>
      </c>
      <c r="Y1523" s="681" t="e">
        <f ca="1">_xll.qlCalendarAdvance(Calendar,X1523,NDays&amp;"D")</f>
        <v>#NAME?</v>
      </c>
      <c r="Z1523" s="680" t="e">
        <f ca="1"/>
        <v>#N/A</v>
      </c>
      <c r="AA1523" s="685"/>
      <c r="AB1523" s="684"/>
    </row>
    <row r="1524" spans="22:28" x14ac:dyDescent="0.2">
      <c r="V1524" s="687"/>
      <c r="W1524" s="686" t="str">
        <f t="shared" si="30"/>
        <v>1w</v>
      </c>
      <c r="X1524" s="682" t="e">
        <f ca="1">_xll.qlCalendarAdvance(Calendar,X1523,W1524,"f",FALSE)</f>
        <v>#NAME?</v>
      </c>
      <c r="Y1524" s="681" t="e">
        <f ca="1">_xll.qlCalendarAdvance(Calendar,X1524,NDays&amp;"D")</f>
        <v>#NAME?</v>
      </c>
      <c r="Z1524" s="680" t="e">
        <f ca="1"/>
        <v>#N/A</v>
      </c>
      <c r="AA1524" s="685"/>
      <c r="AB1524" s="684"/>
    </row>
    <row r="1525" spans="22:28" x14ac:dyDescent="0.2">
      <c r="V1525" s="687"/>
      <c r="W1525" s="686" t="str">
        <f t="shared" si="30"/>
        <v>1w</v>
      </c>
      <c r="X1525" s="682" t="e">
        <f ca="1">_xll.qlCalendarAdvance(Calendar,X1524,W1525,"f",FALSE)</f>
        <v>#NAME?</v>
      </c>
      <c r="Y1525" s="681" t="e">
        <f ca="1">_xll.qlCalendarAdvance(Calendar,X1525,NDays&amp;"D")</f>
        <v>#NAME?</v>
      </c>
      <c r="Z1525" s="680" t="e">
        <f ca="1"/>
        <v>#N/A</v>
      </c>
      <c r="AA1525" s="685"/>
      <c r="AB1525" s="684"/>
    </row>
    <row r="1526" spans="22:28" x14ac:dyDescent="0.2">
      <c r="V1526" s="687"/>
      <c r="W1526" s="686" t="str">
        <f t="shared" si="30"/>
        <v>1w</v>
      </c>
      <c r="X1526" s="682" t="e">
        <f ca="1">_xll.qlCalendarAdvance(Calendar,X1525,W1526,"f",FALSE)</f>
        <v>#NAME?</v>
      </c>
      <c r="Y1526" s="681" t="e">
        <f ca="1">_xll.qlCalendarAdvance(Calendar,X1526,NDays&amp;"D")</f>
        <v>#NAME?</v>
      </c>
      <c r="Z1526" s="680" t="e">
        <f ca="1"/>
        <v>#N/A</v>
      </c>
      <c r="AA1526" s="685"/>
      <c r="AB1526" s="684"/>
    </row>
    <row r="1527" spans="22:28" x14ac:dyDescent="0.2">
      <c r="V1527" s="687"/>
      <c r="W1527" s="686" t="str">
        <f t="shared" si="30"/>
        <v>1w</v>
      </c>
      <c r="X1527" s="682" t="e">
        <f ca="1">_xll.qlCalendarAdvance(Calendar,X1526,W1527,"f",FALSE)</f>
        <v>#NAME?</v>
      </c>
      <c r="Y1527" s="681" t="e">
        <f ca="1">_xll.qlCalendarAdvance(Calendar,X1527,NDays&amp;"D")</f>
        <v>#NAME?</v>
      </c>
      <c r="Z1527" s="680" t="e">
        <f ca="1"/>
        <v>#N/A</v>
      </c>
      <c r="AA1527" s="685"/>
      <c r="AB1527" s="684"/>
    </row>
    <row r="1528" spans="22:28" x14ac:dyDescent="0.2">
      <c r="V1528" s="687"/>
      <c r="W1528" s="686" t="str">
        <f t="shared" si="30"/>
        <v>1w</v>
      </c>
      <c r="X1528" s="682" t="e">
        <f ca="1">_xll.qlCalendarAdvance(Calendar,X1527,W1528,"f",FALSE)</f>
        <v>#NAME?</v>
      </c>
      <c r="Y1528" s="681" t="e">
        <f ca="1">_xll.qlCalendarAdvance(Calendar,X1528,NDays&amp;"D")</f>
        <v>#NAME?</v>
      </c>
      <c r="Z1528" s="680" t="e">
        <f ca="1"/>
        <v>#N/A</v>
      </c>
      <c r="AA1528" s="685"/>
      <c r="AB1528" s="684"/>
    </row>
    <row r="1529" spans="22:28" x14ac:dyDescent="0.2">
      <c r="V1529" s="687"/>
      <c r="W1529" s="686" t="str">
        <f t="shared" si="30"/>
        <v>1w</v>
      </c>
      <c r="X1529" s="682" t="e">
        <f ca="1">_xll.qlCalendarAdvance(Calendar,X1528,W1529,"f",FALSE)</f>
        <v>#NAME?</v>
      </c>
      <c r="Y1529" s="681" t="e">
        <f ca="1">_xll.qlCalendarAdvance(Calendar,X1529,NDays&amp;"D")</f>
        <v>#NAME?</v>
      </c>
      <c r="Z1529" s="680" t="e">
        <f ca="1"/>
        <v>#N/A</v>
      </c>
      <c r="AA1529" s="685"/>
      <c r="AB1529" s="684"/>
    </row>
    <row r="1530" spans="22:28" x14ac:dyDescent="0.2">
      <c r="V1530" s="687"/>
      <c r="W1530" s="686" t="str">
        <f t="shared" si="30"/>
        <v>1w</v>
      </c>
      <c r="X1530" s="682" t="e">
        <f ca="1">_xll.qlCalendarAdvance(Calendar,X1529,W1530,"f",FALSE)</f>
        <v>#NAME?</v>
      </c>
      <c r="Y1530" s="681" t="e">
        <f ca="1">_xll.qlCalendarAdvance(Calendar,X1530,NDays&amp;"D")</f>
        <v>#NAME?</v>
      </c>
      <c r="Z1530" s="680" t="e">
        <f ca="1"/>
        <v>#N/A</v>
      </c>
      <c r="AA1530" s="685"/>
      <c r="AB1530" s="684"/>
    </row>
    <row r="1531" spans="22:28" x14ac:dyDescent="0.2">
      <c r="V1531" s="687"/>
      <c r="W1531" s="686" t="str">
        <f t="shared" si="30"/>
        <v>1w</v>
      </c>
      <c r="X1531" s="682" t="e">
        <f ca="1">_xll.qlCalendarAdvance(Calendar,X1530,W1531,"f",FALSE)</f>
        <v>#NAME?</v>
      </c>
      <c r="Y1531" s="681" t="e">
        <f ca="1">_xll.qlCalendarAdvance(Calendar,X1531,NDays&amp;"D")</f>
        <v>#NAME?</v>
      </c>
      <c r="Z1531" s="680" t="e">
        <f ca="1"/>
        <v>#N/A</v>
      </c>
      <c r="AA1531" s="685"/>
      <c r="AB1531" s="684"/>
    </row>
    <row r="1532" spans="22:28" x14ac:dyDescent="0.2">
      <c r="V1532" s="687"/>
      <c r="W1532" s="686" t="str">
        <f t="shared" si="30"/>
        <v>1w</v>
      </c>
      <c r="X1532" s="682" t="e">
        <f ca="1">_xll.qlCalendarAdvance(Calendar,X1531,W1532,"f",FALSE)</f>
        <v>#NAME?</v>
      </c>
      <c r="Y1532" s="681" t="e">
        <f ca="1">_xll.qlCalendarAdvance(Calendar,X1532,NDays&amp;"D")</f>
        <v>#NAME?</v>
      </c>
      <c r="Z1532" s="680" t="e">
        <f ca="1"/>
        <v>#N/A</v>
      </c>
      <c r="AA1532" s="685"/>
      <c r="AB1532" s="684"/>
    </row>
    <row r="1533" spans="22:28" x14ac:dyDescent="0.2">
      <c r="V1533" s="687"/>
      <c r="W1533" s="686" t="str">
        <f t="shared" si="30"/>
        <v>1w</v>
      </c>
      <c r="X1533" s="682" t="e">
        <f ca="1">_xll.qlCalendarAdvance(Calendar,X1532,W1533,"f",FALSE)</f>
        <v>#NAME?</v>
      </c>
      <c r="Y1533" s="681" t="e">
        <f ca="1">_xll.qlCalendarAdvance(Calendar,X1533,NDays&amp;"D")</f>
        <v>#NAME?</v>
      </c>
      <c r="Z1533" s="680" t="e">
        <f ca="1"/>
        <v>#N/A</v>
      </c>
      <c r="AA1533" s="685"/>
      <c r="AB1533" s="684"/>
    </row>
    <row r="1534" spans="22:28" x14ac:dyDescent="0.2">
      <c r="V1534" s="687"/>
      <c r="W1534" s="686" t="str">
        <f t="shared" si="30"/>
        <v>1w</v>
      </c>
      <c r="X1534" s="682" t="e">
        <f ca="1">_xll.qlCalendarAdvance(Calendar,X1533,W1534,"f",FALSE)</f>
        <v>#NAME?</v>
      </c>
      <c r="Y1534" s="681" t="e">
        <f ca="1">_xll.qlCalendarAdvance(Calendar,X1534,NDays&amp;"D")</f>
        <v>#NAME?</v>
      </c>
      <c r="Z1534" s="680" t="e">
        <f ca="1"/>
        <v>#N/A</v>
      </c>
      <c r="AA1534" s="685"/>
      <c r="AB1534" s="684"/>
    </row>
    <row r="1535" spans="22:28" x14ac:dyDescent="0.2">
      <c r="V1535" s="687"/>
      <c r="W1535" s="686" t="str">
        <f t="shared" si="30"/>
        <v>1w</v>
      </c>
      <c r="X1535" s="682" t="e">
        <f ca="1">_xll.qlCalendarAdvance(Calendar,X1534,W1535,"f",FALSE)</f>
        <v>#NAME?</v>
      </c>
      <c r="Y1535" s="681" t="e">
        <f ca="1">_xll.qlCalendarAdvance(Calendar,X1535,NDays&amp;"D")</f>
        <v>#NAME?</v>
      </c>
      <c r="Z1535" s="680" t="e">
        <f ca="1"/>
        <v>#N/A</v>
      </c>
      <c r="AA1535" s="685"/>
      <c r="AB1535" s="684"/>
    </row>
    <row r="1536" spans="22:28" x14ac:dyDescent="0.2">
      <c r="V1536" s="687"/>
      <c r="W1536" s="686" t="str">
        <f t="shared" si="30"/>
        <v>1w</v>
      </c>
      <c r="X1536" s="682" t="e">
        <f ca="1">_xll.qlCalendarAdvance(Calendar,X1535,W1536,"f",FALSE)</f>
        <v>#NAME?</v>
      </c>
      <c r="Y1536" s="681" t="e">
        <f ca="1">_xll.qlCalendarAdvance(Calendar,X1536,NDays&amp;"D")</f>
        <v>#NAME?</v>
      </c>
      <c r="Z1536" s="680" t="e">
        <f ca="1"/>
        <v>#N/A</v>
      </c>
      <c r="AA1536" s="685"/>
      <c r="AB1536" s="684"/>
    </row>
    <row r="1537" spans="22:28" x14ac:dyDescent="0.2">
      <c r="V1537" s="687"/>
      <c r="W1537" s="686" t="str">
        <f t="shared" si="30"/>
        <v>1w</v>
      </c>
      <c r="X1537" s="682" t="e">
        <f ca="1">_xll.qlCalendarAdvance(Calendar,X1536,W1537,"f",FALSE)</f>
        <v>#NAME?</v>
      </c>
      <c r="Y1537" s="681" t="e">
        <f ca="1">_xll.qlCalendarAdvance(Calendar,X1537,NDays&amp;"D")</f>
        <v>#NAME?</v>
      </c>
      <c r="Z1537" s="680" t="e">
        <f ca="1"/>
        <v>#N/A</v>
      </c>
      <c r="AA1537" s="685"/>
      <c r="AB1537" s="684"/>
    </row>
    <row r="1538" spans="22:28" x14ac:dyDescent="0.2">
      <c r="V1538" s="687"/>
      <c r="W1538" s="686" t="str">
        <f t="shared" si="30"/>
        <v>1w</v>
      </c>
      <c r="X1538" s="682" t="e">
        <f ca="1">_xll.qlCalendarAdvance(Calendar,X1537,W1538,"f",FALSE)</f>
        <v>#NAME?</v>
      </c>
      <c r="Y1538" s="681" t="e">
        <f ca="1">_xll.qlCalendarAdvance(Calendar,X1538,NDays&amp;"D")</f>
        <v>#NAME?</v>
      </c>
      <c r="Z1538" s="680" t="e">
        <f ca="1"/>
        <v>#N/A</v>
      </c>
      <c r="AA1538" s="685"/>
      <c r="AB1538" s="684"/>
    </row>
    <row r="1539" spans="22:28" x14ac:dyDescent="0.2">
      <c r="V1539" s="687"/>
      <c r="W1539" s="686" t="str">
        <f t="shared" si="30"/>
        <v>1w</v>
      </c>
      <c r="X1539" s="682" t="e">
        <f ca="1">_xll.qlCalendarAdvance(Calendar,X1538,W1539,"f",FALSE)</f>
        <v>#NAME?</v>
      </c>
      <c r="Y1539" s="681" t="e">
        <f ca="1">_xll.qlCalendarAdvance(Calendar,X1539,NDays&amp;"D")</f>
        <v>#NAME?</v>
      </c>
      <c r="Z1539" s="680" t="e">
        <f ca="1"/>
        <v>#N/A</v>
      </c>
      <c r="AA1539" s="685"/>
      <c r="AB1539" s="684"/>
    </row>
    <row r="1540" spans="22:28" x14ac:dyDescent="0.2">
      <c r="V1540" s="687"/>
      <c r="W1540" s="686" t="str">
        <f t="shared" si="30"/>
        <v>1w</v>
      </c>
      <c r="X1540" s="682" t="e">
        <f ca="1">_xll.qlCalendarAdvance(Calendar,X1539,W1540,"f",FALSE)</f>
        <v>#NAME?</v>
      </c>
      <c r="Y1540" s="681" t="e">
        <f ca="1">_xll.qlCalendarAdvance(Calendar,X1540,NDays&amp;"D")</f>
        <v>#NAME?</v>
      </c>
      <c r="Z1540" s="680" t="e">
        <f ca="1"/>
        <v>#N/A</v>
      </c>
      <c r="AA1540" s="685"/>
      <c r="AB1540" s="684"/>
    </row>
    <row r="1541" spans="22:28" x14ac:dyDescent="0.2">
      <c r="V1541" s="687"/>
      <c r="W1541" s="686" t="str">
        <f t="shared" si="30"/>
        <v>1w</v>
      </c>
      <c r="X1541" s="682" t="e">
        <f ca="1">_xll.qlCalendarAdvance(Calendar,X1540,W1541,"f",FALSE)</f>
        <v>#NAME?</v>
      </c>
      <c r="Y1541" s="681" t="e">
        <f ca="1">_xll.qlCalendarAdvance(Calendar,X1541,NDays&amp;"D")</f>
        <v>#NAME?</v>
      </c>
      <c r="Z1541" s="680" t="e">
        <f ca="1"/>
        <v>#N/A</v>
      </c>
      <c r="AA1541" s="685"/>
      <c r="AB1541" s="684"/>
    </row>
    <row r="1542" spans="22:28" x14ac:dyDescent="0.2">
      <c r="V1542" s="687"/>
      <c r="W1542" s="686" t="str">
        <f t="shared" si="30"/>
        <v>1w</v>
      </c>
      <c r="X1542" s="682" t="e">
        <f ca="1">_xll.qlCalendarAdvance(Calendar,X1541,W1542,"f",FALSE)</f>
        <v>#NAME?</v>
      </c>
      <c r="Y1542" s="681" t="e">
        <f ca="1">_xll.qlCalendarAdvance(Calendar,X1542,NDays&amp;"D")</f>
        <v>#NAME?</v>
      </c>
      <c r="Z1542" s="680" t="e">
        <f ca="1"/>
        <v>#N/A</v>
      </c>
      <c r="AA1542" s="685"/>
      <c r="AB1542" s="684"/>
    </row>
    <row r="1543" spans="22:28" x14ac:dyDescent="0.2">
      <c r="V1543" s="687"/>
      <c r="W1543" s="686" t="str">
        <f t="shared" si="30"/>
        <v>1w</v>
      </c>
      <c r="X1543" s="682" t="e">
        <f ca="1">_xll.qlCalendarAdvance(Calendar,X1542,W1543,"f",FALSE)</f>
        <v>#NAME?</v>
      </c>
      <c r="Y1543" s="681" t="e">
        <f ca="1">_xll.qlCalendarAdvance(Calendar,X1543,NDays&amp;"D")</f>
        <v>#NAME?</v>
      </c>
      <c r="Z1543" s="680" t="e">
        <f ca="1"/>
        <v>#N/A</v>
      </c>
      <c r="AA1543" s="685"/>
      <c r="AB1543" s="684"/>
    </row>
    <row r="1544" spans="22:28" x14ac:dyDescent="0.2">
      <c r="V1544" s="687"/>
      <c r="W1544" s="686" t="str">
        <f t="shared" si="30"/>
        <v>1w</v>
      </c>
      <c r="X1544" s="682" t="e">
        <f ca="1">_xll.qlCalendarAdvance(Calendar,X1543,W1544,"f",FALSE)</f>
        <v>#NAME?</v>
      </c>
      <c r="Y1544" s="681" t="e">
        <f ca="1">_xll.qlCalendarAdvance(Calendar,X1544,NDays&amp;"D")</f>
        <v>#NAME?</v>
      </c>
      <c r="Z1544" s="680" t="e">
        <f ca="1"/>
        <v>#N/A</v>
      </c>
      <c r="AA1544" s="685"/>
      <c r="AB1544" s="684"/>
    </row>
    <row r="1545" spans="22:28" x14ac:dyDescent="0.2">
      <c r="V1545" s="687"/>
      <c r="W1545" s="686" t="str">
        <f t="shared" si="30"/>
        <v>1w</v>
      </c>
      <c r="X1545" s="682" t="e">
        <f ca="1">_xll.qlCalendarAdvance(Calendar,X1544,W1545,"f",FALSE)</f>
        <v>#NAME?</v>
      </c>
      <c r="Y1545" s="681" t="e">
        <f ca="1">_xll.qlCalendarAdvance(Calendar,X1545,NDays&amp;"D")</f>
        <v>#NAME?</v>
      </c>
      <c r="Z1545" s="680" t="e">
        <f ca="1"/>
        <v>#N/A</v>
      </c>
      <c r="AA1545" s="685"/>
      <c r="AB1545" s="684"/>
    </row>
    <row r="1546" spans="22:28" x14ac:dyDescent="0.2">
      <c r="V1546" s="687"/>
      <c r="W1546" s="686" t="str">
        <f t="shared" si="30"/>
        <v>1w</v>
      </c>
      <c r="X1546" s="682" t="e">
        <f ca="1">_xll.qlCalendarAdvance(Calendar,X1545,W1546,"f",FALSE)</f>
        <v>#NAME?</v>
      </c>
      <c r="Y1546" s="681" t="e">
        <f ca="1">_xll.qlCalendarAdvance(Calendar,X1546,NDays&amp;"D")</f>
        <v>#NAME?</v>
      </c>
      <c r="Z1546" s="680" t="e">
        <f ca="1"/>
        <v>#N/A</v>
      </c>
      <c r="AA1546" s="685"/>
      <c r="AB1546" s="684"/>
    </row>
    <row r="1547" spans="22:28" x14ac:dyDescent="0.2">
      <c r="V1547" s="687"/>
      <c r="W1547" s="686" t="str">
        <f t="shared" si="30"/>
        <v>1w</v>
      </c>
      <c r="X1547" s="682" t="e">
        <f ca="1">_xll.qlCalendarAdvance(Calendar,X1546,W1547,"f",FALSE)</f>
        <v>#NAME?</v>
      </c>
      <c r="Y1547" s="681" t="e">
        <f ca="1">_xll.qlCalendarAdvance(Calendar,X1547,NDays&amp;"D")</f>
        <v>#NAME?</v>
      </c>
      <c r="Z1547" s="680" t="e">
        <f ca="1"/>
        <v>#N/A</v>
      </c>
      <c r="AA1547" s="685"/>
      <c r="AB1547" s="684"/>
    </row>
    <row r="1548" spans="22:28" x14ac:dyDescent="0.2">
      <c r="V1548" s="687"/>
      <c r="W1548" s="686" t="str">
        <f t="shared" si="30"/>
        <v>1w</v>
      </c>
      <c r="X1548" s="682" t="e">
        <f ca="1">_xll.qlCalendarAdvance(Calendar,X1547,W1548,"f",FALSE)</f>
        <v>#NAME?</v>
      </c>
      <c r="Y1548" s="681" t="e">
        <f ca="1">_xll.qlCalendarAdvance(Calendar,X1548,NDays&amp;"D")</f>
        <v>#NAME?</v>
      </c>
      <c r="Z1548" s="680" t="e">
        <f ca="1"/>
        <v>#N/A</v>
      </c>
      <c r="AA1548" s="685"/>
      <c r="AB1548" s="684"/>
    </row>
    <row r="1549" spans="22:28" x14ac:dyDescent="0.2">
      <c r="V1549" s="687"/>
      <c r="W1549" s="686" t="str">
        <f t="shared" si="30"/>
        <v>1w</v>
      </c>
      <c r="X1549" s="682" t="e">
        <f ca="1">_xll.qlCalendarAdvance(Calendar,X1548,W1549,"f",FALSE)</f>
        <v>#NAME?</v>
      </c>
      <c r="Y1549" s="681" t="e">
        <f ca="1">_xll.qlCalendarAdvance(Calendar,X1549,NDays&amp;"D")</f>
        <v>#NAME?</v>
      </c>
      <c r="Z1549" s="680" t="e">
        <f ca="1"/>
        <v>#N/A</v>
      </c>
      <c r="AA1549" s="685"/>
      <c r="AB1549" s="684"/>
    </row>
    <row r="1550" spans="22:28" x14ac:dyDescent="0.2">
      <c r="V1550" s="687"/>
      <c r="W1550" s="686" t="str">
        <f t="shared" si="30"/>
        <v>1w</v>
      </c>
      <c r="X1550" s="682" t="e">
        <f ca="1">_xll.qlCalendarAdvance(Calendar,X1549,W1550,"f",FALSE)</f>
        <v>#NAME?</v>
      </c>
      <c r="Y1550" s="681" t="e">
        <f ca="1">_xll.qlCalendarAdvance(Calendar,X1550,NDays&amp;"D")</f>
        <v>#NAME?</v>
      </c>
      <c r="Z1550" s="680" t="e">
        <f ca="1"/>
        <v>#N/A</v>
      </c>
      <c r="AA1550" s="685"/>
      <c r="AB1550" s="684"/>
    </row>
    <row r="1551" spans="22:28" x14ac:dyDescent="0.2">
      <c r="V1551" s="687"/>
      <c r="W1551" s="686" t="str">
        <f t="shared" si="30"/>
        <v>1w</v>
      </c>
      <c r="X1551" s="682" t="e">
        <f ca="1">_xll.qlCalendarAdvance(Calendar,X1550,W1551,"f",FALSE)</f>
        <v>#NAME?</v>
      </c>
      <c r="Y1551" s="681" t="e">
        <f ca="1">_xll.qlCalendarAdvance(Calendar,X1551,NDays&amp;"D")</f>
        <v>#NAME?</v>
      </c>
      <c r="Z1551" s="680" t="e">
        <f ca="1"/>
        <v>#N/A</v>
      </c>
      <c r="AA1551" s="685"/>
      <c r="AB1551" s="684"/>
    </row>
    <row r="1552" spans="22:28" x14ac:dyDescent="0.2">
      <c r="V1552" s="687"/>
      <c r="W1552" s="686" t="str">
        <f t="shared" si="30"/>
        <v>1w</v>
      </c>
      <c r="X1552" s="682" t="e">
        <f ca="1">_xll.qlCalendarAdvance(Calendar,X1551,W1552,"f",FALSE)</f>
        <v>#NAME?</v>
      </c>
      <c r="Y1552" s="681" t="e">
        <f ca="1">_xll.qlCalendarAdvance(Calendar,X1552,NDays&amp;"D")</f>
        <v>#NAME?</v>
      </c>
      <c r="Z1552" s="680" t="e">
        <f ca="1"/>
        <v>#N/A</v>
      </c>
      <c r="AA1552" s="685"/>
      <c r="AB1552" s="684"/>
    </row>
    <row r="1553" spans="22:28" x14ac:dyDescent="0.2">
      <c r="V1553" s="687"/>
      <c r="W1553" s="686" t="str">
        <f t="shared" si="30"/>
        <v>1w</v>
      </c>
      <c r="X1553" s="682" t="e">
        <f ca="1">_xll.qlCalendarAdvance(Calendar,X1552,W1553,"f",FALSE)</f>
        <v>#NAME?</v>
      </c>
      <c r="Y1553" s="681" t="e">
        <f ca="1">_xll.qlCalendarAdvance(Calendar,X1553,NDays&amp;"D")</f>
        <v>#NAME?</v>
      </c>
      <c r="Z1553" s="680" t="e">
        <f ca="1"/>
        <v>#N/A</v>
      </c>
      <c r="AA1553" s="685"/>
      <c r="AB1553" s="684"/>
    </row>
    <row r="1554" spans="22:28" x14ac:dyDescent="0.2">
      <c r="V1554" s="687"/>
      <c r="W1554" s="686" t="str">
        <f t="shared" ref="W1554:W1617" si="31">W1553</f>
        <v>1w</v>
      </c>
      <c r="X1554" s="682" t="e">
        <f ca="1">_xll.qlCalendarAdvance(Calendar,X1553,W1554,"f",FALSE)</f>
        <v>#NAME?</v>
      </c>
      <c r="Y1554" s="681" t="e">
        <f ca="1">_xll.qlCalendarAdvance(Calendar,X1554,NDays&amp;"D")</f>
        <v>#NAME?</v>
      </c>
      <c r="Z1554" s="680" t="e">
        <f ca="1"/>
        <v>#N/A</v>
      </c>
      <c r="AA1554" s="685"/>
      <c r="AB1554" s="684"/>
    </row>
    <row r="1555" spans="22:28" x14ac:dyDescent="0.2">
      <c r="V1555" s="687"/>
      <c r="W1555" s="686" t="str">
        <f t="shared" si="31"/>
        <v>1w</v>
      </c>
      <c r="X1555" s="682" t="e">
        <f ca="1">_xll.qlCalendarAdvance(Calendar,X1554,W1555,"f",FALSE)</f>
        <v>#NAME?</v>
      </c>
      <c r="Y1555" s="681" t="e">
        <f ca="1">_xll.qlCalendarAdvance(Calendar,X1555,NDays&amp;"D")</f>
        <v>#NAME?</v>
      </c>
      <c r="Z1555" s="680" t="e">
        <f ca="1"/>
        <v>#N/A</v>
      </c>
      <c r="AA1555" s="685"/>
      <c r="AB1555" s="684"/>
    </row>
    <row r="1556" spans="22:28" x14ac:dyDescent="0.2">
      <c r="V1556" s="687"/>
      <c r="W1556" s="686" t="str">
        <f t="shared" si="31"/>
        <v>1w</v>
      </c>
      <c r="X1556" s="682" t="e">
        <f ca="1">_xll.qlCalendarAdvance(Calendar,X1555,W1556,"f",FALSE)</f>
        <v>#NAME?</v>
      </c>
      <c r="Y1556" s="681" t="e">
        <f ca="1">_xll.qlCalendarAdvance(Calendar,X1556,NDays&amp;"D")</f>
        <v>#NAME?</v>
      </c>
      <c r="Z1556" s="680" t="e">
        <f ca="1"/>
        <v>#N/A</v>
      </c>
      <c r="AA1556" s="685"/>
      <c r="AB1556" s="684"/>
    </row>
    <row r="1557" spans="22:28" x14ac:dyDescent="0.2">
      <c r="V1557" s="687"/>
      <c r="W1557" s="686" t="str">
        <f t="shared" si="31"/>
        <v>1w</v>
      </c>
      <c r="X1557" s="682" t="e">
        <f ca="1">_xll.qlCalendarAdvance(Calendar,X1556,W1557,"f",FALSE)</f>
        <v>#NAME?</v>
      </c>
      <c r="Y1557" s="681" t="e">
        <f ca="1">_xll.qlCalendarAdvance(Calendar,X1557,NDays&amp;"D")</f>
        <v>#NAME?</v>
      </c>
      <c r="Z1557" s="680" t="e">
        <f ca="1"/>
        <v>#N/A</v>
      </c>
      <c r="AA1557" s="685"/>
      <c r="AB1557" s="684"/>
    </row>
    <row r="1558" spans="22:28" x14ac:dyDescent="0.2">
      <c r="V1558" s="687"/>
      <c r="W1558" s="686" t="str">
        <f t="shared" si="31"/>
        <v>1w</v>
      </c>
      <c r="X1558" s="682" t="e">
        <f ca="1">_xll.qlCalendarAdvance(Calendar,X1557,W1558,"f",FALSE)</f>
        <v>#NAME?</v>
      </c>
      <c r="Y1558" s="681" t="e">
        <f ca="1">_xll.qlCalendarAdvance(Calendar,X1558,NDays&amp;"D")</f>
        <v>#NAME?</v>
      </c>
      <c r="Z1558" s="680" t="e">
        <f ca="1"/>
        <v>#N/A</v>
      </c>
      <c r="AA1558" s="685"/>
      <c r="AB1558" s="684"/>
    </row>
    <row r="1559" spans="22:28" x14ac:dyDescent="0.2">
      <c r="V1559" s="687"/>
      <c r="W1559" s="686" t="str">
        <f t="shared" si="31"/>
        <v>1w</v>
      </c>
      <c r="X1559" s="682" t="e">
        <f ca="1">_xll.qlCalendarAdvance(Calendar,X1558,W1559,"f",FALSE)</f>
        <v>#NAME?</v>
      </c>
      <c r="Y1559" s="681" t="e">
        <f ca="1">_xll.qlCalendarAdvance(Calendar,X1559,NDays&amp;"D")</f>
        <v>#NAME?</v>
      </c>
      <c r="Z1559" s="680" t="e">
        <f ca="1"/>
        <v>#N/A</v>
      </c>
      <c r="AA1559" s="685"/>
      <c r="AB1559" s="684"/>
    </row>
    <row r="1560" spans="22:28" x14ac:dyDescent="0.2">
      <c r="V1560" s="687"/>
      <c r="W1560" s="686" t="str">
        <f t="shared" si="31"/>
        <v>1w</v>
      </c>
      <c r="X1560" s="682" t="e">
        <f ca="1">_xll.qlCalendarAdvance(Calendar,X1559,W1560,"f",FALSE)</f>
        <v>#NAME?</v>
      </c>
      <c r="Y1560" s="681" t="e">
        <f ca="1">_xll.qlCalendarAdvance(Calendar,X1560,NDays&amp;"D")</f>
        <v>#NAME?</v>
      </c>
      <c r="Z1560" s="680" t="e">
        <f ca="1"/>
        <v>#N/A</v>
      </c>
      <c r="AA1560" s="685"/>
      <c r="AB1560" s="684"/>
    </row>
    <row r="1561" spans="22:28" x14ac:dyDescent="0.2">
      <c r="V1561" s="687"/>
      <c r="W1561" s="686" t="str">
        <f t="shared" si="31"/>
        <v>1w</v>
      </c>
      <c r="X1561" s="682" t="e">
        <f ca="1">_xll.qlCalendarAdvance(Calendar,X1560,W1561,"f",FALSE)</f>
        <v>#NAME?</v>
      </c>
      <c r="Y1561" s="681" t="e">
        <f ca="1">_xll.qlCalendarAdvance(Calendar,X1561,NDays&amp;"D")</f>
        <v>#NAME?</v>
      </c>
      <c r="Z1561" s="680" t="e">
        <f ca="1"/>
        <v>#N/A</v>
      </c>
      <c r="AA1561" s="685"/>
      <c r="AB1561" s="684"/>
    </row>
    <row r="1562" spans="22:28" x14ac:dyDescent="0.2">
      <c r="V1562" s="687"/>
      <c r="W1562" s="686" t="str">
        <f t="shared" si="31"/>
        <v>1w</v>
      </c>
      <c r="X1562" s="682" t="e">
        <f ca="1">_xll.qlCalendarAdvance(Calendar,X1561,W1562,"f",FALSE)</f>
        <v>#NAME?</v>
      </c>
      <c r="Y1562" s="681" t="e">
        <f ca="1">_xll.qlCalendarAdvance(Calendar,X1562,NDays&amp;"D")</f>
        <v>#NAME?</v>
      </c>
      <c r="Z1562" s="680" t="e">
        <f ca="1"/>
        <v>#N/A</v>
      </c>
      <c r="AA1562" s="685"/>
      <c r="AB1562" s="684"/>
    </row>
    <row r="1563" spans="22:28" x14ac:dyDescent="0.2">
      <c r="V1563" s="687"/>
      <c r="W1563" s="686" t="str">
        <f t="shared" si="31"/>
        <v>1w</v>
      </c>
      <c r="X1563" s="682" t="e">
        <f ca="1">_xll.qlCalendarAdvance(Calendar,X1562,W1563,"f",FALSE)</f>
        <v>#NAME?</v>
      </c>
      <c r="Y1563" s="681" t="e">
        <f ca="1">_xll.qlCalendarAdvance(Calendar,X1563,NDays&amp;"D")</f>
        <v>#NAME?</v>
      </c>
      <c r="Z1563" s="680" t="e">
        <f ca="1"/>
        <v>#N/A</v>
      </c>
      <c r="AA1563" s="685"/>
      <c r="AB1563" s="684"/>
    </row>
    <row r="1564" spans="22:28" x14ac:dyDescent="0.2">
      <c r="V1564" s="687"/>
      <c r="W1564" s="686" t="str">
        <f t="shared" si="31"/>
        <v>1w</v>
      </c>
      <c r="X1564" s="682" t="e">
        <f ca="1">_xll.qlCalendarAdvance(Calendar,X1563,W1564,"f",FALSE)</f>
        <v>#NAME?</v>
      </c>
      <c r="Y1564" s="681" t="e">
        <f ca="1">_xll.qlCalendarAdvance(Calendar,X1564,NDays&amp;"D")</f>
        <v>#NAME?</v>
      </c>
      <c r="Z1564" s="680" t="e">
        <f ca="1"/>
        <v>#N/A</v>
      </c>
      <c r="AA1564" s="685"/>
      <c r="AB1564" s="684"/>
    </row>
    <row r="1565" spans="22:28" x14ac:dyDescent="0.2">
      <c r="V1565" s="687"/>
      <c r="W1565" s="686" t="str">
        <f t="shared" si="31"/>
        <v>1w</v>
      </c>
      <c r="X1565" s="682" t="e">
        <f ca="1">_xll.qlCalendarAdvance(Calendar,X1564,W1565,"f",FALSE)</f>
        <v>#NAME?</v>
      </c>
      <c r="Y1565" s="681" t="e">
        <f ca="1">_xll.qlCalendarAdvance(Calendar,X1565,NDays&amp;"D")</f>
        <v>#NAME?</v>
      </c>
      <c r="Z1565" s="680" t="e">
        <f ca="1"/>
        <v>#N/A</v>
      </c>
      <c r="AA1565" s="685"/>
      <c r="AB1565" s="684"/>
    </row>
    <row r="1566" spans="22:28" x14ac:dyDescent="0.2">
      <c r="V1566" s="687"/>
      <c r="W1566" s="686" t="str">
        <f t="shared" si="31"/>
        <v>1w</v>
      </c>
      <c r="X1566" s="682" t="e">
        <f ca="1">_xll.qlCalendarAdvance(Calendar,X1565,W1566,"f",FALSE)</f>
        <v>#NAME?</v>
      </c>
      <c r="Y1566" s="681" t="e">
        <f ca="1">_xll.qlCalendarAdvance(Calendar,X1566,NDays&amp;"D")</f>
        <v>#NAME?</v>
      </c>
      <c r="Z1566" s="680" t="e">
        <f ca="1"/>
        <v>#N/A</v>
      </c>
      <c r="AA1566" s="685"/>
      <c r="AB1566" s="684"/>
    </row>
    <row r="1567" spans="22:28" x14ac:dyDescent="0.2">
      <c r="V1567" s="687"/>
      <c r="W1567" s="686" t="str">
        <f t="shared" si="31"/>
        <v>1w</v>
      </c>
      <c r="X1567" s="682" t="e">
        <f ca="1">_xll.qlCalendarAdvance(Calendar,X1566,W1567,"f",FALSE)</f>
        <v>#NAME?</v>
      </c>
      <c r="Y1567" s="681" t="e">
        <f ca="1">_xll.qlCalendarAdvance(Calendar,X1567,NDays&amp;"D")</f>
        <v>#NAME?</v>
      </c>
      <c r="Z1567" s="680" t="e">
        <f ca="1"/>
        <v>#N/A</v>
      </c>
      <c r="AA1567" s="685"/>
      <c r="AB1567" s="684"/>
    </row>
    <row r="1568" spans="22:28" x14ac:dyDescent="0.2">
      <c r="V1568" s="687"/>
      <c r="W1568" s="686" t="str">
        <f t="shared" si="31"/>
        <v>1w</v>
      </c>
      <c r="X1568" s="682" t="e">
        <f ca="1">_xll.qlCalendarAdvance(Calendar,X1567,W1568,"f",FALSE)</f>
        <v>#NAME?</v>
      </c>
      <c r="Y1568" s="681" t="e">
        <f ca="1">_xll.qlCalendarAdvance(Calendar,X1568,NDays&amp;"D")</f>
        <v>#NAME?</v>
      </c>
      <c r="Z1568" s="680" t="e">
        <f ca="1"/>
        <v>#N/A</v>
      </c>
      <c r="AA1568" s="685"/>
      <c r="AB1568" s="684"/>
    </row>
    <row r="1569" spans="22:28" x14ac:dyDescent="0.2">
      <c r="V1569" s="687"/>
      <c r="W1569" s="686" t="str">
        <f t="shared" si="31"/>
        <v>1w</v>
      </c>
      <c r="X1569" s="682" t="e">
        <f ca="1">_xll.qlCalendarAdvance(Calendar,X1568,W1569,"f",FALSE)</f>
        <v>#NAME?</v>
      </c>
      <c r="Y1569" s="681" t="e">
        <f ca="1">_xll.qlCalendarAdvance(Calendar,X1569,NDays&amp;"D")</f>
        <v>#NAME?</v>
      </c>
      <c r="Z1569" s="680" t="e">
        <f ca="1"/>
        <v>#N/A</v>
      </c>
      <c r="AA1569" s="685"/>
      <c r="AB1569" s="684"/>
    </row>
    <row r="1570" spans="22:28" x14ac:dyDescent="0.2">
      <c r="V1570" s="687"/>
      <c r="W1570" s="686" t="str">
        <f t="shared" si="31"/>
        <v>1w</v>
      </c>
      <c r="X1570" s="682" t="e">
        <f ca="1">_xll.qlCalendarAdvance(Calendar,X1569,W1570,"f",FALSE)</f>
        <v>#NAME?</v>
      </c>
      <c r="Y1570" s="681" t="e">
        <f ca="1">_xll.qlCalendarAdvance(Calendar,X1570,NDays&amp;"D")</f>
        <v>#NAME?</v>
      </c>
      <c r="Z1570" s="680" t="e">
        <f ca="1"/>
        <v>#N/A</v>
      </c>
      <c r="AA1570" s="685"/>
      <c r="AB1570" s="684"/>
    </row>
    <row r="1571" spans="22:28" x14ac:dyDescent="0.2">
      <c r="V1571" s="687"/>
      <c r="W1571" s="686" t="str">
        <f t="shared" si="31"/>
        <v>1w</v>
      </c>
      <c r="X1571" s="682" t="e">
        <f ca="1">_xll.qlCalendarAdvance(Calendar,X1570,W1571,"f",FALSE)</f>
        <v>#NAME?</v>
      </c>
      <c r="Y1571" s="681" t="e">
        <f ca="1">_xll.qlCalendarAdvance(Calendar,X1571,NDays&amp;"D")</f>
        <v>#NAME?</v>
      </c>
      <c r="Z1571" s="680" t="e">
        <f ca="1"/>
        <v>#N/A</v>
      </c>
      <c r="AA1571" s="685"/>
      <c r="AB1571" s="684"/>
    </row>
    <row r="1572" spans="22:28" x14ac:dyDescent="0.2">
      <c r="V1572" s="687"/>
      <c r="W1572" s="686" t="str">
        <f t="shared" si="31"/>
        <v>1w</v>
      </c>
      <c r="X1572" s="682" t="e">
        <f ca="1">_xll.qlCalendarAdvance(Calendar,X1571,W1572,"f",FALSE)</f>
        <v>#NAME?</v>
      </c>
      <c r="Y1572" s="681" t="e">
        <f ca="1">_xll.qlCalendarAdvance(Calendar,X1572,NDays&amp;"D")</f>
        <v>#NAME?</v>
      </c>
      <c r="Z1572" s="680" t="e">
        <f ca="1"/>
        <v>#N/A</v>
      </c>
      <c r="AA1572" s="685"/>
      <c r="AB1572" s="684"/>
    </row>
    <row r="1573" spans="22:28" x14ac:dyDescent="0.2">
      <c r="V1573" s="687"/>
      <c r="W1573" s="686" t="str">
        <f t="shared" si="31"/>
        <v>1w</v>
      </c>
      <c r="X1573" s="682" t="e">
        <f ca="1">_xll.qlCalendarAdvance(Calendar,X1572,W1573,"f",FALSE)</f>
        <v>#NAME?</v>
      </c>
      <c r="Y1573" s="681" t="e">
        <f ca="1">_xll.qlCalendarAdvance(Calendar,X1573,NDays&amp;"D")</f>
        <v>#NAME?</v>
      </c>
      <c r="Z1573" s="680" t="e">
        <f ca="1"/>
        <v>#N/A</v>
      </c>
      <c r="AA1573" s="685"/>
      <c r="AB1573" s="684"/>
    </row>
    <row r="1574" spans="22:28" x14ac:dyDescent="0.2">
      <c r="V1574" s="687"/>
      <c r="W1574" s="686" t="str">
        <f t="shared" si="31"/>
        <v>1w</v>
      </c>
      <c r="X1574" s="682" t="e">
        <f ca="1">_xll.qlCalendarAdvance(Calendar,X1573,W1574,"f",FALSE)</f>
        <v>#NAME?</v>
      </c>
      <c r="Y1574" s="681" t="e">
        <f ca="1">_xll.qlCalendarAdvance(Calendar,X1574,NDays&amp;"D")</f>
        <v>#NAME?</v>
      </c>
      <c r="Z1574" s="680" t="e">
        <f ca="1"/>
        <v>#N/A</v>
      </c>
      <c r="AA1574" s="685"/>
      <c r="AB1574" s="684"/>
    </row>
    <row r="1575" spans="22:28" x14ac:dyDescent="0.2">
      <c r="V1575" s="687"/>
      <c r="W1575" s="686" t="str">
        <f t="shared" si="31"/>
        <v>1w</v>
      </c>
      <c r="X1575" s="682" t="e">
        <f ca="1">_xll.qlCalendarAdvance(Calendar,X1574,W1575,"f",FALSE)</f>
        <v>#NAME?</v>
      </c>
      <c r="Y1575" s="681" t="e">
        <f ca="1">_xll.qlCalendarAdvance(Calendar,X1575,NDays&amp;"D")</f>
        <v>#NAME?</v>
      </c>
      <c r="Z1575" s="680" t="e">
        <f ca="1"/>
        <v>#N/A</v>
      </c>
      <c r="AA1575" s="685"/>
      <c r="AB1575" s="684"/>
    </row>
    <row r="1576" spans="22:28" x14ac:dyDescent="0.2">
      <c r="V1576" s="687"/>
      <c r="W1576" s="686" t="str">
        <f t="shared" si="31"/>
        <v>1w</v>
      </c>
      <c r="X1576" s="682" t="e">
        <f ca="1">_xll.qlCalendarAdvance(Calendar,X1575,W1576,"f",FALSE)</f>
        <v>#NAME?</v>
      </c>
      <c r="Y1576" s="681" t="e">
        <f ca="1">_xll.qlCalendarAdvance(Calendar,X1576,NDays&amp;"D")</f>
        <v>#NAME?</v>
      </c>
      <c r="Z1576" s="680" t="e">
        <f ca="1"/>
        <v>#N/A</v>
      </c>
      <c r="AA1576" s="685"/>
      <c r="AB1576" s="684"/>
    </row>
    <row r="1577" spans="22:28" x14ac:dyDescent="0.2">
      <c r="V1577" s="687"/>
      <c r="W1577" s="686" t="str">
        <f t="shared" si="31"/>
        <v>1w</v>
      </c>
      <c r="X1577" s="682" t="e">
        <f ca="1">_xll.qlCalendarAdvance(Calendar,X1576,W1577,"f",FALSE)</f>
        <v>#NAME?</v>
      </c>
      <c r="Y1577" s="681" t="e">
        <f ca="1">_xll.qlCalendarAdvance(Calendar,X1577,NDays&amp;"D")</f>
        <v>#NAME?</v>
      </c>
      <c r="Z1577" s="680" t="e">
        <f ca="1"/>
        <v>#N/A</v>
      </c>
      <c r="AA1577" s="685"/>
      <c r="AB1577" s="684"/>
    </row>
    <row r="1578" spans="22:28" x14ac:dyDescent="0.2">
      <c r="V1578" s="687"/>
      <c r="W1578" s="686" t="str">
        <f t="shared" si="31"/>
        <v>1w</v>
      </c>
      <c r="X1578" s="682" t="e">
        <f ca="1">_xll.qlCalendarAdvance(Calendar,X1577,W1578,"f",FALSE)</f>
        <v>#NAME?</v>
      </c>
      <c r="Y1578" s="681" t="e">
        <f ca="1">_xll.qlCalendarAdvance(Calendar,X1578,NDays&amp;"D")</f>
        <v>#NAME?</v>
      </c>
      <c r="Z1578" s="680" t="e">
        <f ca="1"/>
        <v>#N/A</v>
      </c>
      <c r="AA1578" s="685"/>
      <c r="AB1578" s="684"/>
    </row>
    <row r="1579" spans="22:28" x14ac:dyDescent="0.2">
      <c r="V1579" s="687"/>
      <c r="W1579" s="686" t="str">
        <f t="shared" si="31"/>
        <v>1w</v>
      </c>
      <c r="X1579" s="682" t="e">
        <f ca="1">_xll.qlCalendarAdvance(Calendar,X1578,W1579,"f",FALSE)</f>
        <v>#NAME?</v>
      </c>
      <c r="Y1579" s="681" t="e">
        <f ca="1">_xll.qlCalendarAdvance(Calendar,X1579,NDays&amp;"D")</f>
        <v>#NAME?</v>
      </c>
      <c r="Z1579" s="680" t="e">
        <f ca="1"/>
        <v>#N/A</v>
      </c>
      <c r="AA1579" s="685"/>
      <c r="AB1579" s="684"/>
    </row>
    <row r="1580" spans="22:28" x14ac:dyDescent="0.2">
      <c r="V1580" s="687"/>
      <c r="W1580" s="686" t="str">
        <f t="shared" si="31"/>
        <v>1w</v>
      </c>
      <c r="X1580" s="682" t="e">
        <f ca="1">_xll.qlCalendarAdvance(Calendar,X1579,W1580,"f",FALSE)</f>
        <v>#NAME?</v>
      </c>
      <c r="Y1580" s="681" t="e">
        <f ca="1">_xll.qlCalendarAdvance(Calendar,X1580,NDays&amp;"D")</f>
        <v>#NAME?</v>
      </c>
      <c r="Z1580" s="680" t="e">
        <f ca="1"/>
        <v>#N/A</v>
      </c>
      <c r="AA1580" s="685"/>
      <c r="AB1580" s="684"/>
    </row>
    <row r="1581" spans="22:28" x14ac:dyDescent="0.2">
      <c r="V1581" s="687"/>
      <c r="W1581" s="686" t="str">
        <f t="shared" si="31"/>
        <v>1w</v>
      </c>
      <c r="X1581" s="682" t="e">
        <f ca="1">_xll.qlCalendarAdvance(Calendar,X1580,W1581,"f",FALSE)</f>
        <v>#NAME?</v>
      </c>
      <c r="Y1581" s="681" t="e">
        <f ca="1">_xll.qlCalendarAdvance(Calendar,X1581,NDays&amp;"D")</f>
        <v>#NAME?</v>
      </c>
      <c r="Z1581" s="680" t="e">
        <f ca="1"/>
        <v>#N/A</v>
      </c>
      <c r="AA1581" s="685"/>
      <c r="AB1581" s="684"/>
    </row>
    <row r="1582" spans="22:28" x14ac:dyDescent="0.2">
      <c r="V1582" s="687"/>
      <c r="W1582" s="686" t="str">
        <f t="shared" si="31"/>
        <v>1w</v>
      </c>
      <c r="X1582" s="682" t="e">
        <f ca="1">_xll.qlCalendarAdvance(Calendar,X1581,W1582,"f",FALSE)</f>
        <v>#NAME?</v>
      </c>
      <c r="Y1582" s="681" t="e">
        <f ca="1">_xll.qlCalendarAdvance(Calendar,X1582,NDays&amp;"D")</f>
        <v>#NAME?</v>
      </c>
      <c r="Z1582" s="680" t="e">
        <f ca="1"/>
        <v>#N/A</v>
      </c>
      <c r="AA1582" s="685"/>
      <c r="AB1582" s="684"/>
    </row>
    <row r="1583" spans="22:28" x14ac:dyDescent="0.2">
      <c r="V1583" s="687"/>
      <c r="W1583" s="686" t="str">
        <f t="shared" si="31"/>
        <v>1w</v>
      </c>
      <c r="X1583" s="682" t="e">
        <f ca="1">_xll.qlCalendarAdvance(Calendar,X1582,W1583,"f",FALSE)</f>
        <v>#NAME?</v>
      </c>
      <c r="Y1583" s="681" t="e">
        <f ca="1">_xll.qlCalendarAdvance(Calendar,X1583,NDays&amp;"D")</f>
        <v>#NAME?</v>
      </c>
      <c r="Z1583" s="680" t="e">
        <f ca="1"/>
        <v>#N/A</v>
      </c>
      <c r="AA1583" s="685"/>
      <c r="AB1583" s="684"/>
    </row>
    <row r="1584" spans="22:28" x14ac:dyDescent="0.2">
      <c r="V1584" s="687"/>
      <c r="W1584" s="686" t="str">
        <f t="shared" si="31"/>
        <v>1w</v>
      </c>
      <c r="X1584" s="682" t="e">
        <f ca="1">_xll.qlCalendarAdvance(Calendar,X1583,W1584,"f",FALSE)</f>
        <v>#NAME?</v>
      </c>
      <c r="Y1584" s="681" t="e">
        <f ca="1">_xll.qlCalendarAdvance(Calendar,X1584,NDays&amp;"D")</f>
        <v>#NAME?</v>
      </c>
      <c r="Z1584" s="680" t="e">
        <f ca="1"/>
        <v>#N/A</v>
      </c>
      <c r="AA1584" s="685"/>
      <c r="AB1584" s="684"/>
    </row>
    <row r="1585" spans="22:28" x14ac:dyDescent="0.2">
      <c r="V1585" s="687"/>
      <c r="W1585" s="686" t="str">
        <f t="shared" si="31"/>
        <v>1w</v>
      </c>
      <c r="X1585" s="682" t="e">
        <f ca="1">_xll.qlCalendarAdvance(Calendar,X1584,W1585,"f",FALSE)</f>
        <v>#NAME?</v>
      </c>
      <c r="Y1585" s="681" t="e">
        <f ca="1">_xll.qlCalendarAdvance(Calendar,X1585,NDays&amp;"D")</f>
        <v>#NAME?</v>
      </c>
      <c r="Z1585" s="680" t="e">
        <f ca="1"/>
        <v>#N/A</v>
      </c>
      <c r="AA1585" s="685"/>
      <c r="AB1585" s="684"/>
    </row>
    <row r="1586" spans="22:28" x14ac:dyDescent="0.2">
      <c r="V1586" s="687"/>
      <c r="W1586" s="686" t="str">
        <f t="shared" si="31"/>
        <v>1w</v>
      </c>
      <c r="X1586" s="682" t="e">
        <f ca="1">_xll.qlCalendarAdvance(Calendar,X1585,W1586,"f",FALSE)</f>
        <v>#NAME?</v>
      </c>
      <c r="Y1586" s="681" t="e">
        <f ca="1">_xll.qlCalendarAdvance(Calendar,X1586,NDays&amp;"D")</f>
        <v>#NAME?</v>
      </c>
      <c r="Z1586" s="680" t="e">
        <f ca="1"/>
        <v>#N/A</v>
      </c>
      <c r="AA1586" s="685"/>
      <c r="AB1586" s="684"/>
    </row>
    <row r="1587" spans="22:28" x14ac:dyDescent="0.2">
      <c r="V1587" s="687"/>
      <c r="W1587" s="686" t="str">
        <f t="shared" si="31"/>
        <v>1w</v>
      </c>
      <c r="X1587" s="682" t="e">
        <f ca="1">_xll.qlCalendarAdvance(Calendar,X1586,W1587,"f",FALSE)</f>
        <v>#NAME?</v>
      </c>
      <c r="Y1587" s="681" t="e">
        <f ca="1">_xll.qlCalendarAdvance(Calendar,X1587,NDays&amp;"D")</f>
        <v>#NAME?</v>
      </c>
      <c r="Z1587" s="680" t="e">
        <f ca="1"/>
        <v>#N/A</v>
      </c>
      <c r="AA1587" s="685"/>
      <c r="AB1587" s="684"/>
    </row>
    <row r="1588" spans="22:28" x14ac:dyDescent="0.2">
      <c r="V1588" s="687"/>
      <c r="W1588" s="686" t="str">
        <f t="shared" si="31"/>
        <v>1w</v>
      </c>
      <c r="X1588" s="682" t="e">
        <f ca="1">_xll.qlCalendarAdvance(Calendar,X1587,W1588,"f",FALSE)</f>
        <v>#NAME?</v>
      </c>
      <c r="Y1588" s="681" t="e">
        <f ca="1">_xll.qlCalendarAdvance(Calendar,X1588,NDays&amp;"D")</f>
        <v>#NAME?</v>
      </c>
      <c r="Z1588" s="680" t="e">
        <f ca="1"/>
        <v>#N/A</v>
      </c>
      <c r="AA1588" s="685"/>
      <c r="AB1588" s="684"/>
    </row>
    <row r="1589" spans="22:28" x14ac:dyDescent="0.2">
      <c r="V1589" s="687"/>
      <c r="W1589" s="686" t="str">
        <f t="shared" si="31"/>
        <v>1w</v>
      </c>
      <c r="X1589" s="682" t="e">
        <f ca="1">_xll.qlCalendarAdvance(Calendar,X1588,W1589,"f",FALSE)</f>
        <v>#NAME?</v>
      </c>
      <c r="Y1589" s="681" t="e">
        <f ca="1">_xll.qlCalendarAdvance(Calendar,X1589,NDays&amp;"D")</f>
        <v>#NAME?</v>
      </c>
      <c r="Z1589" s="680" t="e">
        <f ca="1"/>
        <v>#N/A</v>
      </c>
      <c r="AA1589" s="685"/>
      <c r="AB1589" s="684"/>
    </row>
    <row r="1590" spans="22:28" x14ac:dyDescent="0.2">
      <c r="V1590" s="687"/>
      <c r="W1590" s="686" t="str">
        <f t="shared" si="31"/>
        <v>1w</v>
      </c>
      <c r="X1590" s="682" t="e">
        <f ca="1">_xll.qlCalendarAdvance(Calendar,X1589,W1590,"f",FALSE)</f>
        <v>#NAME?</v>
      </c>
      <c r="Y1590" s="681" t="e">
        <f ca="1">_xll.qlCalendarAdvance(Calendar,X1590,NDays&amp;"D")</f>
        <v>#NAME?</v>
      </c>
      <c r="Z1590" s="680" t="e">
        <f ca="1"/>
        <v>#N/A</v>
      </c>
      <c r="AA1590" s="685"/>
      <c r="AB1590" s="684"/>
    </row>
    <row r="1591" spans="22:28" x14ac:dyDescent="0.2">
      <c r="V1591" s="687"/>
      <c r="W1591" s="686" t="str">
        <f t="shared" si="31"/>
        <v>1w</v>
      </c>
      <c r="X1591" s="682" t="e">
        <f ca="1">_xll.qlCalendarAdvance(Calendar,X1590,W1591,"f",FALSE)</f>
        <v>#NAME?</v>
      </c>
      <c r="Y1591" s="681" t="e">
        <f ca="1">_xll.qlCalendarAdvance(Calendar,X1591,NDays&amp;"D")</f>
        <v>#NAME?</v>
      </c>
      <c r="Z1591" s="680" t="e">
        <f ca="1"/>
        <v>#N/A</v>
      </c>
      <c r="AA1591" s="685"/>
      <c r="AB1591" s="684"/>
    </row>
    <row r="1592" spans="22:28" x14ac:dyDescent="0.2">
      <c r="V1592" s="687"/>
      <c r="W1592" s="686" t="str">
        <f t="shared" si="31"/>
        <v>1w</v>
      </c>
      <c r="X1592" s="682" t="e">
        <f ca="1">_xll.qlCalendarAdvance(Calendar,X1591,W1592,"f",FALSE)</f>
        <v>#NAME?</v>
      </c>
      <c r="Y1592" s="681" t="e">
        <f ca="1">_xll.qlCalendarAdvance(Calendar,X1592,NDays&amp;"D")</f>
        <v>#NAME?</v>
      </c>
      <c r="Z1592" s="680" t="e">
        <f ca="1"/>
        <v>#N/A</v>
      </c>
      <c r="AA1592" s="685"/>
      <c r="AB1592" s="684"/>
    </row>
    <row r="1593" spans="22:28" x14ac:dyDescent="0.2">
      <c r="V1593" s="687"/>
      <c r="W1593" s="686" t="str">
        <f t="shared" si="31"/>
        <v>1w</v>
      </c>
      <c r="X1593" s="682" t="e">
        <f ca="1">_xll.qlCalendarAdvance(Calendar,X1592,W1593,"f",FALSE)</f>
        <v>#NAME?</v>
      </c>
      <c r="Y1593" s="681" t="e">
        <f ca="1">_xll.qlCalendarAdvance(Calendar,X1593,NDays&amp;"D")</f>
        <v>#NAME?</v>
      </c>
      <c r="Z1593" s="680" t="e">
        <f ca="1"/>
        <v>#N/A</v>
      </c>
      <c r="AA1593" s="685"/>
      <c r="AB1593" s="684"/>
    </row>
    <row r="1594" spans="22:28" x14ac:dyDescent="0.2">
      <c r="V1594" s="687"/>
      <c r="W1594" s="686" t="str">
        <f t="shared" si="31"/>
        <v>1w</v>
      </c>
      <c r="X1594" s="682" t="e">
        <f ca="1">_xll.qlCalendarAdvance(Calendar,X1593,W1594,"f",FALSE)</f>
        <v>#NAME?</v>
      </c>
      <c r="Y1594" s="681" t="e">
        <f ca="1">_xll.qlCalendarAdvance(Calendar,X1594,NDays&amp;"D")</f>
        <v>#NAME?</v>
      </c>
      <c r="Z1594" s="680" t="e">
        <f ca="1"/>
        <v>#N/A</v>
      </c>
      <c r="AA1594" s="685"/>
      <c r="AB1594" s="684"/>
    </row>
    <row r="1595" spans="22:28" x14ac:dyDescent="0.2">
      <c r="V1595" s="687"/>
      <c r="W1595" s="686" t="str">
        <f t="shared" si="31"/>
        <v>1w</v>
      </c>
      <c r="X1595" s="682" t="e">
        <f ca="1">_xll.qlCalendarAdvance(Calendar,X1594,W1595,"f",FALSE)</f>
        <v>#NAME?</v>
      </c>
      <c r="Y1595" s="681" t="e">
        <f ca="1">_xll.qlCalendarAdvance(Calendar,X1595,NDays&amp;"D")</f>
        <v>#NAME?</v>
      </c>
      <c r="Z1595" s="680" t="e">
        <f ca="1"/>
        <v>#N/A</v>
      </c>
      <c r="AA1595" s="685"/>
      <c r="AB1595" s="684"/>
    </row>
    <row r="1596" spans="22:28" x14ac:dyDescent="0.2">
      <c r="V1596" s="687"/>
      <c r="W1596" s="686" t="str">
        <f t="shared" si="31"/>
        <v>1w</v>
      </c>
      <c r="X1596" s="682" t="e">
        <f ca="1">_xll.qlCalendarAdvance(Calendar,X1595,W1596,"f",FALSE)</f>
        <v>#NAME?</v>
      </c>
      <c r="Y1596" s="681" t="e">
        <f ca="1">_xll.qlCalendarAdvance(Calendar,X1596,NDays&amp;"D")</f>
        <v>#NAME?</v>
      </c>
      <c r="Z1596" s="680" t="e">
        <f ca="1"/>
        <v>#N/A</v>
      </c>
      <c r="AA1596" s="685"/>
      <c r="AB1596" s="684"/>
    </row>
    <row r="1597" spans="22:28" x14ac:dyDescent="0.2">
      <c r="V1597" s="687"/>
      <c r="W1597" s="686" t="str">
        <f t="shared" si="31"/>
        <v>1w</v>
      </c>
      <c r="X1597" s="682" t="e">
        <f ca="1">_xll.qlCalendarAdvance(Calendar,X1596,W1597,"f",FALSE)</f>
        <v>#NAME?</v>
      </c>
      <c r="Y1597" s="681" t="e">
        <f ca="1">_xll.qlCalendarAdvance(Calendar,X1597,NDays&amp;"D")</f>
        <v>#NAME?</v>
      </c>
      <c r="Z1597" s="680" t="e">
        <f ca="1"/>
        <v>#N/A</v>
      </c>
      <c r="AA1597" s="685"/>
      <c r="AB1597" s="684"/>
    </row>
    <row r="1598" spans="22:28" x14ac:dyDescent="0.2">
      <c r="V1598" s="687"/>
      <c r="W1598" s="686" t="str">
        <f t="shared" si="31"/>
        <v>1w</v>
      </c>
      <c r="X1598" s="682" t="e">
        <f ca="1">_xll.qlCalendarAdvance(Calendar,X1597,W1598,"f",FALSE)</f>
        <v>#NAME?</v>
      </c>
      <c r="Y1598" s="681" t="e">
        <f ca="1">_xll.qlCalendarAdvance(Calendar,X1598,NDays&amp;"D")</f>
        <v>#NAME?</v>
      </c>
      <c r="Z1598" s="680" t="e">
        <f ca="1"/>
        <v>#N/A</v>
      </c>
      <c r="AA1598" s="685"/>
      <c r="AB1598" s="684"/>
    </row>
    <row r="1599" spans="22:28" x14ac:dyDescent="0.2">
      <c r="V1599" s="687"/>
      <c r="W1599" s="686" t="str">
        <f t="shared" si="31"/>
        <v>1w</v>
      </c>
      <c r="X1599" s="682" t="e">
        <f ca="1">_xll.qlCalendarAdvance(Calendar,X1598,W1599,"f",FALSE)</f>
        <v>#NAME?</v>
      </c>
      <c r="Y1599" s="681" t="e">
        <f ca="1">_xll.qlCalendarAdvance(Calendar,X1599,NDays&amp;"D")</f>
        <v>#NAME?</v>
      </c>
      <c r="Z1599" s="680" t="e">
        <f ca="1"/>
        <v>#N/A</v>
      </c>
      <c r="AA1599" s="685"/>
      <c r="AB1599" s="684"/>
    </row>
    <row r="1600" spans="22:28" x14ac:dyDescent="0.2">
      <c r="V1600" s="687"/>
      <c r="W1600" s="686" t="str">
        <f t="shared" si="31"/>
        <v>1w</v>
      </c>
      <c r="X1600" s="682" t="e">
        <f ca="1">_xll.qlCalendarAdvance(Calendar,X1599,W1600,"f",FALSE)</f>
        <v>#NAME?</v>
      </c>
      <c r="Y1600" s="681" t="e">
        <f ca="1">_xll.qlCalendarAdvance(Calendar,X1600,NDays&amp;"D")</f>
        <v>#NAME?</v>
      </c>
      <c r="Z1600" s="680" t="e">
        <f ca="1"/>
        <v>#N/A</v>
      </c>
      <c r="AA1600" s="685"/>
      <c r="AB1600" s="684"/>
    </row>
    <row r="1601" spans="22:28" x14ac:dyDescent="0.2">
      <c r="V1601" s="687"/>
      <c r="W1601" s="686" t="str">
        <f t="shared" si="31"/>
        <v>1w</v>
      </c>
      <c r="X1601" s="682" t="e">
        <f ca="1">_xll.qlCalendarAdvance(Calendar,X1600,W1601,"f",FALSE)</f>
        <v>#NAME?</v>
      </c>
      <c r="Y1601" s="681" t="e">
        <f ca="1">_xll.qlCalendarAdvance(Calendar,X1601,NDays&amp;"D")</f>
        <v>#NAME?</v>
      </c>
      <c r="Z1601" s="680" t="e">
        <f ca="1"/>
        <v>#N/A</v>
      </c>
      <c r="AA1601" s="685"/>
      <c r="AB1601" s="684"/>
    </row>
    <row r="1602" spans="22:28" x14ac:dyDescent="0.2">
      <c r="V1602" s="687"/>
      <c r="W1602" s="686" t="str">
        <f t="shared" si="31"/>
        <v>1w</v>
      </c>
      <c r="X1602" s="682" t="e">
        <f ca="1">_xll.qlCalendarAdvance(Calendar,X1601,W1602,"f",FALSE)</f>
        <v>#NAME?</v>
      </c>
      <c r="Y1602" s="681" t="e">
        <f ca="1">_xll.qlCalendarAdvance(Calendar,X1602,NDays&amp;"D")</f>
        <v>#NAME?</v>
      </c>
      <c r="Z1602" s="680" t="e">
        <f ca="1"/>
        <v>#N/A</v>
      </c>
      <c r="AA1602" s="685"/>
      <c r="AB1602" s="684"/>
    </row>
    <row r="1603" spans="22:28" x14ac:dyDescent="0.2">
      <c r="V1603" s="687"/>
      <c r="W1603" s="686" t="str">
        <f t="shared" si="31"/>
        <v>1w</v>
      </c>
      <c r="X1603" s="682" t="e">
        <f ca="1">_xll.qlCalendarAdvance(Calendar,X1602,W1603,"f",FALSE)</f>
        <v>#NAME?</v>
      </c>
      <c r="Y1603" s="681" t="e">
        <f ca="1">_xll.qlCalendarAdvance(Calendar,X1603,NDays&amp;"D")</f>
        <v>#NAME?</v>
      </c>
      <c r="Z1603" s="680" t="e">
        <f ca="1"/>
        <v>#N/A</v>
      </c>
      <c r="AA1603" s="685"/>
      <c r="AB1603" s="684"/>
    </row>
    <row r="1604" spans="22:28" x14ac:dyDescent="0.2">
      <c r="V1604" s="687"/>
      <c r="W1604" s="686" t="str">
        <f t="shared" si="31"/>
        <v>1w</v>
      </c>
      <c r="X1604" s="682" t="e">
        <f ca="1">_xll.qlCalendarAdvance(Calendar,X1603,W1604,"f",FALSE)</f>
        <v>#NAME?</v>
      </c>
      <c r="Y1604" s="681" t="e">
        <f ca="1">_xll.qlCalendarAdvance(Calendar,X1604,NDays&amp;"D")</f>
        <v>#NAME?</v>
      </c>
      <c r="Z1604" s="680" t="e">
        <f ca="1"/>
        <v>#N/A</v>
      </c>
      <c r="AA1604" s="685"/>
      <c r="AB1604" s="684"/>
    </row>
    <row r="1605" spans="22:28" x14ac:dyDescent="0.2">
      <c r="V1605" s="687"/>
      <c r="W1605" s="686" t="str">
        <f t="shared" si="31"/>
        <v>1w</v>
      </c>
      <c r="X1605" s="682" t="e">
        <f ca="1">_xll.qlCalendarAdvance(Calendar,X1604,W1605,"f",FALSE)</f>
        <v>#NAME?</v>
      </c>
      <c r="Y1605" s="681" t="e">
        <f ca="1">_xll.qlCalendarAdvance(Calendar,X1605,NDays&amp;"D")</f>
        <v>#NAME?</v>
      </c>
      <c r="Z1605" s="680" t="e">
        <f ca="1"/>
        <v>#N/A</v>
      </c>
      <c r="AA1605" s="685"/>
      <c r="AB1605" s="684"/>
    </row>
    <row r="1606" spans="22:28" x14ac:dyDescent="0.2">
      <c r="V1606" s="687"/>
      <c r="W1606" s="686" t="str">
        <f t="shared" si="31"/>
        <v>1w</v>
      </c>
      <c r="X1606" s="682" t="e">
        <f ca="1">_xll.qlCalendarAdvance(Calendar,X1605,W1606,"f",FALSE)</f>
        <v>#NAME?</v>
      </c>
      <c r="Y1606" s="681" t="e">
        <f ca="1">_xll.qlCalendarAdvance(Calendar,X1606,NDays&amp;"D")</f>
        <v>#NAME?</v>
      </c>
      <c r="Z1606" s="680" t="e">
        <f ca="1"/>
        <v>#N/A</v>
      </c>
      <c r="AA1606" s="685"/>
      <c r="AB1606" s="684"/>
    </row>
    <row r="1607" spans="22:28" x14ac:dyDescent="0.2">
      <c r="V1607" s="687"/>
      <c r="W1607" s="686" t="str">
        <f t="shared" si="31"/>
        <v>1w</v>
      </c>
      <c r="X1607" s="682" t="e">
        <f ca="1">_xll.qlCalendarAdvance(Calendar,X1606,W1607,"f",FALSE)</f>
        <v>#NAME?</v>
      </c>
      <c r="Y1607" s="681" t="e">
        <f ca="1">_xll.qlCalendarAdvance(Calendar,X1607,NDays&amp;"D")</f>
        <v>#NAME?</v>
      </c>
      <c r="Z1607" s="680" t="e">
        <f ca="1"/>
        <v>#N/A</v>
      </c>
      <c r="AA1607" s="685"/>
      <c r="AB1607" s="684"/>
    </row>
    <row r="1608" spans="22:28" x14ac:dyDescent="0.2">
      <c r="V1608" s="687"/>
      <c r="W1608" s="686" t="str">
        <f t="shared" si="31"/>
        <v>1w</v>
      </c>
      <c r="X1608" s="682" t="e">
        <f ca="1">_xll.qlCalendarAdvance(Calendar,X1607,W1608,"f",FALSE)</f>
        <v>#NAME?</v>
      </c>
      <c r="Y1608" s="681" t="e">
        <f ca="1">_xll.qlCalendarAdvance(Calendar,X1608,NDays&amp;"D")</f>
        <v>#NAME?</v>
      </c>
      <c r="Z1608" s="680" t="e">
        <f ca="1"/>
        <v>#N/A</v>
      </c>
      <c r="AA1608" s="685"/>
      <c r="AB1608" s="684"/>
    </row>
    <row r="1609" spans="22:28" x14ac:dyDescent="0.2">
      <c r="V1609" s="687"/>
      <c r="W1609" s="686" t="str">
        <f t="shared" si="31"/>
        <v>1w</v>
      </c>
      <c r="X1609" s="682" t="e">
        <f ca="1">_xll.qlCalendarAdvance(Calendar,X1608,W1609,"f",FALSE)</f>
        <v>#NAME?</v>
      </c>
      <c r="Y1609" s="681" t="e">
        <f ca="1">_xll.qlCalendarAdvance(Calendar,X1609,NDays&amp;"D")</f>
        <v>#NAME?</v>
      </c>
      <c r="Z1609" s="680" t="e">
        <f ca="1"/>
        <v>#N/A</v>
      </c>
      <c r="AA1609" s="685"/>
      <c r="AB1609" s="684"/>
    </row>
    <row r="1610" spans="22:28" x14ac:dyDescent="0.2">
      <c r="V1610" s="687"/>
      <c r="W1610" s="686" t="str">
        <f t="shared" si="31"/>
        <v>1w</v>
      </c>
      <c r="X1610" s="682" t="e">
        <f ca="1">_xll.qlCalendarAdvance(Calendar,X1609,W1610,"f",FALSE)</f>
        <v>#NAME?</v>
      </c>
      <c r="Y1610" s="681" t="e">
        <f ca="1">_xll.qlCalendarAdvance(Calendar,X1610,NDays&amp;"D")</f>
        <v>#NAME?</v>
      </c>
      <c r="Z1610" s="680" t="e">
        <f ca="1"/>
        <v>#N/A</v>
      </c>
      <c r="AA1610" s="685"/>
      <c r="AB1610" s="684"/>
    </row>
    <row r="1611" spans="22:28" x14ac:dyDescent="0.2">
      <c r="V1611" s="687"/>
      <c r="W1611" s="686" t="str">
        <f t="shared" si="31"/>
        <v>1w</v>
      </c>
      <c r="X1611" s="682" t="e">
        <f ca="1">_xll.qlCalendarAdvance(Calendar,X1610,W1611,"f",FALSE)</f>
        <v>#NAME?</v>
      </c>
      <c r="Y1611" s="681" t="e">
        <f ca="1">_xll.qlCalendarAdvance(Calendar,X1611,NDays&amp;"D")</f>
        <v>#NAME?</v>
      </c>
      <c r="Z1611" s="680" t="e">
        <f ca="1"/>
        <v>#N/A</v>
      </c>
      <c r="AA1611" s="685"/>
      <c r="AB1611" s="684"/>
    </row>
    <row r="1612" spans="22:28" x14ac:dyDescent="0.2">
      <c r="V1612" s="687"/>
      <c r="W1612" s="686" t="str">
        <f t="shared" si="31"/>
        <v>1w</v>
      </c>
      <c r="X1612" s="682" t="e">
        <f ca="1">_xll.qlCalendarAdvance(Calendar,X1611,W1612,"f",FALSE)</f>
        <v>#NAME?</v>
      </c>
      <c r="Y1612" s="681" t="e">
        <f ca="1">_xll.qlCalendarAdvance(Calendar,X1612,NDays&amp;"D")</f>
        <v>#NAME?</v>
      </c>
      <c r="Z1612" s="680" t="e">
        <f ca="1"/>
        <v>#N/A</v>
      </c>
      <c r="AA1612" s="685"/>
      <c r="AB1612" s="684"/>
    </row>
    <row r="1613" spans="22:28" x14ac:dyDescent="0.2">
      <c r="V1613" s="687"/>
      <c r="W1613" s="686" t="str">
        <f t="shared" si="31"/>
        <v>1w</v>
      </c>
      <c r="X1613" s="682" t="e">
        <f ca="1">_xll.qlCalendarAdvance(Calendar,X1612,W1613,"f",FALSE)</f>
        <v>#NAME?</v>
      </c>
      <c r="Y1613" s="681" t="e">
        <f ca="1">_xll.qlCalendarAdvance(Calendar,X1613,NDays&amp;"D")</f>
        <v>#NAME?</v>
      </c>
      <c r="Z1613" s="680" t="e">
        <f ca="1"/>
        <v>#N/A</v>
      </c>
      <c r="AA1613" s="685"/>
      <c r="AB1613" s="684"/>
    </row>
    <row r="1614" spans="22:28" x14ac:dyDescent="0.2">
      <c r="V1614" s="687"/>
      <c r="W1614" s="686" t="str">
        <f t="shared" si="31"/>
        <v>1w</v>
      </c>
      <c r="X1614" s="682" t="e">
        <f ca="1">_xll.qlCalendarAdvance(Calendar,X1613,W1614,"f",FALSE)</f>
        <v>#NAME?</v>
      </c>
      <c r="Y1614" s="681" t="e">
        <f ca="1">_xll.qlCalendarAdvance(Calendar,X1614,NDays&amp;"D")</f>
        <v>#NAME?</v>
      </c>
      <c r="Z1614" s="680" t="e">
        <f ca="1"/>
        <v>#N/A</v>
      </c>
      <c r="AA1614" s="685"/>
      <c r="AB1614" s="684"/>
    </row>
    <row r="1615" spans="22:28" x14ac:dyDescent="0.2">
      <c r="V1615" s="687"/>
      <c r="W1615" s="686" t="str">
        <f t="shared" si="31"/>
        <v>1w</v>
      </c>
      <c r="X1615" s="682" t="e">
        <f ca="1">_xll.qlCalendarAdvance(Calendar,X1614,W1615,"f",FALSE)</f>
        <v>#NAME?</v>
      </c>
      <c r="Y1615" s="681" t="e">
        <f ca="1">_xll.qlCalendarAdvance(Calendar,X1615,NDays&amp;"D")</f>
        <v>#NAME?</v>
      </c>
      <c r="Z1615" s="680" t="e">
        <f ca="1"/>
        <v>#N/A</v>
      </c>
      <c r="AA1615" s="685"/>
      <c r="AB1615" s="684"/>
    </row>
    <row r="1616" spans="22:28" x14ac:dyDescent="0.2">
      <c r="V1616" s="687"/>
      <c r="W1616" s="686" t="str">
        <f t="shared" si="31"/>
        <v>1w</v>
      </c>
      <c r="X1616" s="682" t="e">
        <f ca="1">_xll.qlCalendarAdvance(Calendar,X1615,W1616,"f",FALSE)</f>
        <v>#NAME?</v>
      </c>
      <c r="Y1616" s="681" t="e">
        <f ca="1">_xll.qlCalendarAdvance(Calendar,X1616,NDays&amp;"D")</f>
        <v>#NAME?</v>
      </c>
      <c r="Z1616" s="680" t="e">
        <f ca="1"/>
        <v>#N/A</v>
      </c>
      <c r="AA1616" s="685"/>
      <c r="AB1616" s="684"/>
    </row>
    <row r="1617" spans="22:28" x14ac:dyDescent="0.2">
      <c r="V1617" s="687"/>
      <c r="W1617" s="686" t="str">
        <f t="shared" si="31"/>
        <v>1w</v>
      </c>
      <c r="X1617" s="682" t="e">
        <f ca="1">_xll.qlCalendarAdvance(Calendar,X1616,W1617,"f",FALSE)</f>
        <v>#NAME?</v>
      </c>
      <c r="Y1617" s="681" t="e">
        <f ca="1">_xll.qlCalendarAdvance(Calendar,X1617,NDays&amp;"D")</f>
        <v>#NAME?</v>
      </c>
      <c r="Z1617" s="680" t="e">
        <f ca="1"/>
        <v>#N/A</v>
      </c>
      <c r="AA1617" s="685"/>
      <c r="AB1617" s="684"/>
    </row>
    <row r="1618" spans="22:28" x14ac:dyDescent="0.2">
      <c r="V1618" s="687"/>
      <c r="W1618" s="686" t="str">
        <f t="shared" ref="W1618:W1681" si="32">W1617</f>
        <v>1w</v>
      </c>
      <c r="X1618" s="682" t="e">
        <f ca="1">_xll.qlCalendarAdvance(Calendar,X1617,W1618,"f",FALSE)</f>
        <v>#NAME?</v>
      </c>
      <c r="Y1618" s="681" t="e">
        <f ca="1">_xll.qlCalendarAdvance(Calendar,X1618,NDays&amp;"D")</f>
        <v>#NAME?</v>
      </c>
      <c r="Z1618" s="680" t="e">
        <f ca="1"/>
        <v>#N/A</v>
      </c>
      <c r="AA1618" s="685"/>
      <c r="AB1618" s="684"/>
    </row>
    <row r="1619" spans="22:28" x14ac:dyDescent="0.2">
      <c r="V1619" s="687"/>
      <c r="W1619" s="686" t="str">
        <f t="shared" si="32"/>
        <v>1w</v>
      </c>
      <c r="X1619" s="682" t="e">
        <f ca="1">_xll.qlCalendarAdvance(Calendar,X1618,W1619,"f",FALSE)</f>
        <v>#NAME?</v>
      </c>
      <c r="Y1619" s="681" t="e">
        <f ca="1">_xll.qlCalendarAdvance(Calendar,X1619,NDays&amp;"D")</f>
        <v>#NAME?</v>
      </c>
      <c r="Z1619" s="680" t="e">
        <f ca="1"/>
        <v>#N/A</v>
      </c>
      <c r="AA1619" s="685"/>
      <c r="AB1619" s="684"/>
    </row>
    <row r="1620" spans="22:28" x14ac:dyDescent="0.2">
      <c r="V1620" s="687"/>
      <c r="W1620" s="686" t="str">
        <f t="shared" si="32"/>
        <v>1w</v>
      </c>
      <c r="X1620" s="682" t="e">
        <f ca="1">_xll.qlCalendarAdvance(Calendar,X1619,W1620,"f",FALSE)</f>
        <v>#NAME?</v>
      </c>
      <c r="Y1620" s="681" t="e">
        <f ca="1">_xll.qlCalendarAdvance(Calendar,X1620,NDays&amp;"D")</f>
        <v>#NAME?</v>
      </c>
      <c r="Z1620" s="680" t="e">
        <f ca="1"/>
        <v>#N/A</v>
      </c>
      <c r="AA1620" s="685"/>
      <c r="AB1620" s="684"/>
    </row>
    <row r="1621" spans="22:28" x14ac:dyDescent="0.2">
      <c r="V1621" s="687"/>
      <c r="W1621" s="686" t="str">
        <f t="shared" si="32"/>
        <v>1w</v>
      </c>
      <c r="X1621" s="682" t="e">
        <f ca="1">_xll.qlCalendarAdvance(Calendar,X1620,W1621,"f",FALSE)</f>
        <v>#NAME?</v>
      </c>
      <c r="Y1621" s="681" t="e">
        <f ca="1">_xll.qlCalendarAdvance(Calendar,X1621,NDays&amp;"D")</f>
        <v>#NAME?</v>
      </c>
      <c r="Z1621" s="680" t="e">
        <f ca="1"/>
        <v>#N/A</v>
      </c>
      <c r="AA1621" s="685"/>
      <c r="AB1621" s="684"/>
    </row>
    <row r="1622" spans="22:28" x14ac:dyDescent="0.2">
      <c r="V1622" s="687"/>
      <c r="W1622" s="686" t="str">
        <f t="shared" si="32"/>
        <v>1w</v>
      </c>
      <c r="X1622" s="682" t="e">
        <f ca="1">_xll.qlCalendarAdvance(Calendar,X1621,W1622,"f",FALSE)</f>
        <v>#NAME?</v>
      </c>
      <c r="Y1622" s="681" t="e">
        <f ca="1">_xll.qlCalendarAdvance(Calendar,X1622,NDays&amp;"D")</f>
        <v>#NAME?</v>
      </c>
      <c r="Z1622" s="680" t="e">
        <f ca="1"/>
        <v>#N/A</v>
      </c>
      <c r="AA1622" s="685"/>
      <c r="AB1622" s="684"/>
    </row>
    <row r="1623" spans="22:28" x14ac:dyDescent="0.2">
      <c r="V1623" s="687"/>
      <c r="W1623" s="686" t="str">
        <f t="shared" si="32"/>
        <v>1w</v>
      </c>
      <c r="X1623" s="682" t="e">
        <f ca="1">_xll.qlCalendarAdvance(Calendar,X1622,W1623,"f",FALSE)</f>
        <v>#NAME?</v>
      </c>
      <c r="Y1623" s="681" t="e">
        <f ca="1">_xll.qlCalendarAdvance(Calendar,X1623,NDays&amp;"D")</f>
        <v>#NAME?</v>
      </c>
      <c r="Z1623" s="680" t="e">
        <f ca="1"/>
        <v>#N/A</v>
      </c>
      <c r="AA1623" s="685"/>
      <c r="AB1623" s="684"/>
    </row>
    <row r="1624" spans="22:28" x14ac:dyDescent="0.2">
      <c r="V1624" s="687"/>
      <c r="W1624" s="686" t="str">
        <f t="shared" si="32"/>
        <v>1w</v>
      </c>
      <c r="X1624" s="682" t="e">
        <f ca="1">_xll.qlCalendarAdvance(Calendar,X1623,W1624,"f",FALSE)</f>
        <v>#NAME?</v>
      </c>
      <c r="Y1624" s="681" t="e">
        <f ca="1">_xll.qlCalendarAdvance(Calendar,X1624,NDays&amp;"D")</f>
        <v>#NAME?</v>
      </c>
      <c r="Z1624" s="680" t="e">
        <f ca="1"/>
        <v>#N/A</v>
      </c>
      <c r="AA1624" s="685"/>
      <c r="AB1624" s="684"/>
    </row>
    <row r="1625" spans="22:28" x14ac:dyDescent="0.2">
      <c r="V1625" s="687"/>
      <c r="W1625" s="686" t="str">
        <f t="shared" si="32"/>
        <v>1w</v>
      </c>
      <c r="X1625" s="682" t="e">
        <f ca="1">_xll.qlCalendarAdvance(Calendar,X1624,W1625,"f",FALSE)</f>
        <v>#NAME?</v>
      </c>
      <c r="Y1625" s="681" t="e">
        <f ca="1">_xll.qlCalendarAdvance(Calendar,X1625,NDays&amp;"D")</f>
        <v>#NAME?</v>
      </c>
      <c r="Z1625" s="680" t="e">
        <f ca="1"/>
        <v>#N/A</v>
      </c>
      <c r="AA1625" s="685"/>
      <c r="AB1625" s="684"/>
    </row>
    <row r="1626" spans="22:28" x14ac:dyDescent="0.2">
      <c r="V1626" s="687"/>
      <c r="W1626" s="686" t="str">
        <f t="shared" si="32"/>
        <v>1w</v>
      </c>
      <c r="X1626" s="682" t="e">
        <f ca="1">_xll.qlCalendarAdvance(Calendar,X1625,W1626,"f",FALSE)</f>
        <v>#NAME?</v>
      </c>
      <c r="Y1626" s="681" t="e">
        <f ca="1">_xll.qlCalendarAdvance(Calendar,X1626,NDays&amp;"D")</f>
        <v>#NAME?</v>
      </c>
      <c r="Z1626" s="680" t="e">
        <f ca="1"/>
        <v>#N/A</v>
      </c>
      <c r="AA1626" s="685"/>
      <c r="AB1626" s="684"/>
    </row>
    <row r="1627" spans="22:28" x14ac:dyDescent="0.2">
      <c r="V1627" s="687"/>
      <c r="W1627" s="686" t="str">
        <f t="shared" si="32"/>
        <v>1w</v>
      </c>
      <c r="X1627" s="682" t="e">
        <f ca="1">_xll.qlCalendarAdvance(Calendar,X1626,W1627,"f",FALSE)</f>
        <v>#NAME?</v>
      </c>
      <c r="Y1627" s="681" t="e">
        <f ca="1">_xll.qlCalendarAdvance(Calendar,X1627,NDays&amp;"D")</f>
        <v>#NAME?</v>
      </c>
      <c r="Z1627" s="680" t="e">
        <f ca="1"/>
        <v>#N/A</v>
      </c>
      <c r="AA1627" s="685"/>
      <c r="AB1627" s="684"/>
    </row>
    <row r="1628" spans="22:28" x14ac:dyDescent="0.2">
      <c r="V1628" s="687"/>
      <c r="W1628" s="686" t="str">
        <f t="shared" si="32"/>
        <v>1w</v>
      </c>
      <c r="X1628" s="682" t="e">
        <f ca="1">_xll.qlCalendarAdvance(Calendar,X1627,W1628,"f",FALSE)</f>
        <v>#NAME?</v>
      </c>
      <c r="Y1628" s="681" t="e">
        <f ca="1">_xll.qlCalendarAdvance(Calendar,X1628,NDays&amp;"D")</f>
        <v>#NAME?</v>
      </c>
      <c r="Z1628" s="680" t="e">
        <f ca="1"/>
        <v>#N/A</v>
      </c>
      <c r="AA1628" s="685"/>
      <c r="AB1628" s="684"/>
    </row>
    <row r="1629" spans="22:28" x14ac:dyDescent="0.2">
      <c r="V1629" s="687"/>
      <c r="W1629" s="686" t="str">
        <f t="shared" si="32"/>
        <v>1w</v>
      </c>
      <c r="X1629" s="682" t="e">
        <f ca="1">_xll.qlCalendarAdvance(Calendar,X1628,W1629,"f",FALSE)</f>
        <v>#NAME?</v>
      </c>
      <c r="Y1629" s="681" t="e">
        <f ca="1">_xll.qlCalendarAdvance(Calendar,X1629,NDays&amp;"D")</f>
        <v>#NAME?</v>
      </c>
      <c r="Z1629" s="680" t="e">
        <f ca="1"/>
        <v>#N/A</v>
      </c>
      <c r="AA1629" s="685"/>
      <c r="AB1629" s="684"/>
    </row>
    <row r="1630" spans="22:28" x14ac:dyDescent="0.2">
      <c r="V1630" s="687"/>
      <c r="W1630" s="686" t="str">
        <f t="shared" si="32"/>
        <v>1w</v>
      </c>
      <c r="X1630" s="682" t="e">
        <f ca="1">_xll.qlCalendarAdvance(Calendar,X1629,W1630,"f",FALSE)</f>
        <v>#NAME?</v>
      </c>
      <c r="Y1630" s="681" t="e">
        <f ca="1">_xll.qlCalendarAdvance(Calendar,X1630,NDays&amp;"D")</f>
        <v>#NAME?</v>
      </c>
      <c r="Z1630" s="680" t="e">
        <f ca="1"/>
        <v>#N/A</v>
      </c>
      <c r="AA1630" s="685"/>
      <c r="AB1630" s="684"/>
    </row>
    <row r="1631" spans="22:28" x14ac:dyDescent="0.2">
      <c r="V1631" s="687"/>
      <c r="W1631" s="686" t="str">
        <f t="shared" si="32"/>
        <v>1w</v>
      </c>
      <c r="X1631" s="682" t="e">
        <f ca="1">_xll.qlCalendarAdvance(Calendar,X1630,W1631,"f",FALSE)</f>
        <v>#NAME?</v>
      </c>
      <c r="Y1631" s="681" t="e">
        <f ca="1">_xll.qlCalendarAdvance(Calendar,X1631,NDays&amp;"D")</f>
        <v>#NAME?</v>
      </c>
      <c r="Z1631" s="680" t="e">
        <f ca="1"/>
        <v>#N/A</v>
      </c>
      <c r="AA1631" s="685"/>
      <c r="AB1631" s="684"/>
    </row>
    <row r="1632" spans="22:28" x14ac:dyDescent="0.2">
      <c r="V1632" s="687"/>
      <c r="W1632" s="686" t="str">
        <f t="shared" si="32"/>
        <v>1w</v>
      </c>
      <c r="X1632" s="682" t="e">
        <f ca="1">_xll.qlCalendarAdvance(Calendar,X1631,W1632,"f",FALSE)</f>
        <v>#NAME?</v>
      </c>
      <c r="Y1632" s="681" t="e">
        <f ca="1">_xll.qlCalendarAdvance(Calendar,X1632,NDays&amp;"D")</f>
        <v>#NAME?</v>
      </c>
      <c r="Z1632" s="680" t="e">
        <f ca="1"/>
        <v>#N/A</v>
      </c>
      <c r="AA1632" s="685"/>
      <c r="AB1632" s="684"/>
    </row>
    <row r="1633" spans="22:28" x14ac:dyDescent="0.2">
      <c r="V1633" s="687"/>
      <c r="W1633" s="686" t="str">
        <f t="shared" si="32"/>
        <v>1w</v>
      </c>
      <c r="X1633" s="682" t="e">
        <f ca="1">_xll.qlCalendarAdvance(Calendar,X1632,W1633,"f",FALSE)</f>
        <v>#NAME?</v>
      </c>
      <c r="Y1633" s="681" t="e">
        <f ca="1">_xll.qlCalendarAdvance(Calendar,X1633,NDays&amp;"D")</f>
        <v>#NAME?</v>
      </c>
      <c r="Z1633" s="680" t="e">
        <f ca="1"/>
        <v>#N/A</v>
      </c>
      <c r="AA1633" s="685"/>
      <c r="AB1633" s="684"/>
    </row>
    <row r="1634" spans="22:28" x14ac:dyDescent="0.2">
      <c r="V1634" s="687"/>
      <c r="W1634" s="686" t="str">
        <f t="shared" si="32"/>
        <v>1w</v>
      </c>
      <c r="X1634" s="682" t="e">
        <f ca="1">_xll.qlCalendarAdvance(Calendar,X1633,W1634,"f",FALSE)</f>
        <v>#NAME?</v>
      </c>
      <c r="Y1634" s="681" t="e">
        <f ca="1">_xll.qlCalendarAdvance(Calendar,X1634,NDays&amp;"D")</f>
        <v>#NAME?</v>
      </c>
      <c r="Z1634" s="680" t="e">
        <f ca="1"/>
        <v>#N/A</v>
      </c>
      <c r="AA1634" s="685"/>
      <c r="AB1634" s="684"/>
    </row>
    <row r="1635" spans="22:28" x14ac:dyDescent="0.2">
      <c r="V1635" s="687"/>
      <c r="W1635" s="686" t="str">
        <f t="shared" si="32"/>
        <v>1w</v>
      </c>
      <c r="X1635" s="682" t="e">
        <f ca="1">_xll.qlCalendarAdvance(Calendar,X1634,W1635,"f",FALSE)</f>
        <v>#NAME?</v>
      </c>
      <c r="Y1635" s="681" t="e">
        <f ca="1">_xll.qlCalendarAdvance(Calendar,X1635,NDays&amp;"D")</f>
        <v>#NAME?</v>
      </c>
      <c r="Z1635" s="680" t="e">
        <f ca="1"/>
        <v>#N/A</v>
      </c>
      <c r="AA1635" s="685"/>
      <c r="AB1635" s="684"/>
    </row>
    <row r="1636" spans="22:28" x14ac:dyDescent="0.2">
      <c r="V1636" s="687"/>
      <c r="W1636" s="686" t="str">
        <f t="shared" si="32"/>
        <v>1w</v>
      </c>
      <c r="X1636" s="682" t="e">
        <f ca="1">_xll.qlCalendarAdvance(Calendar,X1635,W1636,"f",FALSE)</f>
        <v>#NAME?</v>
      </c>
      <c r="Y1636" s="681" t="e">
        <f ca="1">_xll.qlCalendarAdvance(Calendar,X1636,NDays&amp;"D")</f>
        <v>#NAME?</v>
      </c>
      <c r="Z1636" s="680" t="e">
        <f ca="1"/>
        <v>#N/A</v>
      </c>
      <c r="AA1636" s="685"/>
      <c r="AB1636" s="684"/>
    </row>
    <row r="1637" spans="22:28" x14ac:dyDescent="0.2">
      <c r="V1637" s="687"/>
      <c r="W1637" s="686" t="str">
        <f t="shared" si="32"/>
        <v>1w</v>
      </c>
      <c r="X1637" s="682" t="e">
        <f ca="1">_xll.qlCalendarAdvance(Calendar,X1636,W1637,"f",FALSE)</f>
        <v>#NAME?</v>
      </c>
      <c r="Y1637" s="681" t="e">
        <f ca="1">_xll.qlCalendarAdvance(Calendar,X1637,NDays&amp;"D")</f>
        <v>#NAME?</v>
      </c>
      <c r="Z1637" s="680" t="e">
        <f ca="1"/>
        <v>#N/A</v>
      </c>
      <c r="AA1637" s="685"/>
      <c r="AB1637" s="684"/>
    </row>
    <row r="1638" spans="22:28" x14ac:dyDescent="0.2">
      <c r="V1638" s="687"/>
      <c r="W1638" s="686" t="str">
        <f t="shared" si="32"/>
        <v>1w</v>
      </c>
      <c r="X1638" s="682" t="e">
        <f ca="1">_xll.qlCalendarAdvance(Calendar,X1637,W1638,"f",FALSE)</f>
        <v>#NAME?</v>
      </c>
      <c r="Y1638" s="681" t="e">
        <f ca="1">_xll.qlCalendarAdvance(Calendar,X1638,NDays&amp;"D")</f>
        <v>#NAME?</v>
      </c>
      <c r="Z1638" s="680" t="e">
        <f ca="1"/>
        <v>#N/A</v>
      </c>
      <c r="AA1638" s="685"/>
      <c r="AB1638" s="684"/>
    </row>
    <row r="1639" spans="22:28" x14ac:dyDescent="0.2">
      <c r="V1639" s="687"/>
      <c r="W1639" s="686" t="str">
        <f t="shared" si="32"/>
        <v>1w</v>
      </c>
      <c r="X1639" s="682" t="e">
        <f ca="1">_xll.qlCalendarAdvance(Calendar,X1638,W1639,"f",FALSE)</f>
        <v>#NAME?</v>
      </c>
      <c r="Y1639" s="681" t="e">
        <f ca="1">_xll.qlCalendarAdvance(Calendar,X1639,NDays&amp;"D")</f>
        <v>#NAME?</v>
      </c>
      <c r="Z1639" s="680" t="e">
        <f ca="1"/>
        <v>#N/A</v>
      </c>
      <c r="AA1639" s="685"/>
      <c r="AB1639" s="684"/>
    </row>
    <row r="1640" spans="22:28" x14ac:dyDescent="0.2">
      <c r="V1640" s="687"/>
      <c r="W1640" s="686" t="str">
        <f t="shared" si="32"/>
        <v>1w</v>
      </c>
      <c r="X1640" s="682" t="e">
        <f ca="1">_xll.qlCalendarAdvance(Calendar,X1639,W1640,"f",FALSE)</f>
        <v>#NAME?</v>
      </c>
      <c r="Y1640" s="681" t="e">
        <f ca="1">_xll.qlCalendarAdvance(Calendar,X1640,NDays&amp;"D")</f>
        <v>#NAME?</v>
      </c>
      <c r="Z1640" s="680" t="e">
        <f ca="1"/>
        <v>#N/A</v>
      </c>
      <c r="AA1640" s="685"/>
      <c r="AB1640" s="684"/>
    </row>
    <row r="1641" spans="22:28" x14ac:dyDescent="0.2">
      <c r="V1641" s="687"/>
      <c r="W1641" s="686" t="str">
        <f t="shared" si="32"/>
        <v>1w</v>
      </c>
      <c r="X1641" s="682" t="e">
        <f ca="1">_xll.qlCalendarAdvance(Calendar,X1640,W1641,"f",FALSE)</f>
        <v>#NAME?</v>
      </c>
      <c r="Y1641" s="681" t="e">
        <f ca="1">_xll.qlCalendarAdvance(Calendar,X1641,NDays&amp;"D")</f>
        <v>#NAME?</v>
      </c>
      <c r="Z1641" s="680" t="e">
        <f ca="1"/>
        <v>#N/A</v>
      </c>
      <c r="AA1641" s="685"/>
      <c r="AB1641" s="684"/>
    </row>
    <row r="1642" spans="22:28" x14ac:dyDescent="0.2">
      <c r="V1642" s="687"/>
      <c r="W1642" s="686" t="str">
        <f t="shared" si="32"/>
        <v>1w</v>
      </c>
      <c r="X1642" s="682" t="e">
        <f ca="1">_xll.qlCalendarAdvance(Calendar,X1641,W1642,"f",FALSE)</f>
        <v>#NAME?</v>
      </c>
      <c r="Y1642" s="681" t="e">
        <f ca="1">_xll.qlCalendarAdvance(Calendar,X1642,NDays&amp;"D")</f>
        <v>#NAME?</v>
      </c>
      <c r="Z1642" s="680" t="e">
        <f ca="1"/>
        <v>#N/A</v>
      </c>
      <c r="AA1642" s="685"/>
      <c r="AB1642" s="684"/>
    </row>
    <row r="1643" spans="22:28" x14ac:dyDescent="0.2">
      <c r="V1643" s="687"/>
      <c r="W1643" s="686" t="str">
        <f t="shared" si="32"/>
        <v>1w</v>
      </c>
      <c r="X1643" s="682" t="e">
        <f ca="1">_xll.qlCalendarAdvance(Calendar,X1642,W1643,"f",FALSE)</f>
        <v>#NAME?</v>
      </c>
      <c r="Y1643" s="681" t="e">
        <f ca="1">_xll.qlCalendarAdvance(Calendar,X1643,NDays&amp;"D")</f>
        <v>#NAME?</v>
      </c>
      <c r="Z1643" s="680" t="e">
        <f ca="1"/>
        <v>#N/A</v>
      </c>
      <c r="AA1643" s="685"/>
      <c r="AB1643" s="684"/>
    </row>
    <row r="1644" spans="22:28" x14ac:dyDescent="0.2">
      <c r="V1644" s="687"/>
      <c r="W1644" s="686" t="str">
        <f t="shared" si="32"/>
        <v>1w</v>
      </c>
      <c r="X1644" s="682" t="e">
        <f ca="1">_xll.qlCalendarAdvance(Calendar,X1643,W1644,"f",FALSE)</f>
        <v>#NAME?</v>
      </c>
      <c r="Y1644" s="681" t="e">
        <f ca="1">_xll.qlCalendarAdvance(Calendar,X1644,NDays&amp;"D")</f>
        <v>#NAME?</v>
      </c>
      <c r="Z1644" s="680" t="e">
        <f ca="1"/>
        <v>#N/A</v>
      </c>
      <c r="AA1644" s="685"/>
      <c r="AB1644" s="684"/>
    </row>
    <row r="1645" spans="22:28" x14ac:dyDescent="0.2">
      <c r="V1645" s="687"/>
      <c r="W1645" s="686" t="str">
        <f t="shared" si="32"/>
        <v>1w</v>
      </c>
      <c r="X1645" s="682" t="e">
        <f ca="1">_xll.qlCalendarAdvance(Calendar,X1644,W1645,"f",FALSE)</f>
        <v>#NAME?</v>
      </c>
      <c r="Y1645" s="681" t="e">
        <f ca="1">_xll.qlCalendarAdvance(Calendar,X1645,NDays&amp;"D")</f>
        <v>#NAME?</v>
      </c>
      <c r="Z1645" s="680" t="e">
        <f ca="1"/>
        <v>#N/A</v>
      </c>
      <c r="AA1645" s="685"/>
      <c r="AB1645" s="684"/>
    </row>
    <row r="1646" spans="22:28" x14ac:dyDescent="0.2">
      <c r="V1646" s="687"/>
      <c r="W1646" s="686" t="str">
        <f t="shared" si="32"/>
        <v>1w</v>
      </c>
      <c r="X1646" s="682" t="e">
        <f ca="1">_xll.qlCalendarAdvance(Calendar,X1645,W1646,"f",FALSE)</f>
        <v>#NAME?</v>
      </c>
      <c r="Y1646" s="681" t="e">
        <f ca="1">_xll.qlCalendarAdvance(Calendar,X1646,NDays&amp;"D")</f>
        <v>#NAME?</v>
      </c>
      <c r="Z1646" s="680" t="e">
        <f ca="1"/>
        <v>#N/A</v>
      </c>
      <c r="AA1646" s="685"/>
      <c r="AB1646" s="684"/>
    </row>
    <row r="1647" spans="22:28" x14ac:dyDescent="0.2">
      <c r="V1647" s="687"/>
      <c r="W1647" s="686" t="str">
        <f t="shared" si="32"/>
        <v>1w</v>
      </c>
      <c r="X1647" s="682" t="e">
        <f ca="1">_xll.qlCalendarAdvance(Calendar,X1646,W1647,"f",FALSE)</f>
        <v>#NAME?</v>
      </c>
      <c r="Y1647" s="681" t="e">
        <f ca="1">_xll.qlCalendarAdvance(Calendar,X1647,NDays&amp;"D")</f>
        <v>#NAME?</v>
      </c>
      <c r="Z1647" s="680" t="e">
        <f ca="1"/>
        <v>#N/A</v>
      </c>
      <c r="AA1647" s="685"/>
      <c r="AB1647" s="684"/>
    </row>
    <row r="1648" spans="22:28" x14ac:dyDescent="0.2">
      <c r="V1648" s="687"/>
      <c r="W1648" s="686" t="str">
        <f t="shared" si="32"/>
        <v>1w</v>
      </c>
      <c r="X1648" s="682" t="e">
        <f ca="1">_xll.qlCalendarAdvance(Calendar,X1647,W1648,"f",FALSE)</f>
        <v>#NAME?</v>
      </c>
      <c r="Y1648" s="681" t="e">
        <f ca="1">_xll.qlCalendarAdvance(Calendar,X1648,NDays&amp;"D")</f>
        <v>#NAME?</v>
      </c>
      <c r="Z1648" s="680" t="e">
        <f ca="1"/>
        <v>#N/A</v>
      </c>
      <c r="AA1648" s="685"/>
      <c r="AB1648" s="684"/>
    </row>
    <row r="1649" spans="22:28" x14ac:dyDescent="0.2">
      <c r="V1649" s="687"/>
      <c r="W1649" s="686" t="str">
        <f t="shared" si="32"/>
        <v>1w</v>
      </c>
      <c r="X1649" s="682" t="e">
        <f ca="1">_xll.qlCalendarAdvance(Calendar,X1648,W1649,"f",FALSE)</f>
        <v>#NAME?</v>
      </c>
      <c r="Y1649" s="681" t="e">
        <f ca="1">_xll.qlCalendarAdvance(Calendar,X1649,NDays&amp;"D")</f>
        <v>#NAME?</v>
      </c>
      <c r="Z1649" s="680" t="e">
        <f ca="1"/>
        <v>#N/A</v>
      </c>
      <c r="AA1649" s="685"/>
      <c r="AB1649" s="684"/>
    </row>
    <row r="1650" spans="22:28" x14ac:dyDescent="0.2">
      <c r="V1650" s="687"/>
      <c r="W1650" s="686" t="str">
        <f t="shared" si="32"/>
        <v>1w</v>
      </c>
      <c r="X1650" s="682" t="e">
        <f ca="1">_xll.qlCalendarAdvance(Calendar,X1649,W1650,"f",FALSE)</f>
        <v>#NAME?</v>
      </c>
      <c r="Y1650" s="681" t="e">
        <f ca="1">_xll.qlCalendarAdvance(Calendar,X1650,NDays&amp;"D")</f>
        <v>#NAME?</v>
      </c>
      <c r="Z1650" s="680" t="e">
        <f ca="1"/>
        <v>#N/A</v>
      </c>
      <c r="AA1650" s="685"/>
      <c r="AB1650" s="684"/>
    </row>
    <row r="1651" spans="22:28" x14ac:dyDescent="0.2">
      <c r="V1651" s="687"/>
      <c r="W1651" s="686" t="str">
        <f t="shared" si="32"/>
        <v>1w</v>
      </c>
      <c r="X1651" s="682" t="e">
        <f ca="1">_xll.qlCalendarAdvance(Calendar,X1650,W1651,"f",FALSE)</f>
        <v>#NAME?</v>
      </c>
      <c r="Y1651" s="681" t="e">
        <f ca="1">_xll.qlCalendarAdvance(Calendar,X1651,NDays&amp;"D")</f>
        <v>#NAME?</v>
      </c>
      <c r="Z1651" s="680" t="e">
        <f ca="1"/>
        <v>#N/A</v>
      </c>
      <c r="AA1651" s="685"/>
      <c r="AB1651" s="684"/>
    </row>
    <row r="1652" spans="22:28" x14ac:dyDescent="0.2">
      <c r="V1652" s="687"/>
      <c r="W1652" s="686" t="str">
        <f t="shared" si="32"/>
        <v>1w</v>
      </c>
      <c r="X1652" s="682" t="e">
        <f ca="1">_xll.qlCalendarAdvance(Calendar,X1651,W1652,"f",FALSE)</f>
        <v>#NAME?</v>
      </c>
      <c r="Y1652" s="681" t="e">
        <f ca="1">_xll.qlCalendarAdvance(Calendar,X1652,NDays&amp;"D")</f>
        <v>#NAME?</v>
      </c>
      <c r="Z1652" s="680" t="e">
        <f ca="1"/>
        <v>#N/A</v>
      </c>
      <c r="AA1652" s="685"/>
      <c r="AB1652" s="684"/>
    </row>
    <row r="1653" spans="22:28" x14ac:dyDescent="0.2">
      <c r="V1653" s="687"/>
      <c r="W1653" s="686" t="str">
        <f t="shared" si="32"/>
        <v>1w</v>
      </c>
      <c r="X1653" s="682" t="e">
        <f ca="1">_xll.qlCalendarAdvance(Calendar,X1652,W1653,"f",FALSE)</f>
        <v>#NAME?</v>
      </c>
      <c r="Y1653" s="681" t="e">
        <f ca="1">_xll.qlCalendarAdvance(Calendar,X1653,NDays&amp;"D")</f>
        <v>#NAME?</v>
      </c>
      <c r="Z1653" s="680" t="e">
        <f ca="1"/>
        <v>#N/A</v>
      </c>
      <c r="AA1653" s="685"/>
      <c r="AB1653" s="684"/>
    </row>
    <row r="1654" spans="22:28" x14ac:dyDescent="0.2">
      <c r="V1654" s="687"/>
      <c r="W1654" s="686" t="str">
        <f t="shared" si="32"/>
        <v>1w</v>
      </c>
      <c r="X1654" s="682" t="e">
        <f ca="1">_xll.qlCalendarAdvance(Calendar,X1653,W1654,"f",FALSE)</f>
        <v>#NAME?</v>
      </c>
      <c r="Y1654" s="681" t="e">
        <f ca="1">_xll.qlCalendarAdvance(Calendar,X1654,NDays&amp;"D")</f>
        <v>#NAME?</v>
      </c>
      <c r="Z1654" s="680" t="e">
        <f ca="1"/>
        <v>#N/A</v>
      </c>
      <c r="AA1654" s="685"/>
      <c r="AB1654" s="684"/>
    </row>
    <row r="1655" spans="22:28" x14ac:dyDescent="0.2">
      <c r="V1655" s="687"/>
      <c r="W1655" s="686" t="str">
        <f t="shared" si="32"/>
        <v>1w</v>
      </c>
      <c r="X1655" s="682" t="e">
        <f ca="1">_xll.qlCalendarAdvance(Calendar,X1654,W1655,"f",FALSE)</f>
        <v>#NAME?</v>
      </c>
      <c r="Y1655" s="681" t="e">
        <f ca="1">_xll.qlCalendarAdvance(Calendar,X1655,NDays&amp;"D")</f>
        <v>#NAME?</v>
      </c>
      <c r="Z1655" s="680" t="e">
        <f ca="1"/>
        <v>#N/A</v>
      </c>
      <c r="AA1655" s="685"/>
      <c r="AB1655" s="684"/>
    </row>
    <row r="1656" spans="22:28" x14ac:dyDescent="0.2">
      <c r="V1656" s="687"/>
      <c r="W1656" s="686" t="str">
        <f t="shared" si="32"/>
        <v>1w</v>
      </c>
      <c r="X1656" s="682" t="e">
        <f ca="1">_xll.qlCalendarAdvance(Calendar,X1655,W1656,"f",FALSE)</f>
        <v>#NAME?</v>
      </c>
      <c r="Y1656" s="681" t="e">
        <f ca="1">_xll.qlCalendarAdvance(Calendar,X1656,NDays&amp;"D")</f>
        <v>#NAME?</v>
      </c>
      <c r="Z1656" s="680" t="e">
        <f ca="1"/>
        <v>#N/A</v>
      </c>
      <c r="AA1656" s="685"/>
      <c r="AB1656" s="684"/>
    </row>
    <row r="1657" spans="22:28" x14ac:dyDescent="0.2">
      <c r="V1657" s="687"/>
      <c r="W1657" s="686" t="str">
        <f t="shared" si="32"/>
        <v>1w</v>
      </c>
      <c r="X1657" s="682" t="e">
        <f ca="1">_xll.qlCalendarAdvance(Calendar,X1656,W1657,"f",FALSE)</f>
        <v>#NAME?</v>
      </c>
      <c r="Y1657" s="681" t="e">
        <f ca="1">_xll.qlCalendarAdvance(Calendar,X1657,NDays&amp;"D")</f>
        <v>#NAME?</v>
      </c>
      <c r="Z1657" s="680" t="e">
        <f ca="1"/>
        <v>#N/A</v>
      </c>
      <c r="AA1657" s="685"/>
      <c r="AB1657" s="684"/>
    </row>
    <row r="1658" spans="22:28" x14ac:dyDescent="0.2">
      <c r="V1658" s="687"/>
      <c r="W1658" s="686" t="str">
        <f t="shared" si="32"/>
        <v>1w</v>
      </c>
      <c r="X1658" s="682" t="e">
        <f ca="1">_xll.qlCalendarAdvance(Calendar,X1657,W1658,"f",FALSE)</f>
        <v>#NAME?</v>
      </c>
      <c r="Y1658" s="681" t="e">
        <f ca="1">_xll.qlCalendarAdvance(Calendar,X1658,NDays&amp;"D")</f>
        <v>#NAME?</v>
      </c>
      <c r="Z1658" s="680" t="e">
        <f ca="1"/>
        <v>#N/A</v>
      </c>
      <c r="AA1658" s="685"/>
      <c r="AB1658" s="684"/>
    </row>
    <row r="1659" spans="22:28" x14ac:dyDescent="0.2">
      <c r="V1659" s="687"/>
      <c r="W1659" s="686" t="str">
        <f t="shared" si="32"/>
        <v>1w</v>
      </c>
      <c r="X1659" s="682" t="e">
        <f ca="1">_xll.qlCalendarAdvance(Calendar,X1658,W1659,"f",FALSE)</f>
        <v>#NAME?</v>
      </c>
      <c r="Y1659" s="681" t="e">
        <f ca="1">_xll.qlCalendarAdvance(Calendar,X1659,NDays&amp;"D")</f>
        <v>#NAME?</v>
      </c>
      <c r="Z1659" s="680" t="e">
        <f ca="1"/>
        <v>#N/A</v>
      </c>
      <c r="AA1659" s="685"/>
      <c r="AB1659" s="684"/>
    </row>
    <row r="1660" spans="22:28" x14ac:dyDescent="0.2">
      <c r="V1660" s="687"/>
      <c r="W1660" s="686" t="str">
        <f t="shared" si="32"/>
        <v>1w</v>
      </c>
      <c r="X1660" s="682" t="e">
        <f ca="1">_xll.qlCalendarAdvance(Calendar,X1659,W1660,"f",FALSE)</f>
        <v>#NAME?</v>
      </c>
      <c r="Y1660" s="681" t="e">
        <f ca="1">_xll.qlCalendarAdvance(Calendar,X1660,NDays&amp;"D")</f>
        <v>#NAME?</v>
      </c>
      <c r="Z1660" s="680" t="e">
        <f ca="1"/>
        <v>#N/A</v>
      </c>
      <c r="AA1660" s="685"/>
      <c r="AB1660" s="684"/>
    </row>
    <row r="1661" spans="22:28" x14ac:dyDescent="0.2">
      <c r="V1661" s="687"/>
      <c r="W1661" s="686" t="str">
        <f t="shared" si="32"/>
        <v>1w</v>
      </c>
      <c r="X1661" s="682" t="e">
        <f ca="1">_xll.qlCalendarAdvance(Calendar,X1660,W1661,"f",FALSE)</f>
        <v>#NAME?</v>
      </c>
      <c r="Y1661" s="681" t="e">
        <f ca="1">_xll.qlCalendarAdvance(Calendar,X1661,NDays&amp;"D")</f>
        <v>#NAME?</v>
      </c>
      <c r="Z1661" s="680" t="e">
        <f ca="1"/>
        <v>#N/A</v>
      </c>
      <c r="AA1661" s="685"/>
      <c r="AB1661" s="684"/>
    </row>
    <row r="1662" spans="22:28" x14ac:dyDescent="0.2">
      <c r="V1662" s="687"/>
      <c r="W1662" s="686" t="str">
        <f t="shared" si="32"/>
        <v>1w</v>
      </c>
      <c r="X1662" s="682" t="e">
        <f ca="1">_xll.qlCalendarAdvance(Calendar,X1661,W1662,"f",FALSE)</f>
        <v>#NAME?</v>
      </c>
      <c r="Y1662" s="681" t="e">
        <f ca="1">_xll.qlCalendarAdvance(Calendar,X1662,NDays&amp;"D")</f>
        <v>#NAME?</v>
      </c>
      <c r="Z1662" s="680" t="e">
        <f ca="1"/>
        <v>#N/A</v>
      </c>
      <c r="AA1662" s="685"/>
      <c r="AB1662" s="684"/>
    </row>
    <row r="1663" spans="22:28" x14ac:dyDescent="0.2">
      <c r="V1663" s="687"/>
      <c r="W1663" s="686" t="str">
        <f t="shared" si="32"/>
        <v>1w</v>
      </c>
      <c r="X1663" s="682" t="e">
        <f ca="1">_xll.qlCalendarAdvance(Calendar,X1662,W1663,"f",FALSE)</f>
        <v>#NAME?</v>
      </c>
      <c r="Y1663" s="681" t="e">
        <f ca="1">_xll.qlCalendarAdvance(Calendar,X1663,NDays&amp;"D")</f>
        <v>#NAME?</v>
      </c>
      <c r="Z1663" s="680" t="e">
        <f ca="1"/>
        <v>#N/A</v>
      </c>
      <c r="AA1663" s="685"/>
      <c r="AB1663" s="684"/>
    </row>
    <row r="1664" spans="22:28" x14ac:dyDescent="0.2">
      <c r="V1664" s="687"/>
      <c r="W1664" s="686" t="str">
        <f t="shared" si="32"/>
        <v>1w</v>
      </c>
      <c r="X1664" s="682" t="e">
        <f ca="1">_xll.qlCalendarAdvance(Calendar,X1663,W1664,"f",FALSE)</f>
        <v>#NAME?</v>
      </c>
      <c r="Y1664" s="681" t="e">
        <f ca="1">_xll.qlCalendarAdvance(Calendar,X1664,NDays&amp;"D")</f>
        <v>#NAME?</v>
      </c>
      <c r="Z1664" s="680" t="e">
        <f ca="1"/>
        <v>#N/A</v>
      </c>
      <c r="AA1664" s="685"/>
      <c r="AB1664" s="684"/>
    </row>
    <row r="1665" spans="22:28" x14ac:dyDescent="0.2">
      <c r="V1665" s="687"/>
      <c r="W1665" s="686" t="str">
        <f t="shared" si="32"/>
        <v>1w</v>
      </c>
      <c r="X1665" s="682" t="e">
        <f ca="1">_xll.qlCalendarAdvance(Calendar,X1664,W1665,"f",FALSE)</f>
        <v>#NAME?</v>
      </c>
      <c r="Y1665" s="681" t="e">
        <f ca="1">_xll.qlCalendarAdvance(Calendar,X1665,NDays&amp;"D")</f>
        <v>#NAME?</v>
      </c>
      <c r="Z1665" s="680" t="e">
        <f ca="1"/>
        <v>#N/A</v>
      </c>
      <c r="AA1665" s="685"/>
      <c r="AB1665" s="684"/>
    </row>
    <row r="1666" spans="22:28" x14ac:dyDescent="0.2">
      <c r="V1666" s="687"/>
      <c r="W1666" s="686" t="str">
        <f t="shared" si="32"/>
        <v>1w</v>
      </c>
      <c r="X1666" s="682" t="e">
        <f ca="1">_xll.qlCalendarAdvance(Calendar,X1665,W1666,"f",FALSE)</f>
        <v>#NAME?</v>
      </c>
      <c r="Y1666" s="681" t="e">
        <f ca="1">_xll.qlCalendarAdvance(Calendar,X1666,NDays&amp;"D")</f>
        <v>#NAME?</v>
      </c>
      <c r="Z1666" s="680" t="e">
        <f ca="1"/>
        <v>#N/A</v>
      </c>
      <c r="AA1666" s="685"/>
      <c r="AB1666" s="684"/>
    </row>
    <row r="1667" spans="22:28" x14ac:dyDescent="0.2">
      <c r="V1667" s="687"/>
      <c r="W1667" s="686" t="str">
        <f t="shared" si="32"/>
        <v>1w</v>
      </c>
      <c r="X1667" s="682" t="e">
        <f ca="1">_xll.qlCalendarAdvance(Calendar,X1666,W1667,"f",FALSE)</f>
        <v>#NAME?</v>
      </c>
      <c r="Y1667" s="681" t="e">
        <f ca="1">_xll.qlCalendarAdvance(Calendar,X1667,NDays&amp;"D")</f>
        <v>#NAME?</v>
      </c>
      <c r="Z1667" s="680" t="e">
        <f ca="1"/>
        <v>#N/A</v>
      </c>
      <c r="AA1667" s="685"/>
      <c r="AB1667" s="684"/>
    </row>
    <row r="1668" spans="22:28" x14ac:dyDescent="0.2">
      <c r="V1668" s="687"/>
      <c r="W1668" s="686" t="str">
        <f t="shared" si="32"/>
        <v>1w</v>
      </c>
      <c r="X1668" s="682" t="e">
        <f ca="1">_xll.qlCalendarAdvance(Calendar,X1667,W1668,"f",FALSE)</f>
        <v>#NAME?</v>
      </c>
      <c r="Y1668" s="681" t="e">
        <f ca="1">_xll.qlCalendarAdvance(Calendar,X1668,NDays&amp;"D")</f>
        <v>#NAME?</v>
      </c>
      <c r="Z1668" s="680" t="e">
        <f ca="1"/>
        <v>#N/A</v>
      </c>
      <c r="AA1668" s="685"/>
      <c r="AB1668" s="684"/>
    </row>
    <row r="1669" spans="22:28" x14ac:dyDescent="0.2">
      <c r="V1669" s="687"/>
      <c r="W1669" s="686" t="str">
        <f t="shared" si="32"/>
        <v>1w</v>
      </c>
      <c r="X1669" s="682" t="e">
        <f ca="1">_xll.qlCalendarAdvance(Calendar,X1668,W1669,"f",FALSE)</f>
        <v>#NAME?</v>
      </c>
      <c r="Y1669" s="681" t="e">
        <f ca="1">_xll.qlCalendarAdvance(Calendar,X1669,NDays&amp;"D")</f>
        <v>#NAME?</v>
      </c>
      <c r="Z1669" s="680" t="e">
        <f ca="1"/>
        <v>#N/A</v>
      </c>
      <c r="AA1669" s="685"/>
      <c r="AB1669" s="684"/>
    </row>
    <row r="1670" spans="22:28" x14ac:dyDescent="0.2">
      <c r="V1670" s="687"/>
      <c r="W1670" s="686" t="str">
        <f t="shared" si="32"/>
        <v>1w</v>
      </c>
      <c r="X1670" s="682" t="e">
        <f ca="1">_xll.qlCalendarAdvance(Calendar,X1669,W1670,"f",FALSE)</f>
        <v>#NAME?</v>
      </c>
      <c r="Y1670" s="681" t="e">
        <f ca="1">_xll.qlCalendarAdvance(Calendar,X1670,NDays&amp;"D")</f>
        <v>#NAME?</v>
      </c>
      <c r="Z1670" s="680" t="e">
        <f ca="1"/>
        <v>#N/A</v>
      </c>
      <c r="AA1670" s="685"/>
      <c r="AB1670" s="684"/>
    </row>
    <row r="1671" spans="22:28" x14ac:dyDescent="0.2">
      <c r="V1671" s="687"/>
      <c r="W1671" s="686" t="str">
        <f t="shared" si="32"/>
        <v>1w</v>
      </c>
      <c r="X1671" s="682" t="e">
        <f ca="1">_xll.qlCalendarAdvance(Calendar,X1670,W1671,"f",FALSE)</f>
        <v>#NAME?</v>
      </c>
      <c r="Y1671" s="681" t="e">
        <f ca="1">_xll.qlCalendarAdvance(Calendar,X1671,NDays&amp;"D")</f>
        <v>#NAME?</v>
      </c>
      <c r="Z1671" s="680" t="e">
        <f ca="1"/>
        <v>#N/A</v>
      </c>
      <c r="AA1671" s="685"/>
      <c r="AB1671" s="684"/>
    </row>
    <row r="1672" spans="22:28" x14ac:dyDescent="0.2">
      <c r="V1672" s="687"/>
      <c r="W1672" s="686" t="str">
        <f t="shared" si="32"/>
        <v>1w</v>
      </c>
      <c r="X1672" s="682" t="e">
        <f ca="1">_xll.qlCalendarAdvance(Calendar,X1671,W1672,"f",FALSE)</f>
        <v>#NAME?</v>
      </c>
      <c r="Y1672" s="681" t="e">
        <f ca="1">_xll.qlCalendarAdvance(Calendar,X1672,NDays&amp;"D")</f>
        <v>#NAME?</v>
      </c>
      <c r="Z1672" s="680" t="e">
        <f ca="1"/>
        <v>#N/A</v>
      </c>
      <c r="AA1672" s="685"/>
      <c r="AB1672" s="684"/>
    </row>
    <row r="1673" spans="22:28" x14ac:dyDescent="0.2">
      <c r="V1673" s="687"/>
      <c r="W1673" s="686" t="str">
        <f t="shared" si="32"/>
        <v>1w</v>
      </c>
      <c r="X1673" s="682" t="e">
        <f ca="1">_xll.qlCalendarAdvance(Calendar,X1672,W1673,"f",FALSE)</f>
        <v>#NAME?</v>
      </c>
      <c r="Y1673" s="681" t="e">
        <f ca="1">_xll.qlCalendarAdvance(Calendar,X1673,NDays&amp;"D")</f>
        <v>#NAME?</v>
      </c>
      <c r="Z1673" s="680" t="e">
        <f ca="1"/>
        <v>#N/A</v>
      </c>
      <c r="AA1673" s="685"/>
      <c r="AB1673" s="684"/>
    </row>
    <row r="1674" spans="22:28" x14ac:dyDescent="0.2">
      <c r="V1674" s="687"/>
      <c r="W1674" s="686" t="str">
        <f t="shared" si="32"/>
        <v>1w</v>
      </c>
      <c r="X1674" s="682" t="e">
        <f ca="1">_xll.qlCalendarAdvance(Calendar,X1673,W1674,"f",FALSE)</f>
        <v>#NAME?</v>
      </c>
      <c r="Y1674" s="681" t="e">
        <f ca="1">_xll.qlCalendarAdvance(Calendar,X1674,NDays&amp;"D")</f>
        <v>#NAME?</v>
      </c>
      <c r="Z1674" s="680" t="e">
        <f ca="1"/>
        <v>#N/A</v>
      </c>
      <c r="AA1674" s="685"/>
      <c r="AB1674" s="684"/>
    </row>
    <row r="1675" spans="22:28" x14ac:dyDescent="0.2">
      <c r="V1675" s="687"/>
      <c r="W1675" s="686" t="str">
        <f t="shared" si="32"/>
        <v>1w</v>
      </c>
      <c r="X1675" s="682" t="e">
        <f ca="1">_xll.qlCalendarAdvance(Calendar,X1674,W1675,"f",FALSE)</f>
        <v>#NAME?</v>
      </c>
      <c r="Y1675" s="681" t="e">
        <f ca="1">_xll.qlCalendarAdvance(Calendar,X1675,NDays&amp;"D")</f>
        <v>#NAME?</v>
      </c>
      <c r="Z1675" s="680" t="e">
        <f ca="1"/>
        <v>#N/A</v>
      </c>
      <c r="AA1675" s="685"/>
      <c r="AB1675" s="684"/>
    </row>
    <row r="1676" spans="22:28" x14ac:dyDescent="0.2">
      <c r="V1676" s="687"/>
      <c r="W1676" s="686" t="str">
        <f t="shared" si="32"/>
        <v>1w</v>
      </c>
      <c r="X1676" s="682" t="e">
        <f ca="1">_xll.qlCalendarAdvance(Calendar,X1675,W1676,"f",FALSE)</f>
        <v>#NAME?</v>
      </c>
      <c r="Y1676" s="681" t="e">
        <f ca="1">_xll.qlCalendarAdvance(Calendar,X1676,NDays&amp;"D")</f>
        <v>#NAME?</v>
      </c>
      <c r="Z1676" s="680" t="e">
        <f ca="1"/>
        <v>#N/A</v>
      </c>
      <c r="AA1676" s="685"/>
      <c r="AB1676" s="684"/>
    </row>
    <row r="1677" spans="22:28" x14ac:dyDescent="0.2">
      <c r="V1677" s="687"/>
      <c r="W1677" s="686" t="str">
        <f t="shared" si="32"/>
        <v>1w</v>
      </c>
      <c r="X1677" s="682" t="e">
        <f ca="1">_xll.qlCalendarAdvance(Calendar,X1676,W1677,"f",FALSE)</f>
        <v>#NAME?</v>
      </c>
      <c r="Y1677" s="681" t="e">
        <f ca="1">_xll.qlCalendarAdvance(Calendar,X1677,NDays&amp;"D")</f>
        <v>#NAME?</v>
      </c>
      <c r="Z1677" s="680" t="e">
        <f ca="1"/>
        <v>#N/A</v>
      </c>
      <c r="AA1677" s="685"/>
      <c r="AB1677" s="684"/>
    </row>
    <row r="1678" spans="22:28" x14ac:dyDescent="0.2">
      <c r="V1678" s="687"/>
      <c r="W1678" s="686" t="str">
        <f t="shared" si="32"/>
        <v>1w</v>
      </c>
      <c r="X1678" s="682" t="e">
        <f ca="1">_xll.qlCalendarAdvance(Calendar,X1677,W1678,"f",FALSE)</f>
        <v>#NAME?</v>
      </c>
      <c r="Y1678" s="681" t="e">
        <f ca="1">_xll.qlCalendarAdvance(Calendar,X1678,NDays&amp;"D")</f>
        <v>#NAME?</v>
      </c>
      <c r="Z1678" s="680" t="e">
        <f ca="1"/>
        <v>#N/A</v>
      </c>
      <c r="AA1678" s="685"/>
      <c r="AB1678" s="684"/>
    </row>
    <row r="1679" spans="22:28" x14ac:dyDescent="0.2">
      <c r="V1679" s="687"/>
      <c r="W1679" s="686" t="str">
        <f t="shared" si="32"/>
        <v>1w</v>
      </c>
      <c r="X1679" s="682" t="e">
        <f ca="1">_xll.qlCalendarAdvance(Calendar,X1678,W1679,"f",FALSE)</f>
        <v>#NAME?</v>
      </c>
      <c r="Y1679" s="681" t="e">
        <f ca="1">_xll.qlCalendarAdvance(Calendar,X1679,NDays&amp;"D")</f>
        <v>#NAME?</v>
      </c>
      <c r="Z1679" s="680" t="e">
        <f ca="1"/>
        <v>#N/A</v>
      </c>
      <c r="AA1679" s="685"/>
      <c r="AB1679" s="684"/>
    </row>
    <row r="1680" spans="22:28" x14ac:dyDescent="0.2">
      <c r="V1680" s="687"/>
      <c r="W1680" s="686" t="str">
        <f t="shared" si="32"/>
        <v>1w</v>
      </c>
      <c r="X1680" s="682" t="e">
        <f ca="1">_xll.qlCalendarAdvance(Calendar,X1679,W1680,"f",FALSE)</f>
        <v>#NAME?</v>
      </c>
      <c r="Y1680" s="681" t="e">
        <f ca="1">_xll.qlCalendarAdvance(Calendar,X1680,NDays&amp;"D")</f>
        <v>#NAME?</v>
      </c>
      <c r="Z1680" s="680" t="e">
        <f ca="1"/>
        <v>#N/A</v>
      </c>
      <c r="AA1680" s="685"/>
      <c r="AB1680" s="684"/>
    </row>
    <row r="1681" spans="22:28" x14ac:dyDescent="0.2">
      <c r="V1681" s="687"/>
      <c r="W1681" s="686" t="str">
        <f t="shared" si="32"/>
        <v>1w</v>
      </c>
      <c r="X1681" s="682" t="e">
        <f ca="1">_xll.qlCalendarAdvance(Calendar,X1680,W1681,"f",FALSE)</f>
        <v>#NAME?</v>
      </c>
      <c r="Y1681" s="681" t="e">
        <f ca="1">_xll.qlCalendarAdvance(Calendar,X1681,NDays&amp;"D")</f>
        <v>#NAME?</v>
      </c>
      <c r="Z1681" s="680" t="e">
        <f ca="1"/>
        <v>#N/A</v>
      </c>
      <c r="AA1681" s="685"/>
      <c r="AB1681" s="684"/>
    </row>
    <row r="1682" spans="22:28" x14ac:dyDescent="0.2">
      <c r="V1682" s="687"/>
      <c r="W1682" s="686" t="str">
        <f t="shared" ref="W1682:W1745" si="33">W1681</f>
        <v>1w</v>
      </c>
      <c r="X1682" s="682" t="e">
        <f ca="1">_xll.qlCalendarAdvance(Calendar,X1681,W1682,"f",FALSE)</f>
        <v>#NAME?</v>
      </c>
      <c r="Y1682" s="681" t="e">
        <f ca="1">_xll.qlCalendarAdvance(Calendar,X1682,NDays&amp;"D")</f>
        <v>#NAME?</v>
      </c>
      <c r="Z1682" s="680" t="e">
        <f ca="1"/>
        <v>#N/A</v>
      </c>
      <c r="AA1682" s="685"/>
      <c r="AB1682" s="684"/>
    </row>
    <row r="1683" spans="22:28" x14ac:dyDescent="0.2">
      <c r="V1683" s="687"/>
      <c r="W1683" s="686" t="str">
        <f t="shared" si="33"/>
        <v>1w</v>
      </c>
      <c r="X1683" s="682" t="e">
        <f ca="1">_xll.qlCalendarAdvance(Calendar,X1682,W1683,"f",FALSE)</f>
        <v>#NAME?</v>
      </c>
      <c r="Y1683" s="681" t="e">
        <f ca="1">_xll.qlCalendarAdvance(Calendar,X1683,NDays&amp;"D")</f>
        <v>#NAME?</v>
      </c>
      <c r="Z1683" s="680" t="e">
        <f ca="1"/>
        <v>#N/A</v>
      </c>
      <c r="AA1683" s="685"/>
      <c r="AB1683" s="684"/>
    </row>
    <row r="1684" spans="22:28" x14ac:dyDescent="0.2">
      <c r="V1684" s="687"/>
      <c r="W1684" s="686" t="str">
        <f t="shared" si="33"/>
        <v>1w</v>
      </c>
      <c r="X1684" s="682" t="e">
        <f ca="1">_xll.qlCalendarAdvance(Calendar,X1683,W1684,"f",FALSE)</f>
        <v>#NAME?</v>
      </c>
      <c r="Y1684" s="681" t="e">
        <f ca="1">_xll.qlCalendarAdvance(Calendar,X1684,NDays&amp;"D")</f>
        <v>#NAME?</v>
      </c>
      <c r="Z1684" s="680" t="e">
        <f ca="1"/>
        <v>#N/A</v>
      </c>
      <c r="AA1684" s="685"/>
      <c r="AB1684" s="684"/>
    </row>
    <row r="1685" spans="22:28" x14ac:dyDescent="0.2">
      <c r="V1685" s="687"/>
      <c r="W1685" s="686" t="str">
        <f t="shared" si="33"/>
        <v>1w</v>
      </c>
      <c r="X1685" s="682" t="e">
        <f ca="1">_xll.qlCalendarAdvance(Calendar,X1684,W1685,"f",FALSE)</f>
        <v>#NAME?</v>
      </c>
      <c r="Y1685" s="681" t="e">
        <f ca="1">_xll.qlCalendarAdvance(Calendar,X1685,NDays&amp;"D")</f>
        <v>#NAME?</v>
      </c>
      <c r="Z1685" s="680" t="e">
        <f ca="1"/>
        <v>#N/A</v>
      </c>
      <c r="AA1685" s="685"/>
      <c r="AB1685" s="684"/>
    </row>
    <row r="1686" spans="22:28" x14ac:dyDescent="0.2">
      <c r="V1686" s="687"/>
      <c r="W1686" s="686" t="str">
        <f t="shared" si="33"/>
        <v>1w</v>
      </c>
      <c r="X1686" s="682" t="e">
        <f ca="1">_xll.qlCalendarAdvance(Calendar,X1685,W1686,"f",FALSE)</f>
        <v>#NAME?</v>
      </c>
      <c r="Y1686" s="681" t="e">
        <f ca="1">_xll.qlCalendarAdvance(Calendar,X1686,NDays&amp;"D")</f>
        <v>#NAME?</v>
      </c>
      <c r="Z1686" s="680" t="e">
        <f ca="1"/>
        <v>#N/A</v>
      </c>
      <c r="AA1686" s="685"/>
      <c r="AB1686" s="684"/>
    </row>
    <row r="1687" spans="22:28" x14ac:dyDescent="0.2">
      <c r="V1687" s="687"/>
      <c r="W1687" s="686" t="str">
        <f t="shared" si="33"/>
        <v>1w</v>
      </c>
      <c r="X1687" s="682" t="e">
        <f ca="1">_xll.qlCalendarAdvance(Calendar,X1686,W1687,"f",FALSE)</f>
        <v>#NAME?</v>
      </c>
      <c r="Y1687" s="681" t="e">
        <f ca="1">_xll.qlCalendarAdvance(Calendar,X1687,NDays&amp;"D")</f>
        <v>#NAME?</v>
      </c>
      <c r="Z1687" s="680" t="e">
        <f ca="1"/>
        <v>#N/A</v>
      </c>
      <c r="AA1687" s="685"/>
      <c r="AB1687" s="684"/>
    </row>
    <row r="1688" spans="22:28" x14ac:dyDescent="0.2">
      <c r="V1688" s="687"/>
      <c r="W1688" s="686" t="str">
        <f t="shared" si="33"/>
        <v>1w</v>
      </c>
      <c r="X1688" s="682" t="e">
        <f ca="1">_xll.qlCalendarAdvance(Calendar,X1687,W1688,"f",FALSE)</f>
        <v>#NAME?</v>
      </c>
      <c r="Y1688" s="681" t="e">
        <f ca="1">_xll.qlCalendarAdvance(Calendar,X1688,NDays&amp;"D")</f>
        <v>#NAME?</v>
      </c>
      <c r="Z1688" s="680" t="e">
        <f ca="1"/>
        <v>#N/A</v>
      </c>
      <c r="AA1688" s="685"/>
      <c r="AB1688" s="684"/>
    </row>
    <row r="1689" spans="22:28" x14ac:dyDescent="0.2">
      <c r="V1689" s="687"/>
      <c r="W1689" s="686" t="str">
        <f t="shared" si="33"/>
        <v>1w</v>
      </c>
      <c r="X1689" s="682" t="e">
        <f ca="1">_xll.qlCalendarAdvance(Calendar,X1688,W1689,"f",FALSE)</f>
        <v>#NAME?</v>
      </c>
      <c r="Y1689" s="681" t="e">
        <f ca="1">_xll.qlCalendarAdvance(Calendar,X1689,NDays&amp;"D")</f>
        <v>#NAME?</v>
      </c>
      <c r="Z1689" s="680" t="e">
        <f ca="1"/>
        <v>#N/A</v>
      </c>
      <c r="AA1689" s="685"/>
      <c r="AB1689" s="684"/>
    </row>
    <row r="1690" spans="22:28" x14ac:dyDescent="0.2">
      <c r="V1690" s="687"/>
      <c r="W1690" s="686" t="str">
        <f t="shared" si="33"/>
        <v>1w</v>
      </c>
      <c r="X1690" s="682" t="e">
        <f ca="1">_xll.qlCalendarAdvance(Calendar,X1689,W1690,"f",FALSE)</f>
        <v>#NAME?</v>
      </c>
      <c r="Y1690" s="681" t="e">
        <f ca="1">_xll.qlCalendarAdvance(Calendar,X1690,NDays&amp;"D")</f>
        <v>#NAME?</v>
      </c>
      <c r="Z1690" s="680" t="e">
        <f ca="1"/>
        <v>#N/A</v>
      </c>
      <c r="AA1690" s="685"/>
      <c r="AB1690" s="684"/>
    </row>
    <row r="1691" spans="22:28" x14ac:dyDescent="0.2">
      <c r="V1691" s="687"/>
      <c r="W1691" s="686" t="str">
        <f t="shared" si="33"/>
        <v>1w</v>
      </c>
      <c r="X1691" s="682" t="e">
        <f ca="1">_xll.qlCalendarAdvance(Calendar,X1690,W1691,"f",FALSE)</f>
        <v>#NAME?</v>
      </c>
      <c r="Y1691" s="681" t="e">
        <f ca="1">_xll.qlCalendarAdvance(Calendar,X1691,NDays&amp;"D")</f>
        <v>#NAME?</v>
      </c>
      <c r="Z1691" s="680" t="e">
        <f ca="1"/>
        <v>#N/A</v>
      </c>
      <c r="AA1691" s="685"/>
      <c r="AB1691" s="684"/>
    </row>
    <row r="1692" spans="22:28" x14ac:dyDescent="0.2">
      <c r="V1692" s="687"/>
      <c r="W1692" s="686" t="str">
        <f t="shared" si="33"/>
        <v>1w</v>
      </c>
      <c r="X1692" s="682" t="e">
        <f ca="1">_xll.qlCalendarAdvance(Calendar,X1691,W1692,"f",FALSE)</f>
        <v>#NAME?</v>
      </c>
      <c r="Y1692" s="681" t="e">
        <f ca="1">_xll.qlCalendarAdvance(Calendar,X1692,NDays&amp;"D")</f>
        <v>#NAME?</v>
      </c>
      <c r="Z1692" s="680" t="e">
        <f ca="1"/>
        <v>#N/A</v>
      </c>
      <c r="AA1692" s="685"/>
      <c r="AB1692" s="684"/>
    </row>
    <row r="1693" spans="22:28" x14ac:dyDescent="0.2">
      <c r="V1693" s="687"/>
      <c r="W1693" s="686" t="str">
        <f t="shared" si="33"/>
        <v>1w</v>
      </c>
      <c r="X1693" s="682" t="e">
        <f ca="1">_xll.qlCalendarAdvance(Calendar,X1692,W1693,"f",FALSE)</f>
        <v>#NAME?</v>
      </c>
      <c r="Y1693" s="681" t="e">
        <f ca="1">_xll.qlCalendarAdvance(Calendar,X1693,NDays&amp;"D")</f>
        <v>#NAME?</v>
      </c>
      <c r="Z1693" s="680" t="e">
        <f ca="1"/>
        <v>#N/A</v>
      </c>
      <c r="AA1693" s="685"/>
      <c r="AB1693" s="684"/>
    </row>
    <row r="1694" spans="22:28" x14ac:dyDescent="0.2">
      <c r="V1694" s="687"/>
      <c r="W1694" s="686" t="str">
        <f t="shared" si="33"/>
        <v>1w</v>
      </c>
      <c r="X1694" s="682" t="e">
        <f ca="1">_xll.qlCalendarAdvance(Calendar,X1693,W1694,"f",FALSE)</f>
        <v>#NAME?</v>
      </c>
      <c r="Y1694" s="681" t="e">
        <f ca="1">_xll.qlCalendarAdvance(Calendar,X1694,NDays&amp;"D")</f>
        <v>#NAME?</v>
      </c>
      <c r="Z1694" s="680" t="e">
        <f ca="1"/>
        <v>#N/A</v>
      </c>
      <c r="AA1694" s="685"/>
      <c r="AB1694" s="684"/>
    </row>
    <row r="1695" spans="22:28" x14ac:dyDescent="0.2">
      <c r="V1695" s="687"/>
      <c r="W1695" s="686" t="str">
        <f t="shared" si="33"/>
        <v>1w</v>
      </c>
      <c r="X1695" s="682" t="e">
        <f ca="1">_xll.qlCalendarAdvance(Calendar,X1694,W1695,"f",FALSE)</f>
        <v>#NAME?</v>
      </c>
      <c r="Y1695" s="681" t="e">
        <f ca="1">_xll.qlCalendarAdvance(Calendar,X1695,NDays&amp;"D")</f>
        <v>#NAME?</v>
      </c>
      <c r="Z1695" s="680" t="e">
        <f ca="1"/>
        <v>#N/A</v>
      </c>
      <c r="AA1695" s="685"/>
      <c r="AB1695" s="684"/>
    </row>
    <row r="1696" spans="22:28" x14ac:dyDescent="0.2">
      <c r="V1696" s="687"/>
      <c r="W1696" s="686" t="str">
        <f t="shared" si="33"/>
        <v>1w</v>
      </c>
      <c r="X1696" s="682" t="e">
        <f ca="1">_xll.qlCalendarAdvance(Calendar,X1695,W1696,"f",FALSE)</f>
        <v>#NAME?</v>
      </c>
      <c r="Y1696" s="681" t="e">
        <f ca="1">_xll.qlCalendarAdvance(Calendar,X1696,NDays&amp;"D")</f>
        <v>#NAME?</v>
      </c>
      <c r="Z1696" s="680" t="e">
        <f ca="1"/>
        <v>#N/A</v>
      </c>
      <c r="AA1696" s="685"/>
      <c r="AB1696" s="684"/>
    </row>
    <row r="1697" spans="22:28" x14ac:dyDescent="0.2">
      <c r="V1697" s="687"/>
      <c r="W1697" s="686" t="str">
        <f t="shared" si="33"/>
        <v>1w</v>
      </c>
      <c r="X1697" s="682" t="e">
        <f ca="1">_xll.qlCalendarAdvance(Calendar,X1696,W1697,"f",FALSE)</f>
        <v>#NAME?</v>
      </c>
      <c r="Y1697" s="681" t="e">
        <f ca="1">_xll.qlCalendarAdvance(Calendar,X1697,NDays&amp;"D")</f>
        <v>#NAME?</v>
      </c>
      <c r="Z1697" s="680" t="e">
        <f ca="1"/>
        <v>#N/A</v>
      </c>
      <c r="AA1697" s="685"/>
      <c r="AB1697" s="684"/>
    </row>
    <row r="1698" spans="22:28" x14ac:dyDescent="0.2">
      <c r="V1698" s="687"/>
      <c r="W1698" s="686" t="str">
        <f t="shared" si="33"/>
        <v>1w</v>
      </c>
      <c r="X1698" s="682" t="e">
        <f ca="1">_xll.qlCalendarAdvance(Calendar,X1697,W1698,"f",FALSE)</f>
        <v>#NAME?</v>
      </c>
      <c r="Y1698" s="681" t="e">
        <f ca="1">_xll.qlCalendarAdvance(Calendar,X1698,NDays&amp;"D")</f>
        <v>#NAME?</v>
      </c>
      <c r="Z1698" s="680" t="e">
        <f ca="1"/>
        <v>#N/A</v>
      </c>
      <c r="AA1698" s="685"/>
      <c r="AB1698" s="684"/>
    </row>
    <row r="1699" spans="22:28" x14ac:dyDescent="0.2">
      <c r="V1699" s="687"/>
      <c r="W1699" s="686" t="str">
        <f t="shared" si="33"/>
        <v>1w</v>
      </c>
      <c r="X1699" s="682" t="e">
        <f ca="1">_xll.qlCalendarAdvance(Calendar,X1698,W1699,"f",FALSE)</f>
        <v>#NAME?</v>
      </c>
      <c r="Y1699" s="681" t="e">
        <f ca="1">_xll.qlCalendarAdvance(Calendar,X1699,NDays&amp;"D")</f>
        <v>#NAME?</v>
      </c>
      <c r="Z1699" s="680" t="e">
        <f ca="1"/>
        <v>#N/A</v>
      </c>
      <c r="AA1699" s="685"/>
      <c r="AB1699" s="684"/>
    </row>
    <row r="1700" spans="22:28" x14ac:dyDescent="0.2">
      <c r="V1700" s="687"/>
      <c r="W1700" s="686" t="str">
        <f t="shared" si="33"/>
        <v>1w</v>
      </c>
      <c r="X1700" s="682" t="e">
        <f ca="1">_xll.qlCalendarAdvance(Calendar,X1699,W1700,"f",FALSE)</f>
        <v>#NAME?</v>
      </c>
      <c r="Y1700" s="681" t="e">
        <f ca="1">_xll.qlCalendarAdvance(Calendar,X1700,NDays&amp;"D")</f>
        <v>#NAME?</v>
      </c>
      <c r="Z1700" s="680" t="e">
        <f ca="1"/>
        <v>#N/A</v>
      </c>
      <c r="AA1700" s="685"/>
      <c r="AB1700" s="684"/>
    </row>
    <row r="1701" spans="22:28" x14ac:dyDescent="0.2">
      <c r="V1701" s="687"/>
      <c r="W1701" s="686" t="str">
        <f t="shared" si="33"/>
        <v>1w</v>
      </c>
      <c r="X1701" s="682" t="e">
        <f ca="1">_xll.qlCalendarAdvance(Calendar,X1700,W1701,"f",FALSE)</f>
        <v>#NAME?</v>
      </c>
      <c r="Y1701" s="681" t="e">
        <f ca="1">_xll.qlCalendarAdvance(Calendar,X1701,NDays&amp;"D")</f>
        <v>#NAME?</v>
      </c>
      <c r="Z1701" s="680" t="e">
        <f ca="1"/>
        <v>#N/A</v>
      </c>
      <c r="AA1701" s="685"/>
      <c r="AB1701" s="684"/>
    </row>
    <row r="1702" spans="22:28" x14ac:dyDescent="0.2">
      <c r="V1702" s="687"/>
      <c r="W1702" s="686" t="str">
        <f t="shared" si="33"/>
        <v>1w</v>
      </c>
      <c r="X1702" s="682" t="e">
        <f ca="1">_xll.qlCalendarAdvance(Calendar,X1701,W1702,"f",FALSE)</f>
        <v>#NAME?</v>
      </c>
      <c r="Y1702" s="681" t="e">
        <f ca="1">_xll.qlCalendarAdvance(Calendar,X1702,NDays&amp;"D")</f>
        <v>#NAME?</v>
      </c>
      <c r="Z1702" s="680" t="e">
        <f ca="1"/>
        <v>#N/A</v>
      </c>
      <c r="AA1702" s="685"/>
      <c r="AB1702" s="684"/>
    </row>
    <row r="1703" spans="22:28" x14ac:dyDescent="0.2">
      <c r="V1703" s="687"/>
      <c r="W1703" s="686" t="str">
        <f t="shared" si="33"/>
        <v>1w</v>
      </c>
      <c r="X1703" s="682" t="e">
        <f ca="1">_xll.qlCalendarAdvance(Calendar,X1702,W1703,"f",FALSE)</f>
        <v>#NAME?</v>
      </c>
      <c r="Y1703" s="681" t="e">
        <f ca="1">_xll.qlCalendarAdvance(Calendar,X1703,NDays&amp;"D")</f>
        <v>#NAME?</v>
      </c>
      <c r="Z1703" s="680" t="e">
        <f ca="1"/>
        <v>#N/A</v>
      </c>
      <c r="AA1703" s="685"/>
      <c r="AB1703" s="684"/>
    </row>
    <row r="1704" spans="22:28" x14ac:dyDescent="0.2">
      <c r="V1704" s="687"/>
      <c r="W1704" s="686" t="str">
        <f t="shared" si="33"/>
        <v>1w</v>
      </c>
      <c r="X1704" s="682" t="e">
        <f ca="1">_xll.qlCalendarAdvance(Calendar,X1703,W1704,"f",FALSE)</f>
        <v>#NAME?</v>
      </c>
      <c r="Y1704" s="681" t="e">
        <f ca="1">_xll.qlCalendarAdvance(Calendar,X1704,NDays&amp;"D")</f>
        <v>#NAME?</v>
      </c>
      <c r="Z1704" s="680" t="e">
        <f ca="1"/>
        <v>#N/A</v>
      </c>
      <c r="AA1704" s="685"/>
      <c r="AB1704" s="684"/>
    </row>
    <row r="1705" spans="22:28" x14ac:dyDescent="0.2">
      <c r="V1705" s="687"/>
      <c r="W1705" s="686" t="str">
        <f t="shared" si="33"/>
        <v>1w</v>
      </c>
      <c r="X1705" s="682" t="e">
        <f ca="1">_xll.qlCalendarAdvance(Calendar,X1704,W1705,"f",FALSE)</f>
        <v>#NAME?</v>
      </c>
      <c r="Y1705" s="681" t="e">
        <f ca="1">_xll.qlCalendarAdvance(Calendar,X1705,NDays&amp;"D")</f>
        <v>#NAME?</v>
      </c>
      <c r="Z1705" s="680" t="e">
        <f ca="1"/>
        <v>#N/A</v>
      </c>
      <c r="AA1705" s="685"/>
      <c r="AB1705" s="684"/>
    </row>
    <row r="1706" spans="22:28" x14ac:dyDescent="0.2">
      <c r="V1706" s="687"/>
      <c r="W1706" s="686" t="str">
        <f t="shared" si="33"/>
        <v>1w</v>
      </c>
      <c r="X1706" s="682" t="e">
        <f ca="1">_xll.qlCalendarAdvance(Calendar,X1705,W1706,"f",FALSE)</f>
        <v>#NAME?</v>
      </c>
      <c r="Y1706" s="681" t="e">
        <f ca="1">_xll.qlCalendarAdvance(Calendar,X1706,NDays&amp;"D")</f>
        <v>#NAME?</v>
      </c>
      <c r="Z1706" s="680" t="e">
        <f ca="1"/>
        <v>#N/A</v>
      </c>
      <c r="AA1706" s="685"/>
      <c r="AB1706" s="684"/>
    </row>
    <row r="1707" spans="22:28" x14ac:dyDescent="0.2">
      <c r="V1707" s="687"/>
      <c r="W1707" s="686" t="str">
        <f t="shared" si="33"/>
        <v>1w</v>
      </c>
      <c r="X1707" s="682" t="e">
        <f ca="1">_xll.qlCalendarAdvance(Calendar,X1706,W1707,"f",FALSE)</f>
        <v>#NAME?</v>
      </c>
      <c r="Y1707" s="681" t="e">
        <f ca="1">_xll.qlCalendarAdvance(Calendar,X1707,NDays&amp;"D")</f>
        <v>#NAME?</v>
      </c>
      <c r="Z1707" s="680" t="e">
        <f ca="1"/>
        <v>#N/A</v>
      </c>
      <c r="AA1707" s="685"/>
      <c r="AB1707" s="684"/>
    </row>
    <row r="1708" spans="22:28" x14ac:dyDescent="0.2">
      <c r="V1708" s="687"/>
      <c r="W1708" s="686" t="str">
        <f t="shared" si="33"/>
        <v>1w</v>
      </c>
      <c r="X1708" s="682" t="e">
        <f ca="1">_xll.qlCalendarAdvance(Calendar,X1707,W1708,"f",FALSE)</f>
        <v>#NAME?</v>
      </c>
      <c r="Y1708" s="681" t="e">
        <f ca="1">_xll.qlCalendarAdvance(Calendar,X1708,NDays&amp;"D")</f>
        <v>#NAME?</v>
      </c>
      <c r="Z1708" s="680" t="e">
        <f ca="1"/>
        <v>#N/A</v>
      </c>
      <c r="AA1708" s="685"/>
      <c r="AB1708" s="684"/>
    </row>
    <row r="1709" spans="22:28" x14ac:dyDescent="0.2">
      <c r="V1709" s="687"/>
      <c r="W1709" s="686" t="str">
        <f t="shared" si="33"/>
        <v>1w</v>
      </c>
      <c r="X1709" s="682" t="e">
        <f ca="1">_xll.qlCalendarAdvance(Calendar,X1708,W1709,"f",FALSE)</f>
        <v>#NAME?</v>
      </c>
      <c r="Y1709" s="681" t="e">
        <f ca="1">_xll.qlCalendarAdvance(Calendar,X1709,NDays&amp;"D")</f>
        <v>#NAME?</v>
      </c>
      <c r="Z1709" s="680" t="e">
        <f ca="1"/>
        <v>#N/A</v>
      </c>
      <c r="AA1709" s="685"/>
      <c r="AB1709" s="684"/>
    </row>
    <row r="1710" spans="22:28" x14ac:dyDescent="0.2">
      <c r="V1710" s="687"/>
      <c r="W1710" s="686" t="str">
        <f t="shared" si="33"/>
        <v>1w</v>
      </c>
      <c r="X1710" s="682" t="e">
        <f ca="1">_xll.qlCalendarAdvance(Calendar,X1709,W1710,"f",FALSE)</f>
        <v>#NAME?</v>
      </c>
      <c r="Y1710" s="681" t="e">
        <f ca="1">_xll.qlCalendarAdvance(Calendar,X1710,NDays&amp;"D")</f>
        <v>#NAME?</v>
      </c>
      <c r="Z1710" s="680" t="e">
        <f ca="1"/>
        <v>#N/A</v>
      </c>
      <c r="AA1710" s="685"/>
      <c r="AB1710" s="684"/>
    </row>
    <row r="1711" spans="22:28" x14ac:dyDescent="0.2">
      <c r="V1711" s="687"/>
      <c r="W1711" s="686" t="str">
        <f t="shared" si="33"/>
        <v>1w</v>
      </c>
      <c r="X1711" s="682" t="e">
        <f ca="1">_xll.qlCalendarAdvance(Calendar,X1710,W1711,"f",FALSE)</f>
        <v>#NAME?</v>
      </c>
      <c r="Y1711" s="681" t="e">
        <f ca="1">_xll.qlCalendarAdvance(Calendar,X1711,NDays&amp;"D")</f>
        <v>#NAME?</v>
      </c>
      <c r="Z1711" s="680" t="e">
        <f ca="1"/>
        <v>#N/A</v>
      </c>
      <c r="AA1711" s="685"/>
      <c r="AB1711" s="684"/>
    </row>
    <row r="1712" spans="22:28" x14ac:dyDescent="0.2">
      <c r="V1712" s="687"/>
      <c r="W1712" s="686" t="str">
        <f t="shared" si="33"/>
        <v>1w</v>
      </c>
      <c r="X1712" s="682" t="e">
        <f ca="1">_xll.qlCalendarAdvance(Calendar,X1711,W1712,"f",FALSE)</f>
        <v>#NAME?</v>
      </c>
      <c r="Y1712" s="681" t="e">
        <f ca="1">_xll.qlCalendarAdvance(Calendar,X1712,NDays&amp;"D")</f>
        <v>#NAME?</v>
      </c>
      <c r="Z1712" s="680" t="e">
        <f ca="1"/>
        <v>#N/A</v>
      </c>
      <c r="AA1712" s="685"/>
      <c r="AB1712" s="684"/>
    </row>
    <row r="1713" spans="22:28" x14ac:dyDescent="0.2">
      <c r="V1713" s="687"/>
      <c r="W1713" s="686" t="str">
        <f t="shared" si="33"/>
        <v>1w</v>
      </c>
      <c r="X1713" s="682" t="e">
        <f ca="1">_xll.qlCalendarAdvance(Calendar,X1712,W1713,"f",FALSE)</f>
        <v>#NAME?</v>
      </c>
      <c r="Y1713" s="681" t="e">
        <f ca="1">_xll.qlCalendarAdvance(Calendar,X1713,NDays&amp;"D")</f>
        <v>#NAME?</v>
      </c>
      <c r="Z1713" s="680" t="e">
        <f ca="1"/>
        <v>#N/A</v>
      </c>
      <c r="AA1713" s="685"/>
      <c r="AB1713" s="684"/>
    </row>
    <row r="1714" spans="22:28" x14ac:dyDescent="0.2">
      <c r="V1714" s="687"/>
      <c r="W1714" s="686" t="str">
        <f t="shared" si="33"/>
        <v>1w</v>
      </c>
      <c r="X1714" s="682" t="e">
        <f ca="1">_xll.qlCalendarAdvance(Calendar,X1713,W1714,"f",FALSE)</f>
        <v>#NAME?</v>
      </c>
      <c r="Y1714" s="681" t="e">
        <f ca="1">_xll.qlCalendarAdvance(Calendar,X1714,NDays&amp;"D")</f>
        <v>#NAME?</v>
      </c>
      <c r="Z1714" s="680" t="e">
        <f ca="1"/>
        <v>#N/A</v>
      </c>
      <c r="AA1714" s="685"/>
      <c r="AB1714" s="684"/>
    </row>
    <row r="1715" spans="22:28" x14ac:dyDescent="0.2">
      <c r="V1715" s="687"/>
      <c r="W1715" s="686" t="str">
        <f t="shared" si="33"/>
        <v>1w</v>
      </c>
      <c r="X1715" s="682" t="e">
        <f ca="1">_xll.qlCalendarAdvance(Calendar,X1714,W1715,"f",FALSE)</f>
        <v>#NAME?</v>
      </c>
      <c r="Y1715" s="681" t="e">
        <f ca="1">_xll.qlCalendarAdvance(Calendar,X1715,NDays&amp;"D")</f>
        <v>#NAME?</v>
      </c>
      <c r="Z1715" s="680" t="e">
        <f ca="1"/>
        <v>#N/A</v>
      </c>
      <c r="AA1715" s="685"/>
      <c r="AB1715" s="684"/>
    </row>
    <row r="1716" spans="22:28" x14ac:dyDescent="0.2">
      <c r="V1716" s="687"/>
      <c r="W1716" s="686" t="str">
        <f t="shared" si="33"/>
        <v>1w</v>
      </c>
      <c r="X1716" s="682" t="e">
        <f ca="1">_xll.qlCalendarAdvance(Calendar,X1715,W1716,"f",FALSE)</f>
        <v>#NAME?</v>
      </c>
      <c r="Y1716" s="681" t="e">
        <f ca="1">_xll.qlCalendarAdvance(Calendar,X1716,NDays&amp;"D")</f>
        <v>#NAME?</v>
      </c>
      <c r="Z1716" s="680" t="e">
        <f ca="1"/>
        <v>#N/A</v>
      </c>
      <c r="AA1716" s="685"/>
      <c r="AB1716" s="684"/>
    </row>
    <row r="1717" spans="22:28" x14ac:dyDescent="0.2">
      <c r="V1717" s="687"/>
      <c r="W1717" s="686" t="str">
        <f t="shared" si="33"/>
        <v>1w</v>
      </c>
      <c r="X1717" s="682" t="e">
        <f ca="1">_xll.qlCalendarAdvance(Calendar,X1716,W1717,"f",FALSE)</f>
        <v>#NAME?</v>
      </c>
      <c r="Y1717" s="681" t="e">
        <f ca="1">_xll.qlCalendarAdvance(Calendar,X1717,NDays&amp;"D")</f>
        <v>#NAME?</v>
      </c>
      <c r="Z1717" s="680" t="e">
        <f ca="1"/>
        <v>#N/A</v>
      </c>
      <c r="AA1717" s="685"/>
      <c r="AB1717" s="684"/>
    </row>
    <row r="1718" spans="22:28" x14ac:dyDescent="0.2">
      <c r="V1718" s="687"/>
      <c r="W1718" s="686" t="str">
        <f t="shared" si="33"/>
        <v>1w</v>
      </c>
      <c r="X1718" s="682" t="e">
        <f ca="1">_xll.qlCalendarAdvance(Calendar,X1717,W1718,"f",FALSE)</f>
        <v>#NAME?</v>
      </c>
      <c r="Y1718" s="681" t="e">
        <f ca="1">_xll.qlCalendarAdvance(Calendar,X1718,NDays&amp;"D")</f>
        <v>#NAME?</v>
      </c>
      <c r="Z1718" s="680" t="e">
        <f ca="1"/>
        <v>#N/A</v>
      </c>
      <c r="AA1718" s="685"/>
      <c r="AB1718" s="684"/>
    </row>
    <row r="1719" spans="22:28" x14ac:dyDescent="0.2">
      <c r="V1719" s="687"/>
      <c r="W1719" s="686" t="str">
        <f t="shared" si="33"/>
        <v>1w</v>
      </c>
      <c r="X1719" s="682" t="e">
        <f ca="1">_xll.qlCalendarAdvance(Calendar,X1718,W1719,"f",FALSE)</f>
        <v>#NAME?</v>
      </c>
      <c r="Y1719" s="681" t="e">
        <f ca="1">_xll.qlCalendarAdvance(Calendar,X1719,NDays&amp;"D")</f>
        <v>#NAME?</v>
      </c>
      <c r="Z1719" s="680" t="e">
        <f ca="1"/>
        <v>#N/A</v>
      </c>
      <c r="AA1719" s="685"/>
      <c r="AB1719" s="684"/>
    </row>
    <row r="1720" spans="22:28" x14ac:dyDescent="0.2">
      <c r="V1720" s="687"/>
      <c r="W1720" s="686" t="str">
        <f t="shared" si="33"/>
        <v>1w</v>
      </c>
      <c r="X1720" s="682" t="e">
        <f ca="1">_xll.qlCalendarAdvance(Calendar,X1719,W1720,"f",FALSE)</f>
        <v>#NAME?</v>
      </c>
      <c r="Y1720" s="681" t="e">
        <f ca="1">_xll.qlCalendarAdvance(Calendar,X1720,NDays&amp;"D")</f>
        <v>#NAME?</v>
      </c>
      <c r="Z1720" s="680" t="e">
        <f ca="1"/>
        <v>#N/A</v>
      </c>
      <c r="AA1720" s="685"/>
      <c r="AB1720" s="684"/>
    </row>
    <row r="1721" spans="22:28" x14ac:dyDescent="0.2">
      <c r="V1721" s="687"/>
      <c r="W1721" s="686" t="str">
        <f t="shared" si="33"/>
        <v>1w</v>
      </c>
      <c r="X1721" s="682" t="e">
        <f ca="1">_xll.qlCalendarAdvance(Calendar,X1720,W1721,"f",FALSE)</f>
        <v>#NAME?</v>
      </c>
      <c r="Y1721" s="681" t="e">
        <f ca="1">_xll.qlCalendarAdvance(Calendar,X1721,NDays&amp;"D")</f>
        <v>#NAME?</v>
      </c>
      <c r="Z1721" s="680" t="e">
        <f ca="1"/>
        <v>#N/A</v>
      </c>
      <c r="AA1721" s="685"/>
      <c r="AB1721" s="684"/>
    </row>
    <row r="1722" spans="22:28" x14ac:dyDescent="0.2">
      <c r="V1722" s="687"/>
      <c r="W1722" s="686" t="str">
        <f t="shared" si="33"/>
        <v>1w</v>
      </c>
      <c r="X1722" s="682" t="e">
        <f ca="1">_xll.qlCalendarAdvance(Calendar,X1721,W1722,"f",FALSE)</f>
        <v>#NAME?</v>
      </c>
      <c r="Y1722" s="681" t="e">
        <f ca="1">_xll.qlCalendarAdvance(Calendar,X1722,NDays&amp;"D")</f>
        <v>#NAME?</v>
      </c>
      <c r="Z1722" s="680" t="e">
        <f ca="1"/>
        <v>#N/A</v>
      </c>
      <c r="AA1722" s="685"/>
      <c r="AB1722" s="684"/>
    </row>
    <row r="1723" spans="22:28" x14ac:dyDescent="0.2">
      <c r="V1723" s="687"/>
      <c r="W1723" s="686" t="str">
        <f t="shared" si="33"/>
        <v>1w</v>
      </c>
      <c r="X1723" s="682" t="e">
        <f ca="1">_xll.qlCalendarAdvance(Calendar,X1722,W1723,"f",FALSE)</f>
        <v>#NAME?</v>
      </c>
      <c r="Y1723" s="681" t="e">
        <f ca="1">_xll.qlCalendarAdvance(Calendar,X1723,NDays&amp;"D")</f>
        <v>#NAME?</v>
      </c>
      <c r="Z1723" s="680" t="e">
        <f ca="1"/>
        <v>#N/A</v>
      </c>
      <c r="AA1723" s="685"/>
      <c r="AB1723" s="684"/>
    </row>
    <row r="1724" spans="22:28" x14ac:dyDescent="0.2">
      <c r="V1724" s="687"/>
      <c r="W1724" s="686" t="str">
        <f t="shared" si="33"/>
        <v>1w</v>
      </c>
      <c r="X1724" s="682" t="e">
        <f ca="1">_xll.qlCalendarAdvance(Calendar,X1723,W1724,"f",FALSE)</f>
        <v>#NAME?</v>
      </c>
      <c r="Y1724" s="681" t="e">
        <f ca="1">_xll.qlCalendarAdvance(Calendar,X1724,NDays&amp;"D")</f>
        <v>#NAME?</v>
      </c>
      <c r="Z1724" s="680" t="e">
        <f ca="1"/>
        <v>#N/A</v>
      </c>
      <c r="AA1724" s="685"/>
      <c r="AB1724" s="684"/>
    </row>
    <row r="1725" spans="22:28" x14ac:dyDescent="0.2">
      <c r="V1725" s="687"/>
      <c r="W1725" s="686" t="str">
        <f t="shared" si="33"/>
        <v>1w</v>
      </c>
      <c r="X1725" s="682" t="e">
        <f ca="1">_xll.qlCalendarAdvance(Calendar,X1724,W1725,"f",FALSE)</f>
        <v>#NAME?</v>
      </c>
      <c r="Y1725" s="681" t="e">
        <f ca="1">_xll.qlCalendarAdvance(Calendar,X1725,NDays&amp;"D")</f>
        <v>#NAME?</v>
      </c>
      <c r="Z1725" s="680" t="e">
        <f ca="1"/>
        <v>#N/A</v>
      </c>
      <c r="AA1725" s="685"/>
      <c r="AB1725" s="684"/>
    </row>
    <row r="1726" spans="22:28" x14ac:dyDescent="0.2">
      <c r="V1726" s="687"/>
      <c r="W1726" s="686" t="str">
        <f t="shared" si="33"/>
        <v>1w</v>
      </c>
      <c r="X1726" s="682" t="e">
        <f ca="1">_xll.qlCalendarAdvance(Calendar,X1725,W1726,"f",FALSE)</f>
        <v>#NAME?</v>
      </c>
      <c r="Y1726" s="681" t="e">
        <f ca="1">_xll.qlCalendarAdvance(Calendar,X1726,NDays&amp;"D")</f>
        <v>#NAME?</v>
      </c>
      <c r="Z1726" s="680" t="e">
        <f ca="1"/>
        <v>#N/A</v>
      </c>
      <c r="AA1726" s="685"/>
      <c r="AB1726" s="684"/>
    </row>
    <row r="1727" spans="22:28" x14ac:dyDescent="0.2">
      <c r="V1727" s="687"/>
      <c r="W1727" s="686" t="str">
        <f t="shared" si="33"/>
        <v>1w</v>
      </c>
      <c r="X1727" s="682" t="e">
        <f ca="1">_xll.qlCalendarAdvance(Calendar,X1726,W1727,"f",FALSE)</f>
        <v>#NAME?</v>
      </c>
      <c r="Y1727" s="681" t="e">
        <f ca="1">_xll.qlCalendarAdvance(Calendar,X1727,NDays&amp;"D")</f>
        <v>#NAME?</v>
      </c>
      <c r="Z1727" s="680" t="e">
        <f ca="1"/>
        <v>#N/A</v>
      </c>
      <c r="AA1727" s="685"/>
      <c r="AB1727" s="684"/>
    </row>
    <row r="1728" spans="22:28" x14ac:dyDescent="0.2">
      <c r="V1728" s="687"/>
      <c r="W1728" s="686" t="str">
        <f t="shared" si="33"/>
        <v>1w</v>
      </c>
      <c r="X1728" s="682" t="e">
        <f ca="1">_xll.qlCalendarAdvance(Calendar,X1727,W1728,"f",FALSE)</f>
        <v>#NAME?</v>
      </c>
      <c r="Y1728" s="681" t="e">
        <f ca="1">_xll.qlCalendarAdvance(Calendar,X1728,NDays&amp;"D")</f>
        <v>#NAME?</v>
      </c>
      <c r="Z1728" s="680" t="e">
        <f ca="1"/>
        <v>#N/A</v>
      </c>
      <c r="AA1728" s="685"/>
      <c r="AB1728" s="684"/>
    </row>
    <row r="1729" spans="22:28" x14ac:dyDescent="0.2">
      <c r="V1729" s="687"/>
      <c r="W1729" s="686" t="str">
        <f t="shared" si="33"/>
        <v>1w</v>
      </c>
      <c r="X1729" s="682" t="e">
        <f ca="1">_xll.qlCalendarAdvance(Calendar,X1728,W1729,"f",FALSE)</f>
        <v>#NAME?</v>
      </c>
      <c r="Y1729" s="681" t="e">
        <f ca="1">_xll.qlCalendarAdvance(Calendar,X1729,NDays&amp;"D")</f>
        <v>#NAME?</v>
      </c>
      <c r="Z1729" s="680" t="e">
        <f ca="1"/>
        <v>#N/A</v>
      </c>
      <c r="AA1729" s="685"/>
      <c r="AB1729" s="684"/>
    </row>
    <row r="1730" spans="22:28" x14ac:dyDescent="0.2">
      <c r="V1730" s="687"/>
      <c r="W1730" s="686" t="str">
        <f t="shared" si="33"/>
        <v>1w</v>
      </c>
      <c r="X1730" s="682" t="e">
        <f ca="1">_xll.qlCalendarAdvance(Calendar,X1729,W1730,"f",FALSE)</f>
        <v>#NAME?</v>
      </c>
      <c r="Y1730" s="681" t="e">
        <f ca="1">_xll.qlCalendarAdvance(Calendar,X1730,NDays&amp;"D")</f>
        <v>#NAME?</v>
      </c>
      <c r="Z1730" s="680" t="e">
        <f ca="1"/>
        <v>#N/A</v>
      </c>
      <c r="AA1730" s="685"/>
      <c r="AB1730" s="684"/>
    </row>
    <row r="1731" spans="22:28" x14ac:dyDescent="0.2">
      <c r="V1731" s="687"/>
      <c r="W1731" s="686" t="str">
        <f t="shared" si="33"/>
        <v>1w</v>
      </c>
      <c r="X1731" s="682" t="e">
        <f ca="1">_xll.qlCalendarAdvance(Calendar,X1730,W1731,"f",FALSE)</f>
        <v>#NAME?</v>
      </c>
      <c r="Y1731" s="681" t="e">
        <f ca="1">_xll.qlCalendarAdvance(Calendar,X1731,NDays&amp;"D")</f>
        <v>#NAME?</v>
      </c>
      <c r="Z1731" s="680" t="e">
        <f ca="1"/>
        <v>#N/A</v>
      </c>
      <c r="AA1731" s="685"/>
      <c r="AB1731" s="684"/>
    </row>
    <row r="1732" spans="22:28" x14ac:dyDescent="0.2">
      <c r="V1732" s="687"/>
      <c r="W1732" s="686" t="str">
        <f t="shared" si="33"/>
        <v>1w</v>
      </c>
      <c r="X1732" s="682" t="e">
        <f ca="1">_xll.qlCalendarAdvance(Calendar,X1731,W1732,"f",FALSE)</f>
        <v>#NAME?</v>
      </c>
      <c r="Y1732" s="681" t="e">
        <f ca="1">_xll.qlCalendarAdvance(Calendar,X1732,NDays&amp;"D")</f>
        <v>#NAME?</v>
      </c>
      <c r="Z1732" s="680" t="e">
        <f ca="1"/>
        <v>#N/A</v>
      </c>
      <c r="AA1732" s="685"/>
      <c r="AB1732" s="684"/>
    </row>
    <row r="1733" spans="22:28" x14ac:dyDescent="0.2">
      <c r="V1733" s="687"/>
      <c r="W1733" s="686" t="str">
        <f t="shared" si="33"/>
        <v>1w</v>
      </c>
      <c r="X1733" s="682" t="e">
        <f ca="1">_xll.qlCalendarAdvance(Calendar,X1732,W1733,"f",FALSE)</f>
        <v>#NAME?</v>
      </c>
      <c r="Y1733" s="681" t="e">
        <f ca="1">_xll.qlCalendarAdvance(Calendar,X1733,NDays&amp;"D")</f>
        <v>#NAME?</v>
      </c>
      <c r="Z1733" s="680" t="e">
        <f ca="1"/>
        <v>#N/A</v>
      </c>
      <c r="AA1733" s="685"/>
      <c r="AB1733" s="684"/>
    </row>
    <row r="1734" spans="22:28" x14ac:dyDescent="0.2">
      <c r="V1734" s="687"/>
      <c r="W1734" s="686" t="str">
        <f t="shared" si="33"/>
        <v>1w</v>
      </c>
      <c r="X1734" s="682" t="e">
        <f ca="1">_xll.qlCalendarAdvance(Calendar,X1733,W1734,"f",FALSE)</f>
        <v>#NAME?</v>
      </c>
      <c r="Y1734" s="681" t="e">
        <f ca="1">_xll.qlCalendarAdvance(Calendar,X1734,NDays&amp;"D")</f>
        <v>#NAME?</v>
      </c>
      <c r="Z1734" s="680" t="e">
        <f ca="1"/>
        <v>#N/A</v>
      </c>
      <c r="AA1734" s="685"/>
      <c r="AB1734" s="684"/>
    </row>
    <row r="1735" spans="22:28" x14ac:dyDescent="0.2">
      <c r="V1735" s="687"/>
      <c r="W1735" s="686" t="str">
        <f t="shared" si="33"/>
        <v>1w</v>
      </c>
      <c r="X1735" s="682" t="e">
        <f ca="1">_xll.qlCalendarAdvance(Calendar,X1734,W1735,"f",FALSE)</f>
        <v>#NAME?</v>
      </c>
      <c r="Y1735" s="681" t="e">
        <f ca="1">_xll.qlCalendarAdvance(Calendar,X1735,NDays&amp;"D")</f>
        <v>#NAME?</v>
      </c>
      <c r="Z1735" s="680" t="e">
        <f ca="1"/>
        <v>#N/A</v>
      </c>
      <c r="AA1735" s="685"/>
      <c r="AB1735" s="684"/>
    </row>
    <row r="1736" spans="22:28" x14ac:dyDescent="0.2">
      <c r="V1736" s="687"/>
      <c r="W1736" s="686" t="str">
        <f t="shared" si="33"/>
        <v>1w</v>
      </c>
      <c r="X1736" s="682" t="e">
        <f ca="1">_xll.qlCalendarAdvance(Calendar,X1735,W1736,"f",FALSE)</f>
        <v>#NAME?</v>
      </c>
      <c r="Y1736" s="681" t="e">
        <f ca="1">_xll.qlCalendarAdvance(Calendar,X1736,NDays&amp;"D")</f>
        <v>#NAME?</v>
      </c>
      <c r="Z1736" s="680" t="e">
        <f ca="1"/>
        <v>#N/A</v>
      </c>
      <c r="AA1736" s="685"/>
      <c r="AB1736" s="684"/>
    </row>
    <row r="1737" spans="22:28" x14ac:dyDescent="0.2">
      <c r="V1737" s="687"/>
      <c r="W1737" s="686" t="str">
        <f t="shared" si="33"/>
        <v>1w</v>
      </c>
      <c r="X1737" s="682" t="e">
        <f ca="1">_xll.qlCalendarAdvance(Calendar,X1736,W1737,"f",FALSE)</f>
        <v>#NAME?</v>
      </c>
      <c r="Y1737" s="681" t="e">
        <f ca="1">_xll.qlCalendarAdvance(Calendar,X1737,NDays&amp;"D")</f>
        <v>#NAME?</v>
      </c>
      <c r="Z1737" s="680" t="e">
        <f ca="1"/>
        <v>#N/A</v>
      </c>
      <c r="AA1737" s="685"/>
      <c r="AB1737" s="684"/>
    </row>
    <row r="1738" spans="22:28" x14ac:dyDescent="0.2">
      <c r="V1738" s="687"/>
      <c r="W1738" s="686" t="str">
        <f t="shared" si="33"/>
        <v>1w</v>
      </c>
      <c r="X1738" s="682" t="e">
        <f ca="1">_xll.qlCalendarAdvance(Calendar,X1737,W1738,"f",FALSE)</f>
        <v>#NAME?</v>
      </c>
      <c r="Y1738" s="681" t="e">
        <f ca="1">_xll.qlCalendarAdvance(Calendar,X1738,NDays&amp;"D")</f>
        <v>#NAME?</v>
      </c>
      <c r="Z1738" s="680" t="e">
        <f ca="1"/>
        <v>#N/A</v>
      </c>
      <c r="AA1738" s="685"/>
      <c r="AB1738" s="684"/>
    </row>
    <row r="1739" spans="22:28" x14ac:dyDescent="0.2">
      <c r="V1739" s="687"/>
      <c r="W1739" s="686" t="str">
        <f t="shared" si="33"/>
        <v>1w</v>
      </c>
      <c r="X1739" s="682" t="e">
        <f ca="1">_xll.qlCalendarAdvance(Calendar,X1738,W1739,"f",FALSE)</f>
        <v>#NAME?</v>
      </c>
      <c r="Y1739" s="681" t="e">
        <f ca="1">_xll.qlCalendarAdvance(Calendar,X1739,NDays&amp;"D")</f>
        <v>#NAME?</v>
      </c>
      <c r="Z1739" s="680" t="e">
        <f ca="1"/>
        <v>#N/A</v>
      </c>
      <c r="AA1739" s="685"/>
      <c r="AB1739" s="684"/>
    </row>
    <row r="1740" spans="22:28" x14ac:dyDescent="0.2">
      <c r="V1740" s="687"/>
      <c r="W1740" s="686" t="str">
        <f t="shared" si="33"/>
        <v>1w</v>
      </c>
      <c r="X1740" s="682" t="e">
        <f ca="1">_xll.qlCalendarAdvance(Calendar,X1739,W1740,"f",FALSE)</f>
        <v>#NAME?</v>
      </c>
      <c r="Y1740" s="681" t="e">
        <f ca="1">_xll.qlCalendarAdvance(Calendar,X1740,NDays&amp;"D")</f>
        <v>#NAME?</v>
      </c>
      <c r="Z1740" s="680" t="e">
        <f ca="1"/>
        <v>#N/A</v>
      </c>
      <c r="AA1740" s="685"/>
      <c r="AB1740" s="684"/>
    </row>
    <row r="1741" spans="22:28" x14ac:dyDescent="0.2">
      <c r="V1741" s="687"/>
      <c r="W1741" s="686" t="str">
        <f t="shared" si="33"/>
        <v>1w</v>
      </c>
      <c r="X1741" s="682" t="e">
        <f ca="1">_xll.qlCalendarAdvance(Calendar,X1740,W1741,"f",FALSE)</f>
        <v>#NAME?</v>
      </c>
      <c r="Y1741" s="681" t="e">
        <f ca="1">_xll.qlCalendarAdvance(Calendar,X1741,NDays&amp;"D")</f>
        <v>#NAME?</v>
      </c>
      <c r="Z1741" s="680" t="e">
        <f ca="1"/>
        <v>#N/A</v>
      </c>
      <c r="AA1741" s="685"/>
      <c r="AB1741" s="684"/>
    </row>
    <row r="1742" spans="22:28" x14ac:dyDescent="0.2">
      <c r="V1742" s="687"/>
      <c r="W1742" s="686" t="str">
        <f t="shared" si="33"/>
        <v>1w</v>
      </c>
      <c r="X1742" s="682" t="e">
        <f ca="1">_xll.qlCalendarAdvance(Calendar,X1741,W1742,"f",FALSE)</f>
        <v>#NAME?</v>
      </c>
      <c r="Y1742" s="681" t="e">
        <f ca="1">_xll.qlCalendarAdvance(Calendar,X1742,NDays&amp;"D")</f>
        <v>#NAME?</v>
      </c>
      <c r="Z1742" s="680" t="e">
        <f ca="1"/>
        <v>#N/A</v>
      </c>
      <c r="AA1742" s="685"/>
      <c r="AB1742" s="684"/>
    </row>
    <row r="1743" spans="22:28" x14ac:dyDescent="0.2">
      <c r="V1743" s="687"/>
      <c r="W1743" s="686" t="str">
        <f t="shared" si="33"/>
        <v>1w</v>
      </c>
      <c r="X1743" s="682" t="e">
        <f ca="1">_xll.qlCalendarAdvance(Calendar,X1742,W1743,"f",FALSE)</f>
        <v>#NAME?</v>
      </c>
      <c r="Y1743" s="681" t="e">
        <f ca="1">_xll.qlCalendarAdvance(Calendar,X1743,NDays&amp;"D")</f>
        <v>#NAME?</v>
      </c>
      <c r="Z1743" s="680" t="e">
        <f ca="1"/>
        <v>#N/A</v>
      </c>
      <c r="AA1743" s="685"/>
      <c r="AB1743" s="684"/>
    </row>
    <row r="1744" spans="22:28" x14ac:dyDescent="0.2">
      <c r="V1744" s="687"/>
      <c r="W1744" s="686" t="str">
        <f t="shared" si="33"/>
        <v>1w</v>
      </c>
      <c r="X1744" s="682" t="e">
        <f ca="1">_xll.qlCalendarAdvance(Calendar,X1743,W1744,"f",FALSE)</f>
        <v>#NAME?</v>
      </c>
      <c r="Y1744" s="681" t="e">
        <f ca="1">_xll.qlCalendarAdvance(Calendar,X1744,NDays&amp;"D")</f>
        <v>#NAME?</v>
      </c>
      <c r="Z1744" s="680" t="e">
        <f ca="1"/>
        <v>#N/A</v>
      </c>
      <c r="AA1744" s="685"/>
      <c r="AB1744" s="684"/>
    </row>
    <row r="1745" spans="22:28" x14ac:dyDescent="0.2">
      <c r="V1745" s="687"/>
      <c r="W1745" s="686" t="str">
        <f t="shared" si="33"/>
        <v>1w</v>
      </c>
      <c r="X1745" s="682" t="e">
        <f ca="1">_xll.qlCalendarAdvance(Calendar,X1744,W1745,"f",FALSE)</f>
        <v>#NAME?</v>
      </c>
      <c r="Y1745" s="681" t="e">
        <f ca="1">_xll.qlCalendarAdvance(Calendar,X1745,NDays&amp;"D")</f>
        <v>#NAME?</v>
      </c>
      <c r="Z1745" s="680" t="e">
        <f ca="1"/>
        <v>#N/A</v>
      </c>
      <c r="AA1745" s="685"/>
      <c r="AB1745" s="684"/>
    </row>
    <row r="1746" spans="22:28" x14ac:dyDescent="0.2">
      <c r="V1746" s="687"/>
      <c r="W1746" s="686" t="str">
        <f t="shared" ref="W1746:W1809" si="34">W1745</f>
        <v>1w</v>
      </c>
      <c r="X1746" s="682" t="e">
        <f ca="1">_xll.qlCalendarAdvance(Calendar,X1745,W1746,"f",FALSE)</f>
        <v>#NAME?</v>
      </c>
      <c r="Y1746" s="681" t="e">
        <f ca="1">_xll.qlCalendarAdvance(Calendar,X1746,NDays&amp;"D")</f>
        <v>#NAME?</v>
      </c>
      <c r="Z1746" s="680" t="e">
        <f ca="1"/>
        <v>#N/A</v>
      </c>
      <c r="AA1746" s="685"/>
      <c r="AB1746" s="684"/>
    </row>
    <row r="1747" spans="22:28" x14ac:dyDescent="0.2">
      <c r="V1747" s="687"/>
      <c r="W1747" s="686" t="str">
        <f t="shared" si="34"/>
        <v>1w</v>
      </c>
      <c r="X1747" s="682" t="e">
        <f ca="1">_xll.qlCalendarAdvance(Calendar,X1746,W1747,"f",FALSE)</f>
        <v>#NAME?</v>
      </c>
      <c r="Y1747" s="681" t="e">
        <f ca="1">_xll.qlCalendarAdvance(Calendar,X1747,NDays&amp;"D")</f>
        <v>#NAME?</v>
      </c>
      <c r="Z1747" s="680" t="e">
        <f ca="1"/>
        <v>#N/A</v>
      </c>
      <c r="AA1747" s="685"/>
      <c r="AB1747" s="684"/>
    </row>
    <row r="1748" spans="22:28" x14ac:dyDescent="0.2">
      <c r="V1748" s="687"/>
      <c r="W1748" s="686" t="str">
        <f t="shared" si="34"/>
        <v>1w</v>
      </c>
      <c r="X1748" s="682" t="e">
        <f ca="1">_xll.qlCalendarAdvance(Calendar,X1747,W1748,"f",FALSE)</f>
        <v>#NAME?</v>
      </c>
      <c r="Y1748" s="681" t="e">
        <f ca="1">_xll.qlCalendarAdvance(Calendar,X1748,NDays&amp;"D")</f>
        <v>#NAME?</v>
      </c>
      <c r="Z1748" s="680" t="e">
        <f ca="1"/>
        <v>#N/A</v>
      </c>
      <c r="AA1748" s="685"/>
      <c r="AB1748" s="684"/>
    </row>
    <row r="1749" spans="22:28" x14ac:dyDescent="0.2">
      <c r="V1749" s="687"/>
      <c r="W1749" s="686" t="str">
        <f t="shared" si="34"/>
        <v>1w</v>
      </c>
      <c r="X1749" s="682" t="e">
        <f ca="1">_xll.qlCalendarAdvance(Calendar,X1748,W1749,"f",FALSE)</f>
        <v>#NAME?</v>
      </c>
      <c r="Y1749" s="681" t="e">
        <f ca="1">_xll.qlCalendarAdvance(Calendar,X1749,NDays&amp;"D")</f>
        <v>#NAME?</v>
      </c>
      <c r="Z1749" s="680" t="e">
        <f ca="1"/>
        <v>#N/A</v>
      </c>
      <c r="AA1749" s="685"/>
      <c r="AB1749" s="684"/>
    </row>
    <row r="1750" spans="22:28" x14ac:dyDescent="0.2">
      <c r="V1750" s="687"/>
      <c r="W1750" s="686" t="str">
        <f t="shared" si="34"/>
        <v>1w</v>
      </c>
      <c r="X1750" s="682" t="e">
        <f ca="1">_xll.qlCalendarAdvance(Calendar,X1749,W1750,"f",FALSE)</f>
        <v>#NAME?</v>
      </c>
      <c r="Y1750" s="681" t="e">
        <f ca="1">_xll.qlCalendarAdvance(Calendar,X1750,NDays&amp;"D")</f>
        <v>#NAME?</v>
      </c>
      <c r="Z1750" s="680" t="e">
        <f ca="1"/>
        <v>#N/A</v>
      </c>
      <c r="AA1750" s="685"/>
      <c r="AB1750" s="684"/>
    </row>
    <row r="1751" spans="22:28" x14ac:dyDescent="0.2">
      <c r="V1751" s="687"/>
      <c r="W1751" s="686" t="str">
        <f t="shared" si="34"/>
        <v>1w</v>
      </c>
      <c r="X1751" s="682" t="e">
        <f ca="1">_xll.qlCalendarAdvance(Calendar,X1750,W1751,"f",FALSE)</f>
        <v>#NAME?</v>
      </c>
      <c r="Y1751" s="681" t="e">
        <f ca="1">_xll.qlCalendarAdvance(Calendar,X1751,NDays&amp;"D")</f>
        <v>#NAME?</v>
      </c>
      <c r="Z1751" s="680" t="e">
        <f ca="1"/>
        <v>#N/A</v>
      </c>
      <c r="AA1751" s="685"/>
      <c r="AB1751" s="684"/>
    </row>
    <row r="1752" spans="22:28" x14ac:dyDescent="0.2">
      <c r="V1752" s="687"/>
      <c r="W1752" s="686" t="str">
        <f t="shared" si="34"/>
        <v>1w</v>
      </c>
      <c r="X1752" s="682" t="e">
        <f ca="1">_xll.qlCalendarAdvance(Calendar,X1751,W1752,"f",FALSE)</f>
        <v>#NAME?</v>
      </c>
      <c r="Y1752" s="681" t="e">
        <f ca="1">_xll.qlCalendarAdvance(Calendar,X1752,NDays&amp;"D")</f>
        <v>#NAME?</v>
      </c>
      <c r="Z1752" s="680" t="e">
        <f ca="1"/>
        <v>#N/A</v>
      </c>
      <c r="AA1752" s="685"/>
      <c r="AB1752" s="684"/>
    </row>
    <row r="1753" spans="22:28" x14ac:dyDescent="0.2">
      <c r="V1753" s="687"/>
      <c r="W1753" s="686" t="str">
        <f t="shared" si="34"/>
        <v>1w</v>
      </c>
      <c r="X1753" s="682" t="e">
        <f ca="1">_xll.qlCalendarAdvance(Calendar,X1752,W1753,"f",FALSE)</f>
        <v>#NAME?</v>
      </c>
      <c r="Y1753" s="681" t="e">
        <f ca="1">_xll.qlCalendarAdvance(Calendar,X1753,NDays&amp;"D")</f>
        <v>#NAME?</v>
      </c>
      <c r="Z1753" s="680" t="e">
        <f ca="1"/>
        <v>#N/A</v>
      </c>
      <c r="AA1753" s="685"/>
      <c r="AB1753" s="684"/>
    </row>
    <row r="1754" spans="22:28" x14ac:dyDescent="0.2">
      <c r="V1754" s="687"/>
      <c r="W1754" s="686" t="str">
        <f t="shared" si="34"/>
        <v>1w</v>
      </c>
      <c r="X1754" s="682" t="e">
        <f ca="1">_xll.qlCalendarAdvance(Calendar,X1753,W1754,"f",FALSE)</f>
        <v>#NAME?</v>
      </c>
      <c r="Y1754" s="681" t="e">
        <f ca="1">_xll.qlCalendarAdvance(Calendar,X1754,NDays&amp;"D")</f>
        <v>#NAME?</v>
      </c>
      <c r="Z1754" s="680" t="e">
        <f ca="1"/>
        <v>#N/A</v>
      </c>
      <c r="AA1754" s="685"/>
      <c r="AB1754" s="684"/>
    </row>
    <row r="1755" spans="22:28" x14ac:dyDescent="0.2">
      <c r="V1755" s="687"/>
      <c r="W1755" s="686" t="str">
        <f t="shared" si="34"/>
        <v>1w</v>
      </c>
      <c r="X1755" s="682" t="e">
        <f ca="1">_xll.qlCalendarAdvance(Calendar,X1754,W1755,"f",FALSE)</f>
        <v>#NAME?</v>
      </c>
      <c r="Y1755" s="681" t="e">
        <f ca="1">_xll.qlCalendarAdvance(Calendar,X1755,NDays&amp;"D")</f>
        <v>#NAME?</v>
      </c>
      <c r="Z1755" s="680" t="e">
        <f ca="1"/>
        <v>#N/A</v>
      </c>
      <c r="AA1755" s="685"/>
      <c r="AB1755" s="684"/>
    </row>
    <row r="1756" spans="22:28" x14ac:dyDescent="0.2">
      <c r="V1756" s="687"/>
      <c r="W1756" s="686" t="str">
        <f t="shared" si="34"/>
        <v>1w</v>
      </c>
      <c r="X1756" s="682" t="e">
        <f ca="1">_xll.qlCalendarAdvance(Calendar,X1755,W1756,"f",FALSE)</f>
        <v>#NAME?</v>
      </c>
      <c r="Y1756" s="681" t="e">
        <f ca="1">_xll.qlCalendarAdvance(Calendar,X1756,NDays&amp;"D")</f>
        <v>#NAME?</v>
      </c>
      <c r="Z1756" s="680" t="e">
        <f ca="1"/>
        <v>#N/A</v>
      </c>
      <c r="AA1756" s="685"/>
      <c r="AB1756" s="684"/>
    </row>
    <row r="1757" spans="22:28" x14ac:dyDescent="0.2">
      <c r="V1757" s="687"/>
      <c r="W1757" s="686" t="str">
        <f t="shared" si="34"/>
        <v>1w</v>
      </c>
      <c r="X1757" s="682" t="e">
        <f ca="1">_xll.qlCalendarAdvance(Calendar,X1756,W1757,"f",FALSE)</f>
        <v>#NAME?</v>
      </c>
      <c r="Y1757" s="681" t="e">
        <f ca="1">_xll.qlCalendarAdvance(Calendar,X1757,NDays&amp;"D")</f>
        <v>#NAME?</v>
      </c>
      <c r="Z1757" s="680" t="e">
        <f ca="1"/>
        <v>#N/A</v>
      </c>
      <c r="AA1757" s="685"/>
      <c r="AB1757" s="684"/>
    </row>
    <row r="1758" spans="22:28" x14ac:dyDescent="0.2">
      <c r="V1758" s="687"/>
      <c r="W1758" s="686" t="str">
        <f t="shared" si="34"/>
        <v>1w</v>
      </c>
      <c r="X1758" s="682" t="e">
        <f ca="1">_xll.qlCalendarAdvance(Calendar,X1757,W1758,"f",FALSE)</f>
        <v>#NAME?</v>
      </c>
      <c r="Y1758" s="681" t="e">
        <f ca="1">_xll.qlCalendarAdvance(Calendar,X1758,NDays&amp;"D")</f>
        <v>#NAME?</v>
      </c>
      <c r="Z1758" s="680" t="e">
        <f ca="1"/>
        <v>#N/A</v>
      </c>
      <c r="AA1758" s="685"/>
      <c r="AB1758" s="684"/>
    </row>
    <row r="1759" spans="22:28" x14ac:dyDescent="0.2">
      <c r="V1759" s="687"/>
      <c r="W1759" s="686" t="str">
        <f t="shared" si="34"/>
        <v>1w</v>
      </c>
      <c r="X1759" s="682" t="e">
        <f ca="1">_xll.qlCalendarAdvance(Calendar,X1758,W1759,"f",FALSE)</f>
        <v>#NAME?</v>
      </c>
      <c r="Y1759" s="681" t="e">
        <f ca="1">_xll.qlCalendarAdvance(Calendar,X1759,NDays&amp;"D")</f>
        <v>#NAME?</v>
      </c>
      <c r="Z1759" s="680" t="e">
        <f ca="1"/>
        <v>#N/A</v>
      </c>
      <c r="AA1759" s="685"/>
      <c r="AB1759" s="684"/>
    </row>
    <row r="1760" spans="22:28" x14ac:dyDescent="0.2">
      <c r="V1760" s="687"/>
      <c r="W1760" s="686" t="str">
        <f t="shared" si="34"/>
        <v>1w</v>
      </c>
      <c r="X1760" s="682" t="e">
        <f ca="1">_xll.qlCalendarAdvance(Calendar,X1759,W1760,"f",FALSE)</f>
        <v>#NAME?</v>
      </c>
      <c r="Y1760" s="681" t="e">
        <f ca="1">_xll.qlCalendarAdvance(Calendar,X1760,NDays&amp;"D")</f>
        <v>#NAME?</v>
      </c>
      <c r="Z1760" s="680" t="e">
        <f ca="1"/>
        <v>#N/A</v>
      </c>
      <c r="AA1760" s="685"/>
      <c r="AB1760" s="684"/>
    </row>
    <row r="1761" spans="22:28" x14ac:dyDescent="0.2">
      <c r="V1761" s="687"/>
      <c r="W1761" s="686" t="str">
        <f t="shared" si="34"/>
        <v>1w</v>
      </c>
      <c r="X1761" s="682" t="e">
        <f ca="1">_xll.qlCalendarAdvance(Calendar,X1760,W1761,"f",FALSE)</f>
        <v>#NAME?</v>
      </c>
      <c r="Y1761" s="681" t="e">
        <f ca="1">_xll.qlCalendarAdvance(Calendar,X1761,NDays&amp;"D")</f>
        <v>#NAME?</v>
      </c>
      <c r="Z1761" s="680" t="e">
        <f ca="1"/>
        <v>#N/A</v>
      </c>
      <c r="AA1761" s="685"/>
      <c r="AB1761" s="684"/>
    </row>
    <row r="1762" spans="22:28" x14ac:dyDescent="0.2">
      <c r="V1762" s="687"/>
      <c r="W1762" s="686" t="str">
        <f t="shared" si="34"/>
        <v>1w</v>
      </c>
      <c r="X1762" s="682" t="e">
        <f ca="1">_xll.qlCalendarAdvance(Calendar,X1761,W1762,"f",FALSE)</f>
        <v>#NAME?</v>
      </c>
      <c r="Y1762" s="681" t="e">
        <f ca="1">_xll.qlCalendarAdvance(Calendar,X1762,NDays&amp;"D")</f>
        <v>#NAME?</v>
      </c>
      <c r="Z1762" s="680" t="e">
        <f ca="1"/>
        <v>#N/A</v>
      </c>
      <c r="AA1762" s="685"/>
      <c r="AB1762" s="684"/>
    </row>
    <row r="1763" spans="22:28" x14ac:dyDescent="0.2">
      <c r="V1763" s="687"/>
      <c r="W1763" s="686" t="str">
        <f t="shared" si="34"/>
        <v>1w</v>
      </c>
      <c r="X1763" s="682" t="e">
        <f ca="1">_xll.qlCalendarAdvance(Calendar,X1762,W1763,"f",FALSE)</f>
        <v>#NAME?</v>
      </c>
      <c r="Y1763" s="681" t="e">
        <f ca="1">_xll.qlCalendarAdvance(Calendar,X1763,NDays&amp;"D")</f>
        <v>#NAME?</v>
      </c>
      <c r="Z1763" s="680" t="e">
        <f ca="1"/>
        <v>#N/A</v>
      </c>
      <c r="AA1763" s="685"/>
      <c r="AB1763" s="684"/>
    </row>
    <row r="1764" spans="22:28" x14ac:dyDescent="0.2">
      <c r="V1764" s="687"/>
      <c r="W1764" s="686" t="str">
        <f t="shared" si="34"/>
        <v>1w</v>
      </c>
      <c r="X1764" s="682" t="e">
        <f ca="1">_xll.qlCalendarAdvance(Calendar,X1763,W1764,"f",FALSE)</f>
        <v>#NAME?</v>
      </c>
      <c r="Y1764" s="681" t="e">
        <f ca="1">_xll.qlCalendarAdvance(Calendar,X1764,NDays&amp;"D")</f>
        <v>#NAME?</v>
      </c>
      <c r="Z1764" s="680" t="e">
        <f ca="1"/>
        <v>#N/A</v>
      </c>
      <c r="AA1764" s="685"/>
      <c r="AB1764" s="684"/>
    </row>
    <row r="1765" spans="22:28" x14ac:dyDescent="0.2">
      <c r="V1765" s="687"/>
      <c r="W1765" s="686" t="str">
        <f t="shared" si="34"/>
        <v>1w</v>
      </c>
      <c r="X1765" s="682" t="e">
        <f ca="1">_xll.qlCalendarAdvance(Calendar,X1764,W1765,"f",FALSE)</f>
        <v>#NAME?</v>
      </c>
      <c r="Y1765" s="681" t="e">
        <f ca="1">_xll.qlCalendarAdvance(Calendar,X1765,NDays&amp;"D")</f>
        <v>#NAME?</v>
      </c>
      <c r="Z1765" s="680" t="e">
        <f ca="1"/>
        <v>#N/A</v>
      </c>
      <c r="AA1765" s="685"/>
      <c r="AB1765" s="684"/>
    </row>
    <row r="1766" spans="22:28" x14ac:dyDescent="0.2">
      <c r="V1766" s="687"/>
      <c r="W1766" s="686" t="str">
        <f t="shared" si="34"/>
        <v>1w</v>
      </c>
      <c r="X1766" s="682" t="e">
        <f ca="1">_xll.qlCalendarAdvance(Calendar,X1765,W1766,"f",FALSE)</f>
        <v>#NAME?</v>
      </c>
      <c r="Y1766" s="681" t="e">
        <f ca="1">_xll.qlCalendarAdvance(Calendar,X1766,NDays&amp;"D")</f>
        <v>#NAME?</v>
      </c>
      <c r="Z1766" s="680" t="e">
        <f ca="1"/>
        <v>#N/A</v>
      </c>
      <c r="AA1766" s="685"/>
      <c r="AB1766" s="684"/>
    </row>
    <row r="1767" spans="22:28" x14ac:dyDescent="0.2">
      <c r="V1767" s="687"/>
      <c r="W1767" s="686" t="str">
        <f t="shared" si="34"/>
        <v>1w</v>
      </c>
      <c r="X1767" s="682" t="e">
        <f ca="1">_xll.qlCalendarAdvance(Calendar,X1766,W1767,"f",FALSE)</f>
        <v>#NAME?</v>
      </c>
      <c r="Y1767" s="681" t="e">
        <f ca="1">_xll.qlCalendarAdvance(Calendar,X1767,NDays&amp;"D")</f>
        <v>#NAME?</v>
      </c>
      <c r="Z1767" s="680" t="e">
        <f ca="1"/>
        <v>#N/A</v>
      </c>
      <c r="AA1767" s="685"/>
      <c r="AB1767" s="684"/>
    </row>
    <row r="1768" spans="22:28" x14ac:dyDescent="0.2">
      <c r="V1768" s="687"/>
      <c r="W1768" s="686" t="str">
        <f t="shared" si="34"/>
        <v>1w</v>
      </c>
      <c r="X1768" s="682" t="e">
        <f ca="1">_xll.qlCalendarAdvance(Calendar,X1767,W1768,"f",FALSE)</f>
        <v>#NAME?</v>
      </c>
      <c r="Y1768" s="681" t="e">
        <f ca="1">_xll.qlCalendarAdvance(Calendar,X1768,NDays&amp;"D")</f>
        <v>#NAME?</v>
      </c>
      <c r="Z1768" s="680" t="e">
        <f ca="1"/>
        <v>#N/A</v>
      </c>
      <c r="AA1768" s="685"/>
      <c r="AB1768" s="684"/>
    </row>
    <row r="1769" spans="22:28" x14ac:dyDescent="0.2">
      <c r="V1769" s="687"/>
      <c r="W1769" s="686" t="str">
        <f t="shared" si="34"/>
        <v>1w</v>
      </c>
      <c r="X1769" s="682" t="e">
        <f ca="1">_xll.qlCalendarAdvance(Calendar,X1768,W1769,"f",FALSE)</f>
        <v>#NAME?</v>
      </c>
      <c r="Y1769" s="681" t="e">
        <f ca="1">_xll.qlCalendarAdvance(Calendar,X1769,NDays&amp;"D")</f>
        <v>#NAME?</v>
      </c>
      <c r="Z1769" s="680" t="e">
        <f ca="1"/>
        <v>#N/A</v>
      </c>
      <c r="AA1769" s="685"/>
      <c r="AB1769" s="684"/>
    </row>
    <row r="1770" spans="22:28" x14ac:dyDescent="0.2">
      <c r="V1770" s="687"/>
      <c r="W1770" s="686" t="str">
        <f t="shared" si="34"/>
        <v>1w</v>
      </c>
      <c r="X1770" s="682" t="e">
        <f ca="1">_xll.qlCalendarAdvance(Calendar,X1769,W1770,"f",FALSE)</f>
        <v>#NAME?</v>
      </c>
      <c r="Y1770" s="681" t="e">
        <f ca="1">_xll.qlCalendarAdvance(Calendar,X1770,NDays&amp;"D")</f>
        <v>#NAME?</v>
      </c>
      <c r="Z1770" s="680" t="e">
        <f ca="1"/>
        <v>#N/A</v>
      </c>
      <c r="AA1770" s="685"/>
      <c r="AB1770" s="684"/>
    </row>
    <row r="1771" spans="22:28" x14ac:dyDescent="0.2">
      <c r="V1771" s="687"/>
      <c r="W1771" s="686" t="str">
        <f t="shared" si="34"/>
        <v>1w</v>
      </c>
      <c r="X1771" s="682" t="e">
        <f ca="1">_xll.qlCalendarAdvance(Calendar,X1770,W1771,"f",FALSE)</f>
        <v>#NAME?</v>
      </c>
      <c r="Y1771" s="681" t="e">
        <f ca="1">_xll.qlCalendarAdvance(Calendar,X1771,NDays&amp;"D")</f>
        <v>#NAME?</v>
      </c>
      <c r="Z1771" s="680" t="e">
        <f ca="1"/>
        <v>#N/A</v>
      </c>
      <c r="AA1771" s="685"/>
      <c r="AB1771" s="684"/>
    </row>
    <row r="1772" spans="22:28" x14ac:dyDescent="0.2">
      <c r="V1772" s="687"/>
      <c r="W1772" s="686" t="str">
        <f t="shared" si="34"/>
        <v>1w</v>
      </c>
      <c r="X1772" s="682" t="e">
        <f ca="1">_xll.qlCalendarAdvance(Calendar,X1771,W1772,"f",FALSE)</f>
        <v>#NAME?</v>
      </c>
      <c r="Y1772" s="681" t="e">
        <f ca="1">_xll.qlCalendarAdvance(Calendar,X1772,NDays&amp;"D")</f>
        <v>#NAME?</v>
      </c>
      <c r="Z1772" s="680" t="e">
        <f ca="1"/>
        <v>#N/A</v>
      </c>
      <c r="AA1772" s="685"/>
      <c r="AB1772" s="684"/>
    </row>
    <row r="1773" spans="22:28" x14ac:dyDescent="0.2">
      <c r="V1773" s="687"/>
      <c r="W1773" s="686" t="str">
        <f t="shared" si="34"/>
        <v>1w</v>
      </c>
      <c r="X1773" s="682" t="e">
        <f ca="1">_xll.qlCalendarAdvance(Calendar,X1772,W1773,"f",FALSE)</f>
        <v>#NAME?</v>
      </c>
      <c r="Y1773" s="681" t="e">
        <f ca="1">_xll.qlCalendarAdvance(Calendar,X1773,NDays&amp;"D")</f>
        <v>#NAME?</v>
      </c>
      <c r="Z1773" s="680" t="e">
        <f ca="1"/>
        <v>#N/A</v>
      </c>
      <c r="AA1773" s="685"/>
      <c r="AB1773" s="684"/>
    </row>
    <row r="1774" spans="22:28" x14ac:dyDescent="0.2">
      <c r="V1774" s="687"/>
      <c r="W1774" s="686" t="str">
        <f t="shared" si="34"/>
        <v>1w</v>
      </c>
      <c r="X1774" s="682" t="e">
        <f ca="1">_xll.qlCalendarAdvance(Calendar,X1773,W1774,"f",FALSE)</f>
        <v>#NAME?</v>
      </c>
      <c r="Y1774" s="681" t="e">
        <f ca="1">_xll.qlCalendarAdvance(Calendar,X1774,NDays&amp;"D")</f>
        <v>#NAME?</v>
      </c>
      <c r="Z1774" s="680" t="e">
        <f ca="1"/>
        <v>#N/A</v>
      </c>
      <c r="AA1774" s="685"/>
      <c r="AB1774" s="684"/>
    </row>
    <row r="1775" spans="22:28" x14ac:dyDescent="0.2">
      <c r="V1775" s="687"/>
      <c r="W1775" s="686" t="str">
        <f t="shared" si="34"/>
        <v>1w</v>
      </c>
      <c r="X1775" s="682" t="e">
        <f ca="1">_xll.qlCalendarAdvance(Calendar,X1774,W1775,"f",FALSE)</f>
        <v>#NAME?</v>
      </c>
      <c r="Y1775" s="681" t="e">
        <f ca="1">_xll.qlCalendarAdvance(Calendar,X1775,NDays&amp;"D")</f>
        <v>#NAME?</v>
      </c>
      <c r="Z1775" s="680" t="e">
        <f ca="1"/>
        <v>#N/A</v>
      </c>
      <c r="AA1775" s="685"/>
      <c r="AB1775" s="684"/>
    </row>
    <row r="1776" spans="22:28" x14ac:dyDescent="0.2">
      <c r="V1776" s="687"/>
      <c r="W1776" s="686" t="str">
        <f t="shared" si="34"/>
        <v>1w</v>
      </c>
      <c r="X1776" s="682" t="e">
        <f ca="1">_xll.qlCalendarAdvance(Calendar,X1775,W1776,"f",FALSE)</f>
        <v>#NAME?</v>
      </c>
      <c r="Y1776" s="681" t="e">
        <f ca="1">_xll.qlCalendarAdvance(Calendar,X1776,NDays&amp;"D")</f>
        <v>#NAME?</v>
      </c>
      <c r="Z1776" s="680" t="e">
        <f ca="1"/>
        <v>#N/A</v>
      </c>
      <c r="AA1776" s="685"/>
      <c r="AB1776" s="684"/>
    </row>
    <row r="1777" spans="22:28" x14ac:dyDescent="0.2">
      <c r="V1777" s="687"/>
      <c r="W1777" s="686" t="str">
        <f t="shared" si="34"/>
        <v>1w</v>
      </c>
      <c r="X1777" s="682" t="e">
        <f ca="1">_xll.qlCalendarAdvance(Calendar,X1776,W1777,"f",FALSE)</f>
        <v>#NAME?</v>
      </c>
      <c r="Y1777" s="681" t="e">
        <f ca="1">_xll.qlCalendarAdvance(Calendar,X1777,NDays&amp;"D")</f>
        <v>#NAME?</v>
      </c>
      <c r="Z1777" s="680" t="e">
        <f ca="1"/>
        <v>#N/A</v>
      </c>
      <c r="AA1777" s="685"/>
      <c r="AB1777" s="684"/>
    </row>
    <row r="1778" spans="22:28" x14ac:dyDescent="0.2">
      <c r="V1778" s="687"/>
      <c r="W1778" s="686" t="str">
        <f t="shared" si="34"/>
        <v>1w</v>
      </c>
      <c r="X1778" s="682" t="e">
        <f ca="1">_xll.qlCalendarAdvance(Calendar,X1777,W1778,"f",FALSE)</f>
        <v>#NAME?</v>
      </c>
      <c r="Y1778" s="681" t="e">
        <f ca="1">_xll.qlCalendarAdvance(Calendar,X1778,NDays&amp;"D")</f>
        <v>#NAME?</v>
      </c>
      <c r="Z1778" s="680" t="e">
        <f ca="1"/>
        <v>#N/A</v>
      </c>
      <c r="AA1778" s="685"/>
      <c r="AB1778" s="684"/>
    </row>
    <row r="1779" spans="22:28" x14ac:dyDescent="0.2">
      <c r="V1779" s="687"/>
      <c r="W1779" s="686" t="str">
        <f t="shared" si="34"/>
        <v>1w</v>
      </c>
      <c r="X1779" s="682" t="e">
        <f ca="1">_xll.qlCalendarAdvance(Calendar,X1778,W1779,"f",FALSE)</f>
        <v>#NAME?</v>
      </c>
      <c r="Y1779" s="681" t="e">
        <f ca="1">_xll.qlCalendarAdvance(Calendar,X1779,NDays&amp;"D")</f>
        <v>#NAME?</v>
      </c>
      <c r="Z1779" s="680" t="e">
        <f ca="1"/>
        <v>#N/A</v>
      </c>
      <c r="AA1779" s="685"/>
      <c r="AB1779" s="684"/>
    </row>
    <row r="1780" spans="22:28" x14ac:dyDescent="0.2">
      <c r="V1780" s="687"/>
      <c r="W1780" s="686" t="str">
        <f t="shared" si="34"/>
        <v>1w</v>
      </c>
      <c r="X1780" s="682" t="e">
        <f ca="1">_xll.qlCalendarAdvance(Calendar,X1779,W1780,"f",FALSE)</f>
        <v>#NAME?</v>
      </c>
      <c r="Y1780" s="681" t="e">
        <f ca="1">_xll.qlCalendarAdvance(Calendar,X1780,NDays&amp;"D")</f>
        <v>#NAME?</v>
      </c>
      <c r="Z1780" s="680" t="e">
        <f ca="1"/>
        <v>#N/A</v>
      </c>
      <c r="AA1780" s="685"/>
      <c r="AB1780" s="684"/>
    </row>
    <row r="1781" spans="22:28" x14ac:dyDescent="0.2">
      <c r="V1781" s="687"/>
      <c r="W1781" s="686" t="str">
        <f t="shared" si="34"/>
        <v>1w</v>
      </c>
      <c r="X1781" s="682" t="e">
        <f ca="1">_xll.qlCalendarAdvance(Calendar,X1780,W1781,"f",FALSE)</f>
        <v>#NAME?</v>
      </c>
      <c r="Y1781" s="681" t="e">
        <f ca="1">_xll.qlCalendarAdvance(Calendar,X1781,NDays&amp;"D")</f>
        <v>#NAME?</v>
      </c>
      <c r="Z1781" s="680" t="e">
        <f ca="1"/>
        <v>#N/A</v>
      </c>
      <c r="AA1781" s="685"/>
      <c r="AB1781" s="684"/>
    </row>
    <row r="1782" spans="22:28" x14ac:dyDescent="0.2">
      <c r="V1782" s="687"/>
      <c r="W1782" s="686" t="str">
        <f t="shared" si="34"/>
        <v>1w</v>
      </c>
      <c r="X1782" s="682" t="e">
        <f ca="1">_xll.qlCalendarAdvance(Calendar,X1781,W1782,"f",FALSE)</f>
        <v>#NAME?</v>
      </c>
      <c r="Y1782" s="681" t="e">
        <f ca="1">_xll.qlCalendarAdvance(Calendar,X1782,NDays&amp;"D")</f>
        <v>#NAME?</v>
      </c>
      <c r="Z1782" s="680" t="e">
        <f ca="1"/>
        <v>#N/A</v>
      </c>
      <c r="AA1782" s="685"/>
      <c r="AB1782" s="684"/>
    </row>
    <row r="1783" spans="22:28" x14ac:dyDescent="0.2">
      <c r="V1783" s="687"/>
      <c r="W1783" s="686" t="str">
        <f t="shared" si="34"/>
        <v>1w</v>
      </c>
      <c r="X1783" s="682" t="e">
        <f ca="1">_xll.qlCalendarAdvance(Calendar,X1782,W1783,"f",FALSE)</f>
        <v>#NAME?</v>
      </c>
      <c r="Y1783" s="681" t="e">
        <f ca="1">_xll.qlCalendarAdvance(Calendar,X1783,NDays&amp;"D")</f>
        <v>#NAME?</v>
      </c>
      <c r="Z1783" s="680" t="e">
        <f ca="1"/>
        <v>#N/A</v>
      </c>
      <c r="AA1783" s="685"/>
      <c r="AB1783" s="684"/>
    </row>
    <row r="1784" spans="22:28" x14ac:dyDescent="0.2">
      <c r="V1784" s="687"/>
      <c r="W1784" s="686" t="str">
        <f t="shared" si="34"/>
        <v>1w</v>
      </c>
      <c r="X1784" s="682" t="e">
        <f ca="1">_xll.qlCalendarAdvance(Calendar,X1783,W1784,"f",FALSE)</f>
        <v>#NAME?</v>
      </c>
      <c r="Y1784" s="681" t="e">
        <f ca="1">_xll.qlCalendarAdvance(Calendar,X1784,NDays&amp;"D")</f>
        <v>#NAME?</v>
      </c>
      <c r="Z1784" s="680" t="e">
        <f ca="1"/>
        <v>#N/A</v>
      </c>
      <c r="AA1784" s="685"/>
      <c r="AB1784" s="684"/>
    </row>
    <row r="1785" spans="22:28" x14ac:dyDescent="0.2">
      <c r="V1785" s="687"/>
      <c r="W1785" s="686" t="str">
        <f t="shared" si="34"/>
        <v>1w</v>
      </c>
      <c r="X1785" s="682" t="e">
        <f ca="1">_xll.qlCalendarAdvance(Calendar,X1784,W1785,"f",FALSE)</f>
        <v>#NAME?</v>
      </c>
      <c r="Y1785" s="681" t="e">
        <f ca="1">_xll.qlCalendarAdvance(Calendar,X1785,NDays&amp;"D")</f>
        <v>#NAME?</v>
      </c>
      <c r="Z1785" s="680" t="e">
        <f ca="1"/>
        <v>#N/A</v>
      </c>
      <c r="AA1785" s="685"/>
      <c r="AB1785" s="684"/>
    </row>
    <row r="1786" spans="22:28" x14ac:dyDescent="0.2">
      <c r="V1786" s="687"/>
      <c r="W1786" s="686" t="str">
        <f t="shared" si="34"/>
        <v>1w</v>
      </c>
      <c r="X1786" s="682" t="e">
        <f ca="1">_xll.qlCalendarAdvance(Calendar,X1785,W1786,"f",FALSE)</f>
        <v>#NAME?</v>
      </c>
      <c r="Y1786" s="681" t="e">
        <f ca="1">_xll.qlCalendarAdvance(Calendar,X1786,NDays&amp;"D")</f>
        <v>#NAME?</v>
      </c>
      <c r="Z1786" s="680" t="e">
        <f ca="1"/>
        <v>#N/A</v>
      </c>
      <c r="AA1786" s="685"/>
      <c r="AB1786" s="684"/>
    </row>
    <row r="1787" spans="22:28" x14ac:dyDescent="0.2">
      <c r="V1787" s="687"/>
      <c r="W1787" s="686" t="str">
        <f t="shared" si="34"/>
        <v>1w</v>
      </c>
      <c r="X1787" s="682" t="e">
        <f ca="1">_xll.qlCalendarAdvance(Calendar,X1786,W1787,"f",FALSE)</f>
        <v>#NAME?</v>
      </c>
      <c r="Y1787" s="681" t="e">
        <f ca="1">_xll.qlCalendarAdvance(Calendar,X1787,NDays&amp;"D")</f>
        <v>#NAME?</v>
      </c>
      <c r="Z1787" s="680" t="e">
        <f ca="1"/>
        <v>#N/A</v>
      </c>
      <c r="AA1787" s="685"/>
      <c r="AB1787" s="684"/>
    </row>
    <row r="1788" spans="22:28" x14ac:dyDescent="0.2">
      <c r="V1788" s="687"/>
      <c r="W1788" s="686" t="str">
        <f t="shared" si="34"/>
        <v>1w</v>
      </c>
      <c r="X1788" s="682" t="e">
        <f ca="1">_xll.qlCalendarAdvance(Calendar,X1787,W1788,"f",FALSE)</f>
        <v>#NAME?</v>
      </c>
      <c r="Y1788" s="681" t="e">
        <f ca="1">_xll.qlCalendarAdvance(Calendar,X1788,NDays&amp;"D")</f>
        <v>#NAME?</v>
      </c>
      <c r="Z1788" s="680" t="e">
        <f ca="1"/>
        <v>#N/A</v>
      </c>
      <c r="AA1788" s="685"/>
      <c r="AB1788" s="684"/>
    </row>
    <row r="1789" spans="22:28" x14ac:dyDescent="0.2">
      <c r="V1789" s="687"/>
      <c r="W1789" s="686" t="str">
        <f t="shared" si="34"/>
        <v>1w</v>
      </c>
      <c r="X1789" s="682" t="e">
        <f ca="1">_xll.qlCalendarAdvance(Calendar,X1788,W1789,"f",FALSE)</f>
        <v>#NAME?</v>
      </c>
      <c r="Y1789" s="681" t="e">
        <f ca="1">_xll.qlCalendarAdvance(Calendar,X1789,NDays&amp;"D")</f>
        <v>#NAME?</v>
      </c>
      <c r="Z1789" s="680" t="e">
        <f ca="1"/>
        <v>#N/A</v>
      </c>
      <c r="AA1789" s="685"/>
      <c r="AB1789" s="684"/>
    </row>
    <row r="1790" spans="22:28" x14ac:dyDescent="0.2">
      <c r="V1790" s="687"/>
      <c r="W1790" s="686" t="str">
        <f t="shared" si="34"/>
        <v>1w</v>
      </c>
      <c r="X1790" s="682" t="e">
        <f ca="1">_xll.qlCalendarAdvance(Calendar,X1789,W1790,"f",FALSE)</f>
        <v>#NAME?</v>
      </c>
      <c r="Y1790" s="681" t="e">
        <f ca="1">_xll.qlCalendarAdvance(Calendar,X1790,NDays&amp;"D")</f>
        <v>#NAME?</v>
      </c>
      <c r="Z1790" s="680" t="e">
        <f ca="1"/>
        <v>#N/A</v>
      </c>
      <c r="AA1790" s="685"/>
      <c r="AB1790" s="684"/>
    </row>
    <row r="1791" spans="22:28" x14ac:dyDescent="0.2">
      <c r="V1791" s="687"/>
      <c r="W1791" s="686" t="str">
        <f t="shared" si="34"/>
        <v>1w</v>
      </c>
      <c r="X1791" s="682" t="e">
        <f ca="1">_xll.qlCalendarAdvance(Calendar,X1790,W1791,"f",FALSE)</f>
        <v>#NAME?</v>
      </c>
      <c r="Y1791" s="681" t="e">
        <f ca="1">_xll.qlCalendarAdvance(Calendar,X1791,NDays&amp;"D")</f>
        <v>#NAME?</v>
      </c>
      <c r="Z1791" s="680" t="e">
        <f ca="1"/>
        <v>#N/A</v>
      </c>
      <c r="AA1791" s="685"/>
      <c r="AB1791" s="684"/>
    </row>
    <row r="1792" spans="22:28" x14ac:dyDescent="0.2">
      <c r="V1792" s="687"/>
      <c r="W1792" s="686" t="str">
        <f t="shared" si="34"/>
        <v>1w</v>
      </c>
      <c r="X1792" s="682" t="e">
        <f ca="1">_xll.qlCalendarAdvance(Calendar,X1791,W1792,"f",FALSE)</f>
        <v>#NAME?</v>
      </c>
      <c r="Y1792" s="681" t="e">
        <f ca="1">_xll.qlCalendarAdvance(Calendar,X1792,NDays&amp;"D")</f>
        <v>#NAME?</v>
      </c>
      <c r="Z1792" s="680" t="e">
        <f ca="1"/>
        <v>#N/A</v>
      </c>
      <c r="AA1792" s="685"/>
      <c r="AB1792" s="684"/>
    </row>
    <row r="1793" spans="22:28" x14ac:dyDescent="0.2">
      <c r="V1793" s="687"/>
      <c r="W1793" s="686" t="str">
        <f t="shared" si="34"/>
        <v>1w</v>
      </c>
      <c r="X1793" s="682" t="e">
        <f ca="1">_xll.qlCalendarAdvance(Calendar,X1792,W1793,"f",FALSE)</f>
        <v>#NAME?</v>
      </c>
      <c r="Y1793" s="681" t="e">
        <f ca="1">_xll.qlCalendarAdvance(Calendar,X1793,NDays&amp;"D")</f>
        <v>#NAME?</v>
      </c>
      <c r="Z1793" s="680" t="e">
        <f ca="1"/>
        <v>#N/A</v>
      </c>
      <c r="AA1793" s="685"/>
      <c r="AB1793" s="684"/>
    </row>
    <row r="1794" spans="22:28" x14ac:dyDescent="0.2">
      <c r="V1794" s="687"/>
      <c r="W1794" s="686" t="str">
        <f t="shared" si="34"/>
        <v>1w</v>
      </c>
      <c r="X1794" s="682" t="e">
        <f ca="1">_xll.qlCalendarAdvance(Calendar,X1793,W1794,"f",FALSE)</f>
        <v>#NAME?</v>
      </c>
      <c r="Y1794" s="681" t="e">
        <f ca="1">_xll.qlCalendarAdvance(Calendar,X1794,NDays&amp;"D")</f>
        <v>#NAME?</v>
      </c>
      <c r="Z1794" s="680" t="e">
        <f ca="1"/>
        <v>#N/A</v>
      </c>
      <c r="AA1794" s="685"/>
      <c r="AB1794" s="684"/>
    </row>
    <row r="1795" spans="22:28" x14ac:dyDescent="0.2">
      <c r="V1795" s="687"/>
      <c r="W1795" s="686" t="str">
        <f t="shared" si="34"/>
        <v>1w</v>
      </c>
      <c r="X1795" s="682" t="e">
        <f ca="1">_xll.qlCalendarAdvance(Calendar,X1794,W1795,"f",FALSE)</f>
        <v>#NAME?</v>
      </c>
      <c r="Y1795" s="681" t="e">
        <f ca="1">_xll.qlCalendarAdvance(Calendar,X1795,NDays&amp;"D")</f>
        <v>#NAME?</v>
      </c>
      <c r="Z1795" s="680" t="e">
        <f ca="1"/>
        <v>#N/A</v>
      </c>
      <c r="AA1795" s="685"/>
      <c r="AB1795" s="684"/>
    </row>
    <row r="1796" spans="22:28" x14ac:dyDescent="0.2">
      <c r="V1796" s="687"/>
      <c r="W1796" s="686" t="str">
        <f t="shared" si="34"/>
        <v>1w</v>
      </c>
      <c r="X1796" s="682" t="e">
        <f ca="1">_xll.qlCalendarAdvance(Calendar,X1795,W1796,"f",FALSE)</f>
        <v>#NAME?</v>
      </c>
      <c r="Y1796" s="681" t="e">
        <f ca="1">_xll.qlCalendarAdvance(Calendar,X1796,NDays&amp;"D")</f>
        <v>#NAME?</v>
      </c>
      <c r="Z1796" s="680" t="e">
        <f ca="1"/>
        <v>#N/A</v>
      </c>
      <c r="AA1796" s="685"/>
      <c r="AB1796" s="684"/>
    </row>
    <row r="1797" spans="22:28" x14ac:dyDescent="0.2">
      <c r="V1797" s="687"/>
      <c r="W1797" s="686" t="str">
        <f t="shared" si="34"/>
        <v>1w</v>
      </c>
      <c r="X1797" s="682" t="e">
        <f ca="1">_xll.qlCalendarAdvance(Calendar,X1796,W1797,"f",FALSE)</f>
        <v>#NAME?</v>
      </c>
      <c r="Y1797" s="681" t="e">
        <f ca="1">_xll.qlCalendarAdvance(Calendar,X1797,NDays&amp;"D")</f>
        <v>#NAME?</v>
      </c>
      <c r="Z1797" s="680" t="e">
        <f ca="1"/>
        <v>#N/A</v>
      </c>
      <c r="AA1797" s="685"/>
      <c r="AB1797" s="684"/>
    </row>
    <row r="1798" spans="22:28" x14ac:dyDescent="0.2">
      <c r="V1798" s="687"/>
      <c r="W1798" s="686" t="str">
        <f t="shared" si="34"/>
        <v>1w</v>
      </c>
      <c r="X1798" s="682" t="e">
        <f ca="1">_xll.qlCalendarAdvance(Calendar,X1797,W1798,"f",FALSE)</f>
        <v>#NAME?</v>
      </c>
      <c r="Y1798" s="681" t="e">
        <f ca="1">_xll.qlCalendarAdvance(Calendar,X1798,NDays&amp;"D")</f>
        <v>#NAME?</v>
      </c>
      <c r="Z1798" s="680" t="e">
        <f ca="1"/>
        <v>#N/A</v>
      </c>
      <c r="AA1798" s="685"/>
      <c r="AB1798" s="684"/>
    </row>
    <row r="1799" spans="22:28" x14ac:dyDescent="0.2">
      <c r="V1799" s="687"/>
      <c r="W1799" s="686" t="str">
        <f t="shared" si="34"/>
        <v>1w</v>
      </c>
      <c r="X1799" s="682" t="e">
        <f ca="1">_xll.qlCalendarAdvance(Calendar,X1798,W1799,"f",FALSE)</f>
        <v>#NAME?</v>
      </c>
      <c r="Y1799" s="681" t="e">
        <f ca="1">_xll.qlCalendarAdvance(Calendar,X1799,NDays&amp;"D")</f>
        <v>#NAME?</v>
      </c>
      <c r="Z1799" s="680" t="e">
        <f ca="1"/>
        <v>#N/A</v>
      </c>
      <c r="AA1799" s="685"/>
      <c r="AB1799" s="684"/>
    </row>
    <row r="1800" spans="22:28" x14ac:dyDescent="0.2">
      <c r="V1800" s="687"/>
      <c r="W1800" s="686" t="str">
        <f t="shared" si="34"/>
        <v>1w</v>
      </c>
      <c r="X1800" s="682" t="e">
        <f ca="1">_xll.qlCalendarAdvance(Calendar,X1799,W1800,"f",FALSE)</f>
        <v>#NAME?</v>
      </c>
      <c r="Y1800" s="681" t="e">
        <f ca="1">_xll.qlCalendarAdvance(Calendar,X1800,NDays&amp;"D")</f>
        <v>#NAME?</v>
      </c>
      <c r="Z1800" s="680" t="e">
        <f ca="1"/>
        <v>#N/A</v>
      </c>
      <c r="AA1800" s="685"/>
      <c r="AB1800" s="684"/>
    </row>
    <row r="1801" spans="22:28" x14ac:dyDescent="0.2">
      <c r="V1801" s="687"/>
      <c r="W1801" s="686" t="str">
        <f t="shared" si="34"/>
        <v>1w</v>
      </c>
      <c r="X1801" s="682" t="e">
        <f ca="1">_xll.qlCalendarAdvance(Calendar,X1800,W1801,"f",FALSE)</f>
        <v>#NAME?</v>
      </c>
      <c r="Y1801" s="681" t="e">
        <f ca="1">_xll.qlCalendarAdvance(Calendar,X1801,NDays&amp;"D")</f>
        <v>#NAME?</v>
      </c>
      <c r="Z1801" s="680" t="e">
        <f ca="1"/>
        <v>#N/A</v>
      </c>
      <c r="AA1801" s="685"/>
      <c r="AB1801" s="684"/>
    </row>
    <row r="1802" spans="22:28" x14ac:dyDescent="0.2">
      <c r="V1802" s="687"/>
      <c r="W1802" s="686" t="str">
        <f t="shared" si="34"/>
        <v>1w</v>
      </c>
      <c r="X1802" s="682" t="e">
        <f ca="1">_xll.qlCalendarAdvance(Calendar,X1801,W1802,"f",FALSE)</f>
        <v>#NAME?</v>
      </c>
      <c r="Y1802" s="681" t="e">
        <f ca="1">_xll.qlCalendarAdvance(Calendar,X1802,NDays&amp;"D")</f>
        <v>#NAME?</v>
      </c>
      <c r="Z1802" s="680" t="e">
        <f ca="1"/>
        <v>#N/A</v>
      </c>
      <c r="AA1802" s="685"/>
      <c r="AB1802" s="684"/>
    </row>
    <row r="1803" spans="22:28" x14ac:dyDescent="0.2">
      <c r="V1803" s="687"/>
      <c r="W1803" s="686" t="str">
        <f t="shared" si="34"/>
        <v>1w</v>
      </c>
      <c r="X1803" s="682" t="e">
        <f ca="1">_xll.qlCalendarAdvance(Calendar,X1802,W1803,"f",FALSE)</f>
        <v>#NAME?</v>
      </c>
      <c r="Y1803" s="681" t="e">
        <f ca="1">_xll.qlCalendarAdvance(Calendar,X1803,NDays&amp;"D")</f>
        <v>#NAME?</v>
      </c>
      <c r="Z1803" s="680" t="e">
        <f ca="1"/>
        <v>#N/A</v>
      </c>
      <c r="AA1803" s="685"/>
      <c r="AB1803" s="684"/>
    </row>
    <row r="1804" spans="22:28" x14ac:dyDescent="0.2">
      <c r="V1804" s="687"/>
      <c r="W1804" s="686" t="str">
        <f t="shared" si="34"/>
        <v>1w</v>
      </c>
      <c r="X1804" s="682" t="e">
        <f ca="1">_xll.qlCalendarAdvance(Calendar,X1803,W1804,"f",FALSE)</f>
        <v>#NAME?</v>
      </c>
      <c r="Y1804" s="681" t="e">
        <f ca="1">_xll.qlCalendarAdvance(Calendar,X1804,NDays&amp;"D")</f>
        <v>#NAME?</v>
      </c>
      <c r="Z1804" s="680" t="e">
        <f ca="1"/>
        <v>#N/A</v>
      </c>
      <c r="AA1804" s="685"/>
      <c r="AB1804" s="684"/>
    </row>
    <row r="1805" spans="22:28" x14ac:dyDescent="0.2">
      <c r="V1805" s="687"/>
      <c r="W1805" s="686" t="str">
        <f t="shared" si="34"/>
        <v>1w</v>
      </c>
      <c r="X1805" s="682" t="e">
        <f ca="1">_xll.qlCalendarAdvance(Calendar,X1804,W1805,"f",FALSE)</f>
        <v>#NAME?</v>
      </c>
      <c r="Y1805" s="681" t="e">
        <f ca="1">_xll.qlCalendarAdvance(Calendar,X1805,NDays&amp;"D")</f>
        <v>#NAME?</v>
      </c>
      <c r="Z1805" s="680" t="e">
        <f ca="1"/>
        <v>#N/A</v>
      </c>
      <c r="AA1805" s="685"/>
      <c r="AB1805" s="684"/>
    </row>
    <row r="1806" spans="22:28" x14ac:dyDescent="0.2">
      <c r="V1806" s="687"/>
      <c r="W1806" s="686" t="str">
        <f t="shared" si="34"/>
        <v>1w</v>
      </c>
      <c r="X1806" s="682" t="e">
        <f ca="1">_xll.qlCalendarAdvance(Calendar,X1805,W1806,"f",FALSE)</f>
        <v>#NAME?</v>
      </c>
      <c r="Y1806" s="681" t="e">
        <f ca="1">_xll.qlCalendarAdvance(Calendar,X1806,NDays&amp;"D")</f>
        <v>#NAME?</v>
      </c>
      <c r="Z1806" s="680" t="e">
        <f ca="1"/>
        <v>#N/A</v>
      </c>
      <c r="AA1806" s="685"/>
      <c r="AB1806" s="684"/>
    </row>
    <row r="1807" spans="22:28" x14ac:dyDescent="0.2">
      <c r="V1807" s="687"/>
      <c r="W1807" s="686" t="str">
        <f t="shared" si="34"/>
        <v>1w</v>
      </c>
      <c r="X1807" s="682" t="e">
        <f ca="1">_xll.qlCalendarAdvance(Calendar,X1806,W1807,"f",FALSE)</f>
        <v>#NAME?</v>
      </c>
      <c r="Y1807" s="681" t="e">
        <f ca="1">_xll.qlCalendarAdvance(Calendar,X1807,NDays&amp;"D")</f>
        <v>#NAME?</v>
      </c>
      <c r="Z1807" s="680" t="e">
        <f ca="1"/>
        <v>#N/A</v>
      </c>
      <c r="AA1807" s="685"/>
      <c r="AB1807" s="684"/>
    </row>
    <row r="1808" spans="22:28" x14ac:dyDescent="0.2">
      <c r="V1808" s="687"/>
      <c r="W1808" s="686" t="str">
        <f t="shared" si="34"/>
        <v>1w</v>
      </c>
      <c r="X1808" s="682" t="e">
        <f ca="1">_xll.qlCalendarAdvance(Calendar,X1807,W1808,"f",FALSE)</f>
        <v>#NAME?</v>
      </c>
      <c r="Y1808" s="681" t="e">
        <f ca="1">_xll.qlCalendarAdvance(Calendar,X1808,NDays&amp;"D")</f>
        <v>#NAME?</v>
      </c>
      <c r="Z1808" s="680" t="e">
        <f ca="1"/>
        <v>#N/A</v>
      </c>
      <c r="AA1808" s="685"/>
      <c r="AB1808" s="684"/>
    </row>
    <row r="1809" spans="22:28" x14ac:dyDescent="0.2">
      <c r="V1809" s="687"/>
      <c r="W1809" s="686" t="str">
        <f t="shared" si="34"/>
        <v>1w</v>
      </c>
      <c r="X1809" s="682" t="e">
        <f ca="1">_xll.qlCalendarAdvance(Calendar,X1808,W1809,"f",FALSE)</f>
        <v>#NAME?</v>
      </c>
      <c r="Y1809" s="681" t="e">
        <f ca="1">_xll.qlCalendarAdvance(Calendar,X1809,NDays&amp;"D")</f>
        <v>#NAME?</v>
      </c>
      <c r="Z1809" s="680" t="e">
        <f ca="1"/>
        <v>#N/A</v>
      </c>
      <c r="AA1809" s="685"/>
      <c r="AB1809" s="684"/>
    </row>
    <row r="1810" spans="22:28" x14ac:dyDescent="0.2">
      <c r="V1810" s="687"/>
      <c r="W1810" s="686" t="str">
        <f t="shared" ref="W1810:W1873" si="35">W1809</f>
        <v>1w</v>
      </c>
      <c r="X1810" s="682" t="e">
        <f ca="1">_xll.qlCalendarAdvance(Calendar,X1809,W1810,"f",FALSE)</f>
        <v>#NAME?</v>
      </c>
      <c r="Y1810" s="681" t="e">
        <f ca="1">_xll.qlCalendarAdvance(Calendar,X1810,NDays&amp;"D")</f>
        <v>#NAME?</v>
      </c>
      <c r="Z1810" s="680" t="e">
        <f ca="1"/>
        <v>#N/A</v>
      </c>
      <c r="AA1810" s="685"/>
      <c r="AB1810" s="684"/>
    </row>
    <row r="1811" spans="22:28" x14ac:dyDescent="0.2">
      <c r="V1811" s="687"/>
      <c r="W1811" s="686" t="str">
        <f t="shared" si="35"/>
        <v>1w</v>
      </c>
      <c r="X1811" s="682" t="e">
        <f ca="1">_xll.qlCalendarAdvance(Calendar,X1810,W1811,"f",FALSE)</f>
        <v>#NAME?</v>
      </c>
      <c r="Y1811" s="681" t="e">
        <f ca="1">_xll.qlCalendarAdvance(Calendar,X1811,NDays&amp;"D")</f>
        <v>#NAME?</v>
      </c>
      <c r="Z1811" s="680" t="e">
        <f ca="1"/>
        <v>#N/A</v>
      </c>
      <c r="AA1811" s="685"/>
      <c r="AB1811" s="684"/>
    </row>
    <row r="1812" spans="22:28" x14ac:dyDescent="0.2">
      <c r="V1812" s="687"/>
      <c r="W1812" s="686" t="str">
        <f t="shared" si="35"/>
        <v>1w</v>
      </c>
      <c r="X1812" s="682" t="e">
        <f ca="1">_xll.qlCalendarAdvance(Calendar,X1811,W1812,"f",FALSE)</f>
        <v>#NAME?</v>
      </c>
      <c r="Y1812" s="681" t="e">
        <f ca="1">_xll.qlCalendarAdvance(Calendar,X1812,NDays&amp;"D")</f>
        <v>#NAME?</v>
      </c>
      <c r="Z1812" s="680" t="e">
        <f ca="1"/>
        <v>#N/A</v>
      </c>
      <c r="AA1812" s="685"/>
      <c r="AB1812" s="684"/>
    </row>
    <row r="1813" spans="22:28" x14ac:dyDescent="0.2">
      <c r="V1813" s="687"/>
      <c r="W1813" s="686" t="str">
        <f t="shared" si="35"/>
        <v>1w</v>
      </c>
      <c r="X1813" s="682" t="e">
        <f ca="1">_xll.qlCalendarAdvance(Calendar,X1812,W1813,"f",FALSE)</f>
        <v>#NAME?</v>
      </c>
      <c r="Y1813" s="681" t="e">
        <f ca="1">_xll.qlCalendarAdvance(Calendar,X1813,NDays&amp;"D")</f>
        <v>#NAME?</v>
      </c>
      <c r="Z1813" s="680" t="e">
        <f ca="1"/>
        <v>#N/A</v>
      </c>
      <c r="AA1813" s="685"/>
      <c r="AB1813" s="684"/>
    </row>
    <row r="1814" spans="22:28" x14ac:dyDescent="0.2">
      <c r="V1814" s="687"/>
      <c r="W1814" s="686" t="str">
        <f t="shared" si="35"/>
        <v>1w</v>
      </c>
      <c r="X1814" s="682" t="e">
        <f ca="1">_xll.qlCalendarAdvance(Calendar,X1813,W1814,"f",FALSE)</f>
        <v>#NAME?</v>
      </c>
      <c r="Y1814" s="681" t="e">
        <f ca="1">_xll.qlCalendarAdvance(Calendar,X1814,NDays&amp;"D")</f>
        <v>#NAME?</v>
      </c>
      <c r="Z1814" s="680" t="e">
        <f ca="1"/>
        <v>#N/A</v>
      </c>
      <c r="AA1814" s="685"/>
      <c r="AB1814" s="684"/>
    </row>
    <row r="1815" spans="22:28" x14ac:dyDescent="0.2">
      <c r="V1815" s="687"/>
      <c r="W1815" s="686" t="str">
        <f t="shared" si="35"/>
        <v>1w</v>
      </c>
      <c r="X1815" s="682" t="e">
        <f ca="1">_xll.qlCalendarAdvance(Calendar,X1814,W1815,"f",FALSE)</f>
        <v>#NAME?</v>
      </c>
      <c r="Y1815" s="681" t="e">
        <f ca="1">_xll.qlCalendarAdvance(Calendar,X1815,NDays&amp;"D")</f>
        <v>#NAME?</v>
      </c>
      <c r="Z1815" s="680" t="e">
        <f ca="1"/>
        <v>#N/A</v>
      </c>
      <c r="AA1815" s="685"/>
      <c r="AB1815" s="684"/>
    </row>
    <row r="1816" spans="22:28" x14ac:dyDescent="0.2">
      <c r="V1816" s="687"/>
      <c r="W1816" s="686" t="str">
        <f t="shared" si="35"/>
        <v>1w</v>
      </c>
      <c r="X1816" s="682" t="e">
        <f ca="1">_xll.qlCalendarAdvance(Calendar,X1815,W1816,"f",FALSE)</f>
        <v>#NAME?</v>
      </c>
      <c r="Y1816" s="681" t="e">
        <f ca="1">_xll.qlCalendarAdvance(Calendar,X1816,NDays&amp;"D")</f>
        <v>#NAME?</v>
      </c>
      <c r="Z1816" s="680" t="e">
        <f ca="1"/>
        <v>#N/A</v>
      </c>
      <c r="AA1816" s="685"/>
      <c r="AB1816" s="684"/>
    </row>
    <row r="1817" spans="22:28" x14ac:dyDescent="0.2">
      <c r="V1817" s="687"/>
      <c r="W1817" s="686" t="str">
        <f t="shared" si="35"/>
        <v>1w</v>
      </c>
      <c r="X1817" s="682" t="e">
        <f ca="1">_xll.qlCalendarAdvance(Calendar,X1816,W1817,"f",FALSE)</f>
        <v>#NAME?</v>
      </c>
      <c r="Y1817" s="681" t="e">
        <f ca="1">_xll.qlCalendarAdvance(Calendar,X1817,NDays&amp;"D")</f>
        <v>#NAME?</v>
      </c>
      <c r="Z1817" s="680" t="e">
        <f ca="1"/>
        <v>#N/A</v>
      </c>
      <c r="AA1817" s="685"/>
      <c r="AB1817" s="684"/>
    </row>
    <row r="1818" spans="22:28" x14ac:dyDescent="0.2">
      <c r="V1818" s="687"/>
      <c r="W1818" s="686" t="str">
        <f t="shared" si="35"/>
        <v>1w</v>
      </c>
      <c r="X1818" s="682" t="e">
        <f ca="1">_xll.qlCalendarAdvance(Calendar,X1817,W1818,"f",FALSE)</f>
        <v>#NAME?</v>
      </c>
      <c r="Y1818" s="681" t="e">
        <f ca="1">_xll.qlCalendarAdvance(Calendar,X1818,NDays&amp;"D")</f>
        <v>#NAME?</v>
      </c>
      <c r="Z1818" s="680" t="e">
        <f ca="1"/>
        <v>#N/A</v>
      </c>
      <c r="AA1818" s="685"/>
      <c r="AB1818" s="684"/>
    </row>
    <row r="1819" spans="22:28" x14ac:dyDescent="0.2">
      <c r="V1819" s="687"/>
      <c r="W1819" s="686" t="str">
        <f t="shared" si="35"/>
        <v>1w</v>
      </c>
      <c r="X1819" s="682" t="e">
        <f ca="1">_xll.qlCalendarAdvance(Calendar,X1818,W1819,"f",FALSE)</f>
        <v>#NAME?</v>
      </c>
      <c r="Y1819" s="681" t="e">
        <f ca="1">_xll.qlCalendarAdvance(Calendar,X1819,NDays&amp;"D")</f>
        <v>#NAME?</v>
      </c>
      <c r="Z1819" s="680" t="e">
        <f ca="1"/>
        <v>#N/A</v>
      </c>
      <c r="AA1819" s="685"/>
      <c r="AB1819" s="684"/>
    </row>
    <row r="1820" spans="22:28" x14ac:dyDescent="0.2">
      <c r="V1820" s="687"/>
      <c r="W1820" s="686" t="str">
        <f t="shared" si="35"/>
        <v>1w</v>
      </c>
      <c r="X1820" s="682" t="e">
        <f ca="1">_xll.qlCalendarAdvance(Calendar,X1819,W1820,"f",FALSE)</f>
        <v>#NAME?</v>
      </c>
      <c r="Y1820" s="681" t="e">
        <f ca="1">_xll.qlCalendarAdvance(Calendar,X1820,NDays&amp;"D")</f>
        <v>#NAME?</v>
      </c>
      <c r="Z1820" s="680" t="e">
        <f ca="1"/>
        <v>#N/A</v>
      </c>
      <c r="AA1820" s="685"/>
      <c r="AB1820" s="684"/>
    </row>
    <row r="1821" spans="22:28" x14ac:dyDescent="0.2">
      <c r="V1821" s="687"/>
      <c r="W1821" s="686" t="str">
        <f t="shared" si="35"/>
        <v>1w</v>
      </c>
      <c r="X1821" s="682" t="e">
        <f ca="1">_xll.qlCalendarAdvance(Calendar,X1820,W1821,"f",FALSE)</f>
        <v>#NAME?</v>
      </c>
      <c r="Y1821" s="681" t="e">
        <f ca="1">_xll.qlCalendarAdvance(Calendar,X1821,NDays&amp;"D")</f>
        <v>#NAME?</v>
      </c>
      <c r="Z1821" s="680" t="e">
        <f ca="1"/>
        <v>#N/A</v>
      </c>
      <c r="AA1821" s="685"/>
      <c r="AB1821" s="684"/>
    </row>
    <row r="1822" spans="22:28" x14ac:dyDescent="0.2">
      <c r="V1822" s="687"/>
      <c r="W1822" s="686" t="str">
        <f t="shared" si="35"/>
        <v>1w</v>
      </c>
      <c r="X1822" s="682" t="e">
        <f ca="1">_xll.qlCalendarAdvance(Calendar,X1821,W1822,"f",FALSE)</f>
        <v>#NAME?</v>
      </c>
      <c r="Y1822" s="681" t="e">
        <f ca="1">_xll.qlCalendarAdvance(Calendar,X1822,NDays&amp;"D")</f>
        <v>#NAME?</v>
      </c>
      <c r="Z1822" s="680" t="e">
        <f ca="1"/>
        <v>#N/A</v>
      </c>
      <c r="AA1822" s="685"/>
      <c r="AB1822" s="684"/>
    </row>
    <row r="1823" spans="22:28" x14ac:dyDescent="0.2">
      <c r="V1823" s="687"/>
      <c r="W1823" s="686" t="str">
        <f t="shared" si="35"/>
        <v>1w</v>
      </c>
      <c r="X1823" s="682" t="e">
        <f ca="1">_xll.qlCalendarAdvance(Calendar,X1822,W1823,"f",FALSE)</f>
        <v>#NAME?</v>
      </c>
      <c r="Y1823" s="681" t="e">
        <f ca="1">_xll.qlCalendarAdvance(Calendar,X1823,NDays&amp;"D")</f>
        <v>#NAME?</v>
      </c>
      <c r="Z1823" s="680" t="e">
        <f ca="1"/>
        <v>#N/A</v>
      </c>
      <c r="AA1823" s="685"/>
      <c r="AB1823" s="684"/>
    </row>
    <row r="1824" spans="22:28" x14ac:dyDescent="0.2">
      <c r="V1824" s="687"/>
      <c r="W1824" s="686" t="str">
        <f t="shared" si="35"/>
        <v>1w</v>
      </c>
      <c r="X1824" s="682" t="e">
        <f ca="1">_xll.qlCalendarAdvance(Calendar,X1823,W1824,"f",FALSE)</f>
        <v>#NAME?</v>
      </c>
      <c r="Y1824" s="681" t="e">
        <f ca="1">_xll.qlCalendarAdvance(Calendar,X1824,NDays&amp;"D")</f>
        <v>#NAME?</v>
      </c>
      <c r="Z1824" s="680" t="e">
        <f ca="1"/>
        <v>#N/A</v>
      </c>
      <c r="AA1824" s="685"/>
      <c r="AB1824" s="684"/>
    </row>
    <row r="1825" spans="22:28" x14ac:dyDescent="0.2">
      <c r="V1825" s="687"/>
      <c r="W1825" s="686" t="str">
        <f t="shared" si="35"/>
        <v>1w</v>
      </c>
      <c r="X1825" s="682" t="e">
        <f ca="1">_xll.qlCalendarAdvance(Calendar,X1824,W1825,"f",FALSE)</f>
        <v>#NAME?</v>
      </c>
      <c r="Y1825" s="681" t="e">
        <f ca="1">_xll.qlCalendarAdvance(Calendar,X1825,NDays&amp;"D")</f>
        <v>#NAME?</v>
      </c>
      <c r="Z1825" s="680" t="e">
        <f ca="1"/>
        <v>#N/A</v>
      </c>
      <c r="AA1825" s="685"/>
      <c r="AB1825" s="684"/>
    </row>
    <row r="1826" spans="22:28" x14ac:dyDescent="0.2">
      <c r="V1826" s="687"/>
      <c r="W1826" s="686" t="str">
        <f t="shared" si="35"/>
        <v>1w</v>
      </c>
      <c r="X1826" s="682" t="e">
        <f ca="1">_xll.qlCalendarAdvance(Calendar,X1825,W1826,"f",FALSE)</f>
        <v>#NAME?</v>
      </c>
      <c r="Y1826" s="681" t="e">
        <f ca="1">_xll.qlCalendarAdvance(Calendar,X1826,NDays&amp;"D")</f>
        <v>#NAME?</v>
      </c>
      <c r="Z1826" s="680" t="e">
        <f ca="1"/>
        <v>#N/A</v>
      </c>
      <c r="AA1826" s="685"/>
      <c r="AB1826" s="684"/>
    </row>
    <row r="1827" spans="22:28" x14ac:dyDescent="0.2">
      <c r="V1827" s="687"/>
      <c r="W1827" s="686" t="str">
        <f t="shared" si="35"/>
        <v>1w</v>
      </c>
      <c r="X1827" s="682" t="e">
        <f ca="1">_xll.qlCalendarAdvance(Calendar,X1826,W1827,"f",FALSE)</f>
        <v>#NAME?</v>
      </c>
      <c r="Y1827" s="681" t="e">
        <f ca="1">_xll.qlCalendarAdvance(Calendar,X1827,NDays&amp;"D")</f>
        <v>#NAME?</v>
      </c>
      <c r="Z1827" s="680" t="e">
        <f ca="1"/>
        <v>#N/A</v>
      </c>
      <c r="AA1827" s="685"/>
      <c r="AB1827" s="684"/>
    </row>
    <row r="1828" spans="22:28" x14ac:dyDescent="0.2">
      <c r="V1828" s="687"/>
      <c r="W1828" s="686" t="str">
        <f t="shared" si="35"/>
        <v>1w</v>
      </c>
      <c r="X1828" s="682" t="e">
        <f ca="1">_xll.qlCalendarAdvance(Calendar,X1827,W1828,"f",FALSE)</f>
        <v>#NAME?</v>
      </c>
      <c r="Y1828" s="681" t="e">
        <f ca="1">_xll.qlCalendarAdvance(Calendar,X1828,NDays&amp;"D")</f>
        <v>#NAME?</v>
      </c>
      <c r="Z1828" s="680" t="e">
        <f ca="1"/>
        <v>#N/A</v>
      </c>
      <c r="AA1828" s="685"/>
      <c r="AB1828" s="684"/>
    </row>
    <row r="1829" spans="22:28" x14ac:dyDescent="0.2">
      <c r="V1829" s="687"/>
      <c r="W1829" s="686" t="str">
        <f t="shared" si="35"/>
        <v>1w</v>
      </c>
      <c r="X1829" s="682" t="e">
        <f ca="1">_xll.qlCalendarAdvance(Calendar,X1828,W1829,"f",FALSE)</f>
        <v>#NAME?</v>
      </c>
      <c r="Y1829" s="681" t="e">
        <f ca="1">_xll.qlCalendarAdvance(Calendar,X1829,NDays&amp;"D")</f>
        <v>#NAME?</v>
      </c>
      <c r="Z1829" s="680" t="e">
        <f ca="1"/>
        <v>#N/A</v>
      </c>
      <c r="AA1829" s="685"/>
      <c r="AB1829" s="684"/>
    </row>
    <row r="1830" spans="22:28" x14ac:dyDescent="0.2">
      <c r="V1830" s="687"/>
      <c r="W1830" s="686" t="str">
        <f t="shared" si="35"/>
        <v>1w</v>
      </c>
      <c r="X1830" s="682" t="e">
        <f ca="1">_xll.qlCalendarAdvance(Calendar,X1829,W1830,"f",FALSE)</f>
        <v>#NAME?</v>
      </c>
      <c r="Y1830" s="681" t="e">
        <f ca="1">_xll.qlCalendarAdvance(Calendar,X1830,NDays&amp;"D")</f>
        <v>#NAME?</v>
      </c>
      <c r="Z1830" s="680" t="e">
        <f ca="1"/>
        <v>#N/A</v>
      </c>
      <c r="AA1830" s="685"/>
      <c r="AB1830" s="684"/>
    </row>
    <row r="1831" spans="22:28" x14ac:dyDescent="0.2">
      <c r="V1831" s="687"/>
      <c r="W1831" s="686" t="str">
        <f t="shared" si="35"/>
        <v>1w</v>
      </c>
      <c r="X1831" s="682" t="e">
        <f ca="1">_xll.qlCalendarAdvance(Calendar,X1830,W1831,"f",FALSE)</f>
        <v>#NAME?</v>
      </c>
      <c r="Y1831" s="681" t="e">
        <f ca="1">_xll.qlCalendarAdvance(Calendar,X1831,NDays&amp;"D")</f>
        <v>#NAME?</v>
      </c>
      <c r="Z1831" s="680" t="e">
        <f ca="1"/>
        <v>#N/A</v>
      </c>
      <c r="AA1831" s="685"/>
      <c r="AB1831" s="684"/>
    </row>
    <row r="1832" spans="22:28" x14ac:dyDescent="0.2">
      <c r="V1832" s="687"/>
      <c r="W1832" s="686" t="str">
        <f t="shared" si="35"/>
        <v>1w</v>
      </c>
      <c r="X1832" s="682" t="e">
        <f ca="1">_xll.qlCalendarAdvance(Calendar,X1831,W1832,"f",FALSE)</f>
        <v>#NAME?</v>
      </c>
      <c r="Y1832" s="681" t="e">
        <f ca="1">_xll.qlCalendarAdvance(Calendar,X1832,NDays&amp;"D")</f>
        <v>#NAME?</v>
      </c>
      <c r="Z1832" s="680" t="e">
        <f ca="1"/>
        <v>#N/A</v>
      </c>
      <c r="AA1832" s="685"/>
      <c r="AB1832" s="684"/>
    </row>
    <row r="1833" spans="22:28" x14ac:dyDescent="0.2">
      <c r="V1833" s="687"/>
      <c r="W1833" s="686" t="str">
        <f t="shared" si="35"/>
        <v>1w</v>
      </c>
      <c r="X1833" s="682" t="e">
        <f ca="1">_xll.qlCalendarAdvance(Calendar,X1832,W1833,"f",FALSE)</f>
        <v>#NAME?</v>
      </c>
      <c r="Y1833" s="681" t="e">
        <f ca="1">_xll.qlCalendarAdvance(Calendar,X1833,NDays&amp;"D")</f>
        <v>#NAME?</v>
      </c>
      <c r="Z1833" s="680" t="e">
        <f ca="1"/>
        <v>#N/A</v>
      </c>
      <c r="AA1833" s="685"/>
      <c r="AB1833" s="684"/>
    </row>
    <row r="1834" spans="22:28" x14ac:dyDescent="0.2">
      <c r="V1834" s="687"/>
      <c r="W1834" s="686" t="str">
        <f t="shared" si="35"/>
        <v>1w</v>
      </c>
      <c r="X1834" s="682" t="e">
        <f ca="1">_xll.qlCalendarAdvance(Calendar,X1833,W1834,"f",FALSE)</f>
        <v>#NAME?</v>
      </c>
      <c r="Y1834" s="681" t="e">
        <f ca="1">_xll.qlCalendarAdvance(Calendar,X1834,NDays&amp;"D")</f>
        <v>#NAME?</v>
      </c>
      <c r="Z1834" s="680" t="e">
        <f ca="1"/>
        <v>#N/A</v>
      </c>
      <c r="AA1834" s="685"/>
      <c r="AB1834" s="684"/>
    </row>
    <row r="1835" spans="22:28" x14ac:dyDescent="0.2">
      <c r="V1835" s="687"/>
      <c r="W1835" s="686" t="str">
        <f t="shared" si="35"/>
        <v>1w</v>
      </c>
      <c r="X1835" s="682" t="e">
        <f ca="1">_xll.qlCalendarAdvance(Calendar,X1834,W1835,"f",FALSE)</f>
        <v>#NAME?</v>
      </c>
      <c r="Y1835" s="681" t="e">
        <f ca="1">_xll.qlCalendarAdvance(Calendar,X1835,NDays&amp;"D")</f>
        <v>#NAME?</v>
      </c>
      <c r="Z1835" s="680" t="e">
        <f ca="1"/>
        <v>#N/A</v>
      </c>
      <c r="AA1835" s="685"/>
      <c r="AB1835" s="684"/>
    </row>
    <row r="1836" spans="22:28" x14ac:dyDescent="0.2">
      <c r="V1836" s="687"/>
      <c r="W1836" s="686" t="str">
        <f t="shared" si="35"/>
        <v>1w</v>
      </c>
      <c r="X1836" s="682" t="e">
        <f ca="1">_xll.qlCalendarAdvance(Calendar,X1835,W1836,"f",FALSE)</f>
        <v>#NAME?</v>
      </c>
      <c r="Y1836" s="681" t="e">
        <f ca="1">_xll.qlCalendarAdvance(Calendar,X1836,NDays&amp;"D")</f>
        <v>#NAME?</v>
      </c>
      <c r="Z1836" s="680" t="e">
        <f ca="1"/>
        <v>#N/A</v>
      </c>
      <c r="AA1836" s="685"/>
      <c r="AB1836" s="684"/>
    </row>
    <row r="1837" spans="22:28" x14ac:dyDescent="0.2">
      <c r="V1837" s="687"/>
      <c r="W1837" s="686" t="str">
        <f t="shared" si="35"/>
        <v>1w</v>
      </c>
      <c r="X1837" s="682" t="e">
        <f ca="1">_xll.qlCalendarAdvance(Calendar,X1836,W1837,"f",FALSE)</f>
        <v>#NAME?</v>
      </c>
      <c r="Y1837" s="681" t="e">
        <f ca="1">_xll.qlCalendarAdvance(Calendar,X1837,NDays&amp;"D")</f>
        <v>#NAME?</v>
      </c>
      <c r="Z1837" s="680" t="e">
        <f ca="1"/>
        <v>#N/A</v>
      </c>
      <c r="AA1837" s="685"/>
      <c r="AB1837" s="684"/>
    </row>
    <row r="1838" spans="22:28" x14ac:dyDescent="0.2">
      <c r="V1838" s="687"/>
      <c r="W1838" s="686" t="str">
        <f t="shared" si="35"/>
        <v>1w</v>
      </c>
      <c r="X1838" s="682" t="e">
        <f ca="1">_xll.qlCalendarAdvance(Calendar,X1837,W1838,"f",FALSE)</f>
        <v>#NAME?</v>
      </c>
      <c r="Y1838" s="681" t="e">
        <f ca="1">_xll.qlCalendarAdvance(Calendar,X1838,NDays&amp;"D")</f>
        <v>#NAME?</v>
      </c>
      <c r="Z1838" s="680" t="e">
        <f ca="1"/>
        <v>#N/A</v>
      </c>
      <c r="AA1838" s="685"/>
      <c r="AB1838" s="684"/>
    </row>
    <row r="1839" spans="22:28" x14ac:dyDescent="0.2">
      <c r="V1839" s="687"/>
      <c r="W1839" s="686" t="str">
        <f t="shared" si="35"/>
        <v>1w</v>
      </c>
      <c r="X1839" s="682" t="e">
        <f ca="1">_xll.qlCalendarAdvance(Calendar,X1838,W1839,"f",FALSE)</f>
        <v>#NAME?</v>
      </c>
      <c r="Y1839" s="681" t="e">
        <f ca="1">_xll.qlCalendarAdvance(Calendar,X1839,NDays&amp;"D")</f>
        <v>#NAME?</v>
      </c>
      <c r="Z1839" s="680" t="e">
        <f ca="1"/>
        <v>#N/A</v>
      </c>
      <c r="AA1839" s="685"/>
      <c r="AB1839" s="684"/>
    </row>
    <row r="1840" spans="22:28" x14ac:dyDescent="0.2">
      <c r="V1840" s="687"/>
      <c r="W1840" s="686" t="str">
        <f t="shared" si="35"/>
        <v>1w</v>
      </c>
      <c r="X1840" s="682" t="e">
        <f ca="1">_xll.qlCalendarAdvance(Calendar,X1839,W1840,"f",FALSE)</f>
        <v>#NAME?</v>
      </c>
      <c r="Y1840" s="681" t="e">
        <f ca="1">_xll.qlCalendarAdvance(Calendar,X1840,NDays&amp;"D")</f>
        <v>#NAME?</v>
      </c>
      <c r="Z1840" s="680" t="e">
        <f ca="1"/>
        <v>#N/A</v>
      </c>
      <c r="AA1840" s="685"/>
      <c r="AB1840" s="684"/>
    </row>
    <row r="1841" spans="22:28" x14ac:dyDescent="0.2">
      <c r="V1841" s="687"/>
      <c r="W1841" s="686" t="str">
        <f t="shared" si="35"/>
        <v>1w</v>
      </c>
      <c r="X1841" s="682" t="e">
        <f ca="1">_xll.qlCalendarAdvance(Calendar,X1840,W1841,"f",FALSE)</f>
        <v>#NAME?</v>
      </c>
      <c r="Y1841" s="681" t="e">
        <f ca="1">_xll.qlCalendarAdvance(Calendar,X1841,NDays&amp;"D")</f>
        <v>#NAME?</v>
      </c>
      <c r="Z1841" s="680" t="e">
        <f ca="1"/>
        <v>#N/A</v>
      </c>
      <c r="AA1841" s="685"/>
      <c r="AB1841" s="684"/>
    </row>
    <row r="1842" spans="22:28" x14ac:dyDescent="0.2">
      <c r="V1842" s="687"/>
      <c r="W1842" s="686" t="str">
        <f t="shared" si="35"/>
        <v>1w</v>
      </c>
      <c r="X1842" s="682" t="e">
        <f ca="1">_xll.qlCalendarAdvance(Calendar,X1841,W1842,"f",FALSE)</f>
        <v>#NAME?</v>
      </c>
      <c r="Y1842" s="681" t="e">
        <f ca="1">_xll.qlCalendarAdvance(Calendar,X1842,NDays&amp;"D")</f>
        <v>#NAME?</v>
      </c>
      <c r="Z1842" s="680" t="e">
        <f ca="1"/>
        <v>#N/A</v>
      </c>
      <c r="AA1842" s="685"/>
      <c r="AB1842" s="684"/>
    </row>
    <row r="1843" spans="22:28" x14ac:dyDescent="0.2">
      <c r="V1843" s="687"/>
      <c r="W1843" s="686" t="str">
        <f t="shared" si="35"/>
        <v>1w</v>
      </c>
      <c r="X1843" s="682" t="e">
        <f ca="1">_xll.qlCalendarAdvance(Calendar,X1842,W1843,"f",FALSE)</f>
        <v>#NAME?</v>
      </c>
      <c r="Y1843" s="681" t="e">
        <f ca="1">_xll.qlCalendarAdvance(Calendar,X1843,NDays&amp;"D")</f>
        <v>#NAME?</v>
      </c>
      <c r="Z1843" s="680" t="e">
        <f ca="1"/>
        <v>#N/A</v>
      </c>
      <c r="AA1843" s="685"/>
      <c r="AB1843" s="684"/>
    </row>
    <row r="1844" spans="22:28" x14ac:dyDescent="0.2">
      <c r="V1844" s="687"/>
      <c r="W1844" s="686" t="str">
        <f t="shared" si="35"/>
        <v>1w</v>
      </c>
      <c r="X1844" s="682" t="e">
        <f ca="1">_xll.qlCalendarAdvance(Calendar,X1843,W1844,"f",FALSE)</f>
        <v>#NAME?</v>
      </c>
      <c r="Y1844" s="681" t="e">
        <f ca="1">_xll.qlCalendarAdvance(Calendar,X1844,NDays&amp;"D")</f>
        <v>#NAME?</v>
      </c>
      <c r="Z1844" s="680" t="e">
        <f ca="1"/>
        <v>#N/A</v>
      </c>
      <c r="AA1844" s="685"/>
      <c r="AB1844" s="684"/>
    </row>
    <row r="1845" spans="22:28" x14ac:dyDescent="0.2">
      <c r="V1845" s="687"/>
      <c r="W1845" s="686" t="str">
        <f t="shared" si="35"/>
        <v>1w</v>
      </c>
      <c r="X1845" s="682" t="e">
        <f ca="1">_xll.qlCalendarAdvance(Calendar,X1844,W1845,"f",FALSE)</f>
        <v>#NAME?</v>
      </c>
      <c r="Y1845" s="681" t="e">
        <f ca="1">_xll.qlCalendarAdvance(Calendar,X1845,NDays&amp;"D")</f>
        <v>#NAME?</v>
      </c>
      <c r="Z1845" s="680" t="e">
        <f ca="1"/>
        <v>#N/A</v>
      </c>
      <c r="AA1845" s="685"/>
      <c r="AB1845" s="684"/>
    </row>
    <row r="1846" spans="22:28" x14ac:dyDescent="0.2">
      <c r="V1846" s="687"/>
      <c r="W1846" s="686" t="str">
        <f t="shared" si="35"/>
        <v>1w</v>
      </c>
      <c r="X1846" s="682" t="e">
        <f ca="1">_xll.qlCalendarAdvance(Calendar,X1845,W1846,"f",FALSE)</f>
        <v>#NAME?</v>
      </c>
      <c r="Y1846" s="681" t="e">
        <f ca="1">_xll.qlCalendarAdvance(Calendar,X1846,NDays&amp;"D")</f>
        <v>#NAME?</v>
      </c>
      <c r="Z1846" s="680" t="e">
        <f ca="1"/>
        <v>#N/A</v>
      </c>
      <c r="AA1846" s="685"/>
      <c r="AB1846" s="684"/>
    </row>
    <row r="1847" spans="22:28" x14ac:dyDescent="0.2">
      <c r="V1847" s="687"/>
      <c r="W1847" s="686" t="str">
        <f t="shared" si="35"/>
        <v>1w</v>
      </c>
      <c r="X1847" s="682" t="e">
        <f ca="1">_xll.qlCalendarAdvance(Calendar,X1846,W1847,"f",FALSE)</f>
        <v>#NAME?</v>
      </c>
      <c r="Y1847" s="681" t="e">
        <f ca="1">_xll.qlCalendarAdvance(Calendar,X1847,NDays&amp;"D")</f>
        <v>#NAME?</v>
      </c>
      <c r="Z1847" s="680" t="e">
        <f ca="1"/>
        <v>#N/A</v>
      </c>
      <c r="AA1847" s="685"/>
      <c r="AB1847" s="684"/>
    </row>
    <row r="1848" spans="22:28" x14ac:dyDescent="0.2">
      <c r="V1848" s="687"/>
      <c r="W1848" s="686" t="str">
        <f t="shared" si="35"/>
        <v>1w</v>
      </c>
      <c r="X1848" s="682" t="e">
        <f ca="1">_xll.qlCalendarAdvance(Calendar,X1847,W1848,"f",FALSE)</f>
        <v>#NAME?</v>
      </c>
      <c r="Y1848" s="681" t="e">
        <f ca="1">_xll.qlCalendarAdvance(Calendar,X1848,NDays&amp;"D")</f>
        <v>#NAME?</v>
      </c>
      <c r="Z1848" s="680" t="e">
        <f ca="1"/>
        <v>#N/A</v>
      </c>
      <c r="AA1848" s="685"/>
      <c r="AB1848" s="684"/>
    </row>
    <row r="1849" spans="22:28" x14ac:dyDescent="0.2">
      <c r="V1849" s="687"/>
      <c r="W1849" s="686" t="str">
        <f t="shared" si="35"/>
        <v>1w</v>
      </c>
      <c r="X1849" s="682" t="e">
        <f ca="1">_xll.qlCalendarAdvance(Calendar,X1848,W1849,"f",FALSE)</f>
        <v>#NAME?</v>
      </c>
      <c r="Y1849" s="681" t="e">
        <f ca="1">_xll.qlCalendarAdvance(Calendar,X1849,NDays&amp;"D")</f>
        <v>#NAME?</v>
      </c>
      <c r="Z1849" s="680" t="e">
        <f ca="1"/>
        <v>#N/A</v>
      </c>
      <c r="AA1849" s="685"/>
      <c r="AB1849" s="684"/>
    </row>
    <row r="1850" spans="22:28" x14ac:dyDescent="0.2">
      <c r="V1850" s="687"/>
      <c r="W1850" s="686" t="str">
        <f t="shared" si="35"/>
        <v>1w</v>
      </c>
      <c r="X1850" s="682" t="e">
        <f ca="1">_xll.qlCalendarAdvance(Calendar,X1849,W1850,"f",FALSE)</f>
        <v>#NAME?</v>
      </c>
      <c r="Y1850" s="681" t="e">
        <f ca="1">_xll.qlCalendarAdvance(Calendar,X1850,NDays&amp;"D")</f>
        <v>#NAME?</v>
      </c>
      <c r="Z1850" s="680" t="e">
        <f ca="1"/>
        <v>#N/A</v>
      </c>
      <c r="AA1850" s="685"/>
      <c r="AB1850" s="684"/>
    </row>
    <row r="1851" spans="22:28" x14ac:dyDescent="0.2">
      <c r="V1851" s="687"/>
      <c r="W1851" s="686" t="str">
        <f t="shared" si="35"/>
        <v>1w</v>
      </c>
      <c r="X1851" s="682" t="e">
        <f ca="1">_xll.qlCalendarAdvance(Calendar,X1850,W1851,"f",FALSE)</f>
        <v>#NAME?</v>
      </c>
      <c r="Y1851" s="681" t="e">
        <f ca="1">_xll.qlCalendarAdvance(Calendar,X1851,NDays&amp;"D")</f>
        <v>#NAME?</v>
      </c>
      <c r="Z1851" s="680" t="e">
        <f ca="1"/>
        <v>#N/A</v>
      </c>
      <c r="AA1851" s="685"/>
      <c r="AB1851" s="684"/>
    </row>
    <row r="1852" spans="22:28" x14ac:dyDescent="0.2">
      <c r="V1852" s="687"/>
      <c r="W1852" s="686" t="str">
        <f t="shared" si="35"/>
        <v>1w</v>
      </c>
      <c r="X1852" s="682" t="e">
        <f ca="1">_xll.qlCalendarAdvance(Calendar,X1851,W1852,"f",FALSE)</f>
        <v>#NAME?</v>
      </c>
      <c r="Y1852" s="681" t="e">
        <f ca="1">_xll.qlCalendarAdvance(Calendar,X1852,NDays&amp;"D")</f>
        <v>#NAME?</v>
      </c>
      <c r="Z1852" s="680" t="e">
        <f ca="1"/>
        <v>#N/A</v>
      </c>
      <c r="AA1852" s="685"/>
      <c r="AB1852" s="684"/>
    </row>
    <row r="1853" spans="22:28" x14ac:dyDescent="0.2">
      <c r="V1853" s="687"/>
      <c r="W1853" s="686" t="str">
        <f t="shared" si="35"/>
        <v>1w</v>
      </c>
      <c r="X1853" s="682" t="e">
        <f ca="1">_xll.qlCalendarAdvance(Calendar,X1852,W1853,"f",FALSE)</f>
        <v>#NAME?</v>
      </c>
      <c r="Y1853" s="681" t="e">
        <f ca="1">_xll.qlCalendarAdvance(Calendar,X1853,NDays&amp;"D")</f>
        <v>#NAME?</v>
      </c>
      <c r="Z1853" s="680" t="e">
        <f ca="1"/>
        <v>#N/A</v>
      </c>
      <c r="AA1853" s="685"/>
      <c r="AB1853" s="684"/>
    </row>
    <row r="1854" spans="22:28" x14ac:dyDescent="0.2">
      <c r="V1854" s="687"/>
      <c r="W1854" s="686" t="str">
        <f t="shared" si="35"/>
        <v>1w</v>
      </c>
      <c r="X1854" s="682" t="e">
        <f ca="1">_xll.qlCalendarAdvance(Calendar,X1853,W1854,"f",FALSE)</f>
        <v>#NAME?</v>
      </c>
      <c r="Y1854" s="681" t="e">
        <f ca="1">_xll.qlCalendarAdvance(Calendar,X1854,NDays&amp;"D")</f>
        <v>#NAME?</v>
      </c>
      <c r="Z1854" s="680" t="e">
        <f ca="1"/>
        <v>#N/A</v>
      </c>
      <c r="AA1854" s="685"/>
      <c r="AB1854" s="684"/>
    </row>
    <row r="1855" spans="22:28" x14ac:dyDescent="0.2">
      <c r="V1855" s="687"/>
      <c r="W1855" s="686" t="str">
        <f t="shared" si="35"/>
        <v>1w</v>
      </c>
      <c r="X1855" s="682" t="e">
        <f ca="1">_xll.qlCalendarAdvance(Calendar,X1854,W1855,"f",FALSE)</f>
        <v>#NAME?</v>
      </c>
      <c r="Y1855" s="681" t="e">
        <f ca="1">_xll.qlCalendarAdvance(Calendar,X1855,NDays&amp;"D")</f>
        <v>#NAME?</v>
      </c>
      <c r="Z1855" s="680" t="e">
        <f ca="1"/>
        <v>#N/A</v>
      </c>
      <c r="AA1855" s="685"/>
      <c r="AB1855" s="684"/>
    </row>
    <row r="1856" spans="22:28" x14ac:dyDescent="0.2">
      <c r="V1856" s="687"/>
      <c r="W1856" s="686" t="str">
        <f t="shared" si="35"/>
        <v>1w</v>
      </c>
      <c r="X1856" s="682" t="e">
        <f ca="1">_xll.qlCalendarAdvance(Calendar,X1855,W1856,"f",FALSE)</f>
        <v>#NAME?</v>
      </c>
      <c r="Y1856" s="681" t="e">
        <f ca="1">_xll.qlCalendarAdvance(Calendar,X1856,NDays&amp;"D")</f>
        <v>#NAME?</v>
      </c>
      <c r="Z1856" s="680" t="e">
        <f ca="1"/>
        <v>#N/A</v>
      </c>
      <c r="AA1856" s="685"/>
      <c r="AB1856" s="684"/>
    </row>
    <row r="1857" spans="22:28" x14ac:dyDescent="0.2">
      <c r="V1857" s="687"/>
      <c r="W1857" s="686" t="str">
        <f t="shared" si="35"/>
        <v>1w</v>
      </c>
      <c r="X1857" s="682" t="e">
        <f ca="1">_xll.qlCalendarAdvance(Calendar,X1856,W1857,"f",FALSE)</f>
        <v>#NAME?</v>
      </c>
      <c r="Y1857" s="681" t="e">
        <f ca="1">_xll.qlCalendarAdvance(Calendar,X1857,NDays&amp;"D")</f>
        <v>#NAME?</v>
      </c>
      <c r="Z1857" s="680" t="e">
        <f ca="1"/>
        <v>#N/A</v>
      </c>
      <c r="AA1857" s="685"/>
      <c r="AB1857" s="684"/>
    </row>
    <row r="1858" spans="22:28" x14ac:dyDescent="0.2">
      <c r="V1858" s="687"/>
      <c r="W1858" s="686" t="str">
        <f t="shared" si="35"/>
        <v>1w</v>
      </c>
      <c r="X1858" s="682" t="e">
        <f ca="1">_xll.qlCalendarAdvance(Calendar,X1857,W1858,"f",FALSE)</f>
        <v>#NAME?</v>
      </c>
      <c r="Y1858" s="681" t="e">
        <f ca="1">_xll.qlCalendarAdvance(Calendar,X1858,NDays&amp;"D")</f>
        <v>#NAME?</v>
      </c>
      <c r="Z1858" s="680" t="e">
        <f ca="1"/>
        <v>#N/A</v>
      </c>
      <c r="AA1858" s="685"/>
      <c r="AB1858" s="684"/>
    </row>
    <row r="1859" spans="22:28" x14ac:dyDescent="0.2">
      <c r="V1859" s="687"/>
      <c r="W1859" s="686" t="str">
        <f t="shared" si="35"/>
        <v>1w</v>
      </c>
      <c r="X1859" s="682" t="e">
        <f ca="1">_xll.qlCalendarAdvance(Calendar,X1858,W1859,"f",FALSE)</f>
        <v>#NAME?</v>
      </c>
      <c r="Y1859" s="681" t="e">
        <f ca="1">_xll.qlCalendarAdvance(Calendar,X1859,NDays&amp;"D")</f>
        <v>#NAME?</v>
      </c>
      <c r="Z1859" s="680" t="e">
        <f ca="1"/>
        <v>#N/A</v>
      </c>
      <c r="AA1859" s="685"/>
      <c r="AB1859" s="684"/>
    </row>
    <row r="1860" spans="22:28" x14ac:dyDescent="0.2">
      <c r="V1860" s="687"/>
      <c r="W1860" s="686" t="str">
        <f t="shared" si="35"/>
        <v>1w</v>
      </c>
      <c r="X1860" s="682" t="e">
        <f ca="1">_xll.qlCalendarAdvance(Calendar,X1859,W1860,"f",FALSE)</f>
        <v>#NAME?</v>
      </c>
      <c r="Y1860" s="681" t="e">
        <f ca="1">_xll.qlCalendarAdvance(Calendar,X1860,NDays&amp;"D")</f>
        <v>#NAME?</v>
      </c>
      <c r="Z1860" s="680" t="e">
        <f ca="1"/>
        <v>#N/A</v>
      </c>
      <c r="AA1860" s="685"/>
      <c r="AB1860" s="684"/>
    </row>
    <row r="1861" spans="22:28" x14ac:dyDescent="0.2">
      <c r="V1861" s="687"/>
      <c r="W1861" s="686" t="str">
        <f t="shared" si="35"/>
        <v>1w</v>
      </c>
      <c r="X1861" s="682" t="e">
        <f ca="1">_xll.qlCalendarAdvance(Calendar,X1860,W1861,"f",FALSE)</f>
        <v>#NAME?</v>
      </c>
      <c r="Y1861" s="681" t="e">
        <f ca="1">_xll.qlCalendarAdvance(Calendar,X1861,NDays&amp;"D")</f>
        <v>#NAME?</v>
      </c>
      <c r="Z1861" s="680" t="e">
        <f ca="1"/>
        <v>#N/A</v>
      </c>
      <c r="AA1861" s="685"/>
      <c r="AB1861" s="684"/>
    </row>
    <row r="1862" spans="22:28" x14ac:dyDescent="0.2">
      <c r="V1862" s="687"/>
      <c r="W1862" s="686" t="str">
        <f t="shared" si="35"/>
        <v>1w</v>
      </c>
      <c r="X1862" s="682" t="e">
        <f ca="1">_xll.qlCalendarAdvance(Calendar,X1861,W1862,"f",FALSE)</f>
        <v>#NAME?</v>
      </c>
      <c r="Y1862" s="681" t="e">
        <f ca="1">_xll.qlCalendarAdvance(Calendar,X1862,NDays&amp;"D")</f>
        <v>#NAME?</v>
      </c>
      <c r="Z1862" s="680" t="e">
        <f ca="1"/>
        <v>#N/A</v>
      </c>
      <c r="AA1862" s="685"/>
      <c r="AB1862" s="684"/>
    </row>
    <row r="1863" spans="22:28" x14ac:dyDescent="0.2">
      <c r="V1863" s="687"/>
      <c r="W1863" s="686" t="str">
        <f t="shared" si="35"/>
        <v>1w</v>
      </c>
      <c r="X1863" s="682" t="e">
        <f ca="1">_xll.qlCalendarAdvance(Calendar,X1862,W1863,"f",FALSE)</f>
        <v>#NAME?</v>
      </c>
      <c r="Y1863" s="681" t="e">
        <f ca="1">_xll.qlCalendarAdvance(Calendar,X1863,NDays&amp;"D")</f>
        <v>#NAME?</v>
      </c>
      <c r="Z1863" s="680" t="e">
        <f ca="1"/>
        <v>#N/A</v>
      </c>
      <c r="AA1863" s="685"/>
      <c r="AB1863" s="684"/>
    </row>
    <row r="1864" spans="22:28" x14ac:dyDescent="0.2">
      <c r="V1864" s="687"/>
      <c r="W1864" s="686" t="str">
        <f t="shared" si="35"/>
        <v>1w</v>
      </c>
      <c r="X1864" s="682" t="e">
        <f ca="1">_xll.qlCalendarAdvance(Calendar,X1863,W1864,"f",FALSE)</f>
        <v>#NAME?</v>
      </c>
      <c r="Y1864" s="681" t="e">
        <f ca="1">_xll.qlCalendarAdvance(Calendar,X1864,NDays&amp;"D")</f>
        <v>#NAME?</v>
      </c>
      <c r="Z1864" s="680" t="e">
        <f ca="1"/>
        <v>#N/A</v>
      </c>
      <c r="AA1864" s="685"/>
      <c r="AB1864" s="684"/>
    </row>
    <row r="1865" spans="22:28" x14ac:dyDescent="0.2">
      <c r="V1865" s="687"/>
      <c r="W1865" s="686" t="str">
        <f t="shared" si="35"/>
        <v>1w</v>
      </c>
      <c r="X1865" s="682" t="e">
        <f ca="1">_xll.qlCalendarAdvance(Calendar,X1864,W1865,"f",FALSE)</f>
        <v>#NAME?</v>
      </c>
      <c r="Y1865" s="681" t="e">
        <f ca="1">_xll.qlCalendarAdvance(Calendar,X1865,NDays&amp;"D")</f>
        <v>#NAME?</v>
      </c>
      <c r="Z1865" s="680" t="e">
        <f ca="1"/>
        <v>#N/A</v>
      </c>
      <c r="AA1865" s="685"/>
      <c r="AB1865" s="684"/>
    </row>
    <row r="1866" spans="22:28" x14ac:dyDescent="0.2">
      <c r="V1866" s="687"/>
      <c r="W1866" s="686" t="str">
        <f t="shared" si="35"/>
        <v>1w</v>
      </c>
      <c r="X1866" s="682" t="e">
        <f ca="1">_xll.qlCalendarAdvance(Calendar,X1865,W1866,"f",FALSE)</f>
        <v>#NAME?</v>
      </c>
      <c r="Y1866" s="681" t="e">
        <f ca="1">_xll.qlCalendarAdvance(Calendar,X1866,NDays&amp;"D")</f>
        <v>#NAME?</v>
      </c>
      <c r="Z1866" s="680" t="e">
        <f ca="1"/>
        <v>#N/A</v>
      </c>
      <c r="AA1866" s="685"/>
      <c r="AB1866" s="684"/>
    </row>
    <row r="1867" spans="22:28" x14ac:dyDescent="0.2">
      <c r="V1867" s="687"/>
      <c r="W1867" s="686" t="str">
        <f t="shared" si="35"/>
        <v>1w</v>
      </c>
      <c r="X1867" s="682" t="e">
        <f ca="1">_xll.qlCalendarAdvance(Calendar,X1866,W1867,"f",FALSE)</f>
        <v>#NAME?</v>
      </c>
      <c r="Y1867" s="681" t="e">
        <f ca="1">_xll.qlCalendarAdvance(Calendar,X1867,NDays&amp;"D")</f>
        <v>#NAME?</v>
      </c>
      <c r="Z1867" s="680" t="e">
        <f ca="1"/>
        <v>#N/A</v>
      </c>
      <c r="AA1867" s="685"/>
      <c r="AB1867" s="684"/>
    </row>
    <row r="1868" spans="22:28" x14ac:dyDescent="0.2">
      <c r="V1868" s="687"/>
      <c r="W1868" s="686" t="str">
        <f t="shared" si="35"/>
        <v>1w</v>
      </c>
      <c r="X1868" s="682" t="e">
        <f ca="1">_xll.qlCalendarAdvance(Calendar,X1867,W1868,"f",FALSE)</f>
        <v>#NAME?</v>
      </c>
      <c r="Y1868" s="681" t="e">
        <f ca="1">_xll.qlCalendarAdvance(Calendar,X1868,NDays&amp;"D")</f>
        <v>#NAME?</v>
      </c>
      <c r="Z1868" s="680" t="e">
        <f ca="1"/>
        <v>#N/A</v>
      </c>
      <c r="AA1868" s="685"/>
      <c r="AB1868" s="684"/>
    </row>
    <row r="1869" spans="22:28" x14ac:dyDescent="0.2">
      <c r="V1869" s="687"/>
      <c r="W1869" s="686" t="str">
        <f t="shared" si="35"/>
        <v>1w</v>
      </c>
      <c r="X1869" s="682" t="e">
        <f ca="1">_xll.qlCalendarAdvance(Calendar,X1868,W1869,"f",FALSE)</f>
        <v>#NAME?</v>
      </c>
      <c r="Y1869" s="681" t="e">
        <f ca="1">_xll.qlCalendarAdvance(Calendar,X1869,NDays&amp;"D")</f>
        <v>#NAME?</v>
      </c>
      <c r="Z1869" s="680" t="e">
        <f ca="1"/>
        <v>#N/A</v>
      </c>
      <c r="AA1869" s="685"/>
      <c r="AB1869" s="684"/>
    </row>
    <row r="1870" spans="22:28" x14ac:dyDescent="0.2">
      <c r="V1870" s="687"/>
      <c r="W1870" s="686" t="str">
        <f t="shared" si="35"/>
        <v>1w</v>
      </c>
      <c r="X1870" s="682" t="e">
        <f ca="1">_xll.qlCalendarAdvance(Calendar,X1869,W1870,"f",FALSE)</f>
        <v>#NAME?</v>
      </c>
      <c r="Y1870" s="681" t="e">
        <f ca="1">_xll.qlCalendarAdvance(Calendar,X1870,NDays&amp;"D")</f>
        <v>#NAME?</v>
      </c>
      <c r="Z1870" s="680" t="e">
        <f ca="1"/>
        <v>#N/A</v>
      </c>
      <c r="AA1870" s="685"/>
      <c r="AB1870" s="684"/>
    </row>
    <row r="1871" spans="22:28" x14ac:dyDescent="0.2">
      <c r="V1871" s="687"/>
      <c r="W1871" s="686" t="str">
        <f t="shared" si="35"/>
        <v>1w</v>
      </c>
      <c r="X1871" s="682" t="e">
        <f ca="1">_xll.qlCalendarAdvance(Calendar,X1870,W1871,"f",FALSE)</f>
        <v>#NAME?</v>
      </c>
      <c r="Y1871" s="681" t="e">
        <f ca="1">_xll.qlCalendarAdvance(Calendar,X1871,NDays&amp;"D")</f>
        <v>#NAME?</v>
      </c>
      <c r="Z1871" s="680" t="e">
        <f ca="1"/>
        <v>#N/A</v>
      </c>
      <c r="AA1871" s="685"/>
      <c r="AB1871" s="684"/>
    </row>
    <row r="1872" spans="22:28" x14ac:dyDescent="0.2">
      <c r="V1872" s="687"/>
      <c r="W1872" s="686" t="str">
        <f t="shared" si="35"/>
        <v>1w</v>
      </c>
      <c r="X1872" s="682" t="e">
        <f ca="1">_xll.qlCalendarAdvance(Calendar,X1871,W1872,"f",FALSE)</f>
        <v>#NAME?</v>
      </c>
      <c r="Y1872" s="681" t="e">
        <f ca="1">_xll.qlCalendarAdvance(Calendar,X1872,NDays&amp;"D")</f>
        <v>#NAME?</v>
      </c>
      <c r="Z1872" s="680" t="e">
        <f ca="1"/>
        <v>#N/A</v>
      </c>
      <c r="AA1872" s="685"/>
      <c r="AB1872" s="684"/>
    </row>
    <row r="1873" spans="22:28" x14ac:dyDescent="0.2">
      <c r="V1873" s="687"/>
      <c r="W1873" s="686" t="str">
        <f t="shared" si="35"/>
        <v>1w</v>
      </c>
      <c r="X1873" s="682" t="e">
        <f ca="1">_xll.qlCalendarAdvance(Calendar,X1872,W1873,"f",FALSE)</f>
        <v>#NAME?</v>
      </c>
      <c r="Y1873" s="681" t="e">
        <f ca="1">_xll.qlCalendarAdvance(Calendar,X1873,NDays&amp;"D")</f>
        <v>#NAME?</v>
      </c>
      <c r="Z1873" s="680" t="e">
        <f ca="1"/>
        <v>#N/A</v>
      </c>
      <c r="AA1873" s="685"/>
      <c r="AB1873" s="684"/>
    </row>
    <row r="1874" spans="22:28" x14ac:dyDescent="0.2">
      <c r="V1874" s="687"/>
      <c r="W1874" s="686" t="str">
        <f t="shared" ref="W1874:W1937" si="36">W1873</f>
        <v>1w</v>
      </c>
      <c r="X1874" s="682" t="e">
        <f ca="1">_xll.qlCalendarAdvance(Calendar,X1873,W1874,"f",FALSE)</f>
        <v>#NAME?</v>
      </c>
      <c r="Y1874" s="681" t="e">
        <f ca="1">_xll.qlCalendarAdvance(Calendar,X1874,NDays&amp;"D")</f>
        <v>#NAME?</v>
      </c>
      <c r="Z1874" s="680" t="e">
        <f ca="1"/>
        <v>#N/A</v>
      </c>
      <c r="AA1874" s="685"/>
      <c r="AB1874" s="684"/>
    </row>
    <row r="1875" spans="22:28" x14ac:dyDescent="0.2">
      <c r="V1875" s="687"/>
      <c r="W1875" s="686" t="str">
        <f t="shared" si="36"/>
        <v>1w</v>
      </c>
      <c r="X1875" s="682" t="e">
        <f ca="1">_xll.qlCalendarAdvance(Calendar,X1874,W1875,"f",FALSE)</f>
        <v>#NAME?</v>
      </c>
      <c r="Y1875" s="681" t="e">
        <f ca="1">_xll.qlCalendarAdvance(Calendar,X1875,NDays&amp;"D")</f>
        <v>#NAME?</v>
      </c>
      <c r="Z1875" s="680" t="e">
        <f ca="1"/>
        <v>#N/A</v>
      </c>
      <c r="AA1875" s="685"/>
      <c r="AB1875" s="684"/>
    </row>
    <row r="1876" spans="22:28" x14ac:dyDescent="0.2">
      <c r="V1876" s="687"/>
      <c r="W1876" s="686" t="str">
        <f t="shared" si="36"/>
        <v>1w</v>
      </c>
      <c r="X1876" s="682" t="e">
        <f ca="1">_xll.qlCalendarAdvance(Calendar,X1875,W1876,"f",FALSE)</f>
        <v>#NAME?</v>
      </c>
      <c r="Y1876" s="681" t="e">
        <f ca="1">_xll.qlCalendarAdvance(Calendar,X1876,NDays&amp;"D")</f>
        <v>#NAME?</v>
      </c>
      <c r="Z1876" s="680" t="e">
        <f ca="1"/>
        <v>#N/A</v>
      </c>
      <c r="AA1876" s="685"/>
      <c r="AB1876" s="684"/>
    </row>
    <row r="1877" spans="22:28" x14ac:dyDescent="0.2">
      <c r="V1877" s="687"/>
      <c r="W1877" s="686" t="str">
        <f t="shared" si="36"/>
        <v>1w</v>
      </c>
      <c r="X1877" s="682" t="e">
        <f ca="1">_xll.qlCalendarAdvance(Calendar,X1876,W1877,"f",FALSE)</f>
        <v>#NAME?</v>
      </c>
      <c r="Y1877" s="681" t="e">
        <f ca="1">_xll.qlCalendarAdvance(Calendar,X1877,NDays&amp;"D")</f>
        <v>#NAME?</v>
      </c>
      <c r="Z1877" s="680" t="e">
        <f ca="1"/>
        <v>#N/A</v>
      </c>
      <c r="AA1877" s="685"/>
      <c r="AB1877" s="684"/>
    </row>
    <row r="1878" spans="22:28" x14ac:dyDescent="0.2">
      <c r="V1878" s="687"/>
      <c r="W1878" s="686" t="str">
        <f t="shared" si="36"/>
        <v>1w</v>
      </c>
      <c r="X1878" s="682" t="e">
        <f ca="1">_xll.qlCalendarAdvance(Calendar,X1877,W1878,"f",FALSE)</f>
        <v>#NAME?</v>
      </c>
      <c r="Y1878" s="681" t="e">
        <f ca="1">_xll.qlCalendarAdvance(Calendar,X1878,NDays&amp;"D")</f>
        <v>#NAME?</v>
      </c>
      <c r="Z1878" s="680" t="e">
        <f ca="1"/>
        <v>#N/A</v>
      </c>
      <c r="AA1878" s="685"/>
      <c r="AB1878" s="684"/>
    </row>
    <row r="1879" spans="22:28" x14ac:dyDescent="0.2">
      <c r="V1879" s="687"/>
      <c r="W1879" s="686" t="str">
        <f t="shared" si="36"/>
        <v>1w</v>
      </c>
      <c r="X1879" s="682" t="e">
        <f ca="1">_xll.qlCalendarAdvance(Calendar,X1878,W1879,"f",FALSE)</f>
        <v>#NAME?</v>
      </c>
      <c r="Y1879" s="681" t="e">
        <f ca="1">_xll.qlCalendarAdvance(Calendar,X1879,NDays&amp;"D")</f>
        <v>#NAME?</v>
      </c>
      <c r="Z1879" s="680" t="e">
        <f ca="1"/>
        <v>#N/A</v>
      </c>
      <c r="AA1879" s="685"/>
      <c r="AB1879" s="684"/>
    </row>
    <row r="1880" spans="22:28" x14ac:dyDescent="0.2">
      <c r="V1880" s="687"/>
      <c r="W1880" s="686" t="str">
        <f t="shared" si="36"/>
        <v>1w</v>
      </c>
      <c r="X1880" s="682" t="e">
        <f ca="1">_xll.qlCalendarAdvance(Calendar,X1879,W1880,"f",FALSE)</f>
        <v>#NAME?</v>
      </c>
      <c r="Y1880" s="681" t="e">
        <f ca="1">_xll.qlCalendarAdvance(Calendar,X1880,NDays&amp;"D")</f>
        <v>#NAME?</v>
      </c>
      <c r="Z1880" s="680" t="e">
        <f ca="1"/>
        <v>#N/A</v>
      </c>
      <c r="AA1880" s="685"/>
      <c r="AB1880" s="684"/>
    </row>
    <row r="1881" spans="22:28" x14ac:dyDescent="0.2">
      <c r="V1881" s="687"/>
      <c r="W1881" s="686" t="str">
        <f t="shared" si="36"/>
        <v>1w</v>
      </c>
      <c r="X1881" s="682" t="e">
        <f ca="1">_xll.qlCalendarAdvance(Calendar,X1880,W1881,"f",FALSE)</f>
        <v>#NAME?</v>
      </c>
      <c r="Y1881" s="681" t="e">
        <f ca="1">_xll.qlCalendarAdvance(Calendar,X1881,NDays&amp;"D")</f>
        <v>#NAME?</v>
      </c>
      <c r="Z1881" s="680" t="e">
        <f ca="1"/>
        <v>#N/A</v>
      </c>
      <c r="AA1881" s="685"/>
      <c r="AB1881" s="684"/>
    </row>
    <row r="1882" spans="22:28" x14ac:dyDescent="0.2">
      <c r="V1882" s="687"/>
      <c r="W1882" s="686" t="str">
        <f t="shared" si="36"/>
        <v>1w</v>
      </c>
      <c r="X1882" s="682" t="e">
        <f ca="1">_xll.qlCalendarAdvance(Calendar,X1881,W1882,"f",FALSE)</f>
        <v>#NAME?</v>
      </c>
      <c r="Y1882" s="681" t="e">
        <f ca="1">_xll.qlCalendarAdvance(Calendar,X1882,NDays&amp;"D")</f>
        <v>#NAME?</v>
      </c>
      <c r="Z1882" s="680" t="e">
        <f ca="1"/>
        <v>#N/A</v>
      </c>
      <c r="AA1882" s="685"/>
      <c r="AB1882" s="684"/>
    </row>
    <row r="1883" spans="22:28" x14ac:dyDescent="0.2">
      <c r="V1883" s="687"/>
      <c r="W1883" s="686" t="str">
        <f t="shared" si="36"/>
        <v>1w</v>
      </c>
      <c r="X1883" s="682" t="e">
        <f ca="1">_xll.qlCalendarAdvance(Calendar,X1882,W1883,"f",FALSE)</f>
        <v>#NAME?</v>
      </c>
      <c r="Y1883" s="681" t="e">
        <f ca="1">_xll.qlCalendarAdvance(Calendar,X1883,NDays&amp;"D")</f>
        <v>#NAME?</v>
      </c>
      <c r="Z1883" s="680" t="e">
        <f ca="1"/>
        <v>#N/A</v>
      </c>
      <c r="AA1883" s="685"/>
      <c r="AB1883" s="684"/>
    </row>
    <row r="1884" spans="22:28" x14ac:dyDescent="0.2">
      <c r="V1884" s="687"/>
      <c r="W1884" s="686" t="str">
        <f t="shared" si="36"/>
        <v>1w</v>
      </c>
      <c r="X1884" s="682" t="e">
        <f ca="1">_xll.qlCalendarAdvance(Calendar,X1883,W1884,"f",FALSE)</f>
        <v>#NAME?</v>
      </c>
      <c r="Y1884" s="681" t="e">
        <f ca="1">_xll.qlCalendarAdvance(Calendar,X1884,NDays&amp;"D")</f>
        <v>#NAME?</v>
      </c>
      <c r="Z1884" s="680" t="e">
        <f ca="1"/>
        <v>#N/A</v>
      </c>
      <c r="AA1884" s="685"/>
      <c r="AB1884" s="684"/>
    </row>
    <row r="1885" spans="22:28" x14ac:dyDescent="0.2">
      <c r="V1885" s="687"/>
      <c r="W1885" s="686" t="str">
        <f t="shared" si="36"/>
        <v>1w</v>
      </c>
      <c r="X1885" s="682" t="e">
        <f ca="1">_xll.qlCalendarAdvance(Calendar,X1884,W1885,"f",FALSE)</f>
        <v>#NAME?</v>
      </c>
      <c r="Y1885" s="681" t="e">
        <f ca="1">_xll.qlCalendarAdvance(Calendar,X1885,NDays&amp;"D")</f>
        <v>#NAME?</v>
      </c>
      <c r="Z1885" s="680" t="e">
        <f ca="1"/>
        <v>#N/A</v>
      </c>
      <c r="AA1885" s="685"/>
      <c r="AB1885" s="684"/>
    </row>
    <row r="1886" spans="22:28" x14ac:dyDescent="0.2">
      <c r="V1886" s="687"/>
      <c r="W1886" s="686" t="str">
        <f t="shared" si="36"/>
        <v>1w</v>
      </c>
      <c r="X1886" s="682" t="e">
        <f ca="1">_xll.qlCalendarAdvance(Calendar,X1885,W1886,"f",FALSE)</f>
        <v>#NAME?</v>
      </c>
      <c r="Y1886" s="681" t="e">
        <f ca="1">_xll.qlCalendarAdvance(Calendar,X1886,NDays&amp;"D")</f>
        <v>#NAME?</v>
      </c>
      <c r="Z1886" s="680" t="e">
        <f ca="1"/>
        <v>#N/A</v>
      </c>
      <c r="AA1886" s="685"/>
      <c r="AB1886" s="684"/>
    </row>
    <row r="1887" spans="22:28" x14ac:dyDescent="0.2">
      <c r="V1887" s="687"/>
      <c r="W1887" s="686" t="str">
        <f t="shared" si="36"/>
        <v>1w</v>
      </c>
      <c r="X1887" s="682" t="e">
        <f ca="1">_xll.qlCalendarAdvance(Calendar,X1886,W1887,"f",FALSE)</f>
        <v>#NAME?</v>
      </c>
      <c r="Y1887" s="681" t="e">
        <f ca="1">_xll.qlCalendarAdvance(Calendar,X1887,NDays&amp;"D")</f>
        <v>#NAME?</v>
      </c>
      <c r="Z1887" s="680" t="e">
        <f ca="1"/>
        <v>#N/A</v>
      </c>
      <c r="AA1887" s="685"/>
      <c r="AB1887" s="684"/>
    </row>
    <row r="1888" spans="22:28" x14ac:dyDescent="0.2">
      <c r="V1888" s="687"/>
      <c r="W1888" s="686" t="str">
        <f t="shared" si="36"/>
        <v>1w</v>
      </c>
      <c r="X1888" s="682" t="e">
        <f ca="1">_xll.qlCalendarAdvance(Calendar,X1887,W1888,"f",FALSE)</f>
        <v>#NAME?</v>
      </c>
      <c r="Y1888" s="681" t="e">
        <f ca="1">_xll.qlCalendarAdvance(Calendar,X1888,NDays&amp;"D")</f>
        <v>#NAME?</v>
      </c>
      <c r="Z1888" s="680" t="e">
        <f ca="1"/>
        <v>#N/A</v>
      </c>
      <c r="AA1888" s="685"/>
      <c r="AB1888" s="684"/>
    </row>
    <row r="1889" spans="22:28" x14ac:dyDescent="0.2">
      <c r="V1889" s="687"/>
      <c r="W1889" s="686" t="str">
        <f t="shared" si="36"/>
        <v>1w</v>
      </c>
      <c r="X1889" s="682" t="e">
        <f ca="1">_xll.qlCalendarAdvance(Calendar,X1888,W1889,"f",FALSE)</f>
        <v>#NAME?</v>
      </c>
      <c r="Y1889" s="681" t="e">
        <f ca="1">_xll.qlCalendarAdvance(Calendar,X1889,NDays&amp;"D")</f>
        <v>#NAME?</v>
      </c>
      <c r="Z1889" s="680" t="e">
        <f ca="1"/>
        <v>#N/A</v>
      </c>
      <c r="AA1889" s="685"/>
      <c r="AB1889" s="684"/>
    </row>
    <row r="1890" spans="22:28" x14ac:dyDescent="0.2">
      <c r="V1890" s="687"/>
      <c r="W1890" s="686" t="str">
        <f t="shared" si="36"/>
        <v>1w</v>
      </c>
      <c r="X1890" s="682" t="e">
        <f ca="1">_xll.qlCalendarAdvance(Calendar,X1889,W1890,"f",FALSE)</f>
        <v>#NAME?</v>
      </c>
      <c r="Y1890" s="681" t="e">
        <f ca="1">_xll.qlCalendarAdvance(Calendar,X1890,NDays&amp;"D")</f>
        <v>#NAME?</v>
      </c>
      <c r="Z1890" s="680" t="e">
        <f ca="1"/>
        <v>#N/A</v>
      </c>
      <c r="AA1890" s="685"/>
      <c r="AB1890" s="684"/>
    </row>
    <row r="1891" spans="22:28" x14ac:dyDescent="0.2">
      <c r="V1891" s="687"/>
      <c r="W1891" s="686" t="str">
        <f t="shared" si="36"/>
        <v>1w</v>
      </c>
      <c r="X1891" s="682" t="e">
        <f ca="1">_xll.qlCalendarAdvance(Calendar,X1890,W1891,"f",FALSE)</f>
        <v>#NAME?</v>
      </c>
      <c r="Y1891" s="681" t="e">
        <f ca="1">_xll.qlCalendarAdvance(Calendar,X1891,NDays&amp;"D")</f>
        <v>#NAME?</v>
      </c>
      <c r="Z1891" s="680" t="e">
        <f ca="1"/>
        <v>#N/A</v>
      </c>
      <c r="AA1891" s="685"/>
      <c r="AB1891" s="684"/>
    </row>
    <row r="1892" spans="22:28" x14ac:dyDescent="0.2">
      <c r="V1892" s="687"/>
      <c r="W1892" s="686" t="str">
        <f t="shared" si="36"/>
        <v>1w</v>
      </c>
      <c r="X1892" s="682" t="e">
        <f ca="1">_xll.qlCalendarAdvance(Calendar,X1891,W1892,"f",FALSE)</f>
        <v>#NAME?</v>
      </c>
      <c r="Y1892" s="681" t="e">
        <f ca="1">_xll.qlCalendarAdvance(Calendar,X1892,NDays&amp;"D")</f>
        <v>#NAME?</v>
      </c>
      <c r="Z1892" s="680" t="e">
        <f ca="1"/>
        <v>#N/A</v>
      </c>
      <c r="AA1892" s="685"/>
      <c r="AB1892" s="684"/>
    </row>
    <row r="1893" spans="22:28" x14ac:dyDescent="0.2">
      <c r="V1893" s="687"/>
      <c r="W1893" s="686" t="str">
        <f t="shared" si="36"/>
        <v>1w</v>
      </c>
      <c r="X1893" s="682" t="e">
        <f ca="1">_xll.qlCalendarAdvance(Calendar,X1892,W1893,"f",FALSE)</f>
        <v>#NAME?</v>
      </c>
      <c r="Y1893" s="681" t="e">
        <f ca="1">_xll.qlCalendarAdvance(Calendar,X1893,NDays&amp;"D")</f>
        <v>#NAME?</v>
      </c>
      <c r="Z1893" s="680" t="e">
        <f ca="1"/>
        <v>#N/A</v>
      </c>
      <c r="AA1893" s="685"/>
      <c r="AB1893" s="684"/>
    </row>
    <row r="1894" spans="22:28" x14ac:dyDescent="0.2">
      <c r="V1894" s="687"/>
      <c r="W1894" s="686" t="str">
        <f t="shared" si="36"/>
        <v>1w</v>
      </c>
      <c r="X1894" s="682" t="e">
        <f ca="1">_xll.qlCalendarAdvance(Calendar,X1893,W1894,"f",FALSE)</f>
        <v>#NAME?</v>
      </c>
      <c r="Y1894" s="681" t="e">
        <f ca="1">_xll.qlCalendarAdvance(Calendar,X1894,NDays&amp;"D")</f>
        <v>#NAME?</v>
      </c>
      <c r="Z1894" s="680" t="e">
        <f ca="1"/>
        <v>#N/A</v>
      </c>
      <c r="AA1894" s="685"/>
      <c r="AB1894" s="684"/>
    </row>
    <row r="1895" spans="22:28" x14ac:dyDescent="0.2">
      <c r="V1895" s="687"/>
      <c r="W1895" s="686" t="str">
        <f t="shared" si="36"/>
        <v>1w</v>
      </c>
      <c r="X1895" s="682" t="e">
        <f ca="1">_xll.qlCalendarAdvance(Calendar,X1894,W1895,"f",FALSE)</f>
        <v>#NAME?</v>
      </c>
      <c r="Y1895" s="681" t="e">
        <f ca="1">_xll.qlCalendarAdvance(Calendar,X1895,NDays&amp;"D")</f>
        <v>#NAME?</v>
      </c>
      <c r="Z1895" s="680" t="e">
        <f ca="1"/>
        <v>#N/A</v>
      </c>
      <c r="AA1895" s="685"/>
      <c r="AB1895" s="684"/>
    </row>
    <row r="1896" spans="22:28" x14ac:dyDescent="0.2">
      <c r="V1896" s="687"/>
      <c r="W1896" s="686" t="str">
        <f t="shared" si="36"/>
        <v>1w</v>
      </c>
      <c r="X1896" s="682" t="e">
        <f ca="1">_xll.qlCalendarAdvance(Calendar,X1895,W1896,"f",FALSE)</f>
        <v>#NAME?</v>
      </c>
      <c r="Y1896" s="681" t="e">
        <f ca="1">_xll.qlCalendarAdvance(Calendar,X1896,NDays&amp;"D")</f>
        <v>#NAME?</v>
      </c>
      <c r="Z1896" s="680" t="e">
        <f ca="1"/>
        <v>#N/A</v>
      </c>
      <c r="AA1896" s="685"/>
      <c r="AB1896" s="684"/>
    </row>
    <row r="1897" spans="22:28" x14ac:dyDescent="0.2">
      <c r="V1897" s="687"/>
      <c r="W1897" s="686" t="str">
        <f t="shared" si="36"/>
        <v>1w</v>
      </c>
      <c r="X1897" s="682" t="e">
        <f ca="1">_xll.qlCalendarAdvance(Calendar,X1896,W1897,"f",FALSE)</f>
        <v>#NAME?</v>
      </c>
      <c r="Y1897" s="681" t="e">
        <f ca="1">_xll.qlCalendarAdvance(Calendar,X1897,NDays&amp;"D")</f>
        <v>#NAME?</v>
      </c>
      <c r="Z1897" s="680" t="e">
        <f ca="1"/>
        <v>#N/A</v>
      </c>
      <c r="AA1897" s="685"/>
      <c r="AB1897" s="684"/>
    </row>
    <row r="1898" spans="22:28" x14ac:dyDescent="0.2">
      <c r="V1898" s="687"/>
      <c r="W1898" s="686" t="str">
        <f t="shared" si="36"/>
        <v>1w</v>
      </c>
      <c r="X1898" s="682" t="e">
        <f ca="1">_xll.qlCalendarAdvance(Calendar,X1897,W1898,"f",FALSE)</f>
        <v>#NAME?</v>
      </c>
      <c r="Y1898" s="681" t="e">
        <f ca="1">_xll.qlCalendarAdvance(Calendar,X1898,NDays&amp;"D")</f>
        <v>#NAME?</v>
      </c>
      <c r="Z1898" s="680" t="e">
        <f ca="1"/>
        <v>#N/A</v>
      </c>
      <c r="AA1898" s="685"/>
      <c r="AB1898" s="684"/>
    </row>
    <row r="1899" spans="22:28" x14ac:dyDescent="0.2">
      <c r="V1899" s="687"/>
      <c r="W1899" s="686" t="str">
        <f t="shared" si="36"/>
        <v>1w</v>
      </c>
      <c r="X1899" s="682" t="e">
        <f ca="1">_xll.qlCalendarAdvance(Calendar,X1898,W1899,"f",FALSE)</f>
        <v>#NAME?</v>
      </c>
      <c r="Y1899" s="681" t="e">
        <f ca="1">_xll.qlCalendarAdvance(Calendar,X1899,NDays&amp;"D")</f>
        <v>#NAME?</v>
      </c>
      <c r="Z1899" s="680" t="e">
        <f ca="1"/>
        <v>#N/A</v>
      </c>
      <c r="AA1899" s="685"/>
      <c r="AB1899" s="684"/>
    </row>
    <row r="1900" spans="22:28" x14ac:dyDescent="0.2">
      <c r="V1900" s="687"/>
      <c r="W1900" s="686" t="str">
        <f t="shared" si="36"/>
        <v>1w</v>
      </c>
      <c r="X1900" s="682" t="e">
        <f ca="1">_xll.qlCalendarAdvance(Calendar,X1899,W1900,"f",FALSE)</f>
        <v>#NAME?</v>
      </c>
      <c r="Y1900" s="681" t="e">
        <f ca="1">_xll.qlCalendarAdvance(Calendar,X1900,NDays&amp;"D")</f>
        <v>#NAME?</v>
      </c>
      <c r="Z1900" s="680" t="e">
        <f ca="1"/>
        <v>#N/A</v>
      </c>
      <c r="AA1900" s="685"/>
      <c r="AB1900" s="684"/>
    </row>
    <row r="1901" spans="22:28" x14ac:dyDescent="0.2">
      <c r="V1901" s="687"/>
      <c r="W1901" s="686" t="str">
        <f t="shared" si="36"/>
        <v>1w</v>
      </c>
      <c r="X1901" s="682" t="e">
        <f ca="1">_xll.qlCalendarAdvance(Calendar,X1900,W1901,"f",FALSE)</f>
        <v>#NAME?</v>
      </c>
      <c r="Y1901" s="681" t="e">
        <f ca="1">_xll.qlCalendarAdvance(Calendar,X1901,NDays&amp;"D")</f>
        <v>#NAME?</v>
      </c>
      <c r="Z1901" s="680" t="e">
        <f ca="1"/>
        <v>#N/A</v>
      </c>
      <c r="AA1901" s="685"/>
      <c r="AB1901" s="684"/>
    </row>
    <row r="1902" spans="22:28" x14ac:dyDescent="0.2">
      <c r="V1902" s="687"/>
      <c r="W1902" s="686" t="str">
        <f t="shared" si="36"/>
        <v>1w</v>
      </c>
      <c r="X1902" s="682" t="e">
        <f ca="1">_xll.qlCalendarAdvance(Calendar,X1901,W1902,"f",FALSE)</f>
        <v>#NAME?</v>
      </c>
      <c r="Y1902" s="681" t="e">
        <f ca="1">_xll.qlCalendarAdvance(Calendar,X1902,NDays&amp;"D")</f>
        <v>#NAME?</v>
      </c>
      <c r="Z1902" s="680" t="e">
        <f ca="1"/>
        <v>#N/A</v>
      </c>
      <c r="AA1902" s="685"/>
      <c r="AB1902" s="684"/>
    </row>
    <row r="1903" spans="22:28" x14ac:dyDescent="0.2">
      <c r="V1903" s="687"/>
      <c r="W1903" s="686" t="str">
        <f t="shared" si="36"/>
        <v>1w</v>
      </c>
      <c r="X1903" s="682" t="e">
        <f ca="1">_xll.qlCalendarAdvance(Calendar,X1902,W1903,"f",FALSE)</f>
        <v>#NAME?</v>
      </c>
      <c r="Y1903" s="681" t="e">
        <f ca="1">_xll.qlCalendarAdvance(Calendar,X1903,NDays&amp;"D")</f>
        <v>#NAME?</v>
      </c>
      <c r="Z1903" s="680" t="e">
        <f ca="1"/>
        <v>#N/A</v>
      </c>
      <c r="AA1903" s="685"/>
      <c r="AB1903" s="684"/>
    </row>
    <row r="1904" spans="22:28" x14ac:dyDescent="0.2">
      <c r="V1904" s="687"/>
      <c r="W1904" s="686" t="str">
        <f t="shared" si="36"/>
        <v>1w</v>
      </c>
      <c r="X1904" s="682" t="e">
        <f ca="1">_xll.qlCalendarAdvance(Calendar,X1903,W1904,"f",FALSE)</f>
        <v>#NAME?</v>
      </c>
      <c r="Y1904" s="681" t="e">
        <f ca="1">_xll.qlCalendarAdvance(Calendar,X1904,NDays&amp;"D")</f>
        <v>#NAME?</v>
      </c>
      <c r="Z1904" s="680" t="e">
        <f ca="1"/>
        <v>#N/A</v>
      </c>
      <c r="AA1904" s="685"/>
      <c r="AB1904" s="684"/>
    </row>
    <row r="1905" spans="22:28" x14ac:dyDescent="0.2">
      <c r="V1905" s="687"/>
      <c r="W1905" s="686" t="str">
        <f t="shared" si="36"/>
        <v>1w</v>
      </c>
      <c r="X1905" s="682" t="e">
        <f ca="1">_xll.qlCalendarAdvance(Calendar,X1904,W1905,"f",FALSE)</f>
        <v>#NAME?</v>
      </c>
      <c r="Y1905" s="681" t="e">
        <f ca="1">_xll.qlCalendarAdvance(Calendar,X1905,NDays&amp;"D")</f>
        <v>#NAME?</v>
      </c>
      <c r="Z1905" s="680" t="e">
        <f ca="1"/>
        <v>#N/A</v>
      </c>
      <c r="AA1905" s="685"/>
      <c r="AB1905" s="684"/>
    </row>
    <row r="1906" spans="22:28" x14ac:dyDescent="0.2">
      <c r="V1906" s="687"/>
      <c r="W1906" s="686" t="str">
        <f t="shared" si="36"/>
        <v>1w</v>
      </c>
      <c r="X1906" s="682" t="e">
        <f ca="1">_xll.qlCalendarAdvance(Calendar,X1905,W1906,"f",FALSE)</f>
        <v>#NAME?</v>
      </c>
      <c r="Y1906" s="681" t="e">
        <f ca="1">_xll.qlCalendarAdvance(Calendar,X1906,NDays&amp;"D")</f>
        <v>#NAME?</v>
      </c>
      <c r="Z1906" s="680" t="e">
        <f ca="1"/>
        <v>#N/A</v>
      </c>
      <c r="AA1906" s="685"/>
      <c r="AB1906" s="684"/>
    </row>
    <row r="1907" spans="22:28" x14ac:dyDescent="0.2">
      <c r="V1907" s="687"/>
      <c r="W1907" s="686" t="str">
        <f t="shared" si="36"/>
        <v>1w</v>
      </c>
      <c r="X1907" s="682" t="e">
        <f ca="1">_xll.qlCalendarAdvance(Calendar,X1906,W1907,"f",FALSE)</f>
        <v>#NAME?</v>
      </c>
      <c r="Y1907" s="681" t="e">
        <f ca="1">_xll.qlCalendarAdvance(Calendar,X1907,NDays&amp;"D")</f>
        <v>#NAME?</v>
      </c>
      <c r="Z1907" s="680" t="e">
        <f ca="1"/>
        <v>#N/A</v>
      </c>
      <c r="AA1907" s="685"/>
      <c r="AB1907" s="684"/>
    </row>
    <row r="1908" spans="22:28" x14ac:dyDescent="0.2">
      <c r="V1908" s="687"/>
      <c r="W1908" s="686" t="str">
        <f t="shared" si="36"/>
        <v>1w</v>
      </c>
      <c r="X1908" s="682" t="e">
        <f ca="1">_xll.qlCalendarAdvance(Calendar,X1907,W1908,"f",FALSE)</f>
        <v>#NAME?</v>
      </c>
      <c r="Y1908" s="681" t="e">
        <f ca="1">_xll.qlCalendarAdvance(Calendar,X1908,NDays&amp;"D")</f>
        <v>#NAME?</v>
      </c>
      <c r="Z1908" s="680" t="e">
        <f ca="1"/>
        <v>#N/A</v>
      </c>
      <c r="AA1908" s="685"/>
      <c r="AB1908" s="684"/>
    </row>
    <row r="1909" spans="22:28" x14ac:dyDescent="0.2">
      <c r="V1909" s="687"/>
      <c r="W1909" s="686" t="str">
        <f t="shared" si="36"/>
        <v>1w</v>
      </c>
      <c r="X1909" s="682" t="e">
        <f ca="1">_xll.qlCalendarAdvance(Calendar,X1908,W1909,"f",FALSE)</f>
        <v>#NAME?</v>
      </c>
      <c r="Y1909" s="681" t="e">
        <f ca="1">_xll.qlCalendarAdvance(Calendar,X1909,NDays&amp;"D")</f>
        <v>#NAME?</v>
      </c>
      <c r="Z1909" s="680" t="e">
        <f ca="1"/>
        <v>#N/A</v>
      </c>
      <c r="AA1909" s="685"/>
      <c r="AB1909" s="684"/>
    </row>
    <row r="1910" spans="22:28" x14ac:dyDescent="0.2">
      <c r="V1910" s="687"/>
      <c r="W1910" s="686" t="str">
        <f t="shared" si="36"/>
        <v>1w</v>
      </c>
      <c r="X1910" s="682" t="e">
        <f ca="1">_xll.qlCalendarAdvance(Calendar,X1909,W1910,"f",FALSE)</f>
        <v>#NAME?</v>
      </c>
      <c r="Y1910" s="681" t="e">
        <f ca="1">_xll.qlCalendarAdvance(Calendar,X1910,NDays&amp;"D")</f>
        <v>#NAME?</v>
      </c>
      <c r="Z1910" s="680" t="e">
        <f ca="1"/>
        <v>#N/A</v>
      </c>
      <c r="AA1910" s="685"/>
      <c r="AB1910" s="684"/>
    </row>
    <row r="1911" spans="22:28" x14ac:dyDescent="0.2">
      <c r="V1911" s="687"/>
      <c r="W1911" s="686" t="str">
        <f t="shared" si="36"/>
        <v>1w</v>
      </c>
      <c r="X1911" s="682" t="e">
        <f ca="1">_xll.qlCalendarAdvance(Calendar,X1910,W1911,"f",FALSE)</f>
        <v>#NAME?</v>
      </c>
      <c r="Y1911" s="681" t="e">
        <f ca="1">_xll.qlCalendarAdvance(Calendar,X1911,NDays&amp;"D")</f>
        <v>#NAME?</v>
      </c>
      <c r="Z1911" s="680" t="e">
        <f ca="1"/>
        <v>#N/A</v>
      </c>
      <c r="AA1911" s="685"/>
      <c r="AB1911" s="684"/>
    </row>
    <row r="1912" spans="22:28" x14ac:dyDescent="0.2">
      <c r="V1912" s="687"/>
      <c r="W1912" s="686" t="str">
        <f t="shared" si="36"/>
        <v>1w</v>
      </c>
      <c r="X1912" s="682" t="e">
        <f ca="1">_xll.qlCalendarAdvance(Calendar,X1911,W1912,"f",FALSE)</f>
        <v>#NAME?</v>
      </c>
      <c r="Y1912" s="681" t="e">
        <f ca="1">_xll.qlCalendarAdvance(Calendar,X1912,NDays&amp;"D")</f>
        <v>#NAME?</v>
      </c>
      <c r="Z1912" s="680" t="e">
        <f ca="1"/>
        <v>#N/A</v>
      </c>
      <c r="AA1912" s="685"/>
      <c r="AB1912" s="684"/>
    </row>
    <row r="1913" spans="22:28" x14ac:dyDescent="0.2">
      <c r="V1913" s="687"/>
      <c r="W1913" s="686" t="str">
        <f t="shared" si="36"/>
        <v>1w</v>
      </c>
      <c r="X1913" s="682" t="e">
        <f ca="1">_xll.qlCalendarAdvance(Calendar,X1912,W1913,"f",FALSE)</f>
        <v>#NAME?</v>
      </c>
      <c r="Y1913" s="681" t="e">
        <f ca="1">_xll.qlCalendarAdvance(Calendar,X1913,NDays&amp;"D")</f>
        <v>#NAME?</v>
      </c>
      <c r="Z1913" s="680" t="e">
        <f ca="1"/>
        <v>#N/A</v>
      </c>
      <c r="AA1913" s="685"/>
      <c r="AB1913" s="684"/>
    </row>
    <row r="1914" spans="22:28" x14ac:dyDescent="0.2">
      <c r="V1914" s="687"/>
      <c r="W1914" s="686" t="str">
        <f t="shared" si="36"/>
        <v>1w</v>
      </c>
      <c r="X1914" s="682" t="e">
        <f ca="1">_xll.qlCalendarAdvance(Calendar,X1913,W1914,"f",FALSE)</f>
        <v>#NAME?</v>
      </c>
      <c r="Y1914" s="681" t="e">
        <f ca="1">_xll.qlCalendarAdvance(Calendar,X1914,NDays&amp;"D")</f>
        <v>#NAME?</v>
      </c>
      <c r="Z1914" s="680" t="e">
        <f ca="1"/>
        <v>#N/A</v>
      </c>
      <c r="AA1914" s="685"/>
      <c r="AB1914" s="684"/>
    </row>
    <row r="1915" spans="22:28" x14ac:dyDescent="0.2">
      <c r="V1915" s="687"/>
      <c r="W1915" s="686" t="str">
        <f t="shared" si="36"/>
        <v>1w</v>
      </c>
      <c r="X1915" s="682" t="e">
        <f ca="1">_xll.qlCalendarAdvance(Calendar,X1914,W1915,"f",FALSE)</f>
        <v>#NAME?</v>
      </c>
      <c r="Y1915" s="681" t="e">
        <f ca="1">_xll.qlCalendarAdvance(Calendar,X1915,NDays&amp;"D")</f>
        <v>#NAME?</v>
      </c>
      <c r="Z1915" s="680" t="e">
        <f ca="1"/>
        <v>#N/A</v>
      </c>
      <c r="AA1915" s="685"/>
      <c r="AB1915" s="684"/>
    </row>
    <row r="1916" spans="22:28" x14ac:dyDescent="0.2">
      <c r="V1916" s="687"/>
      <c r="W1916" s="686" t="str">
        <f t="shared" si="36"/>
        <v>1w</v>
      </c>
      <c r="X1916" s="682" t="e">
        <f ca="1">_xll.qlCalendarAdvance(Calendar,X1915,W1916,"f",FALSE)</f>
        <v>#NAME?</v>
      </c>
      <c r="Y1916" s="681" t="e">
        <f ca="1">_xll.qlCalendarAdvance(Calendar,X1916,NDays&amp;"D")</f>
        <v>#NAME?</v>
      </c>
      <c r="Z1916" s="680" t="e">
        <f ca="1"/>
        <v>#N/A</v>
      </c>
      <c r="AA1916" s="685"/>
      <c r="AB1916" s="684"/>
    </row>
    <row r="1917" spans="22:28" x14ac:dyDescent="0.2">
      <c r="V1917" s="687"/>
      <c r="W1917" s="686" t="str">
        <f t="shared" si="36"/>
        <v>1w</v>
      </c>
      <c r="X1917" s="682" t="e">
        <f ca="1">_xll.qlCalendarAdvance(Calendar,X1916,W1917,"f",FALSE)</f>
        <v>#NAME?</v>
      </c>
      <c r="Y1917" s="681" t="e">
        <f ca="1">_xll.qlCalendarAdvance(Calendar,X1917,NDays&amp;"D")</f>
        <v>#NAME?</v>
      </c>
      <c r="Z1917" s="680" t="e">
        <f ca="1"/>
        <v>#N/A</v>
      </c>
      <c r="AA1917" s="685"/>
      <c r="AB1917" s="684"/>
    </row>
    <row r="1918" spans="22:28" x14ac:dyDescent="0.2">
      <c r="V1918" s="687"/>
      <c r="W1918" s="686" t="str">
        <f t="shared" si="36"/>
        <v>1w</v>
      </c>
      <c r="X1918" s="682" t="e">
        <f ca="1">_xll.qlCalendarAdvance(Calendar,X1917,W1918,"f",FALSE)</f>
        <v>#NAME?</v>
      </c>
      <c r="Y1918" s="681" t="e">
        <f ca="1">_xll.qlCalendarAdvance(Calendar,X1918,NDays&amp;"D")</f>
        <v>#NAME?</v>
      </c>
      <c r="Z1918" s="680" t="e">
        <f ca="1"/>
        <v>#N/A</v>
      </c>
      <c r="AA1918" s="685"/>
      <c r="AB1918" s="684"/>
    </row>
    <row r="1919" spans="22:28" x14ac:dyDescent="0.2">
      <c r="V1919" s="687"/>
      <c r="W1919" s="686" t="str">
        <f t="shared" si="36"/>
        <v>1w</v>
      </c>
      <c r="X1919" s="682" t="e">
        <f ca="1">_xll.qlCalendarAdvance(Calendar,X1918,W1919,"f",FALSE)</f>
        <v>#NAME?</v>
      </c>
      <c r="Y1919" s="681" t="e">
        <f ca="1">_xll.qlCalendarAdvance(Calendar,X1919,NDays&amp;"D")</f>
        <v>#NAME?</v>
      </c>
      <c r="Z1919" s="680" t="e">
        <f ca="1"/>
        <v>#N/A</v>
      </c>
      <c r="AA1919" s="685"/>
      <c r="AB1919" s="684"/>
    </row>
    <row r="1920" spans="22:28" x14ac:dyDescent="0.2">
      <c r="V1920" s="687"/>
      <c r="W1920" s="686" t="str">
        <f t="shared" si="36"/>
        <v>1w</v>
      </c>
      <c r="X1920" s="682" t="e">
        <f ca="1">_xll.qlCalendarAdvance(Calendar,X1919,W1920,"f",FALSE)</f>
        <v>#NAME?</v>
      </c>
      <c r="Y1920" s="681" t="e">
        <f ca="1">_xll.qlCalendarAdvance(Calendar,X1920,NDays&amp;"D")</f>
        <v>#NAME?</v>
      </c>
      <c r="Z1920" s="680" t="e">
        <f ca="1"/>
        <v>#N/A</v>
      </c>
      <c r="AA1920" s="685"/>
      <c r="AB1920" s="684"/>
    </row>
    <row r="1921" spans="22:28" x14ac:dyDescent="0.2">
      <c r="V1921" s="687"/>
      <c r="W1921" s="686" t="str">
        <f t="shared" si="36"/>
        <v>1w</v>
      </c>
      <c r="X1921" s="682" t="e">
        <f ca="1">_xll.qlCalendarAdvance(Calendar,X1920,W1921,"f",FALSE)</f>
        <v>#NAME?</v>
      </c>
      <c r="Y1921" s="681" t="e">
        <f ca="1">_xll.qlCalendarAdvance(Calendar,X1921,NDays&amp;"D")</f>
        <v>#NAME?</v>
      </c>
      <c r="Z1921" s="680" t="e">
        <f ca="1"/>
        <v>#N/A</v>
      </c>
      <c r="AA1921" s="685"/>
      <c r="AB1921" s="684"/>
    </row>
    <row r="1922" spans="22:28" x14ac:dyDescent="0.2">
      <c r="V1922" s="687"/>
      <c r="W1922" s="686" t="str">
        <f t="shared" si="36"/>
        <v>1w</v>
      </c>
      <c r="X1922" s="682" t="e">
        <f ca="1">_xll.qlCalendarAdvance(Calendar,X1921,W1922,"f",FALSE)</f>
        <v>#NAME?</v>
      </c>
      <c r="Y1922" s="681" t="e">
        <f ca="1">_xll.qlCalendarAdvance(Calendar,X1922,NDays&amp;"D")</f>
        <v>#NAME?</v>
      </c>
      <c r="Z1922" s="680" t="e">
        <f ca="1"/>
        <v>#N/A</v>
      </c>
      <c r="AA1922" s="685"/>
      <c r="AB1922" s="684"/>
    </row>
    <row r="1923" spans="22:28" x14ac:dyDescent="0.2">
      <c r="V1923" s="687"/>
      <c r="W1923" s="686" t="str">
        <f t="shared" si="36"/>
        <v>1w</v>
      </c>
      <c r="X1923" s="682" t="e">
        <f ca="1">_xll.qlCalendarAdvance(Calendar,X1922,W1923,"f",FALSE)</f>
        <v>#NAME?</v>
      </c>
      <c r="Y1923" s="681" t="e">
        <f ca="1">_xll.qlCalendarAdvance(Calendar,X1923,NDays&amp;"D")</f>
        <v>#NAME?</v>
      </c>
      <c r="Z1923" s="680" t="e">
        <f ca="1"/>
        <v>#N/A</v>
      </c>
      <c r="AA1923" s="685"/>
      <c r="AB1923" s="684"/>
    </row>
    <row r="1924" spans="22:28" x14ac:dyDescent="0.2">
      <c r="V1924" s="687"/>
      <c r="W1924" s="686" t="str">
        <f t="shared" si="36"/>
        <v>1w</v>
      </c>
      <c r="X1924" s="682" t="e">
        <f ca="1">_xll.qlCalendarAdvance(Calendar,X1923,W1924,"f",FALSE)</f>
        <v>#NAME?</v>
      </c>
      <c r="Y1924" s="681" t="e">
        <f ca="1">_xll.qlCalendarAdvance(Calendar,X1924,NDays&amp;"D")</f>
        <v>#NAME?</v>
      </c>
      <c r="Z1924" s="680" t="e">
        <f ca="1"/>
        <v>#N/A</v>
      </c>
      <c r="AA1924" s="685"/>
      <c r="AB1924" s="684"/>
    </row>
    <row r="1925" spans="22:28" x14ac:dyDescent="0.2">
      <c r="V1925" s="687"/>
      <c r="W1925" s="686" t="str">
        <f t="shared" si="36"/>
        <v>1w</v>
      </c>
      <c r="X1925" s="682" t="e">
        <f ca="1">_xll.qlCalendarAdvance(Calendar,X1924,W1925,"f",FALSE)</f>
        <v>#NAME?</v>
      </c>
      <c r="Y1925" s="681" t="e">
        <f ca="1">_xll.qlCalendarAdvance(Calendar,X1925,NDays&amp;"D")</f>
        <v>#NAME?</v>
      </c>
      <c r="Z1925" s="680" t="e">
        <f ca="1"/>
        <v>#N/A</v>
      </c>
      <c r="AA1925" s="685"/>
      <c r="AB1925" s="684"/>
    </row>
    <row r="1926" spans="22:28" x14ac:dyDescent="0.2">
      <c r="V1926" s="687"/>
      <c r="W1926" s="686" t="str">
        <f t="shared" si="36"/>
        <v>1w</v>
      </c>
      <c r="X1926" s="682" t="e">
        <f ca="1">_xll.qlCalendarAdvance(Calendar,X1925,W1926,"f",FALSE)</f>
        <v>#NAME?</v>
      </c>
      <c r="Y1926" s="681" t="e">
        <f ca="1">_xll.qlCalendarAdvance(Calendar,X1926,NDays&amp;"D")</f>
        <v>#NAME?</v>
      </c>
      <c r="Z1926" s="680" t="e">
        <f ca="1"/>
        <v>#N/A</v>
      </c>
      <c r="AA1926" s="685"/>
      <c r="AB1926" s="684"/>
    </row>
    <row r="1927" spans="22:28" x14ac:dyDescent="0.2">
      <c r="V1927" s="687"/>
      <c r="W1927" s="686" t="str">
        <f t="shared" si="36"/>
        <v>1w</v>
      </c>
      <c r="X1927" s="682" t="e">
        <f ca="1">_xll.qlCalendarAdvance(Calendar,X1926,W1927,"f",FALSE)</f>
        <v>#NAME?</v>
      </c>
      <c r="Y1927" s="681" t="e">
        <f ca="1">_xll.qlCalendarAdvance(Calendar,X1927,NDays&amp;"D")</f>
        <v>#NAME?</v>
      </c>
      <c r="Z1927" s="680" t="e">
        <f ca="1"/>
        <v>#N/A</v>
      </c>
      <c r="AA1927" s="685"/>
      <c r="AB1927" s="684"/>
    </row>
    <row r="1928" spans="22:28" x14ac:dyDescent="0.2">
      <c r="V1928" s="687"/>
      <c r="W1928" s="686" t="str">
        <f t="shared" si="36"/>
        <v>1w</v>
      </c>
      <c r="X1928" s="682" t="e">
        <f ca="1">_xll.qlCalendarAdvance(Calendar,X1927,W1928,"f",FALSE)</f>
        <v>#NAME?</v>
      </c>
      <c r="Y1928" s="681" t="e">
        <f ca="1">_xll.qlCalendarAdvance(Calendar,X1928,NDays&amp;"D")</f>
        <v>#NAME?</v>
      </c>
      <c r="Z1928" s="680" t="e">
        <f ca="1"/>
        <v>#N/A</v>
      </c>
      <c r="AA1928" s="685"/>
      <c r="AB1928" s="684"/>
    </row>
    <row r="1929" spans="22:28" x14ac:dyDescent="0.2">
      <c r="V1929" s="687"/>
      <c r="W1929" s="686" t="str">
        <f t="shared" si="36"/>
        <v>1w</v>
      </c>
      <c r="X1929" s="682" t="e">
        <f ca="1">_xll.qlCalendarAdvance(Calendar,X1928,W1929,"f",FALSE)</f>
        <v>#NAME?</v>
      </c>
      <c r="Y1929" s="681" t="e">
        <f ca="1">_xll.qlCalendarAdvance(Calendar,X1929,NDays&amp;"D")</f>
        <v>#NAME?</v>
      </c>
      <c r="Z1929" s="680" t="e">
        <f ca="1"/>
        <v>#N/A</v>
      </c>
      <c r="AA1929" s="685"/>
      <c r="AB1929" s="684"/>
    </row>
    <row r="1930" spans="22:28" x14ac:dyDescent="0.2">
      <c r="V1930" s="687"/>
      <c r="W1930" s="686" t="str">
        <f t="shared" si="36"/>
        <v>1w</v>
      </c>
      <c r="X1930" s="682" t="e">
        <f ca="1">_xll.qlCalendarAdvance(Calendar,X1929,W1930,"f",FALSE)</f>
        <v>#NAME?</v>
      </c>
      <c r="Y1930" s="681" t="e">
        <f ca="1">_xll.qlCalendarAdvance(Calendar,X1930,NDays&amp;"D")</f>
        <v>#NAME?</v>
      </c>
      <c r="Z1930" s="680" t="e">
        <f ca="1"/>
        <v>#N/A</v>
      </c>
      <c r="AA1930" s="685"/>
      <c r="AB1930" s="684"/>
    </row>
    <row r="1931" spans="22:28" x14ac:dyDescent="0.2">
      <c r="V1931" s="687"/>
      <c r="W1931" s="686" t="str">
        <f t="shared" si="36"/>
        <v>1w</v>
      </c>
      <c r="X1931" s="682" t="e">
        <f ca="1">_xll.qlCalendarAdvance(Calendar,X1930,W1931,"f",FALSE)</f>
        <v>#NAME?</v>
      </c>
      <c r="Y1931" s="681" t="e">
        <f ca="1">_xll.qlCalendarAdvance(Calendar,X1931,NDays&amp;"D")</f>
        <v>#NAME?</v>
      </c>
      <c r="Z1931" s="680" t="e">
        <f ca="1"/>
        <v>#N/A</v>
      </c>
      <c r="AA1931" s="685"/>
      <c r="AB1931" s="684"/>
    </row>
    <row r="1932" spans="22:28" x14ac:dyDescent="0.2">
      <c r="V1932" s="687"/>
      <c r="W1932" s="686" t="str">
        <f t="shared" si="36"/>
        <v>1w</v>
      </c>
      <c r="X1932" s="682" t="e">
        <f ca="1">_xll.qlCalendarAdvance(Calendar,X1931,W1932,"f",FALSE)</f>
        <v>#NAME?</v>
      </c>
      <c r="Y1932" s="681" t="e">
        <f ca="1">_xll.qlCalendarAdvance(Calendar,X1932,NDays&amp;"D")</f>
        <v>#NAME?</v>
      </c>
      <c r="Z1932" s="680" t="e">
        <f ca="1"/>
        <v>#N/A</v>
      </c>
      <c r="AA1932" s="685"/>
      <c r="AB1932" s="684"/>
    </row>
    <row r="1933" spans="22:28" x14ac:dyDescent="0.2">
      <c r="V1933" s="687"/>
      <c r="W1933" s="686" t="str">
        <f t="shared" si="36"/>
        <v>1w</v>
      </c>
      <c r="X1933" s="682" t="e">
        <f ca="1">_xll.qlCalendarAdvance(Calendar,X1932,W1933,"f",FALSE)</f>
        <v>#NAME?</v>
      </c>
      <c r="Y1933" s="681" t="e">
        <f ca="1">_xll.qlCalendarAdvance(Calendar,X1933,NDays&amp;"D")</f>
        <v>#NAME?</v>
      </c>
      <c r="Z1933" s="680" t="e">
        <f ca="1"/>
        <v>#N/A</v>
      </c>
      <c r="AA1933" s="685"/>
      <c r="AB1933" s="684"/>
    </row>
    <row r="1934" spans="22:28" x14ac:dyDescent="0.2">
      <c r="V1934" s="687"/>
      <c r="W1934" s="686" t="str">
        <f t="shared" si="36"/>
        <v>1w</v>
      </c>
      <c r="X1934" s="682" t="e">
        <f ca="1">_xll.qlCalendarAdvance(Calendar,X1933,W1934,"f",FALSE)</f>
        <v>#NAME?</v>
      </c>
      <c r="Y1934" s="681" t="e">
        <f ca="1">_xll.qlCalendarAdvance(Calendar,X1934,NDays&amp;"D")</f>
        <v>#NAME?</v>
      </c>
      <c r="Z1934" s="680" t="e">
        <f ca="1"/>
        <v>#N/A</v>
      </c>
      <c r="AA1934" s="685"/>
      <c r="AB1934" s="684"/>
    </row>
    <row r="1935" spans="22:28" x14ac:dyDescent="0.2">
      <c r="V1935" s="687"/>
      <c r="W1935" s="686" t="str">
        <f t="shared" si="36"/>
        <v>1w</v>
      </c>
      <c r="X1935" s="682" t="e">
        <f ca="1">_xll.qlCalendarAdvance(Calendar,X1934,W1935,"f",FALSE)</f>
        <v>#NAME?</v>
      </c>
      <c r="Y1935" s="681" t="e">
        <f ca="1">_xll.qlCalendarAdvance(Calendar,X1935,NDays&amp;"D")</f>
        <v>#NAME?</v>
      </c>
      <c r="Z1935" s="680" t="e">
        <f ca="1"/>
        <v>#N/A</v>
      </c>
      <c r="AA1935" s="685"/>
      <c r="AB1935" s="684"/>
    </row>
    <row r="1936" spans="22:28" x14ac:dyDescent="0.2">
      <c r="V1936" s="687"/>
      <c r="W1936" s="686" t="str">
        <f t="shared" si="36"/>
        <v>1w</v>
      </c>
      <c r="X1936" s="682" t="e">
        <f ca="1">_xll.qlCalendarAdvance(Calendar,X1935,W1936,"f",FALSE)</f>
        <v>#NAME?</v>
      </c>
      <c r="Y1936" s="681" t="e">
        <f ca="1">_xll.qlCalendarAdvance(Calendar,X1936,NDays&amp;"D")</f>
        <v>#NAME?</v>
      </c>
      <c r="Z1936" s="680" t="e">
        <f ca="1"/>
        <v>#N/A</v>
      </c>
      <c r="AA1936" s="685"/>
      <c r="AB1936" s="684"/>
    </row>
    <row r="1937" spans="22:28" x14ac:dyDescent="0.2">
      <c r="V1937" s="687"/>
      <c r="W1937" s="686" t="str">
        <f t="shared" si="36"/>
        <v>1w</v>
      </c>
      <c r="X1937" s="682" t="e">
        <f ca="1">_xll.qlCalendarAdvance(Calendar,X1936,W1937,"f",FALSE)</f>
        <v>#NAME?</v>
      </c>
      <c r="Y1937" s="681" t="e">
        <f ca="1">_xll.qlCalendarAdvance(Calendar,X1937,NDays&amp;"D")</f>
        <v>#NAME?</v>
      </c>
      <c r="Z1937" s="680" t="e">
        <f ca="1"/>
        <v>#N/A</v>
      </c>
      <c r="AA1937" s="685"/>
      <c r="AB1937" s="684"/>
    </row>
    <row r="1938" spans="22:28" x14ac:dyDescent="0.2">
      <c r="V1938" s="687"/>
      <c r="W1938" s="686" t="str">
        <f t="shared" ref="W1938:W2001" si="37">W1937</f>
        <v>1w</v>
      </c>
      <c r="X1938" s="682" t="e">
        <f ca="1">_xll.qlCalendarAdvance(Calendar,X1937,W1938,"f",FALSE)</f>
        <v>#NAME?</v>
      </c>
      <c r="Y1938" s="681" t="e">
        <f ca="1">_xll.qlCalendarAdvance(Calendar,X1938,NDays&amp;"D")</f>
        <v>#NAME?</v>
      </c>
      <c r="Z1938" s="680" t="e">
        <f ca="1"/>
        <v>#N/A</v>
      </c>
      <c r="AA1938" s="685"/>
      <c r="AB1938" s="684"/>
    </row>
    <row r="1939" spans="22:28" x14ac:dyDescent="0.2">
      <c r="V1939" s="687"/>
      <c r="W1939" s="686" t="str">
        <f t="shared" si="37"/>
        <v>1w</v>
      </c>
      <c r="X1939" s="682" t="e">
        <f ca="1">_xll.qlCalendarAdvance(Calendar,X1938,W1939,"f",FALSE)</f>
        <v>#NAME?</v>
      </c>
      <c r="Y1939" s="681" t="e">
        <f ca="1">_xll.qlCalendarAdvance(Calendar,X1939,NDays&amp;"D")</f>
        <v>#NAME?</v>
      </c>
      <c r="Z1939" s="680" t="e">
        <f ca="1"/>
        <v>#N/A</v>
      </c>
      <c r="AA1939" s="685"/>
      <c r="AB1939" s="684"/>
    </row>
    <row r="1940" spans="22:28" x14ac:dyDescent="0.2">
      <c r="V1940" s="687"/>
      <c r="W1940" s="686" t="str">
        <f t="shared" si="37"/>
        <v>1w</v>
      </c>
      <c r="X1940" s="682" t="e">
        <f ca="1">_xll.qlCalendarAdvance(Calendar,X1939,W1940,"f",FALSE)</f>
        <v>#NAME?</v>
      </c>
      <c r="Y1940" s="681" t="e">
        <f ca="1">_xll.qlCalendarAdvance(Calendar,X1940,NDays&amp;"D")</f>
        <v>#NAME?</v>
      </c>
      <c r="Z1940" s="680" t="e">
        <f ca="1"/>
        <v>#N/A</v>
      </c>
      <c r="AA1940" s="685"/>
      <c r="AB1940" s="684"/>
    </row>
    <row r="1941" spans="22:28" x14ac:dyDescent="0.2">
      <c r="V1941" s="687"/>
      <c r="W1941" s="686" t="str">
        <f t="shared" si="37"/>
        <v>1w</v>
      </c>
      <c r="X1941" s="682" t="e">
        <f ca="1">_xll.qlCalendarAdvance(Calendar,X1940,W1941,"f",FALSE)</f>
        <v>#NAME?</v>
      </c>
      <c r="Y1941" s="681" t="e">
        <f ca="1">_xll.qlCalendarAdvance(Calendar,X1941,NDays&amp;"D")</f>
        <v>#NAME?</v>
      </c>
      <c r="Z1941" s="680" t="e">
        <f ca="1"/>
        <v>#N/A</v>
      </c>
      <c r="AA1941" s="685"/>
      <c r="AB1941" s="684"/>
    </row>
    <row r="1942" spans="22:28" x14ac:dyDescent="0.2">
      <c r="V1942" s="687"/>
      <c r="W1942" s="686" t="str">
        <f t="shared" si="37"/>
        <v>1w</v>
      </c>
      <c r="X1942" s="682" t="e">
        <f ca="1">_xll.qlCalendarAdvance(Calendar,X1941,W1942,"f",FALSE)</f>
        <v>#NAME?</v>
      </c>
      <c r="Y1942" s="681" t="e">
        <f ca="1">_xll.qlCalendarAdvance(Calendar,X1942,NDays&amp;"D")</f>
        <v>#NAME?</v>
      </c>
      <c r="Z1942" s="680" t="e">
        <f ca="1"/>
        <v>#N/A</v>
      </c>
      <c r="AA1942" s="685"/>
      <c r="AB1942" s="684"/>
    </row>
    <row r="1943" spans="22:28" x14ac:dyDescent="0.2">
      <c r="V1943" s="687"/>
      <c r="W1943" s="686" t="str">
        <f t="shared" si="37"/>
        <v>1w</v>
      </c>
      <c r="X1943" s="682" t="e">
        <f ca="1">_xll.qlCalendarAdvance(Calendar,X1942,W1943,"f",FALSE)</f>
        <v>#NAME?</v>
      </c>
      <c r="Y1943" s="681" t="e">
        <f ca="1">_xll.qlCalendarAdvance(Calendar,X1943,NDays&amp;"D")</f>
        <v>#NAME?</v>
      </c>
      <c r="Z1943" s="680" t="e">
        <f ca="1"/>
        <v>#N/A</v>
      </c>
      <c r="AA1943" s="685"/>
      <c r="AB1943" s="684"/>
    </row>
    <row r="1944" spans="22:28" x14ac:dyDescent="0.2">
      <c r="V1944" s="687"/>
      <c r="W1944" s="686" t="str">
        <f t="shared" si="37"/>
        <v>1w</v>
      </c>
      <c r="X1944" s="682" t="e">
        <f ca="1">_xll.qlCalendarAdvance(Calendar,X1943,W1944,"f",FALSE)</f>
        <v>#NAME?</v>
      </c>
      <c r="Y1944" s="681" t="e">
        <f ca="1">_xll.qlCalendarAdvance(Calendar,X1944,NDays&amp;"D")</f>
        <v>#NAME?</v>
      </c>
      <c r="Z1944" s="680" t="e">
        <f ca="1"/>
        <v>#N/A</v>
      </c>
      <c r="AA1944" s="685"/>
      <c r="AB1944" s="684"/>
    </row>
    <row r="1945" spans="22:28" x14ac:dyDescent="0.2">
      <c r="V1945" s="687"/>
      <c r="W1945" s="686" t="str">
        <f t="shared" si="37"/>
        <v>1w</v>
      </c>
      <c r="X1945" s="682" t="e">
        <f ca="1">_xll.qlCalendarAdvance(Calendar,X1944,W1945,"f",FALSE)</f>
        <v>#NAME?</v>
      </c>
      <c r="Y1945" s="681" t="e">
        <f ca="1">_xll.qlCalendarAdvance(Calendar,X1945,NDays&amp;"D")</f>
        <v>#NAME?</v>
      </c>
      <c r="Z1945" s="680" t="e">
        <f ca="1"/>
        <v>#N/A</v>
      </c>
      <c r="AA1945" s="685"/>
      <c r="AB1945" s="684"/>
    </row>
    <row r="1946" spans="22:28" x14ac:dyDescent="0.2">
      <c r="V1946" s="687"/>
      <c r="W1946" s="686" t="str">
        <f t="shared" si="37"/>
        <v>1w</v>
      </c>
      <c r="X1946" s="682" t="e">
        <f ca="1">_xll.qlCalendarAdvance(Calendar,X1945,W1946,"f",FALSE)</f>
        <v>#NAME?</v>
      </c>
      <c r="Y1946" s="681" t="e">
        <f ca="1">_xll.qlCalendarAdvance(Calendar,X1946,NDays&amp;"D")</f>
        <v>#NAME?</v>
      </c>
      <c r="Z1946" s="680" t="e">
        <f ca="1"/>
        <v>#N/A</v>
      </c>
      <c r="AA1946" s="685"/>
      <c r="AB1946" s="684"/>
    </row>
    <row r="1947" spans="22:28" x14ac:dyDescent="0.2">
      <c r="V1947" s="687"/>
      <c r="W1947" s="686" t="str">
        <f t="shared" si="37"/>
        <v>1w</v>
      </c>
      <c r="X1947" s="682" t="e">
        <f ca="1">_xll.qlCalendarAdvance(Calendar,X1946,W1947,"f",FALSE)</f>
        <v>#NAME?</v>
      </c>
      <c r="Y1947" s="681" t="e">
        <f ca="1">_xll.qlCalendarAdvance(Calendar,X1947,NDays&amp;"D")</f>
        <v>#NAME?</v>
      </c>
      <c r="Z1947" s="680" t="e">
        <f ca="1"/>
        <v>#N/A</v>
      </c>
      <c r="AA1947" s="685"/>
      <c r="AB1947" s="684"/>
    </row>
    <row r="1948" spans="22:28" x14ac:dyDescent="0.2">
      <c r="V1948" s="687"/>
      <c r="W1948" s="686" t="str">
        <f t="shared" si="37"/>
        <v>1w</v>
      </c>
      <c r="X1948" s="682" t="e">
        <f ca="1">_xll.qlCalendarAdvance(Calendar,X1947,W1948,"f",FALSE)</f>
        <v>#NAME?</v>
      </c>
      <c r="Y1948" s="681" t="e">
        <f ca="1">_xll.qlCalendarAdvance(Calendar,X1948,NDays&amp;"D")</f>
        <v>#NAME?</v>
      </c>
      <c r="Z1948" s="680" t="e">
        <f ca="1"/>
        <v>#N/A</v>
      </c>
      <c r="AA1948" s="685"/>
      <c r="AB1948" s="684"/>
    </row>
    <row r="1949" spans="22:28" x14ac:dyDescent="0.2">
      <c r="V1949" s="687"/>
      <c r="W1949" s="686" t="str">
        <f t="shared" si="37"/>
        <v>1w</v>
      </c>
      <c r="X1949" s="682" t="e">
        <f ca="1">_xll.qlCalendarAdvance(Calendar,X1948,W1949,"f",FALSE)</f>
        <v>#NAME?</v>
      </c>
      <c r="Y1949" s="681" t="e">
        <f ca="1">_xll.qlCalendarAdvance(Calendar,X1949,NDays&amp;"D")</f>
        <v>#NAME?</v>
      </c>
      <c r="Z1949" s="680" t="e">
        <f ca="1"/>
        <v>#N/A</v>
      </c>
      <c r="AA1949" s="685"/>
      <c r="AB1949" s="684"/>
    </row>
    <row r="1950" spans="22:28" x14ac:dyDescent="0.2">
      <c r="V1950" s="687"/>
      <c r="W1950" s="686" t="str">
        <f t="shared" si="37"/>
        <v>1w</v>
      </c>
      <c r="X1950" s="682" t="e">
        <f ca="1">_xll.qlCalendarAdvance(Calendar,X1949,W1950,"f",FALSE)</f>
        <v>#NAME?</v>
      </c>
      <c r="Y1950" s="681" t="e">
        <f ca="1">_xll.qlCalendarAdvance(Calendar,X1950,NDays&amp;"D")</f>
        <v>#NAME?</v>
      </c>
      <c r="Z1950" s="680" t="e">
        <f ca="1"/>
        <v>#N/A</v>
      </c>
      <c r="AA1950" s="685"/>
      <c r="AB1950" s="684"/>
    </row>
    <row r="1951" spans="22:28" x14ac:dyDescent="0.2">
      <c r="V1951" s="687"/>
      <c r="W1951" s="686" t="str">
        <f t="shared" si="37"/>
        <v>1w</v>
      </c>
      <c r="X1951" s="682" t="e">
        <f ca="1">_xll.qlCalendarAdvance(Calendar,X1950,W1951,"f",FALSE)</f>
        <v>#NAME?</v>
      </c>
      <c r="Y1951" s="681" t="e">
        <f ca="1">_xll.qlCalendarAdvance(Calendar,X1951,NDays&amp;"D")</f>
        <v>#NAME?</v>
      </c>
      <c r="Z1951" s="680" t="e">
        <f ca="1"/>
        <v>#N/A</v>
      </c>
      <c r="AA1951" s="685"/>
      <c r="AB1951" s="684"/>
    </row>
    <row r="1952" spans="22:28" x14ac:dyDescent="0.2">
      <c r="V1952" s="687"/>
      <c r="W1952" s="686" t="str">
        <f t="shared" si="37"/>
        <v>1w</v>
      </c>
      <c r="X1952" s="682" t="e">
        <f ca="1">_xll.qlCalendarAdvance(Calendar,X1951,W1952,"f",FALSE)</f>
        <v>#NAME?</v>
      </c>
      <c r="Y1952" s="681" t="e">
        <f ca="1">_xll.qlCalendarAdvance(Calendar,X1952,NDays&amp;"D")</f>
        <v>#NAME?</v>
      </c>
      <c r="Z1952" s="680" t="e">
        <f ca="1"/>
        <v>#N/A</v>
      </c>
      <c r="AA1952" s="685"/>
      <c r="AB1952" s="684"/>
    </row>
    <row r="1953" spans="22:28" x14ac:dyDescent="0.2">
      <c r="V1953" s="687"/>
      <c r="W1953" s="686" t="str">
        <f t="shared" si="37"/>
        <v>1w</v>
      </c>
      <c r="X1953" s="682" t="e">
        <f ca="1">_xll.qlCalendarAdvance(Calendar,X1952,W1953,"f",FALSE)</f>
        <v>#NAME?</v>
      </c>
      <c r="Y1953" s="681" t="e">
        <f ca="1">_xll.qlCalendarAdvance(Calendar,X1953,NDays&amp;"D")</f>
        <v>#NAME?</v>
      </c>
      <c r="Z1953" s="680" t="e">
        <f ca="1"/>
        <v>#N/A</v>
      </c>
      <c r="AA1953" s="685"/>
      <c r="AB1953" s="684"/>
    </row>
    <row r="1954" spans="22:28" x14ac:dyDescent="0.2">
      <c r="V1954" s="687"/>
      <c r="W1954" s="686" t="str">
        <f t="shared" si="37"/>
        <v>1w</v>
      </c>
      <c r="X1954" s="682" t="e">
        <f ca="1">_xll.qlCalendarAdvance(Calendar,X1953,W1954,"f",FALSE)</f>
        <v>#NAME?</v>
      </c>
      <c r="Y1954" s="681" t="e">
        <f ca="1">_xll.qlCalendarAdvance(Calendar,X1954,NDays&amp;"D")</f>
        <v>#NAME?</v>
      </c>
      <c r="Z1954" s="680" t="e">
        <f ca="1"/>
        <v>#N/A</v>
      </c>
      <c r="AA1954" s="685"/>
      <c r="AB1954" s="684"/>
    </row>
    <row r="1955" spans="22:28" x14ac:dyDescent="0.2">
      <c r="V1955" s="687"/>
      <c r="W1955" s="686" t="str">
        <f t="shared" si="37"/>
        <v>1w</v>
      </c>
      <c r="X1955" s="682" t="e">
        <f ca="1">_xll.qlCalendarAdvance(Calendar,X1954,W1955,"f",FALSE)</f>
        <v>#NAME?</v>
      </c>
      <c r="Y1955" s="681" t="e">
        <f ca="1">_xll.qlCalendarAdvance(Calendar,X1955,NDays&amp;"D")</f>
        <v>#NAME?</v>
      </c>
      <c r="Z1955" s="680" t="e">
        <f ca="1"/>
        <v>#N/A</v>
      </c>
      <c r="AA1955" s="685"/>
      <c r="AB1955" s="684"/>
    </row>
    <row r="1956" spans="22:28" x14ac:dyDescent="0.2">
      <c r="V1956" s="687"/>
      <c r="W1956" s="686" t="str">
        <f t="shared" si="37"/>
        <v>1w</v>
      </c>
      <c r="X1956" s="682" t="e">
        <f ca="1">_xll.qlCalendarAdvance(Calendar,X1955,W1956,"f",FALSE)</f>
        <v>#NAME?</v>
      </c>
      <c r="Y1956" s="681" t="e">
        <f ca="1">_xll.qlCalendarAdvance(Calendar,X1956,NDays&amp;"D")</f>
        <v>#NAME?</v>
      </c>
      <c r="Z1956" s="680" t="e">
        <f ca="1"/>
        <v>#N/A</v>
      </c>
      <c r="AA1956" s="685"/>
      <c r="AB1956" s="684"/>
    </row>
    <row r="1957" spans="22:28" x14ac:dyDescent="0.2">
      <c r="V1957" s="687"/>
      <c r="W1957" s="686" t="str">
        <f t="shared" si="37"/>
        <v>1w</v>
      </c>
      <c r="X1957" s="682" t="e">
        <f ca="1">_xll.qlCalendarAdvance(Calendar,X1956,W1957,"f",FALSE)</f>
        <v>#NAME?</v>
      </c>
      <c r="Y1957" s="681" t="e">
        <f ca="1">_xll.qlCalendarAdvance(Calendar,X1957,NDays&amp;"D")</f>
        <v>#NAME?</v>
      </c>
      <c r="Z1957" s="680" t="e">
        <f ca="1"/>
        <v>#N/A</v>
      </c>
      <c r="AA1957" s="685"/>
      <c r="AB1957" s="684"/>
    </row>
    <row r="1958" spans="22:28" x14ac:dyDescent="0.2">
      <c r="V1958" s="687"/>
      <c r="W1958" s="686" t="str">
        <f t="shared" si="37"/>
        <v>1w</v>
      </c>
      <c r="X1958" s="682" t="e">
        <f ca="1">_xll.qlCalendarAdvance(Calendar,X1957,W1958,"f",FALSE)</f>
        <v>#NAME?</v>
      </c>
      <c r="Y1958" s="681" t="e">
        <f ca="1">_xll.qlCalendarAdvance(Calendar,X1958,NDays&amp;"D")</f>
        <v>#NAME?</v>
      </c>
      <c r="Z1958" s="680" t="e">
        <f ca="1"/>
        <v>#N/A</v>
      </c>
      <c r="AA1958" s="685"/>
      <c r="AB1958" s="684"/>
    </row>
    <row r="1959" spans="22:28" x14ac:dyDescent="0.2">
      <c r="V1959" s="687"/>
      <c r="W1959" s="686" t="str">
        <f t="shared" si="37"/>
        <v>1w</v>
      </c>
      <c r="X1959" s="682" t="e">
        <f ca="1">_xll.qlCalendarAdvance(Calendar,X1958,W1959,"f",FALSE)</f>
        <v>#NAME?</v>
      </c>
      <c r="Y1959" s="681" t="e">
        <f ca="1">_xll.qlCalendarAdvance(Calendar,X1959,NDays&amp;"D")</f>
        <v>#NAME?</v>
      </c>
      <c r="Z1959" s="680" t="e">
        <f ca="1"/>
        <v>#N/A</v>
      </c>
      <c r="AA1959" s="685"/>
      <c r="AB1959" s="684"/>
    </row>
    <row r="1960" spans="22:28" x14ac:dyDescent="0.2">
      <c r="V1960" s="687"/>
      <c r="W1960" s="686" t="str">
        <f t="shared" si="37"/>
        <v>1w</v>
      </c>
      <c r="X1960" s="682" t="e">
        <f ca="1">_xll.qlCalendarAdvance(Calendar,X1959,W1960,"f",FALSE)</f>
        <v>#NAME?</v>
      </c>
      <c r="Y1960" s="681" t="e">
        <f ca="1">_xll.qlCalendarAdvance(Calendar,X1960,NDays&amp;"D")</f>
        <v>#NAME?</v>
      </c>
      <c r="Z1960" s="680" t="e">
        <f ca="1"/>
        <v>#N/A</v>
      </c>
      <c r="AA1960" s="685"/>
      <c r="AB1960" s="684"/>
    </row>
    <row r="1961" spans="22:28" x14ac:dyDescent="0.2">
      <c r="V1961" s="687"/>
      <c r="W1961" s="686" t="str">
        <f t="shared" si="37"/>
        <v>1w</v>
      </c>
      <c r="X1961" s="682" t="e">
        <f ca="1">_xll.qlCalendarAdvance(Calendar,X1960,W1961,"f",FALSE)</f>
        <v>#NAME?</v>
      </c>
      <c r="Y1961" s="681" t="e">
        <f ca="1">_xll.qlCalendarAdvance(Calendar,X1961,NDays&amp;"D")</f>
        <v>#NAME?</v>
      </c>
      <c r="Z1961" s="680" t="e">
        <f ca="1"/>
        <v>#N/A</v>
      </c>
      <c r="AA1961" s="685"/>
      <c r="AB1961" s="684"/>
    </row>
    <row r="1962" spans="22:28" x14ac:dyDescent="0.2">
      <c r="V1962" s="687"/>
      <c r="W1962" s="686" t="str">
        <f t="shared" si="37"/>
        <v>1w</v>
      </c>
      <c r="X1962" s="682" t="e">
        <f ca="1">_xll.qlCalendarAdvance(Calendar,X1961,W1962,"f",FALSE)</f>
        <v>#NAME?</v>
      </c>
      <c r="Y1962" s="681" t="e">
        <f ca="1">_xll.qlCalendarAdvance(Calendar,X1962,NDays&amp;"D")</f>
        <v>#NAME?</v>
      </c>
      <c r="Z1962" s="680" t="e">
        <f ca="1"/>
        <v>#N/A</v>
      </c>
      <c r="AA1962" s="685"/>
      <c r="AB1962" s="684"/>
    </row>
    <row r="1963" spans="22:28" x14ac:dyDescent="0.2">
      <c r="V1963" s="687"/>
      <c r="W1963" s="686" t="str">
        <f t="shared" si="37"/>
        <v>1w</v>
      </c>
      <c r="X1963" s="682" t="e">
        <f ca="1">_xll.qlCalendarAdvance(Calendar,X1962,W1963,"f",FALSE)</f>
        <v>#NAME?</v>
      </c>
      <c r="Y1963" s="681" t="e">
        <f ca="1">_xll.qlCalendarAdvance(Calendar,X1963,NDays&amp;"D")</f>
        <v>#NAME?</v>
      </c>
      <c r="Z1963" s="680" t="e">
        <f ca="1"/>
        <v>#N/A</v>
      </c>
      <c r="AA1963" s="685"/>
      <c r="AB1963" s="684"/>
    </row>
    <row r="1964" spans="22:28" x14ac:dyDescent="0.2">
      <c r="V1964" s="687"/>
      <c r="W1964" s="686" t="str">
        <f t="shared" si="37"/>
        <v>1w</v>
      </c>
      <c r="X1964" s="682" t="e">
        <f ca="1">_xll.qlCalendarAdvance(Calendar,X1963,W1964,"f",FALSE)</f>
        <v>#NAME?</v>
      </c>
      <c r="Y1964" s="681" t="e">
        <f ca="1">_xll.qlCalendarAdvance(Calendar,X1964,NDays&amp;"D")</f>
        <v>#NAME?</v>
      </c>
      <c r="Z1964" s="680" t="e">
        <f ca="1"/>
        <v>#N/A</v>
      </c>
      <c r="AA1964" s="685"/>
      <c r="AB1964" s="684"/>
    </row>
    <row r="1965" spans="22:28" x14ac:dyDescent="0.2">
      <c r="V1965" s="687"/>
      <c r="W1965" s="686" t="str">
        <f t="shared" si="37"/>
        <v>1w</v>
      </c>
      <c r="X1965" s="682" t="e">
        <f ca="1">_xll.qlCalendarAdvance(Calendar,X1964,W1965,"f",FALSE)</f>
        <v>#NAME?</v>
      </c>
      <c r="Y1965" s="681" t="e">
        <f ca="1">_xll.qlCalendarAdvance(Calendar,X1965,NDays&amp;"D")</f>
        <v>#NAME?</v>
      </c>
      <c r="Z1965" s="680" t="e">
        <f ca="1"/>
        <v>#N/A</v>
      </c>
      <c r="AA1965" s="685"/>
      <c r="AB1965" s="684"/>
    </row>
    <row r="1966" spans="22:28" x14ac:dyDescent="0.2">
      <c r="V1966" s="687"/>
      <c r="W1966" s="686" t="str">
        <f t="shared" si="37"/>
        <v>1w</v>
      </c>
      <c r="X1966" s="682" t="e">
        <f ca="1">_xll.qlCalendarAdvance(Calendar,X1965,W1966,"f",FALSE)</f>
        <v>#NAME?</v>
      </c>
      <c r="Y1966" s="681" t="e">
        <f ca="1">_xll.qlCalendarAdvance(Calendar,X1966,NDays&amp;"D")</f>
        <v>#NAME?</v>
      </c>
      <c r="Z1966" s="680" t="e">
        <f ca="1"/>
        <v>#N/A</v>
      </c>
      <c r="AA1966" s="685"/>
      <c r="AB1966" s="684"/>
    </row>
    <row r="1967" spans="22:28" x14ac:dyDescent="0.2">
      <c r="V1967" s="687"/>
      <c r="W1967" s="686" t="str">
        <f t="shared" si="37"/>
        <v>1w</v>
      </c>
      <c r="X1967" s="682" t="e">
        <f ca="1">_xll.qlCalendarAdvance(Calendar,X1966,W1967,"f",FALSE)</f>
        <v>#NAME?</v>
      </c>
      <c r="Y1967" s="681" t="e">
        <f ca="1">_xll.qlCalendarAdvance(Calendar,X1967,NDays&amp;"D")</f>
        <v>#NAME?</v>
      </c>
      <c r="Z1967" s="680" t="e">
        <f ca="1"/>
        <v>#N/A</v>
      </c>
      <c r="AA1967" s="685"/>
      <c r="AB1967" s="684"/>
    </row>
    <row r="1968" spans="22:28" x14ac:dyDescent="0.2">
      <c r="V1968" s="687"/>
      <c r="W1968" s="686" t="str">
        <f t="shared" si="37"/>
        <v>1w</v>
      </c>
      <c r="X1968" s="682" t="e">
        <f ca="1">_xll.qlCalendarAdvance(Calendar,X1967,W1968,"f",FALSE)</f>
        <v>#NAME?</v>
      </c>
      <c r="Y1968" s="681" t="e">
        <f ca="1">_xll.qlCalendarAdvance(Calendar,X1968,NDays&amp;"D")</f>
        <v>#NAME?</v>
      </c>
      <c r="Z1968" s="680" t="e">
        <f ca="1"/>
        <v>#N/A</v>
      </c>
      <c r="AA1968" s="685"/>
      <c r="AB1968" s="684"/>
    </row>
    <row r="1969" spans="22:28" x14ac:dyDescent="0.2">
      <c r="V1969" s="687"/>
      <c r="W1969" s="686" t="str">
        <f t="shared" si="37"/>
        <v>1w</v>
      </c>
      <c r="X1969" s="682" t="e">
        <f ca="1">_xll.qlCalendarAdvance(Calendar,X1968,W1969,"f",FALSE)</f>
        <v>#NAME?</v>
      </c>
      <c r="Y1969" s="681" t="e">
        <f ca="1">_xll.qlCalendarAdvance(Calendar,X1969,NDays&amp;"D")</f>
        <v>#NAME?</v>
      </c>
      <c r="Z1969" s="680" t="e">
        <f ca="1"/>
        <v>#N/A</v>
      </c>
      <c r="AA1969" s="685"/>
      <c r="AB1969" s="684"/>
    </row>
    <row r="1970" spans="22:28" x14ac:dyDescent="0.2">
      <c r="V1970" s="687"/>
      <c r="W1970" s="686" t="str">
        <f t="shared" si="37"/>
        <v>1w</v>
      </c>
      <c r="X1970" s="682" t="e">
        <f ca="1">_xll.qlCalendarAdvance(Calendar,X1969,W1970,"f",FALSE)</f>
        <v>#NAME?</v>
      </c>
      <c r="Y1970" s="681" t="e">
        <f ca="1">_xll.qlCalendarAdvance(Calendar,X1970,NDays&amp;"D")</f>
        <v>#NAME?</v>
      </c>
      <c r="Z1970" s="680" t="e">
        <f ca="1"/>
        <v>#N/A</v>
      </c>
      <c r="AA1970" s="685"/>
      <c r="AB1970" s="684"/>
    </row>
    <row r="1971" spans="22:28" x14ac:dyDescent="0.2">
      <c r="V1971" s="687"/>
      <c r="W1971" s="686" t="str">
        <f t="shared" si="37"/>
        <v>1w</v>
      </c>
      <c r="X1971" s="682" t="e">
        <f ca="1">_xll.qlCalendarAdvance(Calendar,X1970,W1971,"f",FALSE)</f>
        <v>#NAME?</v>
      </c>
      <c r="Y1971" s="681" t="e">
        <f ca="1">_xll.qlCalendarAdvance(Calendar,X1971,NDays&amp;"D")</f>
        <v>#NAME?</v>
      </c>
      <c r="Z1971" s="680" t="e">
        <f ca="1"/>
        <v>#N/A</v>
      </c>
      <c r="AA1971" s="685"/>
      <c r="AB1971" s="684"/>
    </row>
    <row r="1972" spans="22:28" x14ac:dyDescent="0.2">
      <c r="V1972" s="687"/>
      <c r="W1972" s="686" t="str">
        <f t="shared" si="37"/>
        <v>1w</v>
      </c>
      <c r="X1972" s="682" t="e">
        <f ca="1">_xll.qlCalendarAdvance(Calendar,X1971,W1972,"f",FALSE)</f>
        <v>#NAME?</v>
      </c>
      <c r="Y1972" s="681" t="e">
        <f ca="1">_xll.qlCalendarAdvance(Calendar,X1972,NDays&amp;"D")</f>
        <v>#NAME?</v>
      </c>
      <c r="Z1972" s="680" t="e">
        <f ca="1"/>
        <v>#N/A</v>
      </c>
      <c r="AA1972" s="685"/>
      <c r="AB1972" s="684"/>
    </row>
    <row r="1973" spans="22:28" x14ac:dyDescent="0.2">
      <c r="V1973" s="687"/>
      <c r="W1973" s="686" t="str">
        <f t="shared" si="37"/>
        <v>1w</v>
      </c>
      <c r="X1973" s="682" t="e">
        <f ca="1">_xll.qlCalendarAdvance(Calendar,X1972,W1973,"f",FALSE)</f>
        <v>#NAME?</v>
      </c>
      <c r="Y1973" s="681" t="e">
        <f ca="1">_xll.qlCalendarAdvance(Calendar,X1973,NDays&amp;"D")</f>
        <v>#NAME?</v>
      </c>
      <c r="Z1973" s="680" t="e">
        <f ca="1"/>
        <v>#N/A</v>
      </c>
      <c r="AA1973" s="685"/>
      <c r="AB1973" s="684"/>
    </row>
    <row r="1974" spans="22:28" x14ac:dyDescent="0.2">
      <c r="V1974" s="687"/>
      <c r="W1974" s="686" t="str">
        <f t="shared" si="37"/>
        <v>1w</v>
      </c>
      <c r="X1974" s="682" t="e">
        <f ca="1">_xll.qlCalendarAdvance(Calendar,X1973,W1974,"f",FALSE)</f>
        <v>#NAME?</v>
      </c>
      <c r="Y1974" s="681" t="e">
        <f ca="1">_xll.qlCalendarAdvance(Calendar,X1974,NDays&amp;"D")</f>
        <v>#NAME?</v>
      </c>
      <c r="Z1974" s="680" t="e">
        <f ca="1"/>
        <v>#N/A</v>
      </c>
      <c r="AA1974" s="685"/>
      <c r="AB1974" s="684"/>
    </row>
    <row r="1975" spans="22:28" x14ac:dyDescent="0.2">
      <c r="V1975" s="687"/>
      <c r="W1975" s="686" t="str">
        <f t="shared" si="37"/>
        <v>1w</v>
      </c>
      <c r="X1975" s="682" t="e">
        <f ca="1">_xll.qlCalendarAdvance(Calendar,X1974,W1975,"f",FALSE)</f>
        <v>#NAME?</v>
      </c>
      <c r="Y1975" s="681" t="e">
        <f ca="1">_xll.qlCalendarAdvance(Calendar,X1975,NDays&amp;"D")</f>
        <v>#NAME?</v>
      </c>
      <c r="Z1975" s="680" t="e">
        <f ca="1"/>
        <v>#N/A</v>
      </c>
      <c r="AA1975" s="685"/>
      <c r="AB1975" s="684"/>
    </row>
    <row r="1976" spans="22:28" x14ac:dyDescent="0.2">
      <c r="V1976" s="687"/>
      <c r="W1976" s="686" t="str">
        <f t="shared" si="37"/>
        <v>1w</v>
      </c>
      <c r="X1976" s="682" t="e">
        <f ca="1">_xll.qlCalendarAdvance(Calendar,X1975,W1976,"f",FALSE)</f>
        <v>#NAME?</v>
      </c>
      <c r="Y1976" s="681" t="e">
        <f ca="1">_xll.qlCalendarAdvance(Calendar,X1976,NDays&amp;"D")</f>
        <v>#NAME?</v>
      </c>
      <c r="Z1976" s="680" t="e">
        <f ca="1"/>
        <v>#N/A</v>
      </c>
      <c r="AA1976" s="685"/>
      <c r="AB1976" s="684"/>
    </row>
    <row r="1977" spans="22:28" x14ac:dyDescent="0.2">
      <c r="V1977" s="687"/>
      <c r="W1977" s="686" t="str">
        <f t="shared" si="37"/>
        <v>1w</v>
      </c>
      <c r="X1977" s="682" t="e">
        <f ca="1">_xll.qlCalendarAdvance(Calendar,X1976,W1977,"f",FALSE)</f>
        <v>#NAME?</v>
      </c>
      <c r="Y1977" s="681" t="e">
        <f ca="1">_xll.qlCalendarAdvance(Calendar,X1977,NDays&amp;"D")</f>
        <v>#NAME?</v>
      </c>
      <c r="Z1977" s="680" t="e">
        <f ca="1"/>
        <v>#N/A</v>
      </c>
      <c r="AA1977" s="685"/>
      <c r="AB1977" s="684"/>
    </row>
    <row r="1978" spans="22:28" x14ac:dyDescent="0.2">
      <c r="V1978" s="687"/>
      <c r="W1978" s="686" t="str">
        <f t="shared" si="37"/>
        <v>1w</v>
      </c>
      <c r="X1978" s="682" t="e">
        <f ca="1">_xll.qlCalendarAdvance(Calendar,X1977,W1978,"f",FALSE)</f>
        <v>#NAME?</v>
      </c>
      <c r="Y1978" s="681" t="e">
        <f ca="1">_xll.qlCalendarAdvance(Calendar,X1978,NDays&amp;"D")</f>
        <v>#NAME?</v>
      </c>
      <c r="Z1978" s="680" t="e">
        <f ca="1"/>
        <v>#N/A</v>
      </c>
      <c r="AA1978" s="685"/>
      <c r="AB1978" s="684"/>
    </row>
    <row r="1979" spans="22:28" x14ac:dyDescent="0.2">
      <c r="V1979" s="687"/>
      <c r="W1979" s="686" t="str">
        <f t="shared" si="37"/>
        <v>1w</v>
      </c>
      <c r="X1979" s="682" t="e">
        <f ca="1">_xll.qlCalendarAdvance(Calendar,X1978,W1979,"f",FALSE)</f>
        <v>#NAME?</v>
      </c>
      <c r="Y1979" s="681" t="e">
        <f ca="1">_xll.qlCalendarAdvance(Calendar,X1979,NDays&amp;"D")</f>
        <v>#NAME?</v>
      </c>
      <c r="Z1979" s="680" t="e">
        <f ca="1"/>
        <v>#N/A</v>
      </c>
      <c r="AA1979" s="685"/>
      <c r="AB1979" s="684"/>
    </row>
    <row r="1980" spans="22:28" x14ac:dyDescent="0.2">
      <c r="V1980" s="687"/>
      <c r="W1980" s="686" t="str">
        <f t="shared" si="37"/>
        <v>1w</v>
      </c>
      <c r="X1980" s="682" t="e">
        <f ca="1">_xll.qlCalendarAdvance(Calendar,X1979,W1980,"f",FALSE)</f>
        <v>#NAME?</v>
      </c>
      <c r="Y1980" s="681" t="e">
        <f ca="1">_xll.qlCalendarAdvance(Calendar,X1980,NDays&amp;"D")</f>
        <v>#NAME?</v>
      </c>
      <c r="Z1980" s="680" t="e">
        <f ca="1"/>
        <v>#N/A</v>
      </c>
      <c r="AA1980" s="685"/>
      <c r="AB1980" s="684"/>
    </row>
    <row r="1981" spans="22:28" x14ac:dyDescent="0.2">
      <c r="V1981" s="687"/>
      <c r="W1981" s="686" t="str">
        <f t="shared" si="37"/>
        <v>1w</v>
      </c>
      <c r="X1981" s="682" t="e">
        <f ca="1">_xll.qlCalendarAdvance(Calendar,X1980,W1981,"f",FALSE)</f>
        <v>#NAME?</v>
      </c>
      <c r="Y1981" s="681" t="e">
        <f ca="1">_xll.qlCalendarAdvance(Calendar,X1981,NDays&amp;"D")</f>
        <v>#NAME?</v>
      </c>
      <c r="Z1981" s="680" t="e">
        <f ca="1"/>
        <v>#N/A</v>
      </c>
      <c r="AA1981" s="685"/>
      <c r="AB1981" s="684"/>
    </row>
    <row r="1982" spans="22:28" x14ac:dyDescent="0.2">
      <c r="V1982" s="687"/>
      <c r="W1982" s="686" t="str">
        <f t="shared" si="37"/>
        <v>1w</v>
      </c>
      <c r="X1982" s="682" t="e">
        <f ca="1">_xll.qlCalendarAdvance(Calendar,X1981,W1982,"f",FALSE)</f>
        <v>#NAME?</v>
      </c>
      <c r="Y1982" s="681" t="e">
        <f ca="1">_xll.qlCalendarAdvance(Calendar,X1982,NDays&amp;"D")</f>
        <v>#NAME?</v>
      </c>
      <c r="Z1982" s="680" t="e">
        <f ca="1"/>
        <v>#N/A</v>
      </c>
      <c r="AA1982" s="685"/>
      <c r="AB1982" s="684"/>
    </row>
    <row r="1983" spans="22:28" x14ac:dyDescent="0.2">
      <c r="V1983" s="687"/>
      <c r="W1983" s="686" t="str">
        <f t="shared" si="37"/>
        <v>1w</v>
      </c>
      <c r="X1983" s="682" t="e">
        <f ca="1">_xll.qlCalendarAdvance(Calendar,X1982,W1983,"f",FALSE)</f>
        <v>#NAME?</v>
      </c>
      <c r="Y1983" s="681" t="e">
        <f ca="1">_xll.qlCalendarAdvance(Calendar,X1983,NDays&amp;"D")</f>
        <v>#NAME?</v>
      </c>
      <c r="Z1983" s="680" t="e">
        <f ca="1"/>
        <v>#N/A</v>
      </c>
      <c r="AA1983" s="685"/>
      <c r="AB1983" s="684"/>
    </row>
    <row r="1984" spans="22:28" x14ac:dyDescent="0.2">
      <c r="V1984" s="687"/>
      <c r="W1984" s="686" t="str">
        <f t="shared" si="37"/>
        <v>1w</v>
      </c>
      <c r="X1984" s="682" t="e">
        <f ca="1">_xll.qlCalendarAdvance(Calendar,X1983,W1984,"f",FALSE)</f>
        <v>#NAME?</v>
      </c>
      <c r="Y1984" s="681" t="e">
        <f ca="1">_xll.qlCalendarAdvance(Calendar,X1984,NDays&amp;"D")</f>
        <v>#NAME?</v>
      </c>
      <c r="Z1984" s="680" t="e">
        <f ca="1"/>
        <v>#N/A</v>
      </c>
      <c r="AA1984" s="685"/>
      <c r="AB1984" s="684"/>
    </row>
    <row r="1985" spans="22:28" x14ac:dyDescent="0.2">
      <c r="V1985" s="687"/>
      <c r="W1985" s="686" t="str">
        <f t="shared" si="37"/>
        <v>1w</v>
      </c>
      <c r="X1985" s="682" t="e">
        <f ca="1">_xll.qlCalendarAdvance(Calendar,X1984,W1985,"f",FALSE)</f>
        <v>#NAME?</v>
      </c>
      <c r="Y1985" s="681" t="e">
        <f ca="1">_xll.qlCalendarAdvance(Calendar,X1985,NDays&amp;"D")</f>
        <v>#NAME?</v>
      </c>
      <c r="Z1985" s="680" t="e">
        <f ca="1"/>
        <v>#N/A</v>
      </c>
      <c r="AA1985" s="685"/>
      <c r="AB1985" s="684"/>
    </row>
    <row r="1986" spans="22:28" x14ac:dyDescent="0.2">
      <c r="V1986" s="687"/>
      <c r="W1986" s="686" t="str">
        <f t="shared" si="37"/>
        <v>1w</v>
      </c>
      <c r="X1986" s="682" t="e">
        <f ca="1">_xll.qlCalendarAdvance(Calendar,X1985,W1986,"f",FALSE)</f>
        <v>#NAME?</v>
      </c>
      <c r="Y1986" s="681" t="e">
        <f ca="1">_xll.qlCalendarAdvance(Calendar,X1986,NDays&amp;"D")</f>
        <v>#NAME?</v>
      </c>
      <c r="Z1986" s="680" t="e">
        <f ca="1"/>
        <v>#N/A</v>
      </c>
      <c r="AA1986" s="685"/>
      <c r="AB1986" s="684"/>
    </row>
    <row r="1987" spans="22:28" x14ac:dyDescent="0.2">
      <c r="V1987" s="687"/>
      <c r="W1987" s="686" t="str">
        <f t="shared" si="37"/>
        <v>1w</v>
      </c>
      <c r="X1987" s="682" t="e">
        <f ca="1">_xll.qlCalendarAdvance(Calendar,X1986,W1987,"f",FALSE)</f>
        <v>#NAME?</v>
      </c>
      <c r="Y1987" s="681" t="e">
        <f ca="1">_xll.qlCalendarAdvance(Calendar,X1987,NDays&amp;"D")</f>
        <v>#NAME?</v>
      </c>
      <c r="Z1987" s="680" t="e">
        <f ca="1"/>
        <v>#N/A</v>
      </c>
      <c r="AA1987" s="685"/>
      <c r="AB1987" s="684"/>
    </row>
    <row r="1988" spans="22:28" x14ac:dyDescent="0.2">
      <c r="V1988" s="687"/>
      <c r="W1988" s="686" t="str">
        <f t="shared" si="37"/>
        <v>1w</v>
      </c>
      <c r="X1988" s="682" t="e">
        <f ca="1">_xll.qlCalendarAdvance(Calendar,X1987,W1988,"f",FALSE)</f>
        <v>#NAME?</v>
      </c>
      <c r="Y1988" s="681" t="e">
        <f ca="1">_xll.qlCalendarAdvance(Calendar,X1988,NDays&amp;"D")</f>
        <v>#NAME?</v>
      </c>
      <c r="Z1988" s="680" t="e">
        <f ca="1"/>
        <v>#N/A</v>
      </c>
      <c r="AA1988" s="685"/>
      <c r="AB1988" s="684"/>
    </row>
    <row r="1989" spans="22:28" x14ac:dyDescent="0.2">
      <c r="V1989" s="687"/>
      <c r="W1989" s="686" t="str">
        <f t="shared" si="37"/>
        <v>1w</v>
      </c>
      <c r="X1989" s="682" t="e">
        <f ca="1">_xll.qlCalendarAdvance(Calendar,X1988,W1989,"f",FALSE)</f>
        <v>#NAME?</v>
      </c>
      <c r="Y1989" s="681" t="e">
        <f ca="1">_xll.qlCalendarAdvance(Calendar,X1989,NDays&amp;"D")</f>
        <v>#NAME?</v>
      </c>
      <c r="Z1989" s="680" t="e">
        <f ca="1"/>
        <v>#N/A</v>
      </c>
      <c r="AA1989" s="685"/>
      <c r="AB1989" s="684"/>
    </row>
    <row r="1990" spans="22:28" x14ac:dyDescent="0.2">
      <c r="V1990" s="687"/>
      <c r="W1990" s="686" t="str">
        <f t="shared" si="37"/>
        <v>1w</v>
      </c>
      <c r="X1990" s="682" t="e">
        <f ca="1">_xll.qlCalendarAdvance(Calendar,X1989,W1990,"f",FALSE)</f>
        <v>#NAME?</v>
      </c>
      <c r="Y1990" s="681" t="e">
        <f ca="1">_xll.qlCalendarAdvance(Calendar,X1990,NDays&amp;"D")</f>
        <v>#NAME?</v>
      </c>
      <c r="Z1990" s="680" t="e">
        <f ca="1"/>
        <v>#N/A</v>
      </c>
      <c r="AA1990" s="685"/>
      <c r="AB1990" s="684"/>
    </row>
    <row r="1991" spans="22:28" x14ac:dyDescent="0.2">
      <c r="V1991" s="687"/>
      <c r="W1991" s="686" t="str">
        <f t="shared" si="37"/>
        <v>1w</v>
      </c>
      <c r="X1991" s="682" t="e">
        <f ca="1">_xll.qlCalendarAdvance(Calendar,X1990,W1991,"f",FALSE)</f>
        <v>#NAME?</v>
      </c>
      <c r="Y1991" s="681" t="e">
        <f ca="1">_xll.qlCalendarAdvance(Calendar,X1991,NDays&amp;"D")</f>
        <v>#NAME?</v>
      </c>
      <c r="Z1991" s="680" t="e">
        <f ca="1"/>
        <v>#N/A</v>
      </c>
      <c r="AA1991" s="685"/>
      <c r="AB1991" s="684"/>
    </row>
    <row r="1992" spans="22:28" x14ac:dyDescent="0.2">
      <c r="V1992" s="687"/>
      <c r="W1992" s="686" t="str">
        <f t="shared" si="37"/>
        <v>1w</v>
      </c>
      <c r="X1992" s="682" t="e">
        <f ca="1">_xll.qlCalendarAdvance(Calendar,X1991,W1992,"f",FALSE)</f>
        <v>#NAME?</v>
      </c>
      <c r="Y1992" s="681" t="e">
        <f ca="1">_xll.qlCalendarAdvance(Calendar,X1992,NDays&amp;"D")</f>
        <v>#NAME?</v>
      </c>
      <c r="Z1992" s="680" t="e">
        <f ca="1"/>
        <v>#N/A</v>
      </c>
      <c r="AA1992" s="685"/>
      <c r="AB1992" s="684"/>
    </row>
    <row r="1993" spans="22:28" x14ac:dyDescent="0.2">
      <c r="V1993" s="687"/>
      <c r="W1993" s="686" t="str">
        <f t="shared" si="37"/>
        <v>1w</v>
      </c>
      <c r="X1993" s="682" t="e">
        <f ca="1">_xll.qlCalendarAdvance(Calendar,X1992,W1993,"f",FALSE)</f>
        <v>#NAME?</v>
      </c>
      <c r="Y1993" s="681" t="e">
        <f ca="1">_xll.qlCalendarAdvance(Calendar,X1993,NDays&amp;"D")</f>
        <v>#NAME?</v>
      </c>
      <c r="Z1993" s="680" t="e">
        <f ca="1"/>
        <v>#N/A</v>
      </c>
      <c r="AA1993" s="685"/>
      <c r="AB1993" s="684"/>
    </row>
    <row r="1994" spans="22:28" x14ac:dyDescent="0.2">
      <c r="V1994" s="687"/>
      <c r="W1994" s="686" t="str">
        <f t="shared" si="37"/>
        <v>1w</v>
      </c>
      <c r="X1994" s="682" t="e">
        <f ca="1">_xll.qlCalendarAdvance(Calendar,X1993,W1994,"f",FALSE)</f>
        <v>#NAME?</v>
      </c>
      <c r="Y1994" s="681" t="e">
        <f ca="1">_xll.qlCalendarAdvance(Calendar,X1994,NDays&amp;"D")</f>
        <v>#NAME?</v>
      </c>
      <c r="Z1994" s="680" t="e">
        <f ca="1"/>
        <v>#N/A</v>
      </c>
      <c r="AA1994" s="685"/>
      <c r="AB1994" s="684"/>
    </row>
    <row r="1995" spans="22:28" x14ac:dyDescent="0.2">
      <c r="V1995" s="687"/>
      <c r="W1995" s="686" t="str">
        <f t="shared" si="37"/>
        <v>1w</v>
      </c>
      <c r="X1995" s="682" t="e">
        <f ca="1">_xll.qlCalendarAdvance(Calendar,X1994,W1995,"f",FALSE)</f>
        <v>#NAME?</v>
      </c>
      <c r="Y1995" s="681" t="e">
        <f ca="1">_xll.qlCalendarAdvance(Calendar,X1995,NDays&amp;"D")</f>
        <v>#NAME?</v>
      </c>
      <c r="Z1995" s="680" t="e">
        <f ca="1"/>
        <v>#N/A</v>
      </c>
      <c r="AA1995" s="685"/>
      <c r="AB1995" s="684"/>
    </row>
    <row r="1996" spans="22:28" x14ac:dyDescent="0.2">
      <c r="V1996" s="687"/>
      <c r="W1996" s="686" t="str">
        <f t="shared" si="37"/>
        <v>1w</v>
      </c>
      <c r="X1996" s="682" t="e">
        <f ca="1">_xll.qlCalendarAdvance(Calendar,X1995,W1996,"f",FALSE)</f>
        <v>#NAME?</v>
      </c>
      <c r="Y1996" s="681" t="e">
        <f ca="1">_xll.qlCalendarAdvance(Calendar,X1996,NDays&amp;"D")</f>
        <v>#NAME?</v>
      </c>
      <c r="Z1996" s="680" t="e">
        <f ca="1"/>
        <v>#N/A</v>
      </c>
      <c r="AA1996" s="685"/>
      <c r="AB1996" s="684"/>
    </row>
    <row r="1997" spans="22:28" x14ac:dyDescent="0.2">
      <c r="V1997" s="687"/>
      <c r="W1997" s="686" t="str">
        <f t="shared" si="37"/>
        <v>1w</v>
      </c>
      <c r="X1997" s="682" t="e">
        <f ca="1">_xll.qlCalendarAdvance(Calendar,X1996,W1997,"f",FALSE)</f>
        <v>#NAME?</v>
      </c>
      <c r="Y1997" s="681" t="e">
        <f ca="1">_xll.qlCalendarAdvance(Calendar,X1997,NDays&amp;"D")</f>
        <v>#NAME?</v>
      </c>
      <c r="Z1997" s="680" t="e">
        <f ca="1"/>
        <v>#N/A</v>
      </c>
      <c r="AA1997" s="685"/>
      <c r="AB1997" s="684"/>
    </row>
    <row r="1998" spans="22:28" x14ac:dyDescent="0.2">
      <c r="V1998" s="687"/>
      <c r="W1998" s="686" t="str">
        <f t="shared" si="37"/>
        <v>1w</v>
      </c>
      <c r="X1998" s="682" t="e">
        <f ca="1">_xll.qlCalendarAdvance(Calendar,X1997,W1998,"f",FALSE)</f>
        <v>#NAME?</v>
      </c>
      <c r="Y1998" s="681" t="e">
        <f ca="1">_xll.qlCalendarAdvance(Calendar,X1998,NDays&amp;"D")</f>
        <v>#NAME?</v>
      </c>
      <c r="Z1998" s="680" t="e">
        <f ca="1"/>
        <v>#N/A</v>
      </c>
      <c r="AA1998" s="685"/>
      <c r="AB1998" s="684"/>
    </row>
    <row r="1999" spans="22:28" x14ac:dyDescent="0.2">
      <c r="V1999" s="687"/>
      <c r="W1999" s="686" t="str">
        <f t="shared" si="37"/>
        <v>1w</v>
      </c>
      <c r="X1999" s="682" t="e">
        <f ca="1">_xll.qlCalendarAdvance(Calendar,X1998,W1999,"f",FALSE)</f>
        <v>#NAME?</v>
      </c>
      <c r="Y1999" s="681" t="e">
        <f ca="1">_xll.qlCalendarAdvance(Calendar,X1999,NDays&amp;"D")</f>
        <v>#NAME?</v>
      </c>
      <c r="Z1999" s="680" t="e">
        <f ca="1"/>
        <v>#N/A</v>
      </c>
      <c r="AA1999" s="685"/>
      <c r="AB1999" s="684"/>
    </row>
    <row r="2000" spans="22:28" x14ac:dyDescent="0.2">
      <c r="V2000" s="687"/>
      <c r="W2000" s="686" t="str">
        <f t="shared" si="37"/>
        <v>1w</v>
      </c>
      <c r="X2000" s="682" t="e">
        <f ca="1">_xll.qlCalendarAdvance(Calendar,X1999,W2000,"f",FALSE)</f>
        <v>#NAME?</v>
      </c>
      <c r="Y2000" s="681" t="e">
        <f ca="1">_xll.qlCalendarAdvance(Calendar,X2000,NDays&amp;"D")</f>
        <v>#NAME?</v>
      </c>
      <c r="Z2000" s="680" t="e">
        <f ca="1"/>
        <v>#N/A</v>
      </c>
      <c r="AA2000" s="685"/>
      <c r="AB2000" s="684"/>
    </row>
    <row r="2001" spans="22:28" x14ac:dyDescent="0.2">
      <c r="V2001" s="687"/>
      <c r="W2001" s="686" t="str">
        <f t="shared" si="37"/>
        <v>1w</v>
      </c>
      <c r="X2001" s="682" t="e">
        <f ca="1">_xll.qlCalendarAdvance(Calendar,X2000,W2001,"f",FALSE)</f>
        <v>#NAME?</v>
      </c>
      <c r="Y2001" s="681" t="e">
        <f ca="1">_xll.qlCalendarAdvance(Calendar,X2001,NDays&amp;"D")</f>
        <v>#NAME?</v>
      </c>
      <c r="Z2001" s="680" t="e">
        <f ca="1"/>
        <v>#N/A</v>
      </c>
      <c r="AA2001" s="685"/>
      <c r="AB2001" s="684"/>
    </row>
    <row r="2002" spans="22:28" x14ac:dyDescent="0.2">
      <c r="V2002" s="687"/>
      <c r="W2002" s="686" t="str">
        <f t="shared" ref="W2002:W2065" si="38">W2001</f>
        <v>1w</v>
      </c>
      <c r="X2002" s="682" t="e">
        <f ca="1">_xll.qlCalendarAdvance(Calendar,X2001,W2002,"f",FALSE)</f>
        <v>#NAME?</v>
      </c>
      <c r="Y2002" s="681" t="e">
        <f ca="1">_xll.qlCalendarAdvance(Calendar,X2002,NDays&amp;"D")</f>
        <v>#NAME?</v>
      </c>
      <c r="Z2002" s="680" t="e">
        <f ca="1"/>
        <v>#N/A</v>
      </c>
      <c r="AA2002" s="685"/>
      <c r="AB2002" s="684"/>
    </row>
    <row r="2003" spans="22:28" x14ac:dyDescent="0.2">
      <c r="V2003" s="687"/>
      <c r="W2003" s="686" t="str">
        <f t="shared" si="38"/>
        <v>1w</v>
      </c>
      <c r="X2003" s="682" t="e">
        <f ca="1">_xll.qlCalendarAdvance(Calendar,X2002,W2003,"f",FALSE)</f>
        <v>#NAME?</v>
      </c>
      <c r="Y2003" s="681" t="e">
        <f ca="1">_xll.qlCalendarAdvance(Calendar,X2003,NDays&amp;"D")</f>
        <v>#NAME?</v>
      </c>
      <c r="Z2003" s="680" t="e">
        <f ca="1"/>
        <v>#N/A</v>
      </c>
      <c r="AA2003" s="685"/>
      <c r="AB2003" s="684"/>
    </row>
    <row r="2004" spans="22:28" x14ac:dyDescent="0.2">
      <c r="V2004" s="687"/>
      <c r="W2004" s="686" t="str">
        <f t="shared" si="38"/>
        <v>1w</v>
      </c>
      <c r="X2004" s="682" t="e">
        <f ca="1">_xll.qlCalendarAdvance(Calendar,X2003,W2004,"f",FALSE)</f>
        <v>#NAME?</v>
      </c>
      <c r="Y2004" s="681" t="e">
        <f ca="1">_xll.qlCalendarAdvance(Calendar,X2004,NDays&amp;"D")</f>
        <v>#NAME?</v>
      </c>
      <c r="Z2004" s="680" t="e">
        <f ca="1"/>
        <v>#N/A</v>
      </c>
      <c r="AA2004" s="685"/>
      <c r="AB2004" s="684"/>
    </row>
    <row r="2005" spans="22:28" x14ac:dyDescent="0.2">
      <c r="V2005" s="687"/>
      <c r="W2005" s="686" t="str">
        <f t="shared" si="38"/>
        <v>1w</v>
      </c>
      <c r="X2005" s="682" t="e">
        <f ca="1">_xll.qlCalendarAdvance(Calendar,X2004,W2005,"f",FALSE)</f>
        <v>#NAME?</v>
      </c>
      <c r="Y2005" s="681" t="e">
        <f ca="1">_xll.qlCalendarAdvance(Calendar,X2005,NDays&amp;"D")</f>
        <v>#NAME?</v>
      </c>
      <c r="Z2005" s="680" t="e">
        <f ca="1"/>
        <v>#N/A</v>
      </c>
      <c r="AA2005" s="685"/>
      <c r="AB2005" s="684"/>
    </row>
    <row r="2006" spans="22:28" x14ac:dyDescent="0.2">
      <c r="V2006" s="687"/>
      <c r="W2006" s="686" t="str">
        <f t="shared" si="38"/>
        <v>1w</v>
      </c>
      <c r="X2006" s="682" t="e">
        <f ca="1">_xll.qlCalendarAdvance(Calendar,X2005,W2006,"f",FALSE)</f>
        <v>#NAME?</v>
      </c>
      <c r="Y2006" s="681" t="e">
        <f ca="1">_xll.qlCalendarAdvance(Calendar,X2006,NDays&amp;"D")</f>
        <v>#NAME?</v>
      </c>
      <c r="Z2006" s="680" t="e">
        <f ca="1"/>
        <v>#N/A</v>
      </c>
      <c r="AA2006" s="685"/>
      <c r="AB2006" s="684"/>
    </row>
    <row r="2007" spans="22:28" x14ac:dyDescent="0.2">
      <c r="V2007" s="687"/>
      <c r="W2007" s="686" t="str">
        <f t="shared" si="38"/>
        <v>1w</v>
      </c>
      <c r="X2007" s="682" t="e">
        <f ca="1">_xll.qlCalendarAdvance(Calendar,X2006,W2007,"f",FALSE)</f>
        <v>#NAME?</v>
      </c>
      <c r="Y2007" s="681" t="e">
        <f ca="1">_xll.qlCalendarAdvance(Calendar,X2007,NDays&amp;"D")</f>
        <v>#NAME?</v>
      </c>
      <c r="Z2007" s="680" t="e">
        <f ca="1"/>
        <v>#N/A</v>
      </c>
      <c r="AA2007" s="685"/>
      <c r="AB2007" s="684"/>
    </row>
    <row r="2008" spans="22:28" x14ac:dyDescent="0.2">
      <c r="V2008" s="687"/>
      <c r="W2008" s="686" t="str">
        <f t="shared" si="38"/>
        <v>1w</v>
      </c>
      <c r="X2008" s="682" t="e">
        <f ca="1">_xll.qlCalendarAdvance(Calendar,X2007,W2008,"f",FALSE)</f>
        <v>#NAME?</v>
      </c>
      <c r="Y2008" s="681" t="e">
        <f ca="1">_xll.qlCalendarAdvance(Calendar,X2008,NDays&amp;"D")</f>
        <v>#NAME?</v>
      </c>
      <c r="Z2008" s="680" t="e">
        <f ca="1"/>
        <v>#N/A</v>
      </c>
      <c r="AA2008" s="685"/>
      <c r="AB2008" s="684"/>
    </row>
    <row r="2009" spans="22:28" x14ac:dyDescent="0.2">
      <c r="V2009" s="687"/>
      <c r="W2009" s="686" t="str">
        <f t="shared" si="38"/>
        <v>1w</v>
      </c>
      <c r="X2009" s="682" t="e">
        <f ca="1">_xll.qlCalendarAdvance(Calendar,X2008,W2009,"f",FALSE)</f>
        <v>#NAME?</v>
      </c>
      <c r="Y2009" s="681" t="e">
        <f ca="1">_xll.qlCalendarAdvance(Calendar,X2009,NDays&amp;"D")</f>
        <v>#NAME?</v>
      </c>
      <c r="Z2009" s="680" t="e">
        <f ca="1"/>
        <v>#N/A</v>
      </c>
      <c r="AA2009" s="685"/>
      <c r="AB2009" s="684"/>
    </row>
    <row r="2010" spans="22:28" x14ac:dyDescent="0.2">
      <c r="V2010" s="687"/>
      <c r="W2010" s="686" t="str">
        <f t="shared" si="38"/>
        <v>1w</v>
      </c>
      <c r="X2010" s="682" t="e">
        <f ca="1">_xll.qlCalendarAdvance(Calendar,X2009,W2010,"f",FALSE)</f>
        <v>#NAME?</v>
      </c>
      <c r="Y2010" s="681" t="e">
        <f ca="1">_xll.qlCalendarAdvance(Calendar,X2010,NDays&amp;"D")</f>
        <v>#NAME?</v>
      </c>
      <c r="Z2010" s="680" t="e">
        <f ca="1"/>
        <v>#N/A</v>
      </c>
      <c r="AA2010" s="685"/>
      <c r="AB2010" s="684"/>
    </row>
    <row r="2011" spans="22:28" x14ac:dyDescent="0.2">
      <c r="V2011" s="687"/>
      <c r="W2011" s="686" t="str">
        <f t="shared" si="38"/>
        <v>1w</v>
      </c>
      <c r="X2011" s="682" t="e">
        <f ca="1">_xll.qlCalendarAdvance(Calendar,X2010,W2011,"f",FALSE)</f>
        <v>#NAME?</v>
      </c>
      <c r="Y2011" s="681" t="e">
        <f ca="1">_xll.qlCalendarAdvance(Calendar,X2011,NDays&amp;"D")</f>
        <v>#NAME?</v>
      </c>
      <c r="Z2011" s="680" t="e">
        <f ca="1"/>
        <v>#N/A</v>
      </c>
      <c r="AA2011" s="685"/>
      <c r="AB2011" s="684"/>
    </row>
    <row r="2012" spans="22:28" x14ac:dyDescent="0.2">
      <c r="V2012" s="687"/>
      <c r="W2012" s="686" t="str">
        <f t="shared" si="38"/>
        <v>1w</v>
      </c>
      <c r="X2012" s="682" t="e">
        <f ca="1">_xll.qlCalendarAdvance(Calendar,X2011,W2012,"f",FALSE)</f>
        <v>#NAME?</v>
      </c>
      <c r="Y2012" s="681" t="e">
        <f ca="1">_xll.qlCalendarAdvance(Calendar,X2012,NDays&amp;"D")</f>
        <v>#NAME?</v>
      </c>
      <c r="Z2012" s="680" t="e">
        <f ca="1"/>
        <v>#N/A</v>
      </c>
      <c r="AA2012" s="685"/>
      <c r="AB2012" s="684"/>
    </row>
    <row r="2013" spans="22:28" x14ac:dyDescent="0.2">
      <c r="V2013" s="687"/>
      <c r="W2013" s="686" t="str">
        <f t="shared" si="38"/>
        <v>1w</v>
      </c>
      <c r="X2013" s="682" t="e">
        <f ca="1">_xll.qlCalendarAdvance(Calendar,X2012,W2013,"f",FALSE)</f>
        <v>#NAME?</v>
      </c>
      <c r="Y2013" s="681" t="e">
        <f ca="1">_xll.qlCalendarAdvance(Calendar,X2013,NDays&amp;"D")</f>
        <v>#NAME?</v>
      </c>
      <c r="Z2013" s="680" t="e">
        <f ca="1"/>
        <v>#N/A</v>
      </c>
      <c r="AA2013" s="685"/>
      <c r="AB2013" s="684"/>
    </row>
    <row r="2014" spans="22:28" x14ac:dyDescent="0.2">
      <c r="V2014" s="687"/>
      <c r="W2014" s="686" t="str">
        <f t="shared" si="38"/>
        <v>1w</v>
      </c>
      <c r="X2014" s="682" t="e">
        <f ca="1">_xll.qlCalendarAdvance(Calendar,X2013,W2014,"f",FALSE)</f>
        <v>#NAME?</v>
      </c>
      <c r="Y2014" s="681" t="e">
        <f ca="1">_xll.qlCalendarAdvance(Calendar,X2014,NDays&amp;"D")</f>
        <v>#NAME?</v>
      </c>
      <c r="Z2014" s="680" t="e">
        <f ca="1"/>
        <v>#N/A</v>
      </c>
      <c r="AA2014" s="685"/>
      <c r="AB2014" s="684"/>
    </row>
    <row r="2015" spans="22:28" x14ac:dyDescent="0.2">
      <c r="V2015" s="687"/>
      <c r="W2015" s="686" t="str">
        <f t="shared" si="38"/>
        <v>1w</v>
      </c>
      <c r="X2015" s="682" t="e">
        <f ca="1">_xll.qlCalendarAdvance(Calendar,X2014,W2015,"f",FALSE)</f>
        <v>#NAME?</v>
      </c>
      <c r="Y2015" s="681" t="e">
        <f ca="1">_xll.qlCalendarAdvance(Calendar,X2015,NDays&amp;"D")</f>
        <v>#NAME?</v>
      </c>
      <c r="Z2015" s="680" t="e">
        <f ca="1"/>
        <v>#N/A</v>
      </c>
      <c r="AA2015" s="685"/>
      <c r="AB2015" s="684"/>
    </row>
    <row r="2016" spans="22:28" x14ac:dyDescent="0.2">
      <c r="V2016" s="687"/>
      <c r="W2016" s="686" t="str">
        <f t="shared" si="38"/>
        <v>1w</v>
      </c>
      <c r="X2016" s="682" t="e">
        <f ca="1">_xll.qlCalendarAdvance(Calendar,X2015,W2016,"f",FALSE)</f>
        <v>#NAME?</v>
      </c>
      <c r="Y2016" s="681" t="e">
        <f ca="1">_xll.qlCalendarAdvance(Calendar,X2016,NDays&amp;"D")</f>
        <v>#NAME?</v>
      </c>
      <c r="Z2016" s="680" t="e">
        <f ca="1"/>
        <v>#N/A</v>
      </c>
      <c r="AA2016" s="685"/>
      <c r="AB2016" s="684"/>
    </row>
    <row r="2017" spans="22:28" x14ac:dyDescent="0.2">
      <c r="V2017" s="687"/>
      <c r="W2017" s="686" t="str">
        <f t="shared" si="38"/>
        <v>1w</v>
      </c>
      <c r="X2017" s="682" t="e">
        <f ca="1">_xll.qlCalendarAdvance(Calendar,X2016,W2017,"f",FALSE)</f>
        <v>#NAME?</v>
      </c>
      <c r="Y2017" s="681" t="e">
        <f ca="1">_xll.qlCalendarAdvance(Calendar,X2017,NDays&amp;"D")</f>
        <v>#NAME?</v>
      </c>
      <c r="Z2017" s="680" t="e">
        <f ca="1"/>
        <v>#N/A</v>
      </c>
      <c r="AA2017" s="685"/>
      <c r="AB2017" s="684"/>
    </row>
    <row r="2018" spans="22:28" x14ac:dyDescent="0.2">
      <c r="V2018" s="687"/>
      <c r="W2018" s="686" t="str">
        <f t="shared" si="38"/>
        <v>1w</v>
      </c>
      <c r="X2018" s="682" t="e">
        <f ca="1">_xll.qlCalendarAdvance(Calendar,X2017,W2018,"f",FALSE)</f>
        <v>#NAME?</v>
      </c>
      <c r="Y2018" s="681" t="e">
        <f ca="1">_xll.qlCalendarAdvance(Calendar,X2018,NDays&amp;"D")</f>
        <v>#NAME?</v>
      </c>
      <c r="Z2018" s="680" t="e">
        <f ca="1"/>
        <v>#N/A</v>
      </c>
      <c r="AA2018" s="685"/>
      <c r="AB2018" s="684"/>
    </row>
    <row r="2019" spans="22:28" x14ac:dyDescent="0.2">
      <c r="V2019" s="687"/>
      <c r="W2019" s="686" t="str">
        <f t="shared" si="38"/>
        <v>1w</v>
      </c>
      <c r="X2019" s="682" t="e">
        <f ca="1">_xll.qlCalendarAdvance(Calendar,X2018,W2019,"f",FALSE)</f>
        <v>#NAME?</v>
      </c>
      <c r="Y2019" s="681" t="e">
        <f ca="1">_xll.qlCalendarAdvance(Calendar,X2019,NDays&amp;"D")</f>
        <v>#NAME?</v>
      </c>
      <c r="Z2019" s="680" t="e">
        <f ca="1"/>
        <v>#N/A</v>
      </c>
      <c r="AA2019" s="685"/>
      <c r="AB2019" s="684"/>
    </row>
    <row r="2020" spans="22:28" x14ac:dyDescent="0.2">
      <c r="V2020" s="687"/>
      <c r="W2020" s="686" t="str">
        <f t="shared" si="38"/>
        <v>1w</v>
      </c>
      <c r="X2020" s="682" t="e">
        <f ca="1">_xll.qlCalendarAdvance(Calendar,X2019,W2020,"f",FALSE)</f>
        <v>#NAME?</v>
      </c>
      <c r="Y2020" s="681" t="e">
        <f ca="1">_xll.qlCalendarAdvance(Calendar,X2020,NDays&amp;"D")</f>
        <v>#NAME?</v>
      </c>
      <c r="Z2020" s="680" t="e">
        <f ca="1"/>
        <v>#N/A</v>
      </c>
      <c r="AA2020" s="685"/>
      <c r="AB2020" s="684"/>
    </row>
    <row r="2021" spans="22:28" x14ac:dyDescent="0.2">
      <c r="V2021" s="687"/>
      <c r="W2021" s="686" t="str">
        <f t="shared" si="38"/>
        <v>1w</v>
      </c>
      <c r="X2021" s="682" t="e">
        <f ca="1">_xll.qlCalendarAdvance(Calendar,X2020,W2021,"f",FALSE)</f>
        <v>#NAME?</v>
      </c>
      <c r="Y2021" s="681" t="e">
        <f ca="1">_xll.qlCalendarAdvance(Calendar,X2021,NDays&amp;"D")</f>
        <v>#NAME?</v>
      </c>
      <c r="Z2021" s="680" t="e">
        <f ca="1"/>
        <v>#N/A</v>
      </c>
      <c r="AA2021" s="685"/>
      <c r="AB2021" s="684"/>
    </row>
    <row r="2022" spans="22:28" x14ac:dyDescent="0.2">
      <c r="V2022" s="687"/>
      <c r="W2022" s="686" t="str">
        <f t="shared" si="38"/>
        <v>1w</v>
      </c>
      <c r="X2022" s="682" t="e">
        <f ca="1">_xll.qlCalendarAdvance(Calendar,X2021,W2022,"f",FALSE)</f>
        <v>#NAME?</v>
      </c>
      <c r="Y2022" s="681" t="e">
        <f ca="1">_xll.qlCalendarAdvance(Calendar,X2022,NDays&amp;"D")</f>
        <v>#NAME?</v>
      </c>
      <c r="Z2022" s="680" t="e">
        <f ca="1"/>
        <v>#N/A</v>
      </c>
      <c r="AA2022" s="685"/>
      <c r="AB2022" s="684"/>
    </row>
    <row r="2023" spans="22:28" x14ac:dyDescent="0.2">
      <c r="V2023" s="687"/>
      <c r="W2023" s="686" t="str">
        <f t="shared" si="38"/>
        <v>1w</v>
      </c>
      <c r="X2023" s="682" t="e">
        <f ca="1">_xll.qlCalendarAdvance(Calendar,X2022,W2023,"f",FALSE)</f>
        <v>#NAME?</v>
      </c>
      <c r="Y2023" s="681" t="e">
        <f ca="1">_xll.qlCalendarAdvance(Calendar,X2023,NDays&amp;"D")</f>
        <v>#NAME?</v>
      </c>
      <c r="Z2023" s="680" t="e">
        <f ca="1"/>
        <v>#N/A</v>
      </c>
      <c r="AA2023" s="685"/>
      <c r="AB2023" s="684"/>
    </row>
    <row r="2024" spans="22:28" x14ac:dyDescent="0.2">
      <c r="V2024" s="687"/>
      <c r="W2024" s="686" t="str">
        <f t="shared" si="38"/>
        <v>1w</v>
      </c>
      <c r="X2024" s="682" t="e">
        <f ca="1">_xll.qlCalendarAdvance(Calendar,X2023,W2024,"f",FALSE)</f>
        <v>#NAME?</v>
      </c>
      <c r="Y2024" s="681" t="e">
        <f ca="1">_xll.qlCalendarAdvance(Calendar,X2024,NDays&amp;"D")</f>
        <v>#NAME?</v>
      </c>
      <c r="Z2024" s="680" t="e">
        <f ca="1"/>
        <v>#N/A</v>
      </c>
      <c r="AA2024" s="685"/>
      <c r="AB2024" s="684"/>
    </row>
    <row r="2025" spans="22:28" x14ac:dyDescent="0.2">
      <c r="V2025" s="687"/>
      <c r="W2025" s="686" t="str">
        <f t="shared" si="38"/>
        <v>1w</v>
      </c>
      <c r="X2025" s="682" t="e">
        <f ca="1">_xll.qlCalendarAdvance(Calendar,X2024,W2025,"f",FALSE)</f>
        <v>#NAME?</v>
      </c>
      <c r="Y2025" s="681" t="e">
        <f ca="1">_xll.qlCalendarAdvance(Calendar,X2025,NDays&amp;"D")</f>
        <v>#NAME?</v>
      </c>
      <c r="Z2025" s="680" t="e">
        <f ca="1"/>
        <v>#N/A</v>
      </c>
      <c r="AA2025" s="685"/>
      <c r="AB2025" s="684"/>
    </row>
    <row r="2026" spans="22:28" x14ac:dyDescent="0.2">
      <c r="V2026" s="687"/>
      <c r="W2026" s="686" t="str">
        <f t="shared" si="38"/>
        <v>1w</v>
      </c>
      <c r="X2026" s="682" t="e">
        <f ca="1">_xll.qlCalendarAdvance(Calendar,X2025,W2026,"f",FALSE)</f>
        <v>#NAME?</v>
      </c>
      <c r="Y2026" s="681" t="e">
        <f ca="1">_xll.qlCalendarAdvance(Calendar,X2026,NDays&amp;"D")</f>
        <v>#NAME?</v>
      </c>
      <c r="Z2026" s="680" t="e">
        <f ca="1"/>
        <v>#N/A</v>
      </c>
      <c r="AA2026" s="685"/>
      <c r="AB2026" s="684"/>
    </row>
    <row r="2027" spans="22:28" x14ac:dyDescent="0.2">
      <c r="V2027" s="687"/>
      <c r="W2027" s="686" t="str">
        <f t="shared" si="38"/>
        <v>1w</v>
      </c>
      <c r="X2027" s="682" t="e">
        <f ca="1">_xll.qlCalendarAdvance(Calendar,X2026,W2027,"f",FALSE)</f>
        <v>#NAME?</v>
      </c>
      <c r="Y2027" s="681" t="e">
        <f ca="1">_xll.qlCalendarAdvance(Calendar,X2027,NDays&amp;"D")</f>
        <v>#NAME?</v>
      </c>
      <c r="Z2027" s="680" t="e">
        <f ca="1"/>
        <v>#N/A</v>
      </c>
      <c r="AA2027" s="685"/>
      <c r="AB2027" s="684"/>
    </row>
    <row r="2028" spans="22:28" x14ac:dyDescent="0.2">
      <c r="V2028" s="687"/>
      <c r="W2028" s="686" t="str">
        <f t="shared" si="38"/>
        <v>1w</v>
      </c>
      <c r="X2028" s="682" t="e">
        <f ca="1">_xll.qlCalendarAdvance(Calendar,X2027,W2028,"f",FALSE)</f>
        <v>#NAME?</v>
      </c>
      <c r="Y2028" s="681" t="e">
        <f ca="1">_xll.qlCalendarAdvance(Calendar,X2028,NDays&amp;"D")</f>
        <v>#NAME?</v>
      </c>
      <c r="Z2028" s="680" t="e">
        <f ca="1"/>
        <v>#N/A</v>
      </c>
      <c r="AA2028" s="685"/>
      <c r="AB2028" s="684"/>
    </row>
    <row r="2029" spans="22:28" x14ac:dyDescent="0.2">
      <c r="V2029" s="687"/>
      <c r="W2029" s="686" t="str">
        <f t="shared" si="38"/>
        <v>1w</v>
      </c>
      <c r="X2029" s="682" t="e">
        <f ca="1">_xll.qlCalendarAdvance(Calendar,X2028,W2029,"f",FALSE)</f>
        <v>#NAME?</v>
      </c>
      <c r="Y2029" s="681" t="e">
        <f ca="1">_xll.qlCalendarAdvance(Calendar,X2029,NDays&amp;"D")</f>
        <v>#NAME?</v>
      </c>
      <c r="Z2029" s="680" t="e">
        <f ca="1"/>
        <v>#N/A</v>
      </c>
      <c r="AA2029" s="685"/>
      <c r="AB2029" s="684"/>
    </row>
    <row r="2030" spans="22:28" x14ac:dyDescent="0.2">
      <c r="V2030" s="687"/>
      <c r="W2030" s="686" t="str">
        <f t="shared" si="38"/>
        <v>1w</v>
      </c>
      <c r="X2030" s="682" t="e">
        <f ca="1">_xll.qlCalendarAdvance(Calendar,X2029,W2030,"f",FALSE)</f>
        <v>#NAME?</v>
      </c>
      <c r="Y2030" s="681" t="e">
        <f ca="1">_xll.qlCalendarAdvance(Calendar,X2030,NDays&amp;"D")</f>
        <v>#NAME?</v>
      </c>
      <c r="Z2030" s="680" t="e">
        <f ca="1"/>
        <v>#N/A</v>
      </c>
      <c r="AA2030" s="685"/>
      <c r="AB2030" s="684"/>
    </row>
    <row r="2031" spans="22:28" x14ac:dyDescent="0.2">
      <c r="V2031" s="687"/>
      <c r="W2031" s="686" t="str">
        <f t="shared" si="38"/>
        <v>1w</v>
      </c>
      <c r="X2031" s="682" t="e">
        <f ca="1">_xll.qlCalendarAdvance(Calendar,X2030,W2031,"f",FALSE)</f>
        <v>#NAME?</v>
      </c>
      <c r="Y2031" s="681" t="e">
        <f ca="1">_xll.qlCalendarAdvance(Calendar,X2031,NDays&amp;"D")</f>
        <v>#NAME?</v>
      </c>
      <c r="Z2031" s="680" t="e">
        <f ca="1"/>
        <v>#N/A</v>
      </c>
      <c r="AA2031" s="685"/>
      <c r="AB2031" s="684"/>
    </row>
    <row r="2032" spans="22:28" x14ac:dyDescent="0.2">
      <c r="V2032" s="687"/>
      <c r="W2032" s="686" t="str">
        <f t="shared" si="38"/>
        <v>1w</v>
      </c>
      <c r="X2032" s="682" t="e">
        <f ca="1">_xll.qlCalendarAdvance(Calendar,X2031,W2032,"f",FALSE)</f>
        <v>#NAME?</v>
      </c>
      <c r="Y2032" s="681" t="e">
        <f ca="1">_xll.qlCalendarAdvance(Calendar,X2032,NDays&amp;"D")</f>
        <v>#NAME?</v>
      </c>
      <c r="Z2032" s="680" t="e">
        <f ca="1"/>
        <v>#N/A</v>
      </c>
      <c r="AA2032" s="685"/>
      <c r="AB2032" s="684"/>
    </row>
    <row r="2033" spans="22:28" x14ac:dyDescent="0.2">
      <c r="V2033" s="687"/>
      <c r="W2033" s="686" t="str">
        <f t="shared" si="38"/>
        <v>1w</v>
      </c>
      <c r="X2033" s="682" t="e">
        <f ca="1">_xll.qlCalendarAdvance(Calendar,X2032,W2033,"f",FALSE)</f>
        <v>#NAME?</v>
      </c>
      <c r="Y2033" s="681" t="e">
        <f ca="1">_xll.qlCalendarAdvance(Calendar,X2033,NDays&amp;"D")</f>
        <v>#NAME?</v>
      </c>
      <c r="Z2033" s="680" t="e">
        <f ca="1"/>
        <v>#N/A</v>
      </c>
      <c r="AA2033" s="685"/>
      <c r="AB2033" s="684"/>
    </row>
    <row r="2034" spans="22:28" x14ac:dyDescent="0.2">
      <c r="V2034" s="687"/>
      <c r="W2034" s="686" t="str">
        <f t="shared" si="38"/>
        <v>1w</v>
      </c>
      <c r="X2034" s="682" t="e">
        <f ca="1">_xll.qlCalendarAdvance(Calendar,X2033,W2034,"f",FALSE)</f>
        <v>#NAME?</v>
      </c>
      <c r="Y2034" s="681" t="e">
        <f ca="1">_xll.qlCalendarAdvance(Calendar,X2034,NDays&amp;"D")</f>
        <v>#NAME?</v>
      </c>
      <c r="Z2034" s="680" t="e">
        <f ca="1"/>
        <v>#N/A</v>
      </c>
      <c r="AA2034" s="685"/>
      <c r="AB2034" s="684"/>
    </row>
    <row r="2035" spans="22:28" x14ac:dyDescent="0.2">
      <c r="V2035" s="687"/>
      <c r="W2035" s="686" t="str">
        <f t="shared" si="38"/>
        <v>1w</v>
      </c>
      <c r="X2035" s="682" t="e">
        <f ca="1">_xll.qlCalendarAdvance(Calendar,X2034,W2035,"f",FALSE)</f>
        <v>#NAME?</v>
      </c>
      <c r="Y2035" s="681" t="e">
        <f ca="1">_xll.qlCalendarAdvance(Calendar,X2035,NDays&amp;"D")</f>
        <v>#NAME?</v>
      </c>
      <c r="Z2035" s="680" t="e">
        <f ca="1"/>
        <v>#N/A</v>
      </c>
      <c r="AA2035" s="685"/>
      <c r="AB2035" s="684"/>
    </row>
    <row r="2036" spans="22:28" x14ac:dyDescent="0.2">
      <c r="V2036" s="687"/>
      <c r="W2036" s="686" t="str">
        <f t="shared" si="38"/>
        <v>1w</v>
      </c>
      <c r="X2036" s="682" t="e">
        <f ca="1">_xll.qlCalendarAdvance(Calendar,X2035,W2036,"f",FALSE)</f>
        <v>#NAME?</v>
      </c>
      <c r="Y2036" s="681" t="e">
        <f ca="1">_xll.qlCalendarAdvance(Calendar,X2036,NDays&amp;"D")</f>
        <v>#NAME?</v>
      </c>
      <c r="Z2036" s="680" t="e">
        <f ca="1"/>
        <v>#N/A</v>
      </c>
      <c r="AA2036" s="685"/>
      <c r="AB2036" s="684"/>
    </row>
    <row r="2037" spans="22:28" x14ac:dyDescent="0.2">
      <c r="V2037" s="687"/>
      <c r="W2037" s="686" t="str">
        <f t="shared" si="38"/>
        <v>1w</v>
      </c>
      <c r="X2037" s="682" t="e">
        <f ca="1">_xll.qlCalendarAdvance(Calendar,X2036,W2037,"f",FALSE)</f>
        <v>#NAME?</v>
      </c>
      <c r="Y2037" s="681" t="e">
        <f ca="1">_xll.qlCalendarAdvance(Calendar,X2037,NDays&amp;"D")</f>
        <v>#NAME?</v>
      </c>
      <c r="Z2037" s="680" t="e">
        <f ca="1"/>
        <v>#N/A</v>
      </c>
      <c r="AA2037" s="685"/>
      <c r="AB2037" s="684"/>
    </row>
    <row r="2038" spans="22:28" x14ac:dyDescent="0.2">
      <c r="V2038" s="687"/>
      <c r="W2038" s="686" t="str">
        <f t="shared" si="38"/>
        <v>1w</v>
      </c>
      <c r="X2038" s="682" t="e">
        <f ca="1">_xll.qlCalendarAdvance(Calendar,X2037,W2038,"f",FALSE)</f>
        <v>#NAME?</v>
      </c>
      <c r="Y2038" s="681" t="e">
        <f ca="1">_xll.qlCalendarAdvance(Calendar,X2038,NDays&amp;"D")</f>
        <v>#NAME?</v>
      </c>
      <c r="Z2038" s="680" t="e">
        <f ca="1"/>
        <v>#N/A</v>
      </c>
      <c r="AA2038" s="685"/>
      <c r="AB2038" s="684"/>
    </row>
    <row r="2039" spans="22:28" x14ac:dyDescent="0.2">
      <c r="V2039" s="687"/>
      <c r="W2039" s="686" t="str">
        <f t="shared" si="38"/>
        <v>1w</v>
      </c>
      <c r="X2039" s="682" t="e">
        <f ca="1">_xll.qlCalendarAdvance(Calendar,X2038,W2039,"f",FALSE)</f>
        <v>#NAME?</v>
      </c>
      <c r="Y2039" s="681" t="e">
        <f ca="1">_xll.qlCalendarAdvance(Calendar,X2039,NDays&amp;"D")</f>
        <v>#NAME?</v>
      </c>
      <c r="Z2039" s="680" t="e">
        <f ca="1"/>
        <v>#N/A</v>
      </c>
      <c r="AA2039" s="685"/>
      <c r="AB2039" s="684"/>
    </row>
    <row r="2040" spans="22:28" x14ac:dyDescent="0.2">
      <c r="V2040" s="687"/>
      <c r="W2040" s="686" t="str">
        <f t="shared" si="38"/>
        <v>1w</v>
      </c>
      <c r="X2040" s="682" t="e">
        <f ca="1">_xll.qlCalendarAdvance(Calendar,X2039,W2040,"f",FALSE)</f>
        <v>#NAME?</v>
      </c>
      <c r="Y2040" s="681" t="e">
        <f ca="1">_xll.qlCalendarAdvance(Calendar,X2040,NDays&amp;"D")</f>
        <v>#NAME?</v>
      </c>
      <c r="Z2040" s="680" t="e">
        <f ca="1"/>
        <v>#N/A</v>
      </c>
      <c r="AA2040" s="685"/>
      <c r="AB2040" s="684"/>
    </row>
    <row r="2041" spans="22:28" x14ac:dyDescent="0.2">
      <c r="V2041" s="687"/>
      <c r="W2041" s="686" t="str">
        <f t="shared" si="38"/>
        <v>1w</v>
      </c>
      <c r="X2041" s="682" t="e">
        <f ca="1">_xll.qlCalendarAdvance(Calendar,X2040,W2041,"f",FALSE)</f>
        <v>#NAME?</v>
      </c>
      <c r="Y2041" s="681" t="e">
        <f ca="1">_xll.qlCalendarAdvance(Calendar,X2041,NDays&amp;"D")</f>
        <v>#NAME?</v>
      </c>
      <c r="Z2041" s="680" t="e">
        <f ca="1"/>
        <v>#N/A</v>
      </c>
      <c r="AA2041" s="685"/>
      <c r="AB2041" s="684"/>
    </row>
    <row r="2042" spans="22:28" x14ac:dyDescent="0.2">
      <c r="V2042" s="687"/>
      <c r="W2042" s="686" t="str">
        <f t="shared" si="38"/>
        <v>1w</v>
      </c>
      <c r="X2042" s="682" t="e">
        <f ca="1">_xll.qlCalendarAdvance(Calendar,X2041,W2042,"f",FALSE)</f>
        <v>#NAME?</v>
      </c>
      <c r="Y2042" s="681" t="e">
        <f ca="1">_xll.qlCalendarAdvance(Calendar,X2042,NDays&amp;"D")</f>
        <v>#NAME?</v>
      </c>
      <c r="Z2042" s="680" t="e">
        <f ca="1"/>
        <v>#N/A</v>
      </c>
      <c r="AA2042" s="685"/>
      <c r="AB2042" s="684"/>
    </row>
    <row r="2043" spans="22:28" x14ac:dyDescent="0.2">
      <c r="V2043" s="687"/>
      <c r="W2043" s="686" t="str">
        <f t="shared" si="38"/>
        <v>1w</v>
      </c>
      <c r="X2043" s="682" t="e">
        <f ca="1">_xll.qlCalendarAdvance(Calendar,X2042,W2043,"f",FALSE)</f>
        <v>#NAME?</v>
      </c>
      <c r="Y2043" s="681" t="e">
        <f ca="1">_xll.qlCalendarAdvance(Calendar,X2043,NDays&amp;"D")</f>
        <v>#NAME?</v>
      </c>
      <c r="Z2043" s="680" t="e">
        <f ca="1"/>
        <v>#N/A</v>
      </c>
      <c r="AA2043" s="685"/>
      <c r="AB2043" s="684"/>
    </row>
    <row r="2044" spans="22:28" x14ac:dyDescent="0.2">
      <c r="V2044" s="687"/>
      <c r="W2044" s="686" t="str">
        <f t="shared" si="38"/>
        <v>1w</v>
      </c>
      <c r="X2044" s="682" t="e">
        <f ca="1">_xll.qlCalendarAdvance(Calendar,X2043,W2044,"f",FALSE)</f>
        <v>#NAME?</v>
      </c>
      <c r="Y2044" s="681" t="e">
        <f ca="1">_xll.qlCalendarAdvance(Calendar,X2044,NDays&amp;"D")</f>
        <v>#NAME?</v>
      </c>
      <c r="Z2044" s="680" t="e">
        <f ca="1"/>
        <v>#N/A</v>
      </c>
      <c r="AA2044" s="685"/>
      <c r="AB2044" s="684"/>
    </row>
    <row r="2045" spans="22:28" x14ac:dyDescent="0.2">
      <c r="V2045" s="687"/>
      <c r="W2045" s="686" t="str">
        <f t="shared" si="38"/>
        <v>1w</v>
      </c>
      <c r="X2045" s="682" t="e">
        <f ca="1">_xll.qlCalendarAdvance(Calendar,X2044,W2045,"f",FALSE)</f>
        <v>#NAME?</v>
      </c>
      <c r="Y2045" s="681" t="e">
        <f ca="1">_xll.qlCalendarAdvance(Calendar,X2045,NDays&amp;"D")</f>
        <v>#NAME?</v>
      </c>
      <c r="Z2045" s="680" t="e">
        <f ca="1"/>
        <v>#N/A</v>
      </c>
      <c r="AA2045" s="685"/>
      <c r="AB2045" s="684"/>
    </row>
    <row r="2046" spans="22:28" x14ac:dyDescent="0.2">
      <c r="V2046" s="687"/>
      <c r="W2046" s="686" t="str">
        <f t="shared" si="38"/>
        <v>1w</v>
      </c>
      <c r="X2046" s="682" t="e">
        <f ca="1">_xll.qlCalendarAdvance(Calendar,X2045,W2046,"f",FALSE)</f>
        <v>#NAME?</v>
      </c>
      <c r="Y2046" s="681" t="e">
        <f ca="1">_xll.qlCalendarAdvance(Calendar,X2046,NDays&amp;"D")</f>
        <v>#NAME?</v>
      </c>
      <c r="Z2046" s="680" t="e">
        <f ca="1"/>
        <v>#N/A</v>
      </c>
      <c r="AA2046" s="685"/>
      <c r="AB2046" s="684"/>
    </row>
    <row r="2047" spans="22:28" x14ac:dyDescent="0.2">
      <c r="V2047" s="687"/>
      <c r="W2047" s="686" t="str">
        <f t="shared" si="38"/>
        <v>1w</v>
      </c>
      <c r="X2047" s="682" t="e">
        <f ca="1">_xll.qlCalendarAdvance(Calendar,X2046,W2047,"f",FALSE)</f>
        <v>#NAME?</v>
      </c>
      <c r="Y2047" s="681" t="e">
        <f ca="1">_xll.qlCalendarAdvance(Calendar,X2047,NDays&amp;"D")</f>
        <v>#NAME?</v>
      </c>
      <c r="Z2047" s="680" t="e">
        <f ca="1"/>
        <v>#N/A</v>
      </c>
      <c r="AA2047" s="685"/>
      <c r="AB2047" s="684"/>
    </row>
    <row r="2048" spans="22:28" x14ac:dyDescent="0.2">
      <c r="V2048" s="687"/>
      <c r="W2048" s="686" t="str">
        <f t="shared" si="38"/>
        <v>1w</v>
      </c>
      <c r="X2048" s="682" t="e">
        <f ca="1">_xll.qlCalendarAdvance(Calendar,X2047,W2048,"f",FALSE)</f>
        <v>#NAME?</v>
      </c>
      <c r="Y2048" s="681" t="e">
        <f ca="1">_xll.qlCalendarAdvance(Calendar,X2048,NDays&amp;"D")</f>
        <v>#NAME?</v>
      </c>
      <c r="Z2048" s="680" t="e">
        <f ca="1"/>
        <v>#N/A</v>
      </c>
      <c r="AA2048" s="685"/>
      <c r="AB2048" s="684"/>
    </row>
    <row r="2049" spans="22:28" x14ac:dyDescent="0.2">
      <c r="V2049" s="687"/>
      <c r="W2049" s="686" t="str">
        <f t="shared" si="38"/>
        <v>1w</v>
      </c>
      <c r="X2049" s="682" t="e">
        <f ca="1">_xll.qlCalendarAdvance(Calendar,X2048,W2049,"f",FALSE)</f>
        <v>#NAME?</v>
      </c>
      <c r="Y2049" s="681" t="e">
        <f ca="1">_xll.qlCalendarAdvance(Calendar,X2049,NDays&amp;"D")</f>
        <v>#NAME?</v>
      </c>
      <c r="Z2049" s="680" t="e">
        <f ca="1"/>
        <v>#N/A</v>
      </c>
      <c r="AA2049" s="685"/>
      <c r="AB2049" s="684"/>
    </row>
    <row r="2050" spans="22:28" x14ac:dyDescent="0.2">
      <c r="V2050" s="687"/>
      <c r="W2050" s="686" t="str">
        <f t="shared" si="38"/>
        <v>1w</v>
      </c>
      <c r="X2050" s="682" t="e">
        <f ca="1">_xll.qlCalendarAdvance(Calendar,X2049,W2050,"f",FALSE)</f>
        <v>#NAME?</v>
      </c>
      <c r="Y2050" s="681" t="e">
        <f ca="1">_xll.qlCalendarAdvance(Calendar,X2050,NDays&amp;"D")</f>
        <v>#NAME?</v>
      </c>
      <c r="Z2050" s="680" t="e">
        <f ca="1"/>
        <v>#N/A</v>
      </c>
      <c r="AA2050" s="685"/>
      <c r="AB2050" s="684"/>
    </row>
    <row r="2051" spans="22:28" x14ac:dyDescent="0.2">
      <c r="V2051" s="687"/>
      <c r="W2051" s="686" t="str">
        <f t="shared" si="38"/>
        <v>1w</v>
      </c>
      <c r="X2051" s="682" t="e">
        <f ca="1">_xll.qlCalendarAdvance(Calendar,X2050,W2051,"f",FALSE)</f>
        <v>#NAME?</v>
      </c>
      <c r="Y2051" s="681" t="e">
        <f ca="1">_xll.qlCalendarAdvance(Calendar,X2051,NDays&amp;"D")</f>
        <v>#NAME?</v>
      </c>
      <c r="Z2051" s="680" t="e">
        <f ca="1"/>
        <v>#N/A</v>
      </c>
      <c r="AA2051" s="685"/>
      <c r="AB2051" s="684"/>
    </row>
    <row r="2052" spans="22:28" x14ac:dyDescent="0.2">
      <c r="V2052" s="687"/>
      <c r="W2052" s="686" t="str">
        <f t="shared" si="38"/>
        <v>1w</v>
      </c>
      <c r="X2052" s="682" t="e">
        <f ca="1">_xll.qlCalendarAdvance(Calendar,X2051,W2052,"f",FALSE)</f>
        <v>#NAME?</v>
      </c>
      <c r="Y2052" s="681" t="e">
        <f ca="1">_xll.qlCalendarAdvance(Calendar,X2052,NDays&amp;"D")</f>
        <v>#NAME?</v>
      </c>
      <c r="Z2052" s="680" t="e">
        <f ca="1"/>
        <v>#N/A</v>
      </c>
      <c r="AA2052" s="685"/>
      <c r="AB2052" s="684"/>
    </row>
    <row r="2053" spans="22:28" x14ac:dyDescent="0.2">
      <c r="V2053" s="687"/>
      <c r="W2053" s="686" t="str">
        <f t="shared" si="38"/>
        <v>1w</v>
      </c>
      <c r="X2053" s="682" t="e">
        <f ca="1">_xll.qlCalendarAdvance(Calendar,X2052,W2053,"f",FALSE)</f>
        <v>#NAME?</v>
      </c>
      <c r="Y2053" s="681" t="e">
        <f ca="1">_xll.qlCalendarAdvance(Calendar,X2053,NDays&amp;"D")</f>
        <v>#NAME?</v>
      </c>
      <c r="Z2053" s="680" t="e">
        <f ca="1"/>
        <v>#N/A</v>
      </c>
      <c r="AA2053" s="685"/>
      <c r="AB2053" s="684"/>
    </row>
    <row r="2054" spans="22:28" x14ac:dyDescent="0.2">
      <c r="V2054" s="687"/>
      <c r="W2054" s="686" t="str">
        <f t="shared" si="38"/>
        <v>1w</v>
      </c>
      <c r="X2054" s="682" t="e">
        <f ca="1">_xll.qlCalendarAdvance(Calendar,X2053,W2054,"f",FALSE)</f>
        <v>#NAME?</v>
      </c>
      <c r="Y2054" s="681" t="e">
        <f ca="1">_xll.qlCalendarAdvance(Calendar,X2054,NDays&amp;"D")</f>
        <v>#NAME?</v>
      </c>
      <c r="Z2054" s="680" t="e">
        <f ca="1"/>
        <v>#N/A</v>
      </c>
      <c r="AA2054" s="685"/>
      <c r="AB2054" s="684"/>
    </row>
    <row r="2055" spans="22:28" x14ac:dyDescent="0.2">
      <c r="V2055" s="687"/>
      <c r="W2055" s="686" t="str">
        <f t="shared" si="38"/>
        <v>1w</v>
      </c>
      <c r="X2055" s="682" t="e">
        <f ca="1">_xll.qlCalendarAdvance(Calendar,X2054,W2055,"f",FALSE)</f>
        <v>#NAME?</v>
      </c>
      <c r="Y2055" s="681" t="e">
        <f ca="1">_xll.qlCalendarAdvance(Calendar,X2055,NDays&amp;"D")</f>
        <v>#NAME?</v>
      </c>
      <c r="Z2055" s="680" t="e">
        <f ca="1"/>
        <v>#N/A</v>
      </c>
      <c r="AA2055" s="685"/>
      <c r="AB2055" s="684"/>
    </row>
    <row r="2056" spans="22:28" x14ac:dyDescent="0.2">
      <c r="V2056" s="687"/>
      <c r="W2056" s="686" t="str">
        <f t="shared" si="38"/>
        <v>1w</v>
      </c>
      <c r="X2056" s="682" t="e">
        <f ca="1">_xll.qlCalendarAdvance(Calendar,X2055,W2056,"f",FALSE)</f>
        <v>#NAME?</v>
      </c>
      <c r="Y2056" s="681" t="e">
        <f ca="1">_xll.qlCalendarAdvance(Calendar,X2056,NDays&amp;"D")</f>
        <v>#NAME?</v>
      </c>
      <c r="Z2056" s="680" t="e">
        <f ca="1"/>
        <v>#N/A</v>
      </c>
      <c r="AA2056" s="685"/>
      <c r="AB2056" s="684"/>
    </row>
    <row r="2057" spans="22:28" x14ac:dyDescent="0.2">
      <c r="V2057" s="687"/>
      <c r="W2057" s="686" t="str">
        <f t="shared" si="38"/>
        <v>1w</v>
      </c>
      <c r="X2057" s="682" t="e">
        <f ca="1">_xll.qlCalendarAdvance(Calendar,X2056,W2057,"f",FALSE)</f>
        <v>#NAME?</v>
      </c>
      <c r="Y2057" s="681" t="e">
        <f ca="1">_xll.qlCalendarAdvance(Calendar,X2057,NDays&amp;"D")</f>
        <v>#NAME?</v>
      </c>
      <c r="Z2057" s="680" t="e">
        <f ca="1"/>
        <v>#N/A</v>
      </c>
      <c r="AA2057" s="685"/>
      <c r="AB2057" s="684"/>
    </row>
    <row r="2058" spans="22:28" x14ac:dyDescent="0.2">
      <c r="V2058" s="687"/>
      <c r="W2058" s="686" t="str">
        <f t="shared" si="38"/>
        <v>1w</v>
      </c>
      <c r="X2058" s="682" t="e">
        <f ca="1">_xll.qlCalendarAdvance(Calendar,X2057,W2058,"f",FALSE)</f>
        <v>#NAME?</v>
      </c>
      <c r="Y2058" s="681" t="e">
        <f ca="1">_xll.qlCalendarAdvance(Calendar,X2058,NDays&amp;"D")</f>
        <v>#NAME?</v>
      </c>
      <c r="Z2058" s="680" t="e">
        <f ca="1"/>
        <v>#N/A</v>
      </c>
      <c r="AA2058" s="685"/>
      <c r="AB2058" s="684"/>
    </row>
    <row r="2059" spans="22:28" x14ac:dyDescent="0.2">
      <c r="V2059" s="687"/>
      <c r="W2059" s="686" t="str">
        <f t="shared" si="38"/>
        <v>1w</v>
      </c>
      <c r="X2059" s="682" t="e">
        <f ca="1">_xll.qlCalendarAdvance(Calendar,X2058,W2059,"f",FALSE)</f>
        <v>#NAME?</v>
      </c>
      <c r="Y2059" s="681" t="e">
        <f ca="1">_xll.qlCalendarAdvance(Calendar,X2059,NDays&amp;"D")</f>
        <v>#NAME?</v>
      </c>
      <c r="Z2059" s="680" t="e">
        <f ca="1"/>
        <v>#N/A</v>
      </c>
      <c r="AA2059" s="685"/>
      <c r="AB2059" s="684"/>
    </row>
    <row r="2060" spans="22:28" x14ac:dyDescent="0.2">
      <c r="V2060" s="687"/>
      <c r="W2060" s="686" t="str">
        <f t="shared" si="38"/>
        <v>1w</v>
      </c>
      <c r="X2060" s="682" t="e">
        <f ca="1">_xll.qlCalendarAdvance(Calendar,X2059,W2060,"f",FALSE)</f>
        <v>#NAME?</v>
      </c>
      <c r="Y2060" s="681" t="e">
        <f ca="1">_xll.qlCalendarAdvance(Calendar,X2060,NDays&amp;"D")</f>
        <v>#NAME?</v>
      </c>
      <c r="Z2060" s="680" t="e">
        <f ca="1"/>
        <v>#N/A</v>
      </c>
      <c r="AA2060" s="685"/>
      <c r="AB2060" s="684"/>
    </row>
    <row r="2061" spans="22:28" x14ac:dyDescent="0.2">
      <c r="V2061" s="687"/>
      <c r="W2061" s="686" t="str">
        <f t="shared" si="38"/>
        <v>1w</v>
      </c>
      <c r="X2061" s="682" t="e">
        <f ca="1">_xll.qlCalendarAdvance(Calendar,X2060,W2061,"f",FALSE)</f>
        <v>#NAME?</v>
      </c>
      <c r="Y2061" s="681" t="e">
        <f ca="1">_xll.qlCalendarAdvance(Calendar,X2061,NDays&amp;"D")</f>
        <v>#NAME?</v>
      </c>
      <c r="Z2061" s="680" t="e">
        <f ca="1"/>
        <v>#N/A</v>
      </c>
      <c r="AA2061" s="685"/>
      <c r="AB2061" s="684"/>
    </row>
    <row r="2062" spans="22:28" x14ac:dyDescent="0.2">
      <c r="V2062" s="687"/>
      <c r="W2062" s="686" t="str">
        <f t="shared" si="38"/>
        <v>1w</v>
      </c>
      <c r="X2062" s="682" t="e">
        <f ca="1">_xll.qlCalendarAdvance(Calendar,X2061,W2062,"f",FALSE)</f>
        <v>#NAME?</v>
      </c>
      <c r="Y2062" s="681" t="e">
        <f ca="1">_xll.qlCalendarAdvance(Calendar,X2062,NDays&amp;"D")</f>
        <v>#NAME?</v>
      </c>
      <c r="Z2062" s="680" t="e">
        <f ca="1"/>
        <v>#N/A</v>
      </c>
      <c r="AA2062" s="685"/>
      <c r="AB2062" s="684"/>
    </row>
    <row r="2063" spans="22:28" x14ac:dyDescent="0.2">
      <c r="V2063" s="687"/>
      <c r="W2063" s="686" t="str">
        <f t="shared" si="38"/>
        <v>1w</v>
      </c>
      <c r="X2063" s="682" t="e">
        <f ca="1">_xll.qlCalendarAdvance(Calendar,X2062,W2063,"f",FALSE)</f>
        <v>#NAME?</v>
      </c>
      <c r="Y2063" s="681" t="e">
        <f ca="1">_xll.qlCalendarAdvance(Calendar,X2063,NDays&amp;"D")</f>
        <v>#NAME?</v>
      </c>
      <c r="Z2063" s="680" t="e">
        <f ca="1"/>
        <v>#N/A</v>
      </c>
      <c r="AA2063" s="685"/>
      <c r="AB2063" s="684"/>
    </row>
    <row r="2064" spans="22:28" x14ac:dyDescent="0.2">
      <c r="V2064" s="687"/>
      <c r="W2064" s="686" t="str">
        <f t="shared" si="38"/>
        <v>1w</v>
      </c>
      <c r="X2064" s="682" t="e">
        <f ca="1">_xll.qlCalendarAdvance(Calendar,X2063,W2064,"f",FALSE)</f>
        <v>#NAME?</v>
      </c>
      <c r="Y2064" s="681" t="e">
        <f ca="1">_xll.qlCalendarAdvance(Calendar,X2064,NDays&amp;"D")</f>
        <v>#NAME?</v>
      </c>
      <c r="Z2064" s="680" t="e">
        <f ca="1"/>
        <v>#N/A</v>
      </c>
      <c r="AA2064" s="685"/>
      <c r="AB2064" s="684"/>
    </row>
    <row r="2065" spans="22:28" x14ac:dyDescent="0.2">
      <c r="V2065" s="687"/>
      <c r="W2065" s="686" t="str">
        <f t="shared" si="38"/>
        <v>1w</v>
      </c>
      <c r="X2065" s="682" t="e">
        <f ca="1">_xll.qlCalendarAdvance(Calendar,X2064,W2065,"f",FALSE)</f>
        <v>#NAME?</v>
      </c>
      <c r="Y2065" s="681" t="e">
        <f ca="1">_xll.qlCalendarAdvance(Calendar,X2065,NDays&amp;"D")</f>
        <v>#NAME?</v>
      </c>
      <c r="Z2065" s="680" t="e">
        <f ca="1"/>
        <v>#N/A</v>
      </c>
      <c r="AA2065" s="685"/>
      <c r="AB2065" s="684"/>
    </row>
    <row r="2066" spans="22:28" x14ac:dyDescent="0.2">
      <c r="V2066" s="687"/>
      <c r="W2066" s="686" t="str">
        <f t="shared" ref="W2066:W2129" si="39">W2065</f>
        <v>1w</v>
      </c>
      <c r="X2066" s="682" t="e">
        <f ca="1">_xll.qlCalendarAdvance(Calendar,X2065,W2066,"f",FALSE)</f>
        <v>#NAME?</v>
      </c>
      <c r="Y2066" s="681" t="e">
        <f ca="1">_xll.qlCalendarAdvance(Calendar,X2066,NDays&amp;"D")</f>
        <v>#NAME?</v>
      </c>
      <c r="Z2066" s="680" t="e">
        <f ca="1"/>
        <v>#N/A</v>
      </c>
      <c r="AA2066" s="685"/>
      <c r="AB2066" s="684"/>
    </row>
    <row r="2067" spans="22:28" x14ac:dyDescent="0.2">
      <c r="V2067" s="687"/>
      <c r="W2067" s="686" t="str">
        <f t="shared" si="39"/>
        <v>1w</v>
      </c>
      <c r="X2067" s="682" t="e">
        <f ca="1">_xll.qlCalendarAdvance(Calendar,X2066,W2067,"f",FALSE)</f>
        <v>#NAME?</v>
      </c>
      <c r="Y2067" s="681" t="e">
        <f ca="1">_xll.qlCalendarAdvance(Calendar,X2067,NDays&amp;"D")</f>
        <v>#NAME?</v>
      </c>
      <c r="Z2067" s="680" t="e">
        <f ca="1"/>
        <v>#N/A</v>
      </c>
      <c r="AA2067" s="685"/>
      <c r="AB2067" s="684"/>
    </row>
    <row r="2068" spans="22:28" x14ac:dyDescent="0.2">
      <c r="V2068" s="687"/>
      <c r="W2068" s="686" t="str">
        <f t="shared" si="39"/>
        <v>1w</v>
      </c>
      <c r="X2068" s="682" t="e">
        <f ca="1">_xll.qlCalendarAdvance(Calendar,X2067,W2068,"f",FALSE)</f>
        <v>#NAME?</v>
      </c>
      <c r="Y2068" s="681" t="e">
        <f ca="1">_xll.qlCalendarAdvance(Calendar,X2068,NDays&amp;"D")</f>
        <v>#NAME?</v>
      </c>
      <c r="Z2068" s="680" t="e">
        <f ca="1"/>
        <v>#N/A</v>
      </c>
      <c r="AA2068" s="685"/>
      <c r="AB2068" s="684"/>
    </row>
    <row r="2069" spans="22:28" x14ac:dyDescent="0.2">
      <c r="V2069" s="687"/>
      <c r="W2069" s="686" t="str">
        <f t="shared" si="39"/>
        <v>1w</v>
      </c>
      <c r="X2069" s="682" t="e">
        <f ca="1">_xll.qlCalendarAdvance(Calendar,X2068,W2069,"f",FALSE)</f>
        <v>#NAME?</v>
      </c>
      <c r="Y2069" s="681" t="e">
        <f ca="1">_xll.qlCalendarAdvance(Calendar,X2069,NDays&amp;"D")</f>
        <v>#NAME?</v>
      </c>
      <c r="Z2069" s="680" t="e">
        <f ca="1"/>
        <v>#N/A</v>
      </c>
      <c r="AA2069" s="685"/>
      <c r="AB2069" s="684"/>
    </row>
    <row r="2070" spans="22:28" x14ac:dyDescent="0.2">
      <c r="V2070" s="687"/>
      <c r="W2070" s="686" t="str">
        <f t="shared" si="39"/>
        <v>1w</v>
      </c>
      <c r="X2070" s="682" t="e">
        <f ca="1">_xll.qlCalendarAdvance(Calendar,X2069,W2070,"f",FALSE)</f>
        <v>#NAME?</v>
      </c>
      <c r="Y2070" s="681" t="e">
        <f ca="1">_xll.qlCalendarAdvance(Calendar,X2070,NDays&amp;"D")</f>
        <v>#NAME?</v>
      </c>
      <c r="Z2070" s="680" t="e">
        <f ca="1"/>
        <v>#N/A</v>
      </c>
      <c r="AA2070" s="685"/>
      <c r="AB2070" s="684"/>
    </row>
    <row r="2071" spans="22:28" x14ac:dyDescent="0.2">
      <c r="V2071" s="687"/>
      <c r="W2071" s="686" t="str">
        <f t="shared" si="39"/>
        <v>1w</v>
      </c>
      <c r="X2071" s="682" t="e">
        <f ca="1">_xll.qlCalendarAdvance(Calendar,X2070,W2071,"f",FALSE)</f>
        <v>#NAME?</v>
      </c>
      <c r="Y2071" s="681" t="e">
        <f ca="1">_xll.qlCalendarAdvance(Calendar,X2071,NDays&amp;"D")</f>
        <v>#NAME?</v>
      </c>
      <c r="Z2071" s="680" t="e">
        <f ca="1"/>
        <v>#N/A</v>
      </c>
      <c r="AA2071" s="685"/>
      <c r="AB2071" s="684"/>
    </row>
    <row r="2072" spans="22:28" x14ac:dyDescent="0.2">
      <c r="V2072" s="687"/>
      <c r="W2072" s="686" t="str">
        <f t="shared" si="39"/>
        <v>1w</v>
      </c>
      <c r="X2072" s="682" t="e">
        <f ca="1">_xll.qlCalendarAdvance(Calendar,X2071,W2072,"f",FALSE)</f>
        <v>#NAME?</v>
      </c>
      <c r="Y2072" s="681" t="e">
        <f ca="1">_xll.qlCalendarAdvance(Calendar,X2072,NDays&amp;"D")</f>
        <v>#NAME?</v>
      </c>
      <c r="Z2072" s="680" t="e">
        <f ca="1"/>
        <v>#N/A</v>
      </c>
      <c r="AA2072" s="685"/>
      <c r="AB2072" s="684"/>
    </row>
    <row r="2073" spans="22:28" x14ac:dyDescent="0.2">
      <c r="V2073" s="687"/>
      <c r="W2073" s="686" t="str">
        <f t="shared" si="39"/>
        <v>1w</v>
      </c>
      <c r="X2073" s="682" t="e">
        <f ca="1">_xll.qlCalendarAdvance(Calendar,X2072,W2073,"f",FALSE)</f>
        <v>#NAME?</v>
      </c>
      <c r="Y2073" s="681" t="e">
        <f ca="1">_xll.qlCalendarAdvance(Calendar,X2073,NDays&amp;"D")</f>
        <v>#NAME?</v>
      </c>
      <c r="Z2073" s="680" t="e">
        <f ca="1"/>
        <v>#N/A</v>
      </c>
      <c r="AA2073" s="685"/>
      <c r="AB2073" s="684"/>
    </row>
    <row r="2074" spans="22:28" x14ac:dyDescent="0.2">
      <c r="V2074" s="687"/>
      <c r="W2074" s="686" t="str">
        <f t="shared" si="39"/>
        <v>1w</v>
      </c>
      <c r="X2074" s="682" t="e">
        <f ca="1">_xll.qlCalendarAdvance(Calendar,X2073,W2074,"f",FALSE)</f>
        <v>#NAME?</v>
      </c>
      <c r="Y2074" s="681" t="e">
        <f ca="1">_xll.qlCalendarAdvance(Calendar,X2074,NDays&amp;"D")</f>
        <v>#NAME?</v>
      </c>
      <c r="Z2074" s="680" t="e">
        <f ca="1"/>
        <v>#N/A</v>
      </c>
      <c r="AA2074" s="685"/>
      <c r="AB2074" s="684"/>
    </row>
    <row r="2075" spans="22:28" x14ac:dyDescent="0.2">
      <c r="V2075" s="687"/>
      <c r="W2075" s="686" t="str">
        <f t="shared" si="39"/>
        <v>1w</v>
      </c>
      <c r="X2075" s="682" t="e">
        <f ca="1">_xll.qlCalendarAdvance(Calendar,X2074,W2075,"f",FALSE)</f>
        <v>#NAME?</v>
      </c>
      <c r="Y2075" s="681" t="e">
        <f ca="1">_xll.qlCalendarAdvance(Calendar,X2075,NDays&amp;"D")</f>
        <v>#NAME?</v>
      </c>
      <c r="Z2075" s="680" t="e">
        <f ca="1"/>
        <v>#N/A</v>
      </c>
      <c r="AA2075" s="685"/>
      <c r="AB2075" s="684"/>
    </row>
    <row r="2076" spans="22:28" x14ac:dyDescent="0.2">
      <c r="V2076" s="687"/>
      <c r="W2076" s="686" t="str">
        <f t="shared" si="39"/>
        <v>1w</v>
      </c>
      <c r="X2076" s="682" t="e">
        <f ca="1">_xll.qlCalendarAdvance(Calendar,X2075,W2076,"f",FALSE)</f>
        <v>#NAME?</v>
      </c>
      <c r="Y2076" s="681" t="e">
        <f ca="1">_xll.qlCalendarAdvance(Calendar,X2076,NDays&amp;"D")</f>
        <v>#NAME?</v>
      </c>
      <c r="Z2076" s="680" t="e">
        <f ca="1"/>
        <v>#N/A</v>
      </c>
      <c r="AA2076" s="685"/>
      <c r="AB2076" s="684"/>
    </row>
    <row r="2077" spans="22:28" x14ac:dyDescent="0.2">
      <c r="V2077" s="687"/>
      <c r="W2077" s="686" t="str">
        <f t="shared" si="39"/>
        <v>1w</v>
      </c>
      <c r="X2077" s="682" t="e">
        <f ca="1">_xll.qlCalendarAdvance(Calendar,X2076,W2077,"f",FALSE)</f>
        <v>#NAME?</v>
      </c>
      <c r="Y2077" s="681" t="e">
        <f ca="1">_xll.qlCalendarAdvance(Calendar,X2077,NDays&amp;"D")</f>
        <v>#NAME?</v>
      </c>
      <c r="Z2077" s="680" t="e">
        <f ca="1"/>
        <v>#N/A</v>
      </c>
      <c r="AA2077" s="685"/>
      <c r="AB2077" s="684"/>
    </row>
    <row r="2078" spans="22:28" x14ac:dyDescent="0.2">
      <c r="V2078" s="687"/>
      <c r="W2078" s="686" t="str">
        <f t="shared" si="39"/>
        <v>1w</v>
      </c>
      <c r="X2078" s="682" t="e">
        <f ca="1">_xll.qlCalendarAdvance(Calendar,X2077,W2078,"f",FALSE)</f>
        <v>#NAME?</v>
      </c>
      <c r="Y2078" s="681" t="e">
        <f ca="1">_xll.qlCalendarAdvance(Calendar,X2078,NDays&amp;"D")</f>
        <v>#NAME?</v>
      </c>
      <c r="Z2078" s="680" t="e">
        <f ca="1"/>
        <v>#N/A</v>
      </c>
      <c r="AA2078" s="685"/>
      <c r="AB2078" s="684"/>
    </row>
    <row r="2079" spans="22:28" x14ac:dyDescent="0.2">
      <c r="V2079" s="687"/>
      <c r="W2079" s="686" t="str">
        <f t="shared" si="39"/>
        <v>1w</v>
      </c>
      <c r="X2079" s="682" t="e">
        <f ca="1">_xll.qlCalendarAdvance(Calendar,X2078,W2079,"f",FALSE)</f>
        <v>#NAME?</v>
      </c>
      <c r="Y2079" s="681" t="e">
        <f ca="1">_xll.qlCalendarAdvance(Calendar,X2079,NDays&amp;"D")</f>
        <v>#NAME?</v>
      </c>
      <c r="Z2079" s="680" t="e">
        <f ca="1"/>
        <v>#N/A</v>
      </c>
      <c r="AA2079" s="685"/>
      <c r="AB2079" s="684"/>
    </row>
    <row r="2080" spans="22:28" x14ac:dyDescent="0.2">
      <c r="V2080" s="687"/>
      <c r="W2080" s="686" t="str">
        <f t="shared" si="39"/>
        <v>1w</v>
      </c>
      <c r="X2080" s="682" t="e">
        <f ca="1">_xll.qlCalendarAdvance(Calendar,X2079,W2080,"f",FALSE)</f>
        <v>#NAME?</v>
      </c>
      <c r="Y2080" s="681" t="e">
        <f ca="1">_xll.qlCalendarAdvance(Calendar,X2080,NDays&amp;"D")</f>
        <v>#NAME?</v>
      </c>
      <c r="Z2080" s="680" t="e">
        <f ca="1"/>
        <v>#N/A</v>
      </c>
      <c r="AA2080" s="685"/>
      <c r="AB2080" s="684"/>
    </row>
    <row r="2081" spans="22:28" x14ac:dyDescent="0.2">
      <c r="V2081" s="687"/>
      <c r="W2081" s="686" t="str">
        <f t="shared" si="39"/>
        <v>1w</v>
      </c>
      <c r="X2081" s="682" t="e">
        <f ca="1">_xll.qlCalendarAdvance(Calendar,X2080,W2081,"f",FALSE)</f>
        <v>#NAME?</v>
      </c>
      <c r="Y2081" s="681" t="e">
        <f ca="1">_xll.qlCalendarAdvance(Calendar,X2081,NDays&amp;"D")</f>
        <v>#NAME?</v>
      </c>
      <c r="Z2081" s="680" t="e">
        <f ca="1"/>
        <v>#N/A</v>
      </c>
      <c r="AA2081" s="685"/>
      <c r="AB2081" s="684"/>
    </row>
    <row r="2082" spans="22:28" x14ac:dyDescent="0.2">
      <c r="V2082" s="687"/>
      <c r="W2082" s="686" t="str">
        <f t="shared" si="39"/>
        <v>1w</v>
      </c>
      <c r="X2082" s="682" t="e">
        <f ca="1">_xll.qlCalendarAdvance(Calendar,X2081,W2082,"f",FALSE)</f>
        <v>#NAME?</v>
      </c>
      <c r="Y2082" s="681" t="e">
        <f ca="1">_xll.qlCalendarAdvance(Calendar,X2082,NDays&amp;"D")</f>
        <v>#NAME?</v>
      </c>
      <c r="Z2082" s="680" t="e">
        <f ca="1"/>
        <v>#N/A</v>
      </c>
      <c r="AA2082" s="685"/>
      <c r="AB2082" s="684"/>
    </row>
    <row r="2083" spans="22:28" x14ac:dyDescent="0.2">
      <c r="V2083" s="687"/>
      <c r="W2083" s="686" t="str">
        <f t="shared" si="39"/>
        <v>1w</v>
      </c>
      <c r="X2083" s="682" t="e">
        <f ca="1">_xll.qlCalendarAdvance(Calendar,X2082,W2083,"f",FALSE)</f>
        <v>#NAME?</v>
      </c>
      <c r="Y2083" s="681" t="e">
        <f ca="1">_xll.qlCalendarAdvance(Calendar,X2083,NDays&amp;"D")</f>
        <v>#NAME?</v>
      </c>
      <c r="Z2083" s="680" t="e">
        <f ca="1"/>
        <v>#N/A</v>
      </c>
      <c r="AA2083" s="685"/>
      <c r="AB2083" s="684"/>
    </row>
    <row r="2084" spans="22:28" x14ac:dyDescent="0.2">
      <c r="V2084" s="687"/>
      <c r="W2084" s="686" t="str">
        <f t="shared" si="39"/>
        <v>1w</v>
      </c>
      <c r="X2084" s="682" t="e">
        <f ca="1">_xll.qlCalendarAdvance(Calendar,X2083,W2084,"f",FALSE)</f>
        <v>#NAME?</v>
      </c>
      <c r="Y2084" s="681" t="e">
        <f ca="1">_xll.qlCalendarAdvance(Calendar,X2084,NDays&amp;"D")</f>
        <v>#NAME?</v>
      </c>
      <c r="Z2084" s="680" t="e">
        <f ca="1"/>
        <v>#N/A</v>
      </c>
      <c r="AA2084" s="685"/>
      <c r="AB2084" s="684"/>
    </row>
    <row r="2085" spans="22:28" x14ac:dyDescent="0.2">
      <c r="V2085" s="687"/>
      <c r="W2085" s="686" t="str">
        <f t="shared" si="39"/>
        <v>1w</v>
      </c>
      <c r="X2085" s="682" t="e">
        <f ca="1">_xll.qlCalendarAdvance(Calendar,X2084,W2085,"f",FALSE)</f>
        <v>#NAME?</v>
      </c>
      <c r="Y2085" s="681" t="e">
        <f ca="1">_xll.qlCalendarAdvance(Calendar,X2085,NDays&amp;"D")</f>
        <v>#NAME?</v>
      </c>
      <c r="Z2085" s="680" t="e">
        <f ca="1"/>
        <v>#N/A</v>
      </c>
      <c r="AA2085" s="685"/>
      <c r="AB2085" s="684"/>
    </row>
    <row r="2086" spans="22:28" x14ac:dyDescent="0.2">
      <c r="V2086" s="687"/>
      <c r="W2086" s="686" t="str">
        <f t="shared" si="39"/>
        <v>1w</v>
      </c>
      <c r="X2086" s="682" t="e">
        <f ca="1">_xll.qlCalendarAdvance(Calendar,X2085,W2086,"f",FALSE)</f>
        <v>#NAME?</v>
      </c>
      <c r="Y2086" s="681" t="e">
        <f ca="1">_xll.qlCalendarAdvance(Calendar,X2086,NDays&amp;"D")</f>
        <v>#NAME?</v>
      </c>
      <c r="Z2086" s="680" t="e">
        <f ca="1"/>
        <v>#N/A</v>
      </c>
      <c r="AA2086" s="685"/>
      <c r="AB2086" s="684"/>
    </row>
    <row r="2087" spans="22:28" x14ac:dyDescent="0.2">
      <c r="V2087" s="687"/>
      <c r="W2087" s="686" t="str">
        <f t="shared" si="39"/>
        <v>1w</v>
      </c>
      <c r="X2087" s="682" t="e">
        <f ca="1">_xll.qlCalendarAdvance(Calendar,X2086,W2087,"f",FALSE)</f>
        <v>#NAME?</v>
      </c>
      <c r="Y2087" s="681" t="e">
        <f ca="1">_xll.qlCalendarAdvance(Calendar,X2087,NDays&amp;"D")</f>
        <v>#NAME?</v>
      </c>
      <c r="Z2087" s="680" t="e">
        <f ca="1"/>
        <v>#N/A</v>
      </c>
      <c r="AA2087" s="685"/>
      <c r="AB2087" s="684"/>
    </row>
    <row r="2088" spans="22:28" x14ac:dyDescent="0.2">
      <c r="V2088" s="687"/>
      <c r="W2088" s="686" t="str">
        <f t="shared" si="39"/>
        <v>1w</v>
      </c>
      <c r="X2088" s="682" t="e">
        <f ca="1">_xll.qlCalendarAdvance(Calendar,X2087,W2088,"f",FALSE)</f>
        <v>#NAME?</v>
      </c>
      <c r="Y2088" s="681" t="e">
        <f ca="1">_xll.qlCalendarAdvance(Calendar,X2088,NDays&amp;"D")</f>
        <v>#NAME?</v>
      </c>
      <c r="Z2088" s="680" t="e">
        <f ca="1"/>
        <v>#N/A</v>
      </c>
      <c r="AA2088" s="685"/>
      <c r="AB2088" s="684"/>
    </row>
    <row r="2089" spans="22:28" x14ac:dyDescent="0.2">
      <c r="V2089" s="687"/>
      <c r="W2089" s="686" t="str">
        <f t="shared" si="39"/>
        <v>1w</v>
      </c>
      <c r="X2089" s="682" t="e">
        <f ca="1">_xll.qlCalendarAdvance(Calendar,X2088,W2089,"f",FALSE)</f>
        <v>#NAME?</v>
      </c>
      <c r="Y2089" s="681" t="e">
        <f ca="1">_xll.qlCalendarAdvance(Calendar,X2089,NDays&amp;"D")</f>
        <v>#NAME?</v>
      </c>
      <c r="Z2089" s="680" t="e">
        <f ca="1"/>
        <v>#N/A</v>
      </c>
      <c r="AA2089" s="685"/>
      <c r="AB2089" s="684"/>
    </row>
    <row r="2090" spans="22:28" x14ac:dyDescent="0.2">
      <c r="V2090" s="687"/>
      <c r="W2090" s="686" t="str">
        <f t="shared" si="39"/>
        <v>1w</v>
      </c>
      <c r="X2090" s="682" t="e">
        <f ca="1">_xll.qlCalendarAdvance(Calendar,X2089,W2090,"f",FALSE)</f>
        <v>#NAME?</v>
      </c>
      <c r="Y2090" s="681" t="e">
        <f ca="1">_xll.qlCalendarAdvance(Calendar,X2090,NDays&amp;"D")</f>
        <v>#NAME?</v>
      </c>
      <c r="Z2090" s="680" t="e">
        <f ca="1"/>
        <v>#N/A</v>
      </c>
      <c r="AA2090" s="685"/>
      <c r="AB2090" s="684"/>
    </row>
    <row r="2091" spans="22:28" x14ac:dyDescent="0.2">
      <c r="V2091" s="687"/>
      <c r="W2091" s="686" t="str">
        <f t="shared" si="39"/>
        <v>1w</v>
      </c>
      <c r="X2091" s="682" t="e">
        <f ca="1">_xll.qlCalendarAdvance(Calendar,X2090,W2091,"f",FALSE)</f>
        <v>#NAME?</v>
      </c>
      <c r="Y2091" s="681" t="e">
        <f ca="1">_xll.qlCalendarAdvance(Calendar,X2091,NDays&amp;"D")</f>
        <v>#NAME?</v>
      </c>
      <c r="Z2091" s="680" t="e">
        <f ca="1"/>
        <v>#N/A</v>
      </c>
      <c r="AA2091" s="685"/>
      <c r="AB2091" s="684"/>
    </row>
    <row r="2092" spans="22:28" x14ac:dyDescent="0.2">
      <c r="V2092" s="687"/>
      <c r="W2092" s="686" t="str">
        <f t="shared" si="39"/>
        <v>1w</v>
      </c>
      <c r="X2092" s="682" t="e">
        <f ca="1">_xll.qlCalendarAdvance(Calendar,X2091,W2092,"f",FALSE)</f>
        <v>#NAME?</v>
      </c>
      <c r="Y2092" s="681" t="e">
        <f ca="1">_xll.qlCalendarAdvance(Calendar,X2092,NDays&amp;"D")</f>
        <v>#NAME?</v>
      </c>
      <c r="Z2092" s="680" t="e">
        <f ca="1"/>
        <v>#N/A</v>
      </c>
      <c r="AA2092" s="685"/>
      <c r="AB2092" s="684"/>
    </row>
    <row r="2093" spans="22:28" x14ac:dyDescent="0.2">
      <c r="V2093" s="687"/>
      <c r="W2093" s="686" t="str">
        <f t="shared" si="39"/>
        <v>1w</v>
      </c>
      <c r="X2093" s="682" t="e">
        <f ca="1">_xll.qlCalendarAdvance(Calendar,X2092,W2093,"f",FALSE)</f>
        <v>#NAME?</v>
      </c>
      <c r="Y2093" s="681" t="e">
        <f ca="1">_xll.qlCalendarAdvance(Calendar,X2093,NDays&amp;"D")</f>
        <v>#NAME?</v>
      </c>
      <c r="Z2093" s="680" t="e">
        <f ca="1"/>
        <v>#N/A</v>
      </c>
      <c r="AA2093" s="685"/>
      <c r="AB2093" s="684"/>
    </row>
    <row r="2094" spans="22:28" x14ac:dyDescent="0.2">
      <c r="V2094" s="687"/>
      <c r="W2094" s="686" t="str">
        <f t="shared" si="39"/>
        <v>1w</v>
      </c>
      <c r="X2094" s="682" t="e">
        <f ca="1">_xll.qlCalendarAdvance(Calendar,X2093,W2094,"f",FALSE)</f>
        <v>#NAME?</v>
      </c>
      <c r="Y2094" s="681" t="e">
        <f ca="1">_xll.qlCalendarAdvance(Calendar,X2094,NDays&amp;"D")</f>
        <v>#NAME?</v>
      </c>
      <c r="Z2094" s="680" t="e">
        <f ca="1"/>
        <v>#N/A</v>
      </c>
      <c r="AA2094" s="685"/>
      <c r="AB2094" s="684"/>
    </row>
    <row r="2095" spans="22:28" x14ac:dyDescent="0.2">
      <c r="V2095" s="687"/>
      <c r="W2095" s="686" t="str">
        <f t="shared" si="39"/>
        <v>1w</v>
      </c>
      <c r="X2095" s="682" t="e">
        <f ca="1">_xll.qlCalendarAdvance(Calendar,X2094,W2095,"f",FALSE)</f>
        <v>#NAME?</v>
      </c>
      <c r="Y2095" s="681" t="e">
        <f ca="1">_xll.qlCalendarAdvance(Calendar,X2095,NDays&amp;"D")</f>
        <v>#NAME?</v>
      </c>
      <c r="Z2095" s="680" t="e">
        <f ca="1"/>
        <v>#N/A</v>
      </c>
      <c r="AA2095" s="685"/>
      <c r="AB2095" s="684"/>
    </row>
    <row r="2096" spans="22:28" x14ac:dyDescent="0.2">
      <c r="V2096" s="687"/>
      <c r="W2096" s="686" t="str">
        <f t="shared" si="39"/>
        <v>1w</v>
      </c>
      <c r="X2096" s="682" t="e">
        <f ca="1">_xll.qlCalendarAdvance(Calendar,X2095,W2096,"f",FALSE)</f>
        <v>#NAME?</v>
      </c>
      <c r="Y2096" s="681" t="e">
        <f ca="1">_xll.qlCalendarAdvance(Calendar,X2096,NDays&amp;"D")</f>
        <v>#NAME?</v>
      </c>
      <c r="Z2096" s="680" t="e">
        <f ca="1"/>
        <v>#N/A</v>
      </c>
      <c r="AA2096" s="685"/>
      <c r="AB2096" s="684"/>
    </row>
    <row r="2097" spans="22:28" x14ac:dyDescent="0.2">
      <c r="V2097" s="687"/>
      <c r="W2097" s="686" t="str">
        <f t="shared" si="39"/>
        <v>1w</v>
      </c>
      <c r="X2097" s="682" t="e">
        <f ca="1">_xll.qlCalendarAdvance(Calendar,X2096,W2097,"f",FALSE)</f>
        <v>#NAME?</v>
      </c>
      <c r="Y2097" s="681" t="e">
        <f ca="1">_xll.qlCalendarAdvance(Calendar,X2097,NDays&amp;"D")</f>
        <v>#NAME?</v>
      </c>
      <c r="Z2097" s="680" t="e">
        <f ca="1"/>
        <v>#N/A</v>
      </c>
      <c r="AA2097" s="685"/>
      <c r="AB2097" s="684"/>
    </row>
    <row r="2098" spans="22:28" x14ac:dyDescent="0.2">
      <c r="V2098" s="687"/>
      <c r="W2098" s="686" t="str">
        <f t="shared" si="39"/>
        <v>1w</v>
      </c>
      <c r="X2098" s="682" t="e">
        <f ca="1">_xll.qlCalendarAdvance(Calendar,X2097,W2098,"f",FALSE)</f>
        <v>#NAME?</v>
      </c>
      <c r="Y2098" s="681" t="e">
        <f ca="1">_xll.qlCalendarAdvance(Calendar,X2098,NDays&amp;"D")</f>
        <v>#NAME?</v>
      </c>
      <c r="Z2098" s="680" t="e">
        <f ca="1"/>
        <v>#N/A</v>
      </c>
      <c r="AA2098" s="685"/>
      <c r="AB2098" s="684"/>
    </row>
    <row r="2099" spans="22:28" x14ac:dyDescent="0.2">
      <c r="V2099" s="687"/>
      <c r="W2099" s="686" t="str">
        <f t="shared" si="39"/>
        <v>1w</v>
      </c>
      <c r="X2099" s="682" t="e">
        <f ca="1">_xll.qlCalendarAdvance(Calendar,X2098,W2099,"f",FALSE)</f>
        <v>#NAME?</v>
      </c>
      <c r="Y2099" s="681" t="e">
        <f ca="1">_xll.qlCalendarAdvance(Calendar,X2099,NDays&amp;"D")</f>
        <v>#NAME?</v>
      </c>
      <c r="Z2099" s="680" t="e">
        <f ca="1"/>
        <v>#N/A</v>
      </c>
      <c r="AA2099" s="685"/>
      <c r="AB2099" s="684"/>
    </row>
    <row r="2100" spans="22:28" x14ac:dyDescent="0.2">
      <c r="V2100" s="687"/>
      <c r="W2100" s="686" t="str">
        <f t="shared" si="39"/>
        <v>1w</v>
      </c>
      <c r="X2100" s="682" t="e">
        <f ca="1">_xll.qlCalendarAdvance(Calendar,X2099,W2100,"f",FALSE)</f>
        <v>#NAME?</v>
      </c>
      <c r="Y2100" s="681" t="e">
        <f ca="1">_xll.qlCalendarAdvance(Calendar,X2100,NDays&amp;"D")</f>
        <v>#NAME?</v>
      </c>
      <c r="Z2100" s="680" t="e">
        <f ca="1"/>
        <v>#N/A</v>
      </c>
      <c r="AA2100" s="685"/>
      <c r="AB2100" s="684"/>
    </row>
    <row r="2101" spans="22:28" x14ac:dyDescent="0.2">
      <c r="V2101" s="687"/>
      <c r="W2101" s="686" t="str">
        <f t="shared" si="39"/>
        <v>1w</v>
      </c>
      <c r="X2101" s="682" t="e">
        <f ca="1">_xll.qlCalendarAdvance(Calendar,X2100,W2101,"f",FALSE)</f>
        <v>#NAME?</v>
      </c>
      <c r="Y2101" s="681" t="e">
        <f ca="1">_xll.qlCalendarAdvance(Calendar,X2101,NDays&amp;"D")</f>
        <v>#NAME?</v>
      </c>
      <c r="Z2101" s="680" t="e">
        <f ca="1"/>
        <v>#N/A</v>
      </c>
      <c r="AA2101" s="685"/>
      <c r="AB2101" s="684"/>
    </row>
    <row r="2102" spans="22:28" x14ac:dyDescent="0.2">
      <c r="V2102" s="687"/>
      <c r="W2102" s="686" t="str">
        <f t="shared" si="39"/>
        <v>1w</v>
      </c>
      <c r="X2102" s="682" t="e">
        <f ca="1">_xll.qlCalendarAdvance(Calendar,X2101,W2102,"f",FALSE)</f>
        <v>#NAME?</v>
      </c>
      <c r="Y2102" s="681" t="e">
        <f ca="1">_xll.qlCalendarAdvance(Calendar,X2102,NDays&amp;"D")</f>
        <v>#NAME?</v>
      </c>
      <c r="Z2102" s="680" t="e">
        <f ca="1"/>
        <v>#N/A</v>
      </c>
      <c r="AA2102" s="685"/>
      <c r="AB2102" s="684"/>
    </row>
    <row r="2103" spans="22:28" x14ac:dyDescent="0.2">
      <c r="V2103" s="687"/>
      <c r="W2103" s="686" t="str">
        <f t="shared" si="39"/>
        <v>1w</v>
      </c>
      <c r="X2103" s="682" t="e">
        <f ca="1">_xll.qlCalendarAdvance(Calendar,X2102,W2103,"f",FALSE)</f>
        <v>#NAME?</v>
      </c>
      <c r="Y2103" s="681" t="e">
        <f ca="1">_xll.qlCalendarAdvance(Calendar,X2103,NDays&amp;"D")</f>
        <v>#NAME?</v>
      </c>
      <c r="Z2103" s="680" t="e">
        <f ca="1"/>
        <v>#N/A</v>
      </c>
      <c r="AA2103" s="685"/>
      <c r="AB2103" s="684"/>
    </row>
    <row r="2104" spans="22:28" x14ac:dyDescent="0.2">
      <c r="V2104" s="687"/>
      <c r="W2104" s="686" t="str">
        <f t="shared" si="39"/>
        <v>1w</v>
      </c>
      <c r="X2104" s="682" t="e">
        <f ca="1">_xll.qlCalendarAdvance(Calendar,X2103,W2104,"f",FALSE)</f>
        <v>#NAME?</v>
      </c>
      <c r="Y2104" s="681" t="e">
        <f ca="1">_xll.qlCalendarAdvance(Calendar,X2104,NDays&amp;"D")</f>
        <v>#NAME?</v>
      </c>
      <c r="Z2104" s="680" t="e">
        <f ca="1"/>
        <v>#N/A</v>
      </c>
      <c r="AA2104" s="685"/>
      <c r="AB2104" s="684"/>
    </row>
    <row r="2105" spans="22:28" x14ac:dyDescent="0.2">
      <c r="V2105" s="687"/>
      <c r="W2105" s="686" t="str">
        <f t="shared" si="39"/>
        <v>1w</v>
      </c>
      <c r="X2105" s="682" t="e">
        <f ca="1">_xll.qlCalendarAdvance(Calendar,X2104,W2105,"f",FALSE)</f>
        <v>#NAME?</v>
      </c>
      <c r="Y2105" s="681" t="e">
        <f ca="1">_xll.qlCalendarAdvance(Calendar,X2105,NDays&amp;"D")</f>
        <v>#NAME?</v>
      </c>
      <c r="Z2105" s="680" t="e">
        <f ca="1"/>
        <v>#N/A</v>
      </c>
      <c r="AA2105" s="685"/>
      <c r="AB2105" s="684"/>
    </row>
    <row r="2106" spans="22:28" x14ac:dyDescent="0.2">
      <c r="V2106" s="687"/>
      <c r="W2106" s="686" t="str">
        <f t="shared" si="39"/>
        <v>1w</v>
      </c>
      <c r="X2106" s="682" t="e">
        <f ca="1">_xll.qlCalendarAdvance(Calendar,X2105,W2106,"f",FALSE)</f>
        <v>#NAME?</v>
      </c>
      <c r="Y2106" s="681" t="e">
        <f ca="1">_xll.qlCalendarAdvance(Calendar,X2106,NDays&amp;"D")</f>
        <v>#NAME?</v>
      </c>
      <c r="Z2106" s="680" t="e">
        <f ca="1"/>
        <v>#N/A</v>
      </c>
      <c r="AA2106" s="685"/>
      <c r="AB2106" s="684"/>
    </row>
    <row r="2107" spans="22:28" x14ac:dyDescent="0.2">
      <c r="V2107" s="687"/>
      <c r="W2107" s="686" t="str">
        <f t="shared" si="39"/>
        <v>1w</v>
      </c>
      <c r="X2107" s="682" t="e">
        <f ca="1">_xll.qlCalendarAdvance(Calendar,X2106,W2107,"f",FALSE)</f>
        <v>#NAME?</v>
      </c>
      <c r="Y2107" s="681" t="e">
        <f ca="1">_xll.qlCalendarAdvance(Calendar,X2107,NDays&amp;"D")</f>
        <v>#NAME?</v>
      </c>
      <c r="Z2107" s="680" t="e">
        <f ca="1"/>
        <v>#N/A</v>
      </c>
      <c r="AA2107" s="685"/>
      <c r="AB2107" s="684"/>
    </row>
    <row r="2108" spans="22:28" x14ac:dyDescent="0.2">
      <c r="V2108" s="687"/>
      <c r="W2108" s="686" t="str">
        <f t="shared" si="39"/>
        <v>1w</v>
      </c>
      <c r="X2108" s="682" t="e">
        <f ca="1">_xll.qlCalendarAdvance(Calendar,X2107,W2108,"f",FALSE)</f>
        <v>#NAME?</v>
      </c>
      <c r="Y2108" s="681" t="e">
        <f ca="1">_xll.qlCalendarAdvance(Calendar,X2108,NDays&amp;"D")</f>
        <v>#NAME?</v>
      </c>
      <c r="Z2108" s="680" t="e">
        <f ca="1"/>
        <v>#N/A</v>
      </c>
      <c r="AA2108" s="685"/>
      <c r="AB2108" s="684"/>
    </row>
    <row r="2109" spans="22:28" x14ac:dyDescent="0.2">
      <c r="V2109" s="687"/>
      <c r="W2109" s="686" t="str">
        <f t="shared" si="39"/>
        <v>1w</v>
      </c>
      <c r="X2109" s="682" t="e">
        <f ca="1">_xll.qlCalendarAdvance(Calendar,X2108,W2109,"f",FALSE)</f>
        <v>#NAME?</v>
      </c>
      <c r="Y2109" s="681" t="e">
        <f ca="1">_xll.qlCalendarAdvance(Calendar,X2109,NDays&amp;"D")</f>
        <v>#NAME?</v>
      </c>
      <c r="Z2109" s="680" t="e">
        <f ca="1"/>
        <v>#N/A</v>
      </c>
      <c r="AA2109" s="685"/>
      <c r="AB2109" s="684"/>
    </row>
    <row r="2110" spans="22:28" x14ac:dyDescent="0.2">
      <c r="V2110" s="687"/>
      <c r="W2110" s="686" t="str">
        <f t="shared" si="39"/>
        <v>1w</v>
      </c>
      <c r="X2110" s="682" t="e">
        <f ca="1">_xll.qlCalendarAdvance(Calendar,X2109,W2110,"f",FALSE)</f>
        <v>#NAME?</v>
      </c>
      <c r="Y2110" s="681" t="e">
        <f ca="1">_xll.qlCalendarAdvance(Calendar,X2110,NDays&amp;"D")</f>
        <v>#NAME?</v>
      </c>
      <c r="Z2110" s="680" t="e">
        <f ca="1"/>
        <v>#N/A</v>
      </c>
      <c r="AA2110" s="685"/>
      <c r="AB2110" s="684"/>
    </row>
    <row r="2111" spans="22:28" x14ac:dyDescent="0.2">
      <c r="V2111" s="687"/>
      <c r="W2111" s="686" t="str">
        <f t="shared" si="39"/>
        <v>1w</v>
      </c>
      <c r="X2111" s="682" t="e">
        <f ca="1">_xll.qlCalendarAdvance(Calendar,X2110,W2111,"f",FALSE)</f>
        <v>#NAME?</v>
      </c>
      <c r="Y2111" s="681" t="e">
        <f ca="1">_xll.qlCalendarAdvance(Calendar,X2111,NDays&amp;"D")</f>
        <v>#NAME?</v>
      </c>
      <c r="Z2111" s="680" t="e">
        <f ca="1"/>
        <v>#N/A</v>
      </c>
      <c r="AA2111" s="685"/>
      <c r="AB2111" s="684"/>
    </row>
    <row r="2112" spans="22:28" x14ac:dyDescent="0.2">
      <c r="V2112" s="687"/>
      <c r="W2112" s="686" t="str">
        <f t="shared" si="39"/>
        <v>1w</v>
      </c>
      <c r="X2112" s="682" t="e">
        <f ca="1">_xll.qlCalendarAdvance(Calendar,X2111,W2112,"f",FALSE)</f>
        <v>#NAME?</v>
      </c>
      <c r="Y2112" s="681" t="e">
        <f ca="1">_xll.qlCalendarAdvance(Calendar,X2112,NDays&amp;"D")</f>
        <v>#NAME?</v>
      </c>
      <c r="Z2112" s="680" t="e">
        <f ca="1"/>
        <v>#N/A</v>
      </c>
      <c r="AA2112" s="685"/>
      <c r="AB2112" s="684"/>
    </row>
    <row r="2113" spans="22:28" x14ac:dyDescent="0.2">
      <c r="V2113" s="687"/>
      <c r="W2113" s="686" t="str">
        <f t="shared" si="39"/>
        <v>1w</v>
      </c>
      <c r="X2113" s="682" t="e">
        <f ca="1">_xll.qlCalendarAdvance(Calendar,X2112,W2113,"f",FALSE)</f>
        <v>#NAME?</v>
      </c>
      <c r="Y2113" s="681" t="e">
        <f ca="1">_xll.qlCalendarAdvance(Calendar,X2113,NDays&amp;"D")</f>
        <v>#NAME?</v>
      </c>
      <c r="Z2113" s="680" t="e">
        <f ca="1"/>
        <v>#N/A</v>
      </c>
      <c r="AA2113" s="685"/>
      <c r="AB2113" s="684"/>
    </row>
    <row r="2114" spans="22:28" x14ac:dyDescent="0.2">
      <c r="V2114" s="687"/>
      <c r="W2114" s="686" t="str">
        <f t="shared" si="39"/>
        <v>1w</v>
      </c>
      <c r="X2114" s="682" t="e">
        <f ca="1">_xll.qlCalendarAdvance(Calendar,X2113,W2114,"f",FALSE)</f>
        <v>#NAME?</v>
      </c>
      <c r="Y2114" s="681" t="e">
        <f ca="1">_xll.qlCalendarAdvance(Calendar,X2114,NDays&amp;"D")</f>
        <v>#NAME?</v>
      </c>
      <c r="Z2114" s="680" t="e">
        <f ca="1"/>
        <v>#N/A</v>
      </c>
      <c r="AA2114" s="685"/>
      <c r="AB2114" s="684"/>
    </row>
    <row r="2115" spans="22:28" x14ac:dyDescent="0.2">
      <c r="V2115" s="687"/>
      <c r="W2115" s="686" t="str">
        <f t="shared" si="39"/>
        <v>1w</v>
      </c>
      <c r="X2115" s="682" t="e">
        <f ca="1">_xll.qlCalendarAdvance(Calendar,X2114,W2115,"f",FALSE)</f>
        <v>#NAME?</v>
      </c>
      <c r="Y2115" s="681" t="e">
        <f ca="1">_xll.qlCalendarAdvance(Calendar,X2115,NDays&amp;"D")</f>
        <v>#NAME?</v>
      </c>
      <c r="Z2115" s="680" t="e">
        <f ca="1"/>
        <v>#N/A</v>
      </c>
      <c r="AA2115" s="685"/>
      <c r="AB2115" s="684"/>
    </row>
    <row r="2116" spans="22:28" x14ac:dyDescent="0.2">
      <c r="V2116" s="687"/>
      <c r="W2116" s="686" t="str">
        <f t="shared" si="39"/>
        <v>1w</v>
      </c>
      <c r="X2116" s="682" t="e">
        <f ca="1">_xll.qlCalendarAdvance(Calendar,X2115,W2116,"f",FALSE)</f>
        <v>#NAME?</v>
      </c>
      <c r="Y2116" s="681" t="e">
        <f ca="1">_xll.qlCalendarAdvance(Calendar,X2116,NDays&amp;"D")</f>
        <v>#NAME?</v>
      </c>
      <c r="Z2116" s="680" t="e">
        <f ca="1"/>
        <v>#N/A</v>
      </c>
      <c r="AA2116" s="685"/>
      <c r="AB2116" s="684"/>
    </row>
    <row r="2117" spans="22:28" x14ac:dyDescent="0.2">
      <c r="V2117" s="687"/>
      <c r="W2117" s="686" t="str">
        <f t="shared" si="39"/>
        <v>1w</v>
      </c>
      <c r="X2117" s="682" t="e">
        <f ca="1">_xll.qlCalendarAdvance(Calendar,X2116,W2117,"f",FALSE)</f>
        <v>#NAME?</v>
      </c>
      <c r="Y2117" s="681" t="e">
        <f ca="1">_xll.qlCalendarAdvance(Calendar,X2117,NDays&amp;"D")</f>
        <v>#NAME?</v>
      </c>
      <c r="Z2117" s="680" t="e">
        <f ca="1"/>
        <v>#N/A</v>
      </c>
      <c r="AA2117" s="685"/>
      <c r="AB2117" s="684"/>
    </row>
    <row r="2118" spans="22:28" x14ac:dyDescent="0.2">
      <c r="V2118" s="687"/>
      <c r="W2118" s="686" t="str">
        <f t="shared" si="39"/>
        <v>1w</v>
      </c>
      <c r="X2118" s="682" t="e">
        <f ca="1">_xll.qlCalendarAdvance(Calendar,X2117,W2118,"f",FALSE)</f>
        <v>#NAME?</v>
      </c>
      <c r="Y2118" s="681" t="e">
        <f ca="1">_xll.qlCalendarAdvance(Calendar,X2118,NDays&amp;"D")</f>
        <v>#NAME?</v>
      </c>
      <c r="Z2118" s="680" t="e">
        <f ca="1"/>
        <v>#N/A</v>
      </c>
      <c r="AA2118" s="685"/>
      <c r="AB2118" s="684"/>
    </row>
    <row r="2119" spans="22:28" x14ac:dyDescent="0.2">
      <c r="V2119" s="687"/>
      <c r="W2119" s="686" t="str">
        <f t="shared" si="39"/>
        <v>1w</v>
      </c>
      <c r="X2119" s="682" t="e">
        <f ca="1">_xll.qlCalendarAdvance(Calendar,X2118,W2119,"f",FALSE)</f>
        <v>#NAME?</v>
      </c>
      <c r="Y2119" s="681" t="e">
        <f ca="1">_xll.qlCalendarAdvance(Calendar,X2119,NDays&amp;"D")</f>
        <v>#NAME?</v>
      </c>
      <c r="Z2119" s="680" t="e">
        <f ca="1"/>
        <v>#N/A</v>
      </c>
      <c r="AA2119" s="685"/>
      <c r="AB2119" s="684"/>
    </row>
    <row r="2120" spans="22:28" x14ac:dyDescent="0.2">
      <c r="V2120" s="687"/>
      <c r="W2120" s="686" t="str">
        <f t="shared" si="39"/>
        <v>1w</v>
      </c>
      <c r="X2120" s="682" t="e">
        <f ca="1">_xll.qlCalendarAdvance(Calendar,X2119,W2120,"f",FALSE)</f>
        <v>#NAME?</v>
      </c>
      <c r="Y2120" s="681" t="e">
        <f ca="1">_xll.qlCalendarAdvance(Calendar,X2120,NDays&amp;"D")</f>
        <v>#NAME?</v>
      </c>
      <c r="Z2120" s="680" t="e">
        <f ca="1"/>
        <v>#N/A</v>
      </c>
      <c r="AA2120" s="685"/>
      <c r="AB2120" s="684"/>
    </row>
    <row r="2121" spans="22:28" x14ac:dyDescent="0.2">
      <c r="V2121" s="687"/>
      <c r="W2121" s="686" t="str">
        <f t="shared" si="39"/>
        <v>1w</v>
      </c>
      <c r="X2121" s="682" t="e">
        <f ca="1">_xll.qlCalendarAdvance(Calendar,X2120,W2121,"f",FALSE)</f>
        <v>#NAME?</v>
      </c>
      <c r="Y2121" s="681" t="e">
        <f ca="1">_xll.qlCalendarAdvance(Calendar,X2121,NDays&amp;"D")</f>
        <v>#NAME?</v>
      </c>
      <c r="Z2121" s="680" t="e">
        <f ca="1"/>
        <v>#N/A</v>
      </c>
      <c r="AA2121" s="685"/>
      <c r="AB2121" s="684"/>
    </row>
    <row r="2122" spans="22:28" x14ac:dyDescent="0.2">
      <c r="V2122" s="687"/>
      <c r="W2122" s="686" t="str">
        <f t="shared" si="39"/>
        <v>1w</v>
      </c>
      <c r="X2122" s="682" t="e">
        <f ca="1">_xll.qlCalendarAdvance(Calendar,X2121,W2122,"f",FALSE)</f>
        <v>#NAME?</v>
      </c>
      <c r="Y2122" s="681" t="e">
        <f ca="1">_xll.qlCalendarAdvance(Calendar,X2122,NDays&amp;"D")</f>
        <v>#NAME?</v>
      </c>
      <c r="Z2122" s="680" t="e">
        <f ca="1"/>
        <v>#N/A</v>
      </c>
      <c r="AA2122" s="685"/>
      <c r="AB2122" s="684"/>
    </row>
    <row r="2123" spans="22:28" x14ac:dyDescent="0.2">
      <c r="V2123" s="687"/>
      <c r="W2123" s="686" t="str">
        <f t="shared" si="39"/>
        <v>1w</v>
      </c>
      <c r="X2123" s="682" t="e">
        <f ca="1">_xll.qlCalendarAdvance(Calendar,X2122,W2123,"f",FALSE)</f>
        <v>#NAME?</v>
      </c>
      <c r="Y2123" s="681" t="e">
        <f ca="1">_xll.qlCalendarAdvance(Calendar,X2123,NDays&amp;"D")</f>
        <v>#NAME?</v>
      </c>
      <c r="Z2123" s="680" t="e">
        <f ca="1"/>
        <v>#N/A</v>
      </c>
      <c r="AA2123" s="685"/>
      <c r="AB2123" s="684"/>
    </row>
    <row r="2124" spans="22:28" x14ac:dyDescent="0.2">
      <c r="V2124" s="687"/>
      <c r="W2124" s="686" t="str">
        <f t="shared" si="39"/>
        <v>1w</v>
      </c>
      <c r="X2124" s="682" t="e">
        <f ca="1">_xll.qlCalendarAdvance(Calendar,X2123,W2124,"f",FALSE)</f>
        <v>#NAME?</v>
      </c>
      <c r="Y2124" s="681" t="e">
        <f ca="1">_xll.qlCalendarAdvance(Calendar,X2124,NDays&amp;"D")</f>
        <v>#NAME?</v>
      </c>
      <c r="Z2124" s="680" t="e">
        <f ca="1"/>
        <v>#N/A</v>
      </c>
      <c r="AA2124" s="685"/>
      <c r="AB2124" s="684"/>
    </row>
    <row r="2125" spans="22:28" x14ac:dyDescent="0.2">
      <c r="V2125" s="687"/>
      <c r="W2125" s="686" t="str">
        <f t="shared" si="39"/>
        <v>1w</v>
      </c>
      <c r="X2125" s="682" t="e">
        <f ca="1">_xll.qlCalendarAdvance(Calendar,X2124,W2125,"f",FALSE)</f>
        <v>#NAME?</v>
      </c>
      <c r="Y2125" s="681" t="e">
        <f ca="1">_xll.qlCalendarAdvance(Calendar,X2125,NDays&amp;"D")</f>
        <v>#NAME?</v>
      </c>
      <c r="Z2125" s="680" t="e">
        <f ca="1"/>
        <v>#N/A</v>
      </c>
      <c r="AA2125" s="685"/>
      <c r="AB2125" s="684"/>
    </row>
    <row r="2126" spans="22:28" x14ac:dyDescent="0.2">
      <c r="V2126" s="687"/>
      <c r="W2126" s="686" t="str">
        <f t="shared" si="39"/>
        <v>1w</v>
      </c>
      <c r="X2126" s="682" t="e">
        <f ca="1">_xll.qlCalendarAdvance(Calendar,X2125,W2126,"f",FALSE)</f>
        <v>#NAME?</v>
      </c>
      <c r="Y2126" s="681" t="e">
        <f ca="1">_xll.qlCalendarAdvance(Calendar,X2126,NDays&amp;"D")</f>
        <v>#NAME?</v>
      </c>
      <c r="Z2126" s="680" t="e">
        <f ca="1"/>
        <v>#N/A</v>
      </c>
      <c r="AA2126" s="685"/>
      <c r="AB2126" s="684"/>
    </row>
    <row r="2127" spans="22:28" x14ac:dyDescent="0.2">
      <c r="V2127" s="687"/>
      <c r="W2127" s="686" t="str">
        <f t="shared" si="39"/>
        <v>1w</v>
      </c>
      <c r="X2127" s="682" t="e">
        <f ca="1">_xll.qlCalendarAdvance(Calendar,X2126,W2127,"f",FALSE)</f>
        <v>#NAME?</v>
      </c>
      <c r="Y2127" s="681" t="e">
        <f ca="1">_xll.qlCalendarAdvance(Calendar,X2127,NDays&amp;"D")</f>
        <v>#NAME?</v>
      </c>
      <c r="Z2127" s="680" t="e">
        <f ca="1"/>
        <v>#N/A</v>
      </c>
      <c r="AA2127" s="685"/>
      <c r="AB2127" s="684"/>
    </row>
    <row r="2128" spans="22:28" x14ac:dyDescent="0.2">
      <c r="V2128" s="687"/>
      <c r="W2128" s="686" t="str">
        <f t="shared" si="39"/>
        <v>1w</v>
      </c>
      <c r="X2128" s="682" t="e">
        <f ca="1">_xll.qlCalendarAdvance(Calendar,X2127,W2128,"f",FALSE)</f>
        <v>#NAME?</v>
      </c>
      <c r="Y2128" s="681" t="e">
        <f ca="1">_xll.qlCalendarAdvance(Calendar,X2128,NDays&amp;"D")</f>
        <v>#NAME?</v>
      </c>
      <c r="Z2128" s="680" t="e">
        <f ca="1"/>
        <v>#N/A</v>
      </c>
      <c r="AA2128" s="685"/>
      <c r="AB2128" s="684"/>
    </row>
    <row r="2129" spans="22:28" x14ac:dyDescent="0.2">
      <c r="V2129" s="687"/>
      <c r="W2129" s="686" t="str">
        <f t="shared" si="39"/>
        <v>1w</v>
      </c>
      <c r="X2129" s="682" t="e">
        <f ca="1">_xll.qlCalendarAdvance(Calendar,X2128,W2129,"f",FALSE)</f>
        <v>#NAME?</v>
      </c>
      <c r="Y2129" s="681" t="e">
        <f ca="1">_xll.qlCalendarAdvance(Calendar,X2129,NDays&amp;"D")</f>
        <v>#NAME?</v>
      </c>
      <c r="Z2129" s="680" t="e">
        <f ca="1"/>
        <v>#N/A</v>
      </c>
      <c r="AA2129" s="685"/>
      <c r="AB2129" s="684"/>
    </row>
    <row r="2130" spans="22:28" x14ac:dyDescent="0.2">
      <c r="V2130" s="687"/>
      <c r="W2130" s="686" t="str">
        <f t="shared" ref="W2130:W2193" si="40">W2129</f>
        <v>1w</v>
      </c>
      <c r="X2130" s="682" t="e">
        <f ca="1">_xll.qlCalendarAdvance(Calendar,X2129,W2130,"f",FALSE)</f>
        <v>#NAME?</v>
      </c>
      <c r="Y2130" s="681" t="e">
        <f ca="1">_xll.qlCalendarAdvance(Calendar,X2130,NDays&amp;"D")</f>
        <v>#NAME?</v>
      </c>
      <c r="Z2130" s="680" t="e">
        <f ca="1"/>
        <v>#N/A</v>
      </c>
      <c r="AA2130" s="685"/>
      <c r="AB2130" s="684"/>
    </row>
    <row r="2131" spans="22:28" x14ac:dyDescent="0.2">
      <c r="V2131" s="687"/>
      <c r="W2131" s="686" t="str">
        <f t="shared" si="40"/>
        <v>1w</v>
      </c>
      <c r="X2131" s="682" t="e">
        <f ca="1">_xll.qlCalendarAdvance(Calendar,X2130,W2131,"f",FALSE)</f>
        <v>#NAME?</v>
      </c>
      <c r="Y2131" s="681" t="e">
        <f ca="1">_xll.qlCalendarAdvance(Calendar,X2131,NDays&amp;"D")</f>
        <v>#NAME?</v>
      </c>
      <c r="Z2131" s="680" t="e">
        <f ca="1"/>
        <v>#N/A</v>
      </c>
      <c r="AA2131" s="685"/>
      <c r="AB2131" s="684"/>
    </row>
    <row r="2132" spans="22:28" x14ac:dyDescent="0.2">
      <c r="V2132" s="687"/>
      <c r="W2132" s="686" t="str">
        <f t="shared" si="40"/>
        <v>1w</v>
      </c>
      <c r="X2132" s="682" t="e">
        <f ca="1">_xll.qlCalendarAdvance(Calendar,X2131,W2132,"f",FALSE)</f>
        <v>#NAME?</v>
      </c>
      <c r="Y2132" s="681" t="e">
        <f ca="1">_xll.qlCalendarAdvance(Calendar,X2132,NDays&amp;"D")</f>
        <v>#NAME?</v>
      </c>
      <c r="Z2132" s="680" t="e">
        <f ca="1"/>
        <v>#N/A</v>
      </c>
      <c r="AA2132" s="685"/>
      <c r="AB2132" s="684"/>
    </row>
    <row r="2133" spans="22:28" x14ac:dyDescent="0.2">
      <c r="V2133" s="687"/>
      <c r="W2133" s="686" t="str">
        <f t="shared" si="40"/>
        <v>1w</v>
      </c>
      <c r="X2133" s="682" t="e">
        <f ca="1">_xll.qlCalendarAdvance(Calendar,X2132,W2133,"f",FALSE)</f>
        <v>#NAME?</v>
      </c>
      <c r="Y2133" s="681" t="e">
        <f ca="1">_xll.qlCalendarAdvance(Calendar,X2133,NDays&amp;"D")</f>
        <v>#NAME?</v>
      </c>
      <c r="Z2133" s="680" t="e">
        <f ca="1"/>
        <v>#N/A</v>
      </c>
      <c r="AA2133" s="685"/>
      <c r="AB2133" s="684"/>
    </row>
    <row r="2134" spans="22:28" x14ac:dyDescent="0.2">
      <c r="V2134" s="687"/>
      <c r="W2134" s="686" t="str">
        <f t="shared" si="40"/>
        <v>1w</v>
      </c>
      <c r="X2134" s="682" t="e">
        <f ca="1">_xll.qlCalendarAdvance(Calendar,X2133,W2134,"f",FALSE)</f>
        <v>#NAME?</v>
      </c>
      <c r="Y2134" s="681" t="e">
        <f ca="1">_xll.qlCalendarAdvance(Calendar,X2134,NDays&amp;"D")</f>
        <v>#NAME?</v>
      </c>
      <c r="Z2134" s="680" t="e">
        <f ca="1"/>
        <v>#N/A</v>
      </c>
      <c r="AA2134" s="685"/>
      <c r="AB2134" s="684"/>
    </row>
    <row r="2135" spans="22:28" x14ac:dyDescent="0.2">
      <c r="V2135" s="687"/>
      <c r="W2135" s="686" t="str">
        <f t="shared" si="40"/>
        <v>1w</v>
      </c>
      <c r="X2135" s="682" t="e">
        <f ca="1">_xll.qlCalendarAdvance(Calendar,X2134,W2135,"f",FALSE)</f>
        <v>#NAME?</v>
      </c>
      <c r="Y2135" s="681" t="e">
        <f ca="1">_xll.qlCalendarAdvance(Calendar,X2135,NDays&amp;"D")</f>
        <v>#NAME?</v>
      </c>
      <c r="Z2135" s="680" t="e">
        <f ca="1"/>
        <v>#N/A</v>
      </c>
      <c r="AA2135" s="685"/>
      <c r="AB2135" s="684"/>
    </row>
    <row r="2136" spans="22:28" x14ac:dyDescent="0.2">
      <c r="V2136" s="687"/>
      <c r="W2136" s="686" t="str">
        <f t="shared" si="40"/>
        <v>1w</v>
      </c>
      <c r="X2136" s="682" t="e">
        <f ca="1">_xll.qlCalendarAdvance(Calendar,X2135,W2136,"f",FALSE)</f>
        <v>#NAME?</v>
      </c>
      <c r="Y2136" s="681" t="e">
        <f ca="1">_xll.qlCalendarAdvance(Calendar,X2136,NDays&amp;"D")</f>
        <v>#NAME?</v>
      </c>
      <c r="Z2136" s="680" t="e">
        <f ca="1"/>
        <v>#N/A</v>
      </c>
      <c r="AA2136" s="685"/>
      <c r="AB2136" s="684"/>
    </row>
    <row r="2137" spans="22:28" x14ac:dyDescent="0.2">
      <c r="V2137" s="687"/>
      <c r="W2137" s="686" t="str">
        <f t="shared" si="40"/>
        <v>1w</v>
      </c>
      <c r="X2137" s="682" t="e">
        <f ca="1">_xll.qlCalendarAdvance(Calendar,X2136,W2137,"f",FALSE)</f>
        <v>#NAME?</v>
      </c>
      <c r="Y2137" s="681" t="e">
        <f ca="1">_xll.qlCalendarAdvance(Calendar,X2137,NDays&amp;"D")</f>
        <v>#NAME?</v>
      </c>
      <c r="Z2137" s="680" t="e">
        <f ca="1"/>
        <v>#N/A</v>
      </c>
      <c r="AA2137" s="685"/>
      <c r="AB2137" s="684"/>
    </row>
    <row r="2138" spans="22:28" x14ac:dyDescent="0.2">
      <c r="V2138" s="687"/>
      <c r="W2138" s="686" t="str">
        <f t="shared" si="40"/>
        <v>1w</v>
      </c>
      <c r="X2138" s="682" t="e">
        <f ca="1">_xll.qlCalendarAdvance(Calendar,X2137,W2138,"f",FALSE)</f>
        <v>#NAME?</v>
      </c>
      <c r="Y2138" s="681" t="e">
        <f ca="1">_xll.qlCalendarAdvance(Calendar,X2138,NDays&amp;"D")</f>
        <v>#NAME?</v>
      </c>
      <c r="Z2138" s="680" t="e">
        <f ca="1"/>
        <v>#N/A</v>
      </c>
      <c r="AA2138" s="685"/>
      <c r="AB2138" s="684"/>
    </row>
    <row r="2139" spans="22:28" x14ac:dyDescent="0.2">
      <c r="V2139" s="687"/>
      <c r="W2139" s="686" t="str">
        <f t="shared" si="40"/>
        <v>1w</v>
      </c>
      <c r="X2139" s="682" t="e">
        <f ca="1">_xll.qlCalendarAdvance(Calendar,X2138,W2139,"f",FALSE)</f>
        <v>#NAME?</v>
      </c>
      <c r="Y2139" s="681" t="e">
        <f ca="1">_xll.qlCalendarAdvance(Calendar,X2139,NDays&amp;"D")</f>
        <v>#NAME?</v>
      </c>
      <c r="Z2139" s="680" t="e">
        <f ca="1"/>
        <v>#N/A</v>
      </c>
      <c r="AA2139" s="685"/>
      <c r="AB2139" s="684"/>
    </row>
    <row r="2140" spans="22:28" x14ac:dyDescent="0.2">
      <c r="V2140" s="687"/>
      <c r="W2140" s="686" t="str">
        <f t="shared" si="40"/>
        <v>1w</v>
      </c>
      <c r="X2140" s="682" t="e">
        <f ca="1">_xll.qlCalendarAdvance(Calendar,X2139,W2140,"f",FALSE)</f>
        <v>#NAME?</v>
      </c>
      <c r="Y2140" s="681" t="e">
        <f ca="1">_xll.qlCalendarAdvance(Calendar,X2140,NDays&amp;"D")</f>
        <v>#NAME?</v>
      </c>
      <c r="Z2140" s="680" t="e">
        <f ca="1"/>
        <v>#N/A</v>
      </c>
      <c r="AA2140" s="685"/>
      <c r="AB2140" s="684"/>
    </row>
    <row r="2141" spans="22:28" x14ac:dyDescent="0.2">
      <c r="V2141" s="687"/>
      <c r="W2141" s="686" t="str">
        <f t="shared" si="40"/>
        <v>1w</v>
      </c>
      <c r="X2141" s="682" t="e">
        <f ca="1">_xll.qlCalendarAdvance(Calendar,X2140,W2141,"f",FALSE)</f>
        <v>#NAME?</v>
      </c>
      <c r="Y2141" s="681" t="e">
        <f ca="1">_xll.qlCalendarAdvance(Calendar,X2141,NDays&amp;"D")</f>
        <v>#NAME?</v>
      </c>
      <c r="Z2141" s="680" t="e">
        <f ca="1"/>
        <v>#N/A</v>
      </c>
      <c r="AA2141" s="685"/>
      <c r="AB2141" s="684"/>
    </row>
    <row r="2142" spans="22:28" x14ac:dyDescent="0.2">
      <c r="V2142" s="687"/>
      <c r="W2142" s="686" t="str">
        <f t="shared" si="40"/>
        <v>1w</v>
      </c>
      <c r="X2142" s="682" t="e">
        <f ca="1">_xll.qlCalendarAdvance(Calendar,X2141,W2142,"f",FALSE)</f>
        <v>#NAME?</v>
      </c>
      <c r="Y2142" s="681" t="e">
        <f ca="1">_xll.qlCalendarAdvance(Calendar,X2142,NDays&amp;"D")</f>
        <v>#NAME?</v>
      </c>
      <c r="Z2142" s="680" t="e">
        <f ca="1"/>
        <v>#N/A</v>
      </c>
      <c r="AA2142" s="685"/>
      <c r="AB2142" s="684"/>
    </row>
    <row r="2143" spans="22:28" x14ac:dyDescent="0.2">
      <c r="V2143" s="687"/>
      <c r="W2143" s="686" t="str">
        <f t="shared" si="40"/>
        <v>1w</v>
      </c>
      <c r="X2143" s="682" t="e">
        <f ca="1">_xll.qlCalendarAdvance(Calendar,X2142,W2143,"f",FALSE)</f>
        <v>#NAME?</v>
      </c>
      <c r="Y2143" s="681" t="e">
        <f ca="1">_xll.qlCalendarAdvance(Calendar,X2143,NDays&amp;"D")</f>
        <v>#NAME?</v>
      </c>
      <c r="Z2143" s="680" t="e">
        <f ca="1"/>
        <v>#N/A</v>
      </c>
      <c r="AA2143" s="685"/>
      <c r="AB2143" s="684"/>
    </row>
    <row r="2144" spans="22:28" x14ac:dyDescent="0.2">
      <c r="V2144" s="687"/>
      <c r="W2144" s="686" t="str">
        <f t="shared" si="40"/>
        <v>1w</v>
      </c>
      <c r="X2144" s="682" t="e">
        <f ca="1">_xll.qlCalendarAdvance(Calendar,X2143,W2144,"f",FALSE)</f>
        <v>#NAME?</v>
      </c>
      <c r="Y2144" s="681" t="e">
        <f ca="1">_xll.qlCalendarAdvance(Calendar,X2144,NDays&amp;"D")</f>
        <v>#NAME?</v>
      </c>
      <c r="Z2144" s="680" t="e">
        <f ca="1"/>
        <v>#N/A</v>
      </c>
      <c r="AA2144" s="685"/>
      <c r="AB2144" s="684"/>
    </row>
    <row r="2145" spans="22:28" x14ac:dyDescent="0.2">
      <c r="V2145" s="687"/>
      <c r="W2145" s="686" t="str">
        <f t="shared" si="40"/>
        <v>1w</v>
      </c>
      <c r="X2145" s="682" t="e">
        <f ca="1">_xll.qlCalendarAdvance(Calendar,X2144,W2145,"f",FALSE)</f>
        <v>#NAME?</v>
      </c>
      <c r="Y2145" s="681" t="e">
        <f ca="1">_xll.qlCalendarAdvance(Calendar,X2145,NDays&amp;"D")</f>
        <v>#NAME?</v>
      </c>
      <c r="Z2145" s="680" t="e">
        <f ca="1"/>
        <v>#N/A</v>
      </c>
      <c r="AA2145" s="685"/>
      <c r="AB2145" s="684"/>
    </row>
    <row r="2146" spans="22:28" x14ac:dyDescent="0.2">
      <c r="V2146" s="687"/>
      <c r="W2146" s="686" t="str">
        <f t="shared" si="40"/>
        <v>1w</v>
      </c>
      <c r="X2146" s="682" t="e">
        <f ca="1">_xll.qlCalendarAdvance(Calendar,X2145,W2146,"f",FALSE)</f>
        <v>#NAME?</v>
      </c>
      <c r="Y2146" s="681" t="e">
        <f ca="1">_xll.qlCalendarAdvance(Calendar,X2146,NDays&amp;"D")</f>
        <v>#NAME?</v>
      </c>
      <c r="Z2146" s="680" t="e">
        <f ca="1"/>
        <v>#N/A</v>
      </c>
      <c r="AA2146" s="685"/>
      <c r="AB2146" s="684"/>
    </row>
    <row r="2147" spans="22:28" x14ac:dyDescent="0.2">
      <c r="V2147" s="687"/>
      <c r="W2147" s="686" t="str">
        <f t="shared" si="40"/>
        <v>1w</v>
      </c>
      <c r="X2147" s="682" t="e">
        <f ca="1">_xll.qlCalendarAdvance(Calendar,X2146,W2147,"f",FALSE)</f>
        <v>#NAME?</v>
      </c>
      <c r="Y2147" s="681" t="e">
        <f ca="1">_xll.qlCalendarAdvance(Calendar,X2147,NDays&amp;"D")</f>
        <v>#NAME?</v>
      </c>
      <c r="Z2147" s="680" t="e">
        <f ca="1"/>
        <v>#N/A</v>
      </c>
      <c r="AA2147" s="685"/>
      <c r="AB2147" s="684"/>
    </row>
    <row r="2148" spans="22:28" x14ac:dyDescent="0.2">
      <c r="V2148" s="687"/>
      <c r="W2148" s="686" t="str">
        <f t="shared" si="40"/>
        <v>1w</v>
      </c>
      <c r="X2148" s="682" t="e">
        <f ca="1">_xll.qlCalendarAdvance(Calendar,X2147,W2148,"f",FALSE)</f>
        <v>#NAME?</v>
      </c>
      <c r="Y2148" s="681" t="e">
        <f ca="1">_xll.qlCalendarAdvance(Calendar,X2148,NDays&amp;"D")</f>
        <v>#NAME?</v>
      </c>
      <c r="Z2148" s="680" t="e">
        <f ca="1"/>
        <v>#N/A</v>
      </c>
      <c r="AA2148" s="685"/>
      <c r="AB2148" s="684"/>
    </row>
    <row r="2149" spans="22:28" x14ac:dyDescent="0.2">
      <c r="V2149" s="687"/>
      <c r="W2149" s="686" t="str">
        <f t="shared" si="40"/>
        <v>1w</v>
      </c>
      <c r="X2149" s="682" t="e">
        <f ca="1">_xll.qlCalendarAdvance(Calendar,X2148,W2149,"f",FALSE)</f>
        <v>#NAME?</v>
      </c>
      <c r="Y2149" s="681" t="e">
        <f ca="1">_xll.qlCalendarAdvance(Calendar,X2149,NDays&amp;"D")</f>
        <v>#NAME?</v>
      </c>
      <c r="Z2149" s="680" t="e">
        <f ca="1"/>
        <v>#N/A</v>
      </c>
      <c r="AA2149" s="685"/>
      <c r="AB2149" s="684"/>
    </row>
    <row r="2150" spans="22:28" x14ac:dyDescent="0.2">
      <c r="V2150" s="687"/>
      <c r="W2150" s="686" t="str">
        <f t="shared" si="40"/>
        <v>1w</v>
      </c>
      <c r="X2150" s="682" t="e">
        <f ca="1">_xll.qlCalendarAdvance(Calendar,X2149,W2150,"f",FALSE)</f>
        <v>#NAME?</v>
      </c>
      <c r="Y2150" s="681" t="e">
        <f ca="1">_xll.qlCalendarAdvance(Calendar,X2150,NDays&amp;"D")</f>
        <v>#NAME?</v>
      </c>
      <c r="Z2150" s="680" t="e">
        <f ca="1"/>
        <v>#N/A</v>
      </c>
      <c r="AA2150" s="685"/>
      <c r="AB2150" s="684"/>
    </row>
    <row r="2151" spans="22:28" x14ac:dyDescent="0.2">
      <c r="V2151" s="687"/>
      <c r="W2151" s="686" t="str">
        <f t="shared" si="40"/>
        <v>1w</v>
      </c>
      <c r="X2151" s="682" t="e">
        <f ca="1">_xll.qlCalendarAdvance(Calendar,X2150,W2151,"f",FALSE)</f>
        <v>#NAME?</v>
      </c>
      <c r="Y2151" s="681" t="e">
        <f ca="1">_xll.qlCalendarAdvance(Calendar,X2151,NDays&amp;"D")</f>
        <v>#NAME?</v>
      </c>
      <c r="Z2151" s="680" t="e">
        <f ca="1"/>
        <v>#N/A</v>
      </c>
      <c r="AA2151" s="685"/>
      <c r="AB2151" s="684"/>
    </row>
    <row r="2152" spans="22:28" x14ac:dyDescent="0.2">
      <c r="V2152" s="687"/>
      <c r="W2152" s="686" t="str">
        <f t="shared" si="40"/>
        <v>1w</v>
      </c>
      <c r="X2152" s="682" t="e">
        <f ca="1">_xll.qlCalendarAdvance(Calendar,X2151,W2152,"f",FALSE)</f>
        <v>#NAME?</v>
      </c>
      <c r="Y2152" s="681" t="e">
        <f ca="1">_xll.qlCalendarAdvance(Calendar,X2152,NDays&amp;"D")</f>
        <v>#NAME?</v>
      </c>
      <c r="Z2152" s="680" t="e">
        <f ca="1"/>
        <v>#N/A</v>
      </c>
      <c r="AA2152" s="685"/>
      <c r="AB2152" s="684"/>
    </row>
    <row r="2153" spans="22:28" x14ac:dyDescent="0.2">
      <c r="V2153" s="687"/>
      <c r="W2153" s="686" t="str">
        <f t="shared" si="40"/>
        <v>1w</v>
      </c>
      <c r="X2153" s="682" t="e">
        <f ca="1">_xll.qlCalendarAdvance(Calendar,X2152,W2153,"f",FALSE)</f>
        <v>#NAME?</v>
      </c>
      <c r="Y2153" s="681" t="e">
        <f ca="1">_xll.qlCalendarAdvance(Calendar,X2153,NDays&amp;"D")</f>
        <v>#NAME?</v>
      </c>
      <c r="Z2153" s="680" t="e">
        <f ca="1"/>
        <v>#N/A</v>
      </c>
      <c r="AA2153" s="685"/>
      <c r="AB2153" s="684"/>
    </row>
    <row r="2154" spans="22:28" x14ac:dyDescent="0.2">
      <c r="V2154" s="687"/>
      <c r="W2154" s="686" t="str">
        <f t="shared" si="40"/>
        <v>1w</v>
      </c>
      <c r="X2154" s="682" t="e">
        <f ca="1">_xll.qlCalendarAdvance(Calendar,X2153,W2154,"f",FALSE)</f>
        <v>#NAME?</v>
      </c>
      <c r="Y2154" s="681" t="e">
        <f ca="1">_xll.qlCalendarAdvance(Calendar,X2154,NDays&amp;"D")</f>
        <v>#NAME?</v>
      </c>
      <c r="Z2154" s="680" t="e">
        <f ca="1"/>
        <v>#N/A</v>
      </c>
      <c r="AA2154" s="685"/>
      <c r="AB2154" s="684"/>
    </row>
    <row r="2155" spans="22:28" x14ac:dyDescent="0.2">
      <c r="V2155" s="687"/>
      <c r="W2155" s="686" t="str">
        <f t="shared" si="40"/>
        <v>1w</v>
      </c>
      <c r="X2155" s="682" t="e">
        <f ca="1">_xll.qlCalendarAdvance(Calendar,X2154,W2155,"f",FALSE)</f>
        <v>#NAME?</v>
      </c>
      <c r="Y2155" s="681" t="e">
        <f ca="1">_xll.qlCalendarAdvance(Calendar,X2155,NDays&amp;"D")</f>
        <v>#NAME?</v>
      </c>
      <c r="Z2155" s="680" t="e">
        <f ca="1"/>
        <v>#N/A</v>
      </c>
      <c r="AA2155" s="685"/>
      <c r="AB2155" s="684"/>
    </row>
    <row r="2156" spans="22:28" x14ac:dyDescent="0.2">
      <c r="V2156" s="687"/>
      <c r="W2156" s="686" t="str">
        <f t="shared" si="40"/>
        <v>1w</v>
      </c>
      <c r="X2156" s="682" t="e">
        <f ca="1">_xll.qlCalendarAdvance(Calendar,X2155,W2156,"f",FALSE)</f>
        <v>#NAME?</v>
      </c>
      <c r="Y2156" s="681" t="e">
        <f ca="1">_xll.qlCalendarAdvance(Calendar,X2156,NDays&amp;"D")</f>
        <v>#NAME?</v>
      </c>
      <c r="Z2156" s="680" t="e">
        <f ca="1"/>
        <v>#N/A</v>
      </c>
      <c r="AA2156" s="685"/>
      <c r="AB2156" s="684"/>
    </row>
    <row r="2157" spans="22:28" x14ac:dyDescent="0.2">
      <c r="V2157" s="687"/>
      <c r="W2157" s="686" t="str">
        <f t="shared" si="40"/>
        <v>1w</v>
      </c>
      <c r="X2157" s="682" t="e">
        <f ca="1">_xll.qlCalendarAdvance(Calendar,X2156,W2157,"f",FALSE)</f>
        <v>#NAME?</v>
      </c>
      <c r="Y2157" s="681" t="e">
        <f ca="1">_xll.qlCalendarAdvance(Calendar,X2157,NDays&amp;"D")</f>
        <v>#NAME?</v>
      </c>
      <c r="Z2157" s="680" t="e">
        <f ca="1"/>
        <v>#N/A</v>
      </c>
      <c r="AA2157" s="685"/>
      <c r="AB2157" s="684"/>
    </row>
    <row r="2158" spans="22:28" x14ac:dyDescent="0.2">
      <c r="V2158" s="687"/>
      <c r="W2158" s="686" t="str">
        <f t="shared" si="40"/>
        <v>1w</v>
      </c>
      <c r="X2158" s="682" t="e">
        <f ca="1">_xll.qlCalendarAdvance(Calendar,X2157,W2158,"f",FALSE)</f>
        <v>#NAME?</v>
      </c>
      <c r="Y2158" s="681" t="e">
        <f ca="1">_xll.qlCalendarAdvance(Calendar,X2158,NDays&amp;"D")</f>
        <v>#NAME?</v>
      </c>
      <c r="Z2158" s="680" t="e">
        <f ca="1"/>
        <v>#N/A</v>
      </c>
      <c r="AA2158" s="685"/>
      <c r="AB2158" s="684"/>
    </row>
    <row r="2159" spans="22:28" x14ac:dyDescent="0.2">
      <c r="V2159" s="687"/>
      <c r="W2159" s="686" t="str">
        <f t="shared" si="40"/>
        <v>1w</v>
      </c>
      <c r="X2159" s="682" t="e">
        <f ca="1">_xll.qlCalendarAdvance(Calendar,X2158,W2159,"f",FALSE)</f>
        <v>#NAME?</v>
      </c>
      <c r="Y2159" s="681" t="e">
        <f ca="1">_xll.qlCalendarAdvance(Calendar,X2159,NDays&amp;"D")</f>
        <v>#NAME?</v>
      </c>
      <c r="Z2159" s="680" t="e">
        <f ca="1"/>
        <v>#N/A</v>
      </c>
      <c r="AA2159" s="685"/>
      <c r="AB2159" s="684"/>
    </row>
    <row r="2160" spans="22:28" x14ac:dyDescent="0.2">
      <c r="V2160" s="687"/>
      <c r="W2160" s="686" t="str">
        <f t="shared" si="40"/>
        <v>1w</v>
      </c>
      <c r="X2160" s="682" t="e">
        <f ca="1">_xll.qlCalendarAdvance(Calendar,X2159,W2160,"f",FALSE)</f>
        <v>#NAME?</v>
      </c>
      <c r="Y2160" s="681" t="e">
        <f ca="1">_xll.qlCalendarAdvance(Calendar,X2160,NDays&amp;"D")</f>
        <v>#NAME?</v>
      </c>
      <c r="Z2160" s="680" t="e">
        <f ca="1"/>
        <v>#N/A</v>
      </c>
      <c r="AA2160" s="685"/>
      <c r="AB2160" s="684"/>
    </row>
    <row r="2161" spans="22:28" x14ac:dyDescent="0.2">
      <c r="V2161" s="687"/>
      <c r="W2161" s="686" t="str">
        <f t="shared" si="40"/>
        <v>1w</v>
      </c>
      <c r="X2161" s="682" t="e">
        <f ca="1">_xll.qlCalendarAdvance(Calendar,X2160,W2161,"f",FALSE)</f>
        <v>#NAME?</v>
      </c>
      <c r="Y2161" s="681" t="e">
        <f ca="1">_xll.qlCalendarAdvance(Calendar,X2161,NDays&amp;"D")</f>
        <v>#NAME?</v>
      </c>
      <c r="Z2161" s="680" t="e">
        <f ca="1"/>
        <v>#N/A</v>
      </c>
      <c r="AA2161" s="685"/>
      <c r="AB2161" s="684"/>
    </row>
    <row r="2162" spans="22:28" x14ac:dyDescent="0.2">
      <c r="V2162" s="687"/>
      <c r="W2162" s="686" t="str">
        <f t="shared" si="40"/>
        <v>1w</v>
      </c>
      <c r="X2162" s="682" t="e">
        <f ca="1">_xll.qlCalendarAdvance(Calendar,X2161,W2162,"f",FALSE)</f>
        <v>#NAME?</v>
      </c>
      <c r="Y2162" s="681" t="e">
        <f ca="1">_xll.qlCalendarAdvance(Calendar,X2162,NDays&amp;"D")</f>
        <v>#NAME?</v>
      </c>
      <c r="Z2162" s="680" t="e">
        <f ca="1"/>
        <v>#N/A</v>
      </c>
      <c r="AA2162" s="685"/>
      <c r="AB2162" s="684"/>
    </row>
    <row r="2163" spans="22:28" x14ac:dyDescent="0.2">
      <c r="V2163" s="687"/>
      <c r="W2163" s="686" t="str">
        <f t="shared" si="40"/>
        <v>1w</v>
      </c>
      <c r="X2163" s="682" t="e">
        <f ca="1">_xll.qlCalendarAdvance(Calendar,X2162,W2163,"f",FALSE)</f>
        <v>#NAME?</v>
      </c>
      <c r="Y2163" s="681" t="e">
        <f ca="1">_xll.qlCalendarAdvance(Calendar,X2163,NDays&amp;"D")</f>
        <v>#NAME?</v>
      </c>
      <c r="Z2163" s="680" t="e">
        <f ca="1"/>
        <v>#N/A</v>
      </c>
      <c r="AA2163" s="685"/>
      <c r="AB2163" s="684"/>
    </row>
    <row r="2164" spans="22:28" x14ac:dyDescent="0.2">
      <c r="V2164" s="687"/>
      <c r="W2164" s="686" t="str">
        <f t="shared" si="40"/>
        <v>1w</v>
      </c>
      <c r="X2164" s="682" t="e">
        <f ca="1">_xll.qlCalendarAdvance(Calendar,X2163,W2164,"f",FALSE)</f>
        <v>#NAME?</v>
      </c>
      <c r="Y2164" s="681" t="e">
        <f ca="1">_xll.qlCalendarAdvance(Calendar,X2164,NDays&amp;"D")</f>
        <v>#NAME?</v>
      </c>
      <c r="Z2164" s="680" t="e">
        <f ca="1"/>
        <v>#N/A</v>
      </c>
      <c r="AA2164" s="685"/>
      <c r="AB2164" s="684"/>
    </row>
    <row r="2165" spans="22:28" x14ac:dyDescent="0.2">
      <c r="V2165" s="687"/>
      <c r="W2165" s="686" t="str">
        <f t="shared" si="40"/>
        <v>1w</v>
      </c>
      <c r="X2165" s="682" t="e">
        <f ca="1">_xll.qlCalendarAdvance(Calendar,X2164,W2165,"f",FALSE)</f>
        <v>#NAME?</v>
      </c>
      <c r="Y2165" s="681" t="e">
        <f ca="1">_xll.qlCalendarAdvance(Calendar,X2165,NDays&amp;"D")</f>
        <v>#NAME?</v>
      </c>
      <c r="Z2165" s="680" t="e">
        <f ca="1"/>
        <v>#N/A</v>
      </c>
      <c r="AA2165" s="685"/>
      <c r="AB2165" s="684"/>
    </row>
    <row r="2166" spans="22:28" x14ac:dyDescent="0.2">
      <c r="V2166" s="687"/>
      <c r="W2166" s="686" t="str">
        <f t="shared" si="40"/>
        <v>1w</v>
      </c>
      <c r="X2166" s="682" t="e">
        <f ca="1">_xll.qlCalendarAdvance(Calendar,X2165,W2166,"f",FALSE)</f>
        <v>#NAME?</v>
      </c>
      <c r="Y2166" s="681" t="e">
        <f ca="1">_xll.qlCalendarAdvance(Calendar,X2166,NDays&amp;"D")</f>
        <v>#NAME?</v>
      </c>
      <c r="Z2166" s="680" t="e">
        <f ca="1"/>
        <v>#N/A</v>
      </c>
      <c r="AA2166" s="685"/>
      <c r="AB2166" s="684"/>
    </row>
    <row r="2167" spans="22:28" x14ac:dyDescent="0.2">
      <c r="V2167" s="687"/>
      <c r="W2167" s="686" t="str">
        <f t="shared" si="40"/>
        <v>1w</v>
      </c>
      <c r="X2167" s="682" t="e">
        <f ca="1">_xll.qlCalendarAdvance(Calendar,X2166,W2167,"f",FALSE)</f>
        <v>#NAME?</v>
      </c>
      <c r="Y2167" s="681" t="e">
        <f ca="1">_xll.qlCalendarAdvance(Calendar,X2167,NDays&amp;"D")</f>
        <v>#NAME?</v>
      </c>
      <c r="Z2167" s="680" t="e">
        <f ca="1"/>
        <v>#N/A</v>
      </c>
      <c r="AA2167" s="685"/>
      <c r="AB2167" s="684"/>
    </row>
    <row r="2168" spans="22:28" x14ac:dyDescent="0.2">
      <c r="V2168" s="687"/>
      <c r="W2168" s="686" t="str">
        <f t="shared" si="40"/>
        <v>1w</v>
      </c>
      <c r="X2168" s="682" t="e">
        <f ca="1">_xll.qlCalendarAdvance(Calendar,X2167,W2168,"f",FALSE)</f>
        <v>#NAME?</v>
      </c>
      <c r="Y2168" s="681" t="e">
        <f ca="1">_xll.qlCalendarAdvance(Calendar,X2168,NDays&amp;"D")</f>
        <v>#NAME?</v>
      </c>
      <c r="Z2168" s="680" t="e">
        <f ca="1"/>
        <v>#N/A</v>
      </c>
      <c r="AA2168" s="685"/>
      <c r="AB2168" s="684"/>
    </row>
    <row r="2169" spans="22:28" x14ac:dyDescent="0.2">
      <c r="V2169" s="687"/>
      <c r="W2169" s="686" t="str">
        <f t="shared" si="40"/>
        <v>1w</v>
      </c>
      <c r="X2169" s="682" t="e">
        <f ca="1">_xll.qlCalendarAdvance(Calendar,X2168,W2169,"f",FALSE)</f>
        <v>#NAME?</v>
      </c>
      <c r="Y2169" s="681" t="e">
        <f ca="1">_xll.qlCalendarAdvance(Calendar,X2169,NDays&amp;"D")</f>
        <v>#NAME?</v>
      </c>
      <c r="Z2169" s="680" t="e">
        <f ca="1"/>
        <v>#N/A</v>
      </c>
      <c r="AA2169" s="685"/>
      <c r="AB2169" s="684"/>
    </row>
    <row r="2170" spans="22:28" x14ac:dyDescent="0.2">
      <c r="V2170" s="687"/>
      <c r="W2170" s="686" t="str">
        <f t="shared" si="40"/>
        <v>1w</v>
      </c>
      <c r="X2170" s="682" t="e">
        <f ca="1">_xll.qlCalendarAdvance(Calendar,X2169,W2170,"f",FALSE)</f>
        <v>#NAME?</v>
      </c>
      <c r="Y2170" s="681" t="e">
        <f ca="1">_xll.qlCalendarAdvance(Calendar,X2170,NDays&amp;"D")</f>
        <v>#NAME?</v>
      </c>
      <c r="Z2170" s="680" t="e">
        <f ca="1"/>
        <v>#N/A</v>
      </c>
      <c r="AA2170" s="685"/>
      <c r="AB2170" s="684"/>
    </row>
    <row r="2171" spans="22:28" x14ac:dyDescent="0.2">
      <c r="V2171" s="687"/>
      <c r="W2171" s="686" t="str">
        <f t="shared" si="40"/>
        <v>1w</v>
      </c>
      <c r="X2171" s="682" t="e">
        <f ca="1">_xll.qlCalendarAdvance(Calendar,X2170,W2171,"f",FALSE)</f>
        <v>#NAME?</v>
      </c>
      <c r="Y2171" s="681" t="e">
        <f ca="1">_xll.qlCalendarAdvance(Calendar,X2171,NDays&amp;"D")</f>
        <v>#NAME?</v>
      </c>
      <c r="Z2171" s="680" t="e">
        <f ca="1"/>
        <v>#N/A</v>
      </c>
      <c r="AA2171" s="685"/>
      <c r="AB2171" s="684"/>
    </row>
    <row r="2172" spans="22:28" x14ac:dyDescent="0.2">
      <c r="V2172" s="687"/>
      <c r="W2172" s="686" t="str">
        <f t="shared" si="40"/>
        <v>1w</v>
      </c>
      <c r="X2172" s="682" t="e">
        <f ca="1">_xll.qlCalendarAdvance(Calendar,X2171,W2172,"f",FALSE)</f>
        <v>#NAME?</v>
      </c>
      <c r="Y2172" s="681" t="e">
        <f ca="1">_xll.qlCalendarAdvance(Calendar,X2172,NDays&amp;"D")</f>
        <v>#NAME?</v>
      </c>
      <c r="Z2172" s="680" t="e">
        <f ca="1"/>
        <v>#N/A</v>
      </c>
      <c r="AA2172" s="685"/>
      <c r="AB2172" s="684"/>
    </row>
    <row r="2173" spans="22:28" x14ac:dyDescent="0.2">
      <c r="V2173" s="687"/>
      <c r="W2173" s="686" t="str">
        <f t="shared" si="40"/>
        <v>1w</v>
      </c>
      <c r="X2173" s="682" t="e">
        <f ca="1">_xll.qlCalendarAdvance(Calendar,X2172,W2173,"f",FALSE)</f>
        <v>#NAME?</v>
      </c>
      <c r="Y2173" s="681" t="e">
        <f ca="1">_xll.qlCalendarAdvance(Calendar,X2173,NDays&amp;"D")</f>
        <v>#NAME?</v>
      </c>
      <c r="Z2173" s="680" t="e">
        <f ca="1"/>
        <v>#N/A</v>
      </c>
      <c r="AA2173" s="685"/>
      <c r="AB2173" s="684"/>
    </row>
    <row r="2174" spans="22:28" x14ac:dyDescent="0.2">
      <c r="V2174" s="687"/>
      <c r="W2174" s="686" t="str">
        <f t="shared" si="40"/>
        <v>1w</v>
      </c>
      <c r="X2174" s="682" t="e">
        <f ca="1">_xll.qlCalendarAdvance(Calendar,X2173,W2174,"f",FALSE)</f>
        <v>#NAME?</v>
      </c>
      <c r="Y2174" s="681" t="e">
        <f ca="1">_xll.qlCalendarAdvance(Calendar,X2174,NDays&amp;"D")</f>
        <v>#NAME?</v>
      </c>
      <c r="Z2174" s="680" t="e">
        <f ca="1"/>
        <v>#N/A</v>
      </c>
      <c r="AA2174" s="685"/>
      <c r="AB2174" s="684"/>
    </row>
    <row r="2175" spans="22:28" x14ac:dyDescent="0.2">
      <c r="V2175" s="687"/>
      <c r="W2175" s="686" t="str">
        <f t="shared" si="40"/>
        <v>1w</v>
      </c>
      <c r="X2175" s="682" t="e">
        <f ca="1">_xll.qlCalendarAdvance(Calendar,X2174,W2175,"f",FALSE)</f>
        <v>#NAME?</v>
      </c>
      <c r="Y2175" s="681" t="e">
        <f ca="1">_xll.qlCalendarAdvance(Calendar,X2175,NDays&amp;"D")</f>
        <v>#NAME?</v>
      </c>
      <c r="Z2175" s="680" t="e">
        <f ca="1"/>
        <v>#N/A</v>
      </c>
      <c r="AA2175" s="685"/>
      <c r="AB2175" s="684"/>
    </row>
    <row r="2176" spans="22:28" x14ac:dyDescent="0.2">
      <c r="V2176" s="687"/>
      <c r="W2176" s="686" t="str">
        <f t="shared" si="40"/>
        <v>1w</v>
      </c>
      <c r="X2176" s="682" t="e">
        <f ca="1">_xll.qlCalendarAdvance(Calendar,X2175,W2176,"f",FALSE)</f>
        <v>#NAME?</v>
      </c>
      <c r="Y2176" s="681" t="e">
        <f ca="1">_xll.qlCalendarAdvance(Calendar,X2176,NDays&amp;"D")</f>
        <v>#NAME?</v>
      </c>
      <c r="Z2176" s="680" t="e">
        <f ca="1"/>
        <v>#N/A</v>
      </c>
      <c r="AA2176" s="685"/>
      <c r="AB2176" s="684"/>
    </row>
    <row r="2177" spans="22:28" x14ac:dyDescent="0.2">
      <c r="V2177" s="687"/>
      <c r="W2177" s="686" t="str">
        <f t="shared" si="40"/>
        <v>1w</v>
      </c>
      <c r="X2177" s="682" t="e">
        <f ca="1">_xll.qlCalendarAdvance(Calendar,X2176,W2177,"f",FALSE)</f>
        <v>#NAME?</v>
      </c>
      <c r="Y2177" s="681" t="e">
        <f ca="1">_xll.qlCalendarAdvance(Calendar,X2177,NDays&amp;"D")</f>
        <v>#NAME?</v>
      </c>
      <c r="Z2177" s="680" t="e">
        <f ca="1"/>
        <v>#N/A</v>
      </c>
      <c r="AA2177" s="685"/>
      <c r="AB2177" s="684"/>
    </row>
    <row r="2178" spans="22:28" x14ac:dyDescent="0.2">
      <c r="V2178" s="687"/>
      <c r="W2178" s="686" t="str">
        <f t="shared" si="40"/>
        <v>1w</v>
      </c>
      <c r="X2178" s="682" t="e">
        <f ca="1">_xll.qlCalendarAdvance(Calendar,X2177,W2178,"f",FALSE)</f>
        <v>#NAME?</v>
      </c>
      <c r="Y2178" s="681" t="e">
        <f ca="1">_xll.qlCalendarAdvance(Calendar,X2178,NDays&amp;"D")</f>
        <v>#NAME?</v>
      </c>
      <c r="Z2178" s="680" t="e">
        <f ca="1"/>
        <v>#N/A</v>
      </c>
      <c r="AA2178" s="685"/>
      <c r="AB2178" s="684"/>
    </row>
    <row r="2179" spans="22:28" x14ac:dyDescent="0.2">
      <c r="V2179" s="687"/>
      <c r="W2179" s="686" t="str">
        <f t="shared" si="40"/>
        <v>1w</v>
      </c>
      <c r="X2179" s="682" t="e">
        <f ca="1">_xll.qlCalendarAdvance(Calendar,X2178,W2179,"f",FALSE)</f>
        <v>#NAME?</v>
      </c>
      <c r="Y2179" s="681" t="e">
        <f ca="1">_xll.qlCalendarAdvance(Calendar,X2179,NDays&amp;"D")</f>
        <v>#NAME?</v>
      </c>
      <c r="Z2179" s="680" t="e">
        <f ca="1"/>
        <v>#N/A</v>
      </c>
      <c r="AA2179" s="685"/>
      <c r="AB2179" s="684"/>
    </row>
    <row r="2180" spans="22:28" x14ac:dyDescent="0.2">
      <c r="V2180" s="687"/>
      <c r="W2180" s="686" t="str">
        <f t="shared" si="40"/>
        <v>1w</v>
      </c>
      <c r="X2180" s="682" t="e">
        <f ca="1">_xll.qlCalendarAdvance(Calendar,X2179,W2180,"f",FALSE)</f>
        <v>#NAME?</v>
      </c>
      <c r="Y2180" s="681" t="e">
        <f ca="1">_xll.qlCalendarAdvance(Calendar,X2180,NDays&amp;"D")</f>
        <v>#NAME?</v>
      </c>
      <c r="Z2180" s="680" t="e">
        <f ca="1"/>
        <v>#N/A</v>
      </c>
      <c r="AA2180" s="685"/>
      <c r="AB2180" s="684"/>
    </row>
    <row r="2181" spans="22:28" x14ac:dyDescent="0.2">
      <c r="V2181" s="687"/>
      <c r="W2181" s="686" t="str">
        <f t="shared" si="40"/>
        <v>1w</v>
      </c>
      <c r="X2181" s="682" t="e">
        <f ca="1">_xll.qlCalendarAdvance(Calendar,X2180,W2181,"f",FALSE)</f>
        <v>#NAME?</v>
      </c>
      <c r="Y2181" s="681" t="e">
        <f ca="1">_xll.qlCalendarAdvance(Calendar,X2181,NDays&amp;"D")</f>
        <v>#NAME?</v>
      </c>
      <c r="Z2181" s="680" t="e">
        <f ca="1"/>
        <v>#N/A</v>
      </c>
      <c r="AA2181" s="685"/>
      <c r="AB2181" s="684"/>
    </row>
    <row r="2182" spans="22:28" x14ac:dyDescent="0.2">
      <c r="V2182" s="687"/>
      <c r="W2182" s="686" t="str">
        <f t="shared" si="40"/>
        <v>1w</v>
      </c>
      <c r="X2182" s="682" t="e">
        <f ca="1">_xll.qlCalendarAdvance(Calendar,X2181,W2182,"f",FALSE)</f>
        <v>#NAME?</v>
      </c>
      <c r="Y2182" s="681" t="e">
        <f ca="1">_xll.qlCalendarAdvance(Calendar,X2182,NDays&amp;"D")</f>
        <v>#NAME?</v>
      </c>
      <c r="Z2182" s="680" t="e">
        <f ca="1"/>
        <v>#N/A</v>
      </c>
      <c r="AA2182" s="685"/>
      <c r="AB2182" s="684"/>
    </row>
    <row r="2183" spans="22:28" x14ac:dyDescent="0.2">
      <c r="V2183" s="687"/>
      <c r="W2183" s="686" t="str">
        <f t="shared" si="40"/>
        <v>1w</v>
      </c>
      <c r="X2183" s="682" t="e">
        <f ca="1">_xll.qlCalendarAdvance(Calendar,X2182,W2183,"f",FALSE)</f>
        <v>#NAME?</v>
      </c>
      <c r="Y2183" s="681" t="e">
        <f ca="1">_xll.qlCalendarAdvance(Calendar,X2183,NDays&amp;"D")</f>
        <v>#NAME?</v>
      </c>
      <c r="Z2183" s="680" t="e">
        <f ca="1"/>
        <v>#N/A</v>
      </c>
      <c r="AA2183" s="685"/>
      <c r="AB2183" s="684"/>
    </row>
    <row r="2184" spans="22:28" x14ac:dyDescent="0.2">
      <c r="V2184" s="687"/>
      <c r="W2184" s="686" t="str">
        <f t="shared" si="40"/>
        <v>1w</v>
      </c>
      <c r="X2184" s="682" t="e">
        <f ca="1">_xll.qlCalendarAdvance(Calendar,X2183,W2184,"f",FALSE)</f>
        <v>#NAME?</v>
      </c>
      <c r="Y2184" s="681" t="e">
        <f ca="1">_xll.qlCalendarAdvance(Calendar,X2184,NDays&amp;"D")</f>
        <v>#NAME?</v>
      </c>
      <c r="Z2184" s="680" t="e">
        <f ca="1"/>
        <v>#N/A</v>
      </c>
      <c r="AA2184" s="685"/>
      <c r="AB2184" s="684"/>
    </row>
    <row r="2185" spans="22:28" x14ac:dyDescent="0.2">
      <c r="V2185" s="687"/>
      <c r="W2185" s="686" t="str">
        <f t="shared" si="40"/>
        <v>1w</v>
      </c>
      <c r="X2185" s="682" t="e">
        <f ca="1">_xll.qlCalendarAdvance(Calendar,X2184,W2185,"f",FALSE)</f>
        <v>#NAME?</v>
      </c>
      <c r="Y2185" s="681" t="e">
        <f ca="1">_xll.qlCalendarAdvance(Calendar,X2185,NDays&amp;"D")</f>
        <v>#NAME?</v>
      </c>
      <c r="Z2185" s="680" t="e">
        <f ca="1"/>
        <v>#N/A</v>
      </c>
      <c r="AA2185" s="685"/>
      <c r="AB2185" s="684"/>
    </row>
    <row r="2186" spans="22:28" x14ac:dyDescent="0.2">
      <c r="V2186" s="687"/>
      <c r="W2186" s="686" t="str">
        <f t="shared" si="40"/>
        <v>1w</v>
      </c>
      <c r="X2186" s="682" t="e">
        <f ca="1">_xll.qlCalendarAdvance(Calendar,X2185,W2186,"f",FALSE)</f>
        <v>#NAME?</v>
      </c>
      <c r="Y2186" s="681" t="e">
        <f ca="1">_xll.qlCalendarAdvance(Calendar,X2186,NDays&amp;"D")</f>
        <v>#NAME?</v>
      </c>
      <c r="Z2186" s="680" t="e">
        <f ca="1"/>
        <v>#N/A</v>
      </c>
      <c r="AA2186" s="685"/>
      <c r="AB2186" s="684"/>
    </row>
    <row r="2187" spans="22:28" x14ac:dyDescent="0.2">
      <c r="V2187" s="687"/>
      <c r="W2187" s="686" t="str">
        <f t="shared" si="40"/>
        <v>1w</v>
      </c>
      <c r="X2187" s="682" t="e">
        <f ca="1">_xll.qlCalendarAdvance(Calendar,X2186,W2187,"f",FALSE)</f>
        <v>#NAME?</v>
      </c>
      <c r="Y2187" s="681" t="e">
        <f ca="1">_xll.qlCalendarAdvance(Calendar,X2187,NDays&amp;"D")</f>
        <v>#NAME?</v>
      </c>
      <c r="Z2187" s="680" t="e">
        <f ca="1"/>
        <v>#N/A</v>
      </c>
      <c r="AA2187" s="685"/>
      <c r="AB2187" s="684"/>
    </row>
    <row r="2188" spans="22:28" x14ac:dyDescent="0.2">
      <c r="V2188" s="687"/>
      <c r="W2188" s="686" t="str">
        <f t="shared" si="40"/>
        <v>1w</v>
      </c>
      <c r="X2188" s="682" t="e">
        <f ca="1">_xll.qlCalendarAdvance(Calendar,X2187,W2188,"f",FALSE)</f>
        <v>#NAME?</v>
      </c>
      <c r="Y2188" s="681" t="e">
        <f ca="1">_xll.qlCalendarAdvance(Calendar,X2188,NDays&amp;"D")</f>
        <v>#NAME?</v>
      </c>
      <c r="Z2188" s="680" t="e">
        <f ca="1"/>
        <v>#N/A</v>
      </c>
      <c r="AA2188" s="685"/>
      <c r="AB2188" s="684"/>
    </row>
    <row r="2189" spans="22:28" x14ac:dyDescent="0.2">
      <c r="V2189" s="687"/>
      <c r="W2189" s="686" t="str">
        <f t="shared" si="40"/>
        <v>1w</v>
      </c>
      <c r="X2189" s="682" t="e">
        <f ca="1">_xll.qlCalendarAdvance(Calendar,X2188,W2189,"f",FALSE)</f>
        <v>#NAME?</v>
      </c>
      <c r="Y2189" s="681" t="e">
        <f ca="1">_xll.qlCalendarAdvance(Calendar,X2189,NDays&amp;"D")</f>
        <v>#NAME?</v>
      </c>
      <c r="Z2189" s="680" t="e">
        <f ca="1"/>
        <v>#N/A</v>
      </c>
      <c r="AA2189" s="685"/>
      <c r="AB2189" s="684"/>
    </row>
    <row r="2190" spans="22:28" x14ac:dyDescent="0.2">
      <c r="V2190" s="687"/>
      <c r="W2190" s="686" t="str">
        <f t="shared" si="40"/>
        <v>1w</v>
      </c>
      <c r="X2190" s="682" t="e">
        <f ca="1">_xll.qlCalendarAdvance(Calendar,X2189,W2190,"f",FALSE)</f>
        <v>#NAME?</v>
      </c>
      <c r="Y2190" s="681" t="e">
        <f ca="1">_xll.qlCalendarAdvance(Calendar,X2190,NDays&amp;"D")</f>
        <v>#NAME?</v>
      </c>
      <c r="Z2190" s="680" t="e">
        <f ca="1"/>
        <v>#N/A</v>
      </c>
      <c r="AA2190" s="685"/>
      <c r="AB2190" s="684"/>
    </row>
    <row r="2191" spans="22:28" x14ac:dyDescent="0.2">
      <c r="V2191" s="687"/>
      <c r="W2191" s="686" t="str">
        <f t="shared" si="40"/>
        <v>1w</v>
      </c>
      <c r="X2191" s="682" t="e">
        <f ca="1">_xll.qlCalendarAdvance(Calendar,X2190,W2191,"f",FALSE)</f>
        <v>#NAME?</v>
      </c>
      <c r="Y2191" s="681" t="e">
        <f ca="1">_xll.qlCalendarAdvance(Calendar,X2191,NDays&amp;"D")</f>
        <v>#NAME?</v>
      </c>
      <c r="Z2191" s="680" t="e">
        <f ca="1"/>
        <v>#N/A</v>
      </c>
      <c r="AA2191" s="685"/>
      <c r="AB2191" s="684"/>
    </row>
    <row r="2192" spans="22:28" x14ac:dyDescent="0.2">
      <c r="V2192" s="687"/>
      <c r="W2192" s="686" t="str">
        <f t="shared" si="40"/>
        <v>1w</v>
      </c>
      <c r="X2192" s="682" t="e">
        <f ca="1">_xll.qlCalendarAdvance(Calendar,X2191,W2192,"f",FALSE)</f>
        <v>#NAME?</v>
      </c>
      <c r="Y2192" s="681" t="e">
        <f ca="1">_xll.qlCalendarAdvance(Calendar,X2192,NDays&amp;"D")</f>
        <v>#NAME?</v>
      </c>
      <c r="Z2192" s="680" t="e">
        <f ca="1"/>
        <v>#N/A</v>
      </c>
      <c r="AA2192" s="685"/>
      <c r="AB2192" s="684"/>
    </row>
    <row r="2193" spans="22:28" x14ac:dyDescent="0.2">
      <c r="V2193" s="687"/>
      <c r="W2193" s="686" t="str">
        <f t="shared" si="40"/>
        <v>1w</v>
      </c>
      <c r="X2193" s="682" t="e">
        <f ca="1">_xll.qlCalendarAdvance(Calendar,X2192,W2193,"f",FALSE)</f>
        <v>#NAME?</v>
      </c>
      <c r="Y2193" s="681" t="e">
        <f ca="1">_xll.qlCalendarAdvance(Calendar,X2193,NDays&amp;"D")</f>
        <v>#NAME?</v>
      </c>
      <c r="Z2193" s="680" t="e">
        <f ca="1"/>
        <v>#N/A</v>
      </c>
      <c r="AA2193" s="685"/>
      <c r="AB2193" s="684"/>
    </row>
    <row r="2194" spans="22:28" x14ac:dyDescent="0.2">
      <c r="V2194" s="687"/>
      <c r="W2194" s="686" t="str">
        <f t="shared" ref="W2194:W2257" si="41">W2193</f>
        <v>1w</v>
      </c>
      <c r="X2194" s="682" t="e">
        <f ca="1">_xll.qlCalendarAdvance(Calendar,X2193,W2194,"f",FALSE)</f>
        <v>#NAME?</v>
      </c>
      <c r="Y2194" s="681" t="e">
        <f ca="1">_xll.qlCalendarAdvance(Calendar,X2194,NDays&amp;"D")</f>
        <v>#NAME?</v>
      </c>
      <c r="Z2194" s="680" t="e">
        <f ca="1"/>
        <v>#N/A</v>
      </c>
      <c r="AA2194" s="685"/>
      <c r="AB2194" s="684"/>
    </row>
    <row r="2195" spans="22:28" x14ac:dyDescent="0.2">
      <c r="V2195" s="687"/>
      <c r="W2195" s="686" t="str">
        <f t="shared" si="41"/>
        <v>1w</v>
      </c>
      <c r="X2195" s="682" t="e">
        <f ca="1">_xll.qlCalendarAdvance(Calendar,X2194,W2195,"f",FALSE)</f>
        <v>#NAME?</v>
      </c>
      <c r="Y2195" s="681" t="e">
        <f ca="1">_xll.qlCalendarAdvance(Calendar,X2195,NDays&amp;"D")</f>
        <v>#NAME?</v>
      </c>
      <c r="Z2195" s="680" t="e">
        <f ca="1"/>
        <v>#N/A</v>
      </c>
      <c r="AA2195" s="685"/>
      <c r="AB2195" s="684"/>
    </row>
    <row r="2196" spans="22:28" x14ac:dyDescent="0.2">
      <c r="V2196" s="687"/>
      <c r="W2196" s="686" t="str">
        <f t="shared" si="41"/>
        <v>1w</v>
      </c>
      <c r="X2196" s="682" t="e">
        <f ca="1">_xll.qlCalendarAdvance(Calendar,X2195,W2196,"f",FALSE)</f>
        <v>#NAME?</v>
      </c>
      <c r="Y2196" s="681" t="e">
        <f ca="1">_xll.qlCalendarAdvance(Calendar,X2196,NDays&amp;"D")</f>
        <v>#NAME?</v>
      </c>
      <c r="Z2196" s="680" t="e">
        <f ca="1"/>
        <v>#N/A</v>
      </c>
      <c r="AA2196" s="685"/>
      <c r="AB2196" s="684"/>
    </row>
    <row r="2197" spans="22:28" x14ac:dyDescent="0.2">
      <c r="V2197" s="687"/>
      <c r="W2197" s="686" t="str">
        <f t="shared" si="41"/>
        <v>1w</v>
      </c>
      <c r="X2197" s="682" t="e">
        <f ca="1">_xll.qlCalendarAdvance(Calendar,X2196,W2197,"f",FALSE)</f>
        <v>#NAME?</v>
      </c>
      <c r="Y2197" s="681" t="e">
        <f ca="1">_xll.qlCalendarAdvance(Calendar,X2197,NDays&amp;"D")</f>
        <v>#NAME?</v>
      </c>
      <c r="Z2197" s="680" t="e">
        <f ca="1"/>
        <v>#N/A</v>
      </c>
      <c r="AA2197" s="685"/>
      <c r="AB2197" s="684"/>
    </row>
    <row r="2198" spans="22:28" x14ac:dyDescent="0.2">
      <c r="V2198" s="687"/>
      <c r="W2198" s="686" t="str">
        <f t="shared" si="41"/>
        <v>1w</v>
      </c>
      <c r="X2198" s="682" t="e">
        <f ca="1">_xll.qlCalendarAdvance(Calendar,X2197,W2198,"f",FALSE)</f>
        <v>#NAME?</v>
      </c>
      <c r="Y2198" s="681" t="e">
        <f ca="1">_xll.qlCalendarAdvance(Calendar,X2198,NDays&amp;"D")</f>
        <v>#NAME?</v>
      </c>
      <c r="Z2198" s="680" t="e">
        <f ca="1"/>
        <v>#N/A</v>
      </c>
      <c r="AA2198" s="685"/>
      <c r="AB2198" s="684"/>
    </row>
    <row r="2199" spans="22:28" x14ac:dyDescent="0.2">
      <c r="V2199" s="687"/>
      <c r="W2199" s="686" t="str">
        <f t="shared" si="41"/>
        <v>1w</v>
      </c>
      <c r="X2199" s="682" t="e">
        <f ca="1">_xll.qlCalendarAdvance(Calendar,X2198,W2199,"f",FALSE)</f>
        <v>#NAME?</v>
      </c>
      <c r="Y2199" s="681" t="e">
        <f ca="1">_xll.qlCalendarAdvance(Calendar,X2199,NDays&amp;"D")</f>
        <v>#NAME?</v>
      </c>
      <c r="Z2199" s="680" t="e">
        <f ca="1"/>
        <v>#N/A</v>
      </c>
      <c r="AA2199" s="685"/>
      <c r="AB2199" s="684"/>
    </row>
    <row r="2200" spans="22:28" x14ac:dyDescent="0.2">
      <c r="V2200" s="687"/>
      <c r="W2200" s="686" t="str">
        <f t="shared" si="41"/>
        <v>1w</v>
      </c>
      <c r="X2200" s="682" t="e">
        <f ca="1">_xll.qlCalendarAdvance(Calendar,X2199,W2200,"f",FALSE)</f>
        <v>#NAME?</v>
      </c>
      <c r="Y2200" s="681" t="e">
        <f ca="1">_xll.qlCalendarAdvance(Calendar,X2200,NDays&amp;"D")</f>
        <v>#NAME?</v>
      </c>
      <c r="Z2200" s="680" t="e">
        <f ca="1"/>
        <v>#N/A</v>
      </c>
      <c r="AA2200" s="685"/>
      <c r="AB2200" s="684"/>
    </row>
    <row r="2201" spans="22:28" x14ac:dyDescent="0.2">
      <c r="V2201" s="687"/>
      <c r="W2201" s="686" t="str">
        <f t="shared" si="41"/>
        <v>1w</v>
      </c>
      <c r="X2201" s="682" t="e">
        <f ca="1">_xll.qlCalendarAdvance(Calendar,X2200,W2201,"f",FALSE)</f>
        <v>#NAME?</v>
      </c>
      <c r="Y2201" s="681" t="e">
        <f ca="1">_xll.qlCalendarAdvance(Calendar,X2201,NDays&amp;"D")</f>
        <v>#NAME?</v>
      </c>
      <c r="Z2201" s="680" t="e">
        <f ca="1"/>
        <v>#N/A</v>
      </c>
      <c r="AA2201" s="685"/>
      <c r="AB2201" s="684"/>
    </row>
    <row r="2202" spans="22:28" x14ac:dyDescent="0.2">
      <c r="V2202" s="687"/>
      <c r="W2202" s="686" t="str">
        <f t="shared" si="41"/>
        <v>1w</v>
      </c>
      <c r="X2202" s="682" t="e">
        <f ca="1">_xll.qlCalendarAdvance(Calendar,X2201,W2202,"f",FALSE)</f>
        <v>#NAME?</v>
      </c>
      <c r="Y2202" s="681" t="e">
        <f ca="1">_xll.qlCalendarAdvance(Calendar,X2202,NDays&amp;"D")</f>
        <v>#NAME?</v>
      </c>
      <c r="Z2202" s="680" t="e">
        <f ca="1"/>
        <v>#N/A</v>
      </c>
      <c r="AA2202" s="685"/>
      <c r="AB2202" s="684"/>
    </row>
    <row r="2203" spans="22:28" x14ac:dyDescent="0.2">
      <c r="V2203" s="687"/>
      <c r="W2203" s="686" t="str">
        <f t="shared" si="41"/>
        <v>1w</v>
      </c>
      <c r="X2203" s="682" t="e">
        <f ca="1">_xll.qlCalendarAdvance(Calendar,X2202,W2203,"f",FALSE)</f>
        <v>#NAME?</v>
      </c>
      <c r="Y2203" s="681" t="e">
        <f ca="1">_xll.qlCalendarAdvance(Calendar,X2203,NDays&amp;"D")</f>
        <v>#NAME?</v>
      </c>
      <c r="Z2203" s="680" t="e">
        <f ca="1"/>
        <v>#N/A</v>
      </c>
      <c r="AA2203" s="685"/>
      <c r="AB2203" s="684"/>
    </row>
    <row r="2204" spans="22:28" x14ac:dyDescent="0.2">
      <c r="V2204" s="687"/>
      <c r="W2204" s="686" t="str">
        <f t="shared" si="41"/>
        <v>1w</v>
      </c>
      <c r="X2204" s="682" t="e">
        <f ca="1">_xll.qlCalendarAdvance(Calendar,X2203,W2204,"f",FALSE)</f>
        <v>#NAME?</v>
      </c>
      <c r="Y2204" s="681" t="e">
        <f ca="1">_xll.qlCalendarAdvance(Calendar,X2204,NDays&amp;"D")</f>
        <v>#NAME?</v>
      </c>
      <c r="Z2204" s="680" t="e">
        <f ca="1"/>
        <v>#N/A</v>
      </c>
      <c r="AA2204" s="685"/>
      <c r="AB2204" s="684"/>
    </row>
    <row r="2205" spans="22:28" x14ac:dyDescent="0.2">
      <c r="V2205" s="687"/>
      <c r="W2205" s="686" t="str">
        <f t="shared" si="41"/>
        <v>1w</v>
      </c>
      <c r="X2205" s="682" t="e">
        <f ca="1">_xll.qlCalendarAdvance(Calendar,X2204,W2205,"f",FALSE)</f>
        <v>#NAME?</v>
      </c>
      <c r="Y2205" s="681" t="e">
        <f ca="1">_xll.qlCalendarAdvance(Calendar,X2205,NDays&amp;"D")</f>
        <v>#NAME?</v>
      </c>
      <c r="Z2205" s="680" t="e">
        <f ca="1"/>
        <v>#N/A</v>
      </c>
      <c r="AA2205" s="685"/>
      <c r="AB2205" s="684"/>
    </row>
    <row r="2206" spans="22:28" x14ac:dyDescent="0.2">
      <c r="V2206" s="687"/>
      <c r="W2206" s="686" t="str">
        <f t="shared" si="41"/>
        <v>1w</v>
      </c>
      <c r="X2206" s="682" t="e">
        <f ca="1">_xll.qlCalendarAdvance(Calendar,X2205,W2206,"f",FALSE)</f>
        <v>#NAME?</v>
      </c>
      <c r="Y2206" s="681" t="e">
        <f ca="1">_xll.qlCalendarAdvance(Calendar,X2206,NDays&amp;"D")</f>
        <v>#NAME?</v>
      </c>
      <c r="Z2206" s="680" t="e">
        <f ca="1"/>
        <v>#N/A</v>
      </c>
      <c r="AA2206" s="685"/>
      <c r="AB2206" s="684"/>
    </row>
    <row r="2207" spans="22:28" x14ac:dyDescent="0.2">
      <c r="V2207" s="687"/>
      <c r="W2207" s="686" t="str">
        <f t="shared" si="41"/>
        <v>1w</v>
      </c>
      <c r="X2207" s="682" t="e">
        <f ca="1">_xll.qlCalendarAdvance(Calendar,X2206,W2207,"f",FALSE)</f>
        <v>#NAME?</v>
      </c>
      <c r="Y2207" s="681" t="e">
        <f ca="1">_xll.qlCalendarAdvance(Calendar,X2207,NDays&amp;"D")</f>
        <v>#NAME?</v>
      </c>
      <c r="Z2207" s="680" t="e">
        <f ca="1"/>
        <v>#N/A</v>
      </c>
      <c r="AA2207" s="685"/>
      <c r="AB2207" s="684"/>
    </row>
    <row r="2208" spans="22:28" x14ac:dyDescent="0.2">
      <c r="V2208" s="687"/>
      <c r="W2208" s="686" t="str">
        <f t="shared" si="41"/>
        <v>1w</v>
      </c>
      <c r="X2208" s="682" t="e">
        <f ca="1">_xll.qlCalendarAdvance(Calendar,X2207,W2208,"f",FALSE)</f>
        <v>#NAME?</v>
      </c>
      <c r="Y2208" s="681" t="e">
        <f ca="1">_xll.qlCalendarAdvance(Calendar,X2208,NDays&amp;"D")</f>
        <v>#NAME?</v>
      </c>
      <c r="Z2208" s="680" t="e">
        <f ca="1"/>
        <v>#N/A</v>
      </c>
      <c r="AA2208" s="685"/>
      <c r="AB2208" s="684"/>
    </row>
    <row r="2209" spans="22:28" x14ac:dyDescent="0.2">
      <c r="V2209" s="687"/>
      <c r="W2209" s="686" t="str">
        <f t="shared" si="41"/>
        <v>1w</v>
      </c>
      <c r="X2209" s="682" t="e">
        <f ca="1">_xll.qlCalendarAdvance(Calendar,X2208,W2209,"f",FALSE)</f>
        <v>#NAME?</v>
      </c>
      <c r="Y2209" s="681" t="e">
        <f ca="1">_xll.qlCalendarAdvance(Calendar,X2209,NDays&amp;"D")</f>
        <v>#NAME?</v>
      </c>
      <c r="Z2209" s="680" t="e">
        <f ca="1"/>
        <v>#N/A</v>
      </c>
      <c r="AA2209" s="685"/>
      <c r="AB2209" s="684"/>
    </row>
    <row r="2210" spans="22:28" x14ac:dyDescent="0.2">
      <c r="V2210" s="687"/>
      <c r="W2210" s="686" t="str">
        <f t="shared" si="41"/>
        <v>1w</v>
      </c>
      <c r="X2210" s="682" t="e">
        <f ca="1">_xll.qlCalendarAdvance(Calendar,X2209,W2210,"f",FALSE)</f>
        <v>#NAME?</v>
      </c>
      <c r="Y2210" s="681" t="e">
        <f ca="1">_xll.qlCalendarAdvance(Calendar,X2210,NDays&amp;"D")</f>
        <v>#NAME?</v>
      </c>
      <c r="Z2210" s="680" t="e">
        <f ca="1"/>
        <v>#N/A</v>
      </c>
      <c r="AA2210" s="685"/>
      <c r="AB2210" s="684"/>
    </row>
    <row r="2211" spans="22:28" x14ac:dyDescent="0.2">
      <c r="V2211" s="687"/>
      <c r="W2211" s="686" t="str">
        <f t="shared" si="41"/>
        <v>1w</v>
      </c>
      <c r="X2211" s="682" t="e">
        <f ca="1">_xll.qlCalendarAdvance(Calendar,X2210,W2211,"f",FALSE)</f>
        <v>#NAME?</v>
      </c>
      <c r="Y2211" s="681" t="e">
        <f ca="1">_xll.qlCalendarAdvance(Calendar,X2211,NDays&amp;"D")</f>
        <v>#NAME?</v>
      </c>
      <c r="Z2211" s="680" t="e">
        <f ca="1"/>
        <v>#N/A</v>
      </c>
      <c r="AA2211" s="685"/>
      <c r="AB2211" s="684"/>
    </row>
    <row r="2212" spans="22:28" x14ac:dyDescent="0.2">
      <c r="V2212" s="687"/>
      <c r="W2212" s="686" t="str">
        <f t="shared" si="41"/>
        <v>1w</v>
      </c>
      <c r="X2212" s="682" t="e">
        <f ca="1">_xll.qlCalendarAdvance(Calendar,X2211,W2212,"f",FALSE)</f>
        <v>#NAME?</v>
      </c>
      <c r="Y2212" s="681" t="e">
        <f ca="1">_xll.qlCalendarAdvance(Calendar,X2212,NDays&amp;"D")</f>
        <v>#NAME?</v>
      </c>
      <c r="Z2212" s="680" t="e">
        <f ca="1"/>
        <v>#N/A</v>
      </c>
      <c r="AA2212" s="685"/>
      <c r="AB2212" s="684"/>
    </row>
    <row r="2213" spans="22:28" x14ac:dyDescent="0.2">
      <c r="V2213" s="687"/>
      <c r="W2213" s="686" t="str">
        <f t="shared" si="41"/>
        <v>1w</v>
      </c>
      <c r="X2213" s="682" t="e">
        <f ca="1">_xll.qlCalendarAdvance(Calendar,X2212,W2213,"f",FALSE)</f>
        <v>#NAME?</v>
      </c>
      <c r="Y2213" s="681" t="e">
        <f ca="1">_xll.qlCalendarAdvance(Calendar,X2213,NDays&amp;"D")</f>
        <v>#NAME?</v>
      </c>
      <c r="Z2213" s="680" t="e">
        <f ca="1"/>
        <v>#N/A</v>
      </c>
      <c r="AA2213" s="685"/>
      <c r="AB2213" s="684"/>
    </row>
    <row r="2214" spans="22:28" x14ac:dyDescent="0.2">
      <c r="V2214" s="687"/>
      <c r="W2214" s="686" t="str">
        <f t="shared" si="41"/>
        <v>1w</v>
      </c>
      <c r="X2214" s="682" t="e">
        <f ca="1">_xll.qlCalendarAdvance(Calendar,X2213,W2214,"f",FALSE)</f>
        <v>#NAME?</v>
      </c>
      <c r="Y2214" s="681" t="e">
        <f ca="1">_xll.qlCalendarAdvance(Calendar,X2214,NDays&amp;"D")</f>
        <v>#NAME?</v>
      </c>
      <c r="Z2214" s="680" t="e">
        <f ca="1"/>
        <v>#N/A</v>
      </c>
      <c r="AA2214" s="685"/>
      <c r="AB2214" s="684"/>
    </row>
    <row r="2215" spans="22:28" x14ac:dyDescent="0.2">
      <c r="V2215" s="687"/>
      <c r="W2215" s="686" t="str">
        <f t="shared" si="41"/>
        <v>1w</v>
      </c>
      <c r="X2215" s="682" t="e">
        <f ca="1">_xll.qlCalendarAdvance(Calendar,X2214,W2215,"f",FALSE)</f>
        <v>#NAME?</v>
      </c>
      <c r="Y2215" s="681" t="e">
        <f ca="1">_xll.qlCalendarAdvance(Calendar,X2215,NDays&amp;"D")</f>
        <v>#NAME?</v>
      </c>
      <c r="Z2215" s="680" t="e">
        <f ca="1"/>
        <v>#N/A</v>
      </c>
      <c r="AA2215" s="685"/>
      <c r="AB2215" s="684"/>
    </row>
    <row r="2216" spans="22:28" x14ac:dyDescent="0.2">
      <c r="V2216" s="687"/>
      <c r="W2216" s="686" t="str">
        <f t="shared" si="41"/>
        <v>1w</v>
      </c>
      <c r="X2216" s="682" t="e">
        <f ca="1">_xll.qlCalendarAdvance(Calendar,X2215,W2216,"f",FALSE)</f>
        <v>#NAME?</v>
      </c>
      <c r="Y2216" s="681" t="e">
        <f ca="1">_xll.qlCalendarAdvance(Calendar,X2216,NDays&amp;"D")</f>
        <v>#NAME?</v>
      </c>
      <c r="Z2216" s="680" t="e">
        <f ca="1"/>
        <v>#N/A</v>
      </c>
      <c r="AA2216" s="685"/>
      <c r="AB2216" s="684"/>
    </row>
    <row r="2217" spans="22:28" x14ac:dyDescent="0.2">
      <c r="V2217" s="687"/>
      <c r="W2217" s="686" t="str">
        <f t="shared" si="41"/>
        <v>1w</v>
      </c>
      <c r="X2217" s="682" t="e">
        <f ca="1">_xll.qlCalendarAdvance(Calendar,X2216,W2217,"f",FALSE)</f>
        <v>#NAME?</v>
      </c>
      <c r="Y2217" s="681" t="e">
        <f ca="1">_xll.qlCalendarAdvance(Calendar,X2217,NDays&amp;"D")</f>
        <v>#NAME?</v>
      </c>
      <c r="Z2217" s="680" t="e">
        <f ca="1"/>
        <v>#N/A</v>
      </c>
      <c r="AA2217" s="685"/>
      <c r="AB2217" s="684"/>
    </row>
    <row r="2218" spans="22:28" x14ac:dyDescent="0.2">
      <c r="V2218" s="687"/>
      <c r="W2218" s="686" t="str">
        <f t="shared" si="41"/>
        <v>1w</v>
      </c>
      <c r="X2218" s="682" t="e">
        <f ca="1">_xll.qlCalendarAdvance(Calendar,X2217,W2218,"f",FALSE)</f>
        <v>#NAME?</v>
      </c>
      <c r="Y2218" s="681" t="e">
        <f ca="1">_xll.qlCalendarAdvance(Calendar,X2218,NDays&amp;"D")</f>
        <v>#NAME?</v>
      </c>
      <c r="Z2218" s="680" t="e">
        <f ca="1"/>
        <v>#N/A</v>
      </c>
      <c r="AA2218" s="685"/>
      <c r="AB2218" s="684"/>
    </row>
    <row r="2219" spans="22:28" x14ac:dyDescent="0.2">
      <c r="V2219" s="687"/>
      <c r="W2219" s="686" t="str">
        <f t="shared" si="41"/>
        <v>1w</v>
      </c>
      <c r="X2219" s="682" t="e">
        <f ca="1">_xll.qlCalendarAdvance(Calendar,X2218,W2219,"f",FALSE)</f>
        <v>#NAME?</v>
      </c>
      <c r="Y2219" s="681" t="e">
        <f ca="1">_xll.qlCalendarAdvance(Calendar,X2219,NDays&amp;"D")</f>
        <v>#NAME?</v>
      </c>
      <c r="Z2219" s="680" t="e">
        <f ca="1"/>
        <v>#N/A</v>
      </c>
      <c r="AA2219" s="685"/>
      <c r="AB2219" s="684"/>
    </row>
    <row r="2220" spans="22:28" x14ac:dyDescent="0.2">
      <c r="V2220" s="687"/>
      <c r="W2220" s="686" t="str">
        <f t="shared" si="41"/>
        <v>1w</v>
      </c>
      <c r="X2220" s="682" t="e">
        <f ca="1">_xll.qlCalendarAdvance(Calendar,X2219,W2220,"f",FALSE)</f>
        <v>#NAME?</v>
      </c>
      <c r="Y2220" s="681" t="e">
        <f ca="1">_xll.qlCalendarAdvance(Calendar,X2220,NDays&amp;"D")</f>
        <v>#NAME?</v>
      </c>
      <c r="Z2220" s="680" t="e">
        <f ca="1"/>
        <v>#N/A</v>
      </c>
      <c r="AA2220" s="685"/>
      <c r="AB2220" s="684"/>
    </row>
    <row r="2221" spans="22:28" x14ac:dyDescent="0.2">
      <c r="V2221" s="687"/>
      <c r="W2221" s="686" t="str">
        <f t="shared" si="41"/>
        <v>1w</v>
      </c>
      <c r="X2221" s="682" t="e">
        <f ca="1">_xll.qlCalendarAdvance(Calendar,X2220,W2221,"f",FALSE)</f>
        <v>#NAME?</v>
      </c>
      <c r="Y2221" s="681" t="e">
        <f ca="1">_xll.qlCalendarAdvance(Calendar,X2221,NDays&amp;"D")</f>
        <v>#NAME?</v>
      </c>
      <c r="Z2221" s="680" t="e">
        <f ca="1"/>
        <v>#N/A</v>
      </c>
      <c r="AA2221" s="685"/>
      <c r="AB2221" s="684"/>
    </row>
    <row r="2222" spans="22:28" x14ac:dyDescent="0.2">
      <c r="V2222" s="687"/>
      <c r="W2222" s="686" t="str">
        <f t="shared" si="41"/>
        <v>1w</v>
      </c>
      <c r="X2222" s="682" t="e">
        <f ca="1">_xll.qlCalendarAdvance(Calendar,X2221,W2222,"f",FALSE)</f>
        <v>#NAME?</v>
      </c>
      <c r="Y2222" s="681" t="e">
        <f ca="1">_xll.qlCalendarAdvance(Calendar,X2222,NDays&amp;"D")</f>
        <v>#NAME?</v>
      </c>
      <c r="Z2222" s="680" t="e">
        <f ca="1"/>
        <v>#N/A</v>
      </c>
      <c r="AA2222" s="685"/>
      <c r="AB2222" s="684"/>
    </row>
    <row r="2223" spans="22:28" x14ac:dyDescent="0.2">
      <c r="V2223" s="687"/>
      <c r="W2223" s="686" t="str">
        <f t="shared" si="41"/>
        <v>1w</v>
      </c>
      <c r="X2223" s="682" t="e">
        <f ca="1">_xll.qlCalendarAdvance(Calendar,X2222,W2223,"f",FALSE)</f>
        <v>#NAME?</v>
      </c>
      <c r="Y2223" s="681" t="e">
        <f ca="1">_xll.qlCalendarAdvance(Calendar,X2223,NDays&amp;"D")</f>
        <v>#NAME?</v>
      </c>
      <c r="Z2223" s="680" t="e">
        <f ca="1"/>
        <v>#N/A</v>
      </c>
      <c r="AA2223" s="685"/>
      <c r="AB2223" s="684"/>
    </row>
    <row r="2224" spans="22:28" x14ac:dyDescent="0.2">
      <c r="V2224" s="687"/>
      <c r="W2224" s="686" t="str">
        <f t="shared" si="41"/>
        <v>1w</v>
      </c>
      <c r="X2224" s="682" t="e">
        <f ca="1">_xll.qlCalendarAdvance(Calendar,X2223,W2224,"f",FALSE)</f>
        <v>#NAME?</v>
      </c>
      <c r="Y2224" s="681" t="e">
        <f ca="1">_xll.qlCalendarAdvance(Calendar,X2224,NDays&amp;"D")</f>
        <v>#NAME?</v>
      </c>
      <c r="Z2224" s="680" t="e">
        <f ca="1"/>
        <v>#N/A</v>
      </c>
      <c r="AA2224" s="685"/>
      <c r="AB2224" s="684"/>
    </row>
    <row r="2225" spans="22:28" x14ac:dyDescent="0.2">
      <c r="V2225" s="687"/>
      <c r="W2225" s="686" t="str">
        <f t="shared" si="41"/>
        <v>1w</v>
      </c>
      <c r="X2225" s="682" t="e">
        <f ca="1">_xll.qlCalendarAdvance(Calendar,X2224,W2225,"f",FALSE)</f>
        <v>#NAME?</v>
      </c>
      <c r="Y2225" s="681" t="e">
        <f ca="1">_xll.qlCalendarAdvance(Calendar,X2225,NDays&amp;"D")</f>
        <v>#NAME?</v>
      </c>
      <c r="Z2225" s="680" t="e">
        <f ca="1"/>
        <v>#N/A</v>
      </c>
      <c r="AA2225" s="685"/>
      <c r="AB2225" s="684"/>
    </row>
    <row r="2226" spans="22:28" x14ac:dyDescent="0.2">
      <c r="V2226" s="687"/>
      <c r="W2226" s="686" t="str">
        <f t="shared" si="41"/>
        <v>1w</v>
      </c>
      <c r="X2226" s="682" t="e">
        <f ca="1">_xll.qlCalendarAdvance(Calendar,X2225,W2226,"f",FALSE)</f>
        <v>#NAME?</v>
      </c>
      <c r="Y2226" s="681" t="e">
        <f ca="1">_xll.qlCalendarAdvance(Calendar,X2226,NDays&amp;"D")</f>
        <v>#NAME?</v>
      </c>
      <c r="Z2226" s="680" t="e">
        <f ca="1"/>
        <v>#N/A</v>
      </c>
      <c r="AA2226" s="685"/>
      <c r="AB2226" s="684"/>
    </row>
    <row r="2227" spans="22:28" x14ac:dyDescent="0.2">
      <c r="V2227" s="687"/>
      <c r="W2227" s="686" t="str">
        <f t="shared" si="41"/>
        <v>1w</v>
      </c>
      <c r="X2227" s="682" t="e">
        <f ca="1">_xll.qlCalendarAdvance(Calendar,X2226,W2227,"f",FALSE)</f>
        <v>#NAME?</v>
      </c>
      <c r="Y2227" s="681" t="e">
        <f ca="1">_xll.qlCalendarAdvance(Calendar,X2227,NDays&amp;"D")</f>
        <v>#NAME?</v>
      </c>
      <c r="Z2227" s="680" t="e">
        <f ca="1"/>
        <v>#N/A</v>
      </c>
      <c r="AA2227" s="685"/>
      <c r="AB2227" s="684"/>
    </row>
    <row r="2228" spans="22:28" x14ac:dyDescent="0.2">
      <c r="V2228" s="687"/>
      <c r="W2228" s="686" t="str">
        <f t="shared" si="41"/>
        <v>1w</v>
      </c>
      <c r="X2228" s="682" t="e">
        <f ca="1">_xll.qlCalendarAdvance(Calendar,X2227,W2228,"f",FALSE)</f>
        <v>#NAME?</v>
      </c>
      <c r="Y2228" s="681" t="e">
        <f ca="1">_xll.qlCalendarAdvance(Calendar,X2228,NDays&amp;"D")</f>
        <v>#NAME?</v>
      </c>
      <c r="Z2228" s="680" t="e">
        <f ca="1"/>
        <v>#N/A</v>
      </c>
      <c r="AA2228" s="685"/>
      <c r="AB2228" s="684"/>
    </row>
    <row r="2229" spans="22:28" x14ac:dyDescent="0.2">
      <c r="V2229" s="687"/>
      <c r="W2229" s="686" t="str">
        <f t="shared" si="41"/>
        <v>1w</v>
      </c>
      <c r="X2229" s="682" t="e">
        <f ca="1">_xll.qlCalendarAdvance(Calendar,X2228,W2229,"f",FALSE)</f>
        <v>#NAME?</v>
      </c>
      <c r="Y2229" s="681" t="e">
        <f ca="1">_xll.qlCalendarAdvance(Calendar,X2229,NDays&amp;"D")</f>
        <v>#NAME?</v>
      </c>
      <c r="Z2229" s="680" t="e">
        <f ca="1"/>
        <v>#N/A</v>
      </c>
      <c r="AA2229" s="685"/>
      <c r="AB2229" s="684"/>
    </row>
    <row r="2230" spans="22:28" x14ac:dyDescent="0.2">
      <c r="V2230" s="687"/>
      <c r="W2230" s="686" t="str">
        <f t="shared" si="41"/>
        <v>1w</v>
      </c>
      <c r="X2230" s="682" t="e">
        <f ca="1">_xll.qlCalendarAdvance(Calendar,X2229,W2230,"f",FALSE)</f>
        <v>#NAME?</v>
      </c>
      <c r="Y2230" s="681" t="e">
        <f ca="1">_xll.qlCalendarAdvance(Calendar,X2230,NDays&amp;"D")</f>
        <v>#NAME?</v>
      </c>
      <c r="Z2230" s="680" t="e">
        <f ca="1"/>
        <v>#N/A</v>
      </c>
      <c r="AA2230" s="685"/>
      <c r="AB2230" s="684"/>
    </row>
    <row r="2231" spans="22:28" x14ac:dyDescent="0.2">
      <c r="V2231" s="687"/>
      <c r="W2231" s="686" t="str">
        <f t="shared" si="41"/>
        <v>1w</v>
      </c>
      <c r="X2231" s="682" t="e">
        <f ca="1">_xll.qlCalendarAdvance(Calendar,X2230,W2231,"f",FALSE)</f>
        <v>#NAME?</v>
      </c>
      <c r="Y2231" s="681" t="e">
        <f ca="1">_xll.qlCalendarAdvance(Calendar,X2231,NDays&amp;"D")</f>
        <v>#NAME?</v>
      </c>
      <c r="Z2231" s="680" t="e">
        <f ca="1"/>
        <v>#N/A</v>
      </c>
      <c r="AA2231" s="685"/>
      <c r="AB2231" s="684"/>
    </row>
    <row r="2232" spans="22:28" x14ac:dyDescent="0.2">
      <c r="V2232" s="687"/>
      <c r="W2232" s="686" t="str">
        <f t="shared" si="41"/>
        <v>1w</v>
      </c>
      <c r="X2232" s="682" t="e">
        <f ca="1">_xll.qlCalendarAdvance(Calendar,X2231,W2232,"f",FALSE)</f>
        <v>#NAME?</v>
      </c>
      <c r="Y2232" s="681" t="e">
        <f ca="1">_xll.qlCalendarAdvance(Calendar,X2232,NDays&amp;"D")</f>
        <v>#NAME?</v>
      </c>
      <c r="Z2232" s="680" t="e">
        <f ca="1"/>
        <v>#N/A</v>
      </c>
      <c r="AA2232" s="685"/>
      <c r="AB2232" s="684"/>
    </row>
    <row r="2233" spans="22:28" x14ac:dyDescent="0.2">
      <c r="V2233" s="687"/>
      <c r="W2233" s="686" t="str">
        <f t="shared" si="41"/>
        <v>1w</v>
      </c>
      <c r="X2233" s="682" t="e">
        <f ca="1">_xll.qlCalendarAdvance(Calendar,X2232,W2233,"f",FALSE)</f>
        <v>#NAME?</v>
      </c>
      <c r="Y2233" s="681" t="e">
        <f ca="1">_xll.qlCalendarAdvance(Calendar,X2233,NDays&amp;"D")</f>
        <v>#NAME?</v>
      </c>
      <c r="Z2233" s="680" t="e">
        <f ca="1"/>
        <v>#N/A</v>
      </c>
      <c r="AA2233" s="685"/>
      <c r="AB2233" s="684"/>
    </row>
    <row r="2234" spans="22:28" x14ac:dyDescent="0.2">
      <c r="V2234" s="687"/>
      <c r="W2234" s="686" t="str">
        <f t="shared" si="41"/>
        <v>1w</v>
      </c>
      <c r="X2234" s="682" t="e">
        <f ca="1">_xll.qlCalendarAdvance(Calendar,X2233,W2234,"f",FALSE)</f>
        <v>#NAME?</v>
      </c>
      <c r="Y2234" s="681" t="e">
        <f ca="1">_xll.qlCalendarAdvance(Calendar,X2234,NDays&amp;"D")</f>
        <v>#NAME?</v>
      </c>
      <c r="Z2234" s="680" t="e">
        <f ca="1"/>
        <v>#N/A</v>
      </c>
      <c r="AA2234" s="685"/>
      <c r="AB2234" s="684"/>
    </row>
    <row r="2235" spans="22:28" x14ac:dyDescent="0.2">
      <c r="V2235" s="687"/>
      <c r="W2235" s="686" t="str">
        <f t="shared" si="41"/>
        <v>1w</v>
      </c>
      <c r="X2235" s="682" t="e">
        <f ca="1">_xll.qlCalendarAdvance(Calendar,X2234,W2235,"f",FALSE)</f>
        <v>#NAME?</v>
      </c>
      <c r="Y2235" s="681" t="e">
        <f ca="1">_xll.qlCalendarAdvance(Calendar,X2235,NDays&amp;"D")</f>
        <v>#NAME?</v>
      </c>
      <c r="Z2235" s="680" t="e">
        <f ca="1"/>
        <v>#N/A</v>
      </c>
      <c r="AA2235" s="685"/>
      <c r="AB2235" s="684"/>
    </row>
    <row r="2236" spans="22:28" x14ac:dyDescent="0.2">
      <c r="V2236" s="687"/>
      <c r="W2236" s="686" t="str">
        <f t="shared" si="41"/>
        <v>1w</v>
      </c>
      <c r="X2236" s="682" t="e">
        <f ca="1">_xll.qlCalendarAdvance(Calendar,X2235,W2236,"f",FALSE)</f>
        <v>#NAME?</v>
      </c>
      <c r="Y2236" s="681" t="e">
        <f ca="1">_xll.qlCalendarAdvance(Calendar,X2236,NDays&amp;"D")</f>
        <v>#NAME?</v>
      </c>
      <c r="Z2236" s="680" t="e">
        <f ca="1"/>
        <v>#N/A</v>
      </c>
      <c r="AA2236" s="685"/>
      <c r="AB2236" s="684"/>
    </row>
    <row r="2237" spans="22:28" x14ac:dyDescent="0.2">
      <c r="V2237" s="687"/>
      <c r="W2237" s="686" t="str">
        <f t="shared" si="41"/>
        <v>1w</v>
      </c>
      <c r="X2237" s="682" t="e">
        <f ca="1">_xll.qlCalendarAdvance(Calendar,X2236,W2237,"f",FALSE)</f>
        <v>#NAME?</v>
      </c>
      <c r="Y2237" s="681" t="e">
        <f ca="1">_xll.qlCalendarAdvance(Calendar,X2237,NDays&amp;"D")</f>
        <v>#NAME?</v>
      </c>
      <c r="Z2237" s="680" t="e">
        <f ca="1"/>
        <v>#N/A</v>
      </c>
      <c r="AA2237" s="685"/>
      <c r="AB2237" s="684"/>
    </row>
    <row r="2238" spans="22:28" x14ac:dyDescent="0.2">
      <c r="V2238" s="687"/>
      <c r="W2238" s="686" t="str">
        <f t="shared" si="41"/>
        <v>1w</v>
      </c>
      <c r="X2238" s="682" t="e">
        <f ca="1">_xll.qlCalendarAdvance(Calendar,X2237,W2238,"f",FALSE)</f>
        <v>#NAME?</v>
      </c>
      <c r="Y2238" s="681" t="e">
        <f ca="1">_xll.qlCalendarAdvance(Calendar,X2238,NDays&amp;"D")</f>
        <v>#NAME?</v>
      </c>
      <c r="Z2238" s="680" t="e">
        <f ca="1"/>
        <v>#N/A</v>
      </c>
      <c r="AA2238" s="685"/>
      <c r="AB2238" s="684"/>
    </row>
    <row r="2239" spans="22:28" x14ac:dyDescent="0.2">
      <c r="V2239" s="687"/>
      <c r="W2239" s="686" t="str">
        <f t="shared" si="41"/>
        <v>1w</v>
      </c>
      <c r="X2239" s="682" t="e">
        <f ca="1">_xll.qlCalendarAdvance(Calendar,X2238,W2239,"f",FALSE)</f>
        <v>#NAME?</v>
      </c>
      <c r="Y2239" s="681" t="e">
        <f ca="1">_xll.qlCalendarAdvance(Calendar,X2239,NDays&amp;"D")</f>
        <v>#NAME?</v>
      </c>
      <c r="Z2239" s="680" t="e">
        <f ca="1"/>
        <v>#N/A</v>
      </c>
      <c r="AA2239" s="685"/>
      <c r="AB2239" s="684"/>
    </row>
    <row r="2240" spans="22:28" x14ac:dyDescent="0.2">
      <c r="V2240" s="687"/>
      <c r="W2240" s="686" t="str">
        <f t="shared" si="41"/>
        <v>1w</v>
      </c>
      <c r="X2240" s="682" t="e">
        <f ca="1">_xll.qlCalendarAdvance(Calendar,X2239,W2240,"f",FALSE)</f>
        <v>#NAME?</v>
      </c>
      <c r="Y2240" s="681" t="e">
        <f ca="1">_xll.qlCalendarAdvance(Calendar,X2240,NDays&amp;"D")</f>
        <v>#NAME?</v>
      </c>
      <c r="Z2240" s="680" t="e">
        <f ca="1"/>
        <v>#N/A</v>
      </c>
      <c r="AA2240" s="685"/>
      <c r="AB2240" s="684"/>
    </row>
    <row r="2241" spans="22:28" x14ac:dyDescent="0.2">
      <c r="V2241" s="687"/>
      <c r="W2241" s="686" t="str">
        <f t="shared" si="41"/>
        <v>1w</v>
      </c>
      <c r="X2241" s="682" t="e">
        <f ca="1">_xll.qlCalendarAdvance(Calendar,X2240,W2241,"f",FALSE)</f>
        <v>#NAME?</v>
      </c>
      <c r="Y2241" s="681" t="e">
        <f ca="1">_xll.qlCalendarAdvance(Calendar,X2241,NDays&amp;"D")</f>
        <v>#NAME?</v>
      </c>
      <c r="Z2241" s="680" t="e">
        <f ca="1"/>
        <v>#N/A</v>
      </c>
      <c r="AA2241" s="685"/>
      <c r="AB2241" s="684"/>
    </row>
    <row r="2242" spans="22:28" x14ac:dyDescent="0.2">
      <c r="V2242" s="687"/>
      <c r="W2242" s="686" t="str">
        <f t="shared" si="41"/>
        <v>1w</v>
      </c>
      <c r="X2242" s="682" t="e">
        <f ca="1">_xll.qlCalendarAdvance(Calendar,X2241,W2242,"f",FALSE)</f>
        <v>#NAME?</v>
      </c>
      <c r="Y2242" s="681" t="e">
        <f ca="1">_xll.qlCalendarAdvance(Calendar,X2242,NDays&amp;"D")</f>
        <v>#NAME?</v>
      </c>
      <c r="Z2242" s="680" t="e">
        <f ca="1"/>
        <v>#N/A</v>
      </c>
      <c r="AA2242" s="685"/>
      <c r="AB2242" s="684"/>
    </row>
    <row r="2243" spans="22:28" x14ac:dyDescent="0.2">
      <c r="V2243" s="687"/>
      <c r="W2243" s="686" t="str">
        <f t="shared" si="41"/>
        <v>1w</v>
      </c>
      <c r="X2243" s="682" t="e">
        <f ca="1">_xll.qlCalendarAdvance(Calendar,X2242,W2243,"f",FALSE)</f>
        <v>#NAME?</v>
      </c>
      <c r="Y2243" s="681" t="e">
        <f ca="1">_xll.qlCalendarAdvance(Calendar,X2243,NDays&amp;"D")</f>
        <v>#NAME?</v>
      </c>
      <c r="Z2243" s="680" t="e">
        <f ca="1"/>
        <v>#N/A</v>
      </c>
      <c r="AA2243" s="685"/>
      <c r="AB2243" s="684"/>
    </row>
    <row r="2244" spans="22:28" x14ac:dyDescent="0.2">
      <c r="V2244" s="687"/>
      <c r="W2244" s="686" t="str">
        <f t="shared" si="41"/>
        <v>1w</v>
      </c>
      <c r="X2244" s="682" t="e">
        <f ca="1">_xll.qlCalendarAdvance(Calendar,X2243,W2244,"f",FALSE)</f>
        <v>#NAME?</v>
      </c>
      <c r="Y2244" s="681" t="e">
        <f ca="1">_xll.qlCalendarAdvance(Calendar,X2244,NDays&amp;"D")</f>
        <v>#NAME?</v>
      </c>
      <c r="Z2244" s="680" t="e">
        <f ca="1"/>
        <v>#N/A</v>
      </c>
      <c r="AA2244" s="685"/>
      <c r="AB2244" s="684"/>
    </row>
    <row r="2245" spans="22:28" x14ac:dyDescent="0.2">
      <c r="V2245" s="687"/>
      <c r="W2245" s="686" t="str">
        <f t="shared" si="41"/>
        <v>1w</v>
      </c>
      <c r="X2245" s="682" t="e">
        <f ca="1">_xll.qlCalendarAdvance(Calendar,X2244,W2245,"f",FALSE)</f>
        <v>#NAME?</v>
      </c>
      <c r="Y2245" s="681" t="e">
        <f ca="1">_xll.qlCalendarAdvance(Calendar,X2245,NDays&amp;"D")</f>
        <v>#NAME?</v>
      </c>
      <c r="Z2245" s="680" t="e">
        <f ca="1"/>
        <v>#N/A</v>
      </c>
      <c r="AA2245" s="685"/>
      <c r="AB2245" s="684"/>
    </row>
    <row r="2246" spans="22:28" x14ac:dyDescent="0.2">
      <c r="V2246" s="687"/>
      <c r="W2246" s="686" t="str">
        <f t="shared" si="41"/>
        <v>1w</v>
      </c>
      <c r="X2246" s="682" t="e">
        <f ca="1">_xll.qlCalendarAdvance(Calendar,X2245,W2246,"f",FALSE)</f>
        <v>#NAME?</v>
      </c>
      <c r="Y2246" s="681" t="e">
        <f ca="1">_xll.qlCalendarAdvance(Calendar,X2246,NDays&amp;"D")</f>
        <v>#NAME?</v>
      </c>
      <c r="Z2246" s="680" t="e">
        <f ca="1"/>
        <v>#N/A</v>
      </c>
      <c r="AA2246" s="685"/>
      <c r="AB2246" s="684"/>
    </row>
    <row r="2247" spans="22:28" x14ac:dyDescent="0.2">
      <c r="V2247" s="687"/>
      <c r="W2247" s="686" t="str">
        <f t="shared" si="41"/>
        <v>1w</v>
      </c>
      <c r="X2247" s="682" t="e">
        <f ca="1">_xll.qlCalendarAdvance(Calendar,X2246,W2247,"f",FALSE)</f>
        <v>#NAME?</v>
      </c>
      <c r="Y2247" s="681" t="e">
        <f ca="1">_xll.qlCalendarAdvance(Calendar,X2247,NDays&amp;"D")</f>
        <v>#NAME?</v>
      </c>
      <c r="Z2247" s="680" t="e">
        <f ca="1"/>
        <v>#N/A</v>
      </c>
      <c r="AA2247" s="685"/>
      <c r="AB2247" s="684"/>
    </row>
    <row r="2248" spans="22:28" x14ac:dyDescent="0.2">
      <c r="V2248" s="687"/>
      <c r="W2248" s="686" t="str">
        <f t="shared" si="41"/>
        <v>1w</v>
      </c>
      <c r="X2248" s="682" t="e">
        <f ca="1">_xll.qlCalendarAdvance(Calendar,X2247,W2248,"f",FALSE)</f>
        <v>#NAME?</v>
      </c>
      <c r="Y2248" s="681" t="e">
        <f ca="1">_xll.qlCalendarAdvance(Calendar,X2248,NDays&amp;"D")</f>
        <v>#NAME?</v>
      </c>
      <c r="Z2248" s="680" t="e">
        <f ca="1"/>
        <v>#N/A</v>
      </c>
      <c r="AA2248" s="685"/>
      <c r="AB2248" s="684"/>
    </row>
    <row r="2249" spans="22:28" x14ac:dyDescent="0.2">
      <c r="V2249" s="687"/>
      <c r="W2249" s="686" t="str">
        <f t="shared" si="41"/>
        <v>1w</v>
      </c>
      <c r="X2249" s="682" t="e">
        <f ca="1">_xll.qlCalendarAdvance(Calendar,X2248,W2249,"f",FALSE)</f>
        <v>#NAME?</v>
      </c>
      <c r="Y2249" s="681" t="e">
        <f ca="1">_xll.qlCalendarAdvance(Calendar,X2249,NDays&amp;"D")</f>
        <v>#NAME?</v>
      </c>
      <c r="Z2249" s="680" t="e">
        <f ca="1"/>
        <v>#N/A</v>
      </c>
      <c r="AA2249" s="685"/>
      <c r="AB2249" s="684"/>
    </row>
    <row r="2250" spans="22:28" x14ac:dyDescent="0.2">
      <c r="V2250" s="687"/>
      <c r="W2250" s="686" t="str">
        <f t="shared" si="41"/>
        <v>1w</v>
      </c>
      <c r="X2250" s="682" t="e">
        <f ca="1">_xll.qlCalendarAdvance(Calendar,X2249,W2250,"f",FALSE)</f>
        <v>#NAME?</v>
      </c>
      <c r="Y2250" s="681" t="e">
        <f ca="1">_xll.qlCalendarAdvance(Calendar,X2250,NDays&amp;"D")</f>
        <v>#NAME?</v>
      </c>
      <c r="Z2250" s="680" t="e">
        <f ca="1"/>
        <v>#N/A</v>
      </c>
      <c r="AA2250" s="685"/>
      <c r="AB2250" s="684"/>
    </row>
    <row r="2251" spans="22:28" x14ac:dyDescent="0.2">
      <c r="V2251" s="687"/>
      <c r="W2251" s="686" t="str">
        <f t="shared" si="41"/>
        <v>1w</v>
      </c>
      <c r="X2251" s="682" t="e">
        <f ca="1">_xll.qlCalendarAdvance(Calendar,X2250,W2251,"f",FALSE)</f>
        <v>#NAME?</v>
      </c>
      <c r="Y2251" s="681" t="e">
        <f ca="1">_xll.qlCalendarAdvance(Calendar,X2251,NDays&amp;"D")</f>
        <v>#NAME?</v>
      </c>
      <c r="Z2251" s="680" t="e">
        <f ca="1"/>
        <v>#N/A</v>
      </c>
      <c r="AA2251" s="685"/>
      <c r="AB2251" s="684"/>
    </row>
    <row r="2252" spans="22:28" x14ac:dyDescent="0.2">
      <c r="V2252" s="687"/>
      <c r="W2252" s="686" t="str">
        <f t="shared" si="41"/>
        <v>1w</v>
      </c>
      <c r="X2252" s="682" t="e">
        <f ca="1">_xll.qlCalendarAdvance(Calendar,X2251,W2252,"f",FALSE)</f>
        <v>#NAME?</v>
      </c>
      <c r="Y2252" s="681" t="e">
        <f ca="1">_xll.qlCalendarAdvance(Calendar,X2252,NDays&amp;"D")</f>
        <v>#NAME?</v>
      </c>
      <c r="Z2252" s="680" t="e">
        <f ca="1"/>
        <v>#N/A</v>
      </c>
      <c r="AA2252" s="685"/>
      <c r="AB2252" s="684"/>
    </row>
    <row r="2253" spans="22:28" x14ac:dyDescent="0.2">
      <c r="V2253" s="687"/>
      <c r="W2253" s="686" t="str">
        <f t="shared" si="41"/>
        <v>1w</v>
      </c>
      <c r="X2253" s="682" t="e">
        <f ca="1">_xll.qlCalendarAdvance(Calendar,X2252,W2253,"f",FALSE)</f>
        <v>#NAME?</v>
      </c>
      <c r="Y2253" s="681" t="e">
        <f ca="1">_xll.qlCalendarAdvance(Calendar,X2253,NDays&amp;"D")</f>
        <v>#NAME?</v>
      </c>
      <c r="Z2253" s="680" t="e">
        <f ca="1"/>
        <v>#N/A</v>
      </c>
      <c r="AA2253" s="685"/>
      <c r="AB2253" s="684"/>
    </row>
    <row r="2254" spans="22:28" x14ac:dyDescent="0.2">
      <c r="V2254" s="687"/>
      <c r="W2254" s="686" t="str">
        <f t="shared" si="41"/>
        <v>1w</v>
      </c>
      <c r="X2254" s="682" t="e">
        <f ca="1">_xll.qlCalendarAdvance(Calendar,X2253,W2254,"f",FALSE)</f>
        <v>#NAME?</v>
      </c>
      <c r="Y2254" s="681" t="e">
        <f ca="1">_xll.qlCalendarAdvance(Calendar,X2254,NDays&amp;"D")</f>
        <v>#NAME?</v>
      </c>
      <c r="Z2254" s="680" t="e">
        <f ca="1"/>
        <v>#N/A</v>
      </c>
      <c r="AA2254" s="685"/>
      <c r="AB2254" s="684"/>
    </row>
    <row r="2255" spans="22:28" x14ac:dyDescent="0.2">
      <c r="V2255" s="687"/>
      <c r="W2255" s="686" t="str">
        <f t="shared" si="41"/>
        <v>1w</v>
      </c>
      <c r="X2255" s="682" t="e">
        <f ca="1">_xll.qlCalendarAdvance(Calendar,X2254,W2255,"f",FALSE)</f>
        <v>#NAME?</v>
      </c>
      <c r="Y2255" s="681" t="e">
        <f ca="1">_xll.qlCalendarAdvance(Calendar,X2255,NDays&amp;"D")</f>
        <v>#NAME?</v>
      </c>
      <c r="Z2255" s="680" t="e">
        <f ca="1"/>
        <v>#N/A</v>
      </c>
      <c r="AA2255" s="685"/>
      <c r="AB2255" s="684"/>
    </row>
    <row r="2256" spans="22:28" x14ac:dyDescent="0.2">
      <c r="V2256" s="687"/>
      <c r="W2256" s="686" t="str">
        <f t="shared" si="41"/>
        <v>1w</v>
      </c>
      <c r="X2256" s="682" t="e">
        <f ca="1">_xll.qlCalendarAdvance(Calendar,X2255,W2256,"f",FALSE)</f>
        <v>#NAME?</v>
      </c>
      <c r="Y2256" s="681" t="e">
        <f ca="1">_xll.qlCalendarAdvance(Calendar,X2256,NDays&amp;"D")</f>
        <v>#NAME?</v>
      </c>
      <c r="Z2256" s="680" t="e">
        <f ca="1"/>
        <v>#N/A</v>
      </c>
      <c r="AA2256" s="685"/>
      <c r="AB2256" s="684"/>
    </row>
    <row r="2257" spans="22:28" x14ac:dyDescent="0.2">
      <c r="V2257" s="687"/>
      <c r="W2257" s="686" t="str">
        <f t="shared" si="41"/>
        <v>1w</v>
      </c>
      <c r="X2257" s="682" t="e">
        <f ca="1">_xll.qlCalendarAdvance(Calendar,X2256,W2257,"f",FALSE)</f>
        <v>#NAME?</v>
      </c>
      <c r="Y2257" s="681" t="e">
        <f ca="1">_xll.qlCalendarAdvance(Calendar,X2257,NDays&amp;"D")</f>
        <v>#NAME?</v>
      </c>
      <c r="Z2257" s="680" t="e">
        <f ca="1"/>
        <v>#N/A</v>
      </c>
      <c r="AA2257" s="685"/>
      <c r="AB2257" s="684"/>
    </row>
    <row r="2258" spans="22:28" x14ac:dyDescent="0.2">
      <c r="V2258" s="687"/>
      <c r="W2258" s="686" t="str">
        <f t="shared" ref="W2258:W2321" si="42">W2257</f>
        <v>1w</v>
      </c>
      <c r="X2258" s="682" t="e">
        <f ca="1">_xll.qlCalendarAdvance(Calendar,X2257,W2258,"f",FALSE)</f>
        <v>#NAME?</v>
      </c>
      <c r="Y2258" s="681" t="e">
        <f ca="1">_xll.qlCalendarAdvance(Calendar,X2258,NDays&amp;"D")</f>
        <v>#NAME?</v>
      </c>
      <c r="Z2258" s="680" t="e">
        <f ca="1"/>
        <v>#N/A</v>
      </c>
      <c r="AA2258" s="685"/>
      <c r="AB2258" s="684"/>
    </row>
    <row r="2259" spans="22:28" x14ac:dyDescent="0.2">
      <c r="V2259" s="687"/>
      <c r="W2259" s="686" t="str">
        <f t="shared" si="42"/>
        <v>1w</v>
      </c>
      <c r="X2259" s="682" t="e">
        <f ca="1">_xll.qlCalendarAdvance(Calendar,X2258,W2259,"f",FALSE)</f>
        <v>#NAME?</v>
      </c>
      <c r="Y2259" s="681" t="e">
        <f ca="1">_xll.qlCalendarAdvance(Calendar,X2259,NDays&amp;"D")</f>
        <v>#NAME?</v>
      </c>
      <c r="Z2259" s="680" t="e">
        <f ca="1"/>
        <v>#N/A</v>
      </c>
      <c r="AA2259" s="685"/>
      <c r="AB2259" s="684"/>
    </row>
    <row r="2260" spans="22:28" x14ac:dyDescent="0.2">
      <c r="V2260" s="687"/>
      <c r="W2260" s="686" t="str">
        <f t="shared" si="42"/>
        <v>1w</v>
      </c>
      <c r="X2260" s="682" t="e">
        <f ca="1">_xll.qlCalendarAdvance(Calendar,X2259,W2260,"f",FALSE)</f>
        <v>#NAME?</v>
      </c>
      <c r="Y2260" s="681" t="e">
        <f ca="1">_xll.qlCalendarAdvance(Calendar,X2260,NDays&amp;"D")</f>
        <v>#NAME?</v>
      </c>
      <c r="Z2260" s="680" t="e">
        <f ca="1"/>
        <v>#N/A</v>
      </c>
      <c r="AA2260" s="685"/>
      <c r="AB2260" s="684"/>
    </row>
    <row r="2261" spans="22:28" x14ac:dyDescent="0.2">
      <c r="V2261" s="687"/>
      <c r="W2261" s="686" t="str">
        <f t="shared" si="42"/>
        <v>1w</v>
      </c>
      <c r="X2261" s="682" t="e">
        <f ca="1">_xll.qlCalendarAdvance(Calendar,X2260,W2261,"f",FALSE)</f>
        <v>#NAME?</v>
      </c>
      <c r="Y2261" s="681" t="e">
        <f ca="1">_xll.qlCalendarAdvance(Calendar,X2261,NDays&amp;"D")</f>
        <v>#NAME?</v>
      </c>
      <c r="Z2261" s="680" t="e">
        <f ca="1"/>
        <v>#N/A</v>
      </c>
      <c r="AA2261" s="685"/>
      <c r="AB2261" s="684"/>
    </row>
    <row r="2262" spans="22:28" x14ac:dyDescent="0.2">
      <c r="V2262" s="687"/>
      <c r="W2262" s="686" t="str">
        <f t="shared" si="42"/>
        <v>1w</v>
      </c>
      <c r="X2262" s="682" t="e">
        <f ca="1">_xll.qlCalendarAdvance(Calendar,X2261,W2262,"f",FALSE)</f>
        <v>#NAME?</v>
      </c>
      <c r="Y2262" s="681" t="e">
        <f ca="1">_xll.qlCalendarAdvance(Calendar,X2262,NDays&amp;"D")</f>
        <v>#NAME?</v>
      </c>
      <c r="Z2262" s="680" t="e">
        <f ca="1"/>
        <v>#N/A</v>
      </c>
      <c r="AA2262" s="685"/>
      <c r="AB2262" s="684"/>
    </row>
    <row r="2263" spans="22:28" x14ac:dyDescent="0.2">
      <c r="V2263" s="687"/>
      <c r="W2263" s="686" t="str">
        <f t="shared" si="42"/>
        <v>1w</v>
      </c>
      <c r="X2263" s="682" t="e">
        <f ca="1">_xll.qlCalendarAdvance(Calendar,X2262,W2263,"f",FALSE)</f>
        <v>#NAME?</v>
      </c>
      <c r="Y2263" s="681" t="e">
        <f ca="1">_xll.qlCalendarAdvance(Calendar,X2263,NDays&amp;"D")</f>
        <v>#NAME?</v>
      </c>
      <c r="Z2263" s="680" t="e">
        <f ca="1"/>
        <v>#N/A</v>
      </c>
      <c r="AA2263" s="685"/>
      <c r="AB2263" s="684"/>
    </row>
    <row r="2264" spans="22:28" x14ac:dyDescent="0.2">
      <c r="V2264" s="687"/>
      <c r="W2264" s="686" t="str">
        <f t="shared" si="42"/>
        <v>1w</v>
      </c>
      <c r="X2264" s="682" t="e">
        <f ca="1">_xll.qlCalendarAdvance(Calendar,X2263,W2264,"f",FALSE)</f>
        <v>#NAME?</v>
      </c>
      <c r="Y2264" s="681" t="e">
        <f ca="1">_xll.qlCalendarAdvance(Calendar,X2264,NDays&amp;"D")</f>
        <v>#NAME?</v>
      </c>
      <c r="Z2264" s="680" t="e">
        <f ca="1"/>
        <v>#N/A</v>
      </c>
      <c r="AA2264" s="685"/>
      <c r="AB2264" s="684"/>
    </row>
    <row r="2265" spans="22:28" x14ac:dyDescent="0.2">
      <c r="V2265" s="687"/>
      <c r="W2265" s="686" t="str">
        <f t="shared" si="42"/>
        <v>1w</v>
      </c>
      <c r="X2265" s="682" t="e">
        <f ca="1">_xll.qlCalendarAdvance(Calendar,X2264,W2265,"f",FALSE)</f>
        <v>#NAME?</v>
      </c>
      <c r="Y2265" s="681" t="e">
        <f ca="1">_xll.qlCalendarAdvance(Calendar,X2265,NDays&amp;"D")</f>
        <v>#NAME?</v>
      </c>
      <c r="Z2265" s="680" t="e">
        <f ca="1"/>
        <v>#N/A</v>
      </c>
      <c r="AA2265" s="685"/>
      <c r="AB2265" s="684"/>
    </row>
    <row r="2266" spans="22:28" x14ac:dyDescent="0.2">
      <c r="V2266" s="687"/>
      <c r="W2266" s="686" t="str">
        <f t="shared" si="42"/>
        <v>1w</v>
      </c>
      <c r="X2266" s="682" t="e">
        <f ca="1">_xll.qlCalendarAdvance(Calendar,X2265,W2266,"f",FALSE)</f>
        <v>#NAME?</v>
      </c>
      <c r="Y2266" s="681" t="e">
        <f ca="1">_xll.qlCalendarAdvance(Calendar,X2266,NDays&amp;"D")</f>
        <v>#NAME?</v>
      </c>
      <c r="Z2266" s="680" t="e">
        <f ca="1"/>
        <v>#N/A</v>
      </c>
      <c r="AA2266" s="685"/>
      <c r="AB2266" s="684"/>
    </row>
    <row r="2267" spans="22:28" x14ac:dyDescent="0.2">
      <c r="V2267" s="687"/>
      <c r="W2267" s="686" t="str">
        <f t="shared" si="42"/>
        <v>1w</v>
      </c>
      <c r="X2267" s="682" t="e">
        <f ca="1">_xll.qlCalendarAdvance(Calendar,X2266,W2267,"f",FALSE)</f>
        <v>#NAME?</v>
      </c>
      <c r="Y2267" s="681" t="e">
        <f ca="1">_xll.qlCalendarAdvance(Calendar,X2267,NDays&amp;"D")</f>
        <v>#NAME?</v>
      </c>
      <c r="Z2267" s="680" t="e">
        <f ca="1"/>
        <v>#N/A</v>
      </c>
      <c r="AA2267" s="685"/>
      <c r="AB2267" s="684"/>
    </row>
    <row r="2268" spans="22:28" x14ac:dyDescent="0.2">
      <c r="V2268" s="687"/>
      <c r="W2268" s="686" t="str">
        <f t="shared" si="42"/>
        <v>1w</v>
      </c>
      <c r="X2268" s="682" t="e">
        <f ca="1">_xll.qlCalendarAdvance(Calendar,X2267,W2268,"f",FALSE)</f>
        <v>#NAME?</v>
      </c>
      <c r="Y2268" s="681" t="e">
        <f ca="1">_xll.qlCalendarAdvance(Calendar,X2268,NDays&amp;"D")</f>
        <v>#NAME?</v>
      </c>
      <c r="Z2268" s="680" t="e">
        <f ca="1"/>
        <v>#N/A</v>
      </c>
      <c r="AA2268" s="685"/>
      <c r="AB2268" s="684"/>
    </row>
    <row r="2269" spans="22:28" x14ac:dyDescent="0.2">
      <c r="V2269" s="687"/>
      <c r="W2269" s="686" t="str">
        <f t="shared" si="42"/>
        <v>1w</v>
      </c>
      <c r="X2269" s="682" t="e">
        <f ca="1">_xll.qlCalendarAdvance(Calendar,X2268,W2269,"f",FALSE)</f>
        <v>#NAME?</v>
      </c>
      <c r="Y2269" s="681" t="e">
        <f ca="1">_xll.qlCalendarAdvance(Calendar,X2269,NDays&amp;"D")</f>
        <v>#NAME?</v>
      </c>
      <c r="Z2269" s="680" t="e">
        <f ca="1"/>
        <v>#N/A</v>
      </c>
      <c r="AA2269" s="685"/>
      <c r="AB2269" s="684"/>
    </row>
    <row r="2270" spans="22:28" x14ac:dyDescent="0.2">
      <c r="V2270" s="687"/>
      <c r="W2270" s="686" t="str">
        <f t="shared" si="42"/>
        <v>1w</v>
      </c>
      <c r="X2270" s="682" t="e">
        <f ca="1">_xll.qlCalendarAdvance(Calendar,X2269,W2270,"f",FALSE)</f>
        <v>#NAME?</v>
      </c>
      <c r="Y2270" s="681" t="e">
        <f ca="1">_xll.qlCalendarAdvance(Calendar,X2270,NDays&amp;"D")</f>
        <v>#NAME?</v>
      </c>
      <c r="Z2270" s="680" t="e">
        <f ca="1"/>
        <v>#N/A</v>
      </c>
      <c r="AA2270" s="685"/>
      <c r="AB2270" s="684"/>
    </row>
    <row r="2271" spans="22:28" x14ac:dyDescent="0.2">
      <c r="V2271" s="687"/>
      <c r="W2271" s="686" t="str">
        <f t="shared" si="42"/>
        <v>1w</v>
      </c>
      <c r="X2271" s="682" t="e">
        <f ca="1">_xll.qlCalendarAdvance(Calendar,X2270,W2271,"f",FALSE)</f>
        <v>#NAME?</v>
      </c>
      <c r="Y2271" s="681" t="e">
        <f ca="1">_xll.qlCalendarAdvance(Calendar,X2271,NDays&amp;"D")</f>
        <v>#NAME?</v>
      </c>
      <c r="Z2271" s="680" t="e">
        <f ca="1"/>
        <v>#N/A</v>
      </c>
      <c r="AA2271" s="685"/>
      <c r="AB2271" s="684"/>
    </row>
    <row r="2272" spans="22:28" x14ac:dyDescent="0.2">
      <c r="V2272" s="687"/>
      <c r="W2272" s="686" t="str">
        <f t="shared" si="42"/>
        <v>1w</v>
      </c>
      <c r="X2272" s="682" t="e">
        <f ca="1">_xll.qlCalendarAdvance(Calendar,X2271,W2272,"f",FALSE)</f>
        <v>#NAME?</v>
      </c>
      <c r="Y2272" s="681" t="e">
        <f ca="1">_xll.qlCalendarAdvance(Calendar,X2272,NDays&amp;"D")</f>
        <v>#NAME?</v>
      </c>
      <c r="Z2272" s="680" t="e">
        <f ca="1"/>
        <v>#N/A</v>
      </c>
      <c r="AA2272" s="685"/>
      <c r="AB2272" s="684"/>
    </row>
    <row r="2273" spans="22:28" x14ac:dyDescent="0.2">
      <c r="V2273" s="687"/>
      <c r="W2273" s="686" t="str">
        <f t="shared" si="42"/>
        <v>1w</v>
      </c>
      <c r="X2273" s="682" t="e">
        <f ca="1">_xll.qlCalendarAdvance(Calendar,X2272,W2273,"f",FALSE)</f>
        <v>#NAME?</v>
      </c>
      <c r="Y2273" s="681" t="e">
        <f ca="1">_xll.qlCalendarAdvance(Calendar,X2273,NDays&amp;"D")</f>
        <v>#NAME?</v>
      </c>
      <c r="Z2273" s="680" t="e">
        <f ca="1"/>
        <v>#N/A</v>
      </c>
      <c r="AA2273" s="685"/>
      <c r="AB2273" s="684"/>
    </row>
    <row r="2274" spans="22:28" x14ac:dyDescent="0.2">
      <c r="V2274" s="687"/>
      <c r="W2274" s="686" t="str">
        <f t="shared" si="42"/>
        <v>1w</v>
      </c>
      <c r="X2274" s="682" t="e">
        <f ca="1">_xll.qlCalendarAdvance(Calendar,X2273,W2274,"f",FALSE)</f>
        <v>#NAME?</v>
      </c>
      <c r="Y2274" s="681" t="e">
        <f ca="1">_xll.qlCalendarAdvance(Calendar,X2274,NDays&amp;"D")</f>
        <v>#NAME?</v>
      </c>
      <c r="Z2274" s="680" t="e">
        <f ca="1"/>
        <v>#N/A</v>
      </c>
      <c r="AA2274" s="685"/>
      <c r="AB2274" s="684"/>
    </row>
    <row r="2275" spans="22:28" x14ac:dyDescent="0.2">
      <c r="V2275" s="687"/>
      <c r="W2275" s="686" t="str">
        <f t="shared" si="42"/>
        <v>1w</v>
      </c>
      <c r="X2275" s="682" t="e">
        <f ca="1">_xll.qlCalendarAdvance(Calendar,X2274,W2275,"f",FALSE)</f>
        <v>#NAME?</v>
      </c>
      <c r="Y2275" s="681" t="e">
        <f ca="1">_xll.qlCalendarAdvance(Calendar,X2275,NDays&amp;"D")</f>
        <v>#NAME?</v>
      </c>
      <c r="Z2275" s="680" t="e">
        <f ca="1"/>
        <v>#N/A</v>
      </c>
      <c r="AA2275" s="685"/>
      <c r="AB2275" s="684"/>
    </row>
    <row r="2276" spans="22:28" x14ac:dyDescent="0.2">
      <c r="V2276" s="687"/>
      <c r="W2276" s="686" t="str">
        <f t="shared" si="42"/>
        <v>1w</v>
      </c>
      <c r="X2276" s="682" t="e">
        <f ca="1">_xll.qlCalendarAdvance(Calendar,X2275,W2276,"f",FALSE)</f>
        <v>#NAME?</v>
      </c>
      <c r="Y2276" s="681" t="e">
        <f ca="1">_xll.qlCalendarAdvance(Calendar,X2276,NDays&amp;"D")</f>
        <v>#NAME?</v>
      </c>
      <c r="Z2276" s="680" t="e">
        <f ca="1"/>
        <v>#N/A</v>
      </c>
      <c r="AA2276" s="685"/>
      <c r="AB2276" s="684"/>
    </row>
    <row r="2277" spans="22:28" x14ac:dyDescent="0.2">
      <c r="V2277" s="687"/>
      <c r="W2277" s="686" t="str">
        <f t="shared" si="42"/>
        <v>1w</v>
      </c>
      <c r="X2277" s="682" t="e">
        <f ca="1">_xll.qlCalendarAdvance(Calendar,X2276,W2277,"f",FALSE)</f>
        <v>#NAME?</v>
      </c>
      <c r="Y2277" s="681" t="e">
        <f ca="1">_xll.qlCalendarAdvance(Calendar,X2277,NDays&amp;"D")</f>
        <v>#NAME?</v>
      </c>
      <c r="Z2277" s="680" t="e">
        <f ca="1"/>
        <v>#N/A</v>
      </c>
      <c r="AA2277" s="685"/>
      <c r="AB2277" s="684"/>
    </row>
    <row r="2278" spans="22:28" x14ac:dyDescent="0.2">
      <c r="V2278" s="687"/>
      <c r="W2278" s="686" t="str">
        <f t="shared" si="42"/>
        <v>1w</v>
      </c>
      <c r="X2278" s="682" t="e">
        <f ca="1">_xll.qlCalendarAdvance(Calendar,X2277,W2278,"f",FALSE)</f>
        <v>#NAME?</v>
      </c>
      <c r="Y2278" s="681" t="e">
        <f ca="1">_xll.qlCalendarAdvance(Calendar,X2278,NDays&amp;"D")</f>
        <v>#NAME?</v>
      </c>
      <c r="Z2278" s="680" t="e">
        <f ca="1"/>
        <v>#N/A</v>
      </c>
      <c r="AA2278" s="685"/>
      <c r="AB2278" s="684"/>
    </row>
    <row r="2279" spans="22:28" x14ac:dyDescent="0.2">
      <c r="V2279" s="687"/>
      <c r="W2279" s="686" t="str">
        <f t="shared" si="42"/>
        <v>1w</v>
      </c>
      <c r="X2279" s="682" t="e">
        <f ca="1">_xll.qlCalendarAdvance(Calendar,X2278,W2279,"f",FALSE)</f>
        <v>#NAME?</v>
      </c>
      <c r="Y2279" s="681" t="e">
        <f ca="1">_xll.qlCalendarAdvance(Calendar,X2279,NDays&amp;"D")</f>
        <v>#NAME?</v>
      </c>
      <c r="Z2279" s="680" t="e">
        <f ca="1"/>
        <v>#N/A</v>
      </c>
      <c r="AA2279" s="685"/>
      <c r="AB2279" s="684"/>
    </row>
    <row r="2280" spans="22:28" x14ac:dyDescent="0.2">
      <c r="V2280" s="687"/>
      <c r="W2280" s="686" t="str">
        <f t="shared" si="42"/>
        <v>1w</v>
      </c>
      <c r="X2280" s="682" t="e">
        <f ca="1">_xll.qlCalendarAdvance(Calendar,X2279,W2280,"f",FALSE)</f>
        <v>#NAME?</v>
      </c>
      <c r="Y2280" s="681" t="e">
        <f ca="1">_xll.qlCalendarAdvance(Calendar,X2280,NDays&amp;"D")</f>
        <v>#NAME?</v>
      </c>
      <c r="Z2280" s="680" t="e">
        <f ca="1"/>
        <v>#N/A</v>
      </c>
      <c r="AA2280" s="685"/>
      <c r="AB2280" s="684"/>
    </row>
    <row r="2281" spans="22:28" x14ac:dyDescent="0.2">
      <c r="V2281" s="687"/>
      <c r="W2281" s="686" t="str">
        <f t="shared" si="42"/>
        <v>1w</v>
      </c>
      <c r="X2281" s="682" t="e">
        <f ca="1">_xll.qlCalendarAdvance(Calendar,X2280,W2281,"f",FALSE)</f>
        <v>#NAME?</v>
      </c>
      <c r="Y2281" s="681" t="e">
        <f ca="1">_xll.qlCalendarAdvance(Calendar,X2281,NDays&amp;"D")</f>
        <v>#NAME?</v>
      </c>
      <c r="Z2281" s="680" t="e">
        <f ca="1"/>
        <v>#N/A</v>
      </c>
      <c r="AA2281" s="685"/>
      <c r="AB2281" s="684"/>
    </row>
    <row r="2282" spans="22:28" x14ac:dyDescent="0.2">
      <c r="V2282" s="687"/>
      <c r="W2282" s="686" t="str">
        <f t="shared" si="42"/>
        <v>1w</v>
      </c>
      <c r="X2282" s="682" t="e">
        <f ca="1">_xll.qlCalendarAdvance(Calendar,X2281,W2282,"f",FALSE)</f>
        <v>#NAME?</v>
      </c>
      <c r="Y2282" s="681" t="e">
        <f ca="1">_xll.qlCalendarAdvance(Calendar,X2282,NDays&amp;"D")</f>
        <v>#NAME?</v>
      </c>
      <c r="Z2282" s="680" t="e">
        <f ca="1"/>
        <v>#N/A</v>
      </c>
      <c r="AA2282" s="685"/>
      <c r="AB2282" s="684"/>
    </row>
    <row r="2283" spans="22:28" x14ac:dyDescent="0.2">
      <c r="V2283" s="687"/>
      <c r="W2283" s="686" t="str">
        <f t="shared" si="42"/>
        <v>1w</v>
      </c>
      <c r="X2283" s="682" t="e">
        <f ca="1">_xll.qlCalendarAdvance(Calendar,X2282,W2283,"f",FALSE)</f>
        <v>#NAME?</v>
      </c>
      <c r="Y2283" s="681" t="e">
        <f ca="1">_xll.qlCalendarAdvance(Calendar,X2283,NDays&amp;"D")</f>
        <v>#NAME?</v>
      </c>
      <c r="Z2283" s="680" t="e">
        <f ca="1"/>
        <v>#N/A</v>
      </c>
      <c r="AA2283" s="685"/>
      <c r="AB2283" s="684"/>
    </row>
    <row r="2284" spans="22:28" x14ac:dyDescent="0.2">
      <c r="V2284" s="687"/>
      <c r="W2284" s="686" t="str">
        <f t="shared" si="42"/>
        <v>1w</v>
      </c>
      <c r="X2284" s="682" t="e">
        <f ca="1">_xll.qlCalendarAdvance(Calendar,X2283,W2284,"f",FALSE)</f>
        <v>#NAME?</v>
      </c>
      <c r="Y2284" s="681" t="e">
        <f ca="1">_xll.qlCalendarAdvance(Calendar,X2284,NDays&amp;"D")</f>
        <v>#NAME?</v>
      </c>
      <c r="Z2284" s="680" t="e">
        <f ca="1"/>
        <v>#N/A</v>
      </c>
      <c r="AA2284" s="685"/>
      <c r="AB2284" s="684"/>
    </row>
    <row r="2285" spans="22:28" x14ac:dyDescent="0.2">
      <c r="V2285" s="687"/>
      <c r="W2285" s="686" t="str">
        <f t="shared" si="42"/>
        <v>1w</v>
      </c>
      <c r="X2285" s="682" t="e">
        <f ca="1">_xll.qlCalendarAdvance(Calendar,X2284,W2285,"f",FALSE)</f>
        <v>#NAME?</v>
      </c>
      <c r="Y2285" s="681" t="e">
        <f ca="1">_xll.qlCalendarAdvance(Calendar,X2285,NDays&amp;"D")</f>
        <v>#NAME?</v>
      </c>
      <c r="Z2285" s="680" t="e">
        <f ca="1"/>
        <v>#N/A</v>
      </c>
      <c r="AA2285" s="685"/>
      <c r="AB2285" s="684"/>
    </row>
    <row r="2286" spans="22:28" x14ac:dyDescent="0.2">
      <c r="V2286" s="687"/>
      <c r="W2286" s="686" t="str">
        <f t="shared" si="42"/>
        <v>1w</v>
      </c>
      <c r="X2286" s="682" t="e">
        <f ca="1">_xll.qlCalendarAdvance(Calendar,X2285,W2286,"f",FALSE)</f>
        <v>#NAME?</v>
      </c>
      <c r="Y2286" s="681" t="e">
        <f ca="1">_xll.qlCalendarAdvance(Calendar,X2286,NDays&amp;"D")</f>
        <v>#NAME?</v>
      </c>
      <c r="Z2286" s="680" t="e">
        <f ca="1"/>
        <v>#N/A</v>
      </c>
      <c r="AA2286" s="685"/>
      <c r="AB2286" s="684"/>
    </row>
    <row r="2287" spans="22:28" x14ac:dyDescent="0.2">
      <c r="V2287" s="687"/>
      <c r="W2287" s="686" t="str">
        <f t="shared" si="42"/>
        <v>1w</v>
      </c>
      <c r="X2287" s="682" t="e">
        <f ca="1">_xll.qlCalendarAdvance(Calendar,X2286,W2287,"f",FALSE)</f>
        <v>#NAME?</v>
      </c>
      <c r="Y2287" s="681" t="e">
        <f ca="1">_xll.qlCalendarAdvance(Calendar,X2287,NDays&amp;"D")</f>
        <v>#NAME?</v>
      </c>
      <c r="Z2287" s="680" t="e">
        <f ca="1"/>
        <v>#N/A</v>
      </c>
      <c r="AA2287" s="685"/>
      <c r="AB2287" s="684"/>
    </row>
    <row r="2288" spans="22:28" x14ac:dyDescent="0.2">
      <c r="V2288" s="687"/>
      <c r="W2288" s="686" t="str">
        <f t="shared" si="42"/>
        <v>1w</v>
      </c>
      <c r="X2288" s="682" t="e">
        <f ca="1">_xll.qlCalendarAdvance(Calendar,X2287,W2288,"f",FALSE)</f>
        <v>#NAME?</v>
      </c>
      <c r="Y2288" s="681" t="e">
        <f ca="1">_xll.qlCalendarAdvance(Calendar,X2288,NDays&amp;"D")</f>
        <v>#NAME?</v>
      </c>
      <c r="Z2288" s="680" t="e">
        <f ca="1"/>
        <v>#N/A</v>
      </c>
      <c r="AA2288" s="685"/>
      <c r="AB2288" s="684"/>
    </row>
    <row r="2289" spans="22:28" x14ac:dyDescent="0.2">
      <c r="V2289" s="687"/>
      <c r="W2289" s="686" t="str">
        <f t="shared" si="42"/>
        <v>1w</v>
      </c>
      <c r="X2289" s="682" t="e">
        <f ca="1">_xll.qlCalendarAdvance(Calendar,X2288,W2289,"f",FALSE)</f>
        <v>#NAME?</v>
      </c>
      <c r="Y2289" s="681" t="e">
        <f ca="1">_xll.qlCalendarAdvance(Calendar,X2289,NDays&amp;"D")</f>
        <v>#NAME?</v>
      </c>
      <c r="Z2289" s="680" t="e">
        <f ca="1"/>
        <v>#N/A</v>
      </c>
      <c r="AA2289" s="685"/>
      <c r="AB2289" s="684"/>
    </row>
    <row r="2290" spans="22:28" x14ac:dyDescent="0.2">
      <c r="V2290" s="687"/>
      <c r="W2290" s="686" t="str">
        <f t="shared" si="42"/>
        <v>1w</v>
      </c>
      <c r="X2290" s="682" t="e">
        <f ca="1">_xll.qlCalendarAdvance(Calendar,X2289,W2290,"f",FALSE)</f>
        <v>#NAME?</v>
      </c>
      <c r="Y2290" s="681" t="e">
        <f ca="1">_xll.qlCalendarAdvance(Calendar,X2290,NDays&amp;"D")</f>
        <v>#NAME?</v>
      </c>
      <c r="Z2290" s="680" t="e">
        <f ca="1"/>
        <v>#N/A</v>
      </c>
      <c r="AA2290" s="685"/>
      <c r="AB2290" s="684"/>
    </row>
    <row r="2291" spans="22:28" x14ac:dyDescent="0.2">
      <c r="V2291" s="687"/>
      <c r="W2291" s="686" t="str">
        <f t="shared" si="42"/>
        <v>1w</v>
      </c>
      <c r="X2291" s="682" t="e">
        <f ca="1">_xll.qlCalendarAdvance(Calendar,X2290,W2291,"f",FALSE)</f>
        <v>#NAME?</v>
      </c>
      <c r="Y2291" s="681" t="e">
        <f ca="1">_xll.qlCalendarAdvance(Calendar,X2291,NDays&amp;"D")</f>
        <v>#NAME?</v>
      </c>
      <c r="Z2291" s="680" t="e">
        <f ca="1"/>
        <v>#N/A</v>
      </c>
      <c r="AA2291" s="685"/>
      <c r="AB2291" s="684"/>
    </row>
    <row r="2292" spans="22:28" x14ac:dyDescent="0.2">
      <c r="V2292" s="687"/>
      <c r="W2292" s="686" t="str">
        <f t="shared" si="42"/>
        <v>1w</v>
      </c>
      <c r="X2292" s="682" t="e">
        <f ca="1">_xll.qlCalendarAdvance(Calendar,X2291,W2292,"f",FALSE)</f>
        <v>#NAME?</v>
      </c>
      <c r="Y2292" s="681" t="e">
        <f ca="1">_xll.qlCalendarAdvance(Calendar,X2292,NDays&amp;"D")</f>
        <v>#NAME?</v>
      </c>
      <c r="Z2292" s="680" t="e">
        <f ca="1"/>
        <v>#N/A</v>
      </c>
      <c r="AA2292" s="685"/>
      <c r="AB2292" s="684"/>
    </row>
    <row r="2293" spans="22:28" x14ac:dyDescent="0.2">
      <c r="V2293" s="687"/>
      <c r="W2293" s="686" t="str">
        <f t="shared" si="42"/>
        <v>1w</v>
      </c>
      <c r="X2293" s="682" t="e">
        <f ca="1">_xll.qlCalendarAdvance(Calendar,X2292,W2293,"f",FALSE)</f>
        <v>#NAME?</v>
      </c>
      <c r="Y2293" s="681" t="e">
        <f ca="1">_xll.qlCalendarAdvance(Calendar,X2293,NDays&amp;"D")</f>
        <v>#NAME?</v>
      </c>
      <c r="Z2293" s="680" t="e">
        <f ca="1"/>
        <v>#N/A</v>
      </c>
      <c r="AA2293" s="685"/>
      <c r="AB2293" s="684"/>
    </row>
    <row r="2294" spans="22:28" x14ac:dyDescent="0.2">
      <c r="V2294" s="687"/>
      <c r="W2294" s="686" t="str">
        <f t="shared" si="42"/>
        <v>1w</v>
      </c>
      <c r="X2294" s="682" t="e">
        <f ca="1">_xll.qlCalendarAdvance(Calendar,X2293,W2294,"f",FALSE)</f>
        <v>#NAME?</v>
      </c>
      <c r="Y2294" s="681" t="e">
        <f ca="1">_xll.qlCalendarAdvance(Calendar,X2294,NDays&amp;"D")</f>
        <v>#NAME?</v>
      </c>
      <c r="Z2294" s="680" t="e">
        <f ca="1"/>
        <v>#N/A</v>
      </c>
      <c r="AA2294" s="685"/>
      <c r="AB2294" s="684"/>
    </row>
    <row r="2295" spans="22:28" x14ac:dyDescent="0.2">
      <c r="V2295" s="687"/>
      <c r="W2295" s="686" t="str">
        <f t="shared" si="42"/>
        <v>1w</v>
      </c>
      <c r="X2295" s="682" t="e">
        <f ca="1">_xll.qlCalendarAdvance(Calendar,X2294,W2295,"f",FALSE)</f>
        <v>#NAME?</v>
      </c>
      <c r="Y2295" s="681" t="e">
        <f ca="1">_xll.qlCalendarAdvance(Calendar,X2295,NDays&amp;"D")</f>
        <v>#NAME?</v>
      </c>
      <c r="Z2295" s="680" t="e">
        <f ca="1"/>
        <v>#N/A</v>
      </c>
      <c r="AA2295" s="685"/>
      <c r="AB2295" s="684"/>
    </row>
    <row r="2296" spans="22:28" x14ac:dyDescent="0.2">
      <c r="V2296" s="687"/>
      <c r="W2296" s="686" t="str">
        <f t="shared" si="42"/>
        <v>1w</v>
      </c>
      <c r="X2296" s="682" t="e">
        <f ca="1">_xll.qlCalendarAdvance(Calendar,X2295,W2296,"f",FALSE)</f>
        <v>#NAME?</v>
      </c>
      <c r="Y2296" s="681" t="e">
        <f ca="1">_xll.qlCalendarAdvance(Calendar,X2296,NDays&amp;"D")</f>
        <v>#NAME?</v>
      </c>
      <c r="Z2296" s="680" t="e">
        <f ca="1"/>
        <v>#N/A</v>
      </c>
      <c r="AA2296" s="685"/>
      <c r="AB2296" s="684"/>
    </row>
    <row r="2297" spans="22:28" x14ac:dyDescent="0.2">
      <c r="V2297" s="687"/>
      <c r="W2297" s="686" t="str">
        <f t="shared" si="42"/>
        <v>1w</v>
      </c>
      <c r="X2297" s="682" t="e">
        <f ca="1">_xll.qlCalendarAdvance(Calendar,X2296,W2297,"f",FALSE)</f>
        <v>#NAME?</v>
      </c>
      <c r="Y2297" s="681" t="e">
        <f ca="1">_xll.qlCalendarAdvance(Calendar,X2297,NDays&amp;"D")</f>
        <v>#NAME?</v>
      </c>
      <c r="Z2297" s="680" t="e">
        <f ca="1"/>
        <v>#N/A</v>
      </c>
      <c r="AA2297" s="685"/>
      <c r="AB2297" s="684"/>
    </row>
    <row r="2298" spans="22:28" x14ac:dyDescent="0.2">
      <c r="V2298" s="687"/>
      <c r="W2298" s="686" t="str">
        <f t="shared" si="42"/>
        <v>1w</v>
      </c>
      <c r="X2298" s="682" t="e">
        <f ca="1">_xll.qlCalendarAdvance(Calendar,X2297,W2298,"f",FALSE)</f>
        <v>#NAME?</v>
      </c>
      <c r="Y2298" s="681" t="e">
        <f ca="1">_xll.qlCalendarAdvance(Calendar,X2298,NDays&amp;"D")</f>
        <v>#NAME?</v>
      </c>
      <c r="Z2298" s="680" t="e">
        <f ca="1"/>
        <v>#N/A</v>
      </c>
      <c r="AA2298" s="685"/>
      <c r="AB2298" s="684"/>
    </row>
    <row r="2299" spans="22:28" x14ac:dyDescent="0.2">
      <c r="V2299" s="687"/>
      <c r="W2299" s="686" t="str">
        <f t="shared" si="42"/>
        <v>1w</v>
      </c>
      <c r="X2299" s="682" t="e">
        <f ca="1">_xll.qlCalendarAdvance(Calendar,X2298,W2299,"f",FALSE)</f>
        <v>#NAME?</v>
      </c>
      <c r="Y2299" s="681" t="e">
        <f ca="1">_xll.qlCalendarAdvance(Calendar,X2299,NDays&amp;"D")</f>
        <v>#NAME?</v>
      </c>
      <c r="Z2299" s="680" t="e">
        <f ca="1"/>
        <v>#N/A</v>
      </c>
      <c r="AA2299" s="685"/>
      <c r="AB2299" s="684"/>
    </row>
    <row r="2300" spans="22:28" x14ac:dyDescent="0.2">
      <c r="V2300" s="687"/>
      <c r="W2300" s="686" t="str">
        <f t="shared" si="42"/>
        <v>1w</v>
      </c>
      <c r="X2300" s="682" t="e">
        <f ca="1">_xll.qlCalendarAdvance(Calendar,X2299,W2300,"f",FALSE)</f>
        <v>#NAME?</v>
      </c>
      <c r="Y2300" s="681" t="e">
        <f ca="1">_xll.qlCalendarAdvance(Calendar,X2300,NDays&amp;"D")</f>
        <v>#NAME?</v>
      </c>
      <c r="Z2300" s="680" t="e">
        <f ca="1"/>
        <v>#N/A</v>
      </c>
      <c r="AA2300" s="685"/>
      <c r="AB2300" s="684"/>
    </row>
    <row r="2301" spans="22:28" x14ac:dyDescent="0.2">
      <c r="V2301" s="687"/>
      <c r="W2301" s="686" t="str">
        <f t="shared" si="42"/>
        <v>1w</v>
      </c>
      <c r="X2301" s="682" t="e">
        <f ca="1">_xll.qlCalendarAdvance(Calendar,X2300,W2301,"f",FALSE)</f>
        <v>#NAME?</v>
      </c>
      <c r="Y2301" s="681" t="e">
        <f ca="1">_xll.qlCalendarAdvance(Calendar,X2301,NDays&amp;"D")</f>
        <v>#NAME?</v>
      </c>
      <c r="Z2301" s="680" t="e">
        <f ca="1"/>
        <v>#N/A</v>
      </c>
      <c r="AA2301" s="685"/>
      <c r="AB2301" s="684"/>
    </row>
    <row r="2302" spans="22:28" x14ac:dyDescent="0.2">
      <c r="V2302" s="687"/>
      <c r="W2302" s="686" t="str">
        <f t="shared" si="42"/>
        <v>1w</v>
      </c>
      <c r="X2302" s="682" t="e">
        <f ca="1">_xll.qlCalendarAdvance(Calendar,X2301,W2302,"f",FALSE)</f>
        <v>#NAME?</v>
      </c>
      <c r="Y2302" s="681" t="e">
        <f ca="1">_xll.qlCalendarAdvance(Calendar,X2302,NDays&amp;"D")</f>
        <v>#NAME?</v>
      </c>
      <c r="Z2302" s="680" t="e">
        <f ca="1"/>
        <v>#N/A</v>
      </c>
      <c r="AA2302" s="685"/>
      <c r="AB2302" s="684"/>
    </row>
    <row r="2303" spans="22:28" x14ac:dyDescent="0.2">
      <c r="V2303" s="687"/>
      <c r="W2303" s="686" t="str">
        <f t="shared" si="42"/>
        <v>1w</v>
      </c>
      <c r="X2303" s="682" t="e">
        <f ca="1">_xll.qlCalendarAdvance(Calendar,X2302,W2303,"f",FALSE)</f>
        <v>#NAME?</v>
      </c>
      <c r="Y2303" s="681" t="e">
        <f ca="1">_xll.qlCalendarAdvance(Calendar,X2303,NDays&amp;"D")</f>
        <v>#NAME?</v>
      </c>
      <c r="Z2303" s="680" t="e">
        <f ca="1"/>
        <v>#N/A</v>
      </c>
      <c r="AA2303" s="685"/>
      <c r="AB2303" s="684"/>
    </row>
    <row r="2304" spans="22:28" x14ac:dyDescent="0.2">
      <c r="V2304" s="687"/>
      <c r="W2304" s="686" t="str">
        <f t="shared" si="42"/>
        <v>1w</v>
      </c>
      <c r="X2304" s="682" t="e">
        <f ca="1">_xll.qlCalendarAdvance(Calendar,X2303,W2304,"f",FALSE)</f>
        <v>#NAME?</v>
      </c>
      <c r="Y2304" s="681" t="e">
        <f ca="1">_xll.qlCalendarAdvance(Calendar,X2304,NDays&amp;"D")</f>
        <v>#NAME?</v>
      </c>
      <c r="Z2304" s="680" t="e">
        <f ca="1"/>
        <v>#N/A</v>
      </c>
      <c r="AA2304" s="685"/>
      <c r="AB2304" s="684"/>
    </row>
    <row r="2305" spans="22:28" x14ac:dyDescent="0.2">
      <c r="V2305" s="687"/>
      <c r="W2305" s="686" t="str">
        <f t="shared" si="42"/>
        <v>1w</v>
      </c>
      <c r="X2305" s="682" t="e">
        <f ca="1">_xll.qlCalendarAdvance(Calendar,X2304,W2305,"f",FALSE)</f>
        <v>#NAME?</v>
      </c>
      <c r="Y2305" s="681" t="e">
        <f ca="1">_xll.qlCalendarAdvance(Calendar,X2305,NDays&amp;"D")</f>
        <v>#NAME?</v>
      </c>
      <c r="Z2305" s="680" t="e">
        <f ca="1"/>
        <v>#N/A</v>
      </c>
      <c r="AA2305" s="685"/>
      <c r="AB2305" s="684"/>
    </row>
    <row r="2306" spans="22:28" x14ac:dyDescent="0.2">
      <c r="V2306" s="687"/>
      <c r="W2306" s="686" t="str">
        <f t="shared" si="42"/>
        <v>1w</v>
      </c>
      <c r="X2306" s="682" t="e">
        <f ca="1">_xll.qlCalendarAdvance(Calendar,X2305,W2306,"f",FALSE)</f>
        <v>#NAME?</v>
      </c>
      <c r="Y2306" s="681" t="e">
        <f ca="1">_xll.qlCalendarAdvance(Calendar,X2306,NDays&amp;"D")</f>
        <v>#NAME?</v>
      </c>
      <c r="Z2306" s="680" t="e">
        <f ca="1"/>
        <v>#N/A</v>
      </c>
      <c r="AA2306" s="685"/>
      <c r="AB2306" s="684"/>
    </row>
    <row r="2307" spans="22:28" x14ac:dyDescent="0.2">
      <c r="V2307" s="687"/>
      <c r="W2307" s="686" t="str">
        <f t="shared" si="42"/>
        <v>1w</v>
      </c>
      <c r="X2307" s="682" t="e">
        <f ca="1">_xll.qlCalendarAdvance(Calendar,X2306,W2307,"f",FALSE)</f>
        <v>#NAME?</v>
      </c>
      <c r="Y2307" s="681" t="e">
        <f ca="1">_xll.qlCalendarAdvance(Calendar,X2307,NDays&amp;"D")</f>
        <v>#NAME?</v>
      </c>
      <c r="Z2307" s="680" t="e">
        <f ca="1"/>
        <v>#N/A</v>
      </c>
      <c r="AA2307" s="685"/>
      <c r="AB2307" s="684"/>
    </row>
    <row r="2308" spans="22:28" x14ac:dyDescent="0.2">
      <c r="V2308" s="687"/>
      <c r="W2308" s="686" t="str">
        <f t="shared" si="42"/>
        <v>1w</v>
      </c>
      <c r="X2308" s="682" t="e">
        <f ca="1">_xll.qlCalendarAdvance(Calendar,X2307,W2308,"f",FALSE)</f>
        <v>#NAME?</v>
      </c>
      <c r="Y2308" s="681" t="e">
        <f ca="1">_xll.qlCalendarAdvance(Calendar,X2308,NDays&amp;"D")</f>
        <v>#NAME?</v>
      </c>
      <c r="Z2308" s="680" t="e">
        <f ca="1"/>
        <v>#N/A</v>
      </c>
      <c r="AA2308" s="685"/>
      <c r="AB2308" s="684"/>
    </row>
    <row r="2309" spans="22:28" x14ac:dyDescent="0.2">
      <c r="V2309" s="687"/>
      <c r="W2309" s="686" t="str">
        <f t="shared" si="42"/>
        <v>1w</v>
      </c>
      <c r="X2309" s="682" t="e">
        <f ca="1">_xll.qlCalendarAdvance(Calendar,X2308,W2309,"f",FALSE)</f>
        <v>#NAME?</v>
      </c>
      <c r="Y2309" s="681" t="e">
        <f ca="1">_xll.qlCalendarAdvance(Calendar,X2309,NDays&amp;"D")</f>
        <v>#NAME?</v>
      </c>
      <c r="Z2309" s="680" t="e">
        <f ca="1"/>
        <v>#N/A</v>
      </c>
      <c r="AA2309" s="685"/>
      <c r="AB2309" s="684"/>
    </row>
    <row r="2310" spans="22:28" x14ac:dyDescent="0.2">
      <c r="V2310" s="687"/>
      <c r="W2310" s="686" t="str">
        <f t="shared" si="42"/>
        <v>1w</v>
      </c>
      <c r="X2310" s="682" t="e">
        <f ca="1">_xll.qlCalendarAdvance(Calendar,X2309,W2310,"f",FALSE)</f>
        <v>#NAME?</v>
      </c>
      <c r="Y2310" s="681" t="e">
        <f ca="1">_xll.qlCalendarAdvance(Calendar,X2310,NDays&amp;"D")</f>
        <v>#NAME?</v>
      </c>
      <c r="Z2310" s="680" t="e">
        <f ca="1"/>
        <v>#N/A</v>
      </c>
      <c r="AA2310" s="685"/>
      <c r="AB2310" s="684"/>
    </row>
    <row r="2311" spans="22:28" x14ac:dyDescent="0.2">
      <c r="V2311" s="687"/>
      <c r="W2311" s="686" t="str">
        <f t="shared" si="42"/>
        <v>1w</v>
      </c>
      <c r="X2311" s="682" t="e">
        <f ca="1">_xll.qlCalendarAdvance(Calendar,X2310,W2311,"f",FALSE)</f>
        <v>#NAME?</v>
      </c>
      <c r="Y2311" s="681" t="e">
        <f ca="1">_xll.qlCalendarAdvance(Calendar,X2311,NDays&amp;"D")</f>
        <v>#NAME?</v>
      </c>
      <c r="Z2311" s="680" t="e">
        <f ca="1"/>
        <v>#N/A</v>
      </c>
      <c r="AA2311" s="685"/>
      <c r="AB2311" s="684"/>
    </row>
    <row r="2312" spans="22:28" x14ac:dyDescent="0.2">
      <c r="V2312" s="687"/>
      <c r="W2312" s="686" t="str">
        <f t="shared" si="42"/>
        <v>1w</v>
      </c>
      <c r="X2312" s="682" t="e">
        <f ca="1">_xll.qlCalendarAdvance(Calendar,X2311,W2312,"f",FALSE)</f>
        <v>#NAME?</v>
      </c>
      <c r="Y2312" s="681" t="e">
        <f ca="1">_xll.qlCalendarAdvance(Calendar,X2312,NDays&amp;"D")</f>
        <v>#NAME?</v>
      </c>
      <c r="Z2312" s="680" t="e">
        <f ca="1"/>
        <v>#N/A</v>
      </c>
      <c r="AA2312" s="685"/>
      <c r="AB2312" s="684"/>
    </row>
    <row r="2313" spans="22:28" x14ac:dyDescent="0.2">
      <c r="V2313" s="687"/>
      <c r="W2313" s="686" t="str">
        <f t="shared" si="42"/>
        <v>1w</v>
      </c>
      <c r="X2313" s="682" t="e">
        <f ca="1">_xll.qlCalendarAdvance(Calendar,X2312,W2313,"f",FALSE)</f>
        <v>#NAME?</v>
      </c>
      <c r="Y2313" s="681" t="e">
        <f ca="1">_xll.qlCalendarAdvance(Calendar,X2313,NDays&amp;"D")</f>
        <v>#NAME?</v>
      </c>
      <c r="Z2313" s="680" t="e">
        <f ca="1"/>
        <v>#N/A</v>
      </c>
      <c r="AA2313" s="685"/>
      <c r="AB2313" s="684"/>
    </row>
    <row r="2314" spans="22:28" x14ac:dyDescent="0.2">
      <c r="V2314" s="687"/>
      <c r="W2314" s="686" t="str">
        <f t="shared" si="42"/>
        <v>1w</v>
      </c>
      <c r="X2314" s="682" t="e">
        <f ca="1">_xll.qlCalendarAdvance(Calendar,X2313,W2314,"f",FALSE)</f>
        <v>#NAME?</v>
      </c>
      <c r="Y2314" s="681" t="e">
        <f ca="1">_xll.qlCalendarAdvance(Calendar,X2314,NDays&amp;"D")</f>
        <v>#NAME?</v>
      </c>
      <c r="Z2314" s="680" t="e">
        <f ca="1"/>
        <v>#N/A</v>
      </c>
      <c r="AA2314" s="685"/>
      <c r="AB2314" s="684"/>
    </row>
    <row r="2315" spans="22:28" x14ac:dyDescent="0.2">
      <c r="V2315" s="687"/>
      <c r="W2315" s="686" t="str">
        <f t="shared" si="42"/>
        <v>1w</v>
      </c>
      <c r="X2315" s="682" t="e">
        <f ca="1">_xll.qlCalendarAdvance(Calendar,X2314,W2315,"f",FALSE)</f>
        <v>#NAME?</v>
      </c>
      <c r="Y2315" s="681" t="e">
        <f ca="1">_xll.qlCalendarAdvance(Calendar,X2315,NDays&amp;"D")</f>
        <v>#NAME?</v>
      </c>
      <c r="Z2315" s="680" t="e">
        <f ca="1"/>
        <v>#N/A</v>
      </c>
      <c r="AA2315" s="685"/>
      <c r="AB2315" s="684"/>
    </row>
    <row r="2316" spans="22:28" x14ac:dyDescent="0.2">
      <c r="V2316" s="687"/>
      <c r="W2316" s="686" t="str">
        <f t="shared" si="42"/>
        <v>1w</v>
      </c>
      <c r="X2316" s="682" t="e">
        <f ca="1">_xll.qlCalendarAdvance(Calendar,X2315,W2316,"f",FALSE)</f>
        <v>#NAME?</v>
      </c>
      <c r="Y2316" s="681" t="e">
        <f ca="1">_xll.qlCalendarAdvance(Calendar,X2316,NDays&amp;"D")</f>
        <v>#NAME?</v>
      </c>
      <c r="Z2316" s="680" t="e">
        <f ca="1"/>
        <v>#N/A</v>
      </c>
      <c r="AA2316" s="685"/>
      <c r="AB2316" s="684"/>
    </row>
    <row r="2317" spans="22:28" x14ac:dyDescent="0.2">
      <c r="V2317" s="687"/>
      <c r="W2317" s="686" t="str">
        <f t="shared" si="42"/>
        <v>1w</v>
      </c>
      <c r="X2317" s="682" t="e">
        <f ca="1">_xll.qlCalendarAdvance(Calendar,X2316,W2317,"f",FALSE)</f>
        <v>#NAME?</v>
      </c>
      <c r="Y2317" s="681" t="e">
        <f ca="1">_xll.qlCalendarAdvance(Calendar,X2317,NDays&amp;"D")</f>
        <v>#NAME?</v>
      </c>
      <c r="Z2317" s="680" t="e">
        <f ca="1"/>
        <v>#N/A</v>
      </c>
      <c r="AA2317" s="685"/>
      <c r="AB2317" s="684"/>
    </row>
    <row r="2318" spans="22:28" x14ac:dyDescent="0.2">
      <c r="V2318" s="687"/>
      <c r="W2318" s="686" t="str">
        <f t="shared" si="42"/>
        <v>1w</v>
      </c>
      <c r="X2318" s="682" t="e">
        <f ca="1">_xll.qlCalendarAdvance(Calendar,X2317,W2318,"f",FALSE)</f>
        <v>#NAME?</v>
      </c>
      <c r="Y2318" s="681" t="e">
        <f ca="1">_xll.qlCalendarAdvance(Calendar,X2318,NDays&amp;"D")</f>
        <v>#NAME?</v>
      </c>
      <c r="Z2318" s="680" t="e">
        <f ca="1"/>
        <v>#N/A</v>
      </c>
      <c r="AA2318" s="685"/>
      <c r="AB2318" s="684"/>
    </row>
    <row r="2319" spans="22:28" x14ac:dyDescent="0.2">
      <c r="V2319" s="687"/>
      <c r="W2319" s="686" t="str">
        <f t="shared" si="42"/>
        <v>1w</v>
      </c>
      <c r="X2319" s="682" t="e">
        <f ca="1">_xll.qlCalendarAdvance(Calendar,X2318,W2319,"f",FALSE)</f>
        <v>#NAME?</v>
      </c>
      <c r="Y2319" s="681" t="e">
        <f ca="1">_xll.qlCalendarAdvance(Calendar,X2319,NDays&amp;"D")</f>
        <v>#NAME?</v>
      </c>
      <c r="Z2319" s="680" t="e">
        <f ca="1"/>
        <v>#N/A</v>
      </c>
      <c r="AA2319" s="685"/>
      <c r="AB2319" s="684"/>
    </row>
    <row r="2320" spans="22:28" x14ac:dyDescent="0.2">
      <c r="V2320" s="687"/>
      <c r="W2320" s="686" t="str">
        <f t="shared" si="42"/>
        <v>1w</v>
      </c>
      <c r="X2320" s="682" t="e">
        <f ca="1">_xll.qlCalendarAdvance(Calendar,X2319,W2320,"f",FALSE)</f>
        <v>#NAME?</v>
      </c>
      <c r="Y2320" s="681" t="e">
        <f ca="1">_xll.qlCalendarAdvance(Calendar,X2320,NDays&amp;"D")</f>
        <v>#NAME?</v>
      </c>
      <c r="Z2320" s="680" t="e">
        <f ca="1"/>
        <v>#N/A</v>
      </c>
      <c r="AA2320" s="685"/>
      <c r="AB2320" s="684"/>
    </row>
    <row r="2321" spans="22:28" x14ac:dyDescent="0.2">
      <c r="V2321" s="687"/>
      <c r="W2321" s="686" t="str">
        <f t="shared" si="42"/>
        <v>1w</v>
      </c>
      <c r="X2321" s="682" t="e">
        <f ca="1">_xll.qlCalendarAdvance(Calendar,X2320,W2321,"f",FALSE)</f>
        <v>#NAME?</v>
      </c>
      <c r="Y2321" s="681" t="e">
        <f ca="1">_xll.qlCalendarAdvance(Calendar,X2321,NDays&amp;"D")</f>
        <v>#NAME?</v>
      </c>
      <c r="Z2321" s="680" t="e">
        <f ca="1"/>
        <v>#N/A</v>
      </c>
      <c r="AA2321" s="685"/>
      <c r="AB2321" s="684"/>
    </row>
    <row r="2322" spans="22:28" x14ac:dyDescent="0.2">
      <c r="V2322" s="687"/>
      <c r="W2322" s="686" t="str">
        <f t="shared" ref="W2322:W2385" si="43">W2321</f>
        <v>1w</v>
      </c>
      <c r="X2322" s="682" t="e">
        <f ca="1">_xll.qlCalendarAdvance(Calendar,X2321,W2322,"f",FALSE)</f>
        <v>#NAME?</v>
      </c>
      <c r="Y2322" s="681" t="e">
        <f ca="1">_xll.qlCalendarAdvance(Calendar,X2322,NDays&amp;"D")</f>
        <v>#NAME?</v>
      </c>
      <c r="Z2322" s="680" t="e">
        <f ca="1"/>
        <v>#N/A</v>
      </c>
      <c r="AA2322" s="685"/>
      <c r="AB2322" s="684"/>
    </row>
    <row r="2323" spans="22:28" x14ac:dyDescent="0.2">
      <c r="V2323" s="687"/>
      <c r="W2323" s="686" t="str">
        <f t="shared" si="43"/>
        <v>1w</v>
      </c>
      <c r="X2323" s="682" t="e">
        <f ca="1">_xll.qlCalendarAdvance(Calendar,X2322,W2323,"f",FALSE)</f>
        <v>#NAME?</v>
      </c>
      <c r="Y2323" s="681" t="e">
        <f ca="1">_xll.qlCalendarAdvance(Calendar,X2323,NDays&amp;"D")</f>
        <v>#NAME?</v>
      </c>
      <c r="Z2323" s="680" t="e">
        <f ca="1"/>
        <v>#N/A</v>
      </c>
      <c r="AA2323" s="685"/>
      <c r="AB2323" s="684"/>
    </row>
    <row r="2324" spans="22:28" x14ac:dyDescent="0.2">
      <c r="V2324" s="687"/>
      <c r="W2324" s="686" t="str">
        <f t="shared" si="43"/>
        <v>1w</v>
      </c>
      <c r="X2324" s="682" t="e">
        <f ca="1">_xll.qlCalendarAdvance(Calendar,X2323,W2324,"f",FALSE)</f>
        <v>#NAME?</v>
      </c>
      <c r="Y2324" s="681" t="e">
        <f ca="1">_xll.qlCalendarAdvance(Calendar,X2324,NDays&amp;"D")</f>
        <v>#NAME?</v>
      </c>
      <c r="Z2324" s="680" t="e">
        <f ca="1"/>
        <v>#N/A</v>
      </c>
      <c r="AA2324" s="685"/>
      <c r="AB2324" s="684"/>
    </row>
    <row r="2325" spans="22:28" x14ac:dyDescent="0.2">
      <c r="V2325" s="687"/>
      <c r="W2325" s="686" t="str">
        <f t="shared" si="43"/>
        <v>1w</v>
      </c>
      <c r="X2325" s="682" t="e">
        <f ca="1">_xll.qlCalendarAdvance(Calendar,X2324,W2325,"f",FALSE)</f>
        <v>#NAME?</v>
      </c>
      <c r="Y2325" s="681" t="e">
        <f ca="1">_xll.qlCalendarAdvance(Calendar,X2325,NDays&amp;"D")</f>
        <v>#NAME?</v>
      </c>
      <c r="Z2325" s="680" t="e">
        <f ca="1"/>
        <v>#N/A</v>
      </c>
      <c r="AA2325" s="685"/>
      <c r="AB2325" s="684"/>
    </row>
    <row r="2326" spans="22:28" x14ac:dyDescent="0.2">
      <c r="V2326" s="687"/>
      <c r="W2326" s="686" t="str">
        <f t="shared" si="43"/>
        <v>1w</v>
      </c>
      <c r="X2326" s="682" t="e">
        <f ca="1">_xll.qlCalendarAdvance(Calendar,X2325,W2326,"f",FALSE)</f>
        <v>#NAME?</v>
      </c>
      <c r="Y2326" s="681" t="e">
        <f ca="1">_xll.qlCalendarAdvance(Calendar,X2326,NDays&amp;"D")</f>
        <v>#NAME?</v>
      </c>
      <c r="Z2326" s="680" t="e">
        <f ca="1"/>
        <v>#N/A</v>
      </c>
      <c r="AA2326" s="685"/>
      <c r="AB2326" s="684"/>
    </row>
    <row r="2327" spans="22:28" x14ac:dyDescent="0.2">
      <c r="V2327" s="687"/>
      <c r="W2327" s="686" t="str">
        <f t="shared" si="43"/>
        <v>1w</v>
      </c>
      <c r="X2327" s="682" t="e">
        <f ca="1">_xll.qlCalendarAdvance(Calendar,X2326,W2327,"f",FALSE)</f>
        <v>#NAME?</v>
      </c>
      <c r="Y2327" s="681" t="e">
        <f ca="1">_xll.qlCalendarAdvance(Calendar,X2327,NDays&amp;"D")</f>
        <v>#NAME?</v>
      </c>
      <c r="Z2327" s="680" t="e">
        <f ca="1"/>
        <v>#N/A</v>
      </c>
      <c r="AA2327" s="685"/>
      <c r="AB2327" s="684"/>
    </row>
    <row r="2328" spans="22:28" x14ac:dyDescent="0.2">
      <c r="V2328" s="687"/>
      <c r="W2328" s="686" t="str">
        <f t="shared" si="43"/>
        <v>1w</v>
      </c>
      <c r="X2328" s="682" t="e">
        <f ca="1">_xll.qlCalendarAdvance(Calendar,X2327,W2328,"f",FALSE)</f>
        <v>#NAME?</v>
      </c>
      <c r="Y2328" s="681" t="e">
        <f ca="1">_xll.qlCalendarAdvance(Calendar,X2328,NDays&amp;"D")</f>
        <v>#NAME?</v>
      </c>
      <c r="Z2328" s="680" t="e">
        <f ca="1"/>
        <v>#N/A</v>
      </c>
      <c r="AA2328" s="685"/>
      <c r="AB2328" s="684"/>
    </row>
    <row r="2329" spans="22:28" x14ac:dyDescent="0.2">
      <c r="V2329" s="687"/>
      <c r="W2329" s="686" t="str">
        <f t="shared" si="43"/>
        <v>1w</v>
      </c>
      <c r="X2329" s="682" t="e">
        <f ca="1">_xll.qlCalendarAdvance(Calendar,X2328,W2329,"f",FALSE)</f>
        <v>#NAME?</v>
      </c>
      <c r="Y2329" s="681" t="e">
        <f ca="1">_xll.qlCalendarAdvance(Calendar,X2329,NDays&amp;"D")</f>
        <v>#NAME?</v>
      </c>
      <c r="Z2329" s="680" t="e">
        <f ca="1"/>
        <v>#N/A</v>
      </c>
      <c r="AA2329" s="685"/>
      <c r="AB2329" s="684"/>
    </row>
    <row r="2330" spans="22:28" x14ac:dyDescent="0.2">
      <c r="V2330" s="687"/>
      <c r="W2330" s="686" t="str">
        <f t="shared" si="43"/>
        <v>1w</v>
      </c>
      <c r="X2330" s="682" t="e">
        <f ca="1">_xll.qlCalendarAdvance(Calendar,X2329,W2330,"f",FALSE)</f>
        <v>#NAME?</v>
      </c>
      <c r="Y2330" s="681" t="e">
        <f ca="1">_xll.qlCalendarAdvance(Calendar,X2330,NDays&amp;"D")</f>
        <v>#NAME?</v>
      </c>
      <c r="Z2330" s="680" t="e">
        <f ca="1"/>
        <v>#N/A</v>
      </c>
      <c r="AA2330" s="685"/>
      <c r="AB2330" s="684"/>
    </row>
    <row r="2331" spans="22:28" x14ac:dyDescent="0.2">
      <c r="V2331" s="687"/>
      <c r="W2331" s="686" t="str">
        <f t="shared" si="43"/>
        <v>1w</v>
      </c>
      <c r="X2331" s="682" t="e">
        <f ca="1">_xll.qlCalendarAdvance(Calendar,X2330,W2331,"f",FALSE)</f>
        <v>#NAME?</v>
      </c>
      <c r="Y2331" s="681" t="e">
        <f ca="1">_xll.qlCalendarAdvance(Calendar,X2331,NDays&amp;"D")</f>
        <v>#NAME?</v>
      </c>
      <c r="Z2331" s="680" t="e">
        <f ca="1"/>
        <v>#N/A</v>
      </c>
      <c r="AA2331" s="685"/>
      <c r="AB2331" s="684"/>
    </row>
    <row r="2332" spans="22:28" x14ac:dyDescent="0.2">
      <c r="V2332" s="687"/>
      <c r="W2332" s="686" t="str">
        <f t="shared" si="43"/>
        <v>1w</v>
      </c>
      <c r="X2332" s="682" t="e">
        <f ca="1">_xll.qlCalendarAdvance(Calendar,X2331,W2332,"f",FALSE)</f>
        <v>#NAME?</v>
      </c>
      <c r="Y2332" s="681" t="e">
        <f ca="1">_xll.qlCalendarAdvance(Calendar,X2332,NDays&amp;"D")</f>
        <v>#NAME?</v>
      </c>
      <c r="Z2332" s="680" t="e">
        <f ca="1"/>
        <v>#N/A</v>
      </c>
      <c r="AA2332" s="685"/>
      <c r="AB2332" s="684"/>
    </row>
    <row r="2333" spans="22:28" x14ac:dyDescent="0.2">
      <c r="V2333" s="687"/>
      <c r="W2333" s="686" t="str">
        <f t="shared" si="43"/>
        <v>1w</v>
      </c>
      <c r="X2333" s="682" t="e">
        <f ca="1">_xll.qlCalendarAdvance(Calendar,X2332,W2333,"f",FALSE)</f>
        <v>#NAME?</v>
      </c>
      <c r="Y2333" s="681" t="e">
        <f ca="1">_xll.qlCalendarAdvance(Calendar,X2333,NDays&amp;"D")</f>
        <v>#NAME?</v>
      </c>
      <c r="Z2333" s="680" t="e">
        <f ca="1"/>
        <v>#N/A</v>
      </c>
      <c r="AA2333" s="685"/>
      <c r="AB2333" s="684"/>
    </row>
    <row r="2334" spans="22:28" x14ac:dyDescent="0.2">
      <c r="V2334" s="687"/>
      <c r="W2334" s="686" t="str">
        <f t="shared" si="43"/>
        <v>1w</v>
      </c>
      <c r="X2334" s="682" t="e">
        <f ca="1">_xll.qlCalendarAdvance(Calendar,X2333,W2334,"f",FALSE)</f>
        <v>#NAME?</v>
      </c>
      <c r="Y2334" s="681" t="e">
        <f ca="1">_xll.qlCalendarAdvance(Calendar,X2334,NDays&amp;"D")</f>
        <v>#NAME?</v>
      </c>
      <c r="Z2334" s="680" t="e">
        <f ca="1"/>
        <v>#N/A</v>
      </c>
      <c r="AA2334" s="685"/>
      <c r="AB2334" s="684"/>
    </row>
    <row r="2335" spans="22:28" x14ac:dyDescent="0.2">
      <c r="V2335" s="687"/>
      <c r="W2335" s="686" t="str">
        <f t="shared" si="43"/>
        <v>1w</v>
      </c>
      <c r="X2335" s="682" t="e">
        <f ca="1">_xll.qlCalendarAdvance(Calendar,X2334,W2335,"f",FALSE)</f>
        <v>#NAME?</v>
      </c>
      <c r="Y2335" s="681" t="e">
        <f ca="1">_xll.qlCalendarAdvance(Calendar,X2335,NDays&amp;"D")</f>
        <v>#NAME?</v>
      </c>
      <c r="Z2335" s="680" t="e">
        <f ca="1"/>
        <v>#N/A</v>
      </c>
      <c r="AA2335" s="685"/>
      <c r="AB2335" s="684"/>
    </row>
    <row r="2336" spans="22:28" x14ac:dyDescent="0.2">
      <c r="V2336" s="687"/>
      <c r="W2336" s="686" t="str">
        <f t="shared" si="43"/>
        <v>1w</v>
      </c>
      <c r="X2336" s="682" t="e">
        <f ca="1">_xll.qlCalendarAdvance(Calendar,X2335,W2336,"f",FALSE)</f>
        <v>#NAME?</v>
      </c>
      <c r="Y2336" s="681" t="e">
        <f ca="1">_xll.qlCalendarAdvance(Calendar,X2336,NDays&amp;"D")</f>
        <v>#NAME?</v>
      </c>
      <c r="Z2336" s="680" t="e">
        <f ca="1"/>
        <v>#N/A</v>
      </c>
      <c r="AA2336" s="685"/>
      <c r="AB2336" s="684"/>
    </row>
    <row r="2337" spans="22:28" x14ac:dyDescent="0.2">
      <c r="V2337" s="687"/>
      <c r="W2337" s="686" t="str">
        <f t="shared" si="43"/>
        <v>1w</v>
      </c>
      <c r="X2337" s="682" t="e">
        <f ca="1">_xll.qlCalendarAdvance(Calendar,X2336,W2337,"f",FALSE)</f>
        <v>#NAME?</v>
      </c>
      <c r="Y2337" s="681" t="e">
        <f ca="1">_xll.qlCalendarAdvance(Calendar,X2337,NDays&amp;"D")</f>
        <v>#NAME?</v>
      </c>
      <c r="Z2337" s="680" t="e">
        <f ca="1"/>
        <v>#N/A</v>
      </c>
      <c r="AA2337" s="685"/>
      <c r="AB2337" s="684"/>
    </row>
    <row r="2338" spans="22:28" x14ac:dyDescent="0.2">
      <c r="V2338" s="687"/>
      <c r="W2338" s="686" t="str">
        <f t="shared" si="43"/>
        <v>1w</v>
      </c>
      <c r="X2338" s="682" t="e">
        <f ca="1">_xll.qlCalendarAdvance(Calendar,X2337,W2338,"f",FALSE)</f>
        <v>#NAME?</v>
      </c>
      <c r="Y2338" s="681" t="e">
        <f ca="1">_xll.qlCalendarAdvance(Calendar,X2338,NDays&amp;"D")</f>
        <v>#NAME?</v>
      </c>
      <c r="Z2338" s="680" t="e">
        <f ca="1"/>
        <v>#N/A</v>
      </c>
      <c r="AA2338" s="685"/>
      <c r="AB2338" s="684"/>
    </row>
    <row r="2339" spans="22:28" x14ac:dyDescent="0.2">
      <c r="V2339" s="687"/>
      <c r="W2339" s="686" t="str">
        <f t="shared" si="43"/>
        <v>1w</v>
      </c>
      <c r="X2339" s="682" t="e">
        <f ca="1">_xll.qlCalendarAdvance(Calendar,X2338,W2339,"f",FALSE)</f>
        <v>#NAME?</v>
      </c>
      <c r="Y2339" s="681" t="e">
        <f ca="1">_xll.qlCalendarAdvance(Calendar,X2339,NDays&amp;"D")</f>
        <v>#NAME?</v>
      </c>
      <c r="Z2339" s="680" t="e">
        <f ca="1"/>
        <v>#N/A</v>
      </c>
      <c r="AA2339" s="685"/>
      <c r="AB2339" s="684"/>
    </row>
    <row r="2340" spans="22:28" x14ac:dyDescent="0.2">
      <c r="V2340" s="687"/>
      <c r="W2340" s="686" t="str">
        <f t="shared" si="43"/>
        <v>1w</v>
      </c>
      <c r="X2340" s="682" t="e">
        <f ca="1">_xll.qlCalendarAdvance(Calendar,X2339,W2340,"f",FALSE)</f>
        <v>#NAME?</v>
      </c>
      <c r="Y2340" s="681" t="e">
        <f ca="1">_xll.qlCalendarAdvance(Calendar,X2340,NDays&amp;"D")</f>
        <v>#NAME?</v>
      </c>
      <c r="Z2340" s="680" t="e">
        <f ca="1"/>
        <v>#N/A</v>
      </c>
      <c r="AA2340" s="685"/>
      <c r="AB2340" s="684"/>
    </row>
    <row r="2341" spans="22:28" x14ac:dyDescent="0.2">
      <c r="V2341" s="687"/>
      <c r="W2341" s="686" t="str">
        <f t="shared" si="43"/>
        <v>1w</v>
      </c>
      <c r="X2341" s="682" t="e">
        <f ca="1">_xll.qlCalendarAdvance(Calendar,X2340,W2341,"f",FALSE)</f>
        <v>#NAME?</v>
      </c>
      <c r="Y2341" s="681" t="e">
        <f ca="1">_xll.qlCalendarAdvance(Calendar,X2341,NDays&amp;"D")</f>
        <v>#NAME?</v>
      </c>
      <c r="Z2341" s="680" t="e">
        <f ca="1"/>
        <v>#N/A</v>
      </c>
      <c r="AA2341" s="685"/>
      <c r="AB2341" s="684"/>
    </row>
    <row r="2342" spans="22:28" x14ac:dyDescent="0.2">
      <c r="V2342" s="687"/>
      <c r="W2342" s="686" t="str">
        <f t="shared" si="43"/>
        <v>1w</v>
      </c>
      <c r="X2342" s="682" t="e">
        <f ca="1">_xll.qlCalendarAdvance(Calendar,X2341,W2342,"f",FALSE)</f>
        <v>#NAME?</v>
      </c>
      <c r="Y2342" s="681" t="e">
        <f ca="1">_xll.qlCalendarAdvance(Calendar,X2342,NDays&amp;"D")</f>
        <v>#NAME?</v>
      </c>
      <c r="Z2342" s="680" t="e">
        <f ca="1"/>
        <v>#N/A</v>
      </c>
      <c r="AA2342" s="685"/>
      <c r="AB2342" s="684"/>
    </row>
    <row r="2343" spans="22:28" x14ac:dyDescent="0.2">
      <c r="V2343" s="687"/>
      <c r="W2343" s="686" t="str">
        <f t="shared" si="43"/>
        <v>1w</v>
      </c>
      <c r="X2343" s="682" t="e">
        <f ca="1">_xll.qlCalendarAdvance(Calendar,X2342,W2343,"f",FALSE)</f>
        <v>#NAME?</v>
      </c>
      <c r="Y2343" s="681" t="e">
        <f ca="1">_xll.qlCalendarAdvance(Calendar,X2343,NDays&amp;"D")</f>
        <v>#NAME?</v>
      </c>
      <c r="Z2343" s="680" t="e">
        <f ca="1"/>
        <v>#N/A</v>
      </c>
      <c r="AA2343" s="685"/>
      <c r="AB2343" s="684"/>
    </row>
    <row r="2344" spans="22:28" x14ac:dyDescent="0.2">
      <c r="V2344" s="687"/>
      <c r="W2344" s="686" t="str">
        <f t="shared" si="43"/>
        <v>1w</v>
      </c>
      <c r="X2344" s="682" t="e">
        <f ca="1">_xll.qlCalendarAdvance(Calendar,X2343,W2344,"f",FALSE)</f>
        <v>#NAME?</v>
      </c>
      <c r="Y2344" s="681" t="e">
        <f ca="1">_xll.qlCalendarAdvance(Calendar,X2344,NDays&amp;"D")</f>
        <v>#NAME?</v>
      </c>
      <c r="Z2344" s="680" t="e">
        <f ca="1"/>
        <v>#N/A</v>
      </c>
      <c r="AA2344" s="685"/>
      <c r="AB2344" s="684"/>
    </row>
    <row r="2345" spans="22:28" x14ac:dyDescent="0.2">
      <c r="V2345" s="687"/>
      <c r="W2345" s="686" t="str">
        <f t="shared" si="43"/>
        <v>1w</v>
      </c>
      <c r="X2345" s="682" t="e">
        <f ca="1">_xll.qlCalendarAdvance(Calendar,X2344,W2345,"f",FALSE)</f>
        <v>#NAME?</v>
      </c>
      <c r="Y2345" s="681" t="e">
        <f ca="1">_xll.qlCalendarAdvance(Calendar,X2345,NDays&amp;"D")</f>
        <v>#NAME?</v>
      </c>
      <c r="Z2345" s="680" t="e">
        <f ca="1"/>
        <v>#N/A</v>
      </c>
      <c r="AA2345" s="685"/>
      <c r="AB2345" s="684"/>
    </row>
    <row r="2346" spans="22:28" x14ac:dyDescent="0.2">
      <c r="V2346" s="687"/>
      <c r="W2346" s="686" t="str">
        <f t="shared" si="43"/>
        <v>1w</v>
      </c>
      <c r="X2346" s="682" t="e">
        <f ca="1">_xll.qlCalendarAdvance(Calendar,X2345,W2346,"f",FALSE)</f>
        <v>#NAME?</v>
      </c>
      <c r="Y2346" s="681" t="e">
        <f ca="1">_xll.qlCalendarAdvance(Calendar,X2346,NDays&amp;"D")</f>
        <v>#NAME?</v>
      </c>
      <c r="Z2346" s="680" t="e">
        <f ca="1"/>
        <v>#N/A</v>
      </c>
      <c r="AA2346" s="685"/>
      <c r="AB2346" s="684"/>
    </row>
    <row r="2347" spans="22:28" x14ac:dyDescent="0.2">
      <c r="V2347" s="687"/>
      <c r="W2347" s="686" t="str">
        <f t="shared" si="43"/>
        <v>1w</v>
      </c>
      <c r="X2347" s="682" t="e">
        <f ca="1">_xll.qlCalendarAdvance(Calendar,X2346,W2347,"f",FALSE)</f>
        <v>#NAME?</v>
      </c>
      <c r="Y2347" s="681" t="e">
        <f ca="1">_xll.qlCalendarAdvance(Calendar,X2347,NDays&amp;"D")</f>
        <v>#NAME?</v>
      </c>
      <c r="Z2347" s="680" t="e">
        <f ca="1"/>
        <v>#N/A</v>
      </c>
      <c r="AA2347" s="685"/>
      <c r="AB2347" s="684"/>
    </row>
    <row r="2348" spans="22:28" x14ac:dyDescent="0.2">
      <c r="V2348" s="687"/>
      <c r="W2348" s="686" t="str">
        <f t="shared" si="43"/>
        <v>1w</v>
      </c>
      <c r="X2348" s="682" t="e">
        <f ca="1">_xll.qlCalendarAdvance(Calendar,X2347,W2348,"f",FALSE)</f>
        <v>#NAME?</v>
      </c>
      <c r="Y2348" s="681" t="e">
        <f ca="1">_xll.qlCalendarAdvance(Calendar,X2348,NDays&amp;"D")</f>
        <v>#NAME?</v>
      </c>
      <c r="Z2348" s="680" t="e">
        <f ca="1"/>
        <v>#N/A</v>
      </c>
      <c r="AA2348" s="685"/>
      <c r="AB2348" s="684"/>
    </row>
    <row r="2349" spans="22:28" x14ac:dyDescent="0.2">
      <c r="V2349" s="687"/>
      <c r="W2349" s="686" t="str">
        <f t="shared" si="43"/>
        <v>1w</v>
      </c>
      <c r="X2349" s="682" t="e">
        <f ca="1">_xll.qlCalendarAdvance(Calendar,X2348,W2349,"f",FALSE)</f>
        <v>#NAME?</v>
      </c>
      <c r="Y2349" s="681" t="e">
        <f ca="1">_xll.qlCalendarAdvance(Calendar,X2349,NDays&amp;"D")</f>
        <v>#NAME?</v>
      </c>
      <c r="Z2349" s="680" t="e">
        <f ca="1"/>
        <v>#N/A</v>
      </c>
      <c r="AA2349" s="685"/>
      <c r="AB2349" s="684"/>
    </row>
    <row r="2350" spans="22:28" x14ac:dyDescent="0.2">
      <c r="V2350" s="687"/>
      <c r="W2350" s="686" t="str">
        <f t="shared" si="43"/>
        <v>1w</v>
      </c>
      <c r="X2350" s="682" t="e">
        <f ca="1">_xll.qlCalendarAdvance(Calendar,X2349,W2350,"f",FALSE)</f>
        <v>#NAME?</v>
      </c>
      <c r="Y2350" s="681" t="e">
        <f ca="1">_xll.qlCalendarAdvance(Calendar,X2350,NDays&amp;"D")</f>
        <v>#NAME?</v>
      </c>
      <c r="Z2350" s="680" t="e">
        <f ca="1"/>
        <v>#N/A</v>
      </c>
      <c r="AA2350" s="685"/>
      <c r="AB2350" s="684"/>
    </row>
    <row r="2351" spans="22:28" x14ac:dyDescent="0.2">
      <c r="V2351" s="687"/>
      <c r="W2351" s="686" t="str">
        <f t="shared" si="43"/>
        <v>1w</v>
      </c>
      <c r="X2351" s="682" t="e">
        <f ca="1">_xll.qlCalendarAdvance(Calendar,X2350,W2351,"f",FALSE)</f>
        <v>#NAME?</v>
      </c>
      <c r="Y2351" s="681" t="e">
        <f ca="1">_xll.qlCalendarAdvance(Calendar,X2351,NDays&amp;"D")</f>
        <v>#NAME?</v>
      </c>
      <c r="Z2351" s="680" t="e">
        <f ca="1"/>
        <v>#N/A</v>
      </c>
      <c r="AA2351" s="685"/>
      <c r="AB2351" s="684"/>
    </row>
    <row r="2352" spans="22:28" x14ac:dyDescent="0.2">
      <c r="V2352" s="687"/>
      <c r="W2352" s="686" t="str">
        <f t="shared" si="43"/>
        <v>1w</v>
      </c>
      <c r="X2352" s="682" t="e">
        <f ca="1">_xll.qlCalendarAdvance(Calendar,X2351,W2352,"f",FALSE)</f>
        <v>#NAME?</v>
      </c>
      <c r="Y2352" s="681" t="e">
        <f ca="1">_xll.qlCalendarAdvance(Calendar,X2352,NDays&amp;"D")</f>
        <v>#NAME?</v>
      </c>
      <c r="Z2352" s="680" t="e">
        <f ca="1"/>
        <v>#N/A</v>
      </c>
      <c r="AA2352" s="685"/>
      <c r="AB2352" s="684"/>
    </row>
    <row r="2353" spans="22:28" x14ac:dyDescent="0.2">
      <c r="V2353" s="687"/>
      <c r="W2353" s="686" t="str">
        <f t="shared" si="43"/>
        <v>1w</v>
      </c>
      <c r="X2353" s="682" t="e">
        <f ca="1">_xll.qlCalendarAdvance(Calendar,X2352,W2353,"f",FALSE)</f>
        <v>#NAME?</v>
      </c>
      <c r="Y2353" s="681" t="e">
        <f ca="1">_xll.qlCalendarAdvance(Calendar,X2353,NDays&amp;"D")</f>
        <v>#NAME?</v>
      </c>
      <c r="Z2353" s="680" t="e">
        <f ca="1"/>
        <v>#N/A</v>
      </c>
      <c r="AA2353" s="685"/>
      <c r="AB2353" s="684"/>
    </row>
    <row r="2354" spans="22:28" x14ac:dyDescent="0.2">
      <c r="V2354" s="687"/>
      <c r="W2354" s="686" t="str">
        <f t="shared" si="43"/>
        <v>1w</v>
      </c>
      <c r="X2354" s="682" t="e">
        <f ca="1">_xll.qlCalendarAdvance(Calendar,X2353,W2354,"f",FALSE)</f>
        <v>#NAME?</v>
      </c>
      <c r="Y2354" s="681" t="e">
        <f ca="1">_xll.qlCalendarAdvance(Calendar,X2354,NDays&amp;"D")</f>
        <v>#NAME?</v>
      </c>
      <c r="Z2354" s="680" t="e">
        <f ca="1"/>
        <v>#N/A</v>
      </c>
      <c r="AA2354" s="685"/>
      <c r="AB2354" s="684"/>
    </row>
    <row r="2355" spans="22:28" x14ac:dyDescent="0.2">
      <c r="V2355" s="687"/>
      <c r="W2355" s="686" t="str">
        <f t="shared" si="43"/>
        <v>1w</v>
      </c>
      <c r="X2355" s="682" t="e">
        <f ca="1">_xll.qlCalendarAdvance(Calendar,X2354,W2355,"f",FALSE)</f>
        <v>#NAME?</v>
      </c>
      <c r="Y2355" s="681" t="e">
        <f ca="1">_xll.qlCalendarAdvance(Calendar,X2355,NDays&amp;"D")</f>
        <v>#NAME?</v>
      </c>
      <c r="Z2355" s="680" t="e">
        <f ca="1"/>
        <v>#N/A</v>
      </c>
      <c r="AA2355" s="685"/>
      <c r="AB2355" s="684"/>
    </row>
    <row r="2356" spans="22:28" x14ac:dyDescent="0.2">
      <c r="V2356" s="687"/>
      <c r="W2356" s="686" t="str">
        <f t="shared" si="43"/>
        <v>1w</v>
      </c>
      <c r="X2356" s="682" t="e">
        <f ca="1">_xll.qlCalendarAdvance(Calendar,X2355,W2356,"f",FALSE)</f>
        <v>#NAME?</v>
      </c>
      <c r="Y2356" s="681" t="e">
        <f ca="1">_xll.qlCalendarAdvance(Calendar,X2356,NDays&amp;"D")</f>
        <v>#NAME?</v>
      </c>
      <c r="Z2356" s="680" t="e">
        <f ca="1"/>
        <v>#N/A</v>
      </c>
      <c r="AA2356" s="685"/>
      <c r="AB2356" s="684"/>
    </row>
    <row r="2357" spans="22:28" x14ac:dyDescent="0.2">
      <c r="V2357" s="687"/>
      <c r="W2357" s="686" t="str">
        <f t="shared" si="43"/>
        <v>1w</v>
      </c>
      <c r="X2357" s="682" t="e">
        <f ca="1">_xll.qlCalendarAdvance(Calendar,X2356,W2357,"f",FALSE)</f>
        <v>#NAME?</v>
      </c>
      <c r="Y2357" s="681" t="e">
        <f ca="1">_xll.qlCalendarAdvance(Calendar,X2357,NDays&amp;"D")</f>
        <v>#NAME?</v>
      </c>
      <c r="Z2357" s="680" t="e">
        <f ca="1"/>
        <v>#N/A</v>
      </c>
      <c r="AA2357" s="685"/>
      <c r="AB2357" s="684"/>
    </row>
    <row r="2358" spans="22:28" x14ac:dyDescent="0.2">
      <c r="V2358" s="687"/>
      <c r="W2358" s="686" t="str">
        <f t="shared" si="43"/>
        <v>1w</v>
      </c>
      <c r="X2358" s="682" t="e">
        <f ca="1">_xll.qlCalendarAdvance(Calendar,X2357,W2358,"f",FALSE)</f>
        <v>#NAME?</v>
      </c>
      <c r="Y2358" s="681" t="e">
        <f ca="1">_xll.qlCalendarAdvance(Calendar,X2358,NDays&amp;"D")</f>
        <v>#NAME?</v>
      </c>
      <c r="Z2358" s="680" t="e">
        <f ca="1"/>
        <v>#N/A</v>
      </c>
      <c r="AA2358" s="685"/>
      <c r="AB2358" s="684"/>
    </row>
    <row r="2359" spans="22:28" x14ac:dyDescent="0.2">
      <c r="V2359" s="687"/>
      <c r="W2359" s="686" t="str">
        <f t="shared" si="43"/>
        <v>1w</v>
      </c>
      <c r="X2359" s="682" t="e">
        <f ca="1">_xll.qlCalendarAdvance(Calendar,X2358,W2359,"f",FALSE)</f>
        <v>#NAME?</v>
      </c>
      <c r="Y2359" s="681" t="e">
        <f ca="1">_xll.qlCalendarAdvance(Calendar,X2359,NDays&amp;"D")</f>
        <v>#NAME?</v>
      </c>
      <c r="Z2359" s="680" t="e">
        <f ca="1"/>
        <v>#N/A</v>
      </c>
      <c r="AA2359" s="685"/>
      <c r="AB2359" s="684"/>
    </row>
    <row r="2360" spans="22:28" x14ac:dyDescent="0.2">
      <c r="V2360" s="687"/>
      <c r="W2360" s="686" t="str">
        <f t="shared" si="43"/>
        <v>1w</v>
      </c>
      <c r="X2360" s="682" t="e">
        <f ca="1">_xll.qlCalendarAdvance(Calendar,X2359,W2360,"f",FALSE)</f>
        <v>#NAME?</v>
      </c>
      <c r="Y2360" s="681" t="e">
        <f ca="1">_xll.qlCalendarAdvance(Calendar,X2360,NDays&amp;"D")</f>
        <v>#NAME?</v>
      </c>
      <c r="Z2360" s="680" t="e">
        <f ca="1"/>
        <v>#N/A</v>
      </c>
      <c r="AA2360" s="685"/>
      <c r="AB2360" s="684"/>
    </row>
    <row r="2361" spans="22:28" x14ac:dyDescent="0.2">
      <c r="V2361" s="687"/>
      <c r="W2361" s="686" t="str">
        <f t="shared" si="43"/>
        <v>1w</v>
      </c>
      <c r="X2361" s="682" t="e">
        <f ca="1">_xll.qlCalendarAdvance(Calendar,X2360,W2361,"f",FALSE)</f>
        <v>#NAME?</v>
      </c>
      <c r="Y2361" s="681" t="e">
        <f ca="1">_xll.qlCalendarAdvance(Calendar,X2361,NDays&amp;"D")</f>
        <v>#NAME?</v>
      </c>
      <c r="Z2361" s="680" t="e">
        <f ca="1"/>
        <v>#N/A</v>
      </c>
      <c r="AA2361" s="685"/>
      <c r="AB2361" s="684"/>
    </row>
    <row r="2362" spans="22:28" x14ac:dyDescent="0.2">
      <c r="V2362" s="687"/>
      <c r="W2362" s="686" t="str">
        <f t="shared" si="43"/>
        <v>1w</v>
      </c>
      <c r="X2362" s="682" t="e">
        <f ca="1">_xll.qlCalendarAdvance(Calendar,X2361,W2362,"f",FALSE)</f>
        <v>#NAME?</v>
      </c>
      <c r="Y2362" s="681" t="e">
        <f ca="1">_xll.qlCalendarAdvance(Calendar,X2362,NDays&amp;"D")</f>
        <v>#NAME?</v>
      </c>
      <c r="Z2362" s="680" t="e">
        <f ca="1"/>
        <v>#N/A</v>
      </c>
      <c r="AA2362" s="685"/>
      <c r="AB2362" s="684"/>
    </row>
    <row r="2363" spans="22:28" x14ac:dyDescent="0.2">
      <c r="V2363" s="687"/>
      <c r="W2363" s="686" t="str">
        <f t="shared" si="43"/>
        <v>1w</v>
      </c>
      <c r="X2363" s="682" t="e">
        <f ca="1">_xll.qlCalendarAdvance(Calendar,X2362,W2363,"f",FALSE)</f>
        <v>#NAME?</v>
      </c>
      <c r="Y2363" s="681" t="e">
        <f ca="1">_xll.qlCalendarAdvance(Calendar,X2363,NDays&amp;"D")</f>
        <v>#NAME?</v>
      </c>
      <c r="Z2363" s="680" t="e">
        <f ca="1"/>
        <v>#N/A</v>
      </c>
      <c r="AA2363" s="685"/>
      <c r="AB2363" s="684"/>
    </row>
    <row r="2364" spans="22:28" x14ac:dyDescent="0.2">
      <c r="V2364" s="687"/>
      <c r="W2364" s="686" t="str">
        <f t="shared" si="43"/>
        <v>1w</v>
      </c>
      <c r="X2364" s="682" t="e">
        <f ca="1">_xll.qlCalendarAdvance(Calendar,X2363,W2364,"f",FALSE)</f>
        <v>#NAME?</v>
      </c>
      <c r="Y2364" s="681" t="e">
        <f ca="1">_xll.qlCalendarAdvance(Calendar,X2364,NDays&amp;"D")</f>
        <v>#NAME?</v>
      </c>
      <c r="Z2364" s="680" t="e">
        <f ca="1"/>
        <v>#N/A</v>
      </c>
      <c r="AA2364" s="685"/>
      <c r="AB2364" s="684"/>
    </row>
    <row r="2365" spans="22:28" x14ac:dyDescent="0.2">
      <c r="V2365" s="687"/>
      <c r="W2365" s="686" t="str">
        <f t="shared" si="43"/>
        <v>1w</v>
      </c>
      <c r="X2365" s="682" t="e">
        <f ca="1">_xll.qlCalendarAdvance(Calendar,X2364,W2365,"f",FALSE)</f>
        <v>#NAME?</v>
      </c>
      <c r="Y2365" s="681" t="e">
        <f ca="1">_xll.qlCalendarAdvance(Calendar,X2365,NDays&amp;"D")</f>
        <v>#NAME?</v>
      </c>
      <c r="Z2365" s="680" t="e">
        <f ca="1"/>
        <v>#N/A</v>
      </c>
      <c r="AA2365" s="685"/>
      <c r="AB2365" s="684"/>
    </row>
    <row r="2366" spans="22:28" x14ac:dyDescent="0.2">
      <c r="V2366" s="687"/>
      <c r="W2366" s="686" t="str">
        <f t="shared" si="43"/>
        <v>1w</v>
      </c>
      <c r="X2366" s="682" t="e">
        <f ca="1">_xll.qlCalendarAdvance(Calendar,X2365,W2366,"f",FALSE)</f>
        <v>#NAME?</v>
      </c>
      <c r="Y2366" s="681" t="e">
        <f ca="1">_xll.qlCalendarAdvance(Calendar,X2366,NDays&amp;"D")</f>
        <v>#NAME?</v>
      </c>
      <c r="Z2366" s="680" t="e">
        <f ca="1"/>
        <v>#N/A</v>
      </c>
      <c r="AA2366" s="685"/>
      <c r="AB2366" s="684"/>
    </row>
    <row r="2367" spans="22:28" x14ac:dyDescent="0.2">
      <c r="V2367" s="687"/>
      <c r="W2367" s="686" t="str">
        <f t="shared" si="43"/>
        <v>1w</v>
      </c>
      <c r="X2367" s="682" t="e">
        <f ca="1">_xll.qlCalendarAdvance(Calendar,X2366,W2367,"f",FALSE)</f>
        <v>#NAME?</v>
      </c>
      <c r="Y2367" s="681" t="e">
        <f ca="1">_xll.qlCalendarAdvance(Calendar,X2367,NDays&amp;"D")</f>
        <v>#NAME?</v>
      </c>
      <c r="Z2367" s="680" t="e">
        <f ca="1"/>
        <v>#N/A</v>
      </c>
      <c r="AA2367" s="685"/>
      <c r="AB2367" s="684"/>
    </row>
    <row r="2368" spans="22:28" x14ac:dyDescent="0.2">
      <c r="V2368" s="687"/>
      <c r="W2368" s="686" t="str">
        <f t="shared" si="43"/>
        <v>1w</v>
      </c>
      <c r="X2368" s="682" t="e">
        <f ca="1">_xll.qlCalendarAdvance(Calendar,X2367,W2368,"f",FALSE)</f>
        <v>#NAME?</v>
      </c>
      <c r="Y2368" s="681" t="e">
        <f ca="1">_xll.qlCalendarAdvance(Calendar,X2368,NDays&amp;"D")</f>
        <v>#NAME?</v>
      </c>
      <c r="Z2368" s="680" t="e">
        <f ca="1"/>
        <v>#N/A</v>
      </c>
      <c r="AA2368" s="685"/>
      <c r="AB2368" s="684"/>
    </row>
    <row r="2369" spans="22:28" x14ac:dyDescent="0.2">
      <c r="V2369" s="687"/>
      <c r="W2369" s="686" t="str">
        <f t="shared" si="43"/>
        <v>1w</v>
      </c>
      <c r="X2369" s="682" t="e">
        <f ca="1">_xll.qlCalendarAdvance(Calendar,X2368,W2369,"f",FALSE)</f>
        <v>#NAME?</v>
      </c>
      <c r="Y2369" s="681" t="e">
        <f ca="1">_xll.qlCalendarAdvance(Calendar,X2369,NDays&amp;"D")</f>
        <v>#NAME?</v>
      </c>
      <c r="Z2369" s="680" t="e">
        <f ca="1"/>
        <v>#N/A</v>
      </c>
      <c r="AA2369" s="685"/>
      <c r="AB2369" s="684"/>
    </row>
    <row r="2370" spans="22:28" x14ac:dyDescent="0.2">
      <c r="V2370" s="687"/>
      <c r="W2370" s="686" t="str">
        <f t="shared" si="43"/>
        <v>1w</v>
      </c>
      <c r="X2370" s="682" t="e">
        <f ca="1">_xll.qlCalendarAdvance(Calendar,X2369,W2370,"f",FALSE)</f>
        <v>#NAME?</v>
      </c>
      <c r="Y2370" s="681" t="e">
        <f ca="1">_xll.qlCalendarAdvance(Calendar,X2370,NDays&amp;"D")</f>
        <v>#NAME?</v>
      </c>
      <c r="Z2370" s="680" t="e">
        <f ca="1"/>
        <v>#N/A</v>
      </c>
      <c r="AA2370" s="685"/>
      <c r="AB2370" s="684"/>
    </row>
    <row r="2371" spans="22:28" x14ac:dyDescent="0.2">
      <c r="V2371" s="687"/>
      <c r="W2371" s="686" t="str">
        <f t="shared" si="43"/>
        <v>1w</v>
      </c>
      <c r="X2371" s="682" t="e">
        <f ca="1">_xll.qlCalendarAdvance(Calendar,X2370,W2371,"f",FALSE)</f>
        <v>#NAME?</v>
      </c>
      <c r="Y2371" s="681" t="e">
        <f ca="1">_xll.qlCalendarAdvance(Calendar,X2371,NDays&amp;"D")</f>
        <v>#NAME?</v>
      </c>
      <c r="Z2371" s="680" t="e">
        <f ca="1"/>
        <v>#N/A</v>
      </c>
      <c r="AA2371" s="685"/>
      <c r="AB2371" s="684"/>
    </row>
    <row r="2372" spans="22:28" x14ac:dyDescent="0.2">
      <c r="V2372" s="687"/>
      <c r="W2372" s="686" t="str">
        <f t="shared" si="43"/>
        <v>1w</v>
      </c>
      <c r="X2372" s="682" t="e">
        <f ca="1">_xll.qlCalendarAdvance(Calendar,X2371,W2372,"f",FALSE)</f>
        <v>#NAME?</v>
      </c>
      <c r="Y2372" s="681" t="e">
        <f ca="1">_xll.qlCalendarAdvance(Calendar,X2372,NDays&amp;"D")</f>
        <v>#NAME?</v>
      </c>
      <c r="Z2372" s="680" t="e">
        <f ca="1"/>
        <v>#N/A</v>
      </c>
      <c r="AA2372" s="685"/>
      <c r="AB2372" s="684"/>
    </row>
    <row r="2373" spans="22:28" x14ac:dyDescent="0.2">
      <c r="V2373" s="687"/>
      <c r="W2373" s="686" t="str">
        <f t="shared" si="43"/>
        <v>1w</v>
      </c>
      <c r="X2373" s="682" t="e">
        <f ca="1">_xll.qlCalendarAdvance(Calendar,X2372,W2373,"f",FALSE)</f>
        <v>#NAME?</v>
      </c>
      <c r="Y2373" s="681" t="e">
        <f ca="1">_xll.qlCalendarAdvance(Calendar,X2373,NDays&amp;"D")</f>
        <v>#NAME?</v>
      </c>
      <c r="Z2373" s="680" t="e">
        <f ca="1"/>
        <v>#N/A</v>
      </c>
      <c r="AA2373" s="685"/>
      <c r="AB2373" s="684"/>
    </row>
    <row r="2374" spans="22:28" x14ac:dyDescent="0.2">
      <c r="V2374" s="687"/>
      <c r="W2374" s="686" t="str">
        <f t="shared" si="43"/>
        <v>1w</v>
      </c>
      <c r="X2374" s="682" t="e">
        <f ca="1">_xll.qlCalendarAdvance(Calendar,X2373,W2374,"f",FALSE)</f>
        <v>#NAME?</v>
      </c>
      <c r="Y2374" s="681" t="e">
        <f ca="1">_xll.qlCalendarAdvance(Calendar,X2374,NDays&amp;"D")</f>
        <v>#NAME?</v>
      </c>
      <c r="Z2374" s="680" t="e">
        <f ca="1"/>
        <v>#N/A</v>
      </c>
      <c r="AA2374" s="685"/>
      <c r="AB2374" s="684"/>
    </row>
    <row r="2375" spans="22:28" x14ac:dyDescent="0.2">
      <c r="V2375" s="687"/>
      <c r="W2375" s="686" t="str">
        <f t="shared" si="43"/>
        <v>1w</v>
      </c>
      <c r="X2375" s="682" t="e">
        <f ca="1">_xll.qlCalendarAdvance(Calendar,X2374,W2375,"f",FALSE)</f>
        <v>#NAME?</v>
      </c>
      <c r="Y2375" s="681" t="e">
        <f ca="1">_xll.qlCalendarAdvance(Calendar,X2375,NDays&amp;"D")</f>
        <v>#NAME?</v>
      </c>
      <c r="Z2375" s="680" t="e">
        <f ca="1"/>
        <v>#N/A</v>
      </c>
      <c r="AA2375" s="685"/>
      <c r="AB2375" s="684"/>
    </row>
    <row r="2376" spans="22:28" x14ac:dyDescent="0.2">
      <c r="V2376" s="687"/>
      <c r="W2376" s="686" t="str">
        <f t="shared" si="43"/>
        <v>1w</v>
      </c>
      <c r="X2376" s="682" t="e">
        <f ca="1">_xll.qlCalendarAdvance(Calendar,X2375,W2376,"f",FALSE)</f>
        <v>#NAME?</v>
      </c>
      <c r="Y2376" s="681" t="e">
        <f ca="1">_xll.qlCalendarAdvance(Calendar,X2376,NDays&amp;"D")</f>
        <v>#NAME?</v>
      </c>
      <c r="Z2376" s="680" t="e">
        <f ca="1"/>
        <v>#N/A</v>
      </c>
      <c r="AA2376" s="685"/>
      <c r="AB2376" s="684"/>
    </row>
    <row r="2377" spans="22:28" x14ac:dyDescent="0.2">
      <c r="V2377" s="687"/>
      <c r="W2377" s="686" t="str">
        <f t="shared" si="43"/>
        <v>1w</v>
      </c>
      <c r="X2377" s="682" t="e">
        <f ca="1">_xll.qlCalendarAdvance(Calendar,X2376,W2377,"f",FALSE)</f>
        <v>#NAME?</v>
      </c>
      <c r="Y2377" s="681" t="e">
        <f ca="1">_xll.qlCalendarAdvance(Calendar,X2377,NDays&amp;"D")</f>
        <v>#NAME?</v>
      </c>
      <c r="Z2377" s="680" t="e">
        <f ca="1"/>
        <v>#N/A</v>
      </c>
      <c r="AA2377" s="685"/>
      <c r="AB2377" s="684"/>
    </row>
    <row r="2378" spans="22:28" x14ac:dyDescent="0.2">
      <c r="V2378" s="687"/>
      <c r="W2378" s="686" t="str">
        <f t="shared" si="43"/>
        <v>1w</v>
      </c>
      <c r="X2378" s="682" t="e">
        <f ca="1">_xll.qlCalendarAdvance(Calendar,X2377,W2378,"f",FALSE)</f>
        <v>#NAME?</v>
      </c>
      <c r="Y2378" s="681" t="e">
        <f ca="1">_xll.qlCalendarAdvance(Calendar,X2378,NDays&amp;"D")</f>
        <v>#NAME?</v>
      </c>
      <c r="Z2378" s="680" t="e">
        <f ca="1"/>
        <v>#N/A</v>
      </c>
      <c r="AA2378" s="685"/>
      <c r="AB2378" s="684"/>
    </row>
    <row r="2379" spans="22:28" x14ac:dyDescent="0.2">
      <c r="V2379" s="687"/>
      <c r="W2379" s="686" t="str">
        <f t="shared" si="43"/>
        <v>1w</v>
      </c>
      <c r="X2379" s="682" t="e">
        <f ca="1">_xll.qlCalendarAdvance(Calendar,X2378,W2379,"f",FALSE)</f>
        <v>#NAME?</v>
      </c>
      <c r="Y2379" s="681" t="e">
        <f ca="1">_xll.qlCalendarAdvance(Calendar,X2379,NDays&amp;"D")</f>
        <v>#NAME?</v>
      </c>
      <c r="Z2379" s="680" t="e">
        <f ca="1"/>
        <v>#N/A</v>
      </c>
      <c r="AA2379" s="685"/>
      <c r="AB2379" s="684"/>
    </row>
    <row r="2380" spans="22:28" x14ac:dyDescent="0.2">
      <c r="V2380" s="687"/>
      <c r="W2380" s="686" t="str">
        <f t="shared" si="43"/>
        <v>1w</v>
      </c>
      <c r="X2380" s="682" t="e">
        <f ca="1">_xll.qlCalendarAdvance(Calendar,X2379,W2380,"f",FALSE)</f>
        <v>#NAME?</v>
      </c>
      <c r="Y2380" s="681" t="e">
        <f ca="1">_xll.qlCalendarAdvance(Calendar,X2380,NDays&amp;"D")</f>
        <v>#NAME?</v>
      </c>
      <c r="Z2380" s="680" t="e">
        <f ca="1"/>
        <v>#N/A</v>
      </c>
      <c r="AA2380" s="685"/>
      <c r="AB2380" s="684"/>
    </row>
    <row r="2381" spans="22:28" x14ac:dyDescent="0.2">
      <c r="V2381" s="687"/>
      <c r="W2381" s="686" t="str">
        <f t="shared" si="43"/>
        <v>1w</v>
      </c>
      <c r="X2381" s="682" t="e">
        <f ca="1">_xll.qlCalendarAdvance(Calendar,X2380,W2381,"f",FALSE)</f>
        <v>#NAME?</v>
      </c>
      <c r="Y2381" s="681" t="e">
        <f ca="1">_xll.qlCalendarAdvance(Calendar,X2381,NDays&amp;"D")</f>
        <v>#NAME?</v>
      </c>
      <c r="Z2381" s="680" t="e">
        <f ca="1"/>
        <v>#N/A</v>
      </c>
      <c r="AA2381" s="685"/>
      <c r="AB2381" s="684"/>
    </row>
    <row r="2382" spans="22:28" x14ac:dyDescent="0.2">
      <c r="V2382" s="687"/>
      <c r="W2382" s="686" t="str">
        <f t="shared" si="43"/>
        <v>1w</v>
      </c>
      <c r="X2382" s="682" t="e">
        <f ca="1">_xll.qlCalendarAdvance(Calendar,X2381,W2382,"f",FALSE)</f>
        <v>#NAME?</v>
      </c>
      <c r="Y2382" s="681" t="e">
        <f ca="1">_xll.qlCalendarAdvance(Calendar,X2382,NDays&amp;"D")</f>
        <v>#NAME?</v>
      </c>
      <c r="Z2382" s="680" t="e">
        <f ca="1"/>
        <v>#N/A</v>
      </c>
      <c r="AA2382" s="685"/>
      <c r="AB2382" s="684"/>
    </row>
    <row r="2383" spans="22:28" x14ac:dyDescent="0.2">
      <c r="V2383" s="687"/>
      <c r="W2383" s="686" t="str">
        <f t="shared" si="43"/>
        <v>1w</v>
      </c>
      <c r="X2383" s="682" t="e">
        <f ca="1">_xll.qlCalendarAdvance(Calendar,X2382,W2383,"f",FALSE)</f>
        <v>#NAME?</v>
      </c>
      <c r="Y2383" s="681" t="e">
        <f ca="1">_xll.qlCalendarAdvance(Calendar,X2383,NDays&amp;"D")</f>
        <v>#NAME?</v>
      </c>
      <c r="Z2383" s="680" t="e">
        <f ca="1"/>
        <v>#N/A</v>
      </c>
      <c r="AA2383" s="685"/>
      <c r="AB2383" s="684"/>
    </row>
    <row r="2384" spans="22:28" x14ac:dyDescent="0.2">
      <c r="V2384" s="687"/>
      <c r="W2384" s="686" t="str">
        <f t="shared" si="43"/>
        <v>1w</v>
      </c>
      <c r="X2384" s="682" t="e">
        <f ca="1">_xll.qlCalendarAdvance(Calendar,X2383,W2384,"f",FALSE)</f>
        <v>#NAME?</v>
      </c>
      <c r="Y2384" s="681" t="e">
        <f ca="1">_xll.qlCalendarAdvance(Calendar,X2384,NDays&amp;"D")</f>
        <v>#NAME?</v>
      </c>
      <c r="Z2384" s="680" t="e">
        <f ca="1"/>
        <v>#N/A</v>
      </c>
      <c r="AA2384" s="685"/>
      <c r="AB2384" s="684"/>
    </row>
    <row r="2385" spans="22:28" x14ac:dyDescent="0.2">
      <c r="V2385" s="687"/>
      <c r="W2385" s="686" t="str">
        <f t="shared" si="43"/>
        <v>1w</v>
      </c>
      <c r="X2385" s="682" t="e">
        <f ca="1">_xll.qlCalendarAdvance(Calendar,X2384,W2385,"f",FALSE)</f>
        <v>#NAME?</v>
      </c>
      <c r="Y2385" s="681" t="e">
        <f ca="1">_xll.qlCalendarAdvance(Calendar,X2385,NDays&amp;"D")</f>
        <v>#NAME?</v>
      </c>
      <c r="Z2385" s="680" t="e">
        <f ca="1"/>
        <v>#N/A</v>
      </c>
      <c r="AA2385" s="685"/>
      <c r="AB2385" s="684"/>
    </row>
    <row r="2386" spans="22:28" x14ac:dyDescent="0.2">
      <c r="V2386" s="687"/>
      <c r="W2386" s="686" t="str">
        <f t="shared" ref="W2386:W2449" si="44">W2385</f>
        <v>1w</v>
      </c>
      <c r="X2386" s="682" t="e">
        <f ca="1">_xll.qlCalendarAdvance(Calendar,X2385,W2386,"f",FALSE)</f>
        <v>#NAME?</v>
      </c>
      <c r="Y2386" s="681" t="e">
        <f ca="1">_xll.qlCalendarAdvance(Calendar,X2386,NDays&amp;"D")</f>
        <v>#NAME?</v>
      </c>
      <c r="Z2386" s="680" t="e">
        <f ca="1"/>
        <v>#N/A</v>
      </c>
      <c r="AA2386" s="685"/>
      <c r="AB2386" s="684"/>
    </row>
    <row r="2387" spans="22:28" x14ac:dyDescent="0.2">
      <c r="V2387" s="687"/>
      <c r="W2387" s="686" t="str">
        <f t="shared" si="44"/>
        <v>1w</v>
      </c>
      <c r="X2387" s="682" t="e">
        <f ca="1">_xll.qlCalendarAdvance(Calendar,X2386,W2387,"f",FALSE)</f>
        <v>#NAME?</v>
      </c>
      <c r="Y2387" s="681" t="e">
        <f ca="1">_xll.qlCalendarAdvance(Calendar,X2387,NDays&amp;"D")</f>
        <v>#NAME?</v>
      </c>
      <c r="Z2387" s="680" t="e">
        <f ca="1"/>
        <v>#N/A</v>
      </c>
      <c r="AA2387" s="685"/>
      <c r="AB2387" s="684"/>
    </row>
    <row r="2388" spans="22:28" x14ac:dyDescent="0.2">
      <c r="V2388" s="687"/>
      <c r="W2388" s="686" t="str">
        <f t="shared" si="44"/>
        <v>1w</v>
      </c>
      <c r="X2388" s="682" t="e">
        <f ca="1">_xll.qlCalendarAdvance(Calendar,X2387,W2388,"f",FALSE)</f>
        <v>#NAME?</v>
      </c>
      <c r="Y2388" s="681" t="e">
        <f ca="1">_xll.qlCalendarAdvance(Calendar,X2388,NDays&amp;"D")</f>
        <v>#NAME?</v>
      </c>
      <c r="Z2388" s="680" t="e">
        <f ca="1"/>
        <v>#N/A</v>
      </c>
      <c r="AA2388" s="685"/>
      <c r="AB2388" s="684"/>
    </row>
    <row r="2389" spans="22:28" x14ac:dyDescent="0.2">
      <c r="V2389" s="687"/>
      <c r="W2389" s="686" t="str">
        <f t="shared" si="44"/>
        <v>1w</v>
      </c>
      <c r="X2389" s="682" t="e">
        <f ca="1">_xll.qlCalendarAdvance(Calendar,X2388,W2389,"f",FALSE)</f>
        <v>#NAME?</v>
      </c>
      <c r="Y2389" s="681" t="e">
        <f ca="1">_xll.qlCalendarAdvance(Calendar,X2389,NDays&amp;"D")</f>
        <v>#NAME?</v>
      </c>
      <c r="Z2389" s="680" t="e">
        <f ca="1"/>
        <v>#N/A</v>
      </c>
      <c r="AA2389" s="685"/>
      <c r="AB2389" s="684"/>
    </row>
    <row r="2390" spans="22:28" x14ac:dyDescent="0.2">
      <c r="V2390" s="687"/>
      <c r="W2390" s="686" t="str">
        <f t="shared" si="44"/>
        <v>1w</v>
      </c>
      <c r="X2390" s="682" t="e">
        <f ca="1">_xll.qlCalendarAdvance(Calendar,X2389,W2390,"f",FALSE)</f>
        <v>#NAME?</v>
      </c>
      <c r="Y2390" s="681" t="e">
        <f ca="1">_xll.qlCalendarAdvance(Calendar,X2390,NDays&amp;"D")</f>
        <v>#NAME?</v>
      </c>
      <c r="Z2390" s="680" t="e">
        <f ca="1"/>
        <v>#N/A</v>
      </c>
      <c r="AA2390" s="685"/>
      <c r="AB2390" s="684"/>
    </row>
    <row r="2391" spans="22:28" x14ac:dyDescent="0.2">
      <c r="V2391" s="687"/>
      <c r="W2391" s="686" t="str">
        <f t="shared" si="44"/>
        <v>1w</v>
      </c>
      <c r="X2391" s="682" t="e">
        <f ca="1">_xll.qlCalendarAdvance(Calendar,X2390,W2391,"f",FALSE)</f>
        <v>#NAME?</v>
      </c>
      <c r="Y2391" s="681" t="e">
        <f ca="1">_xll.qlCalendarAdvance(Calendar,X2391,NDays&amp;"D")</f>
        <v>#NAME?</v>
      </c>
      <c r="Z2391" s="680" t="e">
        <f ca="1"/>
        <v>#N/A</v>
      </c>
      <c r="AA2391" s="685"/>
      <c r="AB2391" s="684"/>
    </row>
    <row r="2392" spans="22:28" x14ac:dyDescent="0.2">
      <c r="V2392" s="687"/>
      <c r="W2392" s="686" t="str">
        <f t="shared" si="44"/>
        <v>1w</v>
      </c>
      <c r="X2392" s="682" t="e">
        <f ca="1">_xll.qlCalendarAdvance(Calendar,X2391,W2392,"f",FALSE)</f>
        <v>#NAME?</v>
      </c>
      <c r="Y2392" s="681" t="e">
        <f ca="1">_xll.qlCalendarAdvance(Calendar,X2392,NDays&amp;"D")</f>
        <v>#NAME?</v>
      </c>
      <c r="Z2392" s="680" t="e">
        <f ca="1"/>
        <v>#N/A</v>
      </c>
      <c r="AA2392" s="685"/>
      <c r="AB2392" s="684"/>
    </row>
    <row r="2393" spans="22:28" x14ac:dyDescent="0.2">
      <c r="V2393" s="687"/>
      <c r="W2393" s="686" t="str">
        <f t="shared" si="44"/>
        <v>1w</v>
      </c>
      <c r="X2393" s="682" t="e">
        <f ca="1">_xll.qlCalendarAdvance(Calendar,X2392,W2393,"f",FALSE)</f>
        <v>#NAME?</v>
      </c>
      <c r="Y2393" s="681" t="e">
        <f ca="1">_xll.qlCalendarAdvance(Calendar,X2393,NDays&amp;"D")</f>
        <v>#NAME?</v>
      </c>
      <c r="Z2393" s="680" t="e">
        <f ca="1"/>
        <v>#N/A</v>
      </c>
      <c r="AA2393" s="685"/>
      <c r="AB2393" s="684"/>
    </row>
    <row r="2394" spans="22:28" x14ac:dyDescent="0.2">
      <c r="V2394" s="687"/>
      <c r="W2394" s="686" t="str">
        <f t="shared" si="44"/>
        <v>1w</v>
      </c>
      <c r="X2394" s="682" t="e">
        <f ca="1">_xll.qlCalendarAdvance(Calendar,X2393,W2394,"f",FALSE)</f>
        <v>#NAME?</v>
      </c>
      <c r="Y2394" s="681" t="e">
        <f ca="1">_xll.qlCalendarAdvance(Calendar,X2394,NDays&amp;"D")</f>
        <v>#NAME?</v>
      </c>
      <c r="Z2394" s="680" t="e">
        <f ca="1"/>
        <v>#N/A</v>
      </c>
      <c r="AA2394" s="685"/>
      <c r="AB2394" s="684"/>
    </row>
    <row r="2395" spans="22:28" x14ac:dyDescent="0.2">
      <c r="V2395" s="687"/>
      <c r="W2395" s="686" t="str">
        <f t="shared" si="44"/>
        <v>1w</v>
      </c>
      <c r="X2395" s="682" t="e">
        <f ca="1">_xll.qlCalendarAdvance(Calendar,X2394,W2395,"f",FALSE)</f>
        <v>#NAME?</v>
      </c>
      <c r="Y2395" s="681" t="e">
        <f ca="1">_xll.qlCalendarAdvance(Calendar,X2395,NDays&amp;"D")</f>
        <v>#NAME?</v>
      </c>
      <c r="Z2395" s="680" t="e">
        <f ca="1"/>
        <v>#N/A</v>
      </c>
      <c r="AA2395" s="685"/>
      <c r="AB2395" s="684"/>
    </row>
    <row r="2396" spans="22:28" x14ac:dyDescent="0.2">
      <c r="V2396" s="687"/>
      <c r="W2396" s="686" t="str">
        <f t="shared" si="44"/>
        <v>1w</v>
      </c>
      <c r="X2396" s="682" t="e">
        <f ca="1">_xll.qlCalendarAdvance(Calendar,X2395,W2396,"f",FALSE)</f>
        <v>#NAME?</v>
      </c>
      <c r="Y2396" s="681" t="e">
        <f ca="1">_xll.qlCalendarAdvance(Calendar,X2396,NDays&amp;"D")</f>
        <v>#NAME?</v>
      </c>
      <c r="Z2396" s="680" t="e">
        <f ca="1"/>
        <v>#N/A</v>
      </c>
      <c r="AA2396" s="685"/>
      <c r="AB2396" s="684"/>
    </row>
    <row r="2397" spans="22:28" x14ac:dyDescent="0.2">
      <c r="V2397" s="687"/>
      <c r="W2397" s="686" t="str">
        <f t="shared" si="44"/>
        <v>1w</v>
      </c>
      <c r="X2397" s="682" t="e">
        <f ca="1">_xll.qlCalendarAdvance(Calendar,X2396,W2397,"f",FALSE)</f>
        <v>#NAME?</v>
      </c>
      <c r="Y2397" s="681" t="e">
        <f ca="1">_xll.qlCalendarAdvance(Calendar,X2397,NDays&amp;"D")</f>
        <v>#NAME?</v>
      </c>
      <c r="Z2397" s="680" t="e">
        <f ca="1"/>
        <v>#N/A</v>
      </c>
      <c r="AA2397" s="685"/>
      <c r="AB2397" s="684"/>
    </row>
    <row r="2398" spans="22:28" x14ac:dyDescent="0.2">
      <c r="V2398" s="687"/>
      <c r="W2398" s="686" t="str">
        <f t="shared" si="44"/>
        <v>1w</v>
      </c>
      <c r="X2398" s="682" t="e">
        <f ca="1">_xll.qlCalendarAdvance(Calendar,X2397,W2398,"f",FALSE)</f>
        <v>#NAME?</v>
      </c>
      <c r="Y2398" s="681" t="e">
        <f ca="1">_xll.qlCalendarAdvance(Calendar,X2398,NDays&amp;"D")</f>
        <v>#NAME?</v>
      </c>
      <c r="Z2398" s="680" t="e">
        <f ca="1"/>
        <v>#N/A</v>
      </c>
      <c r="AA2398" s="685"/>
      <c r="AB2398" s="684"/>
    </row>
    <row r="2399" spans="22:28" x14ac:dyDescent="0.2">
      <c r="V2399" s="687"/>
      <c r="W2399" s="686" t="str">
        <f t="shared" si="44"/>
        <v>1w</v>
      </c>
      <c r="X2399" s="682" t="e">
        <f ca="1">_xll.qlCalendarAdvance(Calendar,X2398,W2399,"f",FALSE)</f>
        <v>#NAME?</v>
      </c>
      <c r="Y2399" s="681" t="e">
        <f ca="1">_xll.qlCalendarAdvance(Calendar,X2399,NDays&amp;"D")</f>
        <v>#NAME?</v>
      </c>
      <c r="Z2399" s="680" t="e">
        <f ca="1"/>
        <v>#N/A</v>
      </c>
      <c r="AA2399" s="685"/>
      <c r="AB2399" s="684"/>
    </row>
    <row r="2400" spans="22:28" x14ac:dyDescent="0.2">
      <c r="V2400" s="687"/>
      <c r="W2400" s="686" t="str">
        <f t="shared" si="44"/>
        <v>1w</v>
      </c>
      <c r="X2400" s="682" t="e">
        <f ca="1">_xll.qlCalendarAdvance(Calendar,X2399,W2400,"f",FALSE)</f>
        <v>#NAME?</v>
      </c>
      <c r="Y2400" s="681" t="e">
        <f ca="1">_xll.qlCalendarAdvance(Calendar,X2400,NDays&amp;"D")</f>
        <v>#NAME?</v>
      </c>
      <c r="Z2400" s="680" t="e">
        <f ca="1"/>
        <v>#N/A</v>
      </c>
      <c r="AA2400" s="685"/>
      <c r="AB2400" s="684"/>
    </row>
    <row r="2401" spans="22:28" x14ac:dyDescent="0.2">
      <c r="V2401" s="687"/>
      <c r="W2401" s="686" t="str">
        <f t="shared" si="44"/>
        <v>1w</v>
      </c>
      <c r="X2401" s="682" t="e">
        <f ca="1">_xll.qlCalendarAdvance(Calendar,X2400,W2401,"f",FALSE)</f>
        <v>#NAME?</v>
      </c>
      <c r="Y2401" s="681" t="e">
        <f ca="1">_xll.qlCalendarAdvance(Calendar,X2401,NDays&amp;"D")</f>
        <v>#NAME?</v>
      </c>
      <c r="Z2401" s="680" t="e">
        <f ca="1"/>
        <v>#N/A</v>
      </c>
      <c r="AA2401" s="685"/>
      <c r="AB2401" s="684"/>
    </row>
    <row r="2402" spans="22:28" x14ac:dyDescent="0.2">
      <c r="V2402" s="687"/>
      <c r="W2402" s="686" t="str">
        <f t="shared" si="44"/>
        <v>1w</v>
      </c>
      <c r="X2402" s="682" t="e">
        <f ca="1">_xll.qlCalendarAdvance(Calendar,X2401,W2402,"f",FALSE)</f>
        <v>#NAME?</v>
      </c>
      <c r="Y2402" s="681" t="e">
        <f ca="1">_xll.qlCalendarAdvance(Calendar,X2402,NDays&amp;"D")</f>
        <v>#NAME?</v>
      </c>
      <c r="Z2402" s="680" t="e">
        <f ca="1"/>
        <v>#N/A</v>
      </c>
      <c r="AA2402" s="685"/>
      <c r="AB2402" s="684"/>
    </row>
    <row r="2403" spans="22:28" x14ac:dyDescent="0.2">
      <c r="V2403" s="687"/>
      <c r="W2403" s="686" t="str">
        <f t="shared" si="44"/>
        <v>1w</v>
      </c>
      <c r="X2403" s="682" t="e">
        <f ca="1">_xll.qlCalendarAdvance(Calendar,X2402,W2403,"f",FALSE)</f>
        <v>#NAME?</v>
      </c>
      <c r="Y2403" s="681" t="e">
        <f ca="1">_xll.qlCalendarAdvance(Calendar,X2403,NDays&amp;"D")</f>
        <v>#NAME?</v>
      </c>
      <c r="Z2403" s="680" t="e">
        <f ca="1"/>
        <v>#N/A</v>
      </c>
      <c r="AA2403" s="685"/>
      <c r="AB2403" s="684"/>
    </row>
    <row r="2404" spans="22:28" x14ac:dyDescent="0.2">
      <c r="V2404" s="687"/>
      <c r="W2404" s="686" t="str">
        <f t="shared" si="44"/>
        <v>1w</v>
      </c>
      <c r="X2404" s="682" t="e">
        <f ca="1">_xll.qlCalendarAdvance(Calendar,X2403,W2404,"f",FALSE)</f>
        <v>#NAME?</v>
      </c>
      <c r="Y2404" s="681" t="e">
        <f ca="1">_xll.qlCalendarAdvance(Calendar,X2404,NDays&amp;"D")</f>
        <v>#NAME?</v>
      </c>
      <c r="Z2404" s="680" t="e">
        <f ca="1"/>
        <v>#N/A</v>
      </c>
      <c r="AA2404" s="685"/>
      <c r="AB2404" s="684"/>
    </row>
    <row r="2405" spans="22:28" x14ac:dyDescent="0.2">
      <c r="V2405" s="687"/>
      <c r="W2405" s="686" t="str">
        <f t="shared" si="44"/>
        <v>1w</v>
      </c>
      <c r="X2405" s="682" t="e">
        <f ca="1">_xll.qlCalendarAdvance(Calendar,X2404,W2405,"f",FALSE)</f>
        <v>#NAME?</v>
      </c>
      <c r="Y2405" s="681" t="e">
        <f ca="1">_xll.qlCalendarAdvance(Calendar,X2405,NDays&amp;"D")</f>
        <v>#NAME?</v>
      </c>
      <c r="Z2405" s="680" t="e">
        <f ca="1"/>
        <v>#N/A</v>
      </c>
      <c r="AA2405" s="685"/>
      <c r="AB2405" s="684"/>
    </row>
    <row r="2406" spans="22:28" x14ac:dyDescent="0.2">
      <c r="V2406" s="687"/>
      <c r="W2406" s="686" t="str">
        <f t="shared" si="44"/>
        <v>1w</v>
      </c>
      <c r="X2406" s="682" t="e">
        <f ca="1">_xll.qlCalendarAdvance(Calendar,X2405,W2406,"f",FALSE)</f>
        <v>#NAME?</v>
      </c>
      <c r="Y2406" s="681" t="e">
        <f ca="1">_xll.qlCalendarAdvance(Calendar,X2406,NDays&amp;"D")</f>
        <v>#NAME?</v>
      </c>
      <c r="Z2406" s="680" t="e">
        <f ca="1"/>
        <v>#N/A</v>
      </c>
      <c r="AA2406" s="685"/>
      <c r="AB2406" s="684"/>
    </row>
    <row r="2407" spans="22:28" x14ac:dyDescent="0.2">
      <c r="V2407" s="687"/>
      <c r="W2407" s="686" t="str">
        <f t="shared" si="44"/>
        <v>1w</v>
      </c>
      <c r="X2407" s="682" t="e">
        <f ca="1">_xll.qlCalendarAdvance(Calendar,X2406,W2407,"f",FALSE)</f>
        <v>#NAME?</v>
      </c>
      <c r="Y2407" s="681" t="e">
        <f ca="1">_xll.qlCalendarAdvance(Calendar,X2407,NDays&amp;"D")</f>
        <v>#NAME?</v>
      </c>
      <c r="Z2407" s="680" t="e">
        <f ca="1"/>
        <v>#N/A</v>
      </c>
      <c r="AA2407" s="685"/>
      <c r="AB2407" s="684"/>
    </row>
    <row r="2408" spans="22:28" x14ac:dyDescent="0.2">
      <c r="V2408" s="687"/>
      <c r="W2408" s="686" t="str">
        <f t="shared" si="44"/>
        <v>1w</v>
      </c>
      <c r="X2408" s="682" t="e">
        <f ca="1">_xll.qlCalendarAdvance(Calendar,X2407,W2408,"f",FALSE)</f>
        <v>#NAME?</v>
      </c>
      <c r="Y2408" s="681" t="e">
        <f ca="1">_xll.qlCalendarAdvance(Calendar,X2408,NDays&amp;"D")</f>
        <v>#NAME?</v>
      </c>
      <c r="Z2408" s="680" t="e">
        <f ca="1"/>
        <v>#N/A</v>
      </c>
      <c r="AA2408" s="685"/>
      <c r="AB2408" s="684"/>
    </row>
    <row r="2409" spans="22:28" x14ac:dyDescent="0.2">
      <c r="V2409" s="687"/>
      <c r="W2409" s="686" t="str">
        <f t="shared" si="44"/>
        <v>1w</v>
      </c>
      <c r="X2409" s="682" t="e">
        <f ca="1">_xll.qlCalendarAdvance(Calendar,X2408,W2409,"f",FALSE)</f>
        <v>#NAME?</v>
      </c>
      <c r="Y2409" s="681" t="e">
        <f ca="1">_xll.qlCalendarAdvance(Calendar,X2409,NDays&amp;"D")</f>
        <v>#NAME?</v>
      </c>
      <c r="Z2409" s="680" t="e">
        <f ca="1"/>
        <v>#N/A</v>
      </c>
      <c r="AA2409" s="685"/>
      <c r="AB2409" s="684"/>
    </row>
    <row r="2410" spans="22:28" x14ac:dyDescent="0.2">
      <c r="V2410" s="687"/>
      <c r="W2410" s="686" t="str">
        <f t="shared" si="44"/>
        <v>1w</v>
      </c>
      <c r="X2410" s="682" t="e">
        <f ca="1">_xll.qlCalendarAdvance(Calendar,X2409,W2410,"f",FALSE)</f>
        <v>#NAME?</v>
      </c>
      <c r="Y2410" s="681" t="e">
        <f ca="1">_xll.qlCalendarAdvance(Calendar,X2410,NDays&amp;"D")</f>
        <v>#NAME?</v>
      </c>
      <c r="Z2410" s="680" t="e">
        <f ca="1"/>
        <v>#N/A</v>
      </c>
      <c r="AA2410" s="685"/>
      <c r="AB2410" s="684"/>
    </row>
    <row r="2411" spans="22:28" x14ac:dyDescent="0.2">
      <c r="V2411" s="687"/>
      <c r="W2411" s="686" t="str">
        <f t="shared" si="44"/>
        <v>1w</v>
      </c>
      <c r="X2411" s="682" t="e">
        <f ca="1">_xll.qlCalendarAdvance(Calendar,X2410,W2411,"f",FALSE)</f>
        <v>#NAME?</v>
      </c>
      <c r="Y2411" s="681" t="e">
        <f ca="1">_xll.qlCalendarAdvance(Calendar,X2411,NDays&amp;"D")</f>
        <v>#NAME?</v>
      </c>
      <c r="Z2411" s="680" t="e">
        <f ca="1"/>
        <v>#N/A</v>
      </c>
      <c r="AA2411" s="685"/>
      <c r="AB2411" s="684"/>
    </row>
    <row r="2412" spans="22:28" x14ac:dyDescent="0.2">
      <c r="V2412" s="687"/>
      <c r="W2412" s="686" t="str">
        <f t="shared" si="44"/>
        <v>1w</v>
      </c>
      <c r="X2412" s="682" t="e">
        <f ca="1">_xll.qlCalendarAdvance(Calendar,X2411,W2412,"f",FALSE)</f>
        <v>#NAME?</v>
      </c>
      <c r="Y2412" s="681" t="e">
        <f ca="1">_xll.qlCalendarAdvance(Calendar,X2412,NDays&amp;"D")</f>
        <v>#NAME?</v>
      </c>
      <c r="Z2412" s="680" t="e">
        <f ca="1"/>
        <v>#N/A</v>
      </c>
      <c r="AA2412" s="685"/>
      <c r="AB2412" s="684"/>
    </row>
    <row r="2413" spans="22:28" x14ac:dyDescent="0.2">
      <c r="V2413" s="687"/>
      <c r="W2413" s="686" t="str">
        <f t="shared" si="44"/>
        <v>1w</v>
      </c>
      <c r="X2413" s="682" t="e">
        <f ca="1">_xll.qlCalendarAdvance(Calendar,X2412,W2413,"f",FALSE)</f>
        <v>#NAME?</v>
      </c>
      <c r="Y2413" s="681" t="e">
        <f ca="1">_xll.qlCalendarAdvance(Calendar,X2413,NDays&amp;"D")</f>
        <v>#NAME?</v>
      </c>
      <c r="Z2413" s="680" t="e">
        <f ca="1"/>
        <v>#N/A</v>
      </c>
      <c r="AA2413" s="685"/>
      <c r="AB2413" s="684"/>
    </row>
    <row r="2414" spans="22:28" x14ac:dyDescent="0.2">
      <c r="V2414" s="687"/>
      <c r="W2414" s="686" t="str">
        <f t="shared" si="44"/>
        <v>1w</v>
      </c>
      <c r="X2414" s="682" t="e">
        <f ca="1">_xll.qlCalendarAdvance(Calendar,X2413,W2414,"f",FALSE)</f>
        <v>#NAME?</v>
      </c>
      <c r="Y2414" s="681" t="e">
        <f ca="1">_xll.qlCalendarAdvance(Calendar,X2414,NDays&amp;"D")</f>
        <v>#NAME?</v>
      </c>
      <c r="Z2414" s="680" t="e">
        <f ca="1"/>
        <v>#N/A</v>
      </c>
      <c r="AA2414" s="685"/>
      <c r="AB2414" s="684"/>
    </row>
    <row r="2415" spans="22:28" x14ac:dyDescent="0.2">
      <c r="V2415" s="687"/>
      <c r="W2415" s="686" t="str">
        <f t="shared" si="44"/>
        <v>1w</v>
      </c>
      <c r="X2415" s="682" t="e">
        <f ca="1">_xll.qlCalendarAdvance(Calendar,X2414,W2415,"f",FALSE)</f>
        <v>#NAME?</v>
      </c>
      <c r="Y2415" s="681" t="e">
        <f ca="1">_xll.qlCalendarAdvance(Calendar,X2415,NDays&amp;"D")</f>
        <v>#NAME?</v>
      </c>
      <c r="Z2415" s="680" t="e">
        <f ca="1"/>
        <v>#N/A</v>
      </c>
      <c r="AA2415" s="685"/>
      <c r="AB2415" s="684"/>
    </row>
    <row r="2416" spans="22:28" x14ac:dyDescent="0.2">
      <c r="V2416" s="687"/>
      <c r="W2416" s="686" t="str">
        <f t="shared" si="44"/>
        <v>1w</v>
      </c>
      <c r="X2416" s="682" t="e">
        <f ca="1">_xll.qlCalendarAdvance(Calendar,X2415,W2416,"f",FALSE)</f>
        <v>#NAME?</v>
      </c>
      <c r="Y2416" s="681" t="e">
        <f ca="1">_xll.qlCalendarAdvance(Calendar,X2416,NDays&amp;"D")</f>
        <v>#NAME?</v>
      </c>
      <c r="Z2416" s="680" t="e">
        <f ca="1"/>
        <v>#N/A</v>
      </c>
      <c r="AA2416" s="685"/>
      <c r="AB2416" s="684"/>
    </row>
    <row r="2417" spans="22:28" x14ac:dyDescent="0.2">
      <c r="V2417" s="687"/>
      <c r="W2417" s="686" t="str">
        <f t="shared" si="44"/>
        <v>1w</v>
      </c>
      <c r="X2417" s="682" t="e">
        <f ca="1">_xll.qlCalendarAdvance(Calendar,X2416,W2417,"f",FALSE)</f>
        <v>#NAME?</v>
      </c>
      <c r="Y2417" s="681" t="e">
        <f ca="1">_xll.qlCalendarAdvance(Calendar,X2417,NDays&amp;"D")</f>
        <v>#NAME?</v>
      </c>
      <c r="Z2417" s="680" t="e">
        <f ca="1"/>
        <v>#N/A</v>
      </c>
      <c r="AA2417" s="685"/>
      <c r="AB2417" s="684"/>
    </row>
    <row r="2418" spans="22:28" x14ac:dyDescent="0.2">
      <c r="V2418" s="687"/>
      <c r="W2418" s="686" t="str">
        <f t="shared" si="44"/>
        <v>1w</v>
      </c>
      <c r="X2418" s="682" t="e">
        <f ca="1">_xll.qlCalendarAdvance(Calendar,X2417,W2418,"f",FALSE)</f>
        <v>#NAME?</v>
      </c>
      <c r="Y2418" s="681" t="e">
        <f ca="1">_xll.qlCalendarAdvance(Calendar,X2418,NDays&amp;"D")</f>
        <v>#NAME?</v>
      </c>
      <c r="Z2418" s="680" t="e">
        <f ca="1"/>
        <v>#N/A</v>
      </c>
      <c r="AA2418" s="685"/>
      <c r="AB2418" s="684"/>
    </row>
    <row r="2419" spans="22:28" x14ac:dyDescent="0.2">
      <c r="V2419" s="687"/>
      <c r="W2419" s="686" t="str">
        <f t="shared" si="44"/>
        <v>1w</v>
      </c>
      <c r="X2419" s="682" t="e">
        <f ca="1">_xll.qlCalendarAdvance(Calendar,X2418,W2419,"f",FALSE)</f>
        <v>#NAME?</v>
      </c>
      <c r="Y2419" s="681" t="e">
        <f ca="1">_xll.qlCalendarAdvance(Calendar,X2419,NDays&amp;"D")</f>
        <v>#NAME?</v>
      </c>
      <c r="Z2419" s="680" t="e">
        <f ca="1"/>
        <v>#N/A</v>
      </c>
      <c r="AA2419" s="685"/>
      <c r="AB2419" s="684"/>
    </row>
    <row r="2420" spans="22:28" x14ac:dyDescent="0.2">
      <c r="V2420" s="687"/>
      <c r="W2420" s="686" t="str">
        <f t="shared" si="44"/>
        <v>1w</v>
      </c>
      <c r="X2420" s="682" t="e">
        <f ca="1">_xll.qlCalendarAdvance(Calendar,X2419,W2420,"f",FALSE)</f>
        <v>#NAME?</v>
      </c>
      <c r="Y2420" s="681" t="e">
        <f ca="1">_xll.qlCalendarAdvance(Calendar,X2420,NDays&amp;"D")</f>
        <v>#NAME?</v>
      </c>
      <c r="Z2420" s="680" t="e">
        <f ca="1"/>
        <v>#N/A</v>
      </c>
      <c r="AA2420" s="685"/>
      <c r="AB2420" s="684"/>
    </row>
    <row r="2421" spans="22:28" x14ac:dyDescent="0.2">
      <c r="V2421" s="687"/>
      <c r="W2421" s="686" t="str">
        <f t="shared" si="44"/>
        <v>1w</v>
      </c>
      <c r="X2421" s="682" t="e">
        <f ca="1">_xll.qlCalendarAdvance(Calendar,X2420,W2421,"f",FALSE)</f>
        <v>#NAME?</v>
      </c>
      <c r="Y2421" s="681" t="e">
        <f ca="1">_xll.qlCalendarAdvance(Calendar,X2421,NDays&amp;"D")</f>
        <v>#NAME?</v>
      </c>
      <c r="Z2421" s="680" t="e">
        <f ca="1"/>
        <v>#N/A</v>
      </c>
      <c r="AA2421" s="685"/>
      <c r="AB2421" s="684"/>
    </row>
    <row r="2422" spans="22:28" x14ac:dyDescent="0.2">
      <c r="V2422" s="687"/>
      <c r="W2422" s="686" t="str">
        <f t="shared" si="44"/>
        <v>1w</v>
      </c>
      <c r="X2422" s="682" t="e">
        <f ca="1">_xll.qlCalendarAdvance(Calendar,X2421,W2422,"f",FALSE)</f>
        <v>#NAME?</v>
      </c>
      <c r="Y2422" s="681" t="e">
        <f ca="1">_xll.qlCalendarAdvance(Calendar,X2422,NDays&amp;"D")</f>
        <v>#NAME?</v>
      </c>
      <c r="Z2422" s="680" t="e">
        <f ca="1"/>
        <v>#N/A</v>
      </c>
      <c r="AA2422" s="685"/>
      <c r="AB2422" s="684"/>
    </row>
    <row r="2423" spans="22:28" x14ac:dyDescent="0.2">
      <c r="V2423" s="687"/>
      <c r="W2423" s="686" t="str">
        <f t="shared" si="44"/>
        <v>1w</v>
      </c>
      <c r="X2423" s="682" t="e">
        <f ca="1">_xll.qlCalendarAdvance(Calendar,X2422,W2423,"f",FALSE)</f>
        <v>#NAME?</v>
      </c>
      <c r="Y2423" s="681" t="e">
        <f ca="1">_xll.qlCalendarAdvance(Calendar,X2423,NDays&amp;"D")</f>
        <v>#NAME?</v>
      </c>
      <c r="Z2423" s="680" t="e">
        <f ca="1"/>
        <v>#N/A</v>
      </c>
      <c r="AA2423" s="685"/>
      <c r="AB2423" s="684"/>
    </row>
    <row r="2424" spans="22:28" x14ac:dyDescent="0.2">
      <c r="V2424" s="687"/>
      <c r="W2424" s="686" t="str">
        <f t="shared" si="44"/>
        <v>1w</v>
      </c>
      <c r="X2424" s="682" t="e">
        <f ca="1">_xll.qlCalendarAdvance(Calendar,X2423,W2424,"f",FALSE)</f>
        <v>#NAME?</v>
      </c>
      <c r="Y2424" s="681" t="e">
        <f ca="1">_xll.qlCalendarAdvance(Calendar,X2424,NDays&amp;"D")</f>
        <v>#NAME?</v>
      </c>
      <c r="Z2424" s="680" t="e">
        <f ca="1"/>
        <v>#N/A</v>
      </c>
      <c r="AA2424" s="685"/>
      <c r="AB2424" s="684"/>
    </row>
    <row r="2425" spans="22:28" x14ac:dyDescent="0.2">
      <c r="V2425" s="687"/>
      <c r="W2425" s="686" t="str">
        <f t="shared" si="44"/>
        <v>1w</v>
      </c>
      <c r="X2425" s="682" t="e">
        <f ca="1">_xll.qlCalendarAdvance(Calendar,X2424,W2425,"f",FALSE)</f>
        <v>#NAME?</v>
      </c>
      <c r="Y2425" s="681" t="e">
        <f ca="1">_xll.qlCalendarAdvance(Calendar,X2425,NDays&amp;"D")</f>
        <v>#NAME?</v>
      </c>
      <c r="Z2425" s="680" t="e">
        <f ca="1"/>
        <v>#N/A</v>
      </c>
      <c r="AA2425" s="685"/>
      <c r="AB2425" s="684"/>
    </row>
    <row r="2426" spans="22:28" x14ac:dyDescent="0.2">
      <c r="V2426" s="687"/>
      <c r="W2426" s="686" t="str">
        <f t="shared" si="44"/>
        <v>1w</v>
      </c>
      <c r="X2426" s="682" t="e">
        <f ca="1">_xll.qlCalendarAdvance(Calendar,X2425,W2426,"f",FALSE)</f>
        <v>#NAME?</v>
      </c>
      <c r="Y2426" s="681" t="e">
        <f ca="1">_xll.qlCalendarAdvance(Calendar,X2426,NDays&amp;"D")</f>
        <v>#NAME?</v>
      </c>
      <c r="Z2426" s="680" t="e">
        <f ca="1"/>
        <v>#N/A</v>
      </c>
      <c r="AA2426" s="685"/>
      <c r="AB2426" s="684"/>
    </row>
    <row r="2427" spans="22:28" x14ac:dyDescent="0.2">
      <c r="V2427" s="687"/>
      <c r="W2427" s="686" t="str">
        <f t="shared" si="44"/>
        <v>1w</v>
      </c>
      <c r="X2427" s="682" t="e">
        <f ca="1">_xll.qlCalendarAdvance(Calendar,X2426,W2427,"f",FALSE)</f>
        <v>#NAME?</v>
      </c>
      <c r="Y2427" s="681" t="e">
        <f ca="1">_xll.qlCalendarAdvance(Calendar,X2427,NDays&amp;"D")</f>
        <v>#NAME?</v>
      </c>
      <c r="Z2427" s="680" t="e">
        <f ca="1"/>
        <v>#N/A</v>
      </c>
      <c r="AA2427" s="685"/>
      <c r="AB2427" s="684"/>
    </row>
    <row r="2428" spans="22:28" x14ac:dyDescent="0.2">
      <c r="V2428" s="687"/>
      <c r="W2428" s="686" t="str">
        <f t="shared" si="44"/>
        <v>1w</v>
      </c>
      <c r="X2428" s="682" t="e">
        <f ca="1">_xll.qlCalendarAdvance(Calendar,X2427,W2428,"f",FALSE)</f>
        <v>#NAME?</v>
      </c>
      <c r="Y2428" s="681" t="e">
        <f ca="1">_xll.qlCalendarAdvance(Calendar,X2428,NDays&amp;"D")</f>
        <v>#NAME?</v>
      </c>
      <c r="Z2428" s="680" t="e">
        <f ca="1"/>
        <v>#N/A</v>
      </c>
      <c r="AA2428" s="685"/>
      <c r="AB2428" s="684"/>
    </row>
    <row r="2429" spans="22:28" x14ac:dyDescent="0.2">
      <c r="V2429" s="687"/>
      <c r="W2429" s="686" t="str">
        <f t="shared" si="44"/>
        <v>1w</v>
      </c>
      <c r="X2429" s="682" t="e">
        <f ca="1">_xll.qlCalendarAdvance(Calendar,X2428,W2429,"f",FALSE)</f>
        <v>#NAME?</v>
      </c>
      <c r="Y2429" s="681" t="e">
        <f ca="1">_xll.qlCalendarAdvance(Calendar,X2429,NDays&amp;"D")</f>
        <v>#NAME?</v>
      </c>
      <c r="Z2429" s="680" t="e">
        <f ca="1"/>
        <v>#N/A</v>
      </c>
      <c r="AA2429" s="685"/>
      <c r="AB2429" s="684"/>
    </row>
    <row r="2430" spans="22:28" x14ac:dyDescent="0.2">
      <c r="V2430" s="687"/>
      <c r="W2430" s="686" t="str">
        <f t="shared" si="44"/>
        <v>1w</v>
      </c>
      <c r="X2430" s="682" t="e">
        <f ca="1">_xll.qlCalendarAdvance(Calendar,X2429,W2430,"f",FALSE)</f>
        <v>#NAME?</v>
      </c>
      <c r="Y2430" s="681" t="e">
        <f ca="1">_xll.qlCalendarAdvance(Calendar,X2430,NDays&amp;"D")</f>
        <v>#NAME?</v>
      </c>
      <c r="Z2430" s="680" t="e">
        <f ca="1"/>
        <v>#N/A</v>
      </c>
      <c r="AA2430" s="685"/>
      <c r="AB2430" s="684"/>
    </row>
    <row r="2431" spans="22:28" x14ac:dyDescent="0.2">
      <c r="V2431" s="687"/>
      <c r="W2431" s="686" t="str">
        <f t="shared" si="44"/>
        <v>1w</v>
      </c>
      <c r="X2431" s="682" t="e">
        <f ca="1">_xll.qlCalendarAdvance(Calendar,X2430,W2431,"f",FALSE)</f>
        <v>#NAME?</v>
      </c>
      <c r="Y2431" s="681" t="e">
        <f ca="1">_xll.qlCalendarAdvance(Calendar,X2431,NDays&amp;"D")</f>
        <v>#NAME?</v>
      </c>
      <c r="Z2431" s="680" t="e">
        <f ca="1"/>
        <v>#N/A</v>
      </c>
      <c r="AA2431" s="685"/>
      <c r="AB2431" s="684"/>
    </row>
    <row r="2432" spans="22:28" x14ac:dyDescent="0.2">
      <c r="V2432" s="687"/>
      <c r="W2432" s="686" t="str">
        <f t="shared" si="44"/>
        <v>1w</v>
      </c>
      <c r="X2432" s="682" t="e">
        <f ca="1">_xll.qlCalendarAdvance(Calendar,X2431,W2432,"f",FALSE)</f>
        <v>#NAME?</v>
      </c>
      <c r="Y2432" s="681" t="e">
        <f ca="1">_xll.qlCalendarAdvance(Calendar,X2432,NDays&amp;"D")</f>
        <v>#NAME?</v>
      </c>
      <c r="Z2432" s="680" t="e">
        <f ca="1"/>
        <v>#N/A</v>
      </c>
      <c r="AA2432" s="685"/>
      <c r="AB2432" s="684"/>
    </row>
    <row r="2433" spans="22:28" x14ac:dyDescent="0.2">
      <c r="V2433" s="687"/>
      <c r="W2433" s="686" t="str">
        <f t="shared" si="44"/>
        <v>1w</v>
      </c>
      <c r="X2433" s="682" t="e">
        <f ca="1">_xll.qlCalendarAdvance(Calendar,X2432,W2433,"f",FALSE)</f>
        <v>#NAME?</v>
      </c>
      <c r="Y2433" s="681" t="e">
        <f ca="1">_xll.qlCalendarAdvance(Calendar,X2433,NDays&amp;"D")</f>
        <v>#NAME?</v>
      </c>
      <c r="Z2433" s="680" t="e">
        <f ca="1"/>
        <v>#N/A</v>
      </c>
      <c r="AA2433" s="685"/>
      <c r="AB2433" s="684"/>
    </row>
    <row r="2434" spans="22:28" x14ac:dyDescent="0.2">
      <c r="V2434" s="687"/>
      <c r="W2434" s="686" t="str">
        <f t="shared" si="44"/>
        <v>1w</v>
      </c>
      <c r="X2434" s="682" t="e">
        <f ca="1">_xll.qlCalendarAdvance(Calendar,X2433,W2434,"f",FALSE)</f>
        <v>#NAME?</v>
      </c>
      <c r="Y2434" s="681" t="e">
        <f ca="1">_xll.qlCalendarAdvance(Calendar,X2434,NDays&amp;"D")</f>
        <v>#NAME?</v>
      </c>
      <c r="Z2434" s="680" t="e">
        <f ca="1"/>
        <v>#N/A</v>
      </c>
      <c r="AA2434" s="685"/>
      <c r="AB2434" s="684"/>
    </row>
    <row r="2435" spans="22:28" x14ac:dyDescent="0.2">
      <c r="V2435" s="687"/>
      <c r="W2435" s="686" t="str">
        <f t="shared" si="44"/>
        <v>1w</v>
      </c>
      <c r="X2435" s="682" t="e">
        <f ca="1">_xll.qlCalendarAdvance(Calendar,X2434,W2435,"f",FALSE)</f>
        <v>#NAME?</v>
      </c>
      <c r="Y2435" s="681" t="e">
        <f ca="1">_xll.qlCalendarAdvance(Calendar,X2435,NDays&amp;"D")</f>
        <v>#NAME?</v>
      </c>
      <c r="Z2435" s="680" t="e">
        <f ca="1"/>
        <v>#N/A</v>
      </c>
      <c r="AA2435" s="685"/>
      <c r="AB2435" s="684"/>
    </row>
    <row r="2436" spans="22:28" x14ac:dyDescent="0.2">
      <c r="V2436" s="687"/>
      <c r="W2436" s="686" t="str">
        <f t="shared" si="44"/>
        <v>1w</v>
      </c>
      <c r="X2436" s="682" t="e">
        <f ca="1">_xll.qlCalendarAdvance(Calendar,X2435,W2436,"f",FALSE)</f>
        <v>#NAME?</v>
      </c>
      <c r="Y2436" s="681" t="e">
        <f ca="1">_xll.qlCalendarAdvance(Calendar,X2436,NDays&amp;"D")</f>
        <v>#NAME?</v>
      </c>
      <c r="Z2436" s="680" t="e">
        <f ca="1"/>
        <v>#N/A</v>
      </c>
      <c r="AA2436" s="685"/>
      <c r="AB2436" s="684"/>
    </row>
    <row r="2437" spans="22:28" x14ac:dyDescent="0.2">
      <c r="V2437" s="687"/>
      <c r="W2437" s="686" t="str">
        <f t="shared" si="44"/>
        <v>1w</v>
      </c>
      <c r="X2437" s="682" t="e">
        <f ca="1">_xll.qlCalendarAdvance(Calendar,X2436,W2437,"f",FALSE)</f>
        <v>#NAME?</v>
      </c>
      <c r="Y2437" s="681" t="e">
        <f ca="1">_xll.qlCalendarAdvance(Calendar,X2437,NDays&amp;"D")</f>
        <v>#NAME?</v>
      </c>
      <c r="Z2437" s="680" t="e">
        <f ca="1"/>
        <v>#N/A</v>
      </c>
      <c r="AA2437" s="685"/>
      <c r="AB2437" s="684"/>
    </row>
    <row r="2438" spans="22:28" x14ac:dyDescent="0.2">
      <c r="V2438" s="687"/>
      <c r="W2438" s="686" t="str">
        <f t="shared" si="44"/>
        <v>1w</v>
      </c>
      <c r="X2438" s="682" t="e">
        <f ca="1">_xll.qlCalendarAdvance(Calendar,X2437,W2438,"f",FALSE)</f>
        <v>#NAME?</v>
      </c>
      <c r="Y2438" s="681" t="e">
        <f ca="1">_xll.qlCalendarAdvance(Calendar,X2438,NDays&amp;"D")</f>
        <v>#NAME?</v>
      </c>
      <c r="Z2438" s="680" t="e">
        <f ca="1"/>
        <v>#N/A</v>
      </c>
      <c r="AA2438" s="685"/>
      <c r="AB2438" s="684"/>
    </row>
    <row r="2439" spans="22:28" x14ac:dyDescent="0.2">
      <c r="V2439" s="687"/>
      <c r="W2439" s="686" t="str">
        <f t="shared" si="44"/>
        <v>1w</v>
      </c>
      <c r="X2439" s="682" t="e">
        <f ca="1">_xll.qlCalendarAdvance(Calendar,X2438,W2439,"f",FALSE)</f>
        <v>#NAME?</v>
      </c>
      <c r="Y2439" s="681" t="e">
        <f ca="1">_xll.qlCalendarAdvance(Calendar,X2439,NDays&amp;"D")</f>
        <v>#NAME?</v>
      </c>
      <c r="Z2439" s="680" t="e">
        <f ca="1"/>
        <v>#N/A</v>
      </c>
      <c r="AA2439" s="685"/>
      <c r="AB2439" s="684"/>
    </row>
    <row r="2440" spans="22:28" x14ac:dyDescent="0.2">
      <c r="V2440" s="687"/>
      <c r="W2440" s="686" t="str">
        <f t="shared" si="44"/>
        <v>1w</v>
      </c>
      <c r="X2440" s="682" t="e">
        <f ca="1">_xll.qlCalendarAdvance(Calendar,X2439,W2440,"f",FALSE)</f>
        <v>#NAME?</v>
      </c>
      <c r="Y2440" s="681" t="e">
        <f ca="1">_xll.qlCalendarAdvance(Calendar,X2440,NDays&amp;"D")</f>
        <v>#NAME?</v>
      </c>
      <c r="Z2440" s="680" t="e">
        <f ca="1"/>
        <v>#N/A</v>
      </c>
      <c r="AA2440" s="685"/>
      <c r="AB2440" s="684"/>
    </row>
    <row r="2441" spans="22:28" x14ac:dyDescent="0.2">
      <c r="V2441" s="687"/>
      <c r="W2441" s="686" t="str">
        <f t="shared" si="44"/>
        <v>1w</v>
      </c>
      <c r="X2441" s="682" t="e">
        <f ca="1">_xll.qlCalendarAdvance(Calendar,X2440,W2441,"f",FALSE)</f>
        <v>#NAME?</v>
      </c>
      <c r="Y2441" s="681" t="e">
        <f ca="1">_xll.qlCalendarAdvance(Calendar,X2441,NDays&amp;"D")</f>
        <v>#NAME?</v>
      </c>
      <c r="Z2441" s="680" t="e">
        <f ca="1"/>
        <v>#N/A</v>
      </c>
      <c r="AA2441" s="685"/>
      <c r="AB2441" s="684"/>
    </row>
    <row r="2442" spans="22:28" x14ac:dyDescent="0.2">
      <c r="V2442" s="687"/>
      <c r="W2442" s="686" t="str">
        <f t="shared" si="44"/>
        <v>1w</v>
      </c>
      <c r="X2442" s="682" t="e">
        <f ca="1">_xll.qlCalendarAdvance(Calendar,X2441,W2442,"f",FALSE)</f>
        <v>#NAME?</v>
      </c>
      <c r="Y2442" s="681" t="e">
        <f ca="1">_xll.qlCalendarAdvance(Calendar,X2442,NDays&amp;"D")</f>
        <v>#NAME?</v>
      </c>
      <c r="Z2442" s="680" t="e">
        <f ca="1"/>
        <v>#N/A</v>
      </c>
      <c r="AA2442" s="685"/>
      <c r="AB2442" s="684"/>
    </row>
    <row r="2443" spans="22:28" x14ac:dyDescent="0.2">
      <c r="V2443" s="687"/>
      <c r="W2443" s="686" t="str">
        <f t="shared" si="44"/>
        <v>1w</v>
      </c>
      <c r="X2443" s="682" t="e">
        <f ca="1">_xll.qlCalendarAdvance(Calendar,X2442,W2443,"f",FALSE)</f>
        <v>#NAME?</v>
      </c>
      <c r="Y2443" s="681" t="e">
        <f ca="1">_xll.qlCalendarAdvance(Calendar,X2443,NDays&amp;"D")</f>
        <v>#NAME?</v>
      </c>
      <c r="Z2443" s="680" t="e">
        <f ca="1"/>
        <v>#N/A</v>
      </c>
      <c r="AA2443" s="685"/>
      <c r="AB2443" s="684"/>
    </row>
    <row r="2444" spans="22:28" x14ac:dyDescent="0.2">
      <c r="V2444" s="687"/>
      <c r="W2444" s="686" t="str">
        <f t="shared" si="44"/>
        <v>1w</v>
      </c>
      <c r="X2444" s="682" t="e">
        <f ca="1">_xll.qlCalendarAdvance(Calendar,X2443,W2444,"f",FALSE)</f>
        <v>#NAME?</v>
      </c>
      <c r="Y2444" s="681" t="e">
        <f ca="1">_xll.qlCalendarAdvance(Calendar,X2444,NDays&amp;"D")</f>
        <v>#NAME?</v>
      </c>
      <c r="Z2444" s="680" t="e">
        <f ca="1"/>
        <v>#N/A</v>
      </c>
      <c r="AA2444" s="685"/>
      <c r="AB2444" s="684"/>
    </row>
    <row r="2445" spans="22:28" x14ac:dyDescent="0.2">
      <c r="V2445" s="687"/>
      <c r="W2445" s="686" t="str">
        <f t="shared" si="44"/>
        <v>1w</v>
      </c>
      <c r="X2445" s="682" t="e">
        <f ca="1">_xll.qlCalendarAdvance(Calendar,X2444,W2445,"f",FALSE)</f>
        <v>#NAME?</v>
      </c>
      <c r="Y2445" s="681" t="e">
        <f ca="1">_xll.qlCalendarAdvance(Calendar,X2445,NDays&amp;"D")</f>
        <v>#NAME?</v>
      </c>
      <c r="Z2445" s="680" t="e">
        <f ca="1"/>
        <v>#N/A</v>
      </c>
      <c r="AA2445" s="685"/>
      <c r="AB2445" s="684"/>
    </row>
    <row r="2446" spans="22:28" x14ac:dyDescent="0.2">
      <c r="V2446" s="687"/>
      <c r="W2446" s="686" t="str">
        <f t="shared" si="44"/>
        <v>1w</v>
      </c>
      <c r="X2446" s="682" t="e">
        <f ca="1">_xll.qlCalendarAdvance(Calendar,X2445,W2446,"f",FALSE)</f>
        <v>#NAME?</v>
      </c>
      <c r="Y2446" s="681" t="e">
        <f ca="1">_xll.qlCalendarAdvance(Calendar,X2446,NDays&amp;"D")</f>
        <v>#NAME?</v>
      </c>
      <c r="Z2446" s="680" t="e">
        <f ca="1"/>
        <v>#N/A</v>
      </c>
      <c r="AA2446" s="685"/>
      <c r="AB2446" s="684"/>
    </row>
    <row r="2447" spans="22:28" x14ac:dyDescent="0.2">
      <c r="V2447" s="687"/>
      <c r="W2447" s="686" t="str">
        <f t="shared" si="44"/>
        <v>1w</v>
      </c>
      <c r="X2447" s="682" t="e">
        <f ca="1">_xll.qlCalendarAdvance(Calendar,X2446,W2447,"f",FALSE)</f>
        <v>#NAME?</v>
      </c>
      <c r="Y2447" s="681" t="e">
        <f ca="1">_xll.qlCalendarAdvance(Calendar,X2447,NDays&amp;"D")</f>
        <v>#NAME?</v>
      </c>
      <c r="Z2447" s="680" t="e">
        <f ca="1"/>
        <v>#N/A</v>
      </c>
      <c r="AA2447" s="685"/>
      <c r="AB2447" s="684"/>
    </row>
    <row r="2448" spans="22:28" x14ac:dyDescent="0.2">
      <c r="V2448" s="687"/>
      <c r="W2448" s="686" t="str">
        <f t="shared" si="44"/>
        <v>1w</v>
      </c>
      <c r="X2448" s="682" t="e">
        <f ca="1">_xll.qlCalendarAdvance(Calendar,X2447,W2448,"f",FALSE)</f>
        <v>#NAME?</v>
      </c>
      <c r="Y2448" s="681" t="e">
        <f ca="1">_xll.qlCalendarAdvance(Calendar,X2448,NDays&amp;"D")</f>
        <v>#NAME?</v>
      </c>
      <c r="Z2448" s="680" t="e">
        <f ca="1"/>
        <v>#N/A</v>
      </c>
      <c r="AA2448" s="685"/>
      <c r="AB2448" s="684"/>
    </row>
    <row r="2449" spans="22:28" x14ac:dyDescent="0.2">
      <c r="V2449" s="687"/>
      <c r="W2449" s="686" t="str">
        <f t="shared" si="44"/>
        <v>1w</v>
      </c>
      <c r="X2449" s="682" t="e">
        <f ca="1">_xll.qlCalendarAdvance(Calendar,X2448,W2449,"f",FALSE)</f>
        <v>#NAME?</v>
      </c>
      <c r="Y2449" s="681" t="e">
        <f ca="1">_xll.qlCalendarAdvance(Calendar,X2449,NDays&amp;"D")</f>
        <v>#NAME?</v>
      </c>
      <c r="Z2449" s="680" t="e">
        <f ca="1"/>
        <v>#N/A</v>
      </c>
      <c r="AA2449" s="685"/>
      <c r="AB2449" s="684"/>
    </row>
    <row r="2450" spans="22:28" x14ac:dyDescent="0.2">
      <c r="V2450" s="687"/>
      <c r="W2450" s="686" t="str">
        <f t="shared" ref="W2450:W2513" si="45">W2449</f>
        <v>1w</v>
      </c>
      <c r="X2450" s="682" t="e">
        <f ca="1">_xll.qlCalendarAdvance(Calendar,X2449,W2450,"f",FALSE)</f>
        <v>#NAME?</v>
      </c>
      <c r="Y2450" s="681" t="e">
        <f ca="1">_xll.qlCalendarAdvance(Calendar,X2450,NDays&amp;"D")</f>
        <v>#NAME?</v>
      </c>
      <c r="Z2450" s="680" t="e">
        <f ca="1"/>
        <v>#N/A</v>
      </c>
      <c r="AA2450" s="685"/>
      <c r="AB2450" s="684"/>
    </row>
    <row r="2451" spans="22:28" x14ac:dyDescent="0.2">
      <c r="V2451" s="687"/>
      <c r="W2451" s="686" t="str">
        <f t="shared" si="45"/>
        <v>1w</v>
      </c>
      <c r="X2451" s="682" t="e">
        <f ca="1">_xll.qlCalendarAdvance(Calendar,X2450,W2451,"f",FALSE)</f>
        <v>#NAME?</v>
      </c>
      <c r="Y2451" s="681" t="e">
        <f ca="1">_xll.qlCalendarAdvance(Calendar,X2451,NDays&amp;"D")</f>
        <v>#NAME?</v>
      </c>
      <c r="Z2451" s="680" t="e">
        <f ca="1"/>
        <v>#N/A</v>
      </c>
      <c r="AA2451" s="685"/>
      <c r="AB2451" s="684"/>
    </row>
    <row r="2452" spans="22:28" x14ac:dyDescent="0.2">
      <c r="V2452" s="687"/>
      <c r="W2452" s="686" t="str">
        <f t="shared" si="45"/>
        <v>1w</v>
      </c>
      <c r="X2452" s="682" t="e">
        <f ca="1">_xll.qlCalendarAdvance(Calendar,X2451,W2452,"f",FALSE)</f>
        <v>#NAME?</v>
      </c>
      <c r="Y2452" s="681" t="e">
        <f ca="1">_xll.qlCalendarAdvance(Calendar,X2452,NDays&amp;"D")</f>
        <v>#NAME?</v>
      </c>
      <c r="Z2452" s="680" t="e">
        <f ca="1"/>
        <v>#N/A</v>
      </c>
      <c r="AA2452" s="685"/>
      <c r="AB2452" s="684"/>
    </row>
    <row r="2453" spans="22:28" x14ac:dyDescent="0.2">
      <c r="V2453" s="687"/>
      <c r="W2453" s="686" t="str">
        <f t="shared" si="45"/>
        <v>1w</v>
      </c>
      <c r="X2453" s="682" t="e">
        <f ca="1">_xll.qlCalendarAdvance(Calendar,X2452,W2453,"f",FALSE)</f>
        <v>#NAME?</v>
      </c>
      <c r="Y2453" s="681" t="e">
        <f ca="1">_xll.qlCalendarAdvance(Calendar,X2453,NDays&amp;"D")</f>
        <v>#NAME?</v>
      </c>
      <c r="Z2453" s="680" t="e">
        <f ca="1"/>
        <v>#N/A</v>
      </c>
      <c r="AA2453" s="685"/>
      <c r="AB2453" s="684"/>
    </row>
    <row r="2454" spans="22:28" x14ac:dyDescent="0.2">
      <c r="V2454" s="687"/>
      <c r="W2454" s="686" t="str">
        <f t="shared" si="45"/>
        <v>1w</v>
      </c>
      <c r="X2454" s="682" t="e">
        <f ca="1">_xll.qlCalendarAdvance(Calendar,X2453,W2454,"f",FALSE)</f>
        <v>#NAME?</v>
      </c>
      <c r="Y2454" s="681" t="e">
        <f ca="1">_xll.qlCalendarAdvance(Calendar,X2454,NDays&amp;"D")</f>
        <v>#NAME?</v>
      </c>
      <c r="Z2454" s="680" t="e">
        <f ca="1"/>
        <v>#N/A</v>
      </c>
      <c r="AA2454" s="685"/>
      <c r="AB2454" s="684"/>
    </row>
    <row r="2455" spans="22:28" x14ac:dyDescent="0.2">
      <c r="V2455" s="687"/>
      <c r="W2455" s="686" t="str">
        <f t="shared" si="45"/>
        <v>1w</v>
      </c>
      <c r="X2455" s="682" t="e">
        <f ca="1">_xll.qlCalendarAdvance(Calendar,X2454,W2455,"f",FALSE)</f>
        <v>#NAME?</v>
      </c>
      <c r="Y2455" s="681" t="e">
        <f ca="1">_xll.qlCalendarAdvance(Calendar,X2455,NDays&amp;"D")</f>
        <v>#NAME?</v>
      </c>
      <c r="Z2455" s="680" t="e">
        <f ca="1"/>
        <v>#N/A</v>
      </c>
      <c r="AA2455" s="685"/>
      <c r="AB2455" s="684"/>
    </row>
    <row r="2456" spans="22:28" x14ac:dyDescent="0.2">
      <c r="V2456" s="687"/>
      <c r="W2456" s="686" t="str">
        <f t="shared" si="45"/>
        <v>1w</v>
      </c>
      <c r="X2456" s="682" t="e">
        <f ca="1">_xll.qlCalendarAdvance(Calendar,X2455,W2456,"f",FALSE)</f>
        <v>#NAME?</v>
      </c>
      <c r="Y2456" s="681" t="e">
        <f ca="1">_xll.qlCalendarAdvance(Calendar,X2456,NDays&amp;"D")</f>
        <v>#NAME?</v>
      </c>
      <c r="Z2456" s="680" t="e">
        <f ca="1"/>
        <v>#N/A</v>
      </c>
      <c r="AA2456" s="685"/>
      <c r="AB2456" s="684"/>
    </row>
    <row r="2457" spans="22:28" x14ac:dyDescent="0.2">
      <c r="V2457" s="687"/>
      <c r="W2457" s="686" t="str">
        <f t="shared" si="45"/>
        <v>1w</v>
      </c>
      <c r="X2457" s="682" t="e">
        <f ca="1">_xll.qlCalendarAdvance(Calendar,X2456,W2457,"f",FALSE)</f>
        <v>#NAME?</v>
      </c>
      <c r="Y2457" s="681" t="e">
        <f ca="1">_xll.qlCalendarAdvance(Calendar,X2457,NDays&amp;"D")</f>
        <v>#NAME?</v>
      </c>
      <c r="Z2457" s="680" t="e">
        <f ca="1"/>
        <v>#N/A</v>
      </c>
      <c r="AA2457" s="685"/>
      <c r="AB2457" s="684"/>
    </row>
    <row r="2458" spans="22:28" x14ac:dyDescent="0.2">
      <c r="V2458" s="687"/>
      <c r="W2458" s="686" t="str">
        <f t="shared" si="45"/>
        <v>1w</v>
      </c>
      <c r="X2458" s="682" t="e">
        <f ca="1">_xll.qlCalendarAdvance(Calendar,X2457,W2458,"f",FALSE)</f>
        <v>#NAME?</v>
      </c>
      <c r="Y2458" s="681" t="e">
        <f ca="1">_xll.qlCalendarAdvance(Calendar,X2458,NDays&amp;"D")</f>
        <v>#NAME?</v>
      </c>
      <c r="Z2458" s="680" t="e">
        <f ca="1"/>
        <v>#N/A</v>
      </c>
      <c r="AA2458" s="685"/>
      <c r="AB2458" s="684"/>
    </row>
    <row r="2459" spans="22:28" x14ac:dyDescent="0.2">
      <c r="V2459" s="687"/>
      <c r="W2459" s="686" t="str">
        <f t="shared" si="45"/>
        <v>1w</v>
      </c>
      <c r="X2459" s="682" t="e">
        <f ca="1">_xll.qlCalendarAdvance(Calendar,X2458,W2459,"f",FALSE)</f>
        <v>#NAME?</v>
      </c>
      <c r="Y2459" s="681" t="e">
        <f ca="1">_xll.qlCalendarAdvance(Calendar,X2459,NDays&amp;"D")</f>
        <v>#NAME?</v>
      </c>
      <c r="Z2459" s="680" t="e">
        <f ca="1"/>
        <v>#N/A</v>
      </c>
      <c r="AA2459" s="685"/>
      <c r="AB2459" s="684"/>
    </row>
    <row r="2460" spans="22:28" x14ac:dyDescent="0.2">
      <c r="V2460" s="687"/>
      <c r="W2460" s="686" t="str">
        <f t="shared" si="45"/>
        <v>1w</v>
      </c>
      <c r="X2460" s="682" t="e">
        <f ca="1">_xll.qlCalendarAdvance(Calendar,X2459,W2460,"f",FALSE)</f>
        <v>#NAME?</v>
      </c>
      <c r="Y2460" s="681" t="e">
        <f ca="1">_xll.qlCalendarAdvance(Calendar,X2460,NDays&amp;"D")</f>
        <v>#NAME?</v>
      </c>
      <c r="Z2460" s="680" t="e">
        <f ca="1"/>
        <v>#N/A</v>
      </c>
      <c r="AA2460" s="685"/>
      <c r="AB2460" s="684"/>
    </row>
    <row r="2461" spans="22:28" x14ac:dyDescent="0.2">
      <c r="V2461" s="687"/>
      <c r="W2461" s="686" t="str">
        <f t="shared" si="45"/>
        <v>1w</v>
      </c>
      <c r="X2461" s="682" t="e">
        <f ca="1">_xll.qlCalendarAdvance(Calendar,X2460,W2461,"f",FALSE)</f>
        <v>#NAME?</v>
      </c>
      <c r="Y2461" s="681" t="e">
        <f ca="1">_xll.qlCalendarAdvance(Calendar,X2461,NDays&amp;"D")</f>
        <v>#NAME?</v>
      </c>
      <c r="Z2461" s="680" t="e">
        <f ca="1"/>
        <v>#N/A</v>
      </c>
      <c r="AA2461" s="685"/>
      <c r="AB2461" s="684"/>
    </row>
    <row r="2462" spans="22:28" x14ac:dyDescent="0.2">
      <c r="V2462" s="687"/>
      <c r="W2462" s="686" t="str">
        <f t="shared" si="45"/>
        <v>1w</v>
      </c>
      <c r="X2462" s="682" t="e">
        <f ca="1">_xll.qlCalendarAdvance(Calendar,X2461,W2462,"f",FALSE)</f>
        <v>#NAME?</v>
      </c>
      <c r="Y2462" s="681" t="e">
        <f ca="1">_xll.qlCalendarAdvance(Calendar,X2462,NDays&amp;"D")</f>
        <v>#NAME?</v>
      </c>
      <c r="Z2462" s="680" t="e">
        <f ca="1"/>
        <v>#N/A</v>
      </c>
      <c r="AA2462" s="685"/>
      <c r="AB2462" s="684"/>
    </row>
    <row r="2463" spans="22:28" x14ac:dyDescent="0.2">
      <c r="V2463" s="687"/>
      <c r="W2463" s="686" t="str">
        <f t="shared" si="45"/>
        <v>1w</v>
      </c>
      <c r="X2463" s="682" t="e">
        <f ca="1">_xll.qlCalendarAdvance(Calendar,X2462,W2463,"f",FALSE)</f>
        <v>#NAME?</v>
      </c>
      <c r="Y2463" s="681" t="e">
        <f ca="1">_xll.qlCalendarAdvance(Calendar,X2463,NDays&amp;"D")</f>
        <v>#NAME?</v>
      </c>
      <c r="Z2463" s="680" t="e">
        <f ca="1"/>
        <v>#N/A</v>
      </c>
      <c r="AA2463" s="685"/>
      <c r="AB2463" s="684"/>
    </row>
    <row r="2464" spans="22:28" x14ac:dyDescent="0.2">
      <c r="V2464" s="687"/>
      <c r="W2464" s="686" t="str">
        <f t="shared" si="45"/>
        <v>1w</v>
      </c>
      <c r="X2464" s="682" t="e">
        <f ca="1">_xll.qlCalendarAdvance(Calendar,X2463,W2464,"f",FALSE)</f>
        <v>#NAME?</v>
      </c>
      <c r="Y2464" s="681" t="e">
        <f ca="1">_xll.qlCalendarAdvance(Calendar,X2464,NDays&amp;"D")</f>
        <v>#NAME?</v>
      </c>
      <c r="Z2464" s="680" t="e">
        <f ca="1"/>
        <v>#N/A</v>
      </c>
      <c r="AA2464" s="685"/>
      <c r="AB2464" s="684"/>
    </row>
    <row r="2465" spans="22:28" x14ac:dyDescent="0.2">
      <c r="V2465" s="687"/>
      <c r="W2465" s="686" t="str">
        <f t="shared" si="45"/>
        <v>1w</v>
      </c>
      <c r="X2465" s="682" t="e">
        <f ca="1">_xll.qlCalendarAdvance(Calendar,X2464,W2465,"f",FALSE)</f>
        <v>#NAME?</v>
      </c>
      <c r="Y2465" s="681" t="e">
        <f ca="1">_xll.qlCalendarAdvance(Calendar,X2465,NDays&amp;"D")</f>
        <v>#NAME?</v>
      </c>
      <c r="Z2465" s="680" t="e">
        <f ca="1"/>
        <v>#N/A</v>
      </c>
      <c r="AA2465" s="685"/>
      <c r="AB2465" s="684"/>
    </row>
    <row r="2466" spans="22:28" x14ac:dyDescent="0.2">
      <c r="V2466" s="687"/>
      <c r="W2466" s="686" t="str">
        <f t="shared" si="45"/>
        <v>1w</v>
      </c>
      <c r="X2466" s="682" t="e">
        <f ca="1">_xll.qlCalendarAdvance(Calendar,X2465,W2466,"f",FALSE)</f>
        <v>#NAME?</v>
      </c>
      <c r="Y2466" s="681" t="e">
        <f ca="1">_xll.qlCalendarAdvance(Calendar,X2466,NDays&amp;"D")</f>
        <v>#NAME?</v>
      </c>
      <c r="Z2466" s="680" t="e">
        <f ca="1"/>
        <v>#N/A</v>
      </c>
      <c r="AA2466" s="685"/>
      <c r="AB2466" s="684"/>
    </row>
    <row r="2467" spans="22:28" x14ac:dyDescent="0.2">
      <c r="V2467" s="687"/>
      <c r="W2467" s="686" t="str">
        <f t="shared" si="45"/>
        <v>1w</v>
      </c>
      <c r="X2467" s="682" t="e">
        <f ca="1">_xll.qlCalendarAdvance(Calendar,X2466,W2467,"f",FALSE)</f>
        <v>#NAME?</v>
      </c>
      <c r="Y2467" s="681" t="e">
        <f ca="1">_xll.qlCalendarAdvance(Calendar,X2467,NDays&amp;"D")</f>
        <v>#NAME?</v>
      </c>
      <c r="Z2467" s="680" t="e">
        <f ca="1"/>
        <v>#N/A</v>
      </c>
      <c r="AA2467" s="685"/>
      <c r="AB2467" s="684"/>
    </row>
    <row r="2468" spans="22:28" x14ac:dyDescent="0.2">
      <c r="V2468" s="687"/>
      <c r="W2468" s="686" t="str">
        <f t="shared" si="45"/>
        <v>1w</v>
      </c>
      <c r="X2468" s="682" t="e">
        <f ca="1">_xll.qlCalendarAdvance(Calendar,X2467,W2468,"f",FALSE)</f>
        <v>#NAME?</v>
      </c>
      <c r="Y2468" s="681" t="e">
        <f ca="1">_xll.qlCalendarAdvance(Calendar,X2468,NDays&amp;"D")</f>
        <v>#NAME?</v>
      </c>
      <c r="Z2468" s="680" t="e">
        <f ca="1"/>
        <v>#N/A</v>
      </c>
      <c r="AA2468" s="685"/>
      <c r="AB2468" s="684"/>
    </row>
    <row r="2469" spans="22:28" x14ac:dyDescent="0.2">
      <c r="V2469" s="687"/>
      <c r="W2469" s="686" t="str">
        <f t="shared" si="45"/>
        <v>1w</v>
      </c>
      <c r="X2469" s="682" t="e">
        <f ca="1">_xll.qlCalendarAdvance(Calendar,X2468,W2469,"f",FALSE)</f>
        <v>#NAME?</v>
      </c>
      <c r="Y2469" s="681" t="e">
        <f ca="1">_xll.qlCalendarAdvance(Calendar,X2469,NDays&amp;"D")</f>
        <v>#NAME?</v>
      </c>
      <c r="Z2469" s="680" t="e">
        <f ca="1"/>
        <v>#N/A</v>
      </c>
      <c r="AA2469" s="685"/>
      <c r="AB2469" s="684"/>
    </row>
    <row r="2470" spans="22:28" x14ac:dyDescent="0.2">
      <c r="V2470" s="687"/>
      <c r="W2470" s="686" t="str">
        <f t="shared" si="45"/>
        <v>1w</v>
      </c>
      <c r="X2470" s="682" t="e">
        <f ca="1">_xll.qlCalendarAdvance(Calendar,X2469,W2470,"f",FALSE)</f>
        <v>#NAME?</v>
      </c>
      <c r="Y2470" s="681" t="e">
        <f ca="1">_xll.qlCalendarAdvance(Calendar,X2470,NDays&amp;"D")</f>
        <v>#NAME?</v>
      </c>
      <c r="Z2470" s="680" t="e">
        <f ca="1"/>
        <v>#N/A</v>
      </c>
      <c r="AA2470" s="685"/>
      <c r="AB2470" s="684"/>
    </row>
    <row r="2471" spans="22:28" x14ac:dyDescent="0.2">
      <c r="V2471" s="687"/>
      <c r="W2471" s="686" t="str">
        <f t="shared" si="45"/>
        <v>1w</v>
      </c>
      <c r="X2471" s="682" t="e">
        <f ca="1">_xll.qlCalendarAdvance(Calendar,X2470,W2471,"f",FALSE)</f>
        <v>#NAME?</v>
      </c>
      <c r="Y2471" s="681" t="e">
        <f ca="1">_xll.qlCalendarAdvance(Calendar,X2471,NDays&amp;"D")</f>
        <v>#NAME?</v>
      </c>
      <c r="Z2471" s="680" t="e">
        <f ca="1"/>
        <v>#N/A</v>
      </c>
      <c r="AA2471" s="685"/>
      <c r="AB2471" s="684"/>
    </row>
    <row r="2472" spans="22:28" x14ac:dyDescent="0.2">
      <c r="V2472" s="687"/>
      <c r="W2472" s="686" t="str">
        <f t="shared" si="45"/>
        <v>1w</v>
      </c>
      <c r="X2472" s="682" t="e">
        <f ca="1">_xll.qlCalendarAdvance(Calendar,X2471,W2472,"f",FALSE)</f>
        <v>#NAME?</v>
      </c>
      <c r="Y2472" s="681" t="e">
        <f ca="1">_xll.qlCalendarAdvance(Calendar,X2472,NDays&amp;"D")</f>
        <v>#NAME?</v>
      </c>
      <c r="Z2472" s="680" t="e">
        <f ca="1"/>
        <v>#N/A</v>
      </c>
      <c r="AA2472" s="685"/>
      <c r="AB2472" s="684"/>
    </row>
    <row r="2473" spans="22:28" x14ac:dyDescent="0.2">
      <c r="V2473" s="687"/>
      <c r="W2473" s="686" t="str">
        <f t="shared" si="45"/>
        <v>1w</v>
      </c>
      <c r="X2473" s="682" t="e">
        <f ca="1">_xll.qlCalendarAdvance(Calendar,X2472,W2473,"f",FALSE)</f>
        <v>#NAME?</v>
      </c>
      <c r="Y2473" s="681" t="e">
        <f ca="1">_xll.qlCalendarAdvance(Calendar,X2473,NDays&amp;"D")</f>
        <v>#NAME?</v>
      </c>
      <c r="Z2473" s="680" t="e">
        <f ca="1"/>
        <v>#N/A</v>
      </c>
      <c r="AA2473" s="685"/>
      <c r="AB2473" s="684"/>
    </row>
    <row r="2474" spans="22:28" x14ac:dyDescent="0.2">
      <c r="V2474" s="687"/>
      <c r="W2474" s="686" t="str">
        <f t="shared" si="45"/>
        <v>1w</v>
      </c>
      <c r="X2474" s="682" t="e">
        <f ca="1">_xll.qlCalendarAdvance(Calendar,X2473,W2474,"f",FALSE)</f>
        <v>#NAME?</v>
      </c>
      <c r="Y2474" s="681" t="e">
        <f ca="1">_xll.qlCalendarAdvance(Calendar,X2474,NDays&amp;"D")</f>
        <v>#NAME?</v>
      </c>
      <c r="Z2474" s="680" t="e">
        <f ca="1"/>
        <v>#N/A</v>
      </c>
      <c r="AA2474" s="685"/>
      <c r="AB2474" s="684"/>
    </row>
    <row r="2475" spans="22:28" x14ac:dyDescent="0.2">
      <c r="V2475" s="687"/>
      <c r="W2475" s="686" t="str">
        <f t="shared" si="45"/>
        <v>1w</v>
      </c>
      <c r="X2475" s="682" t="e">
        <f ca="1">_xll.qlCalendarAdvance(Calendar,X2474,W2475,"f",FALSE)</f>
        <v>#NAME?</v>
      </c>
      <c r="Y2475" s="681" t="e">
        <f ca="1">_xll.qlCalendarAdvance(Calendar,X2475,NDays&amp;"D")</f>
        <v>#NAME?</v>
      </c>
      <c r="Z2475" s="680" t="e">
        <f ca="1"/>
        <v>#N/A</v>
      </c>
      <c r="AA2475" s="685"/>
      <c r="AB2475" s="684"/>
    </row>
    <row r="2476" spans="22:28" x14ac:dyDescent="0.2">
      <c r="V2476" s="687"/>
      <c r="W2476" s="686" t="str">
        <f t="shared" si="45"/>
        <v>1w</v>
      </c>
      <c r="X2476" s="682" t="e">
        <f ca="1">_xll.qlCalendarAdvance(Calendar,X2475,W2476,"f",FALSE)</f>
        <v>#NAME?</v>
      </c>
      <c r="Y2476" s="681" t="e">
        <f ca="1">_xll.qlCalendarAdvance(Calendar,X2476,NDays&amp;"D")</f>
        <v>#NAME?</v>
      </c>
      <c r="Z2476" s="680" t="e">
        <f ca="1"/>
        <v>#N/A</v>
      </c>
      <c r="AA2476" s="685"/>
      <c r="AB2476" s="684"/>
    </row>
    <row r="2477" spans="22:28" x14ac:dyDescent="0.2">
      <c r="V2477" s="687"/>
      <c r="W2477" s="686" t="str">
        <f t="shared" si="45"/>
        <v>1w</v>
      </c>
      <c r="X2477" s="682" t="e">
        <f ca="1">_xll.qlCalendarAdvance(Calendar,X2476,W2477,"f",FALSE)</f>
        <v>#NAME?</v>
      </c>
      <c r="Y2477" s="681" t="e">
        <f ca="1">_xll.qlCalendarAdvance(Calendar,X2477,NDays&amp;"D")</f>
        <v>#NAME?</v>
      </c>
      <c r="Z2477" s="680" t="e">
        <f ca="1"/>
        <v>#N/A</v>
      </c>
      <c r="AA2477" s="685"/>
      <c r="AB2477" s="684"/>
    </row>
    <row r="2478" spans="22:28" x14ac:dyDescent="0.2">
      <c r="V2478" s="687"/>
      <c r="W2478" s="686" t="str">
        <f t="shared" si="45"/>
        <v>1w</v>
      </c>
      <c r="X2478" s="682" t="e">
        <f ca="1">_xll.qlCalendarAdvance(Calendar,X2477,W2478,"f",FALSE)</f>
        <v>#NAME?</v>
      </c>
      <c r="Y2478" s="681" t="e">
        <f ca="1">_xll.qlCalendarAdvance(Calendar,X2478,NDays&amp;"D")</f>
        <v>#NAME?</v>
      </c>
      <c r="Z2478" s="680" t="e">
        <f ca="1"/>
        <v>#N/A</v>
      </c>
      <c r="AA2478" s="685"/>
      <c r="AB2478" s="684"/>
    </row>
    <row r="2479" spans="22:28" x14ac:dyDescent="0.2">
      <c r="V2479" s="687"/>
      <c r="W2479" s="686" t="str">
        <f t="shared" si="45"/>
        <v>1w</v>
      </c>
      <c r="X2479" s="682" t="e">
        <f ca="1">_xll.qlCalendarAdvance(Calendar,X2478,W2479,"f",FALSE)</f>
        <v>#NAME?</v>
      </c>
      <c r="Y2479" s="681" t="e">
        <f ca="1">_xll.qlCalendarAdvance(Calendar,X2479,NDays&amp;"D")</f>
        <v>#NAME?</v>
      </c>
      <c r="Z2479" s="680" t="e">
        <f ca="1"/>
        <v>#N/A</v>
      </c>
      <c r="AA2479" s="685"/>
      <c r="AB2479" s="684"/>
    </row>
    <row r="2480" spans="22:28" x14ac:dyDescent="0.2">
      <c r="V2480" s="687"/>
      <c r="W2480" s="686" t="str">
        <f t="shared" si="45"/>
        <v>1w</v>
      </c>
      <c r="X2480" s="682" t="e">
        <f ca="1">_xll.qlCalendarAdvance(Calendar,X2479,W2480,"f",FALSE)</f>
        <v>#NAME?</v>
      </c>
      <c r="Y2480" s="681" t="e">
        <f ca="1">_xll.qlCalendarAdvance(Calendar,X2480,NDays&amp;"D")</f>
        <v>#NAME?</v>
      </c>
      <c r="Z2480" s="680" t="e">
        <f ca="1"/>
        <v>#N/A</v>
      </c>
      <c r="AA2480" s="685"/>
      <c r="AB2480" s="684"/>
    </row>
    <row r="2481" spans="22:28" x14ac:dyDescent="0.2">
      <c r="V2481" s="687"/>
      <c r="W2481" s="686" t="str">
        <f t="shared" si="45"/>
        <v>1w</v>
      </c>
      <c r="X2481" s="682" t="e">
        <f ca="1">_xll.qlCalendarAdvance(Calendar,X2480,W2481,"f",FALSE)</f>
        <v>#NAME?</v>
      </c>
      <c r="Y2481" s="681" t="e">
        <f ca="1">_xll.qlCalendarAdvance(Calendar,X2481,NDays&amp;"D")</f>
        <v>#NAME?</v>
      </c>
      <c r="Z2481" s="680" t="e">
        <f ca="1"/>
        <v>#N/A</v>
      </c>
      <c r="AA2481" s="685"/>
      <c r="AB2481" s="684"/>
    </row>
    <row r="2482" spans="22:28" x14ac:dyDescent="0.2">
      <c r="V2482" s="687"/>
      <c r="W2482" s="686" t="str">
        <f t="shared" si="45"/>
        <v>1w</v>
      </c>
      <c r="X2482" s="682" t="e">
        <f ca="1">_xll.qlCalendarAdvance(Calendar,X2481,W2482,"f",FALSE)</f>
        <v>#NAME?</v>
      </c>
      <c r="Y2482" s="681" t="e">
        <f ca="1">_xll.qlCalendarAdvance(Calendar,X2482,NDays&amp;"D")</f>
        <v>#NAME?</v>
      </c>
      <c r="Z2482" s="680" t="e">
        <f ca="1"/>
        <v>#N/A</v>
      </c>
      <c r="AA2482" s="685"/>
      <c r="AB2482" s="684"/>
    </row>
    <row r="2483" spans="22:28" x14ac:dyDescent="0.2">
      <c r="V2483" s="687"/>
      <c r="W2483" s="686" t="str">
        <f t="shared" si="45"/>
        <v>1w</v>
      </c>
      <c r="X2483" s="682" t="e">
        <f ca="1">_xll.qlCalendarAdvance(Calendar,X2482,W2483,"f",FALSE)</f>
        <v>#NAME?</v>
      </c>
      <c r="Y2483" s="681" t="e">
        <f ca="1">_xll.qlCalendarAdvance(Calendar,X2483,NDays&amp;"D")</f>
        <v>#NAME?</v>
      </c>
      <c r="Z2483" s="680" t="e">
        <f ca="1"/>
        <v>#N/A</v>
      </c>
      <c r="AA2483" s="685"/>
      <c r="AB2483" s="684"/>
    </row>
    <row r="2484" spans="22:28" x14ac:dyDescent="0.2">
      <c r="V2484" s="687"/>
      <c r="W2484" s="686" t="str">
        <f t="shared" si="45"/>
        <v>1w</v>
      </c>
      <c r="X2484" s="682" t="e">
        <f ca="1">_xll.qlCalendarAdvance(Calendar,X2483,W2484,"f",FALSE)</f>
        <v>#NAME?</v>
      </c>
      <c r="Y2484" s="681" t="e">
        <f ca="1">_xll.qlCalendarAdvance(Calendar,X2484,NDays&amp;"D")</f>
        <v>#NAME?</v>
      </c>
      <c r="Z2484" s="680" t="e">
        <f ca="1"/>
        <v>#N/A</v>
      </c>
      <c r="AA2484" s="685"/>
      <c r="AB2484" s="684"/>
    </row>
    <row r="2485" spans="22:28" x14ac:dyDescent="0.2">
      <c r="V2485" s="687"/>
      <c r="W2485" s="686" t="str">
        <f t="shared" si="45"/>
        <v>1w</v>
      </c>
      <c r="X2485" s="682" t="e">
        <f ca="1">_xll.qlCalendarAdvance(Calendar,X2484,W2485,"f",FALSE)</f>
        <v>#NAME?</v>
      </c>
      <c r="Y2485" s="681" t="e">
        <f ca="1">_xll.qlCalendarAdvance(Calendar,X2485,NDays&amp;"D")</f>
        <v>#NAME?</v>
      </c>
      <c r="Z2485" s="680" t="e">
        <f ca="1"/>
        <v>#N/A</v>
      </c>
      <c r="AA2485" s="685"/>
      <c r="AB2485" s="684"/>
    </row>
    <row r="2486" spans="22:28" x14ac:dyDescent="0.2">
      <c r="V2486" s="687"/>
      <c r="W2486" s="686" t="str">
        <f t="shared" si="45"/>
        <v>1w</v>
      </c>
      <c r="X2486" s="682" t="e">
        <f ca="1">_xll.qlCalendarAdvance(Calendar,X2485,W2486,"f",FALSE)</f>
        <v>#NAME?</v>
      </c>
      <c r="Y2486" s="681" t="e">
        <f ca="1">_xll.qlCalendarAdvance(Calendar,X2486,NDays&amp;"D")</f>
        <v>#NAME?</v>
      </c>
      <c r="Z2486" s="680" t="e">
        <f ca="1"/>
        <v>#N/A</v>
      </c>
      <c r="AA2486" s="685"/>
      <c r="AB2486" s="684"/>
    </row>
    <row r="2487" spans="22:28" x14ac:dyDescent="0.2">
      <c r="V2487" s="687"/>
      <c r="W2487" s="686" t="str">
        <f t="shared" si="45"/>
        <v>1w</v>
      </c>
      <c r="X2487" s="682" t="e">
        <f ca="1">_xll.qlCalendarAdvance(Calendar,X2486,W2487,"f",FALSE)</f>
        <v>#NAME?</v>
      </c>
      <c r="Y2487" s="681" t="e">
        <f ca="1">_xll.qlCalendarAdvance(Calendar,X2487,NDays&amp;"D")</f>
        <v>#NAME?</v>
      </c>
      <c r="Z2487" s="680" t="e">
        <f ca="1"/>
        <v>#N/A</v>
      </c>
      <c r="AA2487" s="685"/>
      <c r="AB2487" s="684"/>
    </row>
    <row r="2488" spans="22:28" x14ac:dyDescent="0.2">
      <c r="V2488" s="687"/>
      <c r="W2488" s="686" t="str">
        <f t="shared" si="45"/>
        <v>1w</v>
      </c>
      <c r="X2488" s="682" t="e">
        <f ca="1">_xll.qlCalendarAdvance(Calendar,X2487,W2488,"f",FALSE)</f>
        <v>#NAME?</v>
      </c>
      <c r="Y2488" s="681" t="e">
        <f ca="1">_xll.qlCalendarAdvance(Calendar,X2488,NDays&amp;"D")</f>
        <v>#NAME?</v>
      </c>
      <c r="Z2488" s="680" t="e">
        <f ca="1"/>
        <v>#N/A</v>
      </c>
      <c r="AA2488" s="685"/>
      <c r="AB2488" s="684"/>
    </row>
    <row r="2489" spans="22:28" x14ac:dyDescent="0.2">
      <c r="V2489" s="687"/>
      <c r="W2489" s="686" t="str">
        <f t="shared" si="45"/>
        <v>1w</v>
      </c>
      <c r="X2489" s="682" t="e">
        <f ca="1">_xll.qlCalendarAdvance(Calendar,X2488,W2489,"f",FALSE)</f>
        <v>#NAME?</v>
      </c>
      <c r="Y2489" s="681" t="e">
        <f ca="1">_xll.qlCalendarAdvance(Calendar,X2489,NDays&amp;"D")</f>
        <v>#NAME?</v>
      </c>
      <c r="Z2489" s="680" t="e">
        <f ca="1"/>
        <v>#N/A</v>
      </c>
      <c r="AA2489" s="685"/>
      <c r="AB2489" s="684"/>
    </row>
    <row r="2490" spans="22:28" x14ac:dyDescent="0.2">
      <c r="V2490" s="687"/>
      <c r="W2490" s="686" t="str">
        <f t="shared" si="45"/>
        <v>1w</v>
      </c>
      <c r="X2490" s="682" t="e">
        <f ca="1">_xll.qlCalendarAdvance(Calendar,X2489,W2490,"f",FALSE)</f>
        <v>#NAME?</v>
      </c>
      <c r="Y2490" s="681" t="e">
        <f ca="1">_xll.qlCalendarAdvance(Calendar,X2490,NDays&amp;"D")</f>
        <v>#NAME?</v>
      </c>
      <c r="Z2490" s="680" t="e">
        <f ca="1"/>
        <v>#N/A</v>
      </c>
      <c r="AA2490" s="685"/>
      <c r="AB2490" s="684"/>
    </row>
    <row r="2491" spans="22:28" x14ac:dyDescent="0.2">
      <c r="V2491" s="687"/>
      <c r="W2491" s="686" t="str">
        <f t="shared" si="45"/>
        <v>1w</v>
      </c>
      <c r="X2491" s="682" t="e">
        <f ca="1">_xll.qlCalendarAdvance(Calendar,X2490,W2491,"f",FALSE)</f>
        <v>#NAME?</v>
      </c>
      <c r="Y2491" s="681" t="e">
        <f ca="1">_xll.qlCalendarAdvance(Calendar,X2491,NDays&amp;"D")</f>
        <v>#NAME?</v>
      </c>
      <c r="Z2491" s="680" t="e">
        <f ca="1"/>
        <v>#N/A</v>
      </c>
      <c r="AA2491" s="685"/>
      <c r="AB2491" s="684"/>
    </row>
    <row r="2492" spans="22:28" x14ac:dyDescent="0.2">
      <c r="V2492" s="687"/>
      <c r="W2492" s="686" t="str">
        <f t="shared" si="45"/>
        <v>1w</v>
      </c>
      <c r="X2492" s="682" t="e">
        <f ca="1">_xll.qlCalendarAdvance(Calendar,X2491,W2492,"f",FALSE)</f>
        <v>#NAME?</v>
      </c>
      <c r="Y2492" s="681" t="e">
        <f ca="1">_xll.qlCalendarAdvance(Calendar,X2492,NDays&amp;"D")</f>
        <v>#NAME?</v>
      </c>
      <c r="Z2492" s="680" t="e">
        <f ca="1"/>
        <v>#N/A</v>
      </c>
      <c r="AA2492" s="685"/>
      <c r="AB2492" s="684"/>
    </row>
    <row r="2493" spans="22:28" x14ac:dyDescent="0.2">
      <c r="V2493" s="687"/>
      <c r="W2493" s="686" t="str">
        <f t="shared" si="45"/>
        <v>1w</v>
      </c>
      <c r="X2493" s="682" t="e">
        <f ca="1">_xll.qlCalendarAdvance(Calendar,X2492,W2493,"f",FALSE)</f>
        <v>#NAME?</v>
      </c>
      <c r="Y2493" s="681" t="e">
        <f ca="1">_xll.qlCalendarAdvance(Calendar,X2493,NDays&amp;"D")</f>
        <v>#NAME?</v>
      </c>
      <c r="Z2493" s="680" t="e">
        <f ca="1"/>
        <v>#N/A</v>
      </c>
      <c r="AA2493" s="685"/>
      <c r="AB2493" s="684"/>
    </row>
    <row r="2494" spans="22:28" x14ac:dyDescent="0.2">
      <c r="V2494" s="687"/>
      <c r="W2494" s="686" t="str">
        <f t="shared" si="45"/>
        <v>1w</v>
      </c>
      <c r="X2494" s="682" t="e">
        <f ca="1">_xll.qlCalendarAdvance(Calendar,X2493,W2494,"f",FALSE)</f>
        <v>#NAME?</v>
      </c>
      <c r="Y2494" s="681" t="e">
        <f ca="1">_xll.qlCalendarAdvance(Calendar,X2494,NDays&amp;"D")</f>
        <v>#NAME?</v>
      </c>
      <c r="Z2494" s="680" t="e">
        <f ca="1"/>
        <v>#N/A</v>
      </c>
      <c r="AA2494" s="685"/>
      <c r="AB2494" s="684"/>
    </row>
    <row r="2495" spans="22:28" x14ac:dyDescent="0.2">
      <c r="V2495" s="687"/>
      <c r="W2495" s="686" t="str">
        <f t="shared" si="45"/>
        <v>1w</v>
      </c>
      <c r="X2495" s="682" t="e">
        <f ca="1">_xll.qlCalendarAdvance(Calendar,X2494,W2495,"f",FALSE)</f>
        <v>#NAME?</v>
      </c>
      <c r="Y2495" s="681" t="e">
        <f ca="1">_xll.qlCalendarAdvance(Calendar,X2495,NDays&amp;"D")</f>
        <v>#NAME?</v>
      </c>
      <c r="Z2495" s="680" t="e">
        <f ca="1"/>
        <v>#N/A</v>
      </c>
      <c r="AA2495" s="685"/>
      <c r="AB2495" s="684"/>
    </row>
    <row r="2496" spans="22:28" x14ac:dyDescent="0.2">
      <c r="V2496" s="687"/>
      <c r="W2496" s="686" t="str">
        <f t="shared" si="45"/>
        <v>1w</v>
      </c>
      <c r="X2496" s="682" t="e">
        <f ca="1">_xll.qlCalendarAdvance(Calendar,X2495,W2496,"f",FALSE)</f>
        <v>#NAME?</v>
      </c>
      <c r="Y2496" s="681" t="e">
        <f ca="1">_xll.qlCalendarAdvance(Calendar,X2496,NDays&amp;"D")</f>
        <v>#NAME?</v>
      </c>
      <c r="Z2496" s="680" t="e">
        <f ca="1"/>
        <v>#N/A</v>
      </c>
      <c r="AA2496" s="685"/>
      <c r="AB2496" s="684"/>
    </row>
    <row r="2497" spans="22:28" x14ac:dyDescent="0.2">
      <c r="V2497" s="687"/>
      <c r="W2497" s="686" t="str">
        <f t="shared" si="45"/>
        <v>1w</v>
      </c>
      <c r="X2497" s="682" t="e">
        <f ca="1">_xll.qlCalendarAdvance(Calendar,X2496,W2497,"f",FALSE)</f>
        <v>#NAME?</v>
      </c>
      <c r="Y2497" s="681" t="e">
        <f ca="1">_xll.qlCalendarAdvance(Calendar,X2497,NDays&amp;"D")</f>
        <v>#NAME?</v>
      </c>
      <c r="Z2497" s="680" t="e">
        <f ca="1"/>
        <v>#N/A</v>
      </c>
      <c r="AA2497" s="685"/>
      <c r="AB2497" s="684"/>
    </row>
    <row r="2498" spans="22:28" x14ac:dyDescent="0.2">
      <c r="V2498" s="687"/>
      <c r="W2498" s="686" t="str">
        <f t="shared" si="45"/>
        <v>1w</v>
      </c>
      <c r="X2498" s="682" t="e">
        <f ca="1">_xll.qlCalendarAdvance(Calendar,X2497,W2498,"f",FALSE)</f>
        <v>#NAME?</v>
      </c>
      <c r="Y2498" s="681" t="e">
        <f ca="1">_xll.qlCalendarAdvance(Calendar,X2498,NDays&amp;"D")</f>
        <v>#NAME?</v>
      </c>
      <c r="Z2498" s="680" t="e">
        <f ca="1"/>
        <v>#N/A</v>
      </c>
      <c r="AA2498" s="685"/>
      <c r="AB2498" s="684"/>
    </row>
    <row r="2499" spans="22:28" x14ac:dyDescent="0.2">
      <c r="V2499" s="687"/>
      <c r="W2499" s="686" t="str">
        <f t="shared" si="45"/>
        <v>1w</v>
      </c>
      <c r="X2499" s="682" t="e">
        <f ca="1">_xll.qlCalendarAdvance(Calendar,X2498,W2499,"f",FALSE)</f>
        <v>#NAME?</v>
      </c>
      <c r="Y2499" s="681" t="e">
        <f ca="1">_xll.qlCalendarAdvance(Calendar,X2499,NDays&amp;"D")</f>
        <v>#NAME?</v>
      </c>
      <c r="Z2499" s="680" t="e">
        <f ca="1"/>
        <v>#N/A</v>
      </c>
      <c r="AA2499" s="685"/>
      <c r="AB2499" s="684"/>
    </row>
    <row r="2500" spans="22:28" x14ac:dyDescent="0.2">
      <c r="V2500" s="687"/>
      <c r="W2500" s="686" t="str">
        <f t="shared" si="45"/>
        <v>1w</v>
      </c>
      <c r="X2500" s="682" t="e">
        <f ca="1">_xll.qlCalendarAdvance(Calendar,X2499,W2500,"f",FALSE)</f>
        <v>#NAME?</v>
      </c>
      <c r="Y2500" s="681" t="e">
        <f ca="1">_xll.qlCalendarAdvance(Calendar,X2500,NDays&amp;"D")</f>
        <v>#NAME?</v>
      </c>
      <c r="Z2500" s="680" t="e">
        <f ca="1"/>
        <v>#N/A</v>
      </c>
      <c r="AA2500" s="685"/>
      <c r="AB2500" s="684"/>
    </row>
    <row r="2501" spans="22:28" x14ac:dyDescent="0.2">
      <c r="V2501" s="687"/>
      <c r="W2501" s="686" t="str">
        <f t="shared" si="45"/>
        <v>1w</v>
      </c>
      <c r="X2501" s="682" t="e">
        <f ca="1">_xll.qlCalendarAdvance(Calendar,X2500,W2501,"f",FALSE)</f>
        <v>#NAME?</v>
      </c>
      <c r="Y2501" s="681" t="e">
        <f ca="1">_xll.qlCalendarAdvance(Calendar,X2501,NDays&amp;"D")</f>
        <v>#NAME?</v>
      </c>
      <c r="Z2501" s="680" t="e">
        <f ca="1"/>
        <v>#N/A</v>
      </c>
      <c r="AA2501" s="685"/>
      <c r="AB2501" s="684"/>
    </row>
    <row r="2502" spans="22:28" x14ac:dyDescent="0.2">
      <c r="V2502" s="687"/>
      <c r="W2502" s="686" t="str">
        <f t="shared" si="45"/>
        <v>1w</v>
      </c>
      <c r="X2502" s="682" t="e">
        <f ca="1">_xll.qlCalendarAdvance(Calendar,X2501,W2502,"f",FALSE)</f>
        <v>#NAME?</v>
      </c>
      <c r="Y2502" s="681" t="e">
        <f ca="1">_xll.qlCalendarAdvance(Calendar,X2502,NDays&amp;"D")</f>
        <v>#NAME?</v>
      </c>
      <c r="Z2502" s="680" t="e">
        <f ca="1"/>
        <v>#N/A</v>
      </c>
      <c r="AA2502" s="685"/>
      <c r="AB2502" s="684"/>
    </row>
    <row r="2503" spans="22:28" x14ac:dyDescent="0.2">
      <c r="V2503" s="687"/>
      <c r="W2503" s="686" t="str">
        <f t="shared" si="45"/>
        <v>1w</v>
      </c>
      <c r="X2503" s="682" t="e">
        <f ca="1">_xll.qlCalendarAdvance(Calendar,X2502,W2503,"f",FALSE)</f>
        <v>#NAME?</v>
      </c>
      <c r="Y2503" s="681" t="e">
        <f ca="1">_xll.qlCalendarAdvance(Calendar,X2503,NDays&amp;"D")</f>
        <v>#NAME?</v>
      </c>
      <c r="Z2503" s="680" t="e">
        <f ca="1"/>
        <v>#N/A</v>
      </c>
      <c r="AA2503" s="685"/>
      <c r="AB2503" s="684"/>
    </row>
    <row r="2504" spans="22:28" x14ac:dyDescent="0.2">
      <c r="V2504" s="687"/>
      <c r="W2504" s="686" t="str">
        <f t="shared" si="45"/>
        <v>1w</v>
      </c>
      <c r="X2504" s="682" t="e">
        <f ca="1">_xll.qlCalendarAdvance(Calendar,X2503,W2504,"f",FALSE)</f>
        <v>#NAME?</v>
      </c>
      <c r="Y2504" s="681" t="e">
        <f ca="1">_xll.qlCalendarAdvance(Calendar,X2504,NDays&amp;"D")</f>
        <v>#NAME?</v>
      </c>
      <c r="Z2504" s="680" t="e">
        <f ca="1"/>
        <v>#N/A</v>
      </c>
      <c r="AA2504" s="685"/>
      <c r="AB2504" s="684"/>
    </row>
    <row r="2505" spans="22:28" x14ac:dyDescent="0.2">
      <c r="V2505" s="687"/>
      <c r="W2505" s="686" t="str">
        <f t="shared" si="45"/>
        <v>1w</v>
      </c>
      <c r="X2505" s="682" t="e">
        <f ca="1">_xll.qlCalendarAdvance(Calendar,X2504,W2505,"f",FALSE)</f>
        <v>#NAME?</v>
      </c>
      <c r="Y2505" s="681" t="e">
        <f ca="1">_xll.qlCalendarAdvance(Calendar,X2505,NDays&amp;"D")</f>
        <v>#NAME?</v>
      </c>
      <c r="Z2505" s="680" t="e">
        <f ca="1"/>
        <v>#N/A</v>
      </c>
      <c r="AA2505" s="685"/>
      <c r="AB2505" s="684"/>
    </row>
    <row r="2506" spans="22:28" x14ac:dyDescent="0.2">
      <c r="V2506" s="687"/>
      <c r="W2506" s="686" t="str">
        <f t="shared" si="45"/>
        <v>1w</v>
      </c>
      <c r="X2506" s="682" t="e">
        <f ca="1">_xll.qlCalendarAdvance(Calendar,X2505,W2506,"f",FALSE)</f>
        <v>#NAME?</v>
      </c>
      <c r="Y2506" s="681" t="e">
        <f ca="1">_xll.qlCalendarAdvance(Calendar,X2506,NDays&amp;"D")</f>
        <v>#NAME?</v>
      </c>
      <c r="Z2506" s="680" t="e">
        <f ca="1"/>
        <v>#N/A</v>
      </c>
      <c r="AA2506" s="685"/>
      <c r="AB2506" s="684"/>
    </row>
    <row r="2507" spans="22:28" x14ac:dyDescent="0.2">
      <c r="V2507" s="687"/>
      <c r="W2507" s="686" t="str">
        <f t="shared" si="45"/>
        <v>1w</v>
      </c>
      <c r="X2507" s="682" t="e">
        <f ca="1">_xll.qlCalendarAdvance(Calendar,X2506,W2507,"f",FALSE)</f>
        <v>#NAME?</v>
      </c>
      <c r="Y2507" s="681" t="e">
        <f ca="1">_xll.qlCalendarAdvance(Calendar,X2507,NDays&amp;"D")</f>
        <v>#NAME?</v>
      </c>
      <c r="Z2507" s="680" t="e">
        <f ca="1"/>
        <v>#N/A</v>
      </c>
      <c r="AA2507" s="685"/>
      <c r="AB2507" s="684"/>
    </row>
    <row r="2508" spans="22:28" x14ac:dyDescent="0.2">
      <c r="V2508" s="687"/>
      <c r="W2508" s="686" t="str">
        <f t="shared" si="45"/>
        <v>1w</v>
      </c>
      <c r="X2508" s="682" t="e">
        <f ca="1">_xll.qlCalendarAdvance(Calendar,X2507,W2508,"f",FALSE)</f>
        <v>#NAME?</v>
      </c>
      <c r="Y2508" s="681" t="e">
        <f ca="1">_xll.qlCalendarAdvance(Calendar,X2508,NDays&amp;"D")</f>
        <v>#NAME?</v>
      </c>
      <c r="Z2508" s="680" t="e">
        <f ca="1"/>
        <v>#N/A</v>
      </c>
      <c r="AA2508" s="685"/>
      <c r="AB2508" s="684"/>
    </row>
    <row r="2509" spans="22:28" x14ac:dyDescent="0.2">
      <c r="V2509" s="687"/>
      <c r="W2509" s="686" t="str">
        <f t="shared" si="45"/>
        <v>1w</v>
      </c>
      <c r="X2509" s="682" t="e">
        <f ca="1">_xll.qlCalendarAdvance(Calendar,X2508,W2509,"f",FALSE)</f>
        <v>#NAME?</v>
      </c>
      <c r="Y2509" s="681" t="e">
        <f ca="1">_xll.qlCalendarAdvance(Calendar,X2509,NDays&amp;"D")</f>
        <v>#NAME?</v>
      </c>
      <c r="Z2509" s="680" t="e">
        <f ca="1"/>
        <v>#N/A</v>
      </c>
      <c r="AA2509" s="685"/>
      <c r="AB2509" s="684"/>
    </row>
    <row r="2510" spans="22:28" x14ac:dyDescent="0.2">
      <c r="V2510" s="687"/>
      <c r="W2510" s="686" t="str">
        <f t="shared" si="45"/>
        <v>1w</v>
      </c>
      <c r="X2510" s="682" t="e">
        <f ca="1">_xll.qlCalendarAdvance(Calendar,X2509,W2510,"f",FALSE)</f>
        <v>#NAME?</v>
      </c>
      <c r="Y2510" s="681" t="e">
        <f ca="1">_xll.qlCalendarAdvance(Calendar,X2510,NDays&amp;"D")</f>
        <v>#NAME?</v>
      </c>
      <c r="Z2510" s="680" t="e">
        <f ca="1"/>
        <v>#N/A</v>
      </c>
      <c r="AA2510" s="685"/>
      <c r="AB2510" s="684"/>
    </row>
    <row r="2511" spans="22:28" x14ac:dyDescent="0.2">
      <c r="V2511" s="687"/>
      <c r="W2511" s="686" t="str">
        <f t="shared" si="45"/>
        <v>1w</v>
      </c>
      <c r="X2511" s="682" t="e">
        <f ca="1">_xll.qlCalendarAdvance(Calendar,X2510,W2511,"f",FALSE)</f>
        <v>#NAME?</v>
      </c>
      <c r="Y2511" s="681" t="e">
        <f ca="1">_xll.qlCalendarAdvance(Calendar,X2511,NDays&amp;"D")</f>
        <v>#NAME?</v>
      </c>
      <c r="Z2511" s="680" t="e">
        <f ca="1"/>
        <v>#N/A</v>
      </c>
      <c r="AA2511" s="685"/>
      <c r="AB2511" s="684"/>
    </row>
    <row r="2512" spans="22:28" x14ac:dyDescent="0.2">
      <c r="V2512" s="687"/>
      <c r="W2512" s="686" t="str">
        <f t="shared" si="45"/>
        <v>1w</v>
      </c>
      <c r="X2512" s="682" t="e">
        <f ca="1">_xll.qlCalendarAdvance(Calendar,X2511,W2512,"f",FALSE)</f>
        <v>#NAME?</v>
      </c>
      <c r="Y2512" s="681" t="e">
        <f ca="1">_xll.qlCalendarAdvance(Calendar,X2512,NDays&amp;"D")</f>
        <v>#NAME?</v>
      </c>
      <c r="Z2512" s="680" t="e">
        <f ca="1"/>
        <v>#N/A</v>
      </c>
      <c r="AA2512" s="685"/>
      <c r="AB2512" s="684"/>
    </row>
    <row r="2513" spans="22:28" x14ac:dyDescent="0.2">
      <c r="V2513" s="687"/>
      <c r="W2513" s="686" t="str">
        <f t="shared" si="45"/>
        <v>1w</v>
      </c>
      <c r="X2513" s="682" t="e">
        <f ca="1">_xll.qlCalendarAdvance(Calendar,X2512,W2513,"f",FALSE)</f>
        <v>#NAME?</v>
      </c>
      <c r="Y2513" s="681" t="e">
        <f ca="1">_xll.qlCalendarAdvance(Calendar,X2513,NDays&amp;"D")</f>
        <v>#NAME?</v>
      </c>
      <c r="Z2513" s="680" t="e">
        <f ca="1"/>
        <v>#N/A</v>
      </c>
      <c r="AA2513" s="685"/>
      <c r="AB2513" s="684"/>
    </row>
    <row r="2514" spans="22:28" x14ac:dyDescent="0.2">
      <c r="V2514" s="687"/>
      <c r="W2514" s="686" t="str">
        <f t="shared" ref="W2514:W2577" si="46">W2513</f>
        <v>1w</v>
      </c>
      <c r="X2514" s="682" t="e">
        <f ca="1">_xll.qlCalendarAdvance(Calendar,X2513,W2514,"f",FALSE)</f>
        <v>#NAME?</v>
      </c>
      <c r="Y2514" s="681" t="e">
        <f ca="1">_xll.qlCalendarAdvance(Calendar,X2514,NDays&amp;"D")</f>
        <v>#NAME?</v>
      </c>
      <c r="Z2514" s="680" t="e">
        <f ca="1"/>
        <v>#N/A</v>
      </c>
      <c r="AA2514" s="685"/>
      <c r="AB2514" s="684"/>
    </row>
    <row r="2515" spans="22:28" x14ac:dyDescent="0.2">
      <c r="V2515" s="687"/>
      <c r="W2515" s="686" t="str">
        <f t="shared" si="46"/>
        <v>1w</v>
      </c>
      <c r="X2515" s="682" t="e">
        <f ca="1">_xll.qlCalendarAdvance(Calendar,X2514,W2515,"f",FALSE)</f>
        <v>#NAME?</v>
      </c>
      <c r="Y2515" s="681" t="e">
        <f ca="1">_xll.qlCalendarAdvance(Calendar,X2515,NDays&amp;"D")</f>
        <v>#NAME?</v>
      </c>
      <c r="Z2515" s="680" t="e">
        <f ca="1"/>
        <v>#N/A</v>
      </c>
      <c r="AA2515" s="685"/>
      <c r="AB2515" s="684"/>
    </row>
    <row r="2516" spans="22:28" x14ac:dyDescent="0.2">
      <c r="V2516" s="687"/>
      <c r="W2516" s="686" t="str">
        <f t="shared" si="46"/>
        <v>1w</v>
      </c>
      <c r="X2516" s="682" t="e">
        <f ca="1">_xll.qlCalendarAdvance(Calendar,X2515,W2516,"f",FALSE)</f>
        <v>#NAME?</v>
      </c>
      <c r="Y2516" s="681" t="e">
        <f ca="1">_xll.qlCalendarAdvance(Calendar,X2516,NDays&amp;"D")</f>
        <v>#NAME?</v>
      </c>
      <c r="Z2516" s="680" t="e">
        <f ca="1"/>
        <v>#N/A</v>
      </c>
      <c r="AA2516" s="685"/>
      <c r="AB2516" s="684"/>
    </row>
    <row r="2517" spans="22:28" x14ac:dyDescent="0.2">
      <c r="V2517" s="687"/>
      <c r="W2517" s="686" t="str">
        <f t="shared" si="46"/>
        <v>1w</v>
      </c>
      <c r="X2517" s="682" t="e">
        <f ca="1">_xll.qlCalendarAdvance(Calendar,X2516,W2517,"f",FALSE)</f>
        <v>#NAME?</v>
      </c>
      <c r="Y2517" s="681" t="e">
        <f ca="1">_xll.qlCalendarAdvance(Calendar,X2517,NDays&amp;"D")</f>
        <v>#NAME?</v>
      </c>
      <c r="Z2517" s="680" t="e">
        <f ca="1"/>
        <v>#N/A</v>
      </c>
      <c r="AA2517" s="685"/>
      <c r="AB2517" s="684"/>
    </row>
    <row r="2518" spans="22:28" x14ac:dyDescent="0.2">
      <c r="V2518" s="687"/>
      <c r="W2518" s="686" t="str">
        <f t="shared" si="46"/>
        <v>1w</v>
      </c>
      <c r="X2518" s="682" t="e">
        <f ca="1">_xll.qlCalendarAdvance(Calendar,X2517,W2518,"f",FALSE)</f>
        <v>#NAME?</v>
      </c>
      <c r="Y2518" s="681" t="e">
        <f ca="1">_xll.qlCalendarAdvance(Calendar,X2518,NDays&amp;"D")</f>
        <v>#NAME?</v>
      </c>
      <c r="Z2518" s="680" t="e">
        <f ca="1"/>
        <v>#N/A</v>
      </c>
      <c r="AA2518" s="685"/>
      <c r="AB2518" s="684"/>
    </row>
    <row r="2519" spans="22:28" x14ac:dyDescent="0.2">
      <c r="V2519" s="687"/>
      <c r="W2519" s="686" t="str">
        <f t="shared" si="46"/>
        <v>1w</v>
      </c>
      <c r="X2519" s="682" t="e">
        <f ca="1">_xll.qlCalendarAdvance(Calendar,X2518,W2519,"f",FALSE)</f>
        <v>#NAME?</v>
      </c>
      <c r="Y2519" s="681" t="e">
        <f ca="1">_xll.qlCalendarAdvance(Calendar,X2519,NDays&amp;"D")</f>
        <v>#NAME?</v>
      </c>
      <c r="Z2519" s="680" t="e">
        <f ca="1"/>
        <v>#N/A</v>
      </c>
      <c r="AA2519" s="685"/>
      <c r="AB2519" s="684"/>
    </row>
    <row r="2520" spans="22:28" x14ac:dyDescent="0.2">
      <c r="V2520" s="687"/>
      <c r="W2520" s="686" t="str">
        <f t="shared" si="46"/>
        <v>1w</v>
      </c>
      <c r="X2520" s="682" t="e">
        <f ca="1">_xll.qlCalendarAdvance(Calendar,X2519,W2520,"f",FALSE)</f>
        <v>#NAME?</v>
      </c>
      <c r="Y2520" s="681" t="e">
        <f ca="1">_xll.qlCalendarAdvance(Calendar,X2520,NDays&amp;"D")</f>
        <v>#NAME?</v>
      </c>
      <c r="Z2520" s="680" t="e">
        <f ca="1"/>
        <v>#N/A</v>
      </c>
      <c r="AA2520" s="685"/>
      <c r="AB2520" s="684"/>
    </row>
    <row r="2521" spans="22:28" x14ac:dyDescent="0.2">
      <c r="V2521" s="687"/>
      <c r="W2521" s="686" t="str">
        <f t="shared" si="46"/>
        <v>1w</v>
      </c>
      <c r="X2521" s="682" t="e">
        <f ca="1">_xll.qlCalendarAdvance(Calendar,X2520,W2521,"f",FALSE)</f>
        <v>#NAME?</v>
      </c>
      <c r="Y2521" s="681" t="e">
        <f ca="1">_xll.qlCalendarAdvance(Calendar,X2521,NDays&amp;"D")</f>
        <v>#NAME?</v>
      </c>
      <c r="Z2521" s="680" t="e">
        <f ca="1"/>
        <v>#N/A</v>
      </c>
      <c r="AA2521" s="685"/>
      <c r="AB2521" s="684"/>
    </row>
    <row r="2522" spans="22:28" x14ac:dyDescent="0.2">
      <c r="V2522" s="687"/>
      <c r="W2522" s="686" t="str">
        <f t="shared" si="46"/>
        <v>1w</v>
      </c>
      <c r="X2522" s="682" t="e">
        <f ca="1">_xll.qlCalendarAdvance(Calendar,X2521,W2522,"f",FALSE)</f>
        <v>#NAME?</v>
      </c>
      <c r="Y2522" s="681" t="e">
        <f ca="1">_xll.qlCalendarAdvance(Calendar,X2522,NDays&amp;"D")</f>
        <v>#NAME?</v>
      </c>
      <c r="Z2522" s="680" t="e">
        <f ca="1"/>
        <v>#N/A</v>
      </c>
      <c r="AA2522" s="685"/>
      <c r="AB2522" s="684"/>
    </row>
    <row r="2523" spans="22:28" x14ac:dyDescent="0.2">
      <c r="V2523" s="687"/>
      <c r="W2523" s="686" t="str">
        <f t="shared" si="46"/>
        <v>1w</v>
      </c>
      <c r="X2523" s="682" t="e">
        <f ca="1">_xll.qlCalendarAdvance(Calendar,X2522,W2523,"f",FALSE)</f>
        <v>#NAME?</v>
      </c>
      <c r="Y2523" s="681" t="e">
        <f ca="1">_xll.qlCalendarAdvance(Calendar,X2523,NDays&amp;"D")</f>
        <v>#NAME?</v>
      </c>
      <c r="Z2523" s="680" t="e">
        <f ca="1"/>
        <v>#N/A</v>
      </c>
      <c r="AA2523" s="685"/>
      <c r="AB2523" s="684"/>
    </row>
    <row r="2524" spans="22:28" x14ac:dyDescent="0.2">
      <c r="V2524" s="687"/>
      <c r="W2524" s="686" t="str">
        <f t="shared" si="46"/>
        <v>1w</v>
      </c>
      <c r="X2524" s="682" t="e">
        <f ca="1">_xll.qlCalendarAdvance(Calendar,X2523,W2524,"f",FALSE)</f>
        <v>#NAME?</v>
      </c>
      <c r="Y2524" s="681" t="e">
        <f ca="1">_xll.qlCalendarAdvance(Calendar,X2524,NDays&amp;"D")</f>
        <v>#NAME?</v>
      </c>
      <c r="Z2524" s="680" t="e">
        <f ca="1"/>
        <v>#N/A</v>
      </c>
      <c r="AA2524" s="685"/>
      <c r="AB2524" s="684"/>
    </row>
    <row r="2525" spans="22:28" x14ac:dyDescent="0.2">
      <c r="V2525" s="687"/>
      <c r="W2525" s="686" t="str">
        <f t="shared" si="46"/>
        <v>1w</v>
      </c>
      <c r="X2525" s="682" t="e">
        <f ca="1">_xll.qlCalendarAdvance(Calendar,X2524,W2525,"f",FALSE)</f>
        <v>#NAME?</v>
      </c>
      <c r="Y2525" s="681" t="e">
        <f ca="1">_xll.qlCalendarAdvance(Calendar,X2525,NDays&amp;"D")</f>
        <v>#NAME?</v>
      </c>
      <c r="Z2525" s="680" t="e">
        <f ca="1"/>
        <v>#N/A</v>
      </c>
      <c r="AA2525" s="685"/>
      <c r="AB2525" s="684"/>
    </row>
    <row r="2526" spans="22:28" x14ac:dyDescent="0.2">
      <c r="V2526" s="687"/>
      <c r="W2526" s="686" t="str">
        <f t="shared" si="46"/>
        <v>1w</v>
      </c>
      <c r="X2526" s="682" t="e">
        <f ca="1">_xll.qlCalendarAdvance(Calendar,X2525,W2526,"f",FALSE)</f>
        <v>#NAME?</v>
      </c>
      <c r="Y2526" s="681" t="e">
        <f ca="1">_xll.qlCalendarAdvance(Calendar,X2526,NDays&amp;"D")</f>
        <v>#NAME?</v>
      </c>
      <c r="Z2526" s="680" t="e">
        <f ca="1"/>
        <v>#N/A</v>
      </c>
      <c r="AA2526" s="685"/>
      <c r="AB2526" s="684"/>
    </row>
    <row r="2527" spans="22:28" x14ac:dyDescent="0.2">
      <c r="V2527" s="687"/>
      <c r="W2527" s="686" t="str">
        <f t="shared" si="46"/>
        <v>1w</v>
      </c>
      <c r="X2527" s="682" t="e">
        <f ca="1">_xll.qlCalendarAdvance(Calendar,X2526,W2527,"f",FALSE)</f>
        <v>#NAME?</v>
      </c>
      <c r="Y2527" s="681" t="e">
        <f ca="1">_xll.qlCalendarAdvance(Calendar,X2527,NDays&amp;"D")</f>
        <v>#NAME?</v>
      </c>
      <c r="Z2527" s="680" t="e">
        <f ca="1"/>
        <v>#N/A</v>
      </c>
      <c r="AA2527" s="685"/>
      <c r="AB2527" s="684"/>
    </row>
    <row r="2528" spans="22:28" x14ac:dyDescent="0.2">
      <c r="V2528" s="687"/>
      <c r="W2528" s="686" t="str">
        <f t="shared" si="46"/>
        <v>1w</v>
      </c>
      <c r="X2528" s="682" t="e">
        <f ca="1">_xll.qlCalendarAdvance(Calendar,X2527,W2528,"f",FALSE)</f>
        <v>#NAME?</v>
      </c>
      <c r="Y2528" s="681" t="e">
        <f ca="1">_xll.qlCalendarAdvance(Calendar,X2528,NDays&amp;"D")</f>
        <v>#NAME?</v>
      </c>
      <c r="Z2528" s="680" t="e">
        <f ca="1"/>
        <v>#N/A</v>
      </c>
      <c r="AA2528" s="685"/>
      <c r="AB2528" s="684"/>
    </row>
    <row r="2529" spans="22:28" x14ac:dyDescent="0.2">
      <c r="V2529" s="687"/>
      <c r="W2529" s="686" t="str">
        <f t="shared" si="46"/>
        <v>1w</v>
      </c>
      <c r="X2529" s="682" t="e">
        <f ca="1">_xll.qlCalendarAdvance(Calendar,X2528,W2529,"f",FALSE)</f>
        <v>#NAME?</v>
      </c>
      <c r="Y2529" s="681" t="e">
        <f ca="1">_xll.qlCalendarAdvance(Calendar,X2529,NDays&amp;"D")</f>
        <v>#NAME?</v>
      </c>
      <c r="Z2529" s="680" t="e">
        <f ca="1"/>
        <v>#N/A</v>
      </c>
      <c r="AA2529" s="685"/>
      <c r="AB2529" s="684"/>
    </row>
    <row r="2530" spans="22:28" x14ac:dyDescent="0.2">
      <c r="V2530" s="687"/>
      <c r="W2530" s="686" t="str">
        <f t="shared" si="46"/>
        <v>1w</v>
      </c>
      <c r="X2530" s="682" t="e">
        <f ca="1">_xll.qlCalendarAdvance(Calendar,X2529,W2530,"f",FALSE)</f>
        <v>#NAME?</v>
      </c>
      <c r="Y2530" s="681" t="e">
        <f ca="1">_xll.qlCalendarAdvance(Calendar,X2530,NDays&amp;"D")</f>
        <v>#NAME?</v>
      </c>
      <c r="Z2530" s="680" t="e">
        <f ca="1"/>
        <v>#N/A</v>
      </c>
      <c r="AA2530" s="685"/>
      <c r="AB2530" s="684"/>
    </row>
    <row r="2531" spans="22:28" x14ac:dyDescent="0.2">
      <c r="V2531" s="687"/>
      <c r="W2531" s="686" t="str">
        <f t="shared" si="46"/>
        <v>1w</v>
      </c>
      <c r="X2531" s="682" t="e">
        <f ca="1">_xll.qlCalendarAdvance(Calendar,X2530,W2531,"f",FALSE)</f>
        <v>#NAME?</v>
      </c>
      <c r="Y2531" s="681" t="e">
        <f ca="1">_xll.qlCalendarAdvance(Calendar,X2531,NDays&amp;"D")</f>
        <v>#NAME?</v>
      </c>
      <c r="Z2531" s="680" t="e">
        <f ca="1"/>
        <v>#N/A</v>
      </c>
      <c r="AA2531" s="685"/>
      <c r="AB2531" s="684"/>
    </row>
    <row r="2532" spans="22:28" x14ac:dyDescent="0.2">
      <c r="V2532" s="687"/>
      <c r="W2532" s="686" t="str">
        <f t="shared" si="46"/>
        <v>1w</v>
      </c>
      <c r="X2532" s="682" t="e">
        <f ca="1">_xll.qlCalendarAdvance(Calendar,X2531,W2532,"f",FALSE)</f>
        <v>#NAME?</v>
      </c>
      <c r="Y2532" s="681" t="e">
        <f ca="1">_xll.qlCalendarAdvance(Calendar,X2532,NDays&amp;"D")</f>
        <v>#NAME?</v>
      </c>
      <c r="Z2532" s="680" t="e">
        <f ca="1"/>
        <v>#N/A</v>
      </c>
      <c r="AA2532" s="685"/>
      <c r="AB2532" s="684"/>
    </row>
    <row r="2533" spans="22:28" x14ac:dyDescent="0.2">
      <c r="V2533" s="687"/>
      <c r="W2533" s="686" t="str">
        <f t="shared" si="46"/>
        <v>1w</v>
      </c>
      <c r="X2533" s="682" t="e">
        <f ca="1">_xll.qlCalendarAdvance(Calendar,X2532,W2533,"f",FALSE)</f>
        <v>#NAME?</v>
      </c>
      <c r="Y2533" s="681" t="e">
        <f ca="1">_xll.qlCalendarAdvance(Calendar,X2533,NDays&amp;"D")</f>
        <v>#NAME?</v>
      </c>
      <c r="Z2533" s="680" t="e">
        <f ca="1"/>
        <v>#N/A</v>
      </c>
      <c r="AA2533" s="685"/>
      <c r="AB2533" s="684"/>
    </row>
    <row r="2534" spans="22:28" x14ac:dyDescent="0.2">
      <c r="V2534" s="687"/>
      <c r="W2534" s="686" t="str">
        <f t="shared" si="46"/>
        <v>1w</v>
      </c>
      <c r="X2534" s="682" t="e">
        <f ca="1">_xll.qlCalendarAdvance(Calendar,X2533,W2534,"f",FALSE)</f>
        <v>#NAME?</v>
      </c>
      <c r="Y2534" s="681" t="e">
        <f ca="1">_xll.qlCalendarAdvance(Calendar,X2534,NDays&amp;"D")</f>
        <v>#NAME?</v>
      </c>
      <c r="Z2534" s="680" t="e">
        <f ca="1"/>
        <v>#N/A</v>
      </c>
      <c r="AA2534" s="685"/>
      <c r="AB2534" s="684"/>
    </row>
    <row r="2535" spans="22:28" x14ac:dyDescent="0.2">
      <c r="V2535" s="687"/>
      <c r="W2535" s="686" t="str">
        <f t="shared" si="46"/>
        <v>1w</v>
      </c>
      <c r="X2535" s="682" t="e">
        <f ca="1">_xll.qlCalendarAdvance(Calendar,X2534,W2535,"f",FALSE)</f>
        <v>#NAME?</v>
      </c>
      <c r="Y2535" s="681" t="e">
        <f ca="1">_xll.qlCalendarAdvance(Calendar,X2535,NDays&amp;"D")</f>
        <v>#NAME?</v>
      </c>
      <c r="Z2535" s="680" t="e">
        <f ca="1"/>
        <v>#N/A</v>
      </c>
      <c r="AA2535" s="685"/>
      <c r="AB2535" s="684"/>
    </row>
    <row r="2536" spans="22:28" x14ac:dyDescent="0.2">
      <c r="V2536" s="687"/>
      <c r="W2536" s="686" t="str">
        <f t="shared" si="46"/>
        <v>1w</v>
      </c>
      <c r="X2536" s="682" t="e">
        <f ca="1">_xll.qlCalendarAdvance(Calendar,X2535,W2536,"f",FALSE)</f>
        <v>#NAME?</v>
      </c>
      <c r="Y2536" s="681" t="e">
        <f ca="1">_xll.qlCalendarAdvance(Calendar,X2536,NDays&amp;"D")</f>
        <v>#NAME?</v>
      </c>
      <c r="Z2536" s="680" t="e">
        <f ca="1"/>
        <v>#N/A</v>
      </c>
      <c r="AA2536" s="685"/>
      <c r="AB2536" s="684"/>
    </row>
    <row r="2537" spans="22:28" x14ac:dyDescent="0.2">
      <c r="V2537" s="687"/>
      <c r="W2537" s="686" t="str">
        <f t="shared" si="46"/>
        <v>1w</v>
      </c>
      <c r="X2537" s="682" t="e">
        <f ca="1">_xll.qlCalendarAdvance(Calendar,X2536,W2537,"f",FALSE)</f>
        <v>#NAME?</v>
      </c>
      <c r="Y2537" s="681" t="e">
        <f ca="1">_xll.qlCalendarAdvance(Calendar,X2537,NDays&amp;"D")</f>
        <v>#NAME?</v>
      </c>
      <c r="Z2537" s="680" t="e">
        <f ca="1"/>
        <v>#N/A</v>
      </c>
      <c r="AA2537" s="685"/>
      <c r="AB2537" s="684"/>
    </row>
    <row r="2538" spans="22:28" x14ac:dyDescent="0.2">
      <c r="V2538" s="687"/>
      <c r="W2538" s="686" t="str">
        <f t="shared" si="46"/>
        <v>1w</v>
      </c>
      <c r="X2538" s="682" t="e">
        <f ca="1">_xll.qlCalendarAdvance(Calendar,X2537,W2538,"f",FALSE)</f>
        <v>#NAME?</v>
      </c>
      <c r="Y2538" s="681" t="e">
        <f ca="1">_xll.qlCalendarAdvance(Calendar,X2538,NDays&amp;"D")</f>
        <v>#NAME?</v>
      </c>
      <c r="Z2538" s="680" t="e">
        <f ca="1"/>
        <v>#N/A</v>
      </c>
      <c r="AA2538" s="685"/>
      <c r="AB2538" s="684"/>
    </row>
    <row r="2539" spans="22:28" x14ac:dyDescent="0.2">
      <c r="V2539" s="687"/>
      <c r="W2539" s="686" t="str">
        <f t="shared" si="46"/>
        <v>1w</v>
      </c>
      <c r="X2539" s="682" t="e">
        <f ca="1">_xll.qlCalendarAdvance(Calendar,X2538,W2539,"f",FALSE)</f>
        <v>#NAME?</v>
      </c>
      <c r="Y2539" s="681" t="e">
        <f ca="1">_xll.qlCalendarAdvance(Calendar,X2539,NDays&amp;"D")</f>
        <v>#NAME?</v>
      </c>
      <c r="Z2539" s="680" t="e">
        <f ca="1"/>
        <v>#N/A</v>
      </c>
      <c r="AA2539" s="685"/>
      <c r="AB2539" s="684"/>
    </row>
    <row r="2540" spans="22:28" x14ac:dyDescent="0.2">
      <c r="V2540" s="687"/>
      <c r="W2540" s="686" t="str">
        <f t="shared" si="46"/>
        <v>1w</v>
      </c>
      <c r="X2540" s="682" t="e">
        <f ca="1">_xll.qlCalendarAdvance(Calendar,X2539,W2540,"f",FALSE)</f>
        <v>#NAME?</v>
      </c>
      <c r="Y2540" s="681" t="e">
        <f ca="1">_xll.qlCalendarAdvance(Calendar,X2540,NDays&amp;"D")</f>
        <v>#NAME?</v>
      </c>
      <c r="Z2540" s="680" t="e">
        <f ca="1"/>
        <v>#N/A</v>
      </c>
      <c r="AA2540" s="685"/>
      <c r="AB2540" s="684"/>
    </row>
    <row r="2541" spans="22:28" x14ac:dyDescent="0.2">
      <c r="V2541" s="687"/>
      <c r="W2541" s="686" t="str">
        <f t="shared" si="46"/>
        <v>1w</v>
      </c>
      <c r="X2541" s="682" t="e">
        <f ca="1">_xll.qlCalendarAdvance(Calendar,X2540,W2541,"f",FALSE)</f>
        <v>#NAME?</v>
      </c>
      <c r="Y2541" s="681" t="e">
        <f ca="1">_xll.qlCalendarAdvance(Calendar,X2541,NDays&amp;"D")</f>
        <v>#NAME?</v>
      </c>
      <c r="Z2541" s="680" t="e">
        <f ca="1"/>
        <v>#N/A</v>
      </c>
      <c r="AA2541" s="685"/>
      <c r="AB2541" s="684"/>
    </row>
    <row r="2542" spans="22:28" x14ac:dyDescent="0.2">
      <c r="V2542" s="687"/>
      <c r="W2542" s="686" t="str">
        <f t="shared" si="46"/>
        <v>1w</v>
      </c>
      <c r="X2542" s="682" t="e">
        <f ca="1">_xll.qlCalendarAdvance(Calendar,X2541,W2542,"f",FALSE)</f>
        <v>#NAME?</v>
      </c>
      <c r="Y2542" s="681" t="e">
        <f ca="1">_xll.qlCalendarAdvance(Calendar,X2542,NDays&amp;"D")</f>
        <v>#NAME?</v>
      </c>
      <c r="Z2542" s="680" t="e">
        <f ca="1"/>
        <v>#N/A</v>
      </c>
      <c r="AA2542" s="685"/>
      <c r="AB2542" s="684"/>
    </row>
    <row r="2543" spans="22:28" x14ac:dyDescent="0.2">
      <c r="V2543" s="687"/>
      <c r="W2543" s="686" t="str">
        <f t="shared" si="46"/>
        <v>1w</v>
      </c>
      <c r="X2543" s="682" t="e">
        <f ca="1">_xll.qlCalendarAdvance(Calendar,X2542,W2543,"f",FALSE)</f>
        <v>#NAME?</v>
      </c>
      <c r="Y2543" s="681" t="e">
        <f ca="1">_xll.qlCalendarAdvance(Calendar,X2543,NDays&amp;"D")</f>
        <v>#NAME?</v>
      </c>
      <c r="Z2543" s="680" t="e">
        <f ca="1"/>
        <v>#N/A</v>
      </c>
      <c r="AA2543" s="685"/>
      <c r="AB2543" s="684"/>
    </row>
    <row r="2544" spans="22:28" x14ac:dyDescent="0.2">
      <c r="V2544" s="687"/>
      <c r="W2544" s="686" t="str">
        <f t="shared" si="46"/>
        <v>1w</v>
      </c>
      <c r="X2544" s="682" t="e">
        <f ca="1">_xll.qlCalendarAdvance(Calendar,X2543,W2544,"f",FALSE)</f>
        <v>#NAME?</v>
      </c>
      <c r="Y2544" s="681" t="e">
        <f ca="1">_xll.qlCalendarAdvance(Calendar,X2544,NDays&amp;"D")</f>
        <v>#NAME?</v>
      </c>
      <c r="Z2544" s="680" t="e">
        <f ca="1"/>
        <v>#N/A</v>
      </c>
      <c r="AA2544" s="685"/>
      <c r="AB2544" s="684"/>
    </row>
    <row r="2545" spans="22:28" x14ac:dyDescent="0.2">
      <c r="V2545" s="687"/>
      <c r="W2545" s="686" t="str">
        <f t="shared" si="46"/>
        <v>1w</v>
      </c>
      <c r="X2545" s="682" t="e">
        <f ca="1">_xll.qlCalendarAdvance(Calendar,X2544,W2545,"f",FALSE)</f>
        <v>#NAME?</v>
      </c>
      <c r="Y2545" s="681" t="e">
        <f ca="1">_xll.qlCalendarAdvance(Calendar,X2545,NDays&amp;"D")</f>
        <v>#NAME?</v>
      </c>
      <c r="Z2545" s="680" t="e">
        <f ca="1"/>
        <v>#N/A</v>
      </c>
      <c r="AA2545" s="685"/>
      <c r="AB2545" s="684"/>
    </row>
    <row r="2546" spans="22:28" x14ac:dyDescent="0.2">
      <c r="V2546" s="687"/>
      <c r="W2546" s="686" t="str">
        <f t="shared" si="46"/>
        <v>1w</v>
      </c>
      <c r="X2546" s="682" t="e">
        <f ca="1">_xll.qlCalendarAdvance(Calendar,X2545,W2546,"f",FALSE)</f>
        <v>#NAME?</v>
      </c>
      <c r="Y2546" s="681" t="e">
        <f ca="1">_xll.qlCalendarAdvance(Calendar,X2546,NDays&amp;"D")</f>
        <v>#NAME?</v>
      </c>
      <c r="Z2546" s="680" t="e">
        <f ca="1"/>
        <v>#N/A</v>
      </c>
      <c r="AA2546" s="685"/>
      <c r="AB2546" s="684"/>
    </row>
    <row r="2547" spans="22:28" x14ac:dyDescent="0.2">
      <c r="V2547" s="687"/>
      <c r="W2547" s="686" t="str">
        <f t="shared" si="46"/>
        <v>1w</v>
      </c>
      <c r="X2547" s="682" t="e">
        <f ca="1">_xll.qlCalendarAdvance(Calendar,X2546,W2547,"f",FALSE)</f>
        <v>#NAME?</v>
      </c>
      <c r="Y2547" s="681" t="e">
        <f ca="1">_xll.qlCalendarAdvance(Calendar,X2547,NDays&amp;"D")</f>
        <v>#NAME?</v>
      </c>
      <c r="Z2547" s="680" t="e">
        <f ca="1"/>
        <v>#N/A</v>
      </c>
      <c r="AA2547" s="685"/>
      <c r="AB2547" s="684"/>
    </row>
    <row r="2548" spans="22:28" x14ac:dyDescent="0.2">
      <c r="V2548" s="687"/>
      <c r="W2548" s="686" t="str">
        <f t="shared" si="46"/>
        <v>1w</v>
      </c>
      <c r="X2548" s="682" t="e">
        <f ca="1">_xll.qlCalendarAdvance(Calendar,X2547,W2548,"f",FALSE)</f>
        <v>#NAME?</v>
      </c>
      <c r="Y2548" s="681" t="e">
        <f ca="1">_xll.qlCalendarAdvance(Calendar,X2548,NDays&amp;"D")</f>
        <v>#NAME?</v>
      </c>
      <c r="Z2548" s="680" t="e">
        <f ca="1"/>
        <v>#N/A</v>
      </c>
      <c r="AA2548" s="685"/>
      <c r="AB2548" s="684"/>
    </row>
    <row r="2549" spans="22:28" x14ac:dyDescent="0.2">
      <c r="V2549" s="687"/>
      <c r="W2549" s="686" t="str">
        <f t="shared" si="46"/>
        <v>1w</v>
      </c>
      <c r="X2549" s="682" t="e">
        <f ca="1">_xll.qlCalendarAdvance(Calendar,X2548,W2549,"f",FALSE)</f>
        <v>#NAME?</v>
      </c>
      <c r="Y2549" s="681" t="e">
        <f ca="1">_xll.qlCalendarAdvance(Calendar,X2549,NDays&amp;"D")</f>
        <v>#NAME?</v>
      </c>
      <c r="Z2549" s="680" t="e">
        <f ca="1"/>
        <v>#N/A</v>
      </c>
      <c r="AA2549" s="685"/>
      <c r="AB2549" s="684"/>
    </row>
    <row r="2550" spans="22:28" x14ac:dyDescent="0.2">
      <c r="V2550" s="687"/>
      <c r="W2550" s="686" t="str">
        <f t="shared" si="46"/>
        <v>1w</v>
      </c>
      <c r="X2550" s="682" t="e">
        <f ca="1">_xll.qlCalendarAdvance(Calendar,X2549,W2550,"f",FALSE)</f>
        <v>#NAME?</v>
      </c>
      <c r="Y2550" s="681" t="e">
        <f ca="1">_xll.qlCalendarAdvance(Calendar,X2550,NDays&amp;"D")</f>
        <v>#NAME?</v>
      </c>
      <c r="Z2550" s="680" t="e">
        <f ca="1"/>
        <v>#N/A</v>
      </c>
      <c r="AA2550" s="685"/>
      <c r="AB2550" s="684"/>
    </row>
    <row r="2551" spans="22:28" x14ac:dyDescent="0.2">
      <c r="V2551" s="687"/>
      <c r="W2551" s="686" t="str">
        <f t="shared" si="46"/>
        <v>1w</v>
      </c>
      <c r="X2551" s="682" t="e">
        <f ca="1">_xll.qlCalendarAdvance(Calendar,X2550,W2551,"f",FALSE)</f>
        <v>#NAME?</v>
      </c>
      <c r="Y2551" s="681" t="e">
        <f ca="1">_xll.qlCalendarAdvance(Calendar,X2551,NDays&amp;"D")</f>
        <v>#NAME?</v>
      </c>
      <c r="Z2551" s="680" t="e">
        <f ca="1"/>
        <v>#N/A</v>
      </c>
      <c r="AA2551" s="685"/>
      <c r="AB2551" s="684"/>
    </row>
    <row r="2552" spans="22:28" x14ac:dyDescent="0.2">
      <c r="V2552" s="687"/>
      <c r="W2552" s="686" t="str">
        <f t="shared" si="46"/>
        <v>1w</v>
      </c>
      <c r="X2552" s="682" t="e">
        <f ca="1">_xll.qlCalendarAdvance(Calendar,X2551,W2552,"f",FALSE)</f>
        <v>#NAME?</v>
      </c>
      <c r="Y2552" s="681" t="e">
        <f ca="1">_xll.qlCalendarAdvance(Calendar,X2552,NDays&amp;"D")</f>
        <v>#NAME?</v>
      </c>
      <c r="Z2552" s="680" t="e">
        <f ca="1"/>
        <v>#N/A</v>
      </c>
      <c r="AA2552" s="685"/>
      <c r="AB2552" s="684"/>
    </row>
    <row r="2553" spans="22:28" x14ac:dyDescent="0.2">
      <c r="V2553" s="687"/>
      <c r="W2553" s="686" t="str">
        <f t="shared" si="46"/>
        <v>1w</v>
      </c>
      <c r="X2553" s="682" t="e">
        <f ca="1">_xll.qlCalendarAdvance(Calendar,X2552,W2553,"f",FALSE)</f>
        <v>#NAME?</v>
      </c>
      <c r="Y2553" s="681" t="e">
        <f ca="1">_xll.qlCalendarAdvance(Calendar,X2553,NDays&amp;"D")</f>
        <v>#NAME?</v>
      </c>
      <c r="Z2553" s="680" t="e">
        <f ca="1"/>
        <v>#N/A</v>
      </c>
      <c r="AA2553" s="685"/>
      <c r="AB2553" s="684"/>
    </row>
    <row r="2554" spans="22:28" x14ac:dyDescent="0.2">
      <c r="V2554" s="687"/>
      <c r="W2554" s="686" t="str">
        <f t="shared" si="46"/>
        <v>1w</v>
      </c>
      <c r="X2554" s="682" t="e">
        <f ca="1">_xll.qlCalendarAdvance(Calendar,X2553,W2554,"f",FALSE)</f>
        <v>#NAME?</v>
      </c>
      <c r="Y2554" s="681" t="e">
        <f ca="1">_xll.qlCalendarAdvance(Calendar,X2554,NDays&amp;"D")</f>
        <v>#NAME?</v>
      </c>
      <c r="Z2554" s="680" t="e">
        <f ca="1"/>
        <v>#N/A</v>
      </c>
      <c r="AA2554" s="685"/>
      <c r="AB2554" s="684"/>
    </row>
    <row r="2555" spans="22:28" x14ac:dyDescent="0.2">
      <c r="V2555" s="687"/>
      <c r="W2555" s="686" t="str">
        <f t="shared" si="46"/>
        <v>1w</v>
      </c>
      <c r="X2555" s="682" t="e">
        <f ca="1">_xll.qlCalendarAdvance(Calendar,X2554,W2555,"f",FALSE)</f>
        <v>#NAME?</v>
      </c>
      <c r="Y2555" s="681" t="e">
        <f ca="1">_xll.qlCalendarAdvance(Calendar,X2555,NDays&amp;"D")</f>
        <v>#NAME?</v>
      </c>
      <c r="Z2555" s="680" t="e">
        <f ca="1"/>
        <v>#N/A</v>
      </c>
      <c r="AA2555" s="685"/>
      <c r="AB2555" s="684"/>
    </row>
    <row r="2556" spans="22:28" x14ac:dyDescent="0.2">
      <c r="V2556" s="687"/>
      <c r="W2556" s="686" t="str">
        <f t="shared" si="46"/>
        <v>1w</v>
      </c>
      <c r="X2556" s="682" t="e">
        <f ca="1">_xll.qlCalendarAdvance(Calendar,X2555,W2556,"f",FALSE)</f>
        <v>#NAME?</v>
      </c>
      <c r="Y2556" s="681" t="e">
        <f ca="1">_xll.qlCalendarAdvance(Calendar,X2556,NDays&amp;"D")</f>
        <v>#NAME?</v>
      </c>
      <c r="Z2556" s="680" t="e">
        <f ca="1"/>
        <v>#N/A</v>
      </c>
      <c r="AA2556" s="685"/>
      <c r="AB2556" s="684"/>
    </row>
    <row r="2557" spans="22:28" x14ac:dyDescent="0.2">
      <c r="V2557" s="687"/>
      <c r="W2557" s="686" t="str">
        <f t="shared" si="46"/>
        <v>1w</v>
      </c>
      <c r="X2557" s="682" t="e">
        <f ca="1">_xll.qlCalendarAdvance(Calendar,X2556,W2557,"f",FALSE)</f>
        <v>#NAME?</v>
      </c>
      <c r="Y2557" s="681" t="e">
        <f ca="1">_xll.qlCalendarAdvance(Calendar,X2557,NDays&amp;"D")</f>
        <v>#NAME?</v>
      </c>
      <c r="Z2557" s="680" t="e">
        <f ca="1"/>
        <v>#N/A</v>
      </c>
      <c r="AA2557" s="685"/>
      <c r="AB2557" s="684"/>
    </row>
    <row r="2558" spans="22:28" x14ac:dyDescent="0.2">
      <c r="V2558" s="687"/>
      <c r="W2558" s="686" t="str">
        <f t="shared" si="46"/>
        <v>1w</v>
      </c>
      <c r="X2558" s="682" t="e">
        <f ca="1">_xll.qlCalendarAdvance(Calendar,X2557,W2558,"f",FALSE)</f>
        <v>#NAME?</v>
      </c>
      <c r="Y2558" s="681" t="e">
        <f ca="1">_xll.qlCalendarAdvance(Calendar,X2558,NDays&amp;"D")</f>
        <v>#NAME?</v>
      </c>
      <c r="Z2558" s="680" t="e">
        <f ca="1"/>
        <v>#N/A</v>
      </c>
      <c r="AA2558" s="685"/>
      <c r="AB2558" s="684"/>
    </row>
    <row r="2559" spans="22:28" x14ac:dyDescent="0.2">
      <c r="V2559" s="687"/>
      <c r="W2559" s="686" t="str">
        <f t="shared" si="46"/>
        <v>1w</v>
      </c>
      <c r="X2559" s="682" t="e">
        <f ca="1">_xll.qlCalendarAdvance(Calendar,X2558,W2559,"f",FALSE)</f>
        <v>#NAME?</v>
      </c>
      <c r="Y2559" s="681" t="e">
        <f ca="1">_xll.qlCalendarAdvance(Calendar,X2559,NDays&amp;"D")</f>
        <v>#NAME?</v>
      </c>
      <c r="Z2559" s="680" t="e">
        <f ca="1"/>
        <v>#N/A</v>
      </c>
      <c r="AA2559" s="685"/>
      <c r="AB2559" s="684"/>
    </row>
    <row r="2560" spans="22:28" x14ac:dyDescent="0.2">
      <c r="V2560" s="687"/>
      <c r="W2560" s="686" t="str">
        <f t="shared" si="46"/>
        <v>1w</v>
      </c>
      <c r="X2560" s="682" t="e">
        <f ca="1">_xll.qlCalendarAdvance(Calendar,X2559,W2560,"f",FALSE)</f>
        <v>#NAME?</v>
      </c>
      <c r="Y2560" s="681" t="e">
        <f ca="1">_xll.qlCalendarAdvance(Calendar,X2560,NDays&amp;"D")</f>
        <v>#NAME?</v>
      </c>
      <c r="Z2560" s="680" t="e">
        <f ca="1"/>
        <v>#N/A</v>
      </c>
      <c r="AA2560" s="685"/>
      <c r="AB2560" s="684"/>
    </row>
    <row r="2561" spans="22:28" x14ac:dyDescent="0.2">
      <c r="V2561" s="687"/>
      <c r="W2561" s="686" t="str">
        <f t="shared" si="46"/>
        <v>1w</v>
      </c>
      <c r="X2561" s="682" t="e">
        <f ca="1">_xll.qlCalendarAdvance(Calendar,X2560,W2561,"f",FALSE)</f>
        <v>#NAME?</v>
      </c>
      <c r="Y2561" s="681" t="e">
        <f ca="1">_xll.qlCalendarAdvance(Calendar,X2561,NDays&amp;"D")</f>
        <v>#NAME?</v>
      </c>
      <c r="Z2561" s="680" t="e">
        <f ca="1"/>
        <v>#N/A</v>
      </c>
      <c r="AA2561" s="685"/>
      <c r="AB2561" s="684"/>
    </row>
    <row r="2562" spans="22:28" x14ac:dyDescent="0.2">
      <c r="V2562" s="687"/>
      <c r="W2562" s="686" t="str">
        <f t="shared" si="46"/>
        <v>1w</v>
      </c>
      <c r="X2562" s="682" t="e">
        <f ca="1">_xll.qlCalendarAdvance(Calendar,X2561,W2562,"f",FALSE)</f>
        <v>#NAME?</v>
      </c>
      <c r="Y2562" s="681" t="e">
        <f ca="1">_xll.qlCalendarAdvance(Calendar,X2562,NDays&amp;"D")</f>
        <v>#NAME?</v>
      </c>
      <c r="Z2562" s="680" t="e">
        <f ca="1"/>
        <v>#N/A</v>
      </c>
      <c r="AA2562" s="685"/>
      <c r="AB2562" s="684"/>
    </row>
    <row r="2563" spans="22:28" x14ac:dyDescent="0.2">
      <c r="V2563" s="687"/>
      <c r="W2563" s="686" t="str">
        <f t="shared" si="46"/>
        <v>1w</v>
      </c>
      <c r="X2563" s="682" t="e">
        <f ca="1">_xll.qlCalendarAdvance(Calendar,X2562,W2563,"f",FALSE)</f>
        <v>#NAME?</v>
      </c>
      <c r="Y2563" s="681" t="e">
        <f ca="1">_xll.qlCalendarAdvance(Calendar,X2563,NDays&amp;"D")</f>
        <v>#NAME?</v>
      </c>
      <c r="Z2563" s="680" t="e">
        <f ca="1"/>
        <v>#N/A</v>
      </c>
      <c r="AA2563" s="685"/>
      <c r="AB2563" s="684"/>
    </row>
    <row r="2564" spans="22:28" x14ac:dyDescent="0.2">
      <c r="V2564" s="687"/>
      <c r="W2564" s="686" t="str">
        <f t="shared" si="46"/>
        <v>1w</v>
      </c>
      <c r="X2564" s="682" t="e">
        <f ca="1">_xll.qlCalendarAdvance(Calendar,X2563,W2564,"f",FALSE)</f>
        <v>#NAME?</v>
      </c>
      <c r="Y2564" s="681" t="e">
        <f ca="1">_xll.qlCalendarAdvance(Calendar,X2564,NDays&amp;"D")</f>
        <v>#NAME?</v>
      </c>
      <c r="Z2564" s="680" t="e">
        <f ca="1"/>
        <v>#N/A</v>
      </c>
      <c r="AA2564" s="685"/>
      <c r="AB2564" s="684"/>
    </row>
    <row r="2565" spans="22:28" x14ac:dyDescent="0.2">
      <c r="V2565" s="687"/>
      <c r="W2565" s="686" t="str">
        <f t="shared" si="46"/>
        <v>1w</v>
      </c>
      <c r="X2565" s="682" t="e">
        <f ca="1">_xll.qlCalendarAdvance(Calendar,X2564,W2565,"f",FALSE)</f>
        <v>#NAME?</v>
      </c>
      <c r="Y2565" s="681" t="e">
        <f ca="1">_xll.qlCalendarAdvance(Calendar,X2565,NDays&amp;"D")</f>
        <v>#NAME?</v>
      </c>
      <c r="Z2565" s="680" t="e">
        <f ca="1"/>
        <v>#N/A</v>
      </c>
      <c r="AA2565" s="685"/>
      <c r="AB2565" s="684"/>
    </row>
    <row r="2566" spans="22:28" x14ac:dyDescent="0.2">
      <c r="V2566" s="687"/>
      <c r="W2566" s="686" t="str">
        <f t="shared" si="46"/>
        <v>1w</v>
      </c>
      <c r="X2566" s="682" t="e">
        <f ca="1">_xll.qlCalendarAdvance(Calendar,X2565,W2566,"f",FALSE)</f>
        <v>#NAME?</v>
      </c>
      <c r="Y2566" s="681" t="e">
        <f ca="1">_xll.qlCalendarAdvance(Calendar,X2566,NDays&amp;"D")</f>
        <v>#NAME?</v>
      </c>
      <c r="Z2566" s="680" t="e">
        <f ca="1"/>
        <v>#N/A</v>
      </c>
      <c r="AA2566" s="685"/>
      <c r="AB2566" s="684"/>
    </row>
    <row r="2567" spans="22:28" x14ac:dyDescent="0.2">
      <c r="V2567" s="687"/>
      <c r="W2567" s="686" t="str">
        <f t="shared" si="46"/>
        <v>1w</v>
      </c>
      <c r="X2567" s="682" t="e">
        <f ca="1">_xll.qlCalendarAdvance(Calendar,X2566,W2567,"f",FALSE)</f>
        <v>#NAME?</v>
      </c>
      <c r="Y2567" s="681" t="e">
        <f ca="1">_xll.qlCalendarAdvance(Calendar,X2567,NDays&amp;"D")</f>
        <v>#NAME?</v>
      </c>
      <c r="Z2567" s="680" t="e">
        <f ca="1"/>
        <v>#N/A</v>
      </c>
      <c r="AA2567" s="685"/>
      <c r="AB2567" s="684"/>
    </row>
    <row r="2568" spans="22:28" x14ac:dyDescent="0.2">
      <c r="V2568" s="687"/>
      <c r="W2568" s="686" t="str">
        <f t="shared" si="46"/>
        <v>1w</v>
      </c>
      <c r="X2568" s="682" t="e">
        <f ca="1">_xll.qlCalendarAdvance(Calendar,X2567,W2568,"f",FALSE)</f>
        <v>#NAME?</v>
      </c>
      <c r="Y2568" s="681" t="e">
        <f ca="1">_xll.qlCalendarAdvance(Calendar,X2568,NDays&amp;"D")</f>
        <v>#NAME?</v>
      </c>
      <c r="Z2568" s="680" t="e">
        <f ca="1"/>
        <v>#N/A</v>
      </c>
      <c r="AA2568" s="685"/>
      <c r="AB2568" s="684"/>
    </row>
    <row r="2569" spans="22:28" x14ac:dyDescent="0.2">
      <c r="V2569" s="687"/>
      <c r="W2569" s="686" t="str">
        <f t="shared" si="46"/>
        <v>1w</v>
      </c>
      <c r="X2569" s="682" t="e">
        <f ca="1">_xll.qlCalendarAdvance(Calendar,X2568,W2569,"f",FALSE)</f>
        <v>#NAME?</v>
      </c>
      <c r="Y2569" s="681" t="e">
        <f ca="1">_xll.qlCalendarAdvance(Calendar,X2569,NDays&amp;"D")</f>
        <v>#NAME?</v>
      </c>
      <c r="Z2569" s="680" t="e">
        <f ca="1"/>
        <v>#N/A</v>
      </c>
      <c r="AA2569" s="685"/>
      <c r="AB2569" s="684"/>
    </row>
    <row r="2570" spans="22:28" x14ac:dyDescent="0.2">
      <c r="V2570" s="687"/>
      <c r="W2570" s="686" t="str">
        <f t="shared" si="46"/>
        <v>1w</v>
      </c>
      <c r="X2570" s="682" t="e">
        <f ca="1">_xll.qlCalendarAdvance(Calendar,X2569,W2570,"f",FALSE)</f>
        <v>#NAME?</v>
      </c>
      <c r="Y2570" s="681" t="e">
        <f ca="1">_xll.qlCalendarAdvance(Calendar,X2570,NDays&amp;"D")</f>
        <v>#NAME?</v>
      </c>
      <c r="Z2570" s="680" t="e">
        <f ca="1"/>
        <v>#N/A</v>
      </c>
      <c r="AA2570" s="685"/>
      <c r="AB2570" s="684"/>
    </row>
    <row r="2571" spans="22:28" x14ac:dyDescent="0.2">
      <c r="V2571" s="687"/>
      <c r="W2571" s="686" t="str">
        <f t="shared" si="46"/>
        <v>1w</v>
      </c>
      <c r="X2571" s="682" t="e">
        <f ca="1">_xll.qlCalendarAdvance(Calendar,X2570,W2571,"f",FALSE)</f>
        <v>#NAME?</v>
      </c>
      <c r="Y2571" s="681" t="e">
        <f ca="1">_xll.qlCalendarAdvance(Calendar,X2571,NDays&amp;"D")</f>
        <v>#NAME?</v>
      </c>
      <c r="Z2571" s="680" t="e">
        <f ca="1"/>
        <v>#N/A</v>
      </c>
      <c r="AA2571" s="685"/>
      <c r="AB2571" s="684"/>
    </row>
    <row r="2572" spans="22:28" x14ac:dyDescent="0.2">
      <c r="V2572" s="687"/>
      <c r="W2572" s="686" t="str">
        <f t="shared" si="46"/>
        <v>1w</v>
      </c>
      <c r="X2572" s="682" t="e">
        <f ca="1">_xll.qlCalendarAdvance(Calendar,X2571,W2572,"f",FALSE)</f>
        <v>#NAME?</v>
      </c>
      <c r="Y2572" s="681" t="e">
        <f ca="1">_xll.qlCalendarAdvance(Calendar,X2572,NDays&amp;"D")</f>
        <v>#NAME?</v>
      </c>
      <c r="Z2572" s="680" t="e">
        <f ca="1"/>
        <v>#N/A</v>
      </c>
      <c r="AA2572" s="685"/>
      <c r="AB2572" s="684"/>
    </row>
    <row r="2573" spans="22:28" x14ac:dyDescent="0.2">
      <c r="V2573" s="687"/>
      <c r="W2573" s="686" t="str">
        <f t="shared" si="46"/>
        <v>1w</v>
      </c>
      <c r="X2573" s="682" t="e">
        <f ca="1">_xll.qlCalendarAdvance(Calendar,X2572,W2573,"f",FALSE)</f>
        <v>#NAME?</v>
      </c>
      <c r="Y2573" s="681" t="e">
        <f ca="1">_xll.qlCalendarAdvance(Calendar,X2573,NDays&amp;"D")</f>
        <v>#NAME?</v>
      </c>
      <c r="Z2573" s="680" t="e">
        <f ca="1"/>
        <v>#N/A</v>
      </c>
      <c r="AA2573" s="685"/>
      <c r="AB2573" s="684"/>
    </row>
    <row r="2574" spans="22:28" x14ac:dyDescent="0.2">
      <c r="V2574" s="687"/>
      <c r="W2574" s="686" t="str">
        <f t="shared" si="46"/>
        <v>1w</v>
      </c>
      <c r="X2574" s="682" t="e">
        <f ca="1">_xll.qlCalendarAdvance(Calendar,X2573,W2574,"f",FALSE)</f>
        <v>#NAME?</v>
      </c>
      <c r="Y2574" s="681" t="e">
        <f ca="1">_xll.qlCalendarAdvance(Calendar,X2574,NDays&amp;"D")</f>
        <v>#NAME?</v>
      </c>
      <c r="Z2574" s="680" t="e">
        <f ca="1"/>
        <v>#N/A</v>
      </c>
      <c r="AA2574" s="685"/>
      <c r="AB2574" s="684"/>
    </row>
    <row r="2575" spans="22:28" x14ac:dyDescent="0.2">
      <c r="V2575" s="687"/>
      <c r="W2575" s="686" t="str">
        <f t="shared" si="46"/>
        <v>1w</v>
      </c>
      <c r="X2575" s="682" t="e">
        <f ca="1">_xll.qlCalendarAdvance(Calendar,X2574,W2575,"f",FALSE)</f>
        <v>#NAME?</v>
      </c>
      <c r="Y2575" s="681" t="e">
        <f ca="1">_xll.qlCalendarAdvance(Calendar,X2575,NDays&amp;"D")</f>
        <v>#NAME?</v>
      </c>
      <c r="Z2575" s="680" t="e">
        <f ca="1"/>
        <v>#N/A</v>
      </c>
      <c r="AA2575" s="685"/>
      <c r="AB2575" s="684"/>
    </row>
    <row r="2576" spans="22:28" x14ac:dyDescent="0.2">
      <c r="V2576" s="687"/>
      <c r="W2576" s="686" t="str">
        <f t="shared" si="46"/>
        <v>1w</v>
      </c>
      <c r="X2576" s="682" t="e">
        <f ca="1">_xll.qlCalendarAdvance(Calendar,X2575,W2576,"f",FALSE)</f>
        <v>#NAME?</v>
      </c>
      <c r="Y2576" s="681" t="e">
        <f ca="1">_xll.qlCalendarAdvance(Calendar,X2576,NDays&amp;"D")</f>
        <v>#NAME?</v>
      </c>
      <c r="Z2576" s="680" t="e">
        <f ca="1"/>
        <v>#N/A</v>
      </c>
      <c r="AA2576" s="685"/>
      <c r="AB2576" s="684"/>
    </row>
    <row r="2577" spans="22:28" x14ac:dyDescent="0.2">
      <c r="V2577" s="687"/>
      <c r="W2577" s="686" t="str">
        <f t="shared" si="46"/>
        <v>1w</v>
      </c>
      <c r="X2577" s="682" t="e">
        <f ca="1">_xll.qlCalendarAdvance(Calendar,X2576,W2577,"f",FALSE)</f>
        <v>#NAME?</v>
      </c>
      <c r="Y2577" s="681" t="e">
        <f ca="1">_xll.qlCalendarAdvance(Calendar,X2577,NDays&amp;"D")</f>
        <v>#NAME?</v>
      </c>
      <c r="Z2577" s="680" t="e">
        <f ca="1"/>
        <v>#N/A</v>
      </c>
      <c r="AA2577" s="685"/>
      <c r="AB2577" s="684"/>
    </row>
    <row r="2578" spans="22:28" x14ac:dyDescent="0.2">
      <c r="V2578" s="687"/>
      <c r="W2578" s="686" t="str">
        <f t="shared" ref="W2578:W2641" si="47">W2577</f>
        <v>1w</v>
      </c>
      <c r="X2578" s="682" t="e">
        <f ca="1">_xll.qlCalendarAdvance(Calendar,X2577,W2578,"f",FALSE)</f>
        <v>#NAME?</v>
      </c>
      <c r="Y2578" s="681" t="e">
        <f ca="1">_xll.qlCalendarAdvance(Calendar,X2578,NDays&amp;"D")</f>
        <v>#NAME?</v>
      </c>
      <c r="Z2578" s="680" t="e">
        <f ca="1"/>
        <v>#N/A</v>
      </c>
      <c r="AA2578" s="685"/>
      <c r="AB2578" s="684"/>
    </row>
    <row r="2579" spans="22:28" x14ac:dyDescent="0.2">
      <c r="V2579" s="687"/>
      <c r="W2579" s="686" t="str">
        <f t="shared" si="47"/>
        <v>1w</v>
      </c>
      <c r="X2579" s="682" t="e">
        <f ca="1">_xll.qlCalendarAdvance(Calendar,X2578,W2579,"f",FALSE)</f>
        <v>#NAME?</v>
      </c>
      <c r="Y2579" s="681" t="e">
        <f ca="1">_xll.qlCalendarAdvance(Calendar,X2579,NDays&amp;"D")</f>
        <v>#NAME?</v>
      </c>
      <c r="Z2579" s="680" t="e">
        <f ca="1"/>
        <v>#N/A</v>
      </c>
      <c r="AA2579" s="685"/>
      <c r="AB2579" s="684"/>
    </row>
    <row r="2580" spans="22:28" x14ac:dyDescent="0.2">
      <c r="V2580" s="687"/>
      <c r="W2580" s="686" t="str">
        <f t="shared" si="47"/>
        <v>1w</v>
      </c>
      <c r="X2580" s="682" t="e">
        <f ca="1">_xll.qlCalendarAdvance(Calendar,X2579,W2580,"f",FALSE)</f>
        <v>#NAME?</v>
      </c>
      <c r="Y2580" s="681" t="e">
        <f ca="1">_xll.qlCalendarAdvance(Calendar,X2580,NDays&amp;"D")</f>
        <v>#NAME?</v>
      </c>
      <c r="Z2580" s="680" t="e">
        <f ca="1"/>
        <v>#N/A</v>
      </c>
      <c r="AA2580" s="685"/>
      <c r="AB2580" s="684"/>
    </row>
    <row r="2581" spans="22:28" x14ac:dyDescent="0.2">
      <c r="V2581" s="687"/>
      <c r="W2581" s="686" t="str">
        <f t="shared" si="47"/>
        <v>1w</v>
      </c>
      <c r="X2581" s="682" t="e">
        <f ca="1">_xll.qlCalendarAdvance(Calendar,X2580,W2581,"f",FALSE)</f>
        <v>#NAME?</v>
      </c>
      <c r="Y2581" s="681" t="e">
        <f ca="1">_xll.qlCalendarAdvance(Calendar,X2581,NDays&amp;"D")</f>
        <v>#NAME?</v>
      </c>
      <c r="Z2581" s="680" t="e">
        <f ca="1"/>
        <v>#N/A</v>
      </c>
      <c r="AA2581" s="685"/>
      <c r="AB2581" s="684"/>
    </row>
    <row r="2582" spans="22:28" x14ac:dyDescent="0.2">
      <c r="V2582" s="687"/>
      <c r="W2582" s="686" t="str">
        <f t="shared" si="47"/>
        <v>1w</v>
      </c>
      <c r="X2582" s="682" t="e">
        <f ca="1">_xll.qlCalendarAdvance(Calendar,X2581,W2582,"f",FALSE)</f>
        <v>#NAME?</v>
      </c>
      <c r="Y2582" s="681" t="e">
        <f ca="1">_xll.qlCalendarAdvance(Calendar,X2582,NDays&amp;"D")</f>
        <v>#NAME?</v>
      </c>
      <c r="Z2582" s="680" t="e">
        <f ca="1"/>
        <v>#N/A</v>
      </c>
      <c r="AA2582" s="685"/>
      <c r="AB2582" s="684"/>
    </row>
    <row r="2583" spans="22:28" x14ac:dyDescent="0.2">
      <c r="V2583" s="687"/>
      <c r="W2583" s="686" t="str">
        <f t="shared" si="47"/>
        <v>1w</v>
      </c>
      <c r="X2583" s="682" t="e">
        <f ca="1">_xll.qlCalendarAdvance(Calendar,X2582,W2583,"f",FALSE)</f>
        <v>#NAME?</v>
      </c>
      <c r="Y2583" s="681" t="e">
        <f ca="1">_xll.qlCalendarAdvance(Calendar,X2583,NDays&amp;"D")</f>
        <v>#NAME?</v>
      </c>
      <c r="Z2583" s="680" t="e">
        <f ca="1"/>
        <v>#N/A</v>
      </c>
      <c r="AA2583" s="685"/>
      <c r="AB2583" s="684"/>
    </row>
    <row r="2584" spans="22:28" x14ac:dyDescent="0.2">
      <c r="V2584" s="687"/>
      <c r="W2584" s="686" t="str">
        <f t="shared" si="47"/>
        <v>1w</v>
      </c>
      <c r="X2584" s="682" t="e">
        <f ca="1">_xll.qlCalendarAdvance(Calendar,X2583,W2584,"f",FALSE)</f>
        <v>#NAME?</v>
      </c>
      <c r="Y2584" s="681" t="e">
        <f ca="1">_xll.qlCalendarAdvance(Calendar,X2584,NDays&amp;"D")</f>
        <v>#NAME?</v>
      </c>
      <c r="Z2584" s="680" t="e">
        <f ca="1"/>
        <v>#N/A</v>
      </c>
      <c r="AA2584" s="685"/>
      <c r="AB2584" s="684"/>
    </row>
    <row r="2585" spans="22:28" x14ac:dyDescent="0.2">
      <c r="V2585" s="687"/>
      <c r="W2585" s="686" t="str">
        <f t="shared" si="47"/>
        <v>1w</v>
      </c>
      <c r="X2585" s="682" t="e">
        <f ca="1">_xll.qlCalendarAdvance(Calendar,X2584,W2585,"f",FALSE)</f>
        <v>#NAME?</v>
      </c>
      <c r="Y2585" s="681" t="e">
        <f ca="1">_xll.qlCalendarAdvance(Calendar,X2585,NDays&amp;"D")</f>
        <v>#NAME?</v>
      </c>
      <c r="Z2585" s="680" t="e">
        <f ca="1"/>
        <v>#N/A</v>
      </c>
      <c r="AA2585" s="685"/>
      <c r="AB2585" s="684"/>
    </row>
    <row r="2586" spans="22:28" x14ac:dyDescent="0.2">
      <c r="V2586" s="687"/>
      <c r="W2586" s="686" t="str">
        <f t="shared" si="47"/>
        <v>1w</v>
      </c>
      <c r="X2586" s="682" t="e">
        <f ca="1">_xll.qlCalendarAdvance(Calendar,X2585,W2586,"f",FALSE)</f>
        <v>#NAME?</v>
      </c>
      <c r="Y2586" s="681" t="e">
        <f ca="1">_xll.qlCalendarAdvance(Calendar,X2586,NDays&amp;"D")</f>
        <v>#NAME?</v>
      </c>
      <c r="Z2586" s="680" t="e">
        <f ca="1"/>
        <v>#N/A</v>
      </c>
      <c r="AA2586" s="685"/>
      <c r="AB2586" s="684"/>
    </row>
    <row r="2587" spans="22:28" x14ac:dyDescent="0.2">
      <c r="V2587" s="687"/>
      <c r="W2587" s="686" t="str">
        <f t="shared" si="47"/>
        <v>1w</v>
      </c>
      <c r="X2587" s="682" t="e">
        <f ca="1">_xll.qlCalendarAdvance(Calendar,X2586,W2587,"f",FALSE)</f>
        <v>#NAME?</v>
      </c>
      <c r="Y2587" s="681" t="e">
        <f ca="1">_xll.qlCalendarAdvance(Calendar,X2587,NDays&amp;"D")</f>
        <v>#NAME?</v>
      </c>
      <c r="Z2587" s="680" t="e">
        <f ca="1"/>
        <v>#N/A</v>
      </c>
      <c r="AA2587" s="685"/>
      <c r="AB2587" s="684"/>
    </row>
    <row r="2588" spans="22:28" x14ac:dyDescent="0.2">
      <c r="V2588" s="687"/>
      <c r="W2588" s="686" t="str">
        <f t="shared" si="47"/>
        <v>1w</v>
      </c>
      <c r="X2588" s="682" t="e">
        <f ca="1">_xll.qlCalendarAdvance(Calendar,X2587,W2588,"f",FALSE)</f>
        <v>#NAME?</v>
      </c>
      <c r="Y2588" s="681" t="e">
        <f ca="1">_xll.qlCalendarAdvance(Calendar,X2588,NDays&amp;"D")</f>
        <v>#NAME?</v>
      </c>
      <c r="Z2588" s="680" t="e">
        <f ca="1"/>
        <v>#N/A</v>
      </c>
      <c r="AA2588" s="685"/>
      <c r="AB2588" s="684"/>
    </row>
    <row r="2589" spans="22:28" x14ac:dyDescent="0.2">
      <c r="V2589" s="687"/>
      <c r="W2589" s="686" t="str">
        <f t="shared" si="47"/>
        <v>1w</v>
      </c>
      <c r="X2589" s="682" t="e">
        <f ca="1">_xll.qlCalendarAdvance(Calendar,X2588,W2589,"f",FALSE)</f>
        <v>#NAME?</v>
      </c>
      <c r="Y2589" s="681" t="e">
        <f ca="1">_xll.qlCalendarAdvance(Calendar,X2589,NDays&amp;"D")</f>
        <v>#NAME?</v>
      </c>
      <c r="Z2589" s="680" t="e">
        <f ca="1"/>
        <v>#N/A</v>
      </c>
      <c r="AA2589" s="685"/>
      <c r="AB2589" s="684"/>
    </row>
    <row r="2590" spans="22:28" x14ac:dyDescent="0.2">
      <c r="V2590" s="687"/>
      <c r="W2590" s="686" t="str">
        <f t="shared" si="47"/>
        <v>1w</v>
      </c>
      <c r="X2590" s="682" t="e">
        <f ca="1">_xll.qlCalendarAdvance(Calendar,X2589,W2590,"f",FALSE)</f>
        <v>#NAME?</v>
      </c>
      <c r="Y2590" s="681" t="e">
        <f ca="1">_xll.qlCalendarAdvance(Calendar,X2590,NDays&amp;"D")</f>
        <v>#NAME?</v>
      </c>
      <c r="Z2590" s="680" t="e">
        <f ca="1"/>
        <v>#N/A</v>
      </c>
      <c r="AA2590" s="685"/>
      <c r="AB2590" s="684"/>
    </row>
    <row r="2591" spans="22:28" x14ac:dyDescent="0.2">
      <c r="V2591" s="687"/>
      <c r="W2591" s="686" t="str">
        <f t="shared" si="47"/>
        <v>1w</v>
      </c>
      <c r="X2591" s="682" t="e">
        <f ca="1">_xll.qlCalendarAdvance(Calendar,X2590,W2591,"f",FALSE)</f>
        <v>#NAME?</v>
      </c>
      <c r="Y2591" s="681" t="e">
        <f ca="1">_xll.qlCalendarAdvance(Calendar,X2591,NDays&amp;"D")</f>
        <v>#NAME?</v>
      </c>
      <c r="Z2591" s="680" t="e">
        <f ca="1"/>
        <v>#N/A</v>
      </c>
      <c r="AA2591" s="685"/>
      <c r="AB2591" s="684"/>
    </row>
    <row r="2592" spans="22:28" x14ac:dyDescent="0.2">
      <c r="V2592" s="687"/>
      <c r="W2592" s="686" t="str">
        <f t="shared" si="47"/>
        <v>1w</v>
      </c>
      <c r="X2592" s="682" t="e">
        <f ca="1">_xll.qlCalendarAdvance(Calendar,X2591,W2592,"f",FALSE)</f>
        <v>#NAME?</v>
      </c>
      <c r="Y2592" s="681" t="e">
        <f ca="1">_xll.qlCalendarAdvance(Calendar,X2592,NDays&amp;"D")</f>
        <v>#NAME?</v>
      </c>
      <c r="Z2592" s="680" t="e">
        <f ca="1"/>
        <v>#N/A</v>
      </c>
      <c r="AA2592" s="685"/>
      <c r="AB2592" s="684"/>
    </row>
    <row r="2593" spans="22:28" x14ac:dyDescent="0.2">
      <c r="V2593" s="687"/>
      <c r="W2593" s="686" t="str">
        <f t="shared" si="47"/>
        <v>1w</v>
      </c>
      <c r="X2593" s="682" t="e">
        <f ca="1">_xll.qlCalendarAdvance(Calendar,X2592,W2593,"f",FALSE)</f>
        <v>#NAME?</v>
      </c>
      <c r="Y2593" s="681" t="e">
        <f ca="1">_xll.qlCalendarAdvance(Calendar,X2593,NDays&amp;"D")</f>
        <v>#NAME?</v>
      </c>
      <c r="Z2593" s="680" t="e">
        <f ca="1"/>
        <v>#N/A</v>
      </c>
      <c r="AA2593" s="685"/>
      <c r="AB2593" s="684"/>
    </row>
    <row r="2594" spans="22:28" x14ac:dyDescent="0.2">
      <c r="V2594" s="687"/>
      <c r="W2594" s="686" t="str">
        <f t="shared" si="47"/>
        <v>1w</v>
      </c>
      <c r="X2594" s="682" t="e">
        <f ca="1">_xll.qlCalendarAdvance(Calendar,X2593,W2594,"f",FALSE)</f>
        <v>#NAME?</v>
      </c>
      <c r="Y2594" s="681" t="e">
        <f ca="1">_xll.qlCalendarAdvance(Calendar,X2594,NDays&amp;"D")</f>
        <v>#NAME?</v>
      </c>
      <c r="Z2594" s="680" t="e">
        <f ca="1"/>
        <v>#N/A</v>
      </c>
      <c r="AA2594" s="685"/>
      <c r="AB2594" s="684"/>
    </row>
    <row r="2595" spans="22:28" x14ac:dyDescent="0.2">
      <c r="V2595" s="687"/>
      <c r="W2595" s="686" t="str">
        <f t="shared" si="47"/>
        <v>1w</v>
      </c>
      <c r="X2595" s="682" t="e">
        <f ca="1">_xll.qlCalendarAdvance(Calendar,X2594,W2595,"f",FALSE)</f>
        <v>#NAME?</v>
      </c>
      <c r="Y2595" s="681" t="e">
        <f ca="1">_xll.qlCalendarAdvance(Calendar,X2595,NDays&amp;"D")</f>
        <v>#NAME?</v>
      </c>
      <c r="Z2595" s="680" t="e">
        <f ca="1"/>
        <v>#N/A</v>
      </c>
      <c r="AA2595" s="685"/>
      <c r="AB2595" s="684"/>
    </row>
    <row r="2596" spans="22:28" x14ac:dyDescent="0.2">
      <c r="V2596" s="687"/>
      <c r="W2596" s="686" t="str">
        <f t="shared" si="47"/>
        <v>1w</v>
      </c>
      <c r="X2596" s="682" t="e">
        <f ca="1">_xll.qlCalendarAdvance(Calendar,X2595,W2596,"f",FALSE)</f>
        <v>#NAME?</v>
      </c>
      <c r="Y2596" s="681" t="e">
        <f ca="1">_xll.qlCalendarAdvance(Calendar,X2596,NDays&amp;"D")</f>
        <v>#NAME?</v>
      </c>
      <c r="Z2596" s="680" t="e">
        <f ca="1"/>
        <v>#N/A</v>
      </c>
      <c r="AA2596" s="685"/>
      <c r="AB2596" s="684"/>
    </row>
    <row r="2597" spans="22:28" x14ac:dyDescent="0.2">
      <c r="V2597" s="687"/>
      <c r="W2597" s="686" t="str">
        <f t="shared" si="47"/>
        <v>1w</v>
      </c>
      <c r="X2597" s="682" t="e">
        <f ca="1">_xll.qlCalendarAdvance(Calendar,X2596,W2597,"f",FALSE)</f>
        <v>#NAME?</v>
      </c>
      <c r="Y2597" s="681" t="e">
        <f ca="1">_xll.qlCalendarAdvance(Calendar,X2597,NDays&amp;"D")</f>
        <v>#NAME?</v>
      </c>
      <c r="Z2597" s="680" t="e">
        <f ca="1"/>
        <v>#N/A</v>
      </c>
      <c r="AA2597" s="685"/>
      <c r="AB2597" s="684"/>
    </row>
    <row r="2598" spans="22:28" x14ac:dyDescent="0.2">
      <c r="V2598" s="687"/>
      <c r="W2598" s="686" t="str">
        <f t="shared" si="47"/>
        <v>1w</v>
      </c>
      <c r="X2598" s="682" t="e">
        <f ca="1">_xll.qlCalendarAdvance(Calendar,X2597,W2598,"f",FALSE)</f>
        <v>#NAME?</v>
      </c>
      <c r="Y2598" s="681" t="e">
        <f ca="1">_xll.qlCalendarAdvance(Calendar,X2598,NDays&amp;"D")</f>
        <v>#NAME?</v>
      </c>
      <c r="Z2598" s="680" t="e">
        <f ca="1"/>
        <v>#N/A</v>
      </c>
      <c r="AA2598" s="685"/>
      <c r="AB2598" s="684"/>
    </row>
    <row r="2599" spans="22:28" x14ac:dyDescent="0.2">
      <c r="V2599" s="687"/>
      <c r="W2599" s="686" t="str">
        <f t="shared" si="47"/>
        <v>1w</v>
      </c>
      <c r="X2599" s="682" t="e">
        <f ca="1">_xll.qlCalendarAdvance(Calendar,X2598,W2599,"f",FALSE)</f>
        <v>#NAME?</v>
      </c>
      <c r="Y2599" s="681" t="e">
        <f ca="1">_xll.qlCalendarAdvance(Calendar,X2599,NDays&amp;"D")</f>
        <v>#NAME?</v>
      </c>
      <c r="Z2599" s="680" t="e">
        <f ca="1"/>
        <v>#N/A</v>
      </c>
      <c r="AA2599" s="685"/>
      <c r="AB2599" s="684"/>
    </row>
    <row r="2600" spans="22:28" x14ac:dyDescent="0.2">
      <c r="V2600" s="687"/>
      <c r="W2600" s="686" t="str">
        <f t="shared" si="47"/>
        <v>1w</v>
      </c>
      <c r="X2600" s="682" t="e">
        <f ca="1">_xll.qlCalendarAdvance(Calendar,X2599,W2600,"f",FALSE)</f>
        <v>#NAME?</v>
      </c>
      <c r="Y2600" s="681" t="e">
        <f ca="1">_xll.qlCalendarAdvance(Calendar,X2600,NDays&amp;"D")</f>
        <v>#NAME?</v>
      </c>
      <c r="Z2600" s="680" t="e">
        <f ca="1"/>
        <v>#N/A</v>
      </c>
      <c r="AA2600" s="685"/>
      <c r="AB2600" s="684"/>
    </row>
    <row r="2601" spans="22:28" x14ac:dyDescent="0.2">
      <c r="V2601" s="687"/>
      <c r="W2601" s="686" t="str">
        <f t="shared" si="47"/>
        <v>1w</v>
      </c>
      <c r="X2601" s="682" t="e">
        <f ca="1">_xll.qlCalendarAdvance(Calendar,X2600,W2601,"f",FALSE)</f>
        <v>#NAME?</v>
      </c>
      <c r="Y2601" s="681" t="e">
        <f ca="1">_xll.qlCalendarAdvance(Calendar,X2601,NDays&amp;"D")</f>
        <v>#NAME?</v>
      </c>
      <c r="Z2601" s="680" t="e">
        <f ca="1"/>
        <v>#N/A</v>
      </c>
      <c r="AA2601" s="685"/>
      <c r="AB2601" s="684"/>
    </row>
    <row r="2602" spans="22:28" x14ac:dyDescent="0.2">
      <c r="V2602" s="687"/>
      <c r="W2602" s="686" t="str">
        <f t="shared" si="47"/>
        <v>1w</v>
      </c>
      <c r="X2602" s="682" t="e">
        <f ca="1">_xll.qlCalendarAdvance(Calendar,X2601,W2602,"f",FALSE)</f>
        <v>#NAME?</v>
      </c>
      <c r="Y2602" s="681" t="e">
        <f ca="1">_xll.qlCalendarAdvance(Calendar,X2602,NDays&amp;"D")</f>
        <v>#NAME?</v>
      </c>
      <c r="Z2602" s="680" t="e">
        <f ca="1"/>
        <v>#N/A</v>
      </c>
      <c r="AA2602" s="685"/>
      <c r="AB2602" s="684"/>
    </row>
    <row r="2603" spans="22:28" x14ac:dyDescent="0.2">
      <c r="V2603" s="687"/>
      <c r="W2603" s="686" t="str">
        <f t="shared" si="47"/>
        <v>1w</v>
      </c>
      <c r="X2603" s="682" t="e">
        <f ca="1">_xll.qlCalendarAdvance(Calendar,X2602,W2603,"f",FALSE)</f>
        <v>#NAME?</v>
      </c>
      <c r="Y2603" s="681" t="e">
        <f ca="1">_xll.qlCalendarAdvance(Calendar,X2603,NDays&amp;"D")</f>
        <v>#NAME?</v>
      </c>
      <c r="Z2603" s="680" t="e">
        <f ca="1"/>
        <v>#N/A</v>
      </c>
      <c r="AA2603" s="685"/>
      <c r="AB2603" s="684"/>
    </row>
    <row r="2604" spans="22:28" x14ac:dyDescent="0.2">
      <c r="V2604" s="687"/>
      <c r="W2604" s="686" t="str">
        <f t="shared" si="47"/>
        <v>1w</v>
      </c>
      <c r="X2604" s="682" t="e">
        <f ca="1">_xll.qlCalendarAdvance(Calendar,X2603,W2604,"f",FALSE)</f>
        <v>#NAME?</v>
      </c>
      <c r="Y2604" s="681" t="e">
        <f ca="1">_xll.qlCalendarAdvance(Calendar,X2604,NDays&amp;"D")</f>
        <v>#NAME?</v>
      </c>
      <c r="Z2604" s="680" t="e">
        <f ca="1"/>
        <v>#N/A</v>
      </c>
      <c r="AA2604" s="685"/>
      <c r="AB2604" s="684"/>
    </row>
    <row r="2605" spans="22:28" x14ac:dyDescent="0.2">
      <c r="V2605" s="687"/>
      <c r="W2605" s="686" t="str">
        <f t="shared" si="47"/>
        <v>1w</v>
      </c>
      <c r="X2605" s="682" t="e">
        <f ca="1">_xll.qlCalendarAdvance(Calendar,X2604,W2605,"f",FALSE)</f>
        <v>#NAME?</v>
      </c>
      <c r="Y2605" s="681" t="e">
        <f ca="1">_xll.qlCalendarAdvance(Calendar,X2605,NDays&amp;"D")</f>
        <v>#NAME?</v>
      </c>
      <c r="Z2605" s="680" t="e">
        <f ca="1"/>
        <v>#N/A</v>
      </c>
      <c r="AA2605" s="685"/>
      <c r="AB2605" s="684"/>
    </row>
    <row r="2606" spans="22:28" x14ac:dyDescent="0.2">
      <c r="V2606" s="687"/>
      <c r="W2606" s="686" t="str">
        <f t="shared" si="47"/>
        <v>1w</v>
      </c>
      <c r="X2606" s="682" t="e">
        <f ca="1">_xll.qlCalendarAdvance(Calendar,X2605,W2606,"f",FALSE)</f>
        <v>#NAME?</v>
      </c>
      <c r="Y2606" s="681" t="e">
        <f ca="1">_xll.qlCalendarAdvance(Calendar,X2606,NDays&amp;"D")</f>
        <v>#NAME?</v>
      </c>
      <c r="Z2606" s="680" t="e">
        <f ca="1"/>
        <v>#N/A</v>
      </c>
      <c r="AA2606" s="685"/>
      <c r="AB2606" s="684"/>
    </row>
    <row r="2607" spans="22:28" x14ac:dyDescent="0.2">
      <c r="V2607" s="687"/>
      <c r="W2607" s="686" t="str">
        <f t="shared" si="47"/>
        <v>1w</v>
      </c>
      <c r="X2607" s="682" t="e">
        <f ca="1">_xll.qlCalendarAdvance(Calendar,X2606,W2607,"f",FALSE)</f>
        <v>#NAME?</v>
      </c>
      <c r="Y2607" s="681" t="e">
        <f ca="1">_xll.qlCalendarAdvance(Calendar,X2607,NDays&amp;"D")</f>
        <v>#NAME?</v>
      </c>
      <c r="Z2607" s="680" t="e">
        <f ca="1"/>
        <v>#N/A</v>
      </c>
      <c r="AA2607" s="685"/>
      <c r="AB2607" s="684"/>
    </row>
    <row r="2608" spans="22:28" x14ac:dyDescent="0.2">
      <c r="V2608" s="687"/>
      <c r="W2608" s="686" t="str">
        <f t="shared" si="47"/>
        <v>1w</v>
      </c>
      <c r="X2608" s="682" t="e">
        <f ca="1">_xll.qlCalendarAdvance(Calendar,X2607,W2608,"f",FALSE)</f>
        <v>#NAME?</v>
      </c>
      <c r="Y2608" s="681" t="e">
        <f ca="1">_xll.qlCalendarAdvance(Calendar,X2608,NDays&amp;"D")</f>
        <v>#NAME?</v>
      </c>
      <c r="Z2608" s="680" t="e">
        <f ca="1"/>
        <v>#N/A</v>
      </c>
      <c r="AA2608" s="685"/>
      <c r="AB2608" s="684"/>
    </row>
    <row r="2609" spans="22:28" x14ac:dyDescent="0.2">
      <c r="V2609" s="687"/>
      <c r="W2609" s="686" t="str">
        <f t="shared" si="47"/>
        <v>1w</v>
      </c>
      <c r="X2609" s="682" t="e">
        <f ca="1">_xll.qlCalendarAdvance(Calendar,X2608,W2609,"f",FALSE)</f>
        <v>#NAME?</v>
      </c>
      <c r="Y2609" s="681" t="e">
        <f ca="1">_xll.qlCalendarAdvance(Calendar,X2609,NDays&amp;"D")</f>
        <v>#NAME?</v>
      </c>
      <c r="Z2609" s="680" t="e">
        <f ca="1"/>
        <v>#N/A</v>
      </c>
      <c r="AA2609" s="685"/>
      <c r="AB2609" s="684"/>
    </row>
    <row r="2610" spans="22:28" x14ac:dyDescent="0.2">
      <c r="V2610" s="687"/>
      <c r="W2610" s="686" t="str">
        <f t="shared" si="47"/>
        <v>1w</v>
      </c>
      <c r="X2610" s="682" t="e">
        <f ca="1">_xll.qlCalendarAdvance(Calendar,X2609,W2610,"f",FALSE)</f>
        <v>#NAME?</v>
      </c>
      <c r="Y2610" s="681" t="e">
        <f ca="1">_xll.qlCalendarAdvance(Calendar,X2610,NDays&amp;"D")</f>
        <v>#NAME?</v>
      </c>
      <c r="Z2610" s="680" t="e">
        <f ca="1"/>
        <v>#N/A</v>
      </c>
      <c r="AA2610" s="685"/>
      <c r="AB2610" s="684"/>
    </row>
    <row r="2611" spans="22:28" x14ac:dyDescent="0.2">
      <c r="V2611" s="687"/>
      <c r="W2611" s="686" t="str">
        <f t="shared" si="47"/>
        <v>1w</v>
      </c>
      <c r="X2611" s="682" t="e">
        <f ca="1">_xll.qlCalendarAdvance(Calendar,X2610,W2611,"f",FALSE)</f>
        <v>#NAME?</v>
      </c>
      <c r="Y2611" s="681" t="e">
        <f ca="1">_xll.qlCalendarAdvance(Calendar,X2611,NDays&amp;"D")</f>
        <v>#NAME?</v>
      </c>
      <c r="Z2611" s="680" t="e">
        <f ca="1"/>
        <v>#N/A</v>
      </c>
      <c r="AA2611" s="685"/>
      <c r="AB2611" s="684"/>
    </row>
    <row r="2612" spans="22:28" x14ac:dyDescent="0.2">
      <c r="V2612" s="687"/>
      <c r="W2612" s="686" t="str">
        <f t="shared" si="47"/>
        <v>1w</v>
      </c>
      <c r="X2612" s="682" t="e">
        <f ca="1">_xll.qlCalendarAdvance(Calendar,X2611,W2612,"f",FALSE)</f>
        <v>#NAME?</v>
      </c>
      <c r="Y2612" s="681" t="e">
        <f ca="1">_xll.qlCalendarAdvance(Calendar,X2612,NDays&amp;"D")</f>
        <v>#NAME?</v>
      </c>
      <c r="Z2612" s="680" t="e">
        <f ca="1"/>
        <v>#N/A</v>
      </c>
      <c r="AA2612" s="685"/>
      <c r="AB2612" s="684"/>
    </row>
    <row r="2613" spans="22:28" x14ac:dyDescent="0.2">
      <c r="V2613" s="687"/>
      <c r="W2613" s="686" t="str">
        <f t="shared" si="47"/>
        <v>1w</v>
      </c>
      <c r="X2613" s="682" t="e">
        <f ca="1">_xll.qlCalendarAdvance(Calendar,X2612,W2613,"f",FALSE)</f>
        <v>#NAME?</v>
      </c>
      <c r="Y2613" s="681" t="e">
        <f ca="1">_xll.qlCalendarAdvance(Calendar,X2613,NDays&amp;"D")</f>
        <v>#NAME?</v>
      </c>
      <c r="Z2613" s="680" t="e">
        <f ca="1"/>
        <v>#N/A</v>
      </c>
      <c r="AA2613" s="685"/>
      <c r="AB2613" s="684"/>
    </row>
    <row r="2614" spans="22:28" x14ac:dyDescent="0.2">
      <c r="V2614" s="687"/>
      <c r="W2614" s="686" t="str">
        <f t="shared" si="47"/>
        <v>1w</v>
      </c>
      <c r="X2614" s="682" t="e">
        <f ca="1">_xll.qlCalendarAdvance(Calendar,X2613,W2614,"f",FALSE)</f>
        <v>#NAME?</v>
      </c>
      <c r="Y2614" s="681" t="e">
        <f ca="1">_xll.qlCalendarAdvance(Calendar,X2614,NDays&amp;"D")</f>
        <v>#NAME?</v>
      </c>
      <c r="Z2614" s="680" t="e">
        <f ca="1"/>
        <v>#N/A</v>
      </c>
      <c r="AA2614" s="685"/>
      <c r="AB2614" s="684"/>
    </row>
    <row r="2615" spans="22:28" x14ac:dyDescent="0.2">
      <c r="V2615" s="687"/>
      <c r="W2615" s="686" t="str">
        <f t="shared" si="47"/>
        <v>1w</v>
      </c>
      <c r="X2615" s="682" t="e">
        <f ca="1">_xll.qlCalendarAdvance(Calendar,X2614,W2615,"f",FALSE)</f>
        <v>#NAME?</v>
      </c>
      <c r="Y2615" s="681" t="e">
        <f ca="1">_xll.qlCalendarAdvance(Calendar,X2615,NDays&amp;"D")</f>
        <v>#NAME?</v>
      </c>
      <c r="Z2615" s="680" t="e">
        <f ca="1"/>
        <v>#N/A</v>
      </c>
      <c r="AA2615" s="685"/>
      <c r="AB2615" s="684"/>
    </row>
    <row r="2616" spans="22:28" x14ac:dyDescent="0.2">
      <c r="V2616" s="687"/>
      <c r="W2616" s="686" t="str">
        <f t="shared" si="47"/>
        <v>1w</v>
      </c>
      <c r="X2616" s="682" t="e">
        <f ca="1">_xll.qlCalendarAdvance(Calendar,X2615,W2616,"f",FALSE)</f>
        <v>#NAME?</v>
      </c>
      <c r="Y2616" s="681" t="e">
        <f ca="1">_xll.qlCalendarAdvance(Calendar,X2616,NDays&amp;"D")</f>
        <v>#NAME?</v>
      </c>
      <c r="Z2616" s="680" t="e">
        <f ca="1"/>
        <v>#N/A</v>
      </c>
      <c r="AA2616" s="685"/>
      <c r="AB2616" s="684"/>
    </row>
    <row r="2617" spans="22:28" x14ac:dyDescent="0.2">
      <c r="V2617" s="687"/>
      <c r="W2617" s="686" t="str">
        <f t="shared" si="47"/>
        <v>1w</v>
      </c>
      <c r="X2617" s="682" t="e">
        <f ca="1">_xll.qlCalendarAdvance(Calendar,X2616,W2617,"f",FALSE)</f>
        <v>#NAME?</v>
      </c>
      <c r="Y2617" s="681" t="e">
        <f ca="1">_xll.qlCalendarAdvance(Calendar,X2617,NDays&amp;"D")</f>
        <v>#NAME?</v>
      </c>
      <c r="Z2617" s="680" t="e">
        <f ca="1"/>
        <v>#N/A</v>
      </c>
      <c r="AA2617" s="685"/>
      <c r="AB2617" s="684"/>
    </row>
    <row r="2618" spans="22:28" x14ac:dyDescent="0.2">
      <c r="V2618" s="687"/>
      <c r="W2618" s="686" t="str">
        <f t="shared" si="47"/>
        <v>1w</v>
      </c>
      <c r="X2618" s="682" t="e">
        <f ca="1">_xll.qlCalendarAdvance(Calendar,X2617,W2618,"f",FALSE)</f>
        <v>#NAME?</v>
      </c>
      <c r="Y2618" s="681" t="e">
        <f ca="1">_xll.qlCalendarAdvance(Calendar,X2618,NDays&amp;"D")</f>
        <v>#NAME?</v>
      </c>
      <c r="Z2618" s="680" t="e">
        <f ca="1"/>
        <v>#N/A</v>
      </c>
      <c r="AA2618" s="685"/>
      <c r="AB2618" s="684"/>
    </row>
    <row r="2619" spans="22:28" x14ac:dyDescent="0.2">
      <c r="V2619" s="687"/>
      <c r="W2619" s="686" t="str">
        <f t="shared" si="47"/>
        <v>1w</v>
      </c>
      <c r="X2619" s="682" t="e">
        <f ca="1">_xll.qlCalendarAdvance(Calendar,X2618,W2619,"f",FALSE)</f>
        <v>#NAME?</v>
      </c>
      <c r="Y2619" s="681" t="e">
        <f ca="1">_xll.qlCalendarAdvance(Calendar,X2619,NDays&amp;"D")</f>
        <v>#NAME?</v>
      </c>
      <c r="Z2619" s="680" t="e">
        <f ca="1"/>
        <v>#N/A</v>
      </c>
      <c r="AA2619" s="685"/>
      <c r="AB2619" s="684"/>
    </row>
    <row r="2620" spans="22:28" x14ac:dyDescent="0.2">
      <c r="V2620" s="687"/>
      <c r="W2620" s="686" t="str">
        <f t="shared" si="47"/>
        <v>1w</v>
      </c>
      <c r="X2620" s="682" t="e">
        <f ca="1">_xll.qlCalendarAdvance(Calendar,X2619,W2620,"f",FALSE)</f>
        <v>#NAME?</v>
      </c>
      <c r="Y2620" s="681" t="e">
        <f ca="1">_xll.qlCalendarAdvance(Calendar,X2620,NDays&amp;"D")</f>
        <v>#NAME?</v>
      </c>
      <c r="Z2620" s="680" t="e">
        <f ca="1"/>
        <v>#N/A</v>
      </c>
      <c r="AA2620" s="685"/>
      <c r="AB2620" s="684"/>
    </row>
    <row r="2621" spans="22:28" x14ac:dyDescent="0.2">
      <c r="V2621" s="687"/>
      <c r="W2621" s="686" t="str">
        <f t="shared" si="47"/>
        <v>1w</v>
      </c>
      <c r="X2621" s="682" t="e">
        <f ca="1">_xll.qlCalendarAdvance(Calendar,X2620,W2621,"f",FALSE)</f>
        <v>#NAME?</v>
      </c>
      <c r="Y2621" s="681" t="e">
        <f ca="1">_xll.qlCalendarAdvance(Calendar,X2621,NDays&amp;"D")</f>
        <v>#NAME?</v>
      </c>
      <c r="Z2621" s="680" t="e">
        <f ca="1"/>
        <v>#N/A</v>
      </c>
      <c r="AA2621" s="685"/>
      <c r="AB2621" s="684"/>
    </row>
    <row r="2622" spans="22:28" x14ac:dyDescent="0.2">
      <c r="V2622" s="687"/>
      <c r="W2622" s="686" t="str">
        <f t="shared" si="47"/>
        <v>1w</v>
      </c>
      <c r="X2622" s="682" t="e">
        <f ca="1">_xll.qlCalendarAdvance(Calendar,X2621,W2622,"f",FALSE)</f>
        <v>#NAME?</v>
      </c>
      <c r="Y2622" s="681" t="e">
        <f ca="1">_xll.qlCalendarAdvance(Calendar,X2622,NDays&amp;"D")</f>
        <v>#NAME?</v>
      </c>
      <c r="Z2622" s="680" t="e">
        <f ca="1"/>
        <v>#N/A</v>
      </c>
      <c r="AA2622" s="685"/>
      <c r="AB2622" s="684"/>
    </row>
    <row r="2623" spans="22:28" x14ac:dyDescent="0.2">
      <c r="V2623" s="687"/>
      <c r="W2623" s="686" t="str">
        <f t="shared" si="47"/>
        <v>1w</v>
      </c>
      <c r="X2623" s="682" t="e">
        <f ca="1">_xll.qlCalendarAdvance(Calendar,X2622,W2623,"f",FALSE)</f>
        <v>#NAME?</v>
      </c>
      <c r="Y2623" s="681" t="e">
        <f ca="1">_xll.qlCalendarAdvance(Calendar,X2623,NDays&amp;"D")</f>
        <v>#NAME?</v>
      </c>
      <c r="Z2623" s="680" t="e">
        <f ca="1"/>
        <v>#N/A</v>
      </c>
      <c r="AA2623" s="685"/>
      <c r="AB2623" s="684"/>
    </row>
    <row r="2624" spans="22:28" x14ac:dyDescent="0.2">
      <c r="V2624" s="687"/>
      <c r="W2624" s="686" t="str">
        <f t="shared" si="47"/>
        <v>1w</v>
      </c>
      <c r="X2624" s="682" t="e">
        <f ca="1">_xll.qlCalendarAdvance(Calendar,X2623,W2624,"f",FALSE)</f>
        <v>#NAME?</v>
      </c>
      <c r="Y2624" s="681" t="e">
        <f ca="1">_xll.qlCalendarAdvance(Calendar,X2624,NDays&amp;"D")</f>
        <v>#NAME?</v>
      </c>
      <c r="Z2624" s="680" t="e">
        <f ca="1"/>
        <v>#N/A</v>
      </c>
      <c r="AA2624" s="685"/>
      <c r="AB2624" s="684"/>
    </row>
    <row r="2625" spans="22:28" x14ac:dyDescent="0.2">
      <c r="V2625" s="687"/>
      <c r="W2625" s="686" t="str">
        <f t="shared" si="47"/>
        <v>1w</v>
      </c>
      <c r="X2625" s="682" t="e">
        <f ca="1">_xll.qlCalendarAdvance(Calendar,X2624,W2625,"f",FALSE)</f>
        <v>#NAME?</v>
      </c>
      <c r="Y2625" s="681" t="e">
        <f ca="1">_xll.qlCalendarAdvance(Calendar,X2625,NDays&amp;"D")</f>
        <v>#NAME?</v>
      </c>
      <c r="Z2625" s="680" t="e">
        <f ca="1"/>
        <v>#N/A</v>
      </c>
      <c r="AA2625" s="685"/>
      <c r="AB2625" s="684"/>
    </row>
    <row r="2626" spans="22:28" x14ac:dyDescent="0.2">
      <c r="V2626" s="687"/>
      <c r="W2626" s="686" t="str">
        <f t="shared" si="47"/>
        <v>1w</v>
      </c>
      <c r="X2626" s="682" t="e">
        <f ca="1">_xll.qlCalendarAdvance(Calendar,X2625,W2626,"f",FALSE)</f>
        <v>#NAME?</v>
      </c>
      <c r="Y2626" s="681" t="e">
        <f ca="1">_xll.qlCalendarAdvance(Calendar,X2626,NDays&amp;"D")</f>
        <v>#NAME?</v>
      </c>
      <c r="Z2626" s="680" t="e">
        <f ca="1"/>
        <v>#N/A</v>
      </c>
      <c r="AA2626" s="685"/>
      <c r="AB2626" s="684"/>
    </row>
    <row r="2627" spans="22:28" x14ac:dyDescent="0.2">
      <c r="V2627" s="687"/>
      <c r="W2627" s="686" t="str">
        <f t="shared" si="47"/>
        <v>1w</v>
      </c>
      <c r="X2627" s="682" t="e">
        <f ca="1">_xll.qlCalendarAdvance(Calendar,X2626,W2627,"f",FALSE)</f>
        <v>#NAME?</v>
      </c>
      <c r="Y2627" s="681" t="e">
        <f ca="1">_xll.qlCalendarAdvance(Calendar,X2627,NDays&amp;"D")</f>
        <v>#NAME?</v>
      </c>
      <c r="Z2627" s="680" t="e">
        <f ca="1"/>
        <v>#N/A</v>
      </c>
      <c r="AA2627" s="685"/>
      <c r="AB2627" s="684"/>
    </row>
    <row r="2628" spans="22:28" x14ac:dyDescent="0.2">
      <c r="V2628" s="687"/>
      <c r="W2628" s="686" t="str">
        <f t="shared" si="47"/>
        <v>1w</v>
      </c>
      <c r="X2628" s="682" t="e">
        <f ca="1">_xll.qlCalendarAdvance(Calendar,X2627,W2628,"f",FALSE)</f>
        <v>#NAME?</v>
      </c>
      <c r="Y2628" s="681" t="e">
        <f ca="1">_xll.qlCalendarAdvance(Calendar,X2628,NDays&amp;"D")</f>
        <v>#NAME?</v>
      </c>
      <c r="Z2628" s="680" t="e">
        <f ca="1"/>
        <v>#N/A</v>
      </c>
      <c r="AA2628" s="685"/>
      <c r="AB2628" s="684"/>
    </row>
    <row r="2629" spans="22:28" x14ac:dyDescent="0.2">
      <c r="V2629" s="687"/>
      <c r="W2629" s="686" t="str">
        <f t="shared" si="47"/>
        <v>1w</v>
      </c>
      <c r="X2629" s="682" t="e">
        <f ca="1">_xll.qlCalendarAdvance(Calendar,X2628,W2629,"f",FALSE)</f>
        <v>#NAME?</v>
      </c>
      <c r="Y2629" s="681" t="e">
        <f ca="1">_xll.qlCalendarAdvance(Calendar,X2629,NDays&amp;"D")</f>
        <v>#NAME?</v>
      </c>
      <c r="Z2629" s="680" t="e">
        <f ca="1"/>
        <v>#N/A</v>
      </c>
      <c r="AA2629" s="685"/>
      <c r="AB2629" s="684"/>
    </row>
    <row r="2630" spans="22:28" x14ac:dyDescent="0.2">
      <c r="V2630" s="687"/>
      <c r="W2630" s="686" t="str">
        <f t="shared" si="47"/>
        <v>1w</v>
      </c>
      <c r="X2630" s="682" t="e">
        <f ca="1">_xll.qlCalendarAdvance(Calendar,X2629,W2630,"f",FALSE)</f>
        <v>#NAME?</v>
      </c>
      <c r="Y2630" s="681" t="e">
        <f ca="1">_xll.qlCalendarAdvance(Calendar,X2630,NDays&amp;"D")</f>
        <v>#NAME?</v>
      </c>
      <c r="Z2630" s="680" t="e">
        <f ca="1"/>
        <v>#N/A</v>
      </c>
      <c r="AA2630" s="685"/>
      <c r="AB2630" s="684"/>
    </row>
    <row r="2631" spans="22:28" x14ac:dyDescent="0.2">
      <c r="V2631" s="687"/>
      <c r="W2631" s="686" t="str">
        <f t="shared" si="47"/>
        <v>1w</v>
      </c>
      <c r="X2631" s="682" t="e">
        <f ca="1">_xll.qlCalendarAdvance(Calendar,X2630,W2631,"f",FALSE)</f>
        <v>#NAME?</v>
      </c>
      <c r="Y2631" s="681" t="e">
        <f ca="1">_xll.qlCalendarAdvance(Calendar,X2631,NDays&amp;"D")</f>
        <v>#NAME?</v>
      </c>
      <c r="Z2631" s="680" t="e">
        <f ca="1"/>
        <v>#N/A</v>
      </c>
      <c r="AA2631" s="685"/>
      <c r="AB2631" s="684"/>
    </row>
    <row r="2632" spans="22:28" x14ac:dyDescent="0.2">
      <c r="V2632" s="687"/>
      <c r="W2632" s="686" t="str">
        <f t="shared" si="47"/>
        <v>1w</v>
      </c>
      <c r="X2632" s="682" t="e">
        <f ca="1">_xll.qlCalendarAdvance(Calendar,X2631,W2632,"f",FALSE)</f>
        <v>#NAME?</v>
      </c>
      <c r="Y2632" s="681" t="e">
        <f ca="1">_xll.qlCalendarAdvance(Calendar,X2632,NDays&amp;"D")</f>
        <v>#NAME?</v>
      </c>
      <c r="Z2632" s="680" t="e">
        <f ca="1"/>
        <v>#N/A</v>
      </c>
      <c r="AA2632" s="685"/>
      <c r="AB2632" s="684"/>
    </row>
    <row r="2633" spans="22:28" x14ac:dyDescent="0.2">
      <c r="V2633" s="687"/>
      <c r="W2633" s="686" t="str">
        <f t="shared" si="47"/>
        <v>1w</v>
      </c>
      <c r="X2633" s="682" t="e">
        <f ca="1">_xll.qlCalendarAdvance(Calendar,X2632,W2633,"f",FALSE)</f>
        <v>#NAME?</v>
      </c>
      <c r="Y2633" s="681" t="e">
        <f ca="1">_xll.qlCalendarAdvance(Calendar,X2633,NDays&amp;"D")</f>
        <v>#NAME?</v>
      </c>
      <c r="Z2633" s="680" t="e">
        <f ca="1"/>
        <v>#N/A</v>
      </c>
      <c r="AA2633" s="685"/>
      <c r="AB2633" s="684"/>
    </row>
    <row r="2634" spans="22:28" x14ac:dyDescent="0.2">
      <c r="V2634" s="687"/>
      <c r="W2634" s="686" t="str">
        <f t="shared" si="47"/>
        <v>1w</v>
      </c>
      <c r="X2634" s="682" t="e">
        <f ca="1">_xll.qlCalendarAdvance(Calendar,X2633,W2634,"f",FALSE)</f>
        <v>#NAME?</v>
      </c>
      <c r="Y2634" s="681" t="e">
        <f ca="1">_xll.qlCalendarAdvance(Calendar,X2634,NDays&amp;"D")</f>
        <v>#NAME?</v>
      </c>
      <c r="Z2634" s="680" t="e">
        <f ca="1"/>
        <v>#N/A</v>
      </c>
      <c r="AA2634" s="685"/>
      <c r="AB2634" s="684"/>
    </row>
    <row r="2635" spans="22:28" x14ac:dyDescent="0.2">
      <c r="V2635" s="687"/>
      <c r="W2635" s="686" t="str">
        <f t="shared" si="47"/>
        <v>1w</v>
      </c>
      <c r="X2635" s="682" t="e">
        <f ca="1">_xll.qlCalendarAdvance(Calendar,X2634,W2635,"f",FALSE)</f>
        <v>#NAME?</v>
      </c>
      <c r="Y2635" s="681" t="e">
        <f ca="1">_xll.qlCalendarAdvance(Calendar,X2635,NDays&amp;"D")</f>
        <v>#NAME?</v>
      </c>
      <c r="Z2635" s="680" t="e">
        <f ca="1"/>
        <v>#N/A</v>
      </c>
      <c r="AA2635" s="685"/>
      <c r="AB2635" s="684"/>
    </row>
    <row r="2636" spans="22:28" x14ac:dyDescent="0.2">
      <c r="V2636" s="687"/>
      <c r="W2636" s="686" t="str">
        <f t="shared" si="47"/>
        <v>1w</v>
      </c>
      <c r="X2636" s="682" t="e">
        <f ca="1">_xll.qlCalendarAdvance(Calendar,X2635,W2636,"f",FALSE)</f>
        <v>#NAME?</v>
      </c>
      <c r="Y2636" s="681" t="e">
        <f ca="1">_xll.qlCalendarAdvance(Calendar,X2636,NDays&amp;"D")</f>
        <v>#NAME?</v>
      </c>
      <c r="Z2636" s="680" t="e">
        <f ca="1"/>
        <v>#N/A</v>
      </c>
      <c r="AA2636" s="685"/>
      <c r="AB2636" s="684"/>
    </row>
    <row r="2637" spans="22:28" x14ac:dyDescent="0.2">
      <c r="V2637" s="687"/>
      <c r="W2637" s="686" t="str">
        <f t="shared" si="47"/>
        <v>1w</v>
      </c>
      <c r="X2637" s="682" t="e">
        <f ca="1">_xll.qlCalendarAdvance(Calendar,X2636,W2637,"f",FALSE)</f>
        <v>#NAME?</v>
      </c>
      <c r="Y2637" s="681" t="e">
        <f ca="1">_xll.qlCalendarAdvance(Calendar,X2637,NDays&amp;"D")</f>
        <v>#NAME?</v>
      </c>
      <c r="Z2637" s="680" t="e">
        <f ca="1"/>
        <v>#N/A</v>
      </c>
      <c r="AA2637" s="685"/>
      <c r="AB2637" s="684"/>
    </row>
    <row r="2638" spans="22:28" x14ac:dyDescent="0.2">
      <c r="V2638" s="687"/>
      <c r="W2638" s="686" t="str">
        <f t="shared" si="47"/>
        <v>1w</v>
      </c>
      <c r="X2638" s="682" t="e">
        <f ca="1">_xll.qlCalendarAdvance(Calendar,X2637,W2638,"f",FALSE)</f>
        <v>#NAME?</v>
      </c>
      <c r="Y2638" s="681" t="e">
        <f ca="1">_xll.qlCalendarAdvance(Calendar,X2638,NDays&amp;"D")</f>
        <v>#NAME?</v>
      </c>
      <c r="Z2638" s="680" t="e">
        <f ca="1"/>
        <v>#N/A</v>
      </c>
      <c r="AA2638" s="685"/>
      <c r="AB2638" s="684"/>
    </row>
    <row r="2639" spans="22:28" x14ac:dyDescent="0.2">
      <c r="V2639" s="687"/>
      <c r="W2639" s="686" t="str">
        <f t="shared" si="47"/>
        <v>1w</v>
      </c>
      <c r="X2639" s="682" t="e">
        <f ca="1">_xll.qlCalendarAdvance(Calendar,X2638,W2639,"f",FALSE)</f>
        <v>#NAME?</v>
      </c>
      <c r="Y2639" s="681" t="e">
        <f ca="1">_xll.qlCalendarAdvance(Calendar,X2639,NDays&amp;"D")</f>
        <v>#NAME?</v>
      </c>
      <c r="Z2639" s="680" t="e">
        <f ca="1"/>
        <v>#N/A</v>
      </c>
      <c r="AA2639" s="685"/>
      <c r="AB2639" s="684"/>
    </row>
    <row r="2640" spans="22:28" x14ac:dyDescent="0.2">
      <c r="V2640" s="687"/>
      <c r="W2640" s="686" t="str">
        <f t="shared" si="47"/>
        <v>1w</v>
      </c>
      <c r="X2640" s="682" t="e">
        <f ca="1">_xll.qlCalendarAdvance(Calendar,X2639,W2640,"f",FALSE)</f>
        <v>#NAME?</v>
      </c>
      <c r="Y2640" s="681" t="e">
        <f ca="1">_xll.qlCalendarAdvance(Calendar,X2640,NDays&amp;"D")</f>
        <v>#NAME?</v>
      </c>
      <c r="Z2640" s="680" t="e">
        <f ca="1"/>
        <v>#N/A</v>
      </c>
      <c r="AA2640" s="685"/>
      <c r="AB2640" s="684"/>
    </row>
    <row r="2641" spans="22:28" x14ac:dyDescent="0.2">
      <c r="V2641" s="687"/>
      <c r="W2641" s="686" t="str">
        <f t="shared" si="47"/>
        <v>1w</v>
      </c>
      <c r="X2641" s="682" t="e">
        <f ca="1">_xll.qlCalendarAdvance(Calendar,X2640,W2641,"f",FALSE)</f>
        <v>#NAME?</v>
      </c>
      <c r="Y2641" s="681" t="e">
        <f ca="1">_xll.qlCalendarAdvance(Calendar,X2641,NDays&amp;"D")</f>
        <v>#NAME?</v>
      </c>
      <c r="Z2641" s="680" t="e">
        <f ca="1"/>
        <v>#N/A</v>
      </c>
      <c r="AA2641" s="685"/>
      <c r="AB2641" s="684"/>
    </row>
    <row r="2642" spans="22:28" x14ac:dyDescent="0.2">
      <c r="V2642" s="687"/>
      <c r="W2642" s="686" t="str">
        <f t="shared" ref="W2642:W2705" si="48">W2641</f>
        <v>1w</v>
      </c>
      <c r="X2642" s="682" t="e">
        <f ca="1">_xll.qlCalendarAdvance(Calendar,X2641,W2642,"f",FALSE)</f>
        <v>#NAME?</v>
      </c>
      <c r="Y2642" s="681" t="e">
        <f ca="1">_xll.qlCalendarAdvance(Calendar,X2642,NDays&amp;"D")</f>
        <v>#NAME?</v>
      </c>
      <c r="Z2642" s="680" t="e">
        <f ca="1"/>
        <v>#N/A</v>
      </c>
      <c r="AA2642" s="685"/>
      <c r="AB2642" s="684"/>
    </row>
    <row r="2643" spans="22:28" x14ac:dyDescent="0.2">
      <c r="V2643" s="687"/>
      <c r="W2643" s="686" t="str">
        <f t="shared" si="48"/>
        <v>1w</v>
      </c>
      <c r="X2643" s="682" t="e">
        <f ca="1">_xll.qlCalendarAdvance(Calendar,X2642,W2643,"f",FALSE)</f>
        <v>#NAME?</v>
      </c>
      <c r="Y2643" s="681" t="e">
        <f ca="1">_xll.qlCalendarAdvance(Calendar,X2643,NDays&amp;"D")</f>
        <v>#NAME?</v>
      </c>
      <c r="Z2643" s="680" t="e">
        <f ca="1"/>
        <v>#N/A</v>
      </c>
      <c r="AA2643" s="685"/>
      <c r="AB2643" s="684"/>
    </row>
    <row r="2644" spans="22:28" x14ac:dyDescent="0.2">
      <c r="V2644" s="687"/>
      <c r="W2644" s="686" t="str">
        <f t="shared" si="48"/>
        <v>1w</v>
      </c>
      <c r="X2644" s="682" t="e">
        <f ca="1">_xll.qlCalendarAdvance(Calendar,X2643,W2644,"f",FALSE)</f>
        <v>#NAME?</v>
      </c>
      <c r="Y2644" s="681" t="e">
        <f ca="1">_xll.qlCalendarAdvance(Calendar,X2644,NDays&amp;"D")</f>
        <v>#NAME?</v>
      </c>
      <c r="Z2644" s="680" t="e">
        <f ca="1"/>
        <v>#N/A</v>
      </c>
      <c r="AA2644" s="685"/>
      <c r="AB2644" s="684"/>
    </row>
    <row r="2645" spans="22:28" x14ac:dyDescent="0.2">
      <c r="V2645" s="687"/>
      <c r="W2645" s="686" t="str">
        <f t="shared" si="48"/>
        <v>1w</v>
      </c>
      <c r="X2645" s="682" t="e">
        <f ca="1">_xll.qlCalendarAdvance(Calendar,X2644,W2645,"f",FALSE)</f>
        <v>#NAME?</v>
      </c>
      <c r="Y2645" s="681" t="e">
        <f ca="1">_xll.qlCalendarAdvance(Calendar,X2645,NDays&amp;"D")</f>
        <v>#NAME?</v>
      </c>
      <c r="Z2645" s="680" t="e">
        <f ca="1"/>
        <v>#N/A</v>
      </c>
      <c r="AA2645" s="685"/>
      <c r="AB2645" s="684"/>
    </row>
    <row r="2646" spans="22:28" x14ac:dyDescent="0.2">
      <c r="V2646" s="687"/>
      <c r="W2646" s="686" t="str">
        <f t="shared" si="48"/>
        <v>1w</v>
      </c>
      <c r="X2646" s="682" t="e">
        <f ca="1">_xll.qlCalendarAdvance(Calendar,X2645,W2646,"f",FALSE)</f>
        <v>#NAME?</v>
      </c>
      <c r="Y2646" s="681" t="e">
        <f ca="1">_xll.qlCalendarAdvance(Calendar,X2646,NDays&amp;"D")</f>
        <v>#NAME?</v>
      </c>
      <c r="Z2646" s="680" t="e">
        <f ca="1"/>
        <v>#N/A</v>
      </c>
      <c r="AA2646" s="685"/>
      <c r="AB2646" s="684"/>
    </row>
    <row r="2647" spans="22:28" x14ac:dyDescent="0.2">
      <c r="V2647" s="687"/>
      <c r="W2647" s="686" t="str">
        <f t="shared" si="48"/>
        <v>1w</v>
      </c>
      <c r="X2647" s="682" t="e">
        <f ca="1">_xll.qlCalendarAdvance(Calendar,X2646,W2647,"f",FALSE)</f>
        <v>#NAME?</v>
      </c>
      <c r="Y2647" s="681" t="e">
        <f ca="1">_xll.qlCalendarAdvance(Calendar,X2647,NDays&amp;"D")</f>
        <v>#NAME?</v>
      </c>
      <c r="Z2647" s="680" t="e">
        <f ca="1"/>
        <v>#N/A</v>
      </c>
      <c r="AA2647" s="685"/>
      <c r="AB2647" s="684"/>
    </row>
    <row r="2648" spans="22:28" x14ac:dyDescent="0.2">
      <c r="V2648" s="687"/>
      <c r="W2648" s="686" t="str">
        <f t="shared" si="48"/>
        <v>1w</v>
      </c>
      <c r="X2648" s="682" t="e">
        <f ca="1">_xll.qlCalendarAdvance(Calendar,X2647,W2648,"f",FALSE)</f>
        <v>#NAME?</v>
      </c>
      <c r="Y2648" s="681" t="e">
        <f ca="1">_xll.qlCalendarAdvance(Calendar,X2648,NDays&amp;"D")</f>
        <v>#NAME?</v>
      </c>
      <c r="Z2648" s="680" t="e">
        <f ca="1"/>
        <v>#N/A</v>
      </c>
      <c r="AA2648" s="685"/>
      <c r="AB2648" s="684"/>
    </row>
    <row r="2649" spans="22:28" x14ac:dyDescent="0.2">
      <c r="V2649" s="687"/>
      <c r="W2649" s="686" t="str">
        <f t="shared" si="48"/>
        <v>1w</v>
      </c>
      <c r="X2649" s="682" t="e">
        <f ca="1">_xll.qlCalendarAdvance(Calendar,X2648,W2649,"f",FALSE)</f>
        <v>#NAME?</v>
      </c>
      <c r="Y2649" s="681" t="e">
        <f ca="1">_xll.qlCalendarAdvance(Calendar,X2649,NDays&amp;"D")</f>
        <v>#NAME?</v>
      </c>
      <c r="Z2649" s="680" t="e">
        <f ca="1"/>
        <v>#N/A</v>
      </c>
      <c r="AA2649" s="685"/>
      <c r="AB2649" s="684"/>
    </row>
    <row r="2650" spans="22:28" x14ac:dyDescent="0.2">
      <c r="V2650" s="687"/>
      <c r="W2650" s="686" t="str">
        <f t="shared" si="48"/>
        <v>1w</v>
      </c>
      <c r="X2650" s="682" t="e">
        <f ca="1">_xll.qlCalendarAdvance(Calendar,X2649,W2650,"f",FALSE)</f>
        <v>#NAME?</v>
      </c>
      <c r="Y2650" s="681" t="e">
        <f ca="1">_xll.qlCalendarAdvance(Calendar,X2650,NDays&amp;"D")</f>
        <v>#NAME?</v>
      </c>
      <c r="Z2650" s="680" t="e">
        <f ca="1"/>
        <v>#N/A</v>
      </c>
      <c r="AA2650" s="685"/>
      <c r="AB2650" s="684"/>
    </row>
    <row r="2651" spans="22:28" x14ac:dyDescent="0.2">
      <c r="V2651" s="687"/>
      <c r="W2651" s="686" t="str">
        <f t="shared" si="48"/>
        <v>1w</v>
      </c>
      <c r="X2651" s="682" t="e">
        <f ca="1">_xll.qlCalendarAdvance(Calendar,X2650,W2651,"f",FALSE)</f>
        <v>#NAME?</v>
      </c>
      <c r="Y2651" s="681" t="e">
        <f ca="1">_xll.qlCalendarAdvance(Calendar,X2651,NDays&amp;"D")</f>
        <v>#NAME?</v>
      </c>
      <c r="Z2651" s="680" t="e">
        <f ca="1"/>
        <v>#N/A</v>
      </c>
      <c r="AA2651" s="685"/>
      <c r="AB2651" s="684"/>
    </row>
    <row r="2652" spans="22:28" x14ac:dyDescent="0.2">
      <c r="V2652" s="687"/>
      <c r="W2652" s="686" t="str">
        <f t="shared" si="48"/>
        <v>1w</v>
      </c>
      <c r="X2652" s="682" t="e">
        <f ca="1">_xll.qlCalendarAdvance(Calendar,X2651,W2652,"f",FALSE)</f>
        <v>#NAME?</v>
      </c>
      <c r="Y2652" s="681" t="e">
        <f ca="1">_xll.qlCalendarAdvance(Calendar,X2652,NDays&amp;"D")</f>
        <v>#NAME?</v>
      </c>
      <c r="Z2652" s="680" t="e">
        <f ca="1"/>
        <v>#N/A</v>
      </c>
      <c r="AA2652" s="685"/>
      <c r="AB2652" s="684"/>
    </row>
    <row r="2653" spans="22:28" x14ac:dyDescent="0.2">
      <c r="V2653" s="687"/>
      <c r="W2653" s="686" t="str">
        <f t="shared" si="48"/>
        <v>1w</v>
      </c>
      <c r="X2653" s="682" t="e">
        <f ca="1">_xll.qlCalendarAdvance(Calendar,X2652,W2653,"f",FALSE)</f>
        <v>#NAME?</v>
      </c>
      <c r="Y2653" s="681" t="e">
        <f ca="1">_xll.qlCalendarAdvance(Calendar,X2653,NDays&amp;"D")</f>
        <v>#NAME?</v>
      </c>
      <c r="Z2653" s="680" t="e">
        <f ca="1"/>
        <v>#N/A</v>
      </c>
      <c r="AA2653" s="685"/>
      <c r="AB2653" s="684"/>
    </row>
    <row r="2654" spans="22:28" x14ac:dyDescent="0.2">
      <c r="V2654" s="687"/>
      <c r="W2654" s="686" t="str">
        <f t="shared" si="48"/>
        <v>1w</v>
      </c>
      <c r="X2654" s="682" t="e">
        <f ca="1">_xll.qlCalendarAdvance(Calendar,X2653,W2654,"f",FALSE)</f>
        <v>#NAME?</v>
      </c>
      <c r="Y2654" s="681" t="e">
        <f ca="1">_xll.qlCalendarAdvance(Calendar,X2654,NDays&amp;"D")</f>
        <v>#NAME?</v>
      </c>
      <c r="Z2654" s="680" t="e">
        <f ca="1"/>
        <v>#N/A</v>
      </c>
      <c r="AA2654" s="685"/>
      <c r="AB2654" s="684"/>
    </row>
    <row r="2655" spans="22:28" x14ac:dyDescent="0.2">
      <c r="V2655" s="687"/>
      <c r="W2655" s="686" t="str">
        <f t="shared" si="48"/>
        <v>1w</v>
      </c>
      <c r="X2655" s="682" t="e">
        <f ca="1">_xll.qlCalendarAdvance(Calendar,X2654,W2655,"f",FALSE)</f>
        <v>#NAME?</v>
      </c>
      <c r="Y2655" s="681" t="e">
        <f ca="1">_xll.qlCalendarAdvance(Calendar,X2655,NDays&amp;"D")</f>
        <v>#NAME?</v>
      </c>
      <c r="Z2655" s="680" t="e">
        <f ca="1"/>
        <v>#N/A</v>
      </c>
      <c r="AA2655" s="685"/>
      <c r="AB2655" s="684"/>
    </row>
    <row r="2656" spans="22:28" x14ac:dyDescent="0.2">
      <c r="V2656" s="687"/>
      <c r="W2656" s="686" t="str">
        <f t="shared" si="48"/>
        <v>1w</v>
      </c>
      <c r="X2656" s="682" t="e">
        <f ca="1">_xll.qlCalendarAdvance(Calendar,X2655,W2656,"f",FALSE)</f>
        <v>#NAME?</v>
      </c>
      <c r="Y2656" s="681" t="e">
        <f ca="1">_xll.qlCalendarAdvance(Calendar,X2656,NDays&amp;"D")</f>
        <v>#NAME?</v>
      </c>
      <c r="Z2656" s="680" t="e">
        <f ca="1"/>
        <v>#N/A</v>
      </c>
      <c r="AA2656" s="685"/>
      <c r="AB2656" s="684"/>
    </row>
    <row r="2657" spans="22:28" x14ac:dyDescent="0.2">
      <c r="V2657" s="687"/>
      <c r="W2657" s="686" t="str">
        <f t="shared" si="48"/>
        <v>1w</v>
      </c>
      <c r="X2657" s="682" t="e">
        <f ca="1">_xll.qlCalendarAdvance(Calendar,X2656,W2657,"f",FALSE)</f>
        <v>#NAME?</v>
      </c>
      <c r="Y2657" s="681" t="e">
        <f ca="1">_xll.qlCalendarAdvance(Calendar,X2657,NDays&amp;"D")</f>
        <v>#NAME?</v>
      </c>
      <c r="Z2657" s="680" t="e">
        <f ca="1"/>
        <v>#N/A</v>
      </c>
      <c r="AA2657" s="685"/>
      <c r="AB2657" s="684"/>
    </row>
    <row r="2658" spans="22:28" x14ac:dyDescent="0.2">
      <c r="V2658" s="687"/>
      <c r="W2658" s="686" t="str">
        <f t="shared" si="48"/>
        <v>1w</v>
      </c>
      <c r="X2658" s="682" t="e">
        <f ca="1">_xll.qlCalendarAdvance(Calendar,X2657,W2658,"f",FALSE)</f>
        <v>#NAME?</v>
      </c>
      <c r="Y2658" s="681" t="e">
        <f ca="1">_xll.qlCalendarAdvance(Calendar,X2658,NDays&amp;"D")</f>
        <v>#NAME?</v>
      </c>
      <c r="Z2658" s="680" t="e">
        <f ca="1"/>
        <v>#N/A</v>
      </c>
      <c r="AA2658" s="685"/>
      <c r="AB2658" s="684"/>
    </row>
    <row r="2659" spans="22:28" x14ac:dyDescent="0.2">
      <c r="V2659" s="687"/>
      <c r="W2659" s="686" t="str">
        <f t="shared" si="48"/>
        <v>1w</v>
      </c>
      <c r="X2659" s="682" t="e">
        <f ca="1">_xll.qlCalendarAdvance(Calendar,X2658,W2659,"f",FALSE)</f>
        <v>#NAME?</v>
      </c>
      <c r="Y2659" s="681" t="e">
        <f ca="1">_xll.qlCalendarAdvance(Calendar,X2659,NDays&amp;"D")</f>
        <v>#NAME?</v>
      </c>
      <c r="Z2659" s="680" t="e">
        <f ca="1"/>
        <v>#N/A</v>
      </c>
      <c r="AA2659" s="685"/>
      <c r="AB2659" s="684"/>
    </row>
    <row r="2660" spans="22:28" x14ac:dyDescent="0.2">
      <c r="V2660" s="687"/>
      <c r="W2660" s="686" t="str">
        <f t="shared" si="48"/>
        <v>1w</v>
      </c>
      <c r="X2660" s="682" t="e">
        <f ca="1">_xll.qlCalendarAdvance(Calendar,X2659,W2660,"f",FALSE)</f>
        <v>#NAME?</v>
      </c>
      <c r="Y2660" s="681" t="e">
        <f ca="1">_xll.qlCalendarAdvance(Calendar,X2660,NDays&amp;"D")</f>
        <v>#NAME?</v>
      </c>
      <c r="Z2660" s="680" t="e">
        <f ca="1"/>
        <v>#N/A</v>
      </c>
      <c r="AA2660" s="685"/>
      <c r="AB2660" s="684"/>
    </row>
    <row r="2661" spans="22:28" x14ac:dyDescent="0.2">
      <c r="V2661" s="687"/>
      <c r="W2661" s="686" t="str">
        <f t="shared" si="48"/>
        <v>1w</v>
      </c>
      <c r="X2661" s="682" t="e">
        <f ca="1">_xll.qlCalendarAdvance(Calendar,X2660,W2661,"f",FALSE)</f>
        <v>#NAME?</v>
      </c>
      <c r="Y2661" s="681" t="e">
        <f ca="1">_xll.qlCalendarAdvance(Calendar,X2661,NDays&amp;"D")</f>
        <v>#NAME?</v>
      </c>
      <c r="Z2661" s="680" t="e">
        <f ca="1"/>
        <v>#N/A</v>
      </c>
      <c r="AA2661" s="685"/>
      <c r="AB2661" s="684"/>
    </row>
    <row r="2662" spans="22:28" x14ac:dyDescent="0.2">
      <c r="V2662" s="687"/>
      <c r="W2662" s="686" t="str">
        <f t="shared" si="48"/>
        <v>1w</v>
      </c>
      <c r="X2662" s="682" t="e">
        <f ca="1">_xll.qlCalendarAdvance(Calendar,X2661,W2662,"f",FALSE)</f>
        <v>#NAME?</v>
      </c>
      <c r="Y2662" s="681" t="e">
        <f ca="1">_xll.qlCalendarAdvance(Calendar,X2662,NDays&amp;"D")</f>
        <v>#NAME?</v>
      </c>
      <c r="Z2662" s="680" t="e">
        <f ca="1"/>
        <v>#N/A</v>
      </c>
      <c r="AA2662" s="685"/>
      <c r="AB2662" s="684"/>
    </row>
    <row r="2663" spans="22:28" x14ac:dyDescent="0.2">
      <c r="V2663" s="687"/>
      <c r="W2663" s="686" t="str">
        <f t="shared" si="48"/>
        <v>1w</v>
      </c>
      <c r="X2663" s="682" t="e">
        <f ca="1">_xll.qlCalendarAdvance(Calendar,X2662,W2663,"f",FALSE)</f>
        <v>#NAME?</v>
      </c>
      <c r="Y2663" s="681" t="e">
        <f ca="1">_xll.qlCalendarAdvance(Calendar,X2663,NDays&amp;"D")</f>
        <v>#NAME?</v>
      </c>
      <c r="Z2663" s="680" t="e">
        <f ca="1"/>
        <v>#N/A</v>
      </c>
      <c r="AA2663" s="685"/>
      <c r="AB2663" s="684"/>
    </row>
    <row r="2664" spans="22:28" x14ac:dyDescent="0.2">
      <c r="V2664" s="687"/>
      <c r="W2664" s="686" t="str">
        <f t="shared" si="48"/>
        <v>1w</v>
      </c>
      <c r="X2664" s="682" t="e">
        <f ca="1">_xll.qlCalendarAdvance(Calendar,X2663,W2664,"f",FALSE)</f>
        <v>#NAME?</v>
      </c>
      <c r="Y2664" s="681" t="e">
        <f ca="1">_xll.qlCalendarAdvance(Calendar,X2664,NDays&amp;"D")</f>
        <v>#NAME?</v>
      </c>
      <c r="Z2664" s="680" t="e">
        <f ca="1"/>
        <v>#N/A</v>
      </c>
      <c r="AA2664" s="685"/>
      <c r="AB2664" s="684"/>
    </row>
    <row r="2665" spans="22:28" x14ac:dyDescent="0.2">
      <c r="V2665" s="687"/>
      <c r="W2665" s="686" t="str">
        <f t="shared" si="48"/>
        <v>1w</v>
      </c>
      <c r="X2665" s="682" t="e">
        <f ca="1">_xll.qlCalendarAdvance(Calendar,X2664,W2665,"f",FALSE)</f>
        <v>#NAME?</v>
      </c>
      <c r="Y2665" s="681" t="e">
        <f ca="1">_xll.qlCalendarAdvance(Calendar,X2665,NDays&amp;"D")</f>
        <v>#NAME?</v>
      </c>
      <c r="Z2665" s="680" t="e">
        <f ca="1"/>
        <v>#N/A</v>
      </c>
      <c r="AA2665" s="685"/>
      <c r="AB2665" s="684"/>
    </row>
    <row r="2666" spans="22:28" x14ac:dyDescent="0.2">
      <c r="V2666" s="687"/>
      <c r="W2666" s="686" t="str">
        <f t="shared" si="48"/>
        <v>1w</v>
      </c>
      <c r="X2666" s="682" t="e">
        <f ca="1">_xll.qlCalendarAdvance(Calendar,X2665,W2666,"f",FALSE)</f>
        <v>#NAME?</v>
      </c>
      <c r="Y2666" s="681" t="e">
        <f ca="1">_xll.qlCalendarAdvance(Calendar,X2666,NDays&amp;"D")</f>
        <v>#NAME?</v>
      </c>
      <c r="Z2666" s="680" t="e">
        <f ca="1"/>
        <v>#N/A</v>
      </c>
      <c r="AA2666" s="685"/>
      <c r="AB2666" s="684"/>
    </row>
    <row r="2667" spans="22:28" x14ac:dyDescent="0.2">
      <c r="V2667" s="687"/>
      <c r="W2667" s="686" t="str">
        <f t="shared" si="48"/>
        <v>1w</v>
      </c>
      <c r="X2667" s="682" t="e">
        <f ca="1">_xll.qlCalendarAdvance(Calendar,X2666,W2667,"f",FALSE)</f>
        <v>#NAME?</v>
      </c>
      <c r="Y2667" s="681" t="e">
        <f ca="1">_xll.qlCalendarAdvance(Calendar,X2667,NDays&amp;"D")</f>
        <v>#NAME?</v>
      </c>
      <c r="Z2667" s="680" t="e">
        <f ca="1"/>
        <v>#N/A</v>
      </c>
      <c r="AA2667" s="685"/>
      <c r="AB2667" s="684"/>
    </row>
    <row r="2668" spans="22:28" x14ac:dyDescent="0.2">
      <c r="V2668" s="687"/>
      <c r="W2668" s="686" t="str">
        <f t="shared" si="48"/>
        <v>1w</v>
      </c>
      <c r="X2668" s="682" t="e">
        <f ca="1">_xll.qlCalendarAdvance(Calendar,X2667,W2668,"f",FALSE)</f>
        <v>#NAME?</v>
      </c>
      <c r="Y2668" s="681" t="e">
        <f ca="1">_xll.qlCalendarAdvance(Calendar,X2668,NDays&amp;"D")</f>
        <v>#NAME?</v>
      </c>
      <c r="Z2668" s="680" t="e">
        <f ca="1"/>
        <v>#N/A</v>
      </c>
      <c r="AA2668" s="685"/>
      <c r="AB2668" s="684"/>
    </row>
    <row r="2669" spans="22:28" x14ac:dyDescent="0.2">
      <c r="V2669" s="687"/>
      <c r="W2669" s="686" t="str">
        <f t="shared" si="48"/>
        <v>1w</v>
      </c>
      <c r="X2669" s="682" t="e">
        <f ca="1">_xll.qlCalendarAdvance(Calendar,X2668,W2669,"f",FALSE)</f>
        <v>#NAME?</v>
      </c>
      <c r="Y2669" s="681" t="e">
        <f ca="1">_xll.qlCalendarAdvance(Calendar,X2669,NDays&amp;"D")</f>
        <v>#NAME?</v>
      </c>
      <c r="Z2669" s="680" t="e">
        <f ca="1"/>
        <v>#N/A</v>
      </c>
      <c r="AA2669" s="685"/>
      <c r="AB2669" s="684"/>
    </row>
    <row r="2670" spans="22:28" x14ac:dyDescent="0.2">
      <c r="V2670" s="687"/>
      <c r="W2670" s="686" t="str">
        <f t="shared" si="48"/>
        <v>1w</v>
      </c>
      <c r="X2670" s="682" t="e">
        <f ca="1">_xll.qlCalendarAdvance(Calendar,X2669,W2670,"f",FALSE)</f>
        <v>#NAME?</v>
      </c>
      <c r="Y2670" s="681" t="e">
        <f ca="1">_xll.qlCalendarAdvance(Calendar,X2670,NDays&amp;"D")</f>
        <v>#NAME?</v>
      </c>
      <c r="Z2670" s="680" t="e">
        <f ca="1"/>
        <v>#N/A</v>
      </c>
      <c r="AA2670" s="685"/>
      <c r="AB2670" s="684"/>
    </row>
    <row r="2671" spans="22:28" x14ac:dyDescent="0.2">
      <c r="V2671" s="687"/>
      <c r="W2671" s="686" t="str">
        <f t="shared" si="48"/>
        <v>1w</v>
      </c>
      <c r="X2671" s="682" t="e">
        <f ca="1">_xll.qlCalendarAdvance(Calendar,X2670,W2671,"f",FALSE)</f>
        <v>#NAME?</v>
      </c>
      <c r="Y2671" s="681" t="e">
        <f ca="1">_xll.qlCalendarAdvance(Calendar,X2671,NDays&amp;"D")</f>
        <v>#NAME?</v>
      </c>
      <c r="Z2671" s="680" t="e">
        <f ca="1"/>
        <v>#N/A</v>
      </c>
      <c r="AA2671" s="685"/>
      <c r="AB2671" s="684"/>
    </row>
    <row r="2672" spans="22:28" x14ac:dyDescent="0.2">
      <c r="V2672" s="687"/>
      <c r="W2672" s="686" t="str">
        <f t="shared" si="48"/>
        <v>1w</v>
      </c>
      <c r="X2672" s="682" t="e">
        <f ca="1">_xll.qlCalendarAdvance(Calendar,X2671,W2672,"f",FALSE)</f>
        <v>#NAME?</v>
      </c>
      <c r="Y2672" s="681" t="e">
        <f ca="1">_xll.qlCalendarAdvance(Calendar,X2672,NDays&amp;"D")</f>
        <v>#NAME?</v>
      </c>
      <c r="Z2672" s="680" t="e">
        <f ca="1"/>
        <v>#N/A</v>
      </c>
      <c r="AA2672" s="685"/>
      <c r="AB2672" s="684"/>
    </row>
    <row r="2673" spans="22:28" x14ac:dyDescent="0.2">
      <c r="V2673" s="687"/>
      <c r="W2673" s="686" t="str">
        <f t="shared" si="48"/>
        <v>1w</v>
      </c>
      <c r="X2673" s="682" t="e">
        <f ca="1">_xll.qlCalendarAdvance(Calendar,X2672,W2673,"f",FALSE)</f>
        <v>#NAME?</v>
      </c>
      <c r="Y2673" s="681" t="e">
        <f ca="1">_xll.qlCalendarAdvance(Calendar,X2673,NDays&amp;"D")</f>
        <v>#NAME?</v>
      </c>
      <c r="Z2673" s="680" t="e">
        <f ca="1"/>
        <v>#N/A</v>
      </c>
      <c r="AA2673" s="685"/>
      <c r="AB2673" s="684"/>
    </row>
    <row r="2674" spans="22:28" x14ac:dyDescent="0.2">
      <c r="V2674" s="687"/>
      <c r="W2674" s="686" t="str">
        <f t="shared" si="48"/>
        <v>1w</v>
      </c>
      <c r="X2674" s="682" t="e">
        <f ca="1">_xll.qlCalendarAdvance(Calendar,X2673,W2674,"f",FALSE)</f>
        <v>#NAME?</v>
      </c>
      <c r="Y2674" s="681" t="e">
        <f ca="1">_xll.qlCalendarAdvance(Calendar,X2674,NDays&amp;"D")</f>
        <v>#NAME?</v>
      </c>
      <c r="Z2674" s="680" t="e">
        <f ca="1"/>
        <v>#N/A</v>
      </c>
      <c r="AA2674" s="685"/>
      <c r="AB2674" s="684"/>
    </row>
    <row r="2675" spans="22:28" x14ac:dyDescent="0.2">
      <c r="V2675" s="687"/>
      <c r="W2675" s="686" t="str">
        <f t="shared" si="48"/>
        <v>1w</v>
      </c>
      <c r="X2675" s="682" t="e">
        <f ca="1">_xll.qlCalendarAdvance(Calendar,X2674,W2675,"f",FALSE)</f>
        <v>#NAME?</v>
      </c>
      <c r="Y2675" s="681" t="e">
        <f ca="1">_xll.qlCalendarAdvance(Calendar,X2675,NDays&amp;"D")</f>
        <v>#NAME?</v>
      </c>
      <c r="Z2675" s="680" t="e">
        <f ca="1"/>
        <v>#N/A</v>
      </c>
      <c r="AA2675" s="685"/>
      <c r="AB2675" s="684"/>
    </row>
    <row r="2676" spans="22:28" x14ac:dyDescent="0.2">
      <c r="V2676" s="687"/>
      <c r="W2676" s="686" t="str">
        <f t="shared" si="48"/>
        <v>1w</v>
      </c>
      <c r="X2676" s="682" t="e">
        <f ca="1">_xll.qlCalendarAdvance(Calendar,X2675,W2676,"f",FALSE)</f>
        <v>#NAME?</v>
      </c>
      <c r="Y2676" s="681" t="e">
        <f ca="1">_xll.qlCalendarAdvance(Calendar,X2676,NDays&amp;"D")</f>
        <v>#NAME?</v>
      </c>
      <c r="Z2676" s="680" t="e">
        <f ca="1"/>
        <v>#N/A</v>
      </c>
      <c r="AA2676" s="685"/>
      <c r="AB2676" s="684"/>
    </row>
    <row r="2677" spans="22:28" x14ac:dyDescent="0.2">
      <c r="V2677" s="687"/>
      <c r="W2677" s="686" t="str">
        <f t="shared" si="48"/>
        <v>1w</v>
      </c>
      <c r="X2677" s="682" t="e">
        <f ca="1">_xll.qlCalendarAdvance(Calendar,X2676,W2677,"f",FALSE)</f>
        <v>#NAME?</v>
      </c>
      <c r="Y2677" s="681" t="e">
        <f ca="1">_xll.qlCalendarAdvance(Calendar,X2677,NDays&amp;"D")</f>
        <v>#NAME?</v>
      </c>
      <c r="Z2677" s="680" t="e">
        <f ca="1"/>
        <v>#N/A</v>
      </c>
      <c r="AA2677" s="685"/>
      <c r="AB2677" s="684"/>
    </row>
    <row r="2678" spans="22:28" x14ac:dyDescent="0.2">
      <c r="V2678" s="687"/>
      <c r="W2678" s="686" t="str">
        <f t="shared" si="48"/>
        <v>1w</v>
      </c>
      <c r="X2678" s="682" t="e">
        <f ca="1">_xll.qlCalendarAdvance(Calendar,X2677,W2678,"f",FALSE)</f>
        <v>#NAME?</v>
      </c>
      <c r="Y2678" s="681" t="e">
        <f ca="1">_xll.qlCalendarAdvance(Calendar,X2678,NDays&amp;"D")</f>
        <v>#NAME?</v>
      </c>
      <c r="Z2678" s="680" t="e">
        <f ca="1"/>
        <v>#N/A</v>
      </c>
      <c r="AA2678" s="685"/>
      <c r="AB2678" s="684"/>
    </row>
    <row r="2679" spans="22:28" x14ac:dyDescent="0.2">
      <c r="V2679" s="687"/>
      <c r="W2679" s="686" t="str">
        <f t="shared" si="48"/>
        <v>1w</v>
      </c>
      <c r="X2679" s="682" t="e">
        <f ca="1">_xll.qlCalendarAdvance(Calendar,X2678,W2679,"f",FALSE)</f>
        <v>#NAME?</v>
      </c>
      <c r="Y2679" s="681" t="e">
        <f ca="1">_xll.qlCalendarAdvance(Calendar,X2679,NDays&amp;"D")</f>
        <v>#NAME?</v>
      </c>
      <c r="Z2679" s="680" t="e">
        <f ca="1"/>
        <v>#N/A</v>
      </c>
      <c r="AA2679" s="685"/>
      <c r="AB2679" s="684"/>
    </row>
    <row r="2680" spans="22:28" x14ac:dyDescent="0.2">
      <c r="V2680" s="687"/>
      <c r="W2680" s="686" t="str">
        <f t="shared" si="48"/>
        <v>1w</v>
      </c>
      <c r="X2680" s="682" t="e">
        <f ca="1">_xll.qlCalendarAdvance(Calendar,X2679,W2680,"f",FALSE)</f>
        <v>#NAME?</v>
      </c>
      <c r="Y2680" s="681" t="e">
        <f ca="1">_xll.qlCalendarAdvance(Calendar,X2680,NDays&amp;"D")</f>
        <v>#NAME?</v>
      </c>
      <c r="Z2680" s="680" t="e">
        <f ca="1"/>
        <v>#N/A</v>
      </c>
      <c r="AA2680" s="685"/>
      <c r="AB2680" s="684"/>
    </row>
    <row r="2681" spans="22:28" x14ac:dyDescent="0.2">
      <c r="V2681" s="687"/>
      <c r="W2681" s="686" t="str">
        <f t="shared" si="48"/>
        <v>1w</v>
      </c>
      <c r="X2681" s="682" t="e">
        <f ca="1">_xll.qlCalendarAdvance(Calendar,X2680,W2681,"f",FALSE)</f>
        <v>#NAME?</v>
      </c>
      <c r="Y2681" s="681" t="e">
        <f ca="1">_xll.qlCalendarAdvance(Calendar,X2681,NDays&amp;"D")</f>
        <v>#NAME?</v>
      </c>
      <c r="Z2681" s="680" t="e">
        <f ca="1"/>
        <v>#N/A</v>
      </c>
      <c r="AA2681" s="685"/>
      <c r="AB2681" s="684"/>
    </row>
    <row r="2682" spans="22:28" x14ac:dyDescent="0.2">
      <c r="V2682" s="687"/>
      <c r="W2682" s="686" t="str">
        <f t="shared" si="48"/>
        <v>1w</v>
      </c>
      <c r="X2682" s="682" t="e">
        <f ca="1">_xll.qlCalendarAdvance(Calendar,X2681,W2682,"f",FALSE)</f>
        <v>#NAME?</v>
      </c>
      <c r="Y2682" s="681" t="e">
        <f ca="1">_xll.qlCalendarAdvance(Calendar,X2682,NDays&amp;"D")</f>
        <v>#NAME?</v>
      </c>
      <c r="Z2682" s="680" t="e">
        <f ca="1"/>
        <v>#N/A</v>
      </c>
      <c r="AA2682" s="685"/>
      <c r="AB2682" s="684"/>
    </row>
    <row r="2683" spans="22:28" x14ac:dyDescent="0.2">
      <c r="V2683" s="687"/>
      <c r="W2683" s="686" t="str">
        <f t="shared" si="48"/>
        <v>1w</v>
      </c>
      <c r="X2683" s="682" t="e">
        <f ca="1">_xll.qlCalendarAdvance(Calendar,X2682,W2683,"f",FALSE)</f>
        <v>#NAME?</v>
      </c>
      <c r="Y2683" s="681" t="e">
        <f ca="1">_xll.qlCalendarAdvance(Calendar,X2683,NDays&amp;"D")</f>
        <v>#NAME?</v>
      </c>
      <c r="Z2683" s="680" t="e">
        <f ca="1"/>
        <v>#N/A</v>
      </c>
      <c r="AA2683" s="685"/>
      <c r="AB2683" s="684"/>
    </row>
    <row r="2684" spans="22:28" x14ac:dyDescent="0.2">
      <c r="V2684" s="687"/>
      <c r="W2684" s="686" t="str">
        <f t="shared" si="48"/>
        <v>1w</v>
      </c>
      <c r="X2684" s="682" t="e">
        <f ca="1">_xll.qlCalendarAdvance(Calendar,X2683,W2684,"f",FALSE)</f>
        <v>#NAME?</v>
      </c>
      <c r="Y2684" s="681" t="e">
        <f ca="1">_xll.qlCalendarAdvance(Calendar,X2684,NDays&amp;"D")</f>
        <v>#NAME?</v>
      </c>
      <c r="Z2684" s="680" t="e">
        <f ca="1"/>
        <v>#N/A</v>
      </c>
      <c r="AA2684" s="685"/>
      <c r="AB2684" s="684"/>
    </row>
    <row r="2685" spans="22:28" x14ac:dyDescent="0.2">
      <c r="V2685" s="687"/>
      <c r="W2685" s="686" t="str">
        <f t="shared" si="48"/>
        <v>1w</v>
      </c>
      <c r="X2685" s="682" t="e">
        <f ca="1">_xll.qlCalendarAdvance(Calendar,X2684,W2685,"f",FALSE)</f>
        <v>#NAME?</v>
      </c>
      <c r="Y2685" s="681" t="e">
        <f ca="1">_xll.qlCalendarAdvance(Calendar,X2685,NDays&amp;"D")</f>
        <v>#NAME?</v>
      </c>
      <c r="Z2685" s="680" t="e">
        <f ca="1"/>
        <v>#N/A</v>
      </c>
      <c r="AA2685" s="685"/>
      <c r="AB2685" s="684"/>
    </row>
    <row r="2686" spans="22:28" x14ac:dyDescent="0.2">
      <c r="V2686" s="687"/>
      <c r="W2686" s="686" t="str">
        <f t="shared" si="48"/>
        <v>1w</v>
      </c>
      <c r="X2686" s="682" t="e">
        <f ca="1">_xll.qlCalendarAdvance(Calendar,X2685,W2686,"f",FALSE)</f>
        <v>#NAME?</v>
      </c>
      <c r="Y2686" s="681" t="e">
        <f ca="1">_xll.qlCalendarAdvance(Calendar,X2686,NDays&amp;"D")</f>
        <v>#NAME?</v>
      </c>
      <c r="Z2686" s="680" t="e">
        <f ca="1"/>
        <v>#N/A</v>
      </c>
      <c r="AA2686" s="685"/>
      <c r="AB2686" s="684"/>
    </row>
    <row r="2687" spans="22:28" x14ac:dyDescent="0.2">
      <c r="V2687" s="687"/>
      <c r="W2687" s="686" t="str">
        <f t="shared" si="48"/>
        <v>1w</v>
      </c>
      <c r="X2687" s="682" t="e">
        <f ca="1">_xll.qlCalendarAdvance(Calendar,X2686,W2687,"f",FALSE)</f>
        <v>#NAME?</v>
      </c>
      <c r="Y2687" s="681" t="e">
        <f ca="1">_xll.qlCalendarAdvance(Calendar,X2687,NDays&amp;"D")</f>
        <v>#NAME?</v>
      </c>
      <c r="Z2687" s="680" t="e">
        <f ca="1"/>
        <v>#N/A</v>
      </c>
      <c r="AA2687" s="685"/>
      <c r="AB2687" s="684"/>
    </row>
    <row r="2688" spans="22:28" x14ac:dyDescent="0.2">
      <c r="V2688" s="687"/>
      <c r="W2688" s="686" t="str">
        <f t="shared" si="48"/>
        <v>1w</v>
      </c>
      <c r="X2688" s="682" t="e">
        <f ca="1">_xll.qlCalendarAdvance(Calendar,X2687,W2688,"f",FALSE)</f>
        <v>#NAME?</v>
      </c>
      <c r="Y2688" s="681" t="e">
        <f ca="1">_xll.qlCalendarAdvance(Calendar,X2688,NDays&amp;"D")</f>
        <v>#NAME?</v>
      </c>
      <c r="Z2688" s="680" t="e">
        <f ca="1"/>
        <v>#N/A</v>
      </c>
      <c r="AA2688" s="685"/>
      <c r="AB2688" s="684"/>
    </row>
    <row r="2689" spans="22:28" x14ac:dyDescent="0.2">
      <c r="V2689" s="687"/>
      <c r="W2689" s="686" t="str">
        <f t="shared" si="48"/>
        <v>1w</v>
      </c>
      <c r="X2689" s="682" t="e">
        <f ca="1">_xll.qlCalendarAdvance(Calendar,X2688,W2689,"f",FALSE)</f>
        <v>#NAME?</v>
      </c>
      <c r="Y2689" s="681" t="e">
        <f ca="1">_xll.qlCalendarAdvance(Calendar,X2689,NDays&amp;"D")</f>
        <v>#NAME?</v>
      </c>
      <c r="Z2689" s="680" t="e">
        <f ca="1"/>
        <v>#N/A</v>
      </c>
      <c r="AA2689" s="685"/>
      <c r="AB2689" s="684"/>
    </row>
    <row r="2690" spans="22:28" x14ac:dyDescent="0.2">
      <c r="V2690" s="687"/>
      <c r="W2690" s="686" t="str">
        <f t="shared" si="48"/>
        <v>1w</v>
      </c>
      <c r="X2690" s="682" t="e">
        <f ca="1">_xll.qlCalendarAdvance(Calendar,X2689,W2690,"f",FALSE)</f>
        <v>#NAME?</v>
      </c>
      <c r="Y2690" s="681" t="e">
        <f ca="1">_xll.qlCalendarAdvance(Calendar,X2690,NDays&amp;"D")</f>
        <v>#NAME?</v>
      </c>
      <c r="Z2690" s="680" t="e">
        <f ca="1"/>
        <v>#N/A</v>
      </c>
      <c r="AA2690" s="685"/>
      <c r="AB2690" s="684"/>
    </row>
    <row r="2691" spans="22:28" x14ac:dyDescent="0.2">
      <c r="V2691" s="687"/>
      <c r="W2691" s="686" t="str">
        <f t="shared" si="48"/>
        <v>1w</v>
      </c>
      <c r="X2691" s="682" t="e">
        <f ca="1">_xll.qlCalendarAdvance(Calendar,X2690,W2691,"f",FALSE)</f>
        <v>#NAME?</v>
      </c>
      <c r="Y2691" s="681" t="e">
        <f ca="1">_xll.qlCalendarAdvance(Calendar,X2691,NDays&amp;"D")</f>
        <v>#NAME?</v>
      </c>
      <c r="Z2691" s="680" t="e">
        <f ca="1"/>
        <v>#N/A</v>
      </c>
      <c r="AA2691" s="685"/>
      <c r="AB2691" s="684"/>
    </row>
    <row r="2692" spans="22:28" x14ac:dyDescent="0.2">
      <c r="V2692" s="687"/>
      <c r="W2692" s="686" t="str">
        <f t="shared" si="48"/>
        <v>1w</v>
      </c>
      <c r="X2692" s="682" t="e">
        <f ca="1">_xll.qlCalendarAdvance(Calendar,X2691,W2692,"f",FALSE)</f>
        <v>#NAME?</v>
      </c>
      <c r="Y2692" s="681" t="e">
        <f ca="1">_xll.qlCalendarAdvance(Calendar,X2692,NDays&amp;"D")</f>
        <v>#NAME?</v>
      </c>
      <c r="Z2692" s="680" t="e">
        <f ca="1"/>
        <v>#N/A</v>
      </c>
      <c r="AA2692" s="685"/>
      <c r="AB2692" s="684"/>
    </row>
    <row r="2693" spans="22:28" x14ac:dyDescent="0.2">
      <c r="V2693" s="687"/>
      <c r="W2693" s="686" t="str">
        <f t="shared" si="48"/>
        <v>1w</v>
      </c>
      <c r="X2693" s="682" t="e">
        <f ca="1">_xll.qlCalendarAdvance(Calendar,X2692,W2693,"f",FALSE)</f>
        <v>#NAME?</v>
      </c>
      <c r="Y2693" s="681" t="e">
        <f ca="1">_xll.qlCalendarAdvance(Calendar,X2693,NDays&amp;"D")</f>
        <v>#NAME?</v>
      </c>
      <c r="Z2693" s="680" t="e">
        <f ca="1"/>
        <v>#N/A</v>
      </c>
      <c r="AA2693" s="685"/>
      <c r="AB2693" s="684"/>
    </row>
    <row r="2694" spans="22:28" x14ac:dyDescent="0.2">
      <c r="V2694" s="687"/>
      <c r="W2694" s="686" t="str">
        <f t="shared" si="48"/>
        <v>1w</v>
      </c>
      <c r="X2694" s="682" t="e">
        <f ca="1">_xll.qlCalendarAdvance(Calendar,X2693,W2694,"f",FALSE)</f>
        <v>#NAME?</v>
      </c>
      <c r="Y2694" s="681" t="e">
        <f ca="1">_xll.qlCalendarAdvance(Calendar,X2694,NDays&amp;"D")</f>
        <v>#NAME?</v>
      </c>
      <c r="Z2694" s="680" t="e">
        <f ca="1"/>
        <v>#N/A</v>
      </c>
      <c r="AA2694" s="685"/>
      <c r="AB2694" s="684"/>
    </row>
    <row r="2695" spans="22:28" x14ac:dyDescent="0.2">
      <c r="V2695" s="687"/>
      <c r="W2695" s="686" t="str">
        <f t="shared" si="48"/>
        <v>1w</v>
      </c>
      <c r="X2695" s="682" t="e">
        <f ca="1">_xll.qlCalendarAdvance(Calendar,X2694,W2695,"f",FALSE)</f>
        <v>#NAME?</v>
      </c>
      <c r="Y2695" s="681" t="e">
        <f ca="1">_xll.qlCalendarAdvance(Calendar,X2695,NDays&amp;"D")</f>
        <v>#NAME?</v>
      </c>
      <c r="Z2695" s="680" t="e">
        <f ca="1"/>
        <v>#N/A</v>
      </c>
      <c r="AA2695" s="685"/>
      <c r="AB2695" s="684"/>
    </row>
    <row r="2696" spans="22:28" x14ac:dyDescent="0.2">
      <c r="V2696" s="687"/>
      <c r="W2696" s="686" t="str">
        <f t="shared" si="48"/>
        <v>1w</v>
      </c>
      <c r="X2696" s="682" t="e">
        <f ca="1">_xll.qlCalendarAdvance(Calendar,X2695,W2696,"f",FALSE)</f>
        <v>#NAME?</v>
      </c>
      <c r="Y2696" s="681" t="e">
        <f ca="1">_xll.qlCalendarAdvance(Calendar,X2696,NDays&amp;"D")</f>
        <v>#NAME?</v>
      </c>
      <c r="Z2696" s="680" t="e">
        <f ca="1"/>
        <v>#N/A</v>
      </c>
      <c r="AA2696" s="685"/>
      <c r="AB2696" s="684"/>
    </row>
    <row r="2697" spans="22:28" x14ac:dyDescent="0.2">
      <c r="V2697" s="687"/>
      <c r="W2697" s="686" t="str">
        <f t="shared" si="48"/>
        <v>1w</v>
      </c>
      <c r="X2697" s="682" t="e">
        <f ca="1">_xll.qlCalendarAdvance(Calendar,X2696,W2697,"f",FALSE)</f>
        <v>#NAME?</v>
      </c>
      <c r="Y2697" s="681" t="e">
        <f ca="1">_xll.qlCalendarAdvance(Calendar,X2697,NDays&amp;"D")</f>
        <v>#NAME?</v>
      </c>
      <c r="Z2697" s="680" t="e">
        <f ca="1"/>
        <v>#N/A</v>
      </c>
      <c r="AA2697" s="685"/>
      <c r="AB2697" s="684"/>
    </row>
    <row r="2698" spans="22:28" x14ac:dyDescent="0.2">
      <c r="V2698" s="687"/>
      <c r="W2698" s="686" t="str">
        <f t="shared" si="48"/>
        <v>1w</v>
      </c>
      <c r="X2698" s="682" t="e">
        <f ca="1">_xll.qlCalendarAdvance(Calendar,X2697,W2698,"f",FALSE)</f>
        <v>#NAME?</v>
      </c>
      <c r="Y2698" s="681" t="e">
        <f ca="1">_xll.qlCalendarAdvance(Calendar,X2698,NDays&amp;"D")</f>
        <v>#NAME?</v>
      </c>
      <c r="Z2698" s="680" t="e">
        <f ca="1"/>
        <v>#N/A</v>
      </c>
      <c r="AA2698" s="685"/>
      <c r="AB2698" s="684"/>
    </row>
    <row r="2699" spans="22:28" x14ac:dyDescent="0.2">
      <c r="V2699" s="687"/>
      <c r="W2699" s="686" t="str">
        <f t="shared" si="48"/>
        <v>1w</v>
      </c>
      <c r="X2699" s="682" t="e">
        <f ca="1">_xll.qlCalendarAdvance(Calendar,X2698,W2699,"f",FALSE)</f>
        <v>#NAME?</v>
      </c>
      <c r="Y2699" s="681" t="e">
        <f ca="1">_xll.qlCalendarAdvance(Calendar,X2699,NDays&amp;"D")</f>
        <v>#NAME?</v>
      </c>
      <c r="Z2699" s="680" t="e">
        <f ca="1"/>
        <v>#N/A</v>
      </c>
      <c r="AA2699" s="685"/>
      <c r="AB2699" s="684"/>
    </row>
    <row r="2700" spans="22:28" x14ac:dyDescent="0.2">
      <c r="V2700" s="687"/>
      <c r="W2700" s="686" t="str">
        <f t="shared" si="48"/>
        <v>1w</v>
      </c>
      <c r="X2700" s="682" t="e">
        <f ca="1">_xll.qlCalendarAdvance(Calendar,X2699,W2700,"f",FALSE)</f>
        <v>#NAME?</v>
      </c>
      <c r="Y2700" s="681" t="e">
        <f ca="1">_xll.qlCalendarAdvance(Calendar,X2700,NDays&amp;"D")</f>
        <v>#NAME?</v>
      </c>
      <c r="Z2700" s="680" t="e">
        <f ca="1"/>
        <v>#N/A</v>
      </c>
      <c r="AA2700" s="685"/>
      <c r="AB2700" s="684"/>
    </row>
    <row r="2701" spans="22:28" x14ac:dyDescent="0.2">
      <c r="V2701" s="687"/>
      <c r="W2701" s="686" t="str">
        <f t="shared" si="48"/>
        <v>1w</v>
      </c>
      <c r="X2701" s="682" t="e">
        <f ca="1">_xll.qlCalendarAdvance(Calendar,X2700,W2701,"f",FALSE)</f>
        <v>#NAME?</v>
      </c>
      <c r="Y2701" s="681" t="e">
        <f ca="1">_xll.qlCalendarAdvance(Calendar,X2701,NDays&amp;"D")</f>
        <v>#NAME?</v>
      </c>
      <c r="Z2701" s="680" t="e">
        <f ca="1"/>
        <v>#N/A</v>
      </c>
      <c r="AA2701" s="685"/>
      <c r="AB2701" s="684"/>
    </row>
    <row r="2702" spans="22:28" x14ac:dyDescent="0.2">
      <c r="V2702" s="687"/>
      <c r="W2702" s="686" t="str">
        <f t="shared" si="48"/>
        <v>1w</v>
      </c>
      <c r="X2702" s="682" t="e">
        <f ca="1">_xll.qlCalendarAdvance(Calendar,X2701,W2702,"f",FALSE)</f>
        <v>#NAME?</v>
      </c>
      <c r="Y2702" s="681" t="e">
        <f ca="1">_xll.qlCalendarAdvance(Calendar,X2702,NDays&amp;"D")</f>
        <v>#NAME?</v>
      </c>
      <c r="Z2702" s="680" t="e">
        <f ca="1"/>
        <v>#N/A</v>
      </c>
      <c r="AA2702" s="685"/>
      <c r="AB2702" s="684"/>
    </row>
    <row r="2703" spans="22:28" x14ac:dyDescent="0.2">
      <c r="V2703" s="687"/>
      <c r="W2703" s="686" t="str">
        <f t="shared" si="48"/>
        <v>1w</v>
      </c>
      <c r="X2703" s="682" t="e">
        <f ca="1">_xll.qlCalendarAdvance(Calendar,X2702,W2703,"f",FALSE)</f>
        <v>#NAME?</v>
      </c>
      <c r="Y2703" s="681" t="e">
        <f ca="1">_xll.qlCalendarAdvance(Calendar,X2703,NDays&amp;"D")</f>
        <v>#NAME?</v>
      </c>
      <c r="Z2703" s="680" t="e">
        <f ca="1"/>
        <v>#N/A</v>
      </c>
      <c r="AA2703" s="685"/>
      <c r="AB2703" s="684"/>
    </row>
    <row r="2704" spans="22:28" x14ac:dyDescent="0.2">
      <c r="V2704" s="687"/>
      <c r="W2704" s="686" t="str">
        <f t="shared" si="48"/>
        <v>1w</v>
      </c>
      <c r="X2704" s="682" t="e">
        <f ca="1">_xll.qlCalendarAdvance(Calendar,X2703,W2704,"f",FALSE)</f>
        <v>#NAME?</v>
      </c>
      <c r="Y2704" s="681" t="e">
        <f ca="1">_xll.qlCalendarAdvance(Calendar,X2704,NDays&amp;"D")</f>
        <v>#NAME?</v>
      </c>
      <c r="Z2704" s="680" t="e">
        <f ca="1"/>
        <v>#N/A</v>
      </c>
      <c r="AA2704" s="685"/>
      <c r="AB2704" s="684"/>
    </row>
    <row r="2705" spans="22:28" x14ac:dyDescent="0.2">
      <c r="V2705" s="687"/>
      <c r="W2705" s="686" t="str">
        <f t="shared" si="48"/>
        <v>1w</v>
      </c>
      <c r="X2705" s="682" t="e">
        <f ca="1">_xll.qlCalendarAdvance(Calendar,X2704,W2705,"f",FALSE)</f>
        <v>#NAME?</v>
      </c>
      <c r="Y2705" s="681" t="e">
        <f ca="1">_xll.qlCalendarAdvance(Calendar,X2705,NDays&amp;"D")</f>
        <v>#NAME?</v>
      </c>
      <c r="Z2705" s="680" t="e">
        <f ca="1"/>
        <v>#N/A</v>
      </c>
      <c r="AA2705" s="685"/>
      <c r="AB2705" s="684"/>
    </row>
    <row r="2706" spans="22:28" x14ac:dyDescent="0.2">
      <c r="V2706" s="687"/>
      <c r="W2706" s="686" t="str">
        <f t="shared" ref="W2706:W2769" si="49">W2705</f>
        <v>1w</v>
      </c>
      <c r="X2706" s="682" t="e">
        <f ca="1">_xll.qlCalendarAdvance(Calendar,X2705,W2706,"f",FALSE)</f>
        <v>#NAME?</v>
      </c>
      <c r="Y2706" s="681" t="e">
        <f ca="1">_xll.qlCalendarAdvance(Calendar,X2706,NDays&amp;"D")</f>
        <v>#NAME?</v>
      </c>
      <c r="Z2706" s="680" t="e">
        <f ca="1"/>
        <v>#N/A</v>
      </c>
      <c r="AA2706" s="685"/>
      <c r="AB2706" s="684"/>
    </row>
    <row r="2707" spans="22:28" x14ac:dyDescent="0.2">
      <c r="V2707" s="687"/>
      <c r="W2707" s="686" t="str">
        <f t="shared" si="49"/>
        <v>1w</v>
      </c>
      <c r="X2707" s="682" t="e">
        <f ca="1">_xll.qlCalendarAdvance(Calendar,X2706,W2707,"f",FALSE)</f>
        <v>#NAME?</v>
      </c>
      <c r="Y2707" s="681" t="e">
        <f ca="1">_xll.qlCalendarAdvance(Calendar,X2707,NDays&amp;"D")</f>
        <v>#NAME?</v>
      </c>
      <c r="Z2707" s="680" t="e">
        <f ca="1"/>
        <v>#N/A</v>
      </c>
      <c r="AA2707" s="685"/>
      <c r="AB2707" s="684"/>
    </row>
    <row r="2708" spans="22:28" x14ac:dyDescent="0.2">
      <c r="V2708" s="687"/>
      <c r="W2708" s="686" t="str">
        <f t="shared" si="49"/>
        <v>1w</v>
      </c>
      <c r="X2708" s="682" t="e">
        <f ca="1">_xll.qlCalendarAdvance(Calendar,X2707,W2708,"f",FALSE)</f>
        <v>#NAME?</v>
      </c>
      <c r="Y2708" s="681" t="e">
        <f ca="1">_xll.qlCalendarAdvance(Calendar,X2708,NDays&amp;"D")</f>
        <v>#NAME?</v>
      </c>
      <c r="Z2708" s="680" t="e">
        <f ca="1"/>
        <v>#N/A</v>
      </c>
      <c r="AA2708" s="685"/>
      <c r="AB2708" s="684"/>
    </row>
    <row r="2709" spans="22:28" x14ac:dyDescent="0.2">
      <c r="V2709" s="687"/>
      <c r="W2709" s="686" t="str">
        <f t="shared" si="49"/>
        <v>1w</v>
      </c>
      <c r="X2709" s="682" t="e">
        <f ca="1">_xll.qlCalendarAdvance(Calendar,X2708,W2709,"f",FALSE)</f>
        <v>#NAME?</v>
      </c>
      <c r="Y2709" s="681" t="e">
        <f ca="1">_xll.qlCalendarAdvance(Calendar,X2709,NDays&amp;"D")</f>
        <v>#NAME?</v>
      </c>
      <c r="Z2709" s="680" t="e">
        <f ca="1"/>
        <v>#N/A</v>
      </c>
      <c r="AA2709" s="685"/>
      <c r="AB2709" s="684"/>
    </row>
    <row r="2710" spans="22:28" x14ac:dyDescent="0.2">
      <c r="V2710" s="687"/>
      <c r="W2710" s="686" t="str">
        <f t="shared" si="49"/>
        <v>1w</v>
      </c>
      <c r="X2710" s="682" t="e">
        <f ca="1">_xll.qlCalendarAdvance(Calendar,X2709,W2710,"f",FALSE)</f>
        <v>#NAME?</v>
      </c>
      <c r="Y2710" s="681" t="e">
        <f ca="1">_xll.qlCalendarAdvance(Calendar,X2710,NDays&amp;"D")</f>
        <v>#NAME?</v>
      </c>
      <c r="Z2710" s="680" t="e">
        <f ca="1"/>
        <v>#N/A</v>
      </c>
      <c r="AA2710" s="685"/>
      <c r="AB2710" s="684"/>
    </row>
    <row r="2711" spans="22:28" x14ac:dyDescent="0.2">
      <c r="V2711" s="687"/>
      <c r="W2711" s="686" t="str">
        <f t="shared" si="49"/>
        <v>1w</v>
      </c>
      <c r="X2711" s="682" t="e">
        <f ca="1">_xll.qlCalendarAdvance(Calendar,X2710,W2711,"f",FALSE)</f>
        <v>#NAME?</v>
      </c>
      <c r="Y2711" s="681" t="e">
        <f ca="1">_xll.qlCalendarAdvance(Calendar,X2711,NDays&amp;"D")</f>
        <v>#NAME?</v>
      </c>
      <c r="Z2711" s="680" t="e">
        <f ca="1"/>
        <v>#N/A</v>
      </c>
      <c r="AA2711" s="685"/>
      <c r="AB2711" s="684"/>
    </row>
    <row r="2712" spans="22:28" x14ac:dyDescent="0.2">
      <c r="V2712" s="687"/>
      <c r="W2712" s="686" t="str">
        <f t="shared" si="49"/>
        <v>1w</v>
      </c>
      <c r="X2712" s="682" t="e">
        <f ca="1">_xll.qlCalendarAdvance(Calendar,X2711,W2712,"f",FALSE)</f>
        <v>#NAME?</v>
      </c>
      <c r="Y2712" s="681" t="e">
        <f ca="1">_xll.qlCalendarAdvance(Calendar,X2712,NDays&amp;"D")</f>
        <v>#NAME?</v>
      </c>
      <c r="Z2712" s="680" t="e">
        <f ca="1"/>
        <v>#N/A</v>
      </c>
      <c r="AA2712" s="685"/>
      <c r="AB2712" s="684"/>
    </row>
    <row r="2713" spans="22:28" x14ac:dyDescent="0.2">
      <c r="V2713" s="687"/>
      <c r="W2713" s="686" t="str">
        <f t="shared" si="49"/>
        <v>1w</v>
      </c>
      <c r="X2713" s="682" t="e">
        <f ca="1">_xll.qlCalendarAdvance(Calendar,X2712,W2713,"f",FALSE)</f>
        <v>#NAME?</v>
      </c>
      <c r="Y2713" s="681" t="e">
        <f ca="1">_xll.qlCalendarAdvance(Calendar,X2713,NDays&amp;"D")</f>
        <v>#NAME?</v>
      </c>
      <c r="Z2713" s="680" t="e">
        <f ca="1"/>
        <v>#N/A</v>
      </c>
      <c r="AA2713" s="685"/>
      <c r="AB2713" s="684"/>
    </row>
    <row r="2714" spans="22:28" x14ac:dyDescent="0.2">
      <c r="V2714" s="687"/>
      <c r="W2714" s="686" t="str">
        <f t="shared" si="49"/>
        <v>1w</v>
      </c>
      <c r="X2714" s="682" t="e">
        <f ca="1">_xll.qlCalendarAdvance(Calendar,X2713,W2714,"f",FALSE)</f>
        <v>#NAME?</v>
      </c>
      <c r="Y2714" s="681" t="e">
        <f ca="1">_xll.qlCalendarAdvance(Calendar,X2714,NDays&amp;"D")</f>
        <v>#NAME?</v>
      </c>
      <c r="Z2714" s="680" t="e">
        <f ca="1"/>
        <v>#N/A</v>
      </c>
      <c r="AA2714" s="685"/>
      <c r="AB2714" s="684"/>
    </row>
    <row r="2715" spans="22:28" x14ac:dyDescent="0.2">
      <c r="V2715" s="687"/>
      <c r="W2715" s="686" t="str">
        <f t="shared" si="49"/>
        <v>1w</v>
      </c>
      <c r="X2715" s="682" t="e">
        <f ca="1">_xll.qlCalendarAdvance(Calendar,X2714,W2715,"f",FALSE)</f>
        <v>#NAME?</v>
      </c>
      <c r="Y2715" s="681" t="e">
        <f ca="1">_xll.qlCalendarAdvance(Calendar,X2715,NDays&amp;"D")</f>
        <v>#NAME?</v>
      </c>
      <c r="Z2715" s="680" t="e">
        <f ca="1"/>
        <v>#N/A</v>
      </c>
      <c r="AA2715" s="685"/>
      <c r="AB2715" s="684"/>
    </row>
    <row r="2716" spans="22:28" x14ac:dyDescent="0.2">
      <c r="V2716" s="687"/>
      <c r="W2716" s="686" t="str">
        <f t="shared" si="49"/>
        <v>1w</v>
      </c>
      <c r="X2716" s="682" t="e">
        <f ca="1">_xll.qlCalendarAdvance(Calendar,X2715,W2716,"f",FALSE)</f>
        <v>#NAME?</v>
      </c>
      <c r="Y2716" s="681" t="e">
        <f ca="1">_xll.qlCalendarAdvance(Calendar,X2716,NDays&amp;"D")</f>
        <v>#NAME?</v>
      </c>
      <c r="Z2716" s="680" t="e">
        <f ca="1"/>
        <v>#N/A</v>
      </c>
      <c r="AA2716" s="685"/>
      <c r="AB2716" s="684"/>
    </row>
    <row r="2717" spans="22:28" x14ac:dyDescent="0.2">
      <c r="V2717" s="687"/>
      <c r="W2717" s="686" t="str">
        <f t="shared" si="49"/>
        <v>1w</v>
      </c>
      <c r="X2717" s="682" t="e">
        <f ca="1">_xll.qlCalendarAdvance(Calendar,X2716,W2717,"f",FALSE)</f>
        <v>#NAME?</v>
      </c>
      <c r="Y2717" s="681" t="e">
        <f ca="1">_xll.qlCalendarAdvance(Calendar,X2717,NDays&amp;"D")</f>
        <v>#NAME?</v>
      </c>
      <c r="Z2717" s="680" t="e">
        <f ca="1"/>
        <v>#N/A</v>
      </c>
      <c r="AA2717" s="685"/>
      <c r="AB2717" s="684"/>
    </row>
    <row r="2718" spans="22:28" x14ac:dyDescent="0.2">
      <c r="V2718" s="687"/>
      <c r="W2718" s="686" t="str">
        <f t="shared" si="49"/>
        <v>1w</v>
      </c>
      <c r="X2718" s="682" t="e">
        <f ca="1">_xll.qlCalendarAdvance(Calendar,X2717,W2718,"f",FALSE)</f>
        <v>#NAME?</v>
      </c>
      <c r="Y2718" s="681" t="e">
        <f ca="1">_xll.qlCalendarAdvance(Calendar,X2718,NDays&amp;"D")</f>
        <v>#NAME?</v>
      </c>
      <c r="Z2718" s="680" t="e">
        <f ca="1"/>
        <v>#N/A</v>
      </c>
      <c r="AA2718" s="685"/>
      <c r="AB2718" s="684"/>
    </row>
    <row r="2719" spans="22:28" x14ac:dyDescent="0.2">
      <c r="V2719" s="687"/>
      <c r="W2719" s="686" t="str">
        <f t="shared" si="49"/>
        <v>1w</v>
      </c>
      <c r="X2719" s="682" t="e">
        <f ca="1">_xll.qlCalendarAdvance(Calendar,X2718,W2719,"f",FALSE)</f>
        <v>#NAME?</v>
      </c>
      <c r="Y2719" s="681" t="e">
        <f ca="1">_xll.qlCalendarAdvance(Calendar,X2719,NDays&amp;"D")</f>
        <v>#NAME?</v>
      </c>
      <c r="Z2719" s="680" t="e">
        <f ca="1"/>
        <v>#N/A</v>
      </c>
      <c r="AA2719" s="685"/>
      <c r="AB2719" s="684"/>
    </row>
    <row r="2720" spans="22:28" x14ac:dyDescent="0.2">
      <c r="V2720" s="687"/>
      <c r="W2720" s="686" t="str">
        <f t="shared" si="49"/>
        <v>1w</v>
      </c>
      <c r="X2720" s="682" t="e">
        <f ca="1">_xll.qlCalendarAdvance(Calendar,X2719,W2720,"f",FALSE)</f>
        <v>#NAME?</v>
      </c>
      <c r="Y2720" s="681" t="e">
        <f ca="1">_xll.qlCalendarAdvance(Calendar,X2720,NDays&amp;"D")</f>
        <v>#NAME?</v>
      </c>
      <c r="Z2720" s="680" t="e">
        <f ca="1"/>
        <v>#N/A</v>
      </c>
      <c r="AA2720" s="685"/>
      <c r="AB2720" s="684"/>
    </row>
    <row r="2721" spans="22:28" x14ac:dyDescent="0.2">
      <c r="V2721" s="687"/>
      <c r="W2721" s="686" t="str">
        <f t="shared" si="49"/>
        <v>1w</v>
      </c>
      <c r="X2721" s="682" t="e">
        <f ca="1">_xll.qlCalendarAdvance(Calendar,X2720,W2721,"f",FALSE)</f>
        <v>#NAME?</v>
      </c>
      <c r="Y2721" s="681" t="e">
        <f ca="1">_xll.qlCalendarAdvance(Calendar,X2721,NDays&amp;"D")</f>
        <v>#NAME?</v>
      </c>
      <c r="Z2721" s="680" t="e">
        <f ca="1"/>
        <v>#N/A</v>
      </c>
      <c r="AA2721" s="685"/>
      <c r="AB2721" s="684"/>
    </row>
    <row r="2722" spans="22:28" x14ac:dyDescent="0.2">
      <c r="V2722" s="687"/>
      <c r="W2722" s="686" t="str">
        <f t="shared" si="49"/>
        <v>1w</v>
      </c>
      <c r="X2722" s="682" t="e">
        <f ca="1">_xll.qlCalendarAdvance(Calendar,X2721,W2722,"f",FALSE)</f>
        <v>#NAME?</v>
      </c>
      <c r="Y2722" s="681" t="e">
        <f ca="1">_xll.qlCalendarAdvance(Calendar,X2722,NDays&amp;"D")</f>
        <v>#NAME?</v>
      </c>
      <c r="Z2722" s="680" t="e">
        <f ca="1"/>
        <v>#N/A</v>
      </c>
      <c r="AA2722" s="685"/>
      <c r="AB2722" s="684"/>
    </row>
    <row r="2723" spans="22:28" x14ac:dyDescent="0.2">
      <c r="V2723" s="687"/>
      <c r="W2723" s="686" t="str">
        <f t="shared" si="49"/>
        <v>1w</v>
      </c>
      <c r="X2723" s="682" t="e">
        <f ca="1">_xll.qlCalendarAdvance(Calendar,X2722,W2723,"f",FALSE)</f>
        <v>#NAME?</v>
      </c>
      <c r="Y2723" s="681" t="e">
        <f ca="1">_xll.qlCalendarAdvance(Calendar,X2723,NDays&amp;"D")</f>
        <v>#NAME?</v>
      </c>
      <c r="Z2723" s="680" t="e">
        <f ca="1"/>
        <v>#N/A</v>
      </c>
      <c r="AA2723" s="685"/>
      <c r="AB2723" s="684"/>
    </row>
    <row r="2724" spans="22:28" x14ac:dyDescent="0.2">
      <c r="V2724" s="687"/>
      <c r="W2724" s="686" t="str">
        <f t="shared" si="49"/>
        <v>1w</v>
      </c>
      <c r="X2724" s="682" t="e">
        <f ca="1">_xll.qlCalendarAdvance(Calendar,X2723,W2724,"f",FALSE)</f>
        <v>#NAME?</v>
      </c>
      <c r="Y2724" s="681" t="e">
        <f ca="1">_xll.qlCalendarAdvance(Calendar,X2724,NDays&amp;"D")</f>
        <v>#NAME?</v>
      </c>
      <c r="Z2724" s="680" t="e">
        <f ca="1"/>
        <v>#N/A</v>
      </c>
      <c r="AA2724" s="685"/>
      <c r="AB2724" s="684"/>
    </row>
    <row r="2725" spans="22:28" x14ac:dyDescent="0.2">
      <c r="V2725" s="687"/>
      <c r="W2725" s="686" t="str">
        <f t="shared" si="49"/>
        <v>1w</v>
      </c>
      <c r="X2725" s="682" t="e">
        <f ca="1">_xll.qlCalendarAdvance(Calendar,X2724,W2725,"f",FALSE)</f>
        <v>#NAME?</v>
      </c>
      <c r="Y2725" s="681" t="e">
        <f ca="1">_xll.qlCalendarAdvance(Calendar,X2725,NDays&amp;"D")</f>
        <v>#NAME?</v>
      </c>
      <c r="Z2725" s="680" t="e">
        <f ca="1"/>
        <v>#N/A</v>
      </c>
      <c r="AA2725" s="685"/>
      <c r="AB2725" s="684"/>
    </row>
    <row r="2726" spans="22:28" x14ac:dyDescent="0.2">
      <c r="V2726" s="687"/>
      <c r="W2726" s="686" t="str">
        <f t="shared" si="49"/>
        <v>1w</v>
      </c>
      <c r="X2726" s="682" t="e">
        <f ca="1">_xll.qlCalendarAdvance(Calendar,X2725,W2726,"f",FALSE)</f>
        <v>#NAME?</v>
      </c>
      <c r="Y2726" s="681" t="e">
        <f ca="1">_xll.qlCalendarAdvance(Calendar,X2726,NDays&amp;"D")</f>
        <v>#NAME?</v>
      </c>
      <c r="Z2726" s="680" t="e">
        <f ca="1"/>
        <v>#N/A</v>
      </c>
      <c r="AA2726" s="685"/>
      <c r="AB2726" s="684"/>
    </row>
    <row r="2727" spans="22:28" x14ac:dyDescent="0.2">
      <c r="V2727" s="687"/>
      <c r="W2727" s="686" t="str">
        <f t="shared" si="49"/>
        <v>1w</v>
      </c>
      <c r="X2727" s="682" t="e">
        <f ca="1">_xll.qlCalendarAdvance(Calendar,X2726,W2727,"f",FALSE)</f>
        <v>#NAME?</v>
      </c>
      <c r="Y2727" s="681" t="e">
        <f ca="1">_xll.qlCalendarAdvance(Calendar,X2727,NDays&amp;"D")</f>
        <v>#NAME?</v>
      </c>
      <c r="Z2727" s="680" t="e">
        <f ca="1"/>
        <v>#N/A</v>
      </c>
      <c r="AA2727" s="685"/>
      <c r="AB2727" s="684"/>
    </row>
    <row r="2728" spans="22:28" x14ac:dyDescent="0.2">
      <c r="V2728" s="687"/>
      <c r="W2728" s="686" t="str">
        <f t="shared" si="49"/>
        <v>1w</v>
      </c>
      <c r="X2728" s="682" t="e">
        <f ca="1">_xll.qlCalendarAdvance(Calendar,X2727,W2728,"f",FALSE)</f>
        <v>#NAME?</v>
      </c>
      <c r="Y2728" s="681" t="e">
        <f ca="1">_xll.qlCalendarAdvance(Calendar,X2728,NDays&amp;"D")</f>
        <v>#NAME?</v>
      </c>
      <c r="Z2728" s="680" t="e">
        <f ca="1"/>
        <v>#N/A</v>
      </c>
      <c r="AA2728" s="685"/>
      <c r="AB2728" s="684"/>
    </row>
    <row r="2729" spans="22:28" x14ac:dyDescent="0.2">
      <c r="V2729" s="687"/>
      <c r="W2729" s="686" t="str">
        <f t="shared" si="49"/>
        <v>1w</v>
      </c>
      <c r="X2729" s="682" t="e">
        <f ca="1">_xll.qlCalendarAdvance(Calendar,X2728,W2729,"f",FALSE)</f>
        <v>#NAME?</v>
      </c>
      <c r="Y2729" s="681" t="e">
        <f ca="1">_xll.qlCalendarAdvance(Calendar,X2729,NDays&amp;"D")</f>
        <v>#NAME?</v>
      </c>
      <c r="Z2729" s="680" t="e">
        <f ca="1"/>
        <v>#N/A</v>
      </c>
      <c r="AA2729" s="685"/>
      <c r="AB2729" s="684"/>
    </row>
    <row r="2730" spans="22:28" x14ac:dyDescent="0.2">
      <c r="V2730" s="687"/>
      <c r="W2730" s="686" t="str">
        <f t="shared" si="49"/>
        <v>1w</v>
      </c>
      <c r="X2730" s="682" t="e">
        <f ca="1">_xll.qlCalendarAdvance(Calendar,X2729,W2730,"f",FALSE)</f>
        <v>#NAME?</v>
      </c>
      <c r="Y2730" s="681" t="e">
        <f ca="1">_xll.qlCalendarAdvance(Calendar,X2730,NDays&amp;"D")</f>
        <v>#NAME?</v>
      </c>
      <c r="Z2730" s="680" t="e">
        <f ca="1"/>
        <v>#N/A</v>
      </c>
      <c r="AA2730" s="685"/>
      <c r="AB2730" s="684"/>
    </row>
    <row r="2731" spans="22:28" x14ac:dyDescent="0.2">
      <c r="V2731" s="687"/>
      <c r="W2731" s="686" t="str">
        <f t="shared" si="49"/>
        <v>1w</v>
      </c>
      <c r="X2731" s="682" t="e">
        <f ca="1">_xll.qlCalendarAdvance(Calendar,X2730,W2731,"f",FALSE)</f>
        <v>#NAME?</v>
      </c>
      <c r="Y2731" s="681" t="e">
        <f ca="1">_xll.qlCalendarAdvance(Calendar,X2731,NDays&amp;"D")</f>
        <v>#NAME?</v>
      </c>
      <c r="Z2731" s="680" t="e">
        <f ca="1"/>
        <v>#N/A</v>
      </c>
      <c r="AA2731" s="685"/>
      <c r="AB2731" s="684"/>
    </row>
    <row r="2732" spans="22:28" x14ac:dyDescent="0.2">
      <c r="V2732" s="687"/>
      <c r="W2732" s="686" t="str">
        <f t="shared" si="49"/>
        <v>1w</v>
      </c>
      <c r="X2732" s="682" t="e">
        <f ca="1">_xll.qlCalendarAdvance(Calendar,X2731,W2732,"f",FALSE)</f>
        <v>#NAME?</v>
      </c>
      <c r="Y2732" s="681" t="e">
        <f ca="1">_xll.qlCalendarAdvance(Calendar,X2732,NDays&amp;"D")</f>
        <v>#NAME?</v>
      </c>
      <c r="Z2732" s="680" t="e">
        <f ca="1"/>
        <v>#N/A</v>
      </c>
      <c r="AA2732" s="685"/>
      <c r="AB2732" s="684"/>
    </row>
    <row r="2733" spans="22:28" x14ac:dyDescent="0.2">
      <c r="V2733" s="687"/>
      <c r="W2733" s="686" t="str">
        <f t="shared" si="49"/>
        <v>1w</v>
      </c>
      <c r="X2733" s="682" t="e">
        <f ca="1">_xll.qlCalendarAdvance(Calendar,X2732,W2733,"f",FALSE)</f>
        <v>#NAME?</v>
      </c>
      <c r="Y2733" s="681" t="e">
        <f ca="1">_xll.qlCalendarAdvance(Calendar,X2733,NDays&amp;"D")</f>
        <v>#NAME?</v>
      </c>
      <c r="Z2733" s="680" t="e">
        <f ca="1"/>
        <v>#N/A</v>
      </c>
      <c r="AA2733" s="685"/>
      <c r="AB2733" s="684"/>
    </row>
    <row r="2734" spans="22:28" x14ac:dyDescent="0.2">
      <c r="V2734" s="687"/>
      <c r="W2734" s="686" t="str">
        <f t="shared" si="49"/>
        <v>1w</v>
      </c>
      <c r="X2734" s="682" t="e">
        <f ca="1">_xll.qlCalendarAdvance(Calendar,X2733,W2734,"f",FALSE)</f>
        <v>#NAME?</v>
      </c>
      <c r="Y2734" s="681" t="e">
        <f ca="1">_xll.qlCalendarAdvance(Calendar,X2734,NDays&amp;"D")</f>
        <v>#NAME?</v>
      </c>
      <c r="Z2734" s="680" t="e">
        <f ca="1"/>
        <v>#N/A</v>
      </c>
      <c r="AA2734" s="685"/>
      <c r="AB2734" s="684"/>
    </row>
    <row r="2735" spans="22:28" x14ac:dyDescent="0.2">
      <c r="V2735" s="687"/>
      <c r="W2735" s="686" t="str">
        <f t="shared" si="49"/>
        <v>1w</v>
      </c>
      <c r="X2735" s="682" t="e">
        <f ca="1">_xll.qlCalendarAdvance(Calendar,X2734,W2735,"f",FALSE)</f>
        <v>#NAME?</v>
      </c>
      <c r="Y2735" s="681" t="e">
        <f ca="1">_xll.qlCalendarAdvance(Calendar,X2735,NDays&amp;"D")</f>
        <v>#NAME?</v>
      </c>
      <c r="Z2735" s="680" t="e">
        <f ca="1"/>
        <v>#N/A</v>
      </c>
      <c r="AA2735" s="685"/>
      <c r="AB2735" s="684"/>
    </row>
    <row r="2736" spans="22:28" x14ac:dyDescent="0.2">
      <c r="V2736" s="687"/>
      <c r="W2736" s="686" t="str">
        <f t="shared" si="49"/>
        <v>1w</v>
      </c>
      <c r="X2736" s="682" t="e">
        <f ca="1">_xll.qlCalendarAdvance(Calendar,X2735,W2736,"f",FALSE)</f>
        <v>#NAME?</v>
      </c>
      <c r="Y2736" s="681" t="e">
        <f ca="1">_xll.qlCalendarAdvance(Calendar,X2736,NDays&amp;"D")</f>
        <v>#NAME?</v>
      </c>
      <c r="Z2736" s="680" t="e">
        <f ca="1"/>
        <v>#N/A</v>
      </c>
      <c r="AA2736" s="685"/>
      <c r="AB2736" s="684"/>
    </row>
    <row r="2737" spans="22:28" x14ac:dyDescent="0.2">
      <c r="V2737" s="687"/>
      <c r="W2737" s="686" t="str">
        <f t="shared" si="49"/>
        <v>1w</v>
      </c>
      <c r="X2737" s="682" t="e">
        <f ca="1">_xll.qlCalendarAdvance(Calendar,X2736,W2737,"f",FALSE)</f>
        <v>#NAME?</v>
      </c>
      <c r="Y2737" s="681" t="e">
        <f ca="1">_xll.qlCalendarAdvance(Calendar,X2737,NDays&amp;"D")</f>
        <v>#NAME?</v>
      </c>
      <c r="Z2737" s="680" t="e">
        <f ca="1"/>
        <v>#N/A</v>
      </c>
      <c r="AA2737" s="685"/>
      <c r="AB2737" s="684"/>
    </row>
    <row r="2738" spans="22:28" x14ac:dyDescent="0.2">
      <c r="V2738" s="687"/>
      <c r="W2738" s="686" t="str">
        <f t="shared" si="49"/>
        <v>1w</v>
      </c>
      <c r="X2738" s="682" t="e">
        <f ca="1">_xll.qlCalendarAdvance(Calendar,X2737,W2738,"f",FALSE)</f>
        <v>#NAME?</v>
      </c>
      <c r="Y2738" s="681" t="e">
        <f ca="1">_xll.qlCalendarAdvance(Calendar,X2738,NDays&amp;"D")</f>
        <v>#NAME?</v>
      </c>
      <c r="Z2738" s="680" t="e">
        <f ca="1"/>
        <v>#N/A</v>
      </c>
      <c r="AA2738" s="685"/>
      <c r="AB2738" s="684"/>
    </row>
    <row r="2739" spans="22:28" x14ac:dyDescent="0.2">
      <c r="V2739" s="687"/>
      <c r="W2739" s="686" t="str">
        <f t="shared" si="49"/>
        <v>1w</v>
      </c>
      <c r="X2739" s="682" t="e">
        <f ca="1">_xll.qlCalendarAdvance(Calendar,X2738,W2739,"f",FALSE)</f>
        <v>#NAME?</v>
      </c>
      <c r="Y2739" s="681" t="e">
        <f ca="1">_xll.qlCalendarAdvance(Calendar,X2739,NDays&amp;"D")</f>
        <v>#NAME?</v>
      </c>
      <c r="Z2739" s="680" t="e">
        <f ca="1"/>
        <v>#N/A</v>
      </c>
      <c r="AA2739" s="685"/>
      <c r="AB2739" s="684"/>
    </row>
    <row r="2740" spans="22:28" x14ac:dyDescent="0.2">
      <c r="V2740" s="687"/>
      <c r="W2740" s="686" t="str">
        <f t="shared" si="49"/>
        <v>1w</v>
      </c>
      <c r="X2740" s="682" t="e">
        <f ca="1">_xll.qlCalendarAdvance(Calendar,X2739,W2740,"f",FALSE)</f>
        <v>#NAME?</v>
      </c>
      <c r="Y2740" s="681" t="e">
        <f ca="1">_xll.qlCalendarAdvance(Calendar,X2740,NDays&amp;"D")</f>
        <v>#NAME?</v>
      </c>
      <c r="Z2740" s="680" t="e">
        <f ca="1"/>
        <v>#N/A</v>
      </c>
      <c r="AA2740" s="685"/>
      <c r="AB2740" s="684"/>
    </row>
    <row r="2741" spans="22:28" x14ac:dyDescent="0.2">
      <c r="V2741" s="687"/>
      <c r="W2741" s="686" t="str">
        <f t="shared" si="49"/>
        <v>1w</v>
      </c>
      <c r="X2741" s="682" t="e">
        <f ca="1">_xll.qlCalendarAdvance(Calendar,X2740,W2741,"f",FALSE)</f>
        <v>#NAME?</v>
      </c>
      <c r="Y2741" s="681" t="e">
        <f ca="1">_xll.qlCalendarAdvance(Calendar,X2741,NDays&amp;"D")</f>
        <v>#NAME?</v>
      </c>
      <c r="Z2741" s="680" t="e">
        <f ca="1"/>
        <v>#N/A</v>
      </c>
      <c r="AA2741" s="685"/>
      <c r="AB2741" s="684"/>
    </row>
    <row r="2742" spans="22:28" x14ac:dyDescent="0.2">
      <c r="V2742" s="687"/>
      <c r="W2742" s="686" t="str">
        <f t="shared" si="49"/>
        <v>1w</v>
      </c>
      <c r="X2742" s="682" t="e">
        <f ca="1">_xll.qlCalendarAdvance(Calendar,X2741,W2742,"f",FALSE)</f>
        <v>#NAME?</v>
      </c>
      <c r="Y2742" s="681" t="e">
        <f ca="1">_xll.qlCalendarAdvance(Calendar,X2742,NDays&amp;"D")</f>
        <v>#NAME?</v>
      </c>
      <c r="Z2742" s="680" t="e">
        <f ca="1"/>
        <v>#N/A</v>
      </c>
      <c r="AA2742" s="685"/>
      <c r="AB2742" s="684"/>
    </row>
    <row r="2743" spans="22:28" x14ac:dyDescent="0.2">
      <c r="V2743" s="687"/>
      <c r="W2743" s="686" t="str">
        <f t="shared" si="49"/>
        <v>1w</v>
      </c>
      <c r="X2743" s="682" t="e">
        <f ca="1">_xll.qlCalendarAdvance(Calendar,X2742,W2743,"f",FALSE)</f>
        <v>#NAME?</v>
      </c>
      <c r="Y2743" s="681" t="e">
        <f ca="1">_xll.qlCalendarAdvance(Calendar,X2743,NDays&amp;"D")</f>
        <v>#NAME?</v>
      </c>
      <c r="Z2743" s="680" t="e">
        <f ca="1"/>
        <v>#N/A</v>
      </c>
      <c r="AA2743" s="685"/>
      <c r="AB2743" s="684"/>
    </row>
    <row r="2744" spans="22:28" x14ac:dyDescent="0.2">
      <c r="V2744" s="687"/>
      <c r="W2744" s="686" t="str">
        <f t="shared" si="49"/>
        <v>1w</v>
      </c>
      <c r="X2744" s="682" t="e">
        <f ca="1">_xll.qlCalendarAdvance(Calendar,X2743,W2744,"f",FALSE)</f>
        <v>#NAME?</v>
      </c>
      <c r="Y2744" s="681" t="e">
        <f ca="1">_xll.qlCalendarAdvance(Calendar,X2744,NDays&amp;"D")</f>
        <v>#NAME?</v>
      </c>
      <c r="Z2744" s="680" t="e">
        <f ca="1"/>
        <v>#N/A</v>
      </c>
      <c r="AA2744" s="685"/>
      <c r="AB2744" s="684"/>
    </row>
    <row r="2745" spans="22:28" x14ac:dyDescent="0.2">
      <c r="V2745" s="687"/>
      <c r="W2745" s="686" t="str">
        <f t="shared" si="49"/>
        <v>1w</v>
      </c>
      <c r="X2745" s="682" t="e">
        <f ca="1">_xll.qlCalendarAdvance(Calendar,X2744,W2745,"f",FALSE)</f>
        <v>#NAME?</v>
      </c>
      <c r="Y2745" s="681" t="e">
        <f ca="1">_xll.qlCalendarAdvance(Calendar,X2745,NDays&amp;"D")</f>
        <v>#NAME?</v>
      </c>
      <c r="Z2745" s="680" t="e">
        <f ca="1"/>
        <v>#N/A</v>
      </c>
      <c r="AA2745" s="685"/>
      <c r="AB2745" s="684"/>
    </row>
    <row r="2746" spans="22:28" x14ac:dyDescent="0.2">
      <c r="V2746" s="687"/>
      <c r="W2746" s="686" t="str">
        <f t="shared" si="49"/>
        <v>1w</v>
      </c>
      <c r="X2746" s="682" t="e">
        <f ca="1">_xll.qlCalendarAdvance(Calendar,X2745,W2746,"f",FALSE)</f>
        <v>#NAME?</v>
      </c>
      <c r="Y2746" s="681" t="e">
        <f ca="1">_xll.qlCalendarAdvance(Calendar,X2746,NDays&amp;"D")</f>
        <v>#NAME?</v>
      </c>
      <c r="Z2746" s="680" t="e">
        <f ca="1"/>
        <v>#N/A</v>
      </c>
      <c r="AA2746" s="685"/>
      <c r="AB2746" s="684"/>
    </row>
    <row r="2747" spans="22:28" x14ac:dyDescent="0.2">
      <c r="V2747" s="687"/>
      <c r="W2747" s="686" t="str">
        <f t="shared" si="49"/>
        <v>1w</v>
      </c>
      <c r="X2747" s="682" t="e">
        <f ca="1">_xll.qlCalendarAdvance(Calendar,X2746,W2747,"f",FALSE)</f>
        <v>#NAME?</v>
      </c>
      <c r="Y2747" s="681" t="e">
        <f ca="1">_xll.qlCalendarAdvance(Calendar,X2747,NDays&amp;"D")</f>
        <v>#NAME?</v>
      </c>
      <c r="Z2747" s="680" t="e">
        <f ca="1"/>
        <v>#N/A</v>
      </c>
      <c r="AA2747" s="685"/>
      <c r="AB2747" s="684"/>
    </row>
    <row r="2748" spans="22:28" x14ac:dyDescent="0.2">
      <c r="V2748" s="687"/>
      <c r="W2748" s="686" t="str">
        <f t="shared" si="49"/>
        <v>1w</v>
      </c>
      <c r="X2748" s="682" t="e">
        <f ca="1">_xll.qlCalendarAdvance(Calendar,X2747,W2748,"f",FALSE)</f>
        <v>#NAME?</v>
      </c>
      <c r="Y2748" s="681" t="e">
        <f ca="1">_xll.qlCalendarAdvance(Calendar,X2748,NDays&amp;"D")</f>
        <v>#NAME?</v>
      </c>
      <c r="Z2748" s="680" t="e">
        <f ca="1"/>
        <v>#N/A</v>
      </c>
      <c r="AA2748" s="685"/>
      <c r="AB2748" s="684"/>
    </row>
    <row r="2749" spans="22:28" x14ac:dyDescent="0.2">
      <c r="V2749" s="687"/>
      <c r="W2749" s="686" t="str">
        <f t="shared" si="49"/>
        <v>1w</v>
      </c>
      <c r="X2749" s="682" t="e">
        <f ca="1">_xll.qlCalendarAdvance(Calendar,X2748,W2749,"f",FALSE)</f>
        <v>#NAME?</v>
      </c>
      <c r="Y2749" s="681" t="e">
        <f ca="1">_xll.qlCalendarAdvance(Calendar,X2749,NDays&amp;"D")</f>
        <v>#NAME?</v>
      </c>
      <c r="Z2749" s="680" t="e">
        <f ca="1"/>
        <v>#N/A</v>
      </c>
      <c r="AA2749" s="685"/>
      <c r="AB2749" s="684"/>
    </row>
    <row r="2750" spans="22:28" x14ac:dyDescent="0.2">
      <c r="V2750" s="687"/>
      <c r="W2750" s="686" t="str">
        <f t="shared" si="49"/>
        <v>1w</v>
      </c>
      <c r="X2750" s="682" t="e">
        <f ca="1">_xll.qlCalendarAdvance(Calendar,X2749,W2750,"f",FALSE)</f>
        <v>#NAME?</v>
      </c>
      <c r="Y2750" s="681" t="e">
        <f ca="1">_xll.qlCalendarAdvance(Calendar,X2750,NDays&amp;"D")</f>
        <v>#NAME?</v>
      </c>
      <c r="Z2750" s="680" t="e">
        <f ca="1"/>
        <v>#N/A</v>
      </c>
      <c r="AA2750" s="685"/>
      <c r="AB2750" s="684"/>
    </row>
    <row r="2751" spans="22:28" x14ac:dyDescent="0.2">
      <c r="V2751" s="687"/>
      <c r="W2751" s="686" t="str">
        <f t="shared" si="49"/>
        <v>1w</v>
      </c>
      <c r="X2751" s="682" t="e">
        <f ca="1">_xll.qlCalendarAdvance(Calendar,X2750,W2751,"f",FALSE)</f>
        <v>#NAME?</v>
      </c>
      <c r="Y2751" s="681" t="e">
        <f ca="1">_xll.qlCalendarAdvance(Calendar,X2751,NDays&amp;"D")</f>
        <v>#NAME?</v>
      </c>
      <c r="Z2751" s="680" t="e">
        <f ca="1"/>
        <v>#N/A</v>
      </c>
      <c r="AA2751" s="685"/>
      <c r="AB2751" s="684"/>
    </row>
    <row r="2752" spans="22:28" x14ac:dyDescent="0.2">
      <c r="V2752" s="687"/>
      <c r="W2752" s="686" t="str">
        <f t="shared" si="49"/>
        <v>1w</v>
      </c>
      <c r="X2752" s="682" t="e">
        <f ca="1">_xll.qlCalendarAdvance(Calendar,X2751,W2752,"f",FALSE)</f>
        <v>#NAME?</v>
      </c>
      <c r="Y2752" s="681" t="e">
        <f ca="1">_xll.qlCalendarAdvance(Calendar,X2752,NDays&amp;"D")</f>
        <v>#NAME?</v>
      </c>
      <c r="Z2752" s="680" t="e">
        <f ca="1"/>
        <v>#N/A</v>
      </c>
      <c r="AA2752" s="685"/>
      <c r="AB2752" s="684"/>
    </row>
    <row r="2753" spans="22:28" x14ac:dyDescent="0.2">
      <c r="V2753" s="687"/>
      <c r="W2753" s="686" t="str">
        <f t="shared" si="49"/>
        <v>1w</v>
      </c>
      <c r="X2753" s="682" t="e">
        <f ca="1">_xll.qlCalendarAdvance(Calendar,X2752,W2753,"f",FALSE)</f>
        <v>#NAME?</v>
      </c>
      <c r="Y2753" s="681" t="e">
        <f ca="1">_xll.qlCalendarAdvance(Calendar,X2753,NDays&amp;"D")</f>
        <v>#NAME?</v>
      </c>
      <c r="Z2753" s="680" t="e">
        <f ca="1"/>
        <v>#N/A</v>
      </c>
      <c r="AA2753" s="685"/>
      <c r="AB2753" s="684"/>
    </row>
    <row r="2754" spans="22:28" x14ac:dyDescent="0.2">
      <c r="V2754" s="687"/>
      <c r="W2754" s="686" t="str">
        <f t="shared" si="49"/>
        <v>1w</v>
      </c>
      <c r="X2754" s="682" t="e">
        <f ca="1">_xll.qlCalendarAdvance(Calendar,X2753,W2754,"f",FALSE)</f>
        <v>#NAME?</v>
      </c>
      <c r="Y2754" s="681" t="e">
        <f ca="1">_xll.qlCalendarAdvance(Calendar,X2754,NDays&amp;"D")</f>
        <v>#NAME?</v>
      </c>
      <c r="Z2754" s="680" t="e">
        <f ca="1"/>
        <v>#N/A</v>
      </c>
      <c r="AA2754" s="685"/>
      <c r="AB2754" s="684"/>
    </row>
    <row r="2755" spans="22:28" x14ac:dyDescent="0.2">
      <c r="V2755" s="687"/>
      <c r="W2755" s="686" t="str">
        <f t="shared" si="49"/>
        <v>1w</v>
      </c>
      <c r="X2755" s="682" t="e">
        <f ca="1">_xll.qlCalendarAdvance(Calendar,X2754,W2755,"f",FALSE)</f>
        <v>#NAME?</v>
      </c>
      <c r="Y2755" s="681" t="e">
        <f ca="1">_xll.qlCalendarAdvance(Calendar,X2755,NDays&amp;"D")</f>
        <v>#NAME?</v>
      </c>
      <c r="Z2755" s="680" t="e">
        <f ca="1"/>
        <v>#N/A</v>
      </c>
      <c r="AA2755" s="685"/>
      <c r="AB2755" s="684"/>
    </row>
    <row r="2756" spans="22:28" x14ac:dyDescent="0.2">
      <c r="V2756" s="687"/>
      <c r="W2756" s="686" t="str">
        <f t="shared" si="49"/>
        <v>1w</v>
      </c>
      <c r="X2756" s="682" t="e">
        <f ca="1">_xll.qlCalendarAdvance(Calendar,X2755,W2756,"f",FALSE)</f>
        <v>#NAME?</v>
      </c>
      <c r="Y2756" s="681" t="e">
        <f ca="1">_xll.qlCalendarAdvance(Calendar,X2756,NDays&amp;"D")</f>
        <v>#NAME?</v>
      </c>
      <c r="Z2756" s="680" t="e">
        <f ca="1"/>
        <v>#N/A</v>
      </c>
      <c r="AA2756" s="685"/>
      <c r="AB2756" s="684"/>
    </row>
    <row r="2757" spans="22:28" x14ac:dyDescent="0.2">
      <c r="V2757" s="687"/>
      <c r="W2757" s="686" t="str">
        <f t="shared" si="49"/>
        <v>1w</v>
      </c>
      <c r="X2757" s="682" t="e">
        <f ca="1">_xll.qlCalendarAdvance(Calendar,X2756,W2757,"f",FALSE)</f>
        <v>#NAME?</v>
      </c>
      <c r="Y2757" s="681" t="e">
        <f ca="1">_xll.qlCalendarAdvance(Calendar,X2757,NDays&amp;"D")</f>
        <v>#NAME?</v>
      </c>
      <c r="Z2757" s="680" t="e">
        <f ca="1"/>
        <v>#N/A</v>
      </c>
      <c r="AA2757" s="685"/>
      <c r="AB2757" s="684"/>
    </row>
    <row r="2758" spans="22:28" x14ac:dyDescent="0.2">
      <c r="V2758" s="687"/>
      <c r="W2758" s="686" t="str">
        <f t="shared" si="49"/>
        <v>1w</v>
      </c>
      <c r="X2758" s="682" t="e">
        <f ca="1">_xll.qlCalendarAdvance(Calendar,X2757,W2758,"f",FALSE)</f>
        <v>#NAME?</v>
      </c>
      <c r="Y2758" s="681" t="e">
        <f ca="1">_xll.qlCalendarAdvance(Calendar,X2758,NDays&amp;"D")</f>
        <v>#NAME?</v>
      </c>
      <c r="Z2758" s="680" t="e">
        <f ca="1"/>
        <v>#N/A</v>
      </c>
      <c r="AA2758" s="685"/>
      <c r="AB2758" s="684"/>
    </row>
    <row r="2759" spans="22:28" x14ac:dyDescent="0.2">
      <c r="V2759" s="687"/>
      <c r="W2759" s="686" t="str">
        <f t="shared" si="49"/>
        <v>1w</v>
      </c>
      <c r="X2759" s="682" t="e">
        <f ca="1">_xll.qlCalendarAdvance(Calendar,X2758,W2759,"f",FALSE)</f>
        <v>#NAME?</v>
      </c>
      <c r="Y2759" s="681" t="e">
        <f ca="1">_xll.qlCalendarAdvance(Calendar,X2759,NDays&amp;"D")</f>
        <v>#NAME?</v>
      </c>
      <c r="Z2759" s="680" t="e">
        <f ca="1"/>
        <v>#N/A</v>
      </c>
      <c r="AA2759" s="685"/>
      <c r="AB2759" s="684"/>
    </row>
    <row r="2760" spans="22:28" x14ac:dyDescent="0.2">
      <c r="V2760" s="687"/>
      <c r="W2760" s="686" t="str">
        <f t="shared" si="49"/>
        <v>1w</v>
      </c>
      <c r="X2760" s="682" t="e">
        <f ca="1">_xll.qlCalendarAdvance(Calendar,X2759,W2760,"f",FALSE)</f>
        <v>#NAME?</v>
      </c>
      <c r="Y2760" s="681" t="e">
        <f ca="1">_xll.qlCalendarAdvance(Calendar,X2760,NDays&amp;"D")</f>
        <v>#NAME?</v>
      </c>
      <c r="Z2760" s="680" t="e">
        <f ca="1"/>
        <v>#N/A</v>
      </c>
      <c r="AA2760" s="685"/>
      <c r="AB2760" s="684"/>
    </row>
    <row r="2761" spans="22:28" x14ac:dyDescent="0.2">
      <c r="V2761" s="687"/>
      <c r="W2761" s="686" t="str">
        <f t="shared" si="49"/>
        <v>1w</v>
      </c>
      <c r="X2761" s="682" t="e">
        <f ca="1">_xll.qlCalendarAdvance(Calendar,X2760,W2761,"f",FALSE)</f>
        <v>#NAME?</v>
      </c>
      <c r="Y2761" s="681" t="e">
        <f ca="1">_xll.qlCalendarAdvance(Calendar,X2761,NDays&amp;"D")</f>
        <v>#NAME?</v>
      </c>
      <c r="Z2761" s="680" t="e">
        <f ca="1"/>
        <v>#N/A</v>
      </c>
      <c r="AA2761" s="685"/>
      <c r="AB2761" s="684"/>
    </row>
    <row r="2762" spans="22:28" x14ac:dyDescent="0.2">
      <c r="V2762" s="687"/>
      <c r="W2762" s="686" t="str">
        <f t="shared" si="49"/>
        <v>1w</v>
      </c>
      <c r="X2762" s="682" t="e">
        <f ca="1">_xll.qlCalendarAdvance(Calendar,X2761,W2762,"f",FALSE)</f>
        <v>#NAME?</v>
      </c>
      <c r="Y2762" s="681" t="e">
        <f ca="1">_xll.qlCalendarAdvance(Calendar,X2762,NDays&amp;"D")</f>
        <v>#NAME?</v>
      </c>
      <c r="Z2762" s="680" t="e">
        <f ca="1"/>
        <v>#N/A</v>
      </c>
      <c r="AA2762" s="685"/>
      <c r="AB2762" s="684"/>
    </row>
    <row r="2763" spans="22:28" x14ac:dyDescent="0.2">
      <c r="V2763" s="687"/>
      <c r="W2763" s="686" t="str">
        <f t="shared" si="49"/>
        <v>1w</v>
      </c>
      <c r="X2763" s="682" t="e">
        <f ca="1">_xll.qlCalendarAdvance(Calendar,X2762,W2763,"f",FALSE)</f>
        <v>#NAME?</v>
      </c>
      <c r="Y2763" s="681" t="e">
        <f ca="1">_xll.qlCalendarAdvance(Calendar,X2763,NDays&amp;"D")</f>
        <v>#NAME?</v>
      </c>
      <c r="Z2763" s="680" t="e">
        <f ca="1"/>
        <v>#N/A</v>
      </c>
      <c r="AA2763" s="685"/>
      <c r="AB2763" s="684"/>
    </row>
    <row r="2764" spans="22:28" x14ac:dyDescent="0.2">
      <c r="V2764" s="687"/>
      <c r="W2764" s="686" t="str">
        <f t="shared" si="49"/>
        <v>1w</v>
      </c>
      <c r="X2764" s="682" t="e">
        <f ca="1">_xll.qlCalendarAdvance(Calendar,X2763,W2764,"f",FALSE)</f>
        <v>#NAME?</v>
      </c>
      <c r="Y2764" s="681" t="e">
        <f ca="1">_xll.qlCalendarAdvance(Calendar,X2764,NDays&amp;"D")</f>
        <v>#NAME?</v>
      </c>
      <c r="Z2764" s="680" t="e">
        <f ca="1"/>
        <v>#N/A</v>
      </c>
      <c r="AA2764" s="685"/>
      <c r="AB2764" s="684"/>
    </row>
    <row r="2765" spans="22:28" x14ac:dyDescent="0.2">
      <c r="V2765" s="687"/>
      <c r="W2765" s="686" t="str">
        <f t="shared" si="49"/>
        <v>1w</v>
      </c>
      <c r="X2765" s="682" t="e">
        <f ca="1">_xll.qlCalendarAdvance(Calendar,X2764,W2765,"f",FALSE)</f>
        <v>#NAME?</v>
      </c>
      <c r="Y2765" s="681" t="e">
        <f ca="1">_xll.qlCalendarAdvance(Calendar,X2765,NDays&amp;"D")</f>
        <v>#NAME?</v>
      </c>
      <c r="Z2765" s="680" t="e">
        <f ca="1"/>
        <v>#N/A</v>
      </c>
      <c r="AA2765" s="685"/>
      <c r="AB2765" s="684"/>
    </row>
    <row r="2766" spans="22:28" x14ac:dyDescent="0.2">
      <c r="V2766" s="687"/>
      <c r="W2766" s="686" t="str">
        <f t="shared" si="49"/>
        <v>1w</v>
      </c>
      <c r="X2766" s="682" t="e">
        <f ca="1">_xll.qlCalendarAdvance(Calendar,X2765,W2766,"f",FALSE)</f>
        <v>#NAME?</v>
      </c>
      <c r="Y2766" s="681" t="e">
        <f ca="1">_xll.qlCalendarAdvance(Calendar,X2766,NDays&amp;"D")</f>
        <v>#NAME?</v>
      </c>
      <c r="Z2766" s="680" t="e">
        <f ca="1"/>
        <v>#N/A</v>
      </c>
      <c r="AA2766" s="685"/>
      <c r="AB2766" s="684"/>
    </row>
    <row r="2767" spans="22:28" x14ac:dyDescent="0.2">
      <c r="V2767" s="687"/>
      <c r="W2767" s="686" t="str">
        <f t="shared" si="49"/>
        <v>1w</v>
      </c>
      <c r="X2767" s="682" t="e">
        <f ca="1">_xll.qlCalendarAdvance(Calendar,X2766,W2767,"f",FALSE)</f>
        <v>#NAME?</v>
      </c>
      <c r="Y2767" s="681" t="e">
        <f ca="1">_xll.qlCalendarAdvance(Calendar,X2767,NDays&amp;"D")</f>
        <v>#NAME?</v>
      </c>
      <c r="Z2767" s="680" t="e">
        <f ca="1"/>
        <v>#N/A</v>
      </c>
      <c r="AA2767" s="685"/>
      <c r="AB2767" s="684"/>
    </row>
    <row r="2768" spans="22:28" x14ac:dyDescent="0.2">
      <c r="V2768" s="687"/>
      <c r="W2768" s="686" t="str">
        <f t="shared" si="49"/>
        <v>1w</v>
      </c>
      <c r="X2768" s="682" t="e">
        <f ca="1">_xll.qlCalendarAdvance(Calendar,X2767,W2768,"f",FALSE)</f>
        <v>#NAME?</v>
      </c>
      <c r="Y2768" s="681" t="e">
        <f ca="1">_xll.qlCalendarAdvance(Calendar,X2768,NDays&amp;"D")</f>
        <v>#NAME?</v>
      </c>
      <c r="Z2768" s="680" t="e">
        <f ca="1"/>
        <v>#N/A</v>
      </c>
      <c r="AA2768" s="685"/>
      <c r="AB2768" s="684"/>
    </row>
    <row r="2769" spans="22:28" x14ac:dyDescent="0.2">
      <c r="V2769" s="687"/>
      <c r="W2769" s="686" t="str">
        <f t="shared" si="49"/>
        <v>1w</v>
      </c>
      <c r="X2769" s="682" t="e">
        <f ca="1">_xll.qlCalendarAdvance(Calendar,X2768,W2769,"f",FALSE)</f>
        <v>#NAME?</v>
      </c>
      <c r="Y2769" s="681" t="e">
        <f ca="1">_xll.qlCalendarAdvance(Calendar,X2769,NDays&amp;"D")</f>
        <v>#NAME?</v>
      </c>
      <c r="Z2769" s="680" t="e">
        <f ca="1"/>
        <v>#N/A</v>
      </c>
      <c r="AA2769" s="685"/>
      <c r="AB2769" s="684"/>
    </row>
    <row r="2770" spans="22:28" x14ac:dyDescent="0.2">
      <c r="V2770" s="687"/>
      <c r="W2770" s="686" t="str">
        <f t="shared" ref="W2770:W2833" si="50">W2769</f>
        <v>1w</v>
      </c>
      <c r="X2770" s="682" t="e">
        <f ca="1">_xll.qlCalendarAdvance(Calendar,X2769,W2770,"f",FALSE)</f>
        <v>#NAME?</v>
      </c>
      <c r="Y2770" s="681" t="e">
        <f ca="1">_xll.qlCalendarAdvance(Calendar,X2770,NDays&amp;"D")</f>
        <v>#NAME?</v>
      </c>
      <c r="Z2770" s="680" t="e">
        <f ca="1"/>
        <v>#N/A</v>
      </c>
      <c r="AA2770" s="685"/>
      <c r="AB2770" s="684"/>
    </row>
    <row r="2771" spans="22:28" x14ac:dyDescent="0.2">
      <c r="V2771" s="687"/>
      <c r="W2771" s="686" t="str">
        <f t="shared" si="50"/>
        <v>1w</v>
      </c>
      <c r="X2771" s="682" t="e">
        <f ca="1">_xll.qlCalendarAdvance(Calendar,X2770,W2771,"f",FALSE)</f>
        <v>#NAME?</v>
      </c>
      <c r="Y2771" s="681" t="e">
        <f ca="1">_xll.qlCalendarAdvance(Calendar,X2771,NDays&amp;"D")</f>
        <v>#NAME?</v>
      </c>
      <c r="Z2771" s="680" t="e">
        <f ca="1"/>
        <v>#N/A</v>
      </c>
      <c r="AA2771" s="685"/>
      <c r="AB2771" s="684"/>
    </row>
    <row r="2772" spans="22:28" x14ac:dyDescent="0.2">
      <c r="V2772" s="687"/>
      <c r="W2772" s="686" t="str">
        <f t="shared" si="50"/>
        <v>1w</v>
      </c>
      <c r="X2772" s="682" t="e">
        <f ca="1">_xll.qlCalendarAdvance(Calendar,X2771,W2772,"f",FALSE)</f>
        <v>#NAME?</v>
      </c>
      <c r="Y2772" s="681" t="e">
        <f ca="1">_xll.qlCalendarAdvance(Calendar,X2772,NDays&amp;"D")</f>
        <v>#NAME?</v>
      </c>
      <c r="Z2772" s="680" t="e">
        <f ca="1"/>
        <v>#N/A</v>
      </c>
      <c r="AA2772" s="685"/>
      <c r="AB2772" s="684"/>
    </row>
    <row r="2773" spans="22:28" x14ac:dyDescent="0.2">
      <c r="V2773" s="687"/>
      <c r="W2773" s="686" t="str">
        <f t="shared" si="50"/>
        <v>1w</v>
      </c>
      <c r="X2773" s="682" t="e">
        <f ca="1">_xll.qlCalendarAdvance(Calendar,X2772,W2773,"f",FALSE)</f>
        <v>#NAME?</v>
      </c>
      <c r="Y2773" s="681" t="e">
        <f ca="1">_xll.qlCalendarAdvance(Calendar,X2773,NDays&amp;"D")</f>
        <v>#NAME?</v>
      </c>
      <c r="Z2773" s="680" t="e">
        <f ca="1"/>
        <v>#N/A</v>
      </c>
      <c r="AA2773" s="685"/>
      <c r="AB2773" s="684"/>
    </row>
    <row r="2774" spans="22:28" x14ac:dyDescent="0.2">
      <c r="V2774" s="687"/>
      <c r="W2774" s="686" t="str">
        <f t="shared" si="50"/>
        <v>1w</v>
      </c>
      <c r="X2774" s="682" t="e">
        <f ca="1">_xll.qlCalendarAdvance(Calendar,X2773,W2774,"f",FALSE)</f>
        <v>#NAME?</v>
      </c>
      <c r="Y2774" s="681" t="e">
        <f ca="1">_xll.qlCalendarAdvance(Calendar,X2774,NDays&amp;"D")</f>
        <v>#NAME?</v>
      </c>
      <c r="Z2774" s="680" t="e">
        <f ca="1"/>
        <v>#N/A</v>
      </c>
      <c r="AA2774" s="685"/>
      <c r="AB2774" s="684"/>
    </row>
    <row r="2775" spans="22:28" x14ac:dyDescent="0.2">
      <c r="V2775" s="687"/>
      <c r="W2775" s="686" t="str">
        <f t="shared" si="50"/>
        <v>1w</v>
      </c>
      <c r="X2775" s="682" t="e">
        <f ca="1">_xll.qlCalendarAdvance(Calendar,X2774,W2775,"f",FALSE)</f>
        <v>#NAME?</v>
      </c>
      <c r="Y2775" s="681" t="e">
        <f ca="1">_xll.qlCalendarAdvance(Calendar,X2775,NDays&amp;"D")</f>
        <v>#NAME?</v>
      </c>
      <c r="Z2775" s="680" t="e">
        <f ca="1"/>
        <v>#N/A</v>
      </c>
      <c r="AA2775" s="685"/>
      <c r="AB2775" s="684"/>
    </row>
    <row r="2776" spans="22:28" x14ac:dyDescent="0.2">
      <c r="V2776" s="687"/>
      <c r="W2776" s="686" t="str">
        <f t="shared" si="50"/>
        <v>1w</v>
      </c>
      <c r="X2776" s="682" t="e">
        <f ca="1">_xll.qlCalendarAdvance(Calendar,X2775,W2776,"f",FALSE)</f>
        <v>#NAME?</v>
      </c>
      <c r="Y2776" s="681" t="e">
        <f ca="1">_xll.qlCalendarAdvance(Calendar,X2776,NDays&amp;"D")</f>
        <v>#NAME?</v>
      </c>
      <c r="Z2776" s="680" t="e">
        <f ca="1"/>
        <v>#N/A</v>
      </c>
      <c r="AA2776" s="685"/>
      <c r="AB2776" s="684"/>
    </row>
    <row r="2777" spans="22:28" x14ac:dyDescent="0.2">
      <c r="V2777" s="687"/>
      <c r="W2777" s="686" t="str">
        <f t="shared" si="50"/>
        <v>1w</v>
      </c>
      <c r="X2777" s="682" t="e">
        <f ca="1">_xll.qlCalendarAdvance(Calendar,X2776,W2777,"f",FALSE)</f>
        <v>#NAME?</v>
      </c>
      <c r="Y2777" s="681" t="e">
        <f ca="1">_xll.qlCalendarAdvance(Calendar,X2777,NDays&amp;"D")</f>
        <v>#NAME?</v>
      </c>
      <c r="Z2777" s="680" t="e">
        <f ca="1"/>
        <v>#N/A</v>
      </c>
      <c r="AA2777" s="685"/>
      <c r="AB2777" s="684"/>
    </row>
    <row r="2778" spans="22:28" x14ac:dyDescent="0.2">
      <c r="V2778" s="687"/>
      <c r="W2778" s="686" t="str">
        <f t="shared" si="50"/>
        <v>1w</v>
      </c>
      <c r="X2778" s="682" t="e">
        <f ca="1">_xll.qlCalendarAdvance(Calendar,X2777,W2778,"f",FALSE)</f>
        <v>#NAME?</v>
      </c>
      <c r="Y2778" s="681" t="e">
        <f ca="1">_xll.qlCalendarAdvance(Calendar,X2778,NDays&amp;"D")</f>
        <v>#NAME?</v>
      </c>
      <c r="Z2778" s="680" t="e">
        <f ca="1"/>
        <v>#N/A</v>
      </c>
      <c r="AA2778" s="685"/>
      <c r="AB2778" s="684"/>
    </row>
    <row r="2779" spans="22:28" x14ac:dyDescent="0.2">
      <c r="V2779" s="687"/>
      <c r="W2779" s="686" t="str">
        <f t="shared" si="50"/>
        <v>1w</v>
      </c>
      <c r="X2779" s="682" t="e">
        <f ca="1">_xll.qlCalendarAdvance(Calendar,X2778,W2779,"f",FALSE)</f>
        <v>#NAME?</v>
      </c>
      <c r="Y2779" s="681" t="e">
        <f ca="1">_xll.qlCalendarAdvance(Calendar,X2779,NDays&amp;"D")</f>
        <v>#NAME?</v>
      </c>
      <c r="Z2779" s="680" t="e">
        <f ca="1"/>
        <v>#N/A</v>
      </c>
      <c r="AA2779" s="685"/>
      <c r="AB2779" s="684"/>
    </row>
    <row r="2780" spans="22:28" x14ac:dyDescent="0.2">
      <c r="V2780" s="687"/>
      <c r="W2780" s="686" t="str">
        <f t="shared" si="50"/>
        <v>1w</v>
      </c>
      <c r="X2780" s="682" t="e">
        <f ca="1">_xll.qlCalendarAdvance(Calendar,X2779,W2780,"f",FALSE)</f>
        <v>#NAME?</v>
      </c>
      <c r="Y2780" s="681" t="e">
        <f ca="1">_xll.qlCalendarAdvance(Calendar,X2780,NDays&amp;"D")</f>
        <v>#NAME?</v>
      </c>
      <c r="Z2780" s="680" t="e">
        <f ca="1"/>
        <v>#N/A</v>
      </c>
      <c r="AA2780" s="685"/>
      <c r="AB2780" s="684"/>
    </row>
    <row r="2781" spans="22:28" x14ac:dyDescent="0.2">
      <c r="V2781" s="687"/>
      <c r="W2781" s="686" t="str">
        <f t="shared" si="50"/>
        <v>1w</v>
      </c>
      <c r="X2781" s="682" t="e">
        <f ca="1">_xll.qlCalendarAdvance(Calendar,X2780,W2781,"f",FALSE)</f>
        <v>#NAME?</v>
      </c>
      <c r="Y2781" s="681" t="e">
        <f ca="1">_xll.qlCalendarAdvance(Calendar,X2781,NDays&amp;"D")</f>
        <v>#NAME?</v>
      </c>
      <c r="Z2781" s="680" t="e">
        <f ca="1"/>
        <v>#N/A</v>
      </c>
      <c r="AA2781" s="685"/>
      <c r="AB2781" s="684"/>
    </row>
    <row r="2782" spans="22:28" x14ac:dyDescent="0.2">
      <c r="V2782" s="687"/>
      <c r="W2782" s="686" t="str">
        <f t="shared" si="50"/>
        <v>1w</v>
      </c>
      <c r="X2782" s="682" t="e">
        <f ca="1">_xll.qlCalendarAdvance(Calendar,X2781,W2782,"f",FALSE)</f>
        <v>#NAME?</v>
      </c>
      <c r="Y2782" s="681" t="e">
        <f ca="1">_xll.qlCalendarAdvance(Calendar,X2782,NDays&amp;"D")</f>
        <v>#NAME?</v>
      </c>
      <c r="Z2782" s="680" t="e">
        <f ca="1"/>
        <v>#N/A</v>
      </c>
      <c r="AA2782" s="685"/>
      <c r="AB2782" s="684"/>
    </row>
    <row r="2783" spans="22:28" x14ac:dyDescent="0.2">
      <c r="V2783" s="687"/>
      <c r="W2783" s="686" t="str">
        <f t="shared" si="50"/>
        <v>1w</v>
      </c>
      <c r="X2783" s="682" t="e">
        <f ca="1">_xll.qlCalendarAdvance(Calendar,X2782,W2783,"f",FALSE)</f>
        <v>#NAME?</v>
      </c>
      <c r="Y2783" s="681" t="e">
        <f ca="1">_xll.qlCalendarAdvance(Calendar,X2783,NDays&amp;"D")</f>
        <v>#NAME?</v>
      </c>
      <c r="Z2783" s="680" t="e">
        <f ca="1"/>
        <v>#N/A</v>
      </c>
      <c r="AA2783" s="685"/>
      <c r="AB2783" s="684"/>
    </row>
    <row r="2784" spans="22:28" x14ac:dyDescent="0.2">
      <c r="V2784" s="687"/>
      <c r="W2784" s="686" t="str">
        <f t="shared" si="50"/>
        <v>1w</v>
      </c>
      <c r="X2784" s="682" t="e">
        <f ca="1">_xll.qlCalendarAdvance(Calendar,X2783,W2784,"f",FALSE)</f>
        <v>#NAME?</v>
      </c>
      <c r="Y2784" s="681" t="e">
        <f ca="1">_xll.qlCalendarAdvance(Calendar,X2784,NDays&amp;"D")</f>
        <v>#NAME?</v>
      </c>
      <c r="Z2784" s="680" t="e">
        <f ca="1"/>
        <v>#N/A</v>
      </c>
      <c r="AA2784" s="685"/>
      <c r="AB2784" s="684"/>
    </row>
    <row r="2785" spans="22:28" x14ac:dyDescent="0.2">
      <c r="V2785" s="687"/>
      <c r="W2785" s="686" t="str">
        <f t="shared" si="50"/>
        <v>1w</v>
      </c>
      <c r="X2785" s="682" t="e">
        <f ca="1">_xll.qlCalendarAdvance(Calendar,X2784,W2785,"f",FALSE)</f>
        <v>#NAME?</v>
      </c>
      <c r="Y2785" s="681" t="e">
        <f ca="1">_xll.qlCalendarAdvance(Calendar,X2785,NDays&amp;"D")</f>
        <v>#NAME?</v>
      </c>
      <c r="Z2785" s="680" t="e">
        <f ca="1"/>
        <v>#N/A</v>
      </c>
      <c r="AA2785" s="685"/>
      <c r="AB2785" s="684"/>
    </row>
    <row r="2786" spans="22:28" x14ac:dyDescent="0.2">
      <c r="V2786" s="687"/>
      <c r="W2786" s="686" t="str">
        <f t="shared" si="50"/>
        <v>1w</v>
      </c>
      <c r="X2786" s="682" t="e">
        <f ca="1">_xll.qlCalendarAdvance(Calendar,X2785,W2786,"f",FALSE)</f>
        <v>#NAME?</v>
      </c>
      <c r="Y2786" s="681" t="e">
        <f ca="1">_xll.qlCalendarAdvance(Calendar,X2786,NDays&amp;"D")</f>
        <v>#NAME?</v>
      </c>
      <c r="Z2786" s="680" t="e">
        <f ca="1"/>
        <v>#N/A</v>
      </c>
      <c r="AA2786" s="685"/>
      <c r="AB2786" s="684"/>
    </row>
    <row r="2787" spans="22:28" x14ac:dyDescent="0.2">
      <c r="V2787" s="687"/>
      <c r="W2787" s="686" t="str">
        <f t="shared" si="50"/>
        <v>1w</v>
      </c>
      <c r="X2787" s="682" t="e">
        <f ca="1">_xll.qlCalendarAdvance(Calendar,X2786,W2787,"f",FALSE)</f>
        <v>#NAME?</v>
      </c>
      <c r="Y2787" s="681" t="e">
        <f ca="1">_xll.qlCalendarAdvance(Calendar,X2787,NDays&amp;"D")</f>
        <v>#NAME?</v>
      </c>
      <c r="Z2787" s="680" t="e">
        <f ca="1"/>
        <v>#N/A</v>
      </c>
      <c r="AA2787" s="685"/>
      <c r="AB2787" s="684"/>
    </row>
    <row r="2788" spans="22:28" x14ac:dyDescent="0.2">
      <c r="V2788" s="687"/>
      <c r="W2788" s="686" t="str">
        <f t="shared" si="50"/>
        <v>1w</v>
      </c>
      <c r="X2788" s="682" t="e">
        <f ca="1">_xll.qlCalendarAdvance(Calendar,X2787,W2788,"f",FALSE)</f>
        <v>#NAME?</v>
      </c>
      <c r="Y2788" s="681" t="e">
        <f ca="1">_xll.qlCalendarAdvance(Calendar,X2788,NDays&amp;"D")</f>
        <v>#NAME?</v>
      </c>
      <c r="Z2788" s="680" t="e">
        <f ca="1"/>
        <v>#N/A</v>
      </c>
      <c r="AA2788" s="685"/>
      <c r="AB2788" s="684"/>
    </row>
    <row r="2789" spans="22:28" x14ac:dyDescent="0.2">
      <c r="V2789" s="687"/>
      <c r="W2789" s="686" t="str">
        <f t="shared" si="50"/>
        <v>1w</v>
      </c>
      <c r="X2789" s="682" t="e">
        <f ca="1">_xll.qlCalendarAdvance(Calendar,X2788,W2789,"f",FALSE)</f>
        <v>#NAME?</v>
      </c>
      <c r="Y2789" s="681" t="e">
        <f ca="1">_xll.qlCalendarAdvance(Calendar,X2789,NDays&amp;"D")</f>
        <v>#NAME?</v>
      </c>
      <c r="Z2789" s="680" t="e">
        <f ca="1"/>
        <v>#N/A</v>
      </c>
      <c r="AA2789" s="685"/>
      <c r="AB2789" s="684"/>
    </row>
    <row r="2790" spans="22:28" x14ac:dyDescent="0.2">
      <c r="V2790" s="687"/>
      <c r="W2790" s="686" t="str">
        <f t="shared" si="50"/>
        <v>1w</v>
      </c>
      <c r="X2790" s="682" t="e">
        <f ca="1">_xll.qlCalendarAdvance(Calendar,X2789,W2790,"f",FALSE)</f>
        <v>#NAME?</v>
      </c>
      <c r="Y2790" s="681" t="e">
        <f ca="1">_xll.qlCalendarAdvance(Calendar,X2790,NDays&amp;"D")</f>
        <v>#NAME?</v>
      </c>
      <c r="Z2790" s="680" t="e">
        <f ca="1"/>
        <v>#N/A</v>
      </c>
      <c r="AA2790" s="685"/>
      <c r="AB2790" s="684"/>
    </row>
    <row r="2791" spans="22:28" x14ac:dyDescent="0.2">
      <c r="V2791" s="687"/>
      <c r="W2791" s="686" t="str">
        <f t="shared" si="50"/>
        <v>1w</v>
      </c>
      <c r="X2791" s="682" t="e">
        <f ca="1">_xll.qlCalendarAdvance(Calendar,X2790,W2791,"f",FALSE)</f>
        <v>#NAME?</v>
      </c>
      <c r="Y2791" s="681" t="e">
        <f ca="1">_xll.qlCalendarAdvance(Calendar,X2791,NDays&amp;"D")</f>
        <v>#NAME?</v>
      </c>
      <c r="Z2791" s="680" t="e">
        <f ca="1"/>
        <v>#N/A</v>
      </c>
      <c r="AA2791" s="685"/>
      <c r="AB2791" s="684"/>
    </row>
    <row r="2792" spans="22:28" x14ac:dyDescent="0.2">
      <c r="V2792" s="687"/>
      <c r="W2792" s="686" t="str">
        <f t="shared" si="50"/>
        <v>1w</v>
      </c>
      <c r="X2792" s="682" t="e">
        <f ca="1">_xll.qlCalendarAdvance(Calendar,X2791,W2792,"f",FALSE)</f>
        <v>#NAME?</v>
      </c>
      <c r="Y2792" s="681" t="e">
        <f ca="1">_xll.qlCalendarAdvance(Calendar,X2792,NDays&amp;"D")</f>
        <v>#NAME?</v>
      </c>
      <c r="Z2792" s="680" t="e">
        <f ca="1"/>
        <v>#N/A</v>
      </c>
      <c r="AA2792" s="685"/>
      <c r="AB2792" s="684"/>
    </row>
    <row r="2793" spans="22:28" x14ac:dyDescent="0.2">
      <c r="V2793" s="687"/>
      <c r="W2793" s="686" t="str">
        <f t="shared" si="50"/>
        <v>1w</v>
      </c>
      <c r="X2793" s="682" t="e">
        <f ca="1">_xll.qlCalendarAdvance(Calendar,X2792,W2793,"f",FALSE)</f>
        <v>#NAME?</v>
      </c>
      <c r="Y2793" s="681" t="e">
        <f ca="1">_xll.qlCalendarAdvance(Calendar,X2793,NDays&amp;"D")</f>
        <v>#NAME?</v>
      </c>
      <c r="Z2793" s="680" t="e">
        <f ca="1"/>
        <v>#N/A</v>
      </c>
      <c r="AA2793" s="685"/>
      <c r="AB2793" s="684"/>
    </row>
    <row r="2794" spans="22:28" x14ac:dyDescent="0.2">
      <c r="V2794" s="687"/>
      <c r="W2794" s="686" t="str">
        <f t="shared" si="50"/>
        <v>1w</v>
      </c>
      <c r="X2794" s="682" t="e">
        <f ca="1">_xll.qlCalendarAdvance(Calendar,X2793,W2794,"f",FALSE)</f>
        <v>#NAME?</v>
      </c>
      <c r="Y2794" s="681" t="e">
        <f ca="1">_xll.qlCalendarAdvance(Calendar,X2794,NDays&amp;"D")</f>
        <v>#NAME?</v>
      </c>
      <c r="Z2794" s="680" t="e">
        <f ca="1"/>
        <v>#N/A</v>
      </c>
      <c r="AA2794" s="685"/>
      <c r="AB2794" s="684"/>
    </row>
    <row r="2795" spans="22:28" x14ac:dyDescent="0.2">
      <c r="V2795" s="687"/>
      <c r="W2795" s="686" t="str">
        <f t="shared" si="50"/>
        <v>1w</v>
      </c>
      <c r="X2795" s="682" t="e">
        <f ca="1">_xll.qlCalendarAdvance(Calendar,X2794,W2795,"f",FALSE)</f>
        <v>#NAME?</v>
      </c>
      <c r="Y2795" s="681" t="e">
        <f ca="1">_xll.qlCalendarAdvance(Calendar,X2795,NDays&amp;"D")</f>
        <v>#NAME?</v>
      </c>
      <c r="Z2795" s="680" t="e">
        <f ca="1"/>
        <v>#N/A</v>
      </c>
      <c r="AA2795" s="685"/>
      <c r="AB2795" s="684"/>
    </row>
    <row r="2796" spans="22:28" x14ac:dyDescent="0.2">
      <c r="V2796" s="687"/>
      <c r="W2796" s="686" t="str">
        <f t="shared" si="50"/>
        <v>1w</v>
      </c>
      <c r="X2796" s="682" t="e">
        <f ca="1">_xll.qlCalendarAdvance(Calendar,X2795,W2796,"f",FALSE)</f>
        <v>#NAME?</v>
      </c>
      <c r="Y2796" s="681" t="e">
        <f ca="1">_xll.qlCalendarAdvance(Calendar,X2796,NDays&amp;"D")</f>
        <v>#NAME?</v>
      </c>
      <c r="Z2796" s="680" t="e">
        <f ca="1"/>
        <v>#N/A</v>
      </c>
      <c r="AA2796" s="685"/>
      <c r="AB2796" s="684"/>
    </row>
    <row r="2797" spans="22:28" x14ac:dyDescent="0.2">
      <c r="V2797" s="687"/>
      <c r="W2797" s="686" t="str">
        <f t="shared" si="50"/>
        <v>1w</v>
      </c>
      <c r="X2797" s="682" t="e">
        <f ca="1">_xll.qlCalendarAdvance(Calendar,X2796,W2797,"f",FALSE)</f>
        <v>#NAME?</v>
      </c>
      <c r="Y2797" s="681" t="e">
        <f ca="1">_xll.qlCalendarAdvance(Calendar,X2797,NDays&amp;"D")</f>
        <v>#NAME?</v>
      </c>
      <c r="Z2797" s="680" t="e">
        <f ca="1"/>
        <v>#N/A</v>
      </c>
      <c r="AA2797" s="685"/>
      <c r="AB2797" s="684"/>
    </row>
    <row r="2798" spans="22:28" x14ac:dyDescent="0.2">
      <c r="V2798" s="687"/>
      <c r="W2798" s="686" t="str">
        <f t="shared" si="50"/>
        <v>1w</v>
      </c>
      <c r="X2798" s="682" t="e">
        <f ca="1">_xll.qlCalendarAdvance(Calendar,X2797,W2798,"f",FALSE)</f>
        <v>#NAME?</v>
      </c>
      <c r="Y2798" s="681" t="e">
        <f ca="1">_xll.qlCalendarAdvance(Calendar,X2798,NDays&amp;"D")</f>
        <v>#NAME?</v>
      </c>
      <c r="Z2798" s="680" t="e">
        <f ca="1"/>
        <v>#N/A</v>
      </c>
      <c r="AA2798" s="685"/>
      <c r="AB2798" s="684"/>
    </row>
    <row r="2799" spans="22:28" x14ac:dyDescent="0.2">
      <c r="V2799" s="687"/>
      <c r="W2799" s="686" t="str">
        <f t="shared" si="50"/>
        <v>1w</v>
      </c>
      <c r="X2799" s="682" t="e">
        <f ca="1">_xll.qlCalendarAdvance(Calendar,X2798,W2799,"f",FALSE)</f>
        <v>#NAME?</v>
      </c>
      <c r="Y2799" s="681" t="e">
        <f ca="1">_xll.qlCalendarAdvance(Calendar,X2799,NDays&amp;"D")</f>
        <v>#NAME?</v>
      </c>
      <c r="Z2799" s="680" t="e">
        <f ca="1"/>
        <v>#N/A</v>
      </c>
      <c r="AA2799" s="685"/>
      <c r="AB2799" s="684"/>
    </row>
    <row r="2800" spans="22:28" x14ac:dyDescent="0.2">
      <c r="V2800" s="687"/>
      <c r="W2800" s="686" t="str">
        <f t="shared" si="50"/>
        <v>1w</v>
      </c>
      <c r="X2800" s="682" t="e">
        <f ca="1">_xll.qlCalendarAdvance(Calendar,X2799,W2800,"f",FALSE)</f>
        <v>#NAME?</v>
      </c>
      <c r="Y2800" s="681" t="e">
        <f ca="1">_xll.qlCalendarAdvance(Calendar,X2800,NDays&amp;"D")</f>
        <v>#NAME?</v>
      </c>
      <c r="Z2800" s="680" t="e">
        <f ca="1"/>
        <v>#N/A</v>
      </c>
      <c r="AA2800" s="685"/>
      <c r="AB2800" s="684"/>
    </row>
    <row r="2801" spans="22:28" x14ac:dyDescent="0.2">
      <c r="V2801" s="687"/>
      <c r="W2801" s="686" t="str">
        <f t="shared" si="50"/>
        <v>1w</v>
      </c>
      <c r="X2801" s="682" t="e">
        <f ca="1">_xll.qlCalendarAdvance(Calendar,X2800,W2801,"f",FALSE)</f>
        <v>#NAME?</v>
      </c>
      <c r="Y2801" s="681" t="e">
        <f ca="1">_xll.qlCalendarAdvance(Calendar,X2801,NDays&amp;"D")</f>
        <v>#NAME?</v>
      </c>
      <c r="Z2801" s="680" t="e">
        <f ca="1"/>
        <v>#N/A</v>
      </c>
      <c r="AA2801" s="685"/>
      <c r="AB2801" s="684"/>
    </row>
    <row r="2802" spans="22:28" x14ac:dyDescent="0.2">
      <c r="V2802" s="687"/>
      <c r="W2802" s="686" t="str">
        <f t="shared" si="50"/>
        <v>1w</v>
      </c>
      <c r="X2802" s="682" t="e">
        <f ca="1">_xll.qlCalendarAdvance(Calendar,X2801,W2802,"f",FALSE)</f>
        <v>#NAME?</v>
      </c>
      <c r="Y2802" s="681" t="e">
        <f ca="1">_xll.qlCalendarAdvance(Calendar,X2802,NDays&amp;"D")</f>
        <v>#NAME?</v>
      </c>
      <c r="Z2802" s="680" t="e">
        <f ca="1"/>
        <v>#N/A</v>
      </c>
      <c r="AA2802" s="685"/>
      <c r="AB2802" s="684"/>
    </row>
    <row r="2803" spans="22:28" x14ac:dyDescent="0.2">
      <c r="V2803" s="687"/>
      <c r="W2803" s="686" t="str">
        <f t="shared" si="50"/>
        <v>1w</v>
      </c>
      <c r="X2803" s="682" t="e">
        <f ca="1">_xll.qlCalendarAdvance(Calendar,X2802,W2803,"f",FALSE)</f>
        <v>#NAME?</v>
      </c>
      <c r="Y2803" s="681" t="e">
        <f ca="1">_xll.qlCalendarAdvance(Calendar,X2803,NDays&amp;"D")</f>
        <v>#NAME?</v>
      </c>
      <c r="Z2803" s="680" t="e">
        <f ca="1"/>
        <v>#N/A</v>
      </c>
      <c r="AA2803" s="685"/>
      <c r="AB2803" s="684"/>
    </row>
    <row r="2804" spans="22:28" x14ac:dyDescent="0.2">
      <c r="V2804" s="687"/>
      <c r="W2804" s="686" t="str">
        <f t="shared" si="50"/>
        <v>1w</v>
      </c>
      <c r="X2804" s="682" t="e">
        <f ca="1">_xll.qlCalendarAdvance(Calendar,X2803,W2804,"f",FALSE)</f>
        <v>#NAME?</v>
      </c>
      <c r="Y2804" s="681" t="e">
        <f ca="1">_xll.qlCalendarAdvance(Calendar,X2804,NDays&amp;"D")</f>
        <v>#NAME?</v>
      </c>
      <c r="Z2804" s="680" t="e">
        <f ca="1"/>
        <v>#N/A</v>
      </c>
      <c r="AA2804" s="685"/>
      <c r="AB2804" s="684"/>
    </row>
    <row r="2805" spans="22:28" x14ac:dyDescent="0.2">
      <c r="V2805" s="687"/>
      <c r="W2805" s="686" t="str">
        <f t="shared" si="50"/>
        <v>1w</v>
      </c>
      <c r="X2805" s="682" t="e">
        <f ca="1">_xll.qlCalendarAdvance(Calendar,X2804,W2805,"f",FALSE)</f>
        <v>#NAME?</v>
      </c>
      <c r="Y2805" s="681" t="e">
        <f ca="1">_xll.qlCalendarAdvance(Calendar,X2805,NDays&amp;"D")</f>
        <v>#NAME?</v>
      </c>
      <c r="Z2805" s="680" t="e">
        <f ca="1"/>
        <v>#N/A</v>
      </c>
      <c r="AA2805" s="685"/>
      <c r="AB2805" s="684"/>
    </row>
    <row r="2806" spans="22:28" x14ac:dyDescent="0.2">
      <c r="V2806" s="687"/>
      <c r="W2806" s="686" t="str">
        <f t="shared" si="50"/>
        <v>1w</v>
      </c>
      <c r="X2806" s="682" t="e">
        <f ca="1">_xll.qlCalendarAdvance(Calendar,X2805,W2806,"f",FALSE)</f>
        <v>#NAME?</v>
      </c>
      <c r="Y2806" s="681" t="e">
        <f ca="1">_xll.qlCalendarAdvance(Calendar,X2806,NDays&amp;"D")</f>
        <v>#NAME?</v>
      </c>
      <c r="Z2806" s="680" t="e">
        <f ca="1"/>
        <v>#N/A</v>
      </c>
      <c r="AA2806" s="685"/>
      <c r="AB2806" s="684"/>
    </row>
    <row r="2807" spans="22:28" x14ac:dyDescent="0.2">
      <c r="V2807" s="687"/>
      <c r="W2807" s="686" t="str">
        <f t="shared" si="50"/>
        <v>1w</v>
      </c>
      <c r="X2807" s="682" t="e">
        <f ca="1">_xll.qlCalendarAdvance(Calendar,X2806,W2807,"f",FALSE)</f>
        <v>#NAME?</v>
      </c>
      <c r="Y2807" s="681" t="e">
        <f ca="1">_xll.qlCalendarAdvance(Calendar,X2807,NDays&amp;"D")</f>
        <v>#NAME?</v>
      </c>
      <c r="Z2807" s="680" t="e">
        <f ca="1"/>
        <v>#N/A</v>
      </c>
      <c r="AA2807" s="685"/>
      <c r="AB2807" s="684"/>
    </row>
    <row r="2808" spans="22:28" x14ac:dyDescent="0.2">
      <c r="V2808" s="687"/>
      <c r="W2808" s="686" t="str">
        <f t="shared" si="50"/>
        <v>1w</v>
      </c>
      <c r="X2808" s="682" t="e">
        <f ca="1">_xll.qlCalendarAdvance(Calendar,X2807,W2808,"f",FALSE)</f>
        <v>#NAME?</v>
      </c>
      <c r="Y2808" s="681" t="e">
        <f ca="1">_xll.qlCalendarAdvance(Calendar,X2808,NDays&amp;"D")</f>
        <v>#NAME?</v>
      </c>
      <c r="Z2808" s="680" t="e">
        <f ca="1"/>
        <v>#N/A</v>
      </c>
      <c r="AA2808" s="685"/>
      <c r="AB2808" s="684"/>
    </row>
    <row r="2809" spans="22:28" x14ac:dyDescent="0.2">
      <c r="V2809" s="687"/>
      <c r="W2809" s="686" t="str">
        <f t="shared" si="50"/>
        <v>1w</v>
      </c>
      <c r="X2809" s="682" t="e">
        <f ca="1">_xll.qlCalendarAdvance(Calendar,X2808,W2809,"f",FALSE)</f>
        <v>#NAME?</v>
      </c>
      <c r="Y2809" s="681" t="e">
        <f ca="1">_xll.qlCalendarAdvance(Calendar,X2809,NDays&amp;"D")</f>
        <v>#NAME?</v>
      </c>
      <c r="Z2809" s="680" t="e">
        <f ca="1"/>
        <v>#N/A</v>
      </c>
      <c r="AA2809" s="685"/>
      <c r="AB2809" s="684"/>
    </row>
    <row r="2810" spans="22:28" x14ac:dyDescent="0.2">
      <c r="V2810" s="687"/>
      <c r="W2810" s="686" t="str">
        <f t="shared" si="50"/>
        <v>1w</v>
      </c>
      <c r="X2810" s="682" t="e">
        <f ca="1">_xll.qlCalendarAdvance(Calendar,X2809,W2810,"f",FALSE)</f>
        <v>#NAME?</v>
      </c>
      <c r="Y2810" s="681" t="e">
        <f ca="1">_xll.qlCalendarAdvance(Calendar,X2810,NDays&amp;"D")</f>
        <v>#NAME?</v>
      </c>
      <c r="Z2810" s="680" t="e">
        <f ca="1"/>
        <v>#N/A</v>
      </c>
      <c r="AA2810" s="685"/>
      <c r="AB2810" s="684"/>
    </row>
    <row r="2811" spans="22:28" x14ac:dyDescent="0.2">
      <c r="V2811" s="687"/>
      <c r="W2811" s="686" t="str">
        <f t="shared" si="50"/>
        <v>1w</v>
      </c>
      <c r="X2811" s="682" t="e">
        <f ca="1">_xll.qlCalendarAdvance(Calendar,X2810,W2811,"f",FALSE)</f>
        <v>#NAME?</v>
      </c>
      <c r="Y2811" s="681" t="e">
        <f ca="1">_xll.qlCalendarAdvance(Calendar,X2811,NDays&amp;"D")</f>
        <v>#NAME?</v>
      </c>
      <c r="Z2811" s="680" t="e">
        <f ca="1"/>
        <v>#N/A</v>
      </c>
      <c r="AA2811" s="685"/>
      <c r="AB2811" s="684"/>
    </row>
    <row r="2812" spans="22:28" x14ac:dyDescent="0.2">
      <c r="V2812" s="687"/>
      <c r="W2812" s="686" t="str">
        <f t="shared" si="50"/>
        <v>1w</v>
      </c>
      <c r="X2812" s="682" t="e">
        <f ca="1">_xll.qlCalendarAdvance(Calendar,X2811,W2812,"f",FALSE)</f>
        <v>#NAME?</v>
      </c>
      <c r="Y2812" s="681" t="e">
        <f ca="1">_xll.qlCalendarAdvance(Calendar,X2812,NDays&amp;"D")</f>
        <v>#NAME?</v>
      </c>
      <c r="Z2812" s="680" t="e">
        <f ca="1"/>
        <v>#N/A</v>
      </c>
      <c r="AA2812" s="685"/>
      <c r="AB2812" s="684"/>
    </row>
    <row r="2813" spans="22:28" x14ac:dyDescent="0.2">
      <c r="V2813" s="687"/>
      <c r="W2813" s="686" t="str">
        <f t="shared" si="50"/>
        <v>1w</v>
      </c>
      <c r="X2813" s="682" t="e">
        <f ca="1">_xll.qlCalendarAdvance(Calendar,X2812,W2813,"f",FALSE)</f>
        <v>#NAME?</v>
      </c>
      <c r="Y2813" s="681" t="e">
        <f ca="1">_xll.qlCalendarAdvance(Calendar,X2813,NDays&amp;"D")</f>
        <v>#NAME?</v>
      </c>
      <c r="Z2813" s="680" t="e">
        <f ca="1"/>
        <v>#N/A</v>
      </c>
      <c r="AA2813" s="685"/>
      <c r="AB2813" s="684"/>
    </row>
    <row r="2814" spans="22:28" x14ac:dyDescent="0.2">
      <c r="V2814" s="687"/>
      <c r="W2814" s="686" t="str">
        <f t="shared" si="50"/>
        <v>1w</v>
      </c>
      <c r="X2814" s="682" t="e">
        <f ca="1">_xll.qlCalendarAdvance(Calendar,X2813,W2814,"f",FALSE)</f>
        <v>#NAME?</v>
      </c>
      <c r="Y2814" s="681" t="e">
        <f ca="1">_xll.qlCalendarAdvance(Calendar,X2814,NDays&amp;"D")</f>
        <v>#NAME?</v>
      </c>
      <c r="Z2814" s="680" t="e">
        <f ca="1"/>
        <v>#N/A</v>
      </c>
      <c r="AA2814" s="685"/>
      <c r="AB2814" s="684"/>
    </row>
    <row r="2815" spans="22:28" x14ac:dyDescent="0.2">
      <c r="V2815" s="687"/>
      <c r="W2815" s="686" t="str">
        <f t="shared" si="50"/>
        <v>1w</v>
      </c>
      <c r="X2815" s="682" t="e">
        <f ca="1">_xll.qlCalendarAdvance(Calendar,X2814,W2815,"f",FALSE)</f>
        <v>#NAME?</v>
      </c>
      <c r="Y2815" s="681" t="e">
        <f ca="1">_xll.qlCalendarAdvance(Calendar,X2815,NDays&amp;"D")</f>
        <v>#NAME?</v>
      </c>
      <c r="Z2815" s="680" t="e">
        <f ca="1"/>
        <v>#N/A</v>
      </c>
      <c r="AA2815" s="685"/>
      <c r="AB2815" s="684"/>
    </row>
    <row r="2816" spans="22:28" x14ac:dyDescent="0.2">
      <c r="V2816" s="687"/>
      <c r="W2816" s="686" t="str">
        <f t="shared" si="50"/>
        <v>1w</v>
      </c>
      <c r="X2816" s="682" t="e">
        <f ca="1">_xll.qlCalendarAdvance(Calendar,X2815,W2816,"f",FALSE)</f>
        <v>#NAME?</v>
      </c>
      <c r="Y2816" s="681" t="e">
        <f ca="1">_xll.qlCalendarAdvance(Calendar,X2816,NDays&amp;"D")</f>
        <v>#NAME?</v>
      </c>
      <c r="Z2816" s="680" t="e">
        <f ca="1"/>
        <v>#N/A</v>
      </c>
      <c r="AA2816" s="685"/>
      <c r="AB2816" s="684"/>
    </row>
    <row r="2817" spans="22:28" x14ac:dyDescent="0.2">
      <c r="V2817" s="687"/>
      <c r="W2817" s="686" t="str">
        <f t="shared" si="50"/>
        <v>1w</v>
      </c>
      <c r="X2817" s="682" t="e">
        <f ca="1">_xll.qlCalendarAdvance(Calendar,X2816,W2817,"f",FALSE)</f>
        <v>#NAME?</v>
      </c>
      <c r="Y2817" s="681" t="e">
        <f ca="1">_xll.qlCalendarAdvance(Calendar,X2817,NDays&amp;"D")</f>
        <v>#NAME?</v>
      </c>
      <c r="Z2817" s="680" t="e">
        <f ca="1"/>
        <v>#N/A</v>
      </c>
      <c r="AA2817" s="685"/>
      <c r="AB2817" s="684"/>
    </row>
    <row r="2818" spans="22:28" x14ac:dyDescent="0.2">
      <c r="V2818" s="687"/>
      <c r="W2818" s="686" t="str">
        <f t="shared" si="50"/>
        <v>1w</v>
      </c>
      <c r="X2818" s="682" t="e">
        <f ca="1">_xll.qlCalendarAdvance(Calendar,X2817,W2818,"f",FALSE)</f>
        <v>#NAME?</v>
      </c>
      <c r="Y2818" s="681" t="e">
        <f ca="1">_xll.qlCalendarAdvance(Calendar,X2818,NDays&amp;"D")</f>
        <v>#NAME?</v>
      </c>
      <c r="Z2818" s="680" t="e">
        <f ca="1"/>
        <v>#N/A</v>
      </c>
      <c r="AA2818" s="685"/>
      <c r="AB2818" s="684"/>
    </row>
    <row r="2819" spans="22:28" x14ac:dyDescent="0.2">
      <c r="V2819" s="687"/>
      <c r="W2819" s="686" t="str">
        <f t="shared" si="50"/>
        <v>1w</v>
      </c>
      <c r="X2819" s="682" t="e">
        <f ca="1">_xll.qlCalendarAdvance(Calendar,X2818,W2819,"f",FALSE)</f>
        <v>#NAME?</v>
      </c>
      <c r="Y2819" s="681" t="e">
        <f ca="1">_xll.qlCalendarAdvance(Calendar,X2819,NDays&amp;"D")</f>
        <v>#NAME?</v>
      </c>
      <c r="Z2819" s="680" t="e">
        <f ca="1"/>
        <v>#N/A</v>
      </c>
      <c r="AA2819" s="685"/>
      <c r="AB2819" s="684"/>
    </row>
    <row r="2820" spans="22:28" x14ac:dyDescent="0.2">
      <c r="V2820" s="687"/>
      <c r="W2820" s="686" t="str">
        <f t="shared" si="50"/>
        <v>1w</v>
      </c>
      <c r="X2820" s="682" t="e">
        <f ca="1">_xll.qlCalendarAdvance(Calendar,X2819,W2820,"f",FALSE)</f>
        <v>#NAME?</v>
      </c>
      <c r="Y2820" s="681" t="e">
        <f ca="1">_xll.qlCalendarAdvance(Calendar,X2820,NDays&amp;"D")</f>
        <v>#NAME?</v>
      </c>
      <c r="Z2820" s="680" t="e">
        <f ca="1"/>
        <v>#N/A</v>
      </c>
      <c r="AA2820" s="685"/>
      <c r="AB2820" s="684"/>
    </row>
    <row r="2821" spans="22:28" x14ac:dyDescent="0.2">
      <c r="V2821" s="687"/>
      <c r="W2821" s="686" t="str">
        <f t="shared" si="50"/>
        <v>1w</v>
      </c>
      <c r="X2821" s="682" t="e">
        <f ca="1">_xll.qlCalendarAdvance(Calendar,X2820,W2821,"f",FALSE)</f>
        <v>#NAME?</v>
      </c>
      <c r="Y2821" s="681" t="e">
        <f ca="1">_xll.qlCalendarAdvance(Calendar,X2821,NDays&amp;"D")</f>
        <v>#NAME?</v>
      </c>
      <c r="Z2821" s="680" t="e">
        <f ca="1"/>
        <v>#N/A</v>
      </c>
      <c r="AA2821" s="685"/>
      <c r="AB2821" s="684"/>
    </row>
    <row r="2822" spans="22:28" x14ac:dyDescent="0.2">
      <c r="V2822" s="687"/>
      <c r="W2822" s="686" t="str">
        <f t="shared" si="50"/>
        <v>1w</v>
      </c>
      <c r="X2822" s="682" t="e">
        <f ca="1">_xll.qlCalendarAdvance(Calendar,X2821,W2822,"f",FALSE)</f>
        <v>#NAME?</v>
      </c>
      <c r="Y2822" s="681" t="e">
        <f ca="1">_xll.qlCalendarAdvance(Calendar,X2822,NDays&amp;"D")</f>
        <v>#NAME?</v>
      </c>
      <c r="Z2822" s="680" t="e">
        <f ca="1"/>
        <v>#N/A</v>
      </c>
      <c r="AA2822" s="685"/>
      <c r="AB2822" s="684"/>
    </row>
    <row r="2823" spans="22:28" x14ac:dyDescent="0.2">
      <c r="V2823" s="687"/>
      <c r="W2823" s="686" t="str">
        <f t="shared" si="50"/>
        <v>1w</v>
      </c>
      <c r="X2823" s="682" t="e">
        <f ca="1">_xll.qlCalendarAdvance(Calendar,X2822,W2823,"f",FALSE)</f>
        <v>#NAME?</v>
      </c>
      <c r="Y2823" s="681" t="e">
        <f ca="1">_xll.qlCalendarAdvance(Calendar,X2823,NDays&amp;"D")</f>
        <v>#NAME?</v>
      </c>
      <c r="Z2823" s="680" t="e">
        <f ca="1"/>
        <v>#N/A</v>
      </c>
      <c r="AA2823" s="685"/>
      <c r="AB2823" s="684"/>
    </row>
    <row r="2824" spans="22:28" x14ac:dyDescent="0.2">
      <c r="V2824" s="687"/>
      <c r="W2824" s="686" t="str">
        <f t="shared" si="50"/>
        <v>1w</v>
      </c>
      <c r="X2824" s="682" t="e">
        <f ca="1">_xll.qlCalendarAdvance(Calendar,X2823,W2824,"f",FALSE)</f>
        <v>#NAME?</v>
      </c>
      <c r="Y2824" s="681" t="e">
        <f ca="1">_xll.qlCalendarAdvance(Calendar,X2824,NDays&amp;"D")</f>
        <v>#NAME?</v>
      </c>
      <c r="Z2824" s="680" t="e">
        <f ca="1"/>
        <v>#N/A</v>
      </c>
      <c r="AA2824" s="685"/>
      <c r="AB2824" s="684"/>
    </row>
    <row r="2825" spans="22:28" x14ac:dyDescent="0.2">
      <c r="V2825" s="687"/>
      <c r="W2825" s="686" t="str">
        <f t="shared" si="50"/>
        <v>1w</v>
      </c>
      <c r="X2825" s="682" t="e">
        <f ca="1">_xll.qlCalendarAdvance(Calendar,X2824,W2825,"f",FALSE)</f>
        <v>#NAME?</v>
      </c>
      <c r="Y2825" s="681" t="e">
        <f ca="1">_xll.qlCalendarAdvance(Calendar,X2825,NDays&amp;"D")</f>
        <v>#NAME?</v>
      </c>
      <c r="Z2825" s="680" t="e">
        <f ca="1"/>
        <v>#N/A</v>
      </c>
      <c r="AA2825" s="685"/>
      <c r="AB2825" s="684"/>
    </row>
    <row r="2826" spans="22:28" x14ac:dyDescent="0.2">
      <c r="V2826" s="687"/>
      <c r="W2826" s="686" t="str">
        <f t="shared" si="50"/>
        <v>1w</v>
      </c>
      <c r="X2826" s="682" t="e">
        <f ca="1">_xll.qlCalendarAdvance(Calendar,X2825,W2826,"f",FALSE)</f>
        <v>#NAME?</v>
      </c>
      <c r="Y2826" s="681" t="e">
        <f ca="1">_xll.qlCalendarAdvance(Calendar,X2826,NDays&amp;"D")</f>
        <v>#NAME?</v>
      </c>
      <c r="Z2826" s="680" t="e">
        <f ca="1"/>
        <v>#N/A</v>
      </c>
      <c r="AA2826" s="685"/>
      <c r="AB2826" s="684"/>
    </row>
    <row r="2827" spans="22:28" x14ac:dyDescent="0.2">
      <c r="V2827" s="687"/>
      <c r="W2827" s="686" t="str">
        <f t="shared" si="50"/>
        <v>1w</v>
      </c>
      <c r="X2827" s="682" t="e">
        <f ca="1">_xll.qlCalendarAdvance(Calendar,X2826,W2827,"f",FALSE)</f>
        <v>#NAME?</v>
      </c>
      <c r="Y2827" s="681" t="e">
        <f ca="1">_xll.qlCalendarAdvance(Calendar,X2827,NDays&amp;"D")</f>
        <v>#NAME?</v>
      </c>
      <c r="Z2827" s="680" t="e">
        <f ca="1"/>
        <v>#N/A</v>
      </c>
      <c r="AA2827" s="685"/>
      <c r="AB2827" s="684"/>
    </row>
    <row r="2828" spans="22:28" x14ac:dyDescent="0.2">
      <c r="V2828" s="687"/>
      <c r="W2828" s="686" t="str">
        <f t="shared" si="50"/>
        <v>1w</v>
      </c>
      <c r="X2828" s="682" t="e">
        <f ca="1">_xll.qlCalendarAdvance(Calendar,X2827,W2828,"f",FALSE)</f>
        <v>#NAME?</v>
      </c>
      <c r="Y2828" s="681" t="e">
        <f ca="1">_xll.qlCalendarAdvance(Calendar,X2828,NDays&amp;"D")</f>
        <v>#NAME?</v>
      </c>
      <c r="Z2828" s="680" t="e">
        <f ca="1"/>
        <v>#N/A</v>
      </c>
      <c r="AA2828" s="685"/>
      <c r="AB2828" s="684"/>
    </row>
    <row r="2829" spans="22:28" x14ac:dyDescent="0.2">
      <c r="V2829" s="687"/>
      <c r="W2829" s="686" t="str">
        <f t="shared" si="50"/>
        <v>1w</v>
      </c>
      <c r="X2829" s="682" t="e">
        <f ca="1">_xll.qlCalendarAdvance(Calendar,X2828,W2829,"f",FALSE)</f>
        <v>#NAME?</v>
      </c>
      <c r="Y2829" s="681" t="e">
        <f ca="1">_xll.qlCalendarAdvance(Calendar,X2829,NDays&amp;"D")</f>
        <v>#NAME?</v>
      </c>
      <c r="Z2829" s="680" t="e">
        <f ca="1"/>
        <v>#N/A</v>
      </c>
      <c r="AA2829" s="685"/>
      <c r="AB2829" s="684"/>
    </row>
    <row r="2830" spans="22:28" x14ac:dyDescent="0.2">
      <c r="V2830" s="687"/>
      <c r="W2830" s="686" t="str">
        <f t="shared" si="50"/>
        <v>1w</v>
      </c>
      <c r="X2830" s="682" t="e">
        <f ca="1">_xll.qlCalendarAdvance(Calendar,X2829,W2830,"f",FALSE)</f>
        <v>#NAME?</v>
      </c>
      <c r="Y2830" s="681" t="e">
        <f ca="1">_xll.qlCalendarAdvance(Calendar,X2830,NDays&amp;"D")</f>
        <v>#NAME?</v>
      </c>
      <c r="Z2830" s="680" t="e">
        <f ca="1"/>
        <v>#N/A</v>
      </c>
      <c r="AA2830" s="685"/>
      <c r="AB2830" s="684"/>
    </row>
    <row r="2831" spans="22:28" x14ac:dyDescent="0.2">
      <c r="V2831" s="687"/>
      <c r="W2831" s="686" t="str">
        <f t="shared" si="50"/>
        <v>1w</v>
      </c>
      <c r="X2831" s="682" t="e">
        <f ca="1">_xll.qlCalendarAdvance(Calendar,X2830,W2831,"f",FALSE)</f>
        <v>#NAME?</v>
      </c>
      <c r="Y2831" s="681" t="e">
        <f ca="1">_xll.qlCalendarAdvance(Calendar,X2831,NDays&amp;"D")</f>
        <v>#NAME?</v>
      </c>
      <c r="Z2831" s="680" t="e">
        <f ca="1"/>
        <v>#N/A</v>
      </c>
      <c r="AA2831" s="685"/>
      <c r="AB2831" s="684"/>
    </row>
    <row r="2832" spans="22:28" x14ac:dyDescent="0.2">
      <c r="V2832" s="687"/>
      <c r="W2832" s="686" t="str">
        <f t="shared" si="50"/>
        <v>1w</v>
      </c>
      <c r="X2832" s="682" t="e">
        <f ca="1">_xll.qlCalendarAdvance(Calendar,X2831,W2832,"f",FALSE)</f>
        <v>#NAME?</v>
      </c>
      <c r="Y2832" s="681" t="e">
        <f ca="1">_xll.qlCalendarAdvance(Calendar,X2832,NDays&amp;"D")</f>
        <v>#NAME?</v>
      </c>
      <c r="Z2832" s="680" t="e">
        <f ca="1"/>
        <v>#N/A</v>
      </c>
      <c r="AA2832" s="685"/>
      <c r="AB2832" s="684"/>
    </row>
    <row r="2833" spans="22:28" x14ac:dyDescent="0.2">
      <c r="V2833" s="687"/>
      <c r="W2833" s="686" t="str">
        <f t="shared" si="50"/>
        <v>1w</v>
      </c>
      <c r="X2833" s="682" t="e">
        <f ca="1">_xll.qlCalendarAdvance(Calendar,X2832,W2833,"f",FALSE)</f>
        <v>#NAME?</v>
      </c>
      <c r="Y2833" s="681" t="e">
        <f ca="1">_xll.qlCalendarAdvance(Calendar,X2833,NDays&amp;"D")</f>
        <v>#NAME?</v>
      </c>
      <c r="Z2833" s="680" t="e">
        <f ca="1"/>
        <v>#N/A</v>
      </c>
      <c r="AA2833" s="685"/>
      <c r="AB2833" s="684"/>
    </row>
    <row r="2834" spans="22:28" x14ac:dyDescent="0.2">
      <c r="V2834" s="687"/>
      <c r="W2834" s="686" t="str">
        <f t="shared" ref="W2834:W2897" si="51">W2833</f>
        <v>1w</v>
      </c>
      <c r="X2834" s="682" t="e">
        <f ca="1">_xll.qlCalendarAdvance(Calendar,X2833,W2834,"f",FALSE)</f>
        <v>#NAME?</v>
      </c>
      <c r="Y2834" s="681" t="e">
        <f ca="1">_xll.qlCalendarAdvance(Calendar,X2834,NDays&amp;"D")</f>
        <v>#NAME?</v>
      </c>
      <c r="Z2834" s="680" t="e">
        <f ca="1"/>
        <v>#N/A</v>
      </c>
      <c r="AA2834" s="685"/>
      <c r="AB2834" s="684"/>
    </row>
    <row r="2835" spans="22:28" x14ac:dyDescent="0.2">
      <c r="V2835" s="687"/>
      <c r="W2835" s="686" t="str">
        <f t="shared" si="51"/>
        <v>1w</v>
      </c>
      <c r="X2835" s="682" t="e">
        <f ca="1">_xll.qlCalendarAdvance(Calendar,X2834,W2835,"f",FALSE)</f>
        <v>#NAME?</v>
      </c>
      <c r="Y2835" s="681" t="e">
        <f ca="1">_xll.qlCalendarAdvance(Calendar,X2835,NDays&amp;"D")</f>
        <v>#NAME?</v>
      </c>
      <c r="Z2835" s="680" t="e">
        <f ca="1"/>
        <v>#N/A</v>
      </c>
      <c r="AA2835" s="685"/>
      <c r="AB2835" s="684"/>
    </row>
    <row r="2836" spans="22:28" x14ac:dyDescent="0.2">
      <c r="V2836" s="687"/>
      <c r="W2836" s="686" t="str">
        <f t="shared" si="51"/>
        <v>1w</v>
      </c>
      <c r="X2836" s="682" t="e">
        <f ca="1">_xll.qlCalendarAdvance(Calendar,X2835,W2836,"f",FALSE)</f>
        <v>#NAME?</v>
      </c>
      <c r="Y2836" s="681" t="e">
        <f ca="1">_xll.qlCalendarAdvance(Calendar,X2836,NDays&amp;"D")</f>
        <v>#NAME?</v>
      </c>
      <c r="Z2836" s="680" t="e">
        <f ca="1"/>
        <v>#N/A</v>
      </c>
      <c r="AA2836" s="685"/>
      <c r="AB2836" s="684"/>
    </row>
    <row r="2837" spans="22:28" x14ac:dyDescent="0.2">
      <c r="V2837" s="687"/>
      <c r="W2837" s="686" t="str">
        <f t="shared" si="51"/>
        <v>1w</v>
      </c>
      <c r="X2837" s="682" t="e">
        <f ca="1">_xll.qlCalendarAdvance(Calendar,X2836,W2837,"f",FALSE)</f>
        <v>#NAME?</v>
      </c>
      <c r="Y2837" s="681" t="e">
        <f ca="1">_xll.qlCalendarAdvance(Calendar,X2837,NDays&amp;"D")</f>
        <v>#NAME?</v>
      </c>
      <c r="Z2837" s="680" t="e">
        <f ca="1"/>
        <v>#N/A</v>
      </c>
      <c r="AA2837" s="685"/>
      <c r="AB2837" s="684"/>
    </row>
    <row r="2838" spans="22:28" x14ac:dyDescent="0.2">
      <c r="V2838" s="687"/>
      <c r="W2838" s="686" t="str">
        <f t="shared" si="51"/>
        <v>1w</v>
      </c>
      <c r="X2838" s="682" t="e">
        <f ca="1">_xll.qlCalendarAdvance(Calendar,X2837,W2838,"f",FALSE)</f>
        <v>#NAME?</v>
      </c>
      <c r="Y2838" s="681" t="e">
        <f ca="1">_xll.qlCalendarAdvance(Calendar,X2838,NDays&amp;"D")</f>
        <v>#NAME?</v>
      </c>
      <c r="Z2838" s="680" t="e">
        <f ca="1"/>
        <v>#N/A</v>
      </c>
      <c r="AA2838" s="685"/>
      <c r="AB2838" s="684"/>
    </row>
    <row r="2839" spans="22:28" x14ac:dyDescent="0.2">
      <c r="V2839" s="687"/>
      <c r="W2839" s="686" t="str">
        <f t="shared" si="51"/>
        <v>1w</v>
      </c>
      <c r="X2839" s="682" t="e">
        <f ca="1">_xll.qlCalendarAdvance(Calendar,X2838,W2839,"f",FALSE)</f>
        <v>#NAME?</v>
      </c>
      <c r="Y2839" s="681" t="e">
        <f ca="1">_xll.qlCalendarAdvance(Calendar,X2839,NDays&amp;"D")</f>
        <v>#NAME?</v>
      </c>
      <c r="Z2839" s="680" t="e">
        <f ca="1"/>
        <v>#N/A</v>
      </c>
      <c r="AA2839" s="685"/>
      <c r="AB2839" s="684"/>
    </row>
    <row r="2840" spans="22:28" x14ac:dyDescent="0.2">
      <c r="V2840" s="687"/>
      <c r="W2840" s="686" t="str">
        <f t="shared" si="51"/>
        <v>1w</v>
      </c>
      <c r="X2840" s="682" t="e">
        <f ca="1">_xll.qlCalendarAdvance(Calendar,X2839,W2840,"f",FALSE)</f>
        <v>#NAME?</v>
      </c>
      <c r="Y2840" s="681" t="e">
        <f ca="1">_xll.qlCalendarAdvance(Calendar,X2840,NDays&amp;"D")</f>
        <v>#NAME?</v>
      </c>
      <c r="Z2840" s="680" t="e">
        <f ca="1"/>
        <v>#N/A</v>
      </c>
      <c r="AA2840" s="685"/>
      <c r="AB2840" s="684"/>
    </row>
    <row r="2841" spans="22:28" x14ac:dyDescent="0.2">
      <c r="V2841" s="687"/>
      <c r="W2841" s="686" t="str">
        <f t="shared" si="51"/>
        <v>1w</v>
      </c>
      <c r="X2841" s="682" t="e">
        <f ca="1">_xll.qlCalendarAdvance(Calendar,X2840,W2841,"f",FALSE)</f>
        <v>#NAME?</v>
      </c>
      <c r="Y2841" s="681" t="e">
        <f ca="1">_xll.qlCalendarAdvance(Calendar,X2841,NDays&amp;"D")</f>
        <v>#NAME?</v>
      </c>
      <c r="Z2841" s="680" t="e">
        <f ca="1"/>
        <v>#N/A</v>
      </c>
      <c r="AA2841" s="685"/>
      <c r="AB2841" s="684"/>
    </row>
    <row r="2842" spans="22:28" x14ac:dyDescent="0.2">
      <c r="V2842" s="687"/>
      <c r="W2842" s="686" t="str">
        <f t="shared" si="51"/>
        <v>1w</v>
      </c>
      <c r="X2842" s="682" t="e">
        <f ca="1">_xll.qlCalendarAdvance(Calendar,X2841,W2842,"f",FALSE)</f>
        <v>#NAME?</v>
      </c>
      <c r="Y2842" s="681" t="e">
        <f ca="1">_xll.qlCalendarAdvance(Calendar,X2842,NDays&amp;"D")</f>
        <v>#NAME?</v>
      </c>
      <c r="Z2842" s="680" t="e">
        <f ca="1"/>
        <v>#N/A</v>
      </c>
      <c r="AA2842" s="685"/>
      <c r="AB2842" s="684"/>
    </row>
    <row r="2843" spans="22:28" x14ac:dyDescent="0.2">
      <c r="V2843" s="687"/>
      <c r="W2843" s="686" t="str">
        <f t="shared" si="51"/>
        <v>1w</v>
      </c>
      <c r="X2843" s="682" t="e">
        <f ca="1">_xll.qlCalendarAdvance(Calendar,X2842,W2843,"f",FALSE)</f>
        <v>#NAME?</v>
      </c>
      <c r="Y2843" s="681" t="e">
        <f ca="1">_xll.qlCalendarAdvance(Calendar,X2843,NDays&amp;"D")</f>
        <v>#NAME?</v>
      </c>
      <c r="Z2843" s="680" t="e">
        <f ca="1"/>
        <v>#N/A</v>
      </c>
      <c r="AA2843" s="685"/>
      <c r="AB2843" s="684"/>
    </row>
    <row r="2844" spans="22:28" x14ac:dyDescent="0.2">
      <c r="V2844" s="687"/>
      <c r="W2844" s="686" t="str">
        <f t="shared" si="51"/>
        <v>1w</v>
      </c>
      <c r="X2844" s="682" t="e">
        <f ca="1">_xll.qlCalendarAdvance(Calendar,X2843,W2844,"f",FALSE)</f>
        <v>#NAME?</v>
      </c>
      <c r="Y2844" s="681" t="e">
        <f ca="1">_xll.qlCalendarAdvance(Calendar,X2844,NDays&amp;"D")</f>
        <v>#NAME?</v>
      </c>
      <c r="Z2844" s="680" t="e">
        <f ca="1"/>
        <v>#N/A</v>
      </c>
      <c r="AA2844" s="685"/>
      <c r="AB2844" s="684"/>
    </row>
    <row r="2845" spans="22:28" x14ac:dyDescent="0.2">
      <c r="V2845" s="687"/>
      <c r="W2845" s="686" t="str">
        <f t="shared" si="51"/>
        <v>1w</v>
      </c>
      <c r="X2845" s="682" t="e">
        <f ca="1">_xll.qlCalendarAdvance(Calendar,X2844,W2845,"f",FALSE)</f>
        <v>#NAME?</v>
      </c>
      <c r="Y2845" s="681" t="e">
        <f ca="1">_xll.qlCalendarAdvance(Calendar,X2845,NDays&amp;"D")</f>
        <v>#NAME?</v>
      </c>
      <c r="Z2845" s="680" t="e">
        <f ca="1"/>
        <v>#N/A</v>
      </c>
      <c r="AA2845" s="685"/>
      <c r="AB2845" s="684"/>
    </row>
    <row r="2846" spans="22:28" x14ac:dyDescent="0.2">
      <c r="V2846" s="687"/>
      <c r="W2846" s="686" t="str">
        <f t="shared" si="51"/>
        <v>1w</v>
      </c>
      <c r="X2846" s="682" t="e">
        <f ca="1">_xll.qlCalendarAdvance(Calendar,X2845,W2846,"f",FALSE)</f>
        <v>#NAME?</v>
      </c>
      <c r="Y2846" s="681" t="e">
        <f ca="1">_xll.qlCalendarAdvance(Calendar,X2846,NDays&amp;"D")</f>
        <v>#NAME?</v>
      </c>
      <c r="Z2846" s="680" t="e">
        <f ca="1"/>
        <v>#N/A</v>
      </c>
      <c r="AA2846" s="685"/>
      <c r="AB2846" s="684"/>
    </row>
    <row r="2847" spans="22:28" x14ac:dyDescent="0.2">
      <c r="V2847" s="687"/>
      <c r="W2847" s="686" t="str">
        <f t="shared" si="51"/>
        <v>1w</v>
      </c>
      <c r="X2847" s="682" t="e">
        <f ca="1">_xll.qlCalendarAdvance(Calendar,X2846,W2847,"f",FALSE)</f>
        <v>#NAME?</v>
      </c>
      <c r="Y2847" s="681" t="e">
        <f ca="1">_xll.qlCalendarAdvance(Calendar,X2847,NDays&amp;"D")</f>
        <v>#NAME?</v>
      </c>
      <c r="Z2847" s="680" t="e">
        <f ca="1"/>
        <v>#N/A</v>
      </c>
      <c r="AA2847" s="685"/>
      <c r="AB2847" s="684"/>
    </row>
    <row r="2848" spans="22:28" x14ac:dyDescent="0.2">
      <c r="V2848" s="687"/>
      <c r="W2848" s="686" t="str">
        <f t="shared" si="51"/>
        <v>1w</v>
      </c>
      <c r="X2848" s="682" t="e">
        <f ca="1">_xll.qlCalendarAdvance(Calendar,X2847,W2848,"f",FALSE)</f>
        <v>#NAME?</v>
      </c>
      <c r="Y2848" s="681" t="e">
        <f ca="1">_xll.qlCalendarAdvance(Calendar,X2848,NDays&amp;"D")</f>
        <v>#NAME?</v>
      </c>
      <c r="Z2848" s="680" t="e">
        <f ca="1"/>
        <v>#N/A</v>
      </c>
      <c r="AA2848" s="685"/>
      <c r="AB2848" s="684"/>
    </row>
    <row r="2849" spans="22:28" x14ac:dyDescent="0.2">
      <c r="V2849" s="687"/>
      <c r="W2849" s="686" t="str">
        <f t="shared" si="51"/>
        <v>1w</v>
      </c>
      <c r="X2849" s="682" t="e">
        <f ca="1">_xll.qlCalendarAdvance(Calendar,X2848,W2849,"f",FALSE)</f>
        <v>#NAME?</v>
      </c>
      <c r="Y2849" s="681" t="e">
        <f ca="1">_xll.qlCalendarAdvance(Calendar,X2849,NDays&amp;"D")</f>
        <v>#NAME?</v>
      </c>
      <c r="Z2849" s="680" t="e">
        <f ca="1"/>
        <v>#N/A</v>
      </c>
      <c r="AA2849" s="685"/>
      <c r="AB2849" s="684"/>
    </row>
    <row r="2850" spans="22:28" x14ac:dyDescent="0.2">
      <c r="V2850" s="687"/>
      <c r="W2850" s="686" t="str">
        <f t="shared" si="51"/>
        <v>1w</v>
      </c>
      <c r="X2850" s="682" t="e">
        <f ca="1">_xll.qlCalendarAdvance(Calendar,X2849,W2850,"f",FALSE)</f>
        <v>#NAME?</v>
      </c>
      <c r="Y2850" s="681" t="e">
        <f ca="1">_xll.qlCalendarAdvance(Calendar,X2850,NDays&amp;"D")</f>
        <v>#NAME?</v>
      </c>
      <c r="Z2850" s="680" t="e">
        <f ca="1"/>
        <v>#N/A</v>
      </c>
      <c r="AA2850" s="685"/>
      <c r="AB2850" s="684"/>
    </row>
    <row r="2851" spans="22:28" x14ac:dyDescent="0.2">
      <c r="V2851" s="687"/>
      <c r="W2851" s="686" t="str">
        <f t="shared" si="51"/>
        <v>1w</v>
      </c>
      <c r="X2851" s="682" t="e">
        <f ca="1">_xll.qlCalendarAdvance(Calendar,X2850,W2851,"f",FALSE)</f>
        <v>#NAME?</v>
      </c>
      <c r="Y2851" s="681" t="e">
        <f ca="1">_xll.qlCalendarAdvance(Calendar,X2851,NDays&amp;"D")</f>
        <v>#NAME?</v>
      </c>
      <c r="Z2851" s="680" t="e">
        <f ca="1"/>
        <v>#N/A</v>
      </c>
      <c r="AA2851" s="685"/>
      <c r="AB2851" s="684"/>
    </row>
    <row r="2852" spans="22:28" x14ac:dyDescent="0.2">
      <c r="V2852" s="687"/>
      <c r="W2852" s="686" t="str">
        <f t="shared" si="51"/>
        <v>1w</v>
      </c>
      <c r="X2852" s="682" t="e">
        <f ca="1">_xll.qlCalendarAdvance(Calendar,X2851,W2852,"f",FALSE)</f>
        <v>#NAME?</v>
      </c>
      <c r="Y2852" s="681" t="e">
        <f ca="1">_xll.qlCalendarAdvance(Calendar,X2852,NDays&amp;"D")</f>
        <v>#NAME?</v>
      </c>
      <c r="Z2852" s="680" t="e">
        <f ca="1"/>
        <v>#N/A</v>
      </c>
      <c r="AA2852" s="685"/>
      <c r="AB2852" s="684"/>
    </row>
    <row r="2853" spans="22:28" x14ac:dyDescent="0.2">
      <c r="V2853" s="687"/>
      <c r="W2853" s="686" t="str">
        <f t="shared" si="51"/>
        <v>1w</v>
      </c>
      <c r="X2853" s="682" t="e">
        <f ca="1">_xll.qlCalendarAdvance(Calendar,X2852,W2853,"f",FALSE)</f>
        <v>#NAME?</v>
      </c>
      <c r="Y2853" s="681" t="e">
        <f ca="1">_xll.qlCalendarAdvance(Calendar,X2853,NDays&amp;"D")</f>
        <v>#NAME?</v>
      </c>
      <c r="Z2853" s="680" t="e">
        <f ca="1"/>
        <v>#N/A</v>
      </c>
      <c r="AA2853" s="685"/>
      <c r="AB2853" s="684"/>
    </row>
    <row r="2854" spans="22:28" x14ac:dyDescent="0.2">
      <c r="V2854" s="687"/>
      <c r="W2854" s="686" t="str">
        <f t="shared" si="51"/>
        <v>1w</v>
      </c>
      <c r="X2854" s="682" t="e">
        <f ca="1">_xll.qlCalendarAdvance(Calendar,X2853,W2854,"f",FALSE)</f>
        <v>#NAME?</v>
      </c>
      <c r="Y2854" s="681" t="e">
        <f ca="1">_xll.qlCalendarAdvance(Calendar,X2854,NDays&amp;"D")</f>
        <v>#NAME?</v>
      </c>
      <c r="Z2854" s="680" t="e">
        <f ca="1"/>
        <v>#N/A</v>
      </c>
      <c r="AA2854" s="685"/>
      <c r="AB2854" s="684"/>
    </row>
    <row r="2855" spans="22:28" x14ac:dyDescent="0.2">
      <c r="V2855" s="687"/>
      <c r="W2855" s="686" t="str">
        <f t="shared" si="51"/>
        <v>1w</v>
      </c>
      <c r="X2855" s="682" t="e">
        <f ca="1">_xll.qlCalendarAdvance(Calendar,X2854,W2855,"f",FALSE)</f>
        <v>#NAME?</v>
      </c>
      <c r="Y2855" s="681" t="e">
        <f ca="1">_xll.qlCalendarAdvance(Calendar,X2855,NDays&amp;"D")</f>
        <v>#NAME?</v>
      </c>
      <c r="Z2855" s="680" t="e">
        <f ca="1"/>
        <v>#N/A</v>
      </c>
      <c r="AA2855" s="685"/>
      <c r="AB2855" s="684"/>
    </row>
    <row r="2856" spans="22:28" x14ac:dyDescent="0.2">
      <c r="V2856" s="687"/>
      <c r="W2856" s="686" t="str">
        <f t="shared" si="51"/>
        <v>1w</v>
      </c>
      <c r="X2856" s="682" t="e">
        <f ca="1">_xll.qlCalendarAdvance(Calendar,X2855,W2856,"f",FALSE)</f>
        <v>#NAME?</v>
      </c>
      <c r="Y2856" s="681" t="e">
        <f ca="1">_xll.qlCalendarAdvance(Calendar,X2856,NDays&amp;"D")</f>
        <v>#NAME?</v>
      </c>
      <c r="Z2856" s="680" t="e">
        <f ca="1"/>
        <v>#N/A</v>
      </c>
      <c r="AA2856" s="685"/>
      <c r="AB2856" s="684"/>
    </row>
    <row r="2857" spans="22:28" x14ac:dyDescent="0.2">
      <c r="V2857" s="687"/>
      <c r="W2857" s="686" t="str">
        <f t="shared" si="51"/>
        <v>1w</v>
      </c>
      <c r="X2857" s="682" t="e">
        <f ca="1">_xll.qlCalendarAdvance(Calendar,X2856,W2857,"f",FALSE)</f>
        <v>#NAME?</v>
      </c>
      <c r="Y2857" s="681" t="e">
        <f ca="1">_xll.qlCalendarAdvance(Calendar,X2857,NDays&amp;"D")</f>
        <v>#NAME?</v>
      </c>
      <c r="Z2857" s="680" t="e">
        <f ca="1"/>
        <v>#N/A</v>
      </c>
      <c r="AA2857" s="685"/>
      <c r="AB2857" s="684"/>
    </row>
    <row r="2858" spans="22:28" x14ac:dyDescent="0.2">
      <c r="V2858" s="687"/>
      <c r="W2858" s="686" t="str">
        <f t="shared" si="51"/>
        <v>1w</v>
      </c>
      <c r="X2858" s="682" t="e">
        <f ca="1">_xll.qlCalendarAdvance(Calendar,X2857,W2858,"f",FALSE)</f>
        <v>#NAME?</v>
      </c>
      <c r="Y2858" s="681" t="e">
        <f ca="1">_xll.qlCalendarAdvance(Calendar,X2858,NDays&amp;"D")</f>
        <v>#NAME?</v>
      </c>
      <c r="Z2858" s="680" t="e">
        <f ca="1"/>
        <v>#N/A</v>
      </c>
      <c r="AA2858" s="685"/>
      <c r="AB2858" s="684"/>
    </row>
    <row r="2859" spans="22:28" x14ac:dyDescent="0.2">
      <c r="V2859" s="687"/>
      <c r="W2859" s="686" t="str">
        <f t="shared" si="51"/>
        <v>1w</v>
      </c>
      <c r="X2859" s="682" t="e">
        <f ca="1">_xll.qlCalendarAdvance(Calendar,X2858,W2859,"f",FALSE)</f>
        <v>#NAME?</v>
      </c>
      <c r="Y2859" s="681" t="e">
        <f ca="1">_xll.qlCalendarAdvance(Calendar,X2859,NDays&amp;"D")</f>
        <v>#NAME?</v>
      </c>
      <c r="Z2859" s="680" t="e">
        <f ca="1"/>
        <v>#N/A</v>
      </c>
      <c r="AA2859" s="685"/>
      <c r="AB2859" s="684"/>
    </row>
    <row r="2860" spans="22:28" x14ac:dyDescent="0.2">
      <c r="V2860" s="687"/>
      <c r="W2860" s="686" t="str">
        <f t="shared" si="51"/>
        <v>1w</v>
      </c>
      <c r="X2860" s="682" t="e">
        <f ca="1">_xll.qlCalendarAdvance(Calendar,X2859,W2860,"f",FALSE)</f>
        <v>#NAME?</v>
      </c>
      <c r="Y2860" s="681" t="e">
        <f ca="1">_xll.qlCalendarAdvance(Calendar,X2860,NDays&amp;"D")</f>
        <v>#NAME?</v>
      </c>
      <c r="Z2860" s="680" t="e">
        <f ca="1"/>
        <v>#N/A</v>
      </c>
      <c r="AA2860" s="685"/>
      <c r="AB2860" s="684"/>
    </row>
    <row r="2861" spans="22:28" x14ac:dyDescent="0.2">
      <c r="V2861" s="687"/>
      <c r="W2861" s="686" t="str">
        <f t="shared" si="51"/>
        <v>1w</v>
      </c>
      <c r="X2861" s="682" t="e">
        <f ca="1">_xll.qlCalendarAdvance(Calendar,X2860,W2861,"f",FALSE)</f>
        <v>#NAME?</v>
      </c>
      <c r="Y2861" s="681" t="e">
        <f ca="1">_xll.qlCalendarAdvance(Calendar,X2861,NDays&amp;"D")</f>
        <v>#NAME?</v>
      </c>
      <c r="Z2861" s="680" t="e">
        <f ca="1"/>
        <v>#N/A</v>
      </c>
      <c r="AA2861" s="685"/>
      <c r="AB2861" s="684"/>
    </row>
    <row r="2862" spans="22:28" x14ac:dyDescent="0.2">
      <c r="V2862" s="687"/>
      <c r="W2862" s="686" t="str">
        <f t="shared" si="51"/>
        <v>1w</v>
      </c>
      <c r="X2862" s="682" t="e">
        <f ca="1">_xll.qlCalendarAdvance(Calendar,X2861,W2862,"f",FALSE)</f>
        <v>#NAME?</v>
      </c>
      <c r="Y2862" s="681" t="e">
        <f ca="1">_xll.qlCalendarAdvance(Calendar,X2862,NDays&amp;"D")</f>
        <v>#NAME?</v>
      </c>
      <c r="Z2862" s="680" t="e">
        <f ca="1"/>
        <v>#N/A</v>
      </c>
      <c r="AA2862" s="685"/>
      <c r="AB2862" s="684"/>
    </row>
    <row r="2863" spans="22:28" x14ac:dyDescent="0.2">
      <c r="V2863" s="687"/>
      <c r="W2863" s="686" t="str">
        <f t="shared" si="51"/>
        <v>1w</v>
      </c>
      <c r="X2863" s="682" t="e">
        <f ca="1">_xll.qlCalendarAdvance(Calendar,X2862,W2863,"f",FALSE)</f>
        <v>#NAME?</v>
      </c>
      <c r="Y2863" s="681" t="e">
        <f ca="1">_xll.qlCalendarAdvance(Calendar,X2863,NDays&amp;"D")</f>
        <v>#NAME?</v>
      </c>
      <c r="Z2863" s="680" t="e">
        <f ca="1"/>
        <v>#N/A</v>
      </c>
      <c r="AA2863" s="685"/>
      <c r="AB2863" s="684"/>
    </row>
    <row r="2864" spans="22:28" x14ac:dyDescent="0.2">
      <c r="V2864" s="687"/>
      <c r="W2864" s="686" t="str">
        <f t="shared" si="51"/>
        <v>1w</v>
      </c>
      <c r="X2864" s="682" t="e">
        <f ca="1">_xll.qlCalendarAdvance(Calendar,X2863,W2864,"f",FALSE)</f>
        <v>#NAME?</v>
      </c>
      <c r="Y2864" s="681" t="e">
        <f ca="1">_xll.qlCalendarAdvance(Calendar,X2864,NDays&amp;"D")</f>
        <v>#NAME?</v>
      </c>
      <c r="Z2864" s="680" t="e">
        <f ca="1"/>
        <v>#N/A</v>
      </c>
      <c r="AA2864" s="685"/>
      <c r="AB2864" s="684"/>
    </row>
    <row r="2865" spans="22:28" x14ac:dyDescent="0.2">
      <c r="V2865" s="687"/>
      <c r="W2865" s="686" t="str">
        <f t="shared" si="51"/>
        <v>1w</v>
      </c>
      <c r="X2865" s="682" t="e">
        <f ca="1">_xll.qlCalendarAdvance(Calendar,X2864,W2865,"f",FALSE)</f>
        <v>#NAME?</v>
      </c>
      <c r="Y2865" s="681" t="e">
        <f ca="1">_xll.qlCalendarAdvance(Calendar,X2865,NDays&amp;"D")</f>
        <v>#NAME?</v>
      </c>
      <c r="Z2865" s="680" t="e">
        <f ca="1"/>
        <v>#N/A</v>
      </c>
      <c r="AA2865" s="685"/>
      <c r="AB2865" s="684"/>
    </row>
    <row r="2866" spans="22:28" x14ac:dyDescent="0.2">
      <c r="V2866" s="687"/>
      <c r="W2866" s="686" t="str">
        <f t="shared" si="51"/>
        <v>1w</v>
      </c>
      <c r="X2866" s="682" t="e">
        <f ca="1">_xll.qlCalendarAdvance(Calendar,X2865,W2866,"f",FALSE)</f>
        <v>#NAME?</v>
      </c>
      <c r="Y2866" s="681" t="e">
        <f ca="1">_xll.qlCalendarAdvance(Calendar,X2866,NDays&amp;"D")</f>
        <v>#NAME?</v>
      </c>
      <c r="Z2866" s="680" t="e">
        <f ca="1"/>
        <v>#N/A</v>
      </c>
      <c r="AA2866" s="685"/>
      <c r="AB2866" s="684"/>
    </row>
    <row r="2867" spans="22:28" x14ac:dyDescent="0.2">
      <c r="V2867" s="687"/>
      <c r="W2867" s="686" t="str">
        <f t="shared" si="51"/>
        <v>1w</v>
      </c>
      <c r="X2867" s="682" t="e">
        <f ca="1">_xll.qlCalendarAdvance(Calendar,X2866,W2867,"f",FALSE)</f>
        <v>#NAME?</v>
      </c>
      <c r="Y2867" s="681" t="e">
        <f ca="1">_xll.qlCalendarAdvance(Calendar,X2867,NDays&amp;"D")</f>
        <v>#NAME?</v>
      </c>
      <c r="Z2867" s="680" t="e">
        <f ca="1"/>
        <v>#N/A</v>
      </c>
      <c r="AA2867" s="685"/>
      <c r="AB2867" s="684"/>
    </row>
    <row r="2868" spans="22:28" x14ac:dyDescent="0.2">
      <c r="V2868" s="687"/>
      <c r="W2868" s="686" t="str">
        <f t="shared" si="51"/>
        <v>1w</v>
      </c>
      <c r="X2868" s="682" t="e">
        <f ca="1">_xll.qlCalendarAdvance(Calendar,X2867,W2868,"f",FALSE)</f>
        <v>#NAME?</v>
      </c>
      <c r="Y2868" s="681" t="e">
        <f ca="1">_xll.qlCalendarAdvance(Calendar,X2868,NDays&amp;"D")</f>
        <v>#NAME?</v>
      </c>
      <c r="Z2868" s="680" t="e">
        <f ca="1"/>
        <v>#N/A</v>
      </c>
      <c r="AA2868" s="685"/>
      <c r="AB2868" s="684"/>
    </row>
    <row r="2869" spans="22:28" x14ac:dyDescent="0.2">
      <c r="V2869" s="687"/>
      <c r="W2869" s="686" t="str">
        <f t="shared" si="51"/>
        <v>1w</v>
      </c>
      <c r="X2869" s="682" t="e">
        <f ca="1">_xll.qlCalendarAdvance(Calendar,X2868,W2869,"f",FALSE)</f>
        <v>#NAME?</v>
      </c>
      <c r="Y2869" s="681" t="e">
        <f ca="1">_xll.qlCalendarAdvance(Calendar,X2869,NDays&amp;"D")</f>
        <v>#NAME?</v>
      </c>
      <c r="Z2869" s="680" t="e">
        <f ca="1"/>
        <v>#N/A</v>
      </c>
      <c r="AA2869" s="685"/>
      <c r="AB2869" s="684"/>
    </row>
    <row r="2870" spans="22:28" x14ac:dyDescent="0.2">
      <c r="V2870" s="687"/>
      <c r="W2870" s="686" t="str">
        <f t="shared" si="51"/>
        <v>1w</v>
      </c>
      <c r="X2870" s="682" t="e">
        <f ca="1">_xll.qlCalendarAdvance(Calendar,X2869,W2870,"f",FALSE)</f>
        <v>#NAME?</v>
      </c>
      <c r="Y2870" s="681" t="e">
        <f ca="1">_xll.qlCalendarAdvance(Calendar,X2870,NDays&amp;"D")</f>
        <v>#NAME?</v>
      </c>
      <c r="Z2870" s="680" t="e">
        <f ca="1"/>
        <v>#N/A</v>
      </c>
      <c r="AA2870" s="685"/>
      <c r="AB2870" s="684"/>
    </row>
    <row r="2871" spans="22:28" x14ac:dyDescent="0.2">
      <c r="V2871" s="687"/>
      <c r="W2871" s="686" t="str">
        <f t="shared" si="51"/>
        <v>1w</v>
      </c>
      <c r="X2871" s="682" t="e">
        <f ca="1">_xll.qlCalendarAdvance(Calendar,X2870,W2871,"f",FALSE)</f>
        <v>#NAME?</v>
      </c>
      <c r="Y2871" s="681" t="e">
        <f ca="1">_xll.qlCalendarAdvance(Calendar,X2871,NDays&amp;"D")</f>
        <v>#NAME?</v>
      </c>
      <c r="Z2871" s="680" t="e">
        <f ca="1"/>
        <v>#N/A</v>
      </c>
      <c r="AA2871" s="685"/>
      <c r="AB2871" s="684"/>
    </row>
    <row r="2872" spans="22:28" x14ac:dyDescent="0.2">
      <c r="V2872" s="687"/>
      <c r="W2872" s="686" t="str">
        <f t="shared" si="51"/>
        <v>1w</v>
      </c>
      <c r="X2872" s="682" t="e">
        <f ca="1">_xll.qlCalendarAdvance(Calendar,X2871,W2872,"f",FALSE)</f>
        <v>#NAME?</v>
      </c>
      <c r="Y2872" s="681" t="e">
        <f ca="1">_xll.qlCalendarAdvance(Calendar,X2872,NDays&amp;"D")</f>
        <v>#NAME?</v>
      </c>
      <c r="Z2872" s="680" t="e">
        <f ca="1"/>
        <v>#N/A</v>
      </c>
      <c r="AA2872" s="685"/>
      <c r="AB2872" s="684"/>
    </row>
    <row r="2873" spans="22:28" x14ac:dyDescent="0.2">
      <c r="V2873" s="687"/>
      <c r="W2873" s="686" t="str">
        <f t="shared" si="51"/>
        <v>1w</v>
      </c>
      <c r="X2873" s="682" t="e">
        <f ca="1">_xll.qlCalendarAdvance(Calendar,X2872,W2873,"f",FALSE)</f>
        <v>#NAME?</v>
      </c>
      <c r="Y2873" s="681" t="e">
        <f ca="1">_xll.qlCalendarAdvance(Calendar,X2873,NDays&amp;"D")</f>
        <v>#NAME?</v>
      </c>
      <c r="Z2873" s="680" t="e">
        <f ca="1"/>
        <v>#N/A</v>
      </c>
      <c r="AA2873" s="685"/>
      <c r="AB2873" s="684"/>
    </row>
    <row r="2874" spans="22:28" x14ac:dyDescent="0.2">
      <c r="V2874" s="687"/>
      <c r="W2874" s="686" t="str">
        <f t="shared" si="51"/>
        <v>1w</v>
      </c>
      <c r="X2874" s="682" t="e">
        <f ca="1">_xll.qlCalendarAdvance(Calendar,X2873,W2874,"f",FALSE)</f>
        <v>#NAME?</v>
      </c>
      <c r="Y2874" s="681" t="e">
        <f ca="1">_xll.qlCalendarAdvance(Calendar,X2874,NDays&amp;"D")</f>
        <v>#NAME?</v>
      </c>
      <c r="Z2874" s="680" t="e">
        <f ca="1"/>
        <v>#N/A</v>
      </c>
      <c r="AA2874" s="685"/>
      <c r="AB2874" s="684"/>
    </row>
    <row r="2875" spans="22:28" x14ac:dyDescent="0.2">
      <c r="V2875" s="687"/>
      <c r="W2875" s="686" t="str">
        <f t="shared" si="51"/>
        <v>1w</v>
      </c>
      <c r="X2875" s="682" t="e">
        <f ca="1">_xll.qlCalendarAdvance(Calendar,X2874,W2875,"f",FALSE)</f>
        <v>#NAME?</v>
      </c>
      <c r="Y2875" s="681" t="e">
        <f ca="1">_xll.qlCalendarAdvance(Calendar,X2875,NDays&amp;"D")</f>
        <v>#NAME?</v>
      </c>
      <c r="Z2875" s="680" t="e">
        <f ca="1"/>
        <v>#N/A</v>
      </c>
      <c r="AA2875" s="685"/>
      <c r="AB2875" s="684"/>
    </row>
    <row r="2876" spans="22:28" x14ac:dyDescent="0.2">
      <c r="V2876" s="687"/>
      <c r="W2876" s="686" t="str">
        <f t="shared" si="51"/>
        <v>1w</v>
      </c>
      <c r="X2876" s="682" t="e">
        <f ca="1">_xll.qlCalendarAdvance(Calendar,X2875,W2876,"f",FALSE)</f>
        <v>#NAME?</v>
      </c>
      <c r="Y2876" s="681" t="e">
        <f ca="1">_xll.qlCalendarAdvance(Calendar,X2876,NDays&amp;"D")</f>
        <v>#NAME?</v>
      </c>
      <c r="Z2876" s="680" t="e">
        <f ca="1"/>
        <v>#N/A</v>
      </c>
      <c r="AA2876" s="685"/>
      <c r="AB2876" s="684"/>
    </row>
    <row r="2877" spans="22:28" x14ac:dyDescent="0.2">
      <c r="V2877" s="687"/>
      <c r="W2877" s="686" t="str">
        <f t="shared" si="51"/>
        <v>1w</v>
      </c>
      <c r="X2877" s="682" t="e">
        <f ca="1">_xll.qlCalendarAdvance(Calendar,X2876,W2877,"f",FALSE)</f>
        <v>#NAME?</v>
      </c>
      <c r="Y2877" s="681" t="e">
        <f ca="1">_xll.qlCalendarAdvance(Calendar,X2877,NDays&amp;"D")</f>
        <v>#NAME?</v>
      </c>
      <c r="Z2877" s="680" t="e">
        <f ca="1"/>
        <v>#N/A</v>
      </c>
      <c r="AA2877" s="685"/>
      <c r="AB2877" s="684"/>
    </row>
    <row r="2878" spans="22:28" x14ac:dyDescent="0.2">
      <c r="V2878" s="687"/>
      <c r="W2878" s="686" t="str">
        <f t="shared" si="51"/>
        <v>1w</v>
      </c>
      <c r="X2878" s="682" t="e">
        <f ca="1">_xll.qlCalendarAdvance(Calendar,X2877,W2878,"f",FALSE)</f>
        <v>#NAME?</v>
      </c>
      <c r="Y2878" s="681" t="e">
        <f ca="1">_xll.qlCalendarAdvance(Calendar,X2878,NDays&amp;"D")</f>
        <v>#NAME?</v>
      </c>
      <c r="Z2878" s="680" t="e">
        <f ca="1"/>
        <v>#N/A</v>
      </c>
      <c r="AA2878" s="685"/>
      <c r="AB2878" s="684"/>
    </row>
    <row r="2879" spans="22:28" x14ac:dyDescent="0.2">
      <c r="V2879" s="687"/>
      <c r="W2879" s="686" t="str">
        <f t="shared" si="51"/>
        <v>1w</v>
      </c>
      <c r="X2879" s="682" t="e">
        <f ca="1">_xll.qlCalendarAdvance(Calendar,X2878,W2879,"f",FALSE)</f>
        <v>#NAME?</v>
      </c>
      <c r="Y2879" s="681" t="e">
        <f ca="1">_xll.qlCalendarAdvance(Calendar,X2879,NDays&amp;"D")</f>
        <v>#NAME?</v>
      </c>
      <c r="Z2879" s="680" t="e">
        <f ca="1"/>
        <v>#N/A</v>
      </c>
      <c r="AA2879" s="685"/>
      <c r="AB2879" s="684"/>
    </row>
    <row r="2880" spans="22:28" x14ac:dyDescent="0.2">
      <c r="V2880" s="687"/>
      <c r="W2880" s="686" t="str">
        <f t="shared" si="51"/>
        <v>1w</v>
      </c>
      <c r="X2880" s="682" t="e">
        <f ca="1">_xll.qlCalendarAdvance(Calendar,X2879,W2880,"f",FALSE)</f>
        <v>#NAME?</v>
      </c>
      <c r="Y2880" s="681" t="e">
        <f ca="1">_xll.qlCalendarAdvance(Calendar,X2880,NDays&amp;"D")</f>
        <v>#NAME?</v>
      </c>
      <c r="Z2880" s="680" t="e">
        <f ca="1"/>
        <v>#N/A</v>
      </c>
      <c r="AA2880" s="685"/>
      <c r="AB2880" s="684"/>
    </row>
    <row r="2881" spans="22:28" x14ac:dyDescent="0.2">
      <c r="V2881" s="687"/>
      <c r="W2881" s="686" t="str">
        <f t="shared" si="51"/>
        <v>1w</v>
      </c>
      <c r="X2881" s="682" t="e">
        <f ca="1">_xll.qlCalendarAdvance(Calendar,X2880,W2881,"f",FALSE)</f>
        <v>#NAME?</v>
      </c>
      <c r="Y2881" s="681" t="e">
        <f ca="1">_xll.qlCalendarAdvance(Calendar,X2881,NDays&amp;"D")</f>
        <v>#NAME?</v>
      </c>
      <c r="Z2881" s="680" t="e">
        <f ca="1"/>
        <v>#N/A</v>
      </c>
      <c r="AA2881" s="685"/>
      <c r="AB2881" s="684"/>
    </row>
    <row r="2882" spans="22:28" x14ac:dyDescent="0.2">
      <c r="V2882" s="687"/>
      <c r="W2882" s="686" t="str">
        <f t="shared" si="51"/>
        <v>1w</v>
      </c>
      <c r="X2882" s="682" t="e">
        <f ca="1">_xll.qlCalendarAdvance(Calendar,X2881,W2882,"f",FALSE)</f>
        <v>#NAME?</v>
      </c>
      <c r="Y2882" s="681" t="e">
        <f ca="1">_xll.qlCalendarAdvance(Calendar,X2882,NDays&amp;"D")</f>
        <v>#NAME?</v>
      </c>
      <c r="Z2882" s="680" t="e">
        <f ca="1"/>
        <v>#N/A</v>
      </c>
      <c r="AA2882" s="685"/>
      <c r="AB2882" s="684"/>
    </row>
    <row r="2883" spans="22:28" x14ac:dyDescent="0.2">
      <c r="V2883" s="687"/>
      <c r="W2883" s="686" t="str">
        <f t="shared" si="51"/>
        <v>1w</v>
      </c>
      <c r="X2883" s="682" t="e">
        <f ca="1">_xll.qlCalendarAdvance(Calendar,X2882,W2883,"f",FALSE)</f>
        <v>#NAME?</v>
      </c>
      <c r="Y2883" s="681" t="e">
        <f ca="1">_xll.qlCalendarAdvance(Calendar,X2883,NDays&amp;"D")</f>
        <v>#NAME?</v>
      </c>
      <c r="Z2883" s="680" t="e">
        <f ca="1"/>
        <v>#N/A</v>
      </c>
      <c r="AA2883" s="685"/>
      <c r="AB2883" s="684"/>
    </row>
    <row r="2884" spans="22:28" x14ac:dyDescent="0.2">
      <c r="V2884" s="687"/>
      <c r="W2884" s="686" t="str">
        <f t="shared" si="51"/>
        <v>1w</v>
      </c>
      <c r="X2884" s="682" t="e">
        <f ca="1">_xll.qlCalendarAdvance(Calendar,X2883,W2884,"f",FALSE)</f>
        <v>#NAME?</v>
      </c>
      <c r="Y2884" s="681" t="e">
        <f ca="1">_xll.qlCalendarAdvance(Calendar,X2884,NDays&amp;"D")</f>
        <v>#NAME?</v>
      </c>
      <c r="Z2884" s="680" t="e">
        <f ca="1"/>
        <v>#N/A</v>
      </c>
      <c r="AA2884" s="685"/>
      <c r="AB2884" s="684"/>
    </row>
    <row r="2885" spans="22:28" x14ac:dyDescent="0.2">
      <c r="V2885" s="687"/>
      <c r="W2885" s="686" t="str">
        <f t="shared" si="51"/>
        <v>1w</v>
      </c>
      <c r="X2885" s="682" t="e">
        <f ca="1">_xll.qlCalendarAdvance(Calendar,X2884,W2885,"f",FALSE)</f>
        <v>#NAME?</v>
      </c>
      <c r="Y2885" s="681" t="e">
        <f ca="1">_xll.qlCalendarAdvance(Calendar,X2885,NDays&amp;"D")</f>
        <v>#NAME?</v>
      </c>
      <c r="Z2885" s="680" t="e">
        <f ca="1"/>
        <v>#N/A</v>
      </c>
      <c r="AA2885" s="685"/>
      <c r="AB2885" s="684"/>
    </row>
    <row r="2886" spans="22:28" x14ac:dyDescent="0.2">
      <c r="V2886" s="687"/>
      <c r="W2886" s="686" t="str">
        <f t="shared" si="51"/>
        <v>1w</v>
      </c>
      <c r="X2886" s="682" t="e">
        <f ca="1">_xll.qlCalendarAdvance(Calendar,X2885,W2886,"f",FALSE)</f>
        <v>#NAME?</v>
      </c>
      <c r="Y2886" s="681" t="e">
        <f ca="1">_xll.qlCalendarAdvance(Calendar,X2886,NDays&amp;"D")</f>
        <v>#NAME?</v>
      </c>
      <c r="Z2886" s="680" t="e">
        <f ca="1"/>
        <v>#N/A</v>
      </c>
      <c r="AA2886" s="685"/>
      <c r="AB2886" s="684"/>
    </row>
    <row r="2887" spans="22:28" x14ac:dyDescent="0.2">
      <c r="V2887" s="687"/>
      <c r="W2887" s="686" t="str">
        <f t="shared" si="51"/>
        <v>1w</v>
      </c>
      <c r="X2887" s="682" t="e">
        <f ca="1">_xll.qlCalendarAdvance(Calendar,X2886,W2887,"f",FALSE)</f>
        <v>#NAME?</v>
      </c>
      <c r="Y2887" s="681" t="e">
        <f ca="1">_xll.qlCalendarAdvance(Calendar,X2887,NDays&amp;"D")</f>
        <v>#NAME?</v>
      </c>
      <c r="Z2887" s="680" t="e">
        <f ca="1"/>
        <v>#N/A</v>
      </c>
      <c r="AA2887" s="685"/>
      <c r="AB2887" s="684"/>
    </row>
    <row r="2888" spans="22:28" x14ac:dyDescent="0.2">
      <c r="V2888" s="687"/>
      <c r="W2888" s="686" t="str">
        <f t="shared" si="51"/>
        <v>1w</v>
      </c>
      <c r="X2888" s="682" t="e">
        <f ca="1">_xll.qlCalendarAdvance(Calendar,X2887,W2888,"f",FALSE)</f>
        <v>#NAME?</v>
      </c>
      <c r="Y2888" s="681" t="e">
        <f ca="1">_xll.qlCalendarAdvance(Calendar,X2888,NDays&amp;"D")</f>
        <v>#NAME?</v>
      </c>
      <c r="Z2888" s="680" t="e">
        <f ca="1"/>
        <v>#N/A</v>
      </c>
      <c r="AA2888" s="685"/>
      <c r="AB2888" s="684"/>
    </row>
    <row r="2889" spans="22:28" x14ac:dyDescent="0.2">
      <c r="V2889" s="687"/>
      <c r="W2889" s="686" t="str">
        <f t="shared" si="51"/>
        <v>1w</v>
      </c>
      <c r="X2889" s="682" t="e">
        <f ca="1">_xll.qlCalendarAdvance(Calendar,X2888,W2889,"f",FALSE)</f>
        <v>#NAME?</v>
      </c>
      <c r="Y2889" s="681" t="e">
        <f ca="1">_xll.qlCalendarAdvance(Calendar,X2889,NDays&amp;"D")</f>
        <v>#NAME?</v>
      </c>
      <c r="Z2889" s="680" t="e">
        <f ca="1"/>
        <v>#N/A</v>
      </c>
      <c r="AA2889" s="685"/>
      <c r="AB2889" s="684"/>
    </row>
    <row r="2890" spans="22:28" x14ac:dyDescent="0.2">
      <c r="V2890" s="687"/>
      <c r="W2890" s="686" t="str">
        <f t="shared" si="51"/>
        <v>1w</v>
      </c>
      <c r="X2890" s="682" t="e">
        <f ca="1">_xll.qlCalendarAdvance(Calendar,X2889,W2890,"f",FALSE)</f>
        <v>#NAME?</v>
      </c>
      <c r="Y2890" s="681" t="e">
        <f ca="1">_xll.qlCalendarAdvance(Calendar,X2890,NDays&amp;"D")</f>
        <v>#NAME?</v>
      </c>
      <c r="Z2890" s="680" t="e">
        <f ca="1"/>
        <v>#N/A</v>
      </c>
      <c r="AA2890" s="685"/>
      <c r="AB2890" s="684"/>
    </row>
    <row r="2891" spans="22:28" x14ac:dyDescent="0.2">
      <c r="V2891" s="687"/>
      <c r="W2891" s="686" t="str">
        <f t="shared" si="51"/>
        <v>1w</v>
      </c>
      <c r="X2891" s="682" t="e">
        <f ca="1">_xll.qlCalendarAdvance(Calendar,X2890,W2891,"f",FALSE)</f>
        <v>#NAME?</v>
      </c>
      <c r="Y2891" s="681" t="e">
        <f ca="1">_xll.qlCalendarAdvance(Calendar,X2891,NDays&amp;"D")</f>
        <v>#NAME?</v>
      </c>
      <c r="Z2891" s="680" t="e">
        <f ca="1"/>
        <v>#N/A</v>
      </c>
      <c r="AA2891" s="685"/>
      <c r="AB2891" s="684"/>
    </row>
    <row r="2892" spans="22:28" x14ac:dyDescent="0.2">
      <c r="V2892" s="687"/>
      <c r="W2892" s="686" t="str">
        <f t="shared" si="51"/>
        <v>1w</v>
      </c>
      <c r="X2892" s="682" t="e">
        <f ca="1">_xll.qlCalendarAdvance(Calendar,X2891,W2892,"f",FALSE)</f>
        <v>#NAME?</v>
      </c>
      <c r="Y2892" s="681" t="e">
        <f ca="1">_xll.qlCalendarAdvance(Calendar,X2892,NDays&amp;"D")</f>
        <v>#NAME?</v>
      </c>
      <c r="Z2892" s="680" t="e">
        <f ca="1"/>
        <v>#N/A</v>
      </c>
      <c r="AA2892" s="685"/>
      <c r="AB2892" s="684"/>
    </row>
    <row r="2893" spans="22:28" x14ac:dyDescent="0.2">
      <c r="V2893" s="687"/>
      <c r="W2893" s="686" t="str">
        <f t="shared" si="51"/>
        <v>1w</v>
      </c>
      <c r="X2893" s="682" t="e">
        <f ca="1">_xll.qlCalendarAdvance(Calendar,X2892,W2893,"f",FALSE)</f>
        <v>#NAME?</v>
      </c>
      <c r="Y2893" s="681" t="e">
        <f ca="1">_xll.qlCalendarAdvance(Calendar,X2893,NDays&amp;"D")</f>
        <v>#NAME?</v>
      </c>
      <c r="Z2893" s="680" t="e">
        <f ca="1"/>
        <v>#N/A</v>
      </c>
      <c r="AA2893" s="685"/>
      <c r="AB2893" s="684"/>
    </row>
    <row r="2894" spans="22:28" x14ac:dyDescent="0.2">
      <c r="V2894" s="687"/>
      <c r="W2894" s="686" t="str">
        <f t="shared" si="51"/>
        <v>1w</v>
      </c>
      <c r="X2894" s="682" t="e">
        <f ca="1">_xll.qlCalendarAdvance(Calendar,X2893,W2894,"f",FALSE)</f>
        <v>#NAME?</v>
      </c>
      <c r="Y2894" s="681" t="e">
        <f ca="1">_xll.qlCalendarAdvance(Calendar,X2894,NDays&amp;"D")</f>
        <v>#NAME?</v>
      </c>
      <c r="Z2894" s="680" t="e">
        <f ca="1"/>
        <v>#N/A</v>
      </c>
      <c r="AA2894" s="685"/>
      <c r="AB2894" s="684"/>
    </row>
    <row r="2895" spans="22:28" x14ac:dyDescent="0.2">
      <c r="V2895" s="687"/>
      <c r="W2895" s="686" t="str">
        <f t="shared" si="51"/>
        <v>1w</v>
      </c>
      <c r="X2895" s="682" t="e">
        <f ca="1">_xll.qlCalendarAdvance(Calendar,X2894,W2895,"f",FALSE)</f>
        <v>#NAME?</v>
      </c>
      <c r="Y2895" s="681" t="e">
        <f ca="1">_xll.qlCalendarAdvance(Calendar,X2895,NDays&amp;"D")</f>
        <v>#NAME?</v>
      </c>
      <c r="Z2895" s="680" t="e">
        <f ca="1"/>
        <v>#N/A</v>
      </c>
      <c r="AA2895" s="685"/>
      <c r="AB2895" s="684"/>
    </row>
    <row r="2896" spans="22:28" x14ac:dyDescent="0.2">
      <c r="V2896" s="687"/>
      <c r="W2896" s="686" t="str">
        <f t="shared" si="51"/>
        <v>1w</v>
      </c>
      <c r="X2896" s="682" t="e">
        <f ca="1">_xll.qlCalendarAdvance(Calendar,X2895,W2896,"f",FALSE)</f>
        <v>#NAME?</v>
      </c>
      <c r="Y2896" s="681" t="e">
        <f ca="1">_xll.qlCalendarAdvance(Calendar,X2896,NDays&amp;"D")</f>
        <v>#NAME?</v>
      </c>
      <c r="Z2896" s="680" t="e">
        <f ca="1"/>
        <v>#N/A</v>
      </c>
      <c r="AA2896" s="685"/>
      <c r="AB2896" s="684"/>
    </row>
    <row r="2897" spans="22:28" x14ac:dyDescent="0.2">
      <c r="V2897" s="687"/>
      <c r="W2897" s="686" t="str">
        <f t="shared" si="51"/>
        <v>1w</v>
      </c>
      <c r="X2897" s="682" t="e">
        <f ca="1">_xll.qlCalendarAdvance(Calendar,X2896,W2897,"f",FALSE)</f>
        <v>#NAME?</v>
      </c>
      <c r="Y2897" s="681" t="e">
        <f ca="1">_xll.qlCalendarAdvance(Calendar,X2897,NDays&amp;"D")</f>
        <v>#NAME?</v>
      </c>
      <c r="Z2897" s="680" t="e">
        <f ca="1"/>
        <v>#N/A</v>
      </c>
      <c r="AA2897" s="685"/>
      <c r="AB2897" s="684"/>
    </row>
    <row r="2898" spans="22:28" x14ac:dyDescent="0.2">
      <c r="V2898" s="687"/>
      <c r="W2898" s="686" t="str">
        <f t="shared" ref="W2898:W2961" si="52">W2897</f>
        <v>1w</v>
      </c>
      <c r="X2898" s="682" t="e">
        <f ca="1">_xll.qlCalendarAdvance(Calendar,X2897,W2898,"f",FALSE)</f>
        <v>#NAME?</v>
      </c>
      <c r="Y2898" s="681" t="e">
        <f ca="1">_xll.qlCalendarAdvance(Calendar,X2898,NDays&amp;"D")</f>
        <v>#NAME?</v>
      </c>
      <c r="Z2898" s="680" t="e">
        <f ca="1"/>
        <v>#N/A</v>
      </c>
      <c r="AA2898" s="685"/>
      <c r="AB2898" s="684"/>
    </row>
    <row r="2899" spans="22:28" x14ac:dyDescent="0.2">
      <c r="V2899" s="687"/>
      <c r="W2899" s="686" t="str">
        <f t="shared" si="52"/>
        <v>1w</v>
      </c>
      <c r="X2899" s="682" t="e">
        <f ca="1">_xll.qlCalendarAdvance(Calendar,X2898,W2899,"f",FALSE)</f>
        <v>#NAME?</v>
      </c>
      <c r="Y2899" s="681" t="e">
        <f ca="1">_xll.qlCalendarAdvance(Calendar,X2899,NDays&amp;"D")</f>
        <v>#NAME?</v>
      </c>
      <c r="Z2899" s="680" t="e">
        <f ca="1"/>
        <v>#N/A</v>
      </c>
      <c r="AA2899" s="685"/>
      <c r="AB2899" s="684"/>
    </row>
    <row r="2900" spans="22:28" x14ac:dyDescent="0.2">
      <c r="V2900" s="687"/>
      <c r="W2900" s="686" t="str">
        <f t="shared" si="52"/>
        <v>1w</v>
      </c>
      <c r="X2900" s="682" t="e">
        <f ca="1">_xll.qlCalendarAdvance(Calendar,X2899,W2900,"f",FALSE)</f>
        <v>#NAME?</v>
      </c>
      <c r="Y2900" s="681" t="e">
        <f ca="1">_xll.qlCalendarAdvance(Calendar,X2900,NDays&amp;"D")</f>
        <v>#NAME?</v>
      </c>
      <c r="Z2900" s="680" t="e">
        <f ca="1"/>
        <v>#N/A</v>
      </c>
      <c r="AA2900" s="685"/>
      <c r="AB2900" s="684"/>
    </row>
    <row r="2901" spans="22:28" x14ac:dyDescent="0.2">
      <c r="V2901" s="687"/>
      <c r="W2901" s="686" t="str">
        <f t="shared" si="52"/>
        <v>1w</v>
      </c>
      <c r="X2901" s="682" t="e">
        <f ca="1">_xll.qlCalendarAdvance(Calendar,X2900,W2901,"f",FALSE)</f>
        <v>#NAME?</v>
      </c>
      <c r="Y2901" s="681" t="e">
        <f ca="1">_xll.qlCalendarAdvance(Calendar,X2901,NDays&amp;"D")</f>
        <v>#NAME?</v>
      </c>
      <c r="Z2901" s="680" t="e">
        <f ca="1"/>
        <v>#N/A</v>
      </c>
      <c r="AA2901" s="685"/>
      <c r="AB2901" s="684"/>
    </row>
    <row r="2902" spans="22:28" x14ac:dyDescent="0.2">
      <c r="V2902" s="687"/>
      <c r="W2902" s="686" t="str">
        <f t="shared" si="52"/>
        <v>1w</v>
      </c>
      <c r="X2902" s="682" t="e">
        <f ca="1">_xll.qlCalendarAdvance(Calendar,X2901,W2902,"f",FALSE)</f>
        <v>#NAME?</v>
      </c>
      <c r="Y2902" s="681" t="e">
        <f ca="1">_xll.qlCalendarAdvance(Calendar,X2902,NDays&amp;"D")</f>
        <v>#NAME?</v>
      </c>
      <c r="Z2902" s="680" t="e">
        <f ca="1"/>
        <v>#N/A</v>
      </c>
      <c r="AA2902" s="685"/>
      <c r="AB2902" s="684"/>
    </row>
    <row r="2903" spans="22:28" x14ac:dyDescent="0.2">
      <c r="V2903" s="687"/>
      <c r="W2903" s="686" t="str">
        <f t="shared" si="52"/>
        <v>1w</v>
      </c>
      <c r="X2903" s="682" t="e">
        <f ca="1">_xll.qlCalendarAdvance(Calendar,X2902,W2903,"f",FALSE)</f>
        <v>#NAME?</v>
      </c>
      <c r="Y2903" s="681" t="e">
        <f ca="1">_xll.qlCalendarAdvance(Calendar,X2903,NDays&amp;"D")</f>
        <v>#NAME?</v>
      </c>
      <c r="Z2903" s="680" t="e">
        <f ca="1"/>
        <v>#N/A</v>
      </c>
      <c r="AA2903" s="685"/>
      <c r="AB2903" s="684"/>
    </row>
    <row r="2904" spans="22:28" x14ac:dyDescent="0.2">
      <c r="V2904" s="687"/>
      <c r="W2904" s="686" t="str">
        <f t="shared" si="52"/>
        <v>1w</v>
      </c>
      <c r="X2904" s="682" t="e">
        <f ca="1">_xll.qlCalendarAdvance(Calendar,X2903,W2904,"f",FALSE)</f>
        <v>#NAME?</v>
      </c>
      <c r="Y2904" s="681" t="e">
        <f ca="1">_xll.qlCalendarAdvance(Calendar,X2904,NDays&amp;"D")</f>
        <v>#NAME?</v>
      </c>
      <c r="Z2904" s="680" t="e">
        <f ca="1"/>
        <v>#N/A</v>
      </c>
      <c r="AA2904" s="685"/>
      <c r="AB2904" s="684"/>
    </row>
    <row r="2905" spans="22:28" x14ac:dyDescent="0.2">
      <c r="V2905" s="687"/>
      <c r="W2905" s="686" t="str">
        <f t="shared" si="52"/>
        <v>1w</v>
      </c>
      <c r="X2905" s="682" t="e">
        <f ca="1">_xll.qlCalendarAdvance(Calendar,X2904,W2905,"f",FALSE)</f>
        <v>#NAME?</v>
      </c>
      <c r="Y2905" s="681" t="e">
        <f ca="1">_xll.qlCalendarAdvance(Calendar,X2905,NDays&amp;"D")</f>
        <v>#NAME?</v>
      </c>
      <c r="Z2905" s="680" t="e">
        <f ca="1"/>
        <v>#N/A</v>
      </c>
      <c r="AA2905" s="685"/>
      <c r="AB2905" s="684"/>
    </row>
    <row r="2906" spans="22:28" x14ac:dyDescent="0.2">
      <c r="V2906" s="687"/>
      <c r="W2906" s="686" t="str">
        <f t="shared" si="52"/>
        <v>1w</v>
      </c>
      <c r="X2906" s="682" t="e">
        <f ca="1">_xll.qlCalendarAdvance(Calendar,X2905,W2906,"f",FALSE)</f>
        <v>#NAME?</v>
      </c>
      <c r="Y2906" s="681" t="e">
        <f ca="1">_xll.qlCalendarAdvance(Calendar,X2906,NDays&amp;"D")</f>
        <v>#NAME?</v>
      </c>
      <c r="Z2906" s="680" t="e">
        <f ca="1"/>
        <v>#N/A</v>
      </c>
      <c r="AA2906" s="685"/>
      <c r="AB2906" s="684"/>
    </row>
    <row r="2907" spans="22:28" x14ac:dyDescent="0.2">
      <c r="V2907" s="687"/>
      <c r="W2907" s="686" t="str">
        <f t="shared" si="52"/>
        <v>1w</v>
      </c>
      <c r="X2907" s="682" t="e">
        <f ca="1">_xll.qlCalendarAdvance(Calendar,X2906,W2907,"f",FALSE)</f>
        <v>#NAME?</v>
      </c>
      <c r="Y2907" s="681" t="e">
        <f ca="1">_xll.qlCalendarAdvance(Calendar,X2907,NDays&amp;"D")</f>
        <v>#NAME?</v>
      </c>
      <c r="Z2907" s="680" t="e">
        <f ca="1"/>
        <v>#N/A</v>
      </c>
      <c r="AA2907" s="685"/>
      <c r="AB2907" s="684"/>
    </row>
    <row r="2908" spans="22:28" x14ac:dyDescent="0.2">
      <c r="V2908" s="687"/>
      <c r="W2908" s="686" t="str">
        <f t="shared" si="52"/>
        <v>1w</v>
      </c>
      <c r="X2908" s="682" t="e">
        <f ca="1">_xll.qlCalendarAdvance(Calendar,X2907,W2908,"f",FALSE)</f>
        <v>#NAME?</v>
      </c>
      <c r="Y2908" s="681" t="e">
        <f ca="1">_xll.qlCalendarAdvance(Calendar,X2908,NDays&amp;"D")</f>
        <v>#NAME?</v>
      </c>
      <c r="Z2908" s="680" t="e">
        <f ca="1"/>
        <v>#N/A</v>
      </c>
      <c r="AA2908" s="685"/>
      <c r="AB2908" s="684"/>
    </row>
    <row r="2909" spans="22:28" x14ac:dyDescent="0.2">
      <c r="V2909" s="687"/>
      <c r="W2909" s="686" t="str">
        <f t="shared" si="52"/>
        <v>1w</v>
      </c>
      <c r="X2909" s="682" t="e">
        <f ca="1">_xll.qlCalendarAdvance(Calendar,X2908,W2909,"f",FALSE)</f>
        <v>#NAME?</v>
      </c>
      <c r="Y2909" s="681" t="e">
        <f ca="1">_xll.qlCalendarAdvance(Calendar,X2909,NDays&amp;"D")</f>
        <v>#NAME?</v>
      </c>
      <c r="Z2909" s="680" t="e">
        <f ca="1"/>
        <v>#N/A</v>
      </c>
      <c r="AA2909" s="685"/>
      <c r="AB2909" s="684"/>
    </row>
    <row r="2910" spans="22:28" x14ac:dyDescent="0.2">
      <c r="V2910" s="687"/>
      <c r="W2910" s="686" t="str">
        <f t="shared" si="52"/>
        <v>1w</v>
      </c>
      <c r="X2910" s="682" t="e">
        <f ca="1">_xll.qlCalendarAdvance(Calendar,X2909,W2910,"f",FALSE)</f>
        <v>#NAME?</v>
      </c>
      <c r="Y2910" s="681" t="e">
        <f ca="1">_xll.qlCalendarAdvance(Calendar,X2910,NDays&amp;"D")</f>
        <v>#NAME?</v>
      </c>
      <c r="Z2910" s="680" t="e">
        <f ca="1"/>
        <v>#N/A</v>
      </c>
      <c r="AA2910" s="685"/>
      <c r="AB2910" s="684"/>
    </row>
    <row r="2911" spans="22:28" x14ac:dyDescent="0.2">
      <c r="V2911" s="687"/>
      <c r="W2911" s="686" t="str">
        <f t="shared" si="52"/>
        <v>1w</v>
      </c>
      <c r="X2911" s="682" t="e">
        <f ca="1">_xll.qlCalendarAdvance(Calendar,X2910,W2911,"f",FALSE)</f>
        <v>#NAME?</v>
      </c>
      <c r="Y2911" s="681" t="e">
        <f ca="1">_xll.qlCalendarAdvance(Calendar,X2911,NDays&amp;"D")</f>
        <v>#NAME?</v>
      </c>
      <c r="Z2911" s="680" t="e">
        <f ca="1"/>
        <v>#N/A</v>
      </c>
      <c r="AA2911" s="685"/>
      <c r="AB2911" s="684"/>
    </row>
    <row r="2912" spans="22:28" x14ac:dyDescent="0.2">
      <c r="V2912" s="687"/>
      <c r="W2912" s="686" t="str">
        <f t="shared" si="52"/>
        <v>1w</v>
      </c>
      <c r="X2912" s="682" t="e">
        <f ca="1">_xll.qlCalendarAdvance(Calendar,X2911,W2912,"f",FALSE)</f>
        <v>#NAME?</v>
      </c>
      <c r="Y2912" s="681" t="e">
        <f ca="1">_xll.qlCalendarAdvance(Calendar,X2912,NDays&amp;"D")</f>
        <v>#NAME?</v>
      </c>
      <c r="Z2912" s="680" t="e">
        <f ca="1"/>
        <v>#N/A</v>
      </c>
      <c r="AA2912" s="685"/>
      <c r="AB2912" s="684"/>
    </row>
    <row r="2913" spans="22:28" x14ac:dyDescent="0.2">
      <c r="V2913" s="687"/>
      <c r="W2913" s="686" t="str">
        <f t="shared" si="52"/>
        <v>1w</v>
      </c>
      <c r="X2913" s="682" t="e">
        <f ca="1">_xll.qlCalendarAdvance(Calendar,X2912,W2913,"f",FALSE)</f>
        <v>#NAME?</v>
      </c>
      <c r="Y2913" s="681" t="e">
        <f ca="1">_xll.qlCalendarAdvance(Calendar,X2913,NDays&amp;"D")</f>
        <v>#NAME?</v>
      </c>
      <c r="Z2913" s="680" t="e">
        <f ca="1"/>
        <v>#N/A</v>
      </c>
      <c r="AA2913" s="685"/>
      <c r="AB2913" s="684"/>
    </row>
    <row r="2914" spans="22:28" x14ac:dyDescent="0.2">
      <c r="V2914" s="687"/>
      <c r="W2914" s="686" t="str">
        <f t="shared" si="52"/>
        <v>1w</v>
      </c>
      <c r="X2914" s="682" t="e">
        <f ca="1">_xll.qlCalendarAdvance(Calendar,X2913,W2914,"f",FALSE)</f>
        <v>#NAME?</v>
      </c>
      <c r="Y2914" s="681" t="e">
        <f ca="1">_xll.qlCalendarAdvance(Calendar,X2914,NDays&amp;"D")</f>
        <v>#NAME?</v>
      </c>
      <c r="Z2914" s="680" t="e">
        <f ca="1"/>
        <v>#N/A</v>
      </c>
      <c r="AA2914" s="685"/>
      <c r="AB2914" s="684"/>
    </row>
    <row r="2915" spans="22:28" x14ac:dyDescent="0.2">
      <c r="V2915" s="687"/>
      <c r="W2915" s="686" t="str">
        <f t="shared" si="52"/>
        <v>1w</v>
      </c>
      <c r="X2915" s="682" t="e">
        <f ca="1">_xll.qlCalendarAdvance(Calendar,X2914,W2915,"f",FALSE)</f>
        <v>#NAME?</v>
      </c>
      <c r="Y2915" s="681" t="e">
        <f ca="1">_xll.qlCalendarAdvance(Calendar,X2915,NDays&amp;"D")</f>
        <v>#NAME?</v>
      </c>
      <c r="Z2915" s="680" t="e">
        <f ca="1"/>
        <v>#N/A</v>
      </c>
      <c r="AA2915" s="685"/>
      <c r="AB2915" s="684"/>
    </row>
    <row r="2916" spans="22:28" x14ac:dyDescent="0.2">
      <c r="V2916" s="687"/>
      <c r="W2916" s="686" t="str">
        <f t="shared" si="52"/>
        <v>1w</v>
      </c>
      <c r="X2916" s="682" t="e">
        <f ca="1">_xll.qlCalendarAdvance(Calendar,X2915,W2916,"f",FALSE)</f>
        <v>#NAME?</v>
      </c>
      <c r="Y2916" s="681" t="e">
        <f ca="1">_xll.qlCalendarAdvance(Calendar,X2916,NDays&amp;"D")</f>
        <v>#NAME?</v>
      </c>
      <c r="Z2916" s="680" t="e">
        <f ca="1"/>
        <v>#N/A</v>
      </c>
      <c r="AA2916" s="685"/>
      <c r="AB2916" s="684"/>
    </row>
    <row r="2917" spans="22:28" x14ac:dyDescent="0.2">
      <c r="V2917" s="687"/>
      <c r="W2917" s="686" t="str">
        <f t="shared" si="52"/>
        <v>1w</v>
      </c>
      <c r="X2917" s="682" t="e">
        <f ca="1">_xll.qlCalendarAdvance(Calendar,X2916,W2917,"f",FALSE)</f>
        <v>#NAME?</v>
      </c>
      <c r="Y2917" s="681" t="e">
        <f ca="1">_xll.qlCalendarAdvance(Calendar,X2917,NDays&amp;"D")</f>
        <v>#NAME?</v>
      </c>
      <c r="Z2917" s="680" t="e">
        <f ca="1"/>
        <v>#N/A</v>
      </c>
      <c r="AA2917" s="685"/>
      <c r="AB2917" s="684"/>
    </row>
    <row r="2918" spans="22:28" x14ac:dyDescent="0.2">
      <c r="V2918" s="687"/>
      <c r="W2918" s="686" t="str">
        <f t="shared" si="52"/>
        <v>1w</v>
      </c>
      <c r="X2918" s="682" t="e">
        <f ca="1">_xll.qlCalendarAdvance(Calendar,X2917,W2918,"f",FALSE)</f>
        <v>#NAME?</v>
      </c>
      <c r="Y2918" s="681" t="e">
        <f ca="1">_xll.qlCalendarAdvance(Calendar,X2918,NDays&amp;"D")</f>
        <v>#NAME?</v>
      </c>
      <c r="Z2918" s="680" t="e">
        <f ca="1"/>
        <v>#N/A</v>
      </c>
      <c r="AA2918" s="685"/>
      <c r="AB2918" s="684"/>
    </row>
    <row r="2919" spans="22:28" x14ac:dyDescent="0.2">
      <c r="V2919" s="687"/>
      <c r="W2919" s="686" t="str">
        <f t="shared" si="52"/>
        <v>1w</v>
      </c>
      <c r="X2919" s="682" t="e">
        <f ca="1">_xll.qlCalendarAdvance(Calendar,X2918,W2919,"f",FALSE)</f>
        <v>#NAME?</v>
      </c>
      <c r="Y2919" s="681" t="e">
        <f ca="1">_xll.qlCalendarAdvance(Calendar,X2919,NDays&amp;"D")</f>
        <v>#NAME?</v>
      </c>
      <c r="Z2919" s="680" t="e">
        <f ca="1"/>
        <v>#N/A</v>
      </c>
      <c r="AA2919" s="685"/>
      <c r="AB2919" s="684"/>
    </row>
    <row r="2920" spans="22:28" x14ac:dyDescent="0.2">
      <c r="V2920" s="687"/>
      <c r="W2920" s="686" t="str">
        <f t="shared" si="52"/>
        <v>1w</v>
      </c>
      <c r="X2920" s="682" t="e">
        <f ca="1">_xll.qlCalendarAdvance(Calendar,X2919,W2920,"f",FALSE)</f>
        <v>#NAME?</v>
      </c>
      <c r="Y2920" s="681" t="e">
        <f ca="1">_xll.qlCalendarAdvance(Calendar,X2920,NDays&amp;"D")</f>
        <v>#NAME?</v>
      </c>
      <c r="Z2920" s="680" t="e">
        <f ca="1"/>
        <v>#N/A</v>
      </c>
      <c r="AA2920" s="685"/>
      <c r="AB2920" s="684"/>
    </row>
    <row r="2921" spans="22:28" x14ac:dyDescent="0.2">
      <c r="V2921" s="687"/>
      <c r="W2921" s="686" t="str">
        <f t="shared" si="52"/>
        <v>1w</v>
      </c>
      <c r="X2921" s="682" t="e">
        <f ca="1">_xll.qlCalendarAdvance(Calendar,X2920,W2921,"f",FALSE)</f>
        <v>#NAME?</v>
      </c>
      <c r="Y2921" s="681" t="e">
        <f ca="1">_xll.qlCalendarAdvance(Calendar,X2921,NDays&amp;"D")</f>
        <v>#NAME?</v>
      </c>
      <c r="Z2921" s="680" t="e">
        <f ca="1"/>
        <v>#N/A</v>
      </c>
      <c r="AA2921" s="685"/>
      <c r="AB2921" s="684"/>
    </row>
    <row r="2922" spans="22:28" x14ac:dyDescent="0.2">
      <c r="V2922" s="687"/>
      <c r="W2922" s="686" t="str">
        <f t="shared" si="52"/>
        <v>1w</v>
      </c>
      <c r="X2922" s="682" t="e">
        <f ca="1">_xll.qlCalendarAdvance(Calendar,X2921,W2922,"f",FALSE)</f>
        <v>#NAME?</v>
      </c>
      <c r="Y2922" s="681" t="e">
        <f ca="1">_xll.qlCalendarAdvance(Calendar,X2922,NDays&amp;"D")</f>
        <v>#NAME?</v>
      </c>
      <c r="Z2922" s="680" t="e">
        <f ca="1"/>
        <v>#N/A</v>
      </c>
      <c r="AA2922" s="685"/>
      <c r="AB2922" s="684"/>
    </row>
    <row r="2923" spans="22:28" x14ac:dyDescent="0.2">
      <c r="V2923" s="687"/>
      <c r="W2923" s="686" t="str">
        <f t="shared" si="52"/>
        <v>1w</v>
      </c>
      <c r="X2923" s="682" t="e">
        <f ca="1">_xll.qlCalendarAdvance(Calendar,X2922,W2923,"f",FALSE)</f>
        <v>#NAME?</v>
      </c>
      <c r="Y2923" s="681" t="e">
        <f ca="1">_xll.qlCalendarAdvance(Calendar,X2923,NDays&amp;"D")</f>
        <v>#NAME?</v>
      </c>
      <c r="Z2923" s="680" t="e">
        <f ca="1"/>
        <v>#N/A</v>
      </c>
      <c r="AA2923" s="685"/>
      <c r="AB2923" s="684"/>
    </row>
    <row r="2924" spans="22:28" x14ac:dyDescent="0.2">
      <c r="V2924" s="687"/>
      <c r="W2924" s="686" t="str">
        <f t="shared" si="52"/>
        <v>1w</v>
      </c>
      <c r="X2924" s="682" t="e">
        <f ca="1">_xll.qlCalendarAdvance(Calendar,X2923,W2924,"f",FALSE)</f>
        <v>#NAME?</v>
      </c>
      <c r="Y2924" s="681" t="e">
        <f ca="1">_xll.qlCalendarAdvance(Calendar,X2924,NDays&amp;"D")</f>
        <v>#NAME?</v>
      </c>
      <c r="Z2924" s="680" t="e">
        <f ca="1"/>
        <v>#N/A</v>
      </c>
      <c r="AA2924" s="685"/>
      <c r="AB2924" s="684"/>
    </row>
    <row r="2925" spans="22:28" x14ac:dyDescent="0.2">
      <c r="V2925" s="687"/>
      <c r="W2925" s="686" t="str">
        <f t="shared" si="52"/>
        <v>1w</v>
      </c>
      <c r="X2925" s="682" t="e">
        <f ca="1">_xll.qlCalendarAdvance(Calendar,X2924,W2925,"f",FALSE)</f>
        <v>#NAME?</v>
      </c>
      <c r="Y2925" s="681" t="e">
        <f ca="1">_xll.qlCalendarAdvance(Calendar,X2925,NDays&amp;"D")</f>
        <v>#NAME?</v>
      </c>
      <c r="Z2925" s="680" t="e">
        <f ca="1"/>
        <v>#N/A</v>
      </c>
      <c r="AA2925" s="685"/>
      <c r="AB2925" s="684"/>
    </row>
    <row r="2926" spans="22:28" x14ac:dyDescent="0.2">
      <c r="V2926" s="687"/>
      <c r="W2926" s="686" t="str">
        <f t="shared" si="52"/>
        <v>1w</v>
      </c>
      <c r="X2926" s="682" t="e">
        <f ca="1">_xll.qlCalendarAdvance(Calendar,X2925,W2926,"f",FALSE)</f>
        <v>#NAME?</v>
      </c>
      <c r="Y2926" s="681" t="e">
        <f ca="1">_xll.qlCalendarAdvance(Calendar,X2926,NDays&amp;"D")</f>
        <v>#NAME?</v>
      </c>
      <c r="Z2926" s="680" t="e">
        <f ca="1"/>
        <v>#N/A</v>
      </c>
      <c r="AA2926" s="685"/>
      <c r="AB2926" s="684"/>
    </row>
    <row r="2927" spans="22:28" x14ac:dyDescent="0.2">
      <c r="V2927" s="687"/>
      <c r="W2927" s="686" t="str">
        <f t="shared" si="52"/>
        <v>1w</v>
      </c>
      <c r="X2927" s="682" t="e">
        <f ca="1">_xll.qlCalendarAdvance(Calendar,X2926,W2927,"f",FALSE)</f>
        <v>#NAME?</v>
      </c>
      <c r="Y2927" s="681" t="e">
        <f ca="1">_xll.qlCalendarAdvance(Calendar,X2927,NDays&amp;"D")</f>
        <v>#NAME?</v>
      </c>
      <c r="Z2927" s="680" t="e">
        <f ca="1"/>
        <v>#N/A</v>
      </c>
      <c r="AA2927" s="685"/>
      <c r="AB2927" s="684"/>
    </row>
    <row r="2928" spans="22:28" x14ac:dyDescent="0.2">
      <c r="V2928" s="687"/>
      <c r="W2928" s="686" t="str">
        <f t="shared" si="52"/>
        <v>1w</v>
      </c>
      <c r="X2928" s="682" t="e">
        <f ca="1">_xll.qlCalendarAdvance(Calendar,X2927,W2928,"f",FALSE)</f>
        <v>#NAME?</v>
      </c>
      <c r="Y2928" s="681" t="e">
        <f ca="1">_xll.qlCalendarAdvance(Calendar,X2928,NDays&amp;"D")</f>
        <v>#NAME?</v>
      </c>
      <c r="Z2928" s="680" t="e">
        <f ca="1"/>
        <v>#N/A</v>
      </c>
      <c r="AA2928" s="685"/>
      <c r="AB2928" s="684"/>
    </row>
    <row r="2929" spans="22:28" x14ac:dyDescent="0.2">
      <c r="V2929" s="687"/>
      <c r="W2929" s="686" t="str">
        <f t="shared" si="52"/>
        <v>1w</v>
      </c>
      <c r="X2929" s="682" t="e">
        <f ca="1">_xll.qlCalendarAdvance(Calendar,X2928,W2929,"f",FALSE)</f>
        <v>#NAME?</v>
      </c>
      <c r="Y2929" s="681" t="e">
        <f ca="1">_xll.qlCalendarAdvance(Calendar,X2929,NDays&amp;"D")</f>
        <v>#NAME?</v>
      </c>
      <c r="Z2929" s="680" t="e">
        <f ca="1"/>
        <v>#N/A</v>
      </c>
      <c r="AA2929" s="685"/>
      <c r="AB2929" s="684"/>
    </row>
    <row r="2930" spans="22:28" x14ac:dyDescent="0.2">
      <c r="V2930" s="687"/>
      <c r="W2930" s="686" t="str">
        <f t="shared" si="52"/>
        <v>1w</v>
      </c>
      <c r="X2930" s="682" t="e">
        <f ca="1">_xll.qlCalendarAdvance(Calendar,X2929,W2930,"f",FALSE)</f>
        <v>#NAME?</v>
      </c>
      <c r="Y2930" s="681" t="e">
        <f ca="1">_xll.qlCalendarAdvance(Calendar,X2930,NDays&amp;"D")</f>
        <v>#NAME?</v>
      </c>
      <c r="Z2930" s="680" t="e">
        <f ca="1"/>
        <v>#N/A</v>
      </c>
      <c r="AA2930" s="685"/>
      <c r="AB2930" s="684"/>
    </row>
    <row r="2931" spans="22:28" x14ac:dyDescent="0.2">
      <c r="V2931" s="687"/>
      <c r="W2931" s="686" t="str">
        <f t="shared" si="52"/>
        <v>1w</v>
      </c>
      <c r="X2931" s="682" t="e">
        <f ca="1">_xll.qlCalendarAdvance(Calendar,X2930,W2931,"f",FALSE)</f>
        <v>#NAME?</v>
      </c>
      <c r="Y2931" s="681" t="e">
        <f ca="1">_xll.qlCalendarAdvance(Calendar,X2931,NDays&amp;"D")</f>
        <v>#NAME?</v>
      </c>
      <c r="Z2931" s="680" t="e">
        <f ca="1"/>
        <v>#N/A</v>
      </c>
      <c r="AA2931" s="685"/>
      <c r="AB2931" s="684"/>
    </row>
    <row r="2932" spans="22:28" x14ac:dyDescent="0.2">
      <c r="V2932" s="687"/>
      <c r="W2932" s="686" t="str">
        <f t="shared" si="52"/>
        <v>1w</v>
      </c>
      <c r="X2932" s="682" t="e">
        <f ca="1">_xll.qlCalendarAdvance(Calendar,X2931,W2932,"f",FALSE)</f>
        <v>#NAME?</v>
      </c>
      <c r="Y2932" s="681" t="e">
        <f ca="1">_xll.qlCalendarAdvance(Calendar,X2932,NDays&amp;"D")</f>
        <v>#NAME?</v>
      </c>
      <c r="Z2932" s="680" t="e">
        <f ca="1"/>
        <v>#N/A</v>
      </c>
      <c r="AA2932" s="685"/>
      <c r="AB2932" s="684"/>
    </row>
    <row r="2933" spans="22:28" x14ac:dyDescent="0.2">
      <c r="V2933" s="687"/>
      <c r="W2933" s="686" t="str">
        <f t="shared" si="52"/>
        <v>1w</v>
      </c>
      <c r="X2933" s="682" t="e">
        <f ca="1">_xll.qlCalendarAdvance(Calendar,X2932,W2933,"f",FALSE)</f>
        <v>#NAME?</v>
      </c>
      <c r="Y2933" s="681" t="e">
        <f ca="1">_xll.qlCalendarAdvance(Calendar,X2933,NDays&amp;"D")</f>
        <v>#NAME?</v>
      </c>
      <c r="Z2933" s="680" t="e">
        <f ca="1"/>
        <v>#N/A</v>
      </c>
      <c r="AA2933" s="685"/>
      <c r="AB2933" s="684"/>
    </row>
    <row r="2934" spans="22:28" x14ac:dyDescent="0.2">
      <c r="V2934" s="687"/>
      <c r="W2934" s="686" t="str">
        <f t="shared" si="52"/>
        <v>1w</v>
      </c>
      <c r="X2934" s="682" t="e">
        <f ca="1">_xll.qlCalendarAdvance(Calendar,X2933,W2934,"f",FALSE)</f>
        <v>#NAME?</v>
      </c>
      <c r="Y2934" s="681" t="e">
        <f ca="1">_xll.qlCalendarAdvance(Calendar,X2934,NDays&amp;"D")</f>
        <v>#NAME?</v>
      </c>
      <c r="Z2934" s="680" t="e">
        <f ca="1"/>
        <v>#N/A</v>
      </c>
      <c r="AA2934" s="685"/>
      <c r="AB2934" s="684"/>
    </row>
    <row r="2935" spans="22:28" x14ac:dyDescent="0.2">
      <c r="V2935" s="687"/>
      <c r="W2935" s="686" t="str">
        <f t="shared" si="52"/>
        <v>1w</v>
      </c>
      <c r="X2935" s="682" t="e">
        <f ca="1">_xll.qlCalendarAdvance(Calendar,X2934,W2935,"f",FALSE)</f>
        <v>#NAME?</v>
      </c>
      <c r="Y2935" s="681" t="e">
        <f ca="1">_xll.qlCalendarAdvance(Calendar,X2935,NDays&amp;"D")</f>
        <v>#NAME?</v>
      </c>
      <c r="Z2935" s="680" t="e">
        <f ca="1"/>
        <v>#N/A</v>
      </c>
      <c r="AA2935" s="685"/>
      <c r="AB2935" s="684"/>
    </row>
    <row r="2936" spans="22:28" x14ac:dyDescent="0.2">
      <c r="V2936" s="687"/>
      <c r="W2936" s="686" t="str">
        <f t="shared" si="52"/>
        <v>1w</v>
      </c>
      <c r="X2936" s="682" t="e">
        <f ca="1">_xll.qlCalendarAdvance(Calendar,X2935,W2936,"f",FALSE)</f>
        <v>#NAME?</v>
      </c>
      <c r="Y2936" s="681" t="e">
        <f ca="1">_xll.qlCalendarAdvance(Calendar,X2936,NDays&amp;"D")</f>
        <v>#NAME?</v>
      </c>
      <c r="Z2936" s="680" t="e">
        <f ca="1"/>
        <v>#N/A</v>
      </c>
      <c r="AA2936" s="685"/>
      <c r="AB2936" s="684"/>
    </row>
    <row r="2937" spans="22:28" x14ac:dyDescent="0.2">
      <c r="V2937" s="687"/>
      <c r="W2937" s="686" t="str">
        <f t="shared" si="52"/>
        <v>1w</v>
      </c>
      <c r="X2937" s="682" t="e">
        <f ca="1">_xll.qlCalendarAdvance(Calendar,X2936,W2937,"f",FALSE)</f>
        <v>#NAME?</v>
      </c>
      <c r="Y2937" s="681" t="e">
        <f ca="1">_xll.qlCalendarAdvance(Calendar,X2937,NDays&amp;"D")</f>
        <v>#NAME?</v>
      </c>
      <c r="Z2937" s="680" t="e">
        <f ca="1"/>
        <v>#N/A</v>
      </c>
      <c r="AA2937" s="685"/>
      <c r="AB2937" s="684"/>
    </row>
    <row r="2938" spans="22:28" x14ac:dyDescent="0.2">
      <c r="V2938" s="687"/>
      <c r="W2938" s="686" t="str">
        <f t="shared" si="52"/>
        <v>1w</v>
      </c>
      <c r="X2938" s="682" t="e">
        <f ca="1">_xll.qlCalendarAdvance(Calendar,X2937,W2938,"f",FALSE)</f>
        <v>#NAME?</v>
      </c>
      <c r="Y2938" s="681" t="e">
        <f ca="1">_xll.qlCalendarAdvance(Calendar,X2938,NDays&amp;"D")</f>
        <v>#NAME?</v>
      </c>
      <c r="Z2938" s="680" t="e">
        <f ca="1"/>
        <v>#N/A</v>
      </c>
      <c r="AA2938" s="685"/>
      <c r="AB2938" s="684"/>
    </row>
    <row r="2939" spans="22:28" x14ac:dyDescent="0.2">
      <c r="V2939" s="687"/>
      <c r="W2939" s="686" t="str">
        <f t="shared" si="52"/>
        <v>1w</v>
      </c>
      <c r="X2939" s="682" t="e">
        <f ca="1">_xll.qlCalendarAdvance(Calendar,X2938,W2939,"f",FALSE)</f>
        <v>#NAME?</v>
      </c>
      <c r="Y2939" s="681" t="e">
        <f ca="1">_xll.qlCalendarAdvance(Calendar,X2939,NDays&amp;"D")</f>
        <v>#NAME?</v>
      </c>
      <c r="Z2939" s="680" t="e">
        <f ca="1"/>
        <v>#N/A</v>
      </c>
      <c r="AA2939" s="685"/>
      <c r="AB2939" s="684"/>
    </row>
    <row r="2940" spans="22:28" x14ac:dyDescent="0.2">
      <c r="V2940" s="687"/>
      <c r="W2940" s="686" t="str">
        <f t="shared" si="52"/>
        <v>1w</v>
      </c>
      <c r="X2940" s="682" t="e">
        <f ca="1">_xll.qlCalendarAdvance(Calendar,X2939,W2940,"f",FALSE)</f>
        <v>#NAME?</v>
      </c>
      <c r="Y2940" s="681" t="e">
        <f ca="1">_xll.qlCalendarAdvance(Calendar,X2940,NDays&amp;"D")</f>
        <v>#NAME?</v>
      </c>
      <c r="Z2940" s="680" t="e">
        <f ca="1"/>
        <v>#N/A</v>
      </c>
      <c r="AA2940" s="685"/>
      <c r="AB2940" s="684"/>
    </row>
    <row r="2941" spans="22:28" x14ac:dyDescent="0.2">
      <c r="V2941" s="687"/>
      <c r="W2941" s="686" t="str">
        <f t="shared" si="52"/>
        <v>1w</v>
      </c>
      <c r="X2941" s="682" t="e">
        <f ca="1">_xll.qlCalendarAdvance(Calendar,X2940,W2941,"f",FALSE)</f>
        <v>#NAME?</v>
      </c>
      <c r="Y2941" s="681" t="e">
        <f ca="1">_xll.qlCalendarAdvance(Calendar,X2941,NDays&amp;"D")</f>
        <v>#NAME?</v>
      </c>
      <c r="Z2941" s="680" t="e">
        <f ca="1"/>
        <v>#N/A</v>
      </c>
      <c r="AA2941" s="685"/>
      <c r="AB2941" s="684"/>
    </row>
    <row r="2942" spans="22:28" x14ac:dyDescent="0.2">
      <c r="V2942" s="687"/>
      <c r="W2942" s="686" t="str">
        <f t="shared" si="52"/>
        <v>1w</v>
      </c>
      <c r="X2942" s="682" t="e">
        <f ca="1">_xll.qlCalendarAdvance(Calendar,X2941,W2942,"f",FALSE)</f>
        <v>#NAME?</v>
      </c>
      <c r="Y2942" s="681" t="e">
        <f ca="1">_xll.qlCalendarAdvance(Calendar,X2942,NDays&amp;"D")</f>
        <v>#NAME?</v>
      </c>
      <c r="Z2942" s="680" t="e">
        <f ca="1"/>
        <v>#N/A</v>
      </c>
      <c r="AA2942" s="685"/>
      <c r="AB2942" s="684"/>
    </row>
    <row r="2943" spans="22:28" x14ac:dyDescent="0.2">
      <c r="V2943" s="687"/>
      <c r="W2943" s="686" t="str">
        <f t="shared" si="52"/>
        <v>1w</v>
      </c>
      <c r="X2943" s="682" t="e">
        <f ca="1">_xll.qlCalendarAdvance(Calendar,X2942,W2943,"f",FALSE)</f>
        <v>#NAME?</v>
      </c>
      <c r="Y2943" s="681" t="e">
        <f ca="1">_xll.qlCalendarAdvance(Calendar,X2943,NDays&amp;"D")</f>
        <v>#NAME?</v>
      </c>
      <c r="Z2943" s="680" t="e">
        <f ca="1"/>
        <v>#N/A</v>
      </c>
      <c r="AA2943" s="685"/>
      <c r="AB2943" s="684"/>
    </row>
    <row r="2944" spans="22:28" x14ac:dyDescent="0.2">
      <c r="V2944" s="687"/>
      <c r="W2944" s="686" t="str">
        <f t="shared" si="52"/>
        <v>1w</v>
      </c>
      <c r="X2944" s="682" t="e">
        <f ca="1">_xll.qlCalendarAdvance(Calendar,X2943,W2944,"f",FALSE)</f>
        <v>#NAME?</v>
      </c>
      <c r="Y2944" s="681" t="e">
        <f ca="1">_xll.qlCalendarAdvance(Calendar,X2944,NDays&amp;"D")</f>
        <v>#NAME?</v>
      </c>
      <c r="Z2944" s="680" t="e">
        <f ca="1"/>
        <v>#N/A</v>
      </c>
      <c r="AA2944" s="685"/>
      <c r="AB2944" s="684"/>
    </row>
    <row r="2945" spans="22:28" x14ac:dyDescent="0.2">
      <c r="V2945" s="687"/>
      <c r="W2945" s="686" t="str">
        <f t="shared" si="52"/>
        <v>1w</v>
      </c>
      <c r="X2945" s="682" t="e">
        <f ca="1">_xll.qlCalendarAdvance(Calendar,X2944,W2945,"f",FALSE)</f>
        <v>#NAME?</v>
      </c>
      <c r="Y2945" s="681" t="e">
        <f ca="1">_xll.qlCalendarAdvance(Calendar,X2945,NDays&amp;"D")</f>
        <v>#NAME?</v>
      </c>
      <c r="Z2945" s="680" t="e">
        <f ca="1"/>
        <v>#N/A</v>
      </c>
      <c r="AA2945" s="685"/>
      <c r="AB2945" s="684"/>
    </row>
    <row r="2946" spans="22:28" x14ac:dyDescent="0.2">
      <c r="V2946" s="687"/>
      <c r="W2946" s="686" t="str">
        <f t="shared" si="52"/>
        <v>1w</v>
      </c>
      <c r="X2946" s="682" t="e">
        <f ca="1">_xll.qlCalendarAdvance(Calendar,X2945,W2946,"f",FALSE)</f>
        <v>#NAME?</v>
      </c>
      <c r="Y2946" s="681" t="e">
        <f ca="1">_xll.qlCalendarAdvance(Calendar,X2946,NDays&amp;"D")</f>
        <v>#NAME?</v>
      </c>
      <c r="Z2946" s="680" t="e">
        <f ca="1"/>
        <v>#N/A</v>
      </c>
      <c r="AA2946" s="685"/>
      <c r="AB2946" s="684"/>
    </row>
    <row r="2947" spans="22:28" x14ac:dyDescent="0.2">
      <c r="V2947" s="687"/>
      <c r="W2947" s="686" t="str">
        <f t="shared" si="52"/>
        <v>1w</v>
      </c>
      <c r="X2947" s="682" t="e">
        <f ca="1">_xll.qlCalendarAdvance(Calendar,X2946,W2947,"f",FALSE)</f>
        <v>#NAME?</v>
      </c>
      <c r="Y2947" s="681" t="e">
        <f ca="1">_xll.qlCalendarAdvance(Calendar,X2947,NDays&amp;"D")</f>
        <v>#NAME?</v>
      </c>
      <c r="Z2947" s="680" t="e">
        <f ca="1"/>
        <v>#N/A</v>
      </c>
      <c r="AA2947" s="685"/>
      <c r="AB2947" s="684"/>
    </row>
    <row r="2948" spans="22:28" x14ac:dyDescent="0.2">
      <c r="V2948" s="687"/>
      <c r="W2948" s="686" t="str">
        <f t="shared" si="52"/>
        <v>1w</v>
      </c>
      <c r="X2948" s="682" t="e">
        <f ca="1">_xll.qlCalendarAdvance(Calendar,X2947,W2948,"f",FALSE)</f>
        <v>#NAME?</v>
      </c>
      <c r="Y2948" s="681" t="e">
        <f ca="1">_xll.qlCalendarAdvance(Calendar,X2948,NDays&amp;"D")</f>
        <v>#NAME?</v>
      </c>
      <c r="Z2948" s="680" t="e">
        <f ca="1"/>
        <v>#N/A</v>
      </c>
      <c r="AA2948" s="685"/>
      <c r="AB2948" s="684"/>
    </row>
    <row r="2949" spans="22:28" x14ac:dyDescent="0.2">
      <c r="V2949" s="687"/>
      <c r="W2949" s="686" t="str">
        <f t="shared" si="52"/>
        <v>1w</v>
      </c>
      <c r="X2949" s="682" t="e">
        <f ca="1">_xll.qlCalendarAdvance(Calendar,X2948,W2949,"f",FALSE)</f>
        <v>#NAME?</v>
      </c>
      <c r="Y2949" s="681" t="e">
        <f ca="1">_xll.qlCalendarAdvance(Calendar,X2949,NDays&amp;"D")</f>
        <v>#NAME?</v>
      </c>
      <c r="Z2949" s="680" t="e">
        <f ca="1"/>
        <v>#N/A</v>
      </c>
      <c r="AA2949" s="685"/>
      <c r="AB2949" s="684"/>
    </row>
    <row r="2950" spans="22:28" x14ac:dyDescent="0.2">
      <c r="V2950" s="687"/>
      <c r="W2950" s="686" t="str">
        <f t="shared" si="52"/>
        <v>1w</v>
      </c>
      <c r="X2950" s="682" t="e">
        <f ca="1">_xll.qlCalendarAdvance(Calendar,X2949,W2950,"f",FALSE)</f>
        <v>#NAME?</v>
      </c>
      <c r="Y2950" s="681" t="e">
        <f ca="1">_xll.qlCalendarAdvance(Calendar,X2950,NDays&amp;"D")</f>
        <v>#NAME?</v>
      </c>
      <c r="Z2950" s="680" t="e">
        <f ca="1"/>
        <v>#N/A</v>
      </c>
      <c r="AA2950" s="685"/>
      <c r="AB2950" s="684"/>
    </row>
    <row r="2951" spans="22:28" x14ac:dyDescent="0.2">
      <c r="V2951" s="687"/>
      <c r="W2951" s="686" t="str">
        <f t="shared" si="52"/>
        <v>1w</v>
      </c>
      <c r="X2951" s="682" t="e">
        <f ca="1">_xll.qlCalendarAdvance(Calendar,X2950,W2951,"f",FALSE)</f>
        <v>#NAME?</v>
      </c>
      <c r="Y2951" s="681" t="e">
        <f ca="1">_xll.qlCalendarAdvance(Calendar,X2951,NDays&amp;"D")</f>
        <v>#NAME?</v>
      </c>
      <c r="Z2951" s="680" t="e">
        <f ca="1"/>
        <v>#N/A</v>
      </c>
      <c r="AA2951" s="685"/>
      <c r="AB2951" s="684"/>
    </row>
    <row r="2952" spans="22:28" x14ac:dyDescent="0.2">
      <c r="V2952" s="687"/>
      <c r="W2952" s="686" t="str">
        <f t="shared" si="52"/>
        <v>1w</v>
      </c>
      <c r="X2952" s="682" t="e">
        <f ca="1">_xll.qlCalendarAdvance(Calendar,X2951,W2952,"f",FALSE)</f>
        <v>#NAME?</v>
      </c>
      <c r="Y2952" s="681" t="e">
        <f ca="1">_xll.qlCalendarAdvance(Calendar,X2952,NDays&amp;"D")</f>
        <v>#NAME?</v>
      </c>
      <c r="Z2952" s="680" t="e">
        <f ca="1"/>
        <v>#N/A</v>
      </c>
      <c r="AA2952" s="685"/>
      <c r="AB2952" s="684"/>
    </row>
    <row r="2953" spans="22:28" x14ac:dyDescent="0.2">
      <c r="V2953" s="687"/>
      <c r="W2953" s="686" t="str">
        <f t="shared" si="52"/>
        <v>1w</v>
      </c>
      <c r="X2953" s="682" t="e">
        <f ca="1">_xll.qlCalendarAdvance(Calendar,X2952,W2953,"f",FALSE)</f>
        <v>#NAME?</v>
      </c>
      <c r="Y2953" s="681" t="e">
        <f ca="1">_xll.qlCalendarAdvance(Calendar,X2953,NDays&amp;"D")</f>
        <v>#NAME?</v>
      </c>
      <c r="Z2953" s="680" t="e">
        <f ca="1"/>
        <v>#N/A</v>
      </c>
      <c r="AA2953" s="685"/>
      <c r="AB2953" s="684"/>
    </row>
    <row r="2954" spans="22:28" x14ac:dyDescent="0.2">
      <c r="V2954" s="687"/>
      <c r="W2954" s="686" t="str">
        <f t="shared" si="52"/>
        <v>1w</v>
      </c>
      <c r="X2954" s="682" t="e">
        <f ca="1">_xll.qlCalendarAdvance(Calendar,X2953,W2954,"f",FALSE)</f>
        <v>#NAME?</v>
      </c>
      <c r="Y2954" s="681" t="e">
        <f ca="1">_xll.qlCalendarAdvance(Calendar,X2954,NDays&amp;"D")</f>
        <v>#NAME?</v>
      </c>
      <c r="Z2954" s="680" t="e">
        <f ca="1"/>
        <v>#N/A</v>
      </c>
      <c r="AA2954" s="685"/>
      <c r="AB2954" s="684"/>
    </row>
    <row r="2955" spans="22:28" x14ac:dyDescent="0.2">
      <c r="V2955" s="687"/>
      <c r="W2955" s="686" t="str">
        <f t="shared" si="52"/>
        <v>1w</v>
      </c>
      <c r="X2955" s="682" t="e">
        <f ca="1">_xll.qlCalendarAdvance(Calendar,X2954,W2955,"f",FALSE)</f>
        <v>#NAME?</v>
      </c>
      <c r="Y2955" s="681" t="e">
        <f ca="1">_xll.qlCalendarAdvance(Calendar,X2955,NDays&amp;"D")</f>
        <v>#NAME?</v>
      </c>
      <c r="Z2955" s="680" t="e">
        <f ca="1"/>
        <v>#N/A</v>
      </c>
      <c r="AA2955" s="685"/>
      <c r="AB2955" s="684"/>
    </row>
    <row r="2956" spans="22:28" x14ac:dyDescent="0.2">
      <c r="V2956" s="687"/>
      <c r="W2956" s="686" t="str">
        <f t="shared" si="52"/>
        <v>1w</v>
      </c>
      <c r="X2956" s="682" t="e">
        <f ca="1">_xll.qlCalendarAdvance(Calendar,X2955,W2956,"f",FALSE)</f>
        <v>#NAME?</v>
      </c>
      <c r="Y2956" s="681" t="e">
        <f ca="1">_xll.qlCalendarAdvance(Calendar,X2956,NDays&amp;"D")</f>
        <v>#NAME?</v>
      </c>
      <c r="Z2956" s="680" t="e">
        <f ca="1"/>
        <v>#N/A</v>
      </c>
      <c r="AA2956" s="685"/>
      <c r="AB2956" s="684"/>
    </row>
    <row r="2957" spans="22:28" x14ac:dyDescent="0.2">
      <c r="V2957" s="687"/>
      <c r="W2957" s="686" t="str">
        <f t="shared" si="52"/>
        <v>1w</v>
      </c>
      <c r="X2957" s="682" t="e">
        <f ca="1">_xll.qlCalendarAdvance(Calendar,X2956,W2957,"f",FALSE)</f>
        <v>#NAME?</v>
      </c>
      <c r="Y2957" s="681" t="e">
        <f ca="1">_xll.qlCalendarAdvance(Calendar,X2957,NDays&amp;"D")</f>
        <v>#NAME?</v>
      </c>
      <c r="Z2957" s="680" t="e">
        <f ca="1"/>
        <v>#N/A</v>
      </c>
      <c r="AA2957" s="685"/>
      <c r="AB2957" s="684"/>
    </row>
    <row r="2958" spans="22:28" x14ac:dyDescent="0.2">
      <c r="V2958" s="687"/>
      <c r="W2958" s="686" t="str">
        <f t="shared" si="52"/>
        <v>1w</v>
      </c>
      <c r="X2958" s="682" t="e">
        <f ca="1">_xll.qlCalendarAdvance(Calendar,X2957,W2958,"f",FALSE)</f>
        <v>#NAME?</v>
      </c>
      <c r="Y2958" s="681" t="e">
        <f ca="1">_xll.qlCalendarAdvance(Calendar,X2958,NDays&amp;"D")</f>
        <v>#NAME?</v>
      </c>
      <c r="Z2958" s="680" t="e">
        <f ca="1"/>
        <v>#N/A</v>
      </c>
      <c r="AA2958" s="685"/>
      <c r="AB2958" s="684"/>
    </row>
    <row r="2959" spans="22:28" x14ac:dyDescent="0.2">
      <c r="V2959" s="687"/>
      <c r="W2959" s="686" t="str">
        <f t="shared" si="52"/>
        <v>1w</v>
      </c>
      <c r="X2959" s="682" t="e">
        <f ca="1">_xll.qlCalendarAdvance(Calendar,X2958,W2959,"f",FALSE)</f>
        <v>#NAME?</v>
      </c>
      <c r="Y2959" s="681" t="e">
        <f ca="1">_xll.qlCalendarAdvance(Calendar,X2959,NDays&amp;"D")</f>
        <v>#NAME?</v>
      </c>
      <c r="Z2959" s="680" t="e">
        <f ca="1"/>
        <v>#N/A</v>
      </c>
      <c r="AA2959" s="685"/>
      <c r="AB2959" s="684"/>
    </row>
    <row r="2960" spans="22:28" x14ac:dyDescent="0.2">
      <c r="V2960" s="687"/>
      <c r="W2960" s="686" t="str">
        <f t="shared" si="52"/>
        <v>1w</v>
      </c>
      <c r="X2960" s="682" t="e">
        <f ca="1">_xll.qlCalendarAdvance(Calendar,X2959,W2960,"f",FALSE)</f>
        <v>#NAME?</v>
      </c>
      <c r="Y2960" s="681" t="e">
        <f ca="1">_xll.qlCalendarAdvance(Calendar,X2960,NDays&amp;"D")</f>
        <v>#NAME?</v>
      </c>
      <c r="Z2960" s="680" t="e">
        <f ca="1"/>
        <v>#N/A</v>
      </c>
      <c r="AA2960" s="685"/>
      <c r="AB2960" s="684"/>
    </row>
    <row r="2961" spans="22:28" x14ac:dyDescent="0.2">
      <c r="V2961" s="687"/>
      <c r="W2961" s="686" t="str">
        <f t="shared" si="52"/>
        <v>1w</v>
      </c>
      <c r="X2961" s="682" t="e">
        <f ca="1">_xll.qlCalendarAdvance(Calendar,X2960,W2961,"f",FALSE)</f>
        <v>#NAME?</v>
      </c>
      <c r="Y2961" s="681" t="e">
        <f ca="1">_xll.qlCalendarAdvance(Calendar,X2961,NDays&amp;"D")</f>
        <v>#NAME?</v>
      </c>
      <c r="Z2961" s="680" t="e">
        <f ca="1"/>
        <v>#N/A</v>
      </c>
      <c r="AA2961" s="685"/>
      <c r="AB2961" s="684"/>
    </row>
    <row r="2962" spans="22:28" x14ac:dyDescent="0.2">
      <c r="V2962" s="687"/>
      <c r="W2962" s="686" t="str">
        <f t="shared" ref="W2962:W3025" si="53">W2961</f>
        <v>1w</v>
      </c>
      <c r="X2962" s="682" t="e">
        <f ca="1">_xll.qlCalendarAdvance(Calendar,X2961,W2962,"f",FALSE)</f>
        <v>#NAME?</v>
      </c>
      <c r="Y2962" s="681" t="e">
        <f ca="1">_xll.qlCalendarAdvance(Calendar,X2962,NDays&amp;"D")</f>
        <v>#NAME?</v>
      </c>
      <c r="Z2962" s="680" t="e">
        <f ca="1"/>
        <v>#N/A</v>
      </c>
      <c r="AA2962" s="685"/>
      <c r="AB2962" s="684"/>
    </row>
    <row r="2963" spans="22:28" x14ac:dyDescent="0.2">
      <c r="V2963" s="687"/>
      <c r="W2963" s="686" t="str">
        <f t="shared" si="53"/>
        <v>1w</v>
      </c>
      <c r="X2963" s="682" t="e">
        <f ca="1">_xll.qlCalendarAdvance(Calendar,X2962,W2963,"f",FALSE)</f>
        <v>#NAME?</v>
      </c>
      <c r="Y2963" s="681" t="e">
        <f ca="1">_xll.qlCalendarAdvance(Calendar,X2963,NDays&amp;"D")</f>
        <v>#NAME?</v>
      </c>
      <c r="Z2963" s="680" t="e">
        <f ca="1"/>
        <v>#N/A</v>
      </c>
      <c r="AA2963" s="685"/>
      <c r="AB2963" s="684"/>
    </row>
    <row r="2964" spans="22:28" x14ac:dyDescent="0.2">
      <c r="V2964" s="687"/>
      <c r="W2964" s="686" t="str">
        <f t="shared" si="53"/>
        <v>1w</v>
      </c>
      <c r="X2964" s="682" t="e">
        <f ca="1">_xll.qlCalendarAdvance(Calendar,X2963,W2964,"f",FALSE)</f>
        <v>#NAME?</v>
      </c>
      <c r="Y2964" s="681" t="e">
        <f ca="1">_xll.qlCalendarAdvance(Calendar,X2964,NDays&amp;"D")</f>
        <v>#NAME?</v>
      </c>
      <c r="Z2964" s="680" t="e">
        <f ca="1"/>
        <v>#N/A</v>
      </c>
      <c r="AA2964" s="685"/>
      <c r="AB2964" s="684"/>
    </row>
    <row r="2965" spans="22:28" x14ac:dyDescent="0.2">
      <c r="V2965" s="687"/>
      <c r="W2965" s="686" t="str">
        <f t="shared" si="53"/>
        <v>1w</v>
      </c>
      <c r="X2965" s="682" t="e">
        <f ca="1">_xll.qlCalendarAdvance(Calendar,X2964,W2965,"f",FALSE)</f>
        <v>#NAME?</v>
      </c>
      <c r="Y2965" s="681" t="e">
        <f ca="1">_xll.qlCalendarAdvance(Calendar,X2965,NDays&amp;"D")</f>
        <v>#NAME?</v>
      </c>
      <c r="Z2965" s="680" t="e">
        <f ca="1"/>
        <v>#N/A</v>
      </c>
      <c r="AA2965" s="685"/>
      <c r="AB2965" s="684"/>
    </row>
    <row r="2966" spans="22:28" x14ac:dyDescent="0.2">
      <c r="V2966" s="687"/>
      <c r="W2966" s="686" t="str">
        <f t="shared" si="53"/>
        <v>1w</v>
      </c>
      <c r="X2966" s="682" t="e">
        <f ca="1">_xll.qlCalendarAdvance(Calendar,X2965,W2966,"f",FALSE)</f>
        <v>#NAME?</v>
      </c>
      <c r="Y2966" s="681" t="e">
        <f ca="1">_xll.qlCalendarAdvance(Calendar,X2966,NDays&amp;"D")</f>
        <v>#NAME?</v>
      </c>
      <c r="Z2966" s="680" t="e">
        <f ca="1"/>
        <v>#N/A</v>
      </c>
      <c r="AA2966" s="685"/>
      <c r="AB2966" s="684"/>
    </row>
    <row r="2967" spans="22:28" x14ac:dyDescent="0.2">
      <c r="V2967" s="687"/>
      <c r="W2967" s="686" t="str">
        <f t="shared" si="53"/>
        <v>1w</v>
      </c>
      <c r="X2967" s="682" t="e">
        <f ca="1">_xll.qlCalendarAdvance(Calendar,X2966,W2967,"f",FALSE)</f>
        <v>#NAME?</v>
      </c>
      <c r="Y2967" s="681" t="e">
        <f ca="1">_xll.qlCalendarAdvance(Calendar,X2967,NDays&amp;"D")</f>
        <v>#NAME?</v>
      </c>
      <c r="Z2967" s="680" t="e">
        <f ca="1"/>
        <v>#N/A</v>
      </c>
      <c r="AA2967" s="685"/>
      <c r="AB2967" s="684"/>
    </row>
    <row r="2968" spans="22:28" x14ac:dyDescent="0.2">
      <c r="V2968" s="687"/>
      <c r="W2968" s="686" t="str">
        <f t="shared" si="53"/>
        <v>1w</v>
      </c>
      <c r="X2968" s="682" t="e">
        <f ca="1">_xll.qlCalendarAdvance(Calendar,X2967,W2968,"f",FALSE)</f>
        <v>#NAME?</v>
      </c>
      <c r="Y2968" s="681" t="e">
        <f ca="1">_xll.qlCalendarAdvance(Calendar,X2968,NDays&amp;"D")</f>
        <v>#NAME?</v>
      </c>
      <c r="Z2968" s="680" t="e">
        <f ca="1"/>
        <v>#N/A</v>
      </c>
      <c r="AA2968" s="685"/>
      <c r="AB2968" s="684"/>
    </row>
    <row r="2969" spans="22:28" x14ac:dyDescent="0.2">
      <c r="V2969" s="687"/>
      <c r="W2969" s="686" t="str">
        <f t="shared" si="53"/>
        <v>1w</v>
      </c>
      <c r="X2969" s="682" t="e">
        <f ca="1">_xll.qlCalendarAdvance(Calendar,X2968,W2969,"f",FALSE)</f>
        <v>#NAME?</v>
      </c>
      <c r="Y2969" s="681" t="e">
        <f ca="1">_xll.qlCalendarAdvance(Calendar,X2969,NDays&amp;"D")</f>
        <v>#NAME?</v>
      </c>
      <c r="Z2969" s="680" t="e">
        <f ca="1"/>
        <v>#N/A</v>
      </c>
      <c r="AA2969" s="685"/>
      <c r="AB2969" s="684"/>
    </row>
    <row r="2970" spans="22:28" x14ac:dyDescent="0.2">
      <c r="V2970" s="687"/>
      <c r="W2970" s="686" t="str">
        <f t="shared" si="53"/>
        <v>1w</v>
      </c>
      <c r="X2970" s="682" t="e">
        <f ca="1">_xll.qlCalendarAdvance(Calendar,X2969,W2970,"f",FALSE)</f>
        <v>#NAME?</v>
      </c>
      <c r="Y2970" s="681" t="e">
        <f ca="1">_xll.qlCalendarAdvance(Calendar,X2970,NDays&amp;"D")</f>
        <v>#NAME?</v>
      </c>
      <c r="Z2970" s="680" t="e">
        <f ca="1"/>
        <v>#N/A</v>
      </c>
      <c r="AA2970" s="685"/>
      <c r="AB2970" s="684"/>
    </row>
    <row r="2971" spans="22:28" x14ac:dyDescent="0.2">
      <c r="V2971" s="687"/>
      <c r="W2971" s="686" t="str">
        <f t="shared" si="53"/>
        <v>1w</v>
      </c>
      <c r="X2971" s="682" t="e">
        <f ca="1">_xll.qlCalendarAdvance(Calendar,X2970,W2971,"f",FALSE)</f>
        <v>#NAME?</v>
      </c>
      <c r="Y2971" s="681" t="e">
        <f ca="1">_xll.qlCalendarAdvance(Calendar,X2971,NDays&amp;"D")</f>
        <v>#NAME?</v>
      </c>
      <c r="Z2971" s="680" t="e">
        <f ca="1"/>
        <v>#N/A</v>
      </c>
      <c r="AA2971" s="685"/>
      <c r="AB2971" s="684"/>
    </row>
    <row r="2972" spans="22:28" x14ac:dyDescent="0.2">
      <c r="V2972" s="687"/>
      <c r="W2972" s="686" t="str">
        <f t="shared" si="53"/>
        <v>1w</v>
      </c>
      <c r="X2972" s="682" t="e">
        <f ca="1">_xll.qlCalendarAdvance(Calendar,X2971,W2972,"f",FALSE)</f>
        <v>#NAME?</v>
      </c>
      <c r="Y2972" s="681" t="e">
        <f ca="1">_xll.qlCalendarAdvance(Calendar,X2972,NDays&amp;"D")</f>
        <v>#NAME?</v>
      </c>
      <c r="Z2972" s="680" t="e">
        <f ca="1"/>
        <v>#N/A</v>
      </c>
      <c r="AA2972" s="685"/>
      <c r="AB2972" s="684"/>
    </row>
    <row r="2973" spans="22:28" x14ac:dyDescent="0.2">
      <c r="V2973" s="687"/>
      <c r="W2973" s="686" t="str">
        <f t="shared" si="53"/>
        <v>1w</v>
      </c>
      <c r="X2973" s="682" t="e">
        <f ca="1">_xll.qlCalendarAdvance(Calendar,X2972,W2973,"f",FALSE)</f>
        <v>#NAME?</v>
      </c>
      <c r="Y2973" s="681" t="e">
        <f ca="1">_xll.qlCalendarAdvance(Calendar,X2973,NDays&amp;"D")</f>
        <v>#NAME?</v>
      </c>
      <c r="Z2973" s="680" t="e">
        <f ca="1"/>
        <v>#N/A</v>
      </c>
      <c r="AA2973" s="685"/>
      <c r="AB2973" s="684"/>
    </row>
    <row r="2974" spans="22:28" x14ac:dyDescent="0.2">
      <c r="V2974" s="687"/>
      <c r="W2974" s="686" t="str">
        <f t="shared" si="53"/>
        <v>1w</v>
      </c>
      <c r="X2974" s="682" t="e">
        <f ca="1">_xll.qlCalendarAdvance(Calendar,X2973,W2974,"f",FALSE)</f>
        <v>#NAME?</v>
      </c>
      <c r="Y2974" s="681" t="e">
        <f ca="1">_xll.qlCalendarAdvance(Calendar,X2974,NDays&amp;"D")</f>
        <v>#NAME?</v>
      </c>
      <c r="Z2974" s="680" t="e">
        <f ca="1"/>
        <v>#N/A</v>
      </c>
      <c r="AA2974" s="685"/>
      <c r="AB2974" s="684"/>
    </row>
    <row r="2975" spans="22:28" x14ac:dyDescent="0.2">
      <c r="V2975" s="687"/>
      <c r="W2975" s="686" t="str">
        <f t="shared" si="53"/>
        <v>1w</v>
      </c>
      <c r="X2975" s="682" t="e">
        <f ca="1">_xll.qlCalendarAdvance(Calendar,X2974,W2975,"f",FALSE)</f>
        <v>#NAME?</v>
      </c>
      <c r="Y2975" s="681" t="e">
        <f ca="1">_xll.qlCalendarAdvance(Calendar,X2975,NDays&amp;"D")</f>
        <v>#NAME?</v>
      </c>
      <c r="Z2975" s="680" t="e">
        <f ca="1"/>
        <v>#N/A</v>
      </c>
      <c r="AA2975" s="685"/>
      <c r="AB2975" s="684"/>
    </row>
    <row r="2976" spans="22:28" x14ac:dyDescent="0.2">
      <c r="V2976" s="687"/>
      <c r="W2976" s="686" t="str">
        <f t="shared" si="53"/>
        <v>1w</v>
      </c>
      <c r="X2976" s="682" t="e">
        <f ca="1">_xll.qlCalendarAdvance(Calendar,X2975,W2976,"f",FALSE)</f>
        <v>#NAME?</v>
      </c>
      <c r="Y2976" s="681" t="e">
        <f ca="1">_xll.qlCalendarAdvance(Calendar,X2976,NDays&amp;"D")</f>
        <v>#NAME?</v>
      </c>
      <c r="Z2976" s="680" t="e">
        <f ca="1"/>
        <v>#N/A</v>
      </c>
      <c r="AA2976" s="685"/>
      <c r="AB2976" s="684"/>
    </row>
    <row r="2977" spans="22:28" x14ac:dyDescent="0.2">
      <c r="V2977" s="687"/>
      <c r="W2977" s="686" t="str">
        <f t="shared" si="53"/>
        <v>1w</v>
      </c>
      <c r="X2977" s="682" t="e">
        <f ca="1">_xll.qlCalendarAdvance(Calendar,X2976,W2977,"f",FALSE)</f>
        <v>#NAME?</v>
      </c>
      <c r="Y2977" s="681" t="e">
        <f ca="1">_xll.qlCalendarAdvance(Calendar,X2977,NDays&amp;"D")</f>
        <v>#NAME?</v>
      </c>
      <c r="Z2977" s="680" t="e">
        <f ca="1"/>
        <v>#N/A</v>
      </c>
      <c r="AA2977" s="685"/>
      <c r="AB2977" s="684"/>
    </row>
    <row r="2978" spans="22:28" x14ac:dyDescent="0.2">
      <c r="V2978" s="687"/>
      <c r="W2978" s="686" t="str">
        <f t="shared" si="53"/>
        <v>1w</v>
      </c>
      <c r="X2978" s="682" t="e">
        <f ca="1">_xll.qlCalendarAdvance(Calendar,X2977,W2978,"f",FALSE)</f>
        <v>#NAME?</v>
      </c>
      <c r="Y2978" s="681" t="e">
        <f ca="1">_xll.qlCalendarAdvance(Calendar,X2978,NDays&amp;"D")</f>
        <v>#NAME?</v>
      </c>
      <c r="Z2978" s="680" t="e">
        <f ca="1"/>
        <v>#N/A</v>
      </c>
      <c r="AA2978" s="685"/>
      <c r="AB2978" s="684"/>
    </row>
    <row r="2979" spans="22:28" x14ac:dyDescent="0.2">
      <c r="V2979" s="687"/>
      <c r="W2979" s="686" t="str">
        <f t="shared" si="53"/>
        <v>1w</v>
      </c>
      <c r="X2979" s="682" t="e">
        <f ca="1">_xll.qlCalendarAdvance(Calendar,X2978,W2979,"f",FALSE)</f>
        <v>#NAME?</v>
      </c>
      <c r="Y2979" s="681" t="e">
        <f ca="1">_xll.qlCalendarAdvance(Calendar,X2979,NDays&amp;"D")</f>
        <v>#NAME?</v>
      </c>
      <c r="Z2979" s="680" t="e">
        <f ca="1"/>
        <v>#N/A</v>
      </c>
      <c r="AA2979" s="685"/>
      <c r="AB2979" s="684"/>
    </row>
    <row r="2980" spans="22:28" x14ac:dyDescent="0.2">
      <c r="V2980" s="687"/>
      <c r="W2980" s="686" t="str">
        <f t="shared" si="53"/>
        <v>1w</v>
      </c>
      <c r="X2980" s="682" t="e">
        <f ca="1">_xll.qlCalendarAdvance(Calendar,X2979,W2980,"f",FALSE)</f>
        <v>#NAME?</v>
      </c>
      <c r="Y2980" s="681" t="e">
        <f ca="1">_xll.qlCalendarAdvance(Calendar,X2980,NDays&amp;"D")</f>
        <v>#NAME?</v>
      </c>
      <c r="Z2980" s="680" t="e">
        <f ca="1"/>
        <v>#N/A</v>
      </c>
      <c r="AA2980" s="685"/>
      <c r="AB2980" s="684"/>
    </row>
    <row r="2981" spans="22:28" x14ac:dyDescent="0.2">
      <c r="V2981" s="687"/>
      <c r="W2981" s="686" t="str">
        <f t="shared" si="53"/>
        <v>1w</v>
      </c>
      <c r="X2981" s="682" t="e">
        <f ca="1">_xll.qlCalendarAdvance(Calendar,X2980,W2981,"f",FALSE)</f>
        <v>#NAME?</v>
      </c>
      <c r="Y2981" s="681" t="e">
        <f ca="1">_xll.qlCalendarAdvance(Calendar,X2981,NDays&amp;"D")</f>
        <v>#NAME?</v>
      </c>
      <c r="Z2981" s="680" t="e">
        <f ca="1"/>
        <v>#N/A</v>
      </c>
      <c r="AA2981" s="685"/>
      <c r="AB2981" s="684"/>
    </row>
    <row r="2982" spans="22:28" x14ac:dyDescent="0.2">
      <c r="V2982" s="687"/>
      <c r="W2982" s="686" t="str">
        <f t="shared" si="53"/>
        <v>1w</v>
      </c>
      <c r="X2982" s="682" t="e">
        <f ca="1">_xll.qlCalendarAdvance(Calendar,X2981,W2982,"f",FALSE)</f>
        <v>#NAME?</v>
      </c>
      <c r="Y2982" s="681" t="e">
        <f ca="1">_xll.qlCalendarAdvance(Calendar,X2982,NDays&amp;"D")</f>
        <v>#NAME?</v>
      </c>
      <c r="Z2982" s="680" t="e">
        <f ca="1"/>
        <v>#N/A</v>
      </c>
      <c r="AA2982" s="685"/>
      <c r="AB2982" s="684"/>
    </row>
    <row r="2983" spans="22:28" x14ac:dyDescent="0.2">
      <c r="V2983" s="687"/>
      <c r="W2983" s="686" t="str">
        <f t="shared" si="53"/>
        <v>1w</v>
      </c>
      <c r="X2983" s="682" t="e">
        <f ca="1">_xll.qlCalendarAdvance(Calendar,X2982,W2983,"f",FALSE)</f>
        <v>#NAME?</v>
      </c>
      <c r="Y2983" s="681" t="e">
        <f ca="1">_xll.qlCalendarAdvance(Calendar,X2983,NDays&amp;"D")</f>
        <v>#NAME?</v>
      </c>
      <c r="Z2983" s="680" t="e">
        <f ca="1"/>
        <v>#N/A</v>
      </c>
      <c r="AA2983" s="685"/>
      <c r="AB2983" s="684"/>
    </row>
    <row r="2984" spans="22:28" x14ac:dyDescent="0.2">
      <c r="V2984" s="687"/>
      <c r="W2984" s="686" t="str">
        <f t="shared" si="53"/>
        <v>1w</v>
      </c>
      <c r="X2984" s="682" t="e">
        <f ca="1">_xll.qlCalendarAdvance(Calendar,X2983,W2984,"f",FALSE)</f>
        <v>#NAME?</v>
      </c>
      <c r="Y2984" s="681" t="e">
        <f ca="1">_xll.qlCalendarAdvance(Calendar,X2984,NDays&amp;"D")</f>
        <v>#NAME?</v>
      </c>
      <c r="Z2984" s="680" t="e">
        <f ca="1"/>
        <v>#N/A</v>
      </c>
      <c r="AA2984" s="685"/>
      <c r="AB2984" s="684"/>
    </row>
    <row r="2985" spans="22:28" x14ac:dyDescent="0.2">
      <c r="V2985" s="687"/>
      <c r="W2985" s="686" t="str">
        <f t="shared" si="53"/>
        <v>1w</v>
      </c>
      <c r="X2985" s="682" t="e">
        <f ca="1">_xll.qlCalendarAdvance(Calendar,X2984,W2985,"f",FALSE)</f>
        <v>#NAME?</v>
      </c>
      <c r="Y2985" s="681" t="e">
        <f ca="1">_xll.qlCalendarAdvance(Calendar,X2985,NDays&amp;"D")</f>
        <v>#NAME?</v>
      </c>
      <c r="Z2985" s="680" t="e">
        <f ca="1"/>
        <v>#N/A</v>
      </c>
      <c r="AA2985" s="685"/>
      <c r="AB2985" s="684"/>
    </row>
    <row r="2986" spans="22:28" x14ac:dyDescent="0.2">
      <c r="V2986" s="687"/>
      <c r="W2986" s="686" t="str">
        <f t="shared" si="53"/>
        <v>1w</v>
      </c>
      <c r="X2986" s="682" t="e">
        <f ca="1">_xll.qlCalendarAdvance(Calendar,X2985,W2986,"f",FALSE)</f>
        <v>#NAME?</v>
      </c>
      <c r="Y2986" s="681" t="e">
        <f ca="1">_xll.qlCalendarAdvance(Calendar,X2986,NDays&amp;"D")</f>
        <v>#NAME?</v>
      </c>
      <c r="Z2986" s="680" t="e">
        <f ca="1"/>
        <v>#N/A</v>
      </c>
      <c r="AA2986" s="685"/>
      <c r="AB2986" s="684"/>
    </row>
    <row r="2987" spans="22:28" x14ac:dyDescent="0.2">
      <c r="V2987" s="687"/>
      <c r="W2987" s="686" t="str">
        <f t="shared" si="53"/>
        <v>1w</v>
      </c>
      <c r="X2987" s="682" t="e">
        <f ca="1">_xll.qlCalendarAdvance(Calendar,X2986,W2987,"f",FALSE)</f>
        <v>#NAME?</v>
      </c>
      <c r="Y2987" s="681" t="e">
        <f ca="1">_xll.qlCalendarAdvance(Calendar,X2987,NDays&amp;"D")</f>
        <v>#NAME?</v>
      </c>
      <c r="Z2987" s="680" t="e">
        <f ca="1"/>
        <v>#N/A</v>
      </c>
      <c r="AA2987" s="685"/>
      <c r="AB2987" s="684"/>
    </row>
    <row r="2988" spans="22:28" x14ac:dyDescent="0.2">
      <c r="V2988" s="687"/>
      <c r="W2988" s="686" t="str">
        <f t="shared" si="53"/>
        <v>1w</v>
      </c>
      <c r="X2988" s="682" t="e">
        <f ca="1">_xll.qlCalendarAdvance(Calendar,X2987,W2988,"f",FALSE)</f>
        <v>#NAME?</v>
      </c>
      <c r="Y2988" s="681" t="e">
        <f ca="1">_xll.qlCalendarAdvance(Calendar,X2988,NDays&amp;"D")</f>
        <v>#NAME?</v>
      </c>
      <c r="Z2988" s="680" t="e">
        <f ca="1"/>
        <v>#N/A</v>
      </c>
      <c r="AA2988" s="685"/>
      <c r="AB2988" s="684"/>
    </row>
    <row r="2989" spans="22:28" x14ac:dyDescent="0.2">
      <c r="V2989" s="687"/>
      <c r="W2989" s="686" t="str">
        <f t="shared" si="53"/>
        <v>1w</v>
      </c>
      <c r="X2989" s="682" t="e">
        <f ca="1">_xll.qlCalendarAdvance(Calendar,X2988,W2989,"f",FALSE)</f>
        <v>#NAME?</v>
      </c>
      <c r="Y2989" s="681" t="e">
        <f ca="1">_xll.qlCalendarAdvance(Calendar,X2989,NDays&amp;"D")</f>
        <v>#NAME?</v>
      </c>
      <c r="Z2989" s="680" t="e">
        <f ca="1"/>
        <v>#N/A</v>
      </c>
      <c r="AA2989" s="685"/>
      <c r="AB2989" s="684"/>
    </row>
    <row r="2990" spans="22:28" x14ac:dyDescent="0.2">
      <c r="V2990" s="687"/>
      <c r="W2990" s="686" t="str">
        <f t="shared" si="53"/>
        <v>1w</v>
      </c>
      <c r="X2990" s="682" t="e">
        <f ca="1">_xll.qlCalendarAdvance(Calendar,X2989,W2990,"f",FALSE)</f>
        <v>#NAME?</v>
      </c>
      <c r="Y2990" s="681" t="e">
        <f ca="1">_xll.qlCalendarAdvance(Calendar,X2990,NDays&amp;"D")</f>
        <v>#NAME?</v>
      </c>
      <c r="Z2990" s="680" t="e">
        <f ca="1"/>
        <v>#N/A</v>
      </c>
      <c r="AA2990" s="685"/>
      <c r="AB2990" s="684"/>
    </row>
    <row r="2991" spans="22:28" x14ac:dyDescent="0.2">
      <c r="V2991" s="687"/>
      <c r="W2991" s="686" t="str">
        <f t="shared" si="53"/>
        <v>1w</v>
      </c>
      <c r="X2991" s="682" t="e">
        <f ca="1">_xll.qlCalendarAdvance(Calendar,X2990,W2991,"f",FALSE)</f>
        <v>#NAME?</v>
      </c>
      <c r="Y2991" s="681" t="e">
        <f ca="1">_xll.qlCalendarAdvance(Calendar,X2991,NDays&amp;"D")</f>
        <v>#NAME?</v>
      </c>
      <c r="Z2991" s="680" t="e">
        <f ca="1"/>
        <v>#N/A</v>
      </c>
      <c r="AA2991" s="685"/>
      <c r="AB2991" s="684"/>
    </row>
    <row r="2992" spans="22:28" x14ac:dyDescent="0.2">
      <c r="V2992" s="687"/>
      <c r="W2992" s="686" t="str">
        <f t="shared" si="53"/>
        <v>1w</v>
      </c>
      <c r="X2992" s="682" t="e">
        <f ca="1">_xll.qlCalendarAdvance(Calendar,X2991,W2992,"f",FALSE)</f>
        <v>#NAME?</v>
      </c>
      <c r="Y2992" s="681" t="e">
        <f ca="1">_xll.qlCalendarAdvance(Calendar,X2992,NDays&amp;"D")</f>
        <v>#NAME?</v>
      </c>
      <c r="Z2992" s="680" t="e">
        <f ca="1"/>
        <v>#N/A</v>
      </c>
      <c r="AA2992" s="685"/>
      <c r="AB2992" s="684"/>
    </row>
    <row r="2993" spans="22:28" x14ac:dyDescent="0.2">
      <c r="V2993" s="687"/>
      <c r="W2993" s="686" t="str">
        <f t="shared" si="53"/>
        <v>1w</v>
      </c>
      <c r="X2993" s="682" t="e">
        <f ca="1">_xll.qlCalendarAdvance(Calendar,X2992,W2993,"f",FALSE)</f>
        <v>#NAME?</v>
      </c>
      <c r="Y2993" s="681" t="e">
        <f ca="1">_xll.qlCalendarAdvance(Calendar,X2993,NDays&amp;"D")</f>
        <v>#NAME?</v>
      </c>
      <c r="Z2993" s="680" t="e">
        <f ca="1"/>
        <v>#N/A</v>
      </c>
      <c r="AA2993" s="685"/>
      <c r="AB2993" s="684"/>
    </row>
    <row r="2994" spans="22:28" x14ac:dyDescent="0.2">
      <c r="V2994" s="687"/>
      <c r="W2994" s="686" t="str">
        <f t="shared" si="53"/>
        <v>1w</v>
      </c>
      <c r="X2994" s="682" t="e">
        <f ca="1">_xll.qlCalendarAdvance(Calendar,X2993,W2994,"f",FALSE)</f>
        <v>#NAME?</v>
      </c>
      <c r="Y2994" s="681" t="e">
        <f ca="1">_xll.qlCalendarAdvance(Calendar,X2994,NDays&amp;"D")</f>
        <v>#NAME?</v>
      </c>
      <c r="Z2994" s="680" t="e">
        <f ca="1"/>
        <v>#N/A</v>
      </c>
      <c r="AA2994" s="685"/>
      <c r="AB2994" s="684"/>
    </row>
    <row r="2995" spans="22:28" x14ac:dyDescent="0.2">
      <c r="V2995" s="687"/>
      <c r="W2995" s="686" t="str">
        <f t="shared" si="53"/>
        <v>1w</v>
      </c>
      <c r="X2995" s="682" t="e">
        <f ca="1">_xll.qlCalendarAdvance(Calendar,X2994,W2995,"f",FALSE)</f>
        <v>#NAME?</v>
      </c>
      <c r="Y2995" s="681" t="e">
        <f ca="1">_xll.qlCalendarAdvance(Calendar,X2995,NDays&amp;"D")</f>
        <v>#NAME?</v>
      </c>
      <c r="Z2995" s="680" t="e">
        <f ca="1"/>
        <v>#N/A</v>
      </c>
      <c r="AA2995" s="685"/>
      <c r="AB2995" s="684"/>
    </row>
    <row r="2996" spans="22:28" x14ac:dyDescent="0.2">
      <c r="V2996" s="687"/>
      <c r="W2996" s="686" t="str">
        <f t="shared" si="53"/>
        <v>1w</v>
      </c>
      <c r="X2996" s="682" t="e">
        <f ca="1">_xll.qlCalendarAdvance(Calendar,X2995,W2996,"f",FALSE)</f>
        <v>#NAME?</v>
      </c>
      <c r="Y2996" s="681" t="e">
        <f ca="1">_xll.qlCalendarAdvance(Calendar,X2996,NDays&amp;"D")</f>
        <v>#NAME?</v>
      </c>
      <c r="Z2996" s="680" t="e">
        <f ca="1"/>
        <v>#N/A</v>
      </c>
      <c r="AA2996" s="685"/>
      <c r="AB2996" s="684"/>
    </row>
    <row r="2997" spans="22:28" x14ac:dyDescent="0.2">
      <c r="V2997" s="687"/>
      <c r="W2997" s="686" t="str">
        <f t="shared" si="53"/>
        <v>1w</v>
      </c>
      <c r="X2997" s="682" t="e">
        <f ca="1">_xll.qlCalendarAdvance(Calendar,X2996,W2997,"f",FALSE)</f>
        <v>#NAME?</v>
      </c>
      <c r="Y2997" s="681" t="e">
        <f ca="1">_xll.qlCalendarAdvance(Calendar,X2997,NDays&amp;"D")</f>
        <v>#NAME?</v>
      </c>
      <c r="Z2997" s="680" t="e">
        <f ca="1"/>
        <v>#N/A</v>
      </c>
      <c r="AA2997" s="685"/>
      <c r="AB2997" s="684"/>
    </row>
    <row r="2998" spans="22:28" x14ac:dyDescent="0.2">
      <c r="V2998" s="687"/>
      <c r="W2998" s="686" t="str">
        <f t="shared" si="53"/>
        <v>1w</v>
      </c>
      <c r="X2998" s="682" t="e">
        <f ca="1">_xll.qlCalendarAdvance(Calendar,X2997,W2998,"f",FALSE)</f>
        <v>#NAME?</v>
      </c>
      <c r="Y2998" s="681" t="e">
        <f ca="1">_xll.qlCalendarAdvance(Calendar,X2998,NDays&amp;"D")</f>
        <v>#NAME?</v>
      </c>
      <c r="Z2998" s="680" t="e">
        <f ca="1"/>
        <v>#N/A</v>
      </c>
      <c r="AA2998" s="685"/>
      <c r="AB2998" s="684"/>
    </row>
    <row r="2999" spans="22:28" x14ac:dyDescent="0.2">
      <c r="V2999" s="687"/>
      <c r="W2999" s="686" t="str">
        <f t="shared" si="53"/>
        <v>1w</v>
      </c>
      <c r="X2999" s="682" t="e">
        <f ca="1">_xll.qlCalendarAdvance(Calendar,X2998,W2999,"f",FALSE)</f>
        <v>#NAME?</v>
      </c>
      <c r="Y2999" s="681" t="e">
        <f ca="1">_xll.qlCalendarAdvance(Calendar,X2999,NDays&amp;"D")</f>
        <v>#NAME?</v>
      </c>
      <c r="Z2999" s="680" t="e">
        <f ca="1"/>
        <v>#N/A</v>
      </c>
      <c r="AA2999" s="685"/>
      <c r="AB2999" s="684"/>
    </row>
    <row r="3000" spans="22:28" x14ac:dyDescent="0.2">
      <c r="V3000" s="687"/>
      <c r="W3000" s="686" t="str">
        <f t="shared" si="53"/>
        <v>1w</v>
      </c>
      <c r="X3000" s="682" t="e">
        <f ca="1">_xll.qlCalendarAdvance(Calendar,X2999,W3000,"f",FALSE)</f>
        <v>#NAME?</v>
      </c>
      <c r="Y3000" s="681" t="e">
        <f ca="1">_xll.qlCalendarAdvance(Calendar,X3000,NDays&amp;"D")</f>
        <v>#NAME?</v>
      </c>
      <c r="Z3000" s="680" t="e">
        <f ca="1"/>
        <v>#N/A</v>
      </c>
      <c r="AA3000" s="685"/>
      <c r="AB3000" s="684"/>
    </row>
    <row r="3001" spans="22:28" x14ac:dyDescent="0.2">
      <c r="V3001" s="687"/>
      <c r="W3001" s="686" t="str">
        <f t="shared" si="53"/>
        <v>1w</v>
      </c>
      <c r="X3001" s="682" t="e">
        <f ca="1">_xll.qlCalendarAdvance(Calendar,X3000,W3001,"f",FALSE)</f>
        <v>#NAME?</v>
      </c>
      <c r="Y3001" s="681" t="e">
        <f ca="1">_xll.qlCalendarAdvance(Calendar,X3001,NDays&amp;"D")</f>
        <v>#NAME?</v>
      </c>
      <c r="Z3001" s="680" t="e">
        <f ca="1"/>
        <v>#N/A</v>
      </c>
      <c r="AA3001" s="685"/>
      <c r="AB3001" s="684"/>
    </row>
    <row r="3002" spans="22:28" x14ac:dyDescent="0.2">
      <c r="V3002" s="687"/>
      <c r="W3002" s="686" t="str">
        <f t="shared" si="53"/>
        <v>1w</v>
      </c>
      <c r="X3002" s="682" t="e">
        <f ca="1">_xll.qlCalendarAdvance(Calendar,X3001,W3002,"f",FALSE)</f>
        <v>#NAME?</v>
      </c>
      <c r="Y3002" s="681" t="e">
        <f ca="1">_xll.qlCalendarAdvance(Calendar,X3002,NDays&amp;"D")</f>
        <v>#NAME?</v>
      </c>
      <c r="Z3002" s="680" t="e">
        <f ca="1"/>
        <v>#N/A</v>
      </c>
      <c r="AA3002" s="685"/>
      <c r="AB3002" s="684"/>
    </row>
    <row r="3003" spans="22:28" x14ac:dyDescent="0.2">
      <c r="V3003" s="687"/>
      <c r="W3003" s="686" t="str">
        <f t="shared" si="53"/>
        <v>1w</v>
      </c>
      <c r="X3003" s="682" t="e">
        <f ca="1">_xll.qlCalendarAdvance(Calendar,X3002,W3003,"f",FALSE)</f>
        <v>#NAME?</v>
      </c>
      <c r="Y3003" s="681" t="e">
        <f ca="1">_xll.qlCalendarAdvance(Calendar,X3003,NDays&amp;"D")</f>
        <v>#NAME?</v>
      </c>
      <c r="Z3003" s="680" t="e">
        <f ca="1"/>
        <v>#N/A</v>
      </c>
      <c r="AA3003" s="685"/>
      <c r="AB3003" s="684"/>
    </row>
    <row r="3004" spans="22:28" x14ac:dyDescent="0.2">
      <c r="V3004" s="687"/>
      <c r="W3004" s="686" t="str">
        <f t="shared" si="53"/>
        <v>1w</v>
      </c>
      <c r="X3004" s="682" t="e">
        <f ca="1">_xll.qlCalendarAdvance(Calendar,X3003,W3004,"f",FALSE)</f>
        <v>#NAME?</v>
      </c>
      <c r="Y3004" s="681" t="e">
        <f ca="1">_xll.qlCalendarAdvance(Calendar,X3004,NDays&amp;"D")</f>
        <v>#NAME?</v>
      </c>
      <c r="Z3004" s="680" t="e">
        <f ca="1"/>
        <v>#N/A</v>
      </c>
      <c r="AA3004" s="685"/>
      <c r="AB3004" s="684"/>
    </row>
    <row r="3005" spans="22:28" x14ac:dyDescent="0.2">
      <c r="V3005" s="687"/>
      <c r="W3005" s="686" t="str">
        <f t="shared" si="53"/>
        <v>1w</v>
      </c>
      <c r="X3005" s="682" t="e">
        <f ca="1">_xll.qlCalendarAdvance(Calendar,X3004,W3005,"f",FALSE)</f>
        <v>#NAME?</v>
      </c>
      <c r="Y3005" s="681" t="e">
        <f ca="1">_xll.qlCalendarAdvance(Calendar,X3005,NDays&amp;"D")</f>
        <v>#NAME?</v>
      </c>
      <c r="Z3005" s="680" t="e">
        <f ca="1"/>
        <v>#N/A</v>
      </c>
      <c r="AA3005" s="685"/>
      <c r="AB3005" s="684"/>
    </row>
    <row r="3006" spans="22:28" x14ac:dyDescent="0.2">
      <c r="V3006" s="687"/>
      <c r="W3006" s="686" t="str">
        <f t="shared" si="53"/>
        <v>1w</v>
      </c>
      <c r="X3006" s="682" t="e">
        <f ca="1">_xll.qlCalendarAdvance(Calendar,X3005,W3006,"f",FALSE)</f>
        <v>#NAME?</v>
      </c>
      <c r="Y3006" s="681" t="e">
        <f ca="1">_xll.qlCalendarAdvance(Calendar,X3006,NDays&amp;"D")</f>
        <v>#NAME?</v>
      </c>
      <c r="Z3006" s="680" t="e">
        <f ca="1"/>
        <v>#N/A</v>
      </c>
      <c r="AA3006" s="685"/>
      <c r="AB3006" s="684"/>
    </row>
    <row r="3007" spans="22:28" x14ac:dyDescent="0.2">
      <c r="V3007" s="687"/>
      <c r="W3007" s="686" t="str">
        <f t="shared" si="53"/>
        <v>1w</v>
      </c>
      <c r="X3007" s="682" t="e">
        <f ca="1">_xll.qlCalendarAdvance(Calendar,X3006,W3007,"f",FALSE)</f>
        <v>#NAME?</v>
      </c>
      <c r="Y3007" s="681" t="e">
        <f ca="1">_xll.qlCalendarAdvance(Calendar,X3007,NDays&amp;"D")</f>
        <v>#NAME?</v>
      </c>
      <c r="Z3007" s="680" t="e">
        <f ca="1"/>
        <v>#N/A</v>
      </c>
      <c r="AA3007" s="685"/>
      <c r="AB3007" s="684"/>
    </row>
    <row r="3008" spans="22:28" x14ac:dyDescent="0.2">
      <c r="V3008" s="687"/>
      <c r="W3008" s="686" t="str">
        <f t="shared" si="53"/>
        <v>1w</v>
      </c>
      <c r="X3008" s="682" t="e">
        <f ca="1">_xll.qlCalendarAdvance(Calendar,X3007,W3008,"f",FALSE)</f>
        <v>#NAME?</v>
      </c>
      <c r="Y3008" s="681" t="e">
        <f ca="1">_xll.qlCalendarAdvance(Calendar,X3008,NDays&amp;"D")</f>
        <v>#NAME?</v>
      </c>
      <c r="Z3008" s="680" t="e">
        <f ca="1"/>
        <v>#N/A</v>
      </c>
      <c r="AA3008" s="685"/>
      <c r="AB3008" s="684"/>
    </row>
    <row r="3009" spans="22:28" x14ac:dyDescent="0.2">
      <c r="V3009" s="687"/>
      <c r="W3009" s="686" t="str">
        <f t="shared" si="53"/>
        <v>1w</v>
      </c>
      <c r="X3009" s="682" t="e">
        <f ca="1">_xll.qlCalendarAdvance(Calendar,X3008,W3009,"f",FALSE)</f>
        <v>#NAME?</v>
      </c>
      <c r="Y3009" s="681" t="e">
        <f ca="1">_xll.qlCalendarAdvance(Calendar,X3009,NDays&amp;"D")</f>
        <v>#NAME?</v>
      </c>
      <c r="Z3009" s="680" t="e">
        <f ca="1"/>
        <v>#N/A</v>
      </c>
      <c r="AA3009" s="685"/>
      <c r="AB3009" s="684"/>
    </row>
    <row r="3010" spans="22:28" x14ac:dyDescent="0.2">
      <c r="V3010" s="687"/>
      <c r="W3010" s="686" t="str">
        <f t="shared" si="53"/>
        <v>1w</v>
      </c>
      <c r="X3010" s="682" t="e">
        <f ca="1">_xll.qlCalendarAdvance(Calendar,X3009,W3010,"f",FALSE)</f>
        <v>#NAME?</v>
      </c>
      <c r="Y3010" s="681" t="e">
        <f ca="1">_xll.qlCalendarAdvance(Calendar,X3010,NDays&amp;"D")</f>
        <v>#NAME?</v>
      </c>
      <c r="Z3010" s="680" t="e">
        <f ca="1"/>
        <v>#N/A</v>
      </c>
      <c r="AA3010" s="685"/>
      <c r="AB3010" s="684"/>
    </row>
    <row r="3011" spans="22:28" x14ac:dyDescent="0.2">
      <c r="V3011" s="687"/>
      <c r="W3011" s="686" t="str">
        <f t="shared" si="53"/>
        <v>1w</v>
      </c>
      <c r="X3011" s="682" t="e">
        <f ca="1">_xll.qlCalendarAdvance(Calendar,X3010,W3011,"f",FALSE)</f>
        <v>#NAME?</v>
      </c>
      <c r="Y3011" s="681" t="e">
        <f ca="1">_xll.qlCalendarAdvance(Calendar,X3011,NDays&amp;"D")</f>
        <v>#NAME?</v>
      </c>
      <c r="Z3011" s="680" t="e">
        <f ca="1"/>
        <v>#N/A</v>
      </c>
      <c r="AA3011" s="685"/>
      <c r="AB3011" s="684"/>
    </row>
    <row r="3012" spans="22:28" x14ac:dyDescent="0.2">
      <c r="V3012" s="687"/>
      <c r="W3012" s="686" t="str">
        <f t="shared" si="53"/>
        <v>1w</v>
      </c>
      <c r="X3012" s="682" t="e">
        <f ca="1">_xll.qlCalendarAdvance(Calendar,X3011,W3012,"f",FALSE)</f>
        <v>#NAME?</v>
      </c>
      <c r="Y3012" s="681" t="e">
        <f ca="1">_xll.qlCalendarAdvance(Calendar,X3012,NDays&amp;"D")</f>
        <v>#NAME?</v>
      </c>
      <c r="Z3012" s="680" t="e">
        <f ca="1"/>
        <v>#N/A</v>
      </c>
      <c r="AA3012" s="685"/>
      <c r="AB3012" s="684"/>
    </row>
    <row r="3013" spans="22:28" x14ac:dyDescent="0.2">
      <c r="V3013" s="687"/>
      <c r="W3013" s="686" t="str">
        <f t="shared" si="53"/>
        <v>1w</v>
      </c>
      <c r="X3013" s="682" t="e">
        <f ca="1">_xll.qlCalendarAdvance(Calendar,X3012,W3013,"f",FALSE)</f>
        <v>#NAME?</v>
      </c>
      <c r="Y3013" s="681" t="e">
        <f ca="1">_xll.qlCalendarAdvance(Calendar,X3013,NDays&amp;"D")</f>
        <v>#NAME?</v>
      </c>
      <c r="Z3013" s="680" t="e">
        <f ca="1"/>
        <v>#N/A</v>
      </c>
      <c r="AA3013" s="685"/>
      <c r="AB3013" s="684"/>
    </row>
    <row r="3014" spans="22:28" x14ac:dyDescent="0.2">
      <c r="V3014" s="687"/>
      <c r="W3014" s="686" t="str">
        <f t="shared" si="53"/>
        <v>1w</v>
      </c>
      <c r="X3014" s="682" t="e">
        <f ca="1">_xll.qlCalendarAdvance(Calendar,X3013,W3014,"f",FALSE)</f>
        <v>#NAME?</v>
      </c>
      <c r="Y3014" s="681" t="e">
        <f ca="1">_xll.qlCalendarAdvance(Calendar,X3014,NDays&amp;"D")</f>
        <v>#NAME?</v>
      </c>
      <c r="Z3014" s="680" t="e">
        <f ca="1"/>
        <v>#N/A</v>
      </c>
      <c r="AA3014" s="685"/>
      <c r="AB3014" s="684"/>
    </row>
    <row r="3015" spans="22:28" x14ac:dyDescent="0.2">
      <c r="V3015" s="687"/>
      <c r="W3015" s="686" t="str">
        <f t="shared" si="53"/>
        <v>1w</v>
      </c>
      <c r="X3015" s="682" t="e">
        <f ca="1">_xll.qlCalendarAdvance(Calendar,X3014,W3015,"f",FALSE)</f>
        <v>#NAME?</v>
      </c>
      <c r="Y3015" s="681" t="e">
        <f ca="1">_xll.qlCalendarAdvance(Calendar,X3015,NDays&amp;"D")</f>
        <v>#NAME?</v>
      </c>
      <c r="Z3015" s="680" t="e">
        <f ca="1"/>
        <v>#N/A</v>
      </c>
      <c r="AA3015" s="685"/>
      <c r="AB3015" s="684"/>
    </row>
    <row r="3016" spans="22:28" x14ac:dyDescent="0.2">
      <c r="V3016" s="687"/>
      <c r="W3016" s="686" t="str">
        <f t="shared" si="53"/>
        <v>1w</v>
      </c>
      <c r="X3016" s="682" t="e">
        <f ca="1">_xll.qlCalendarAdvance(Calendar,X3015,W3016,"f",FALSE)</f>
        <v>#NAME?</v>
      </c>
      <c r="Y3016" s="681" t="e">
        <f ca="1">_xll.qlCalendarAdvance(Calendar,X3016,NDays&amp;"D")</f>
        <v>#NAME?</v>
      </c>
      <c r="Z3016" s="680" t="e">
        <f ca="1"/>
        <v>#N/A</v>
      </c>
      <c r="AA3016" s="685"/>
      <c r="AB3016" s="684"/>
    </row>
    <row r="3017" spans="22:28" x14ac:dyDescent="0.2">
      <c r="V3017" s="687"/>
      <c r="W3017" s="686" t="str">
        <f t="shared" si="53"/>
        <v>1w</v>
      </c>
      <c r="X3017" s="682" t="e">
        <f ca="1">_xll.qlCalendarAdvance(Calendar,X3016,W3017,"f",FALSE)</f>
        <v>#NAME?</v>
      </c>
      <c r="Y3017" s="681" t="e">
        <f ca="1">_xll.qlCalendarAdvance(Calendar,X3017,NDays&amp;"D")</f>
        <v>#NAME?</v>
      </c>
      <c r="Z3017" s="680" t="e">
        <f ca="1"/>
        <v>#N/A</v>
      </c>
      <c r="AA3017" s="685"/>
      <c r="AB3017" s="684"/>
    </row>
    <row r="3018" spans="22:28" x14ac:dyDescent="0.2">
      <c r="V3018" s="687"/>
      <c r="W3018" s="686" t="str">
        <f t="shared" si="53"/>
        <v>1w</v>
      </c>
      <c r="X3018" s="682" t="e">
        <f ca="1">_xll.qlCalendarAdvance(Calendar,X3017,W3018,"f",FALSE)</f>
        <v>#NAME?</v>
      </c>
      <c r="Y3018" s="681" t="e">
        <f ca="1">_xll.qlCalendarAdvance(Calendar,X3018,NDays&amp;"D")</f>
        <v>#NAME?</v>
      </c>
      <c r="Z3018" s="680" t="e">
        <f ca="1"/>
        <v>#N/A</v>
      </c>
      <c r="AA3018" s="685"/>
      <c r="AB3018" s="684"/>
    </row>
    <row r="3019" spans="22:28" x14ac:dyDescent="0.2">
      <c r="V3019" s="687"/>
      <c r="W3019" s="686" t="str">
        <f t="shared" si="53"/>
        <v>1w</v>
      </c>
      <c r="X3019" s="682" t="e">
        <f ca="1">_xll.qlCalendarAdvance(Calendar,X3018,W3019,"f",FALSE)</f>
        <v>#NAME?</v>
      </c>
      <c r="Y3019" s="681" t="e">
        <f ca="1">_xll.qlCalendarAdvance(Calendar,X3019,NDays&amp;"D")</f>
        <v>#NAME?</v>
      </c>
      <c r="Z3019" s="680" t="e">
        <f ca="1"/>
        <v>#N/A</v>
      </c>
      <c r="AA3019" s="685"/>
      <c r="AB3019" s="684"/>
    </row>
    <row r="3020" spans="22:28" x14ac:dyDescent="0.2">
      <c r="V3020" s="687"/>
      <c r="W3020" s="686" t="str">
        <f t="shared" si="53"/>
        <v>1w</v>
      </c>
      <c r="X3020" s="682" t="e">
        <f ca="1">_xll.qlCalendarAdvance(Calendar,X3019,W3020,"f",FALSE)</f>
        <v>#NAME?</v>
      </c>
      <c r="Y3020" s="681" t="e">
        <f ca="1">_xll.qlCalendarAdvance(Calendar,X3020,NDays&amp;"D")</f>
        <v>#NAME?</v>
      </c>
      <c r="Z3020" s="680" t="e">
        <f ca="1"/>
        <v>#N/A</v>
      </c>
      <c r="AA3020" s="685"/>
      <c r="AB3020" s="684"/>
    </row>
    <row r="3021" spans="22:28" x14ac:dyDescent="0.2">
      <c r="V3021" s="687"/>
      <c r="W3021" s="686" t="str">
        <f t="shared" si="53"/>
        <v>1w</v>
      </c>
      <c r="X3021" s="682" t="e">
        <f ca="1">_xll.qlCalendarAdvance(Calendar,X3020,W3021,"f",FALSE)</f>
        <v>#NAME?</v>
      </c>
      <c r="Y3021" s="681" t="e">
        <f ca="1">_xll.qlCalendarAdvance(Calendar,X3021,NDays&amp;"D")</f>
        <v>#NAME?</v>
      </c>
      <c r="Z3021" s="680" t="e">
        <f ca="1"/>
        <v>#N/A</v>
      </c>
      <c r="AA3021" s="685"/>
      <c r="AB3021" s="684"/>
    </row>
    <row r="3022" spans="22:28" x14ac:dyDescent="0.2">
      <c r="V3022" s="687"/>
      <c r="W3022" s="686" t="str">
        <f t="shared" si="53"/>
        <v>1w</v>
      </c>
      <c r="X3022" s="682" t="e">
        <f ca="1">_xll.qlCalendarAdvance(Calendar,X3021,W3022,"f",FALSE)</f>
        <v>#NAME?</v>
      </c>
      <c r="Y3022" s="681" t="e">
        <f ca="1">_xll.qlCalendarAdvance(Calendar,X3022,NDays&amp;"D")</f>
        <v>#NAME?</v>
      </c>
      <c r="Z3022" s="680" t="e">
        <f ca="1"/>
        <v>#N/A</v>
      </c>
      <c r="AA3022" s="685"/>
      <c r="AB3022" s="684"/>
    </row>
    <row r="3023" spans="22:28" x14ac:dyDescent="0.2">
      <c r="V3023" s="687"/>
      <c r="W3023" s="686" t="str">
        <f t="shared" si="53"/>
        <v>1w</v>
      </c>
      <c r="X3023" s="682" t="e">
        <f ca="1">_xll.qlCalendarAdvance(Calendar,X3022,W3023,"f",FALSE)</f>
        <v>#NAME?</v>
      </c>
      <c r="Y3023" s="681" t="e">
        <f ca="1">_xll.qlCalendarAdvance(Calendar,X3023,NDays&amp;"D")</f>
        <v>#NAME?</v>
      </c>
      <c r="Z3023" s="680" t="e">
        <f ca="1"/>
        <v>#N/A</v>
      </c>
      <c r="AA3023" s="685"/>
      <c r="AB3023" s="684"/>
    </row>
    <row r="3024" spans="22:28" x14ac:dyDescent="0.2">
      <c r="V3024" s="687"/>
      <c r="W3024" s="686" t="str">
        <f t="shared" si="53"/>
        <v>1w</v>
      </c>
      <c r="X3024" s="682" t="e">
        <f ca="1">_xll.qlCalendarAdvance(Calendar,X3023,W3024,"f",FALSE)</f>
        <v>#NAME?</v>
      </c>
      <c r="Y3024" s="681" t="e">
        <f ca="1">_xll.qlCalendarAdvance(Calendar,X3024,NDays&amp;"D")</f>
        <v>#NAME?</v>
      </c>
      <c r="Z3024" s="680" t="e">
        <f ca="1"/>
        <v>#N/A</v>
      </c>
      <c r="AA3024" s="685"/>
      <c r="AB3024" s="684"/>
    </row>
    <row r="3025" spans="22:28" x14ac:dyDescent="0.2">
      <c r="V3025" s="687"/>
      <c r="W3025" s="686" t="str">
        <f t="shared" si="53"/>
        <v>1w</v>
      </c>
      <c r="X3025" s="682" t="e">
        <f ca="1">_xll.qlCalendarAdvance(Calendar,X3024,W3025,"f",FALSE)</f>
        <v>#NAME?</v>
      </c>
      <c r="Y3025" s="681" t="e">
        <f ca="1">_xll.qlCalendarAdvance(Calendar,X3025,NDays&amp;"D")</f>
        <v>#NAME?</v>
      </c>
      <c r="Z3025" s="680" t="e">
        <f ca="1"/>
        <v>#N/A</v>
      </c>
      <c r="AA3025" s="685"/>
      <c r="AB3025" s="684"/>
    </row>
    <row r="3026" spans="22:28" x14ac:dyDescent="0.2">
      <c r="V3026" s="687"/>
      <c r="W3026" s="686" t="str">
        <f t="shared" ref="W3026:W3089" si="54">W3025</f>
        <v>1w</v>
      </c>
      <c r="X3026" s="682" t="e">
        <f ca="1">_xll.qlCalendarAdvance(Calendar,X3025,W3026,"f",FALSE)</f>
        <v>#NAME?</v>
      </c>
      <c r="Y3026" s="681" t="e">
        <f ca="1">_xll.qlCalendarAdvance(Calendar,X3026,NDays&amp;"D")</f>
        <v>#NAME?</v>
      </c>
      <c r="Z3026" s="680" t="e">
        <f ca="1"/>
        <v>#N/A</v>
      </c>
      <c r="AA3026" s="685"/>
      <c r="AB3026" s="684"/>
    </row>
    <row r="3027" spans="22:28" x14ac:dyDescent="0.2">
      <c r="V3027" s="687"/>
      <c r="W3027" s="686" t="str">
        <f t="shared" si="54"/>
        <v>1w</v>
      </c>
      <c r="X3027" s="682" t="e">
        <f ca="1">_xll.qlCalendarAdvance(Calendar,X3026,W3027,"f",FALSE)</f>
        <v>#NAME?</v>
      </c>
      <c r="Y3027" s="681" t="e">
        <f ca="1">_xll.qlCalendarAdvance(Calendar,X3027,NDays&amp;"D")</f>
        <v>#NAME?</v>
      </c>
      <c r="Z3027" s="680" t="e">
        <f ca="1"/>
        <v>#N/A</v>
      </c>
      <c r="AA3027" s="685"/>
      <c r="AB3027" s="684"/>
    </row>
    <row r="3028" spans="22:28" x14ac:dyDescent="0.2">
      <c r="V3028" s="687"/>
      <c r="W3028" s="686" t="str">
        <f t="shared" si="54"/>
        <v>1w</v>
      </c>
      <c r="X3028" s="682" t="e">
        <f ca="1">_xll.qlCalendarAdvance(Calendar,X3027,W3028,"f",FALSE)</f>
        <v>#NAME?</v>
      </c>
      <c r="Y3028" s="681" t="e">
        <f ca="1">_xll.qlCalendarAdvance(Calendar,X3028,NDays&amp;"D")</f>
        <v>#NAME?</v>
      </c>
      <c r="Z3028" s="680" t="e">
        <f ca="1"/>
        <v>#N/A</v>
      </c>
      <c r="AA3028" s="685"/>
      <c r="AB3028" s="684"/>
    </row>
    <row r="3029" spans="22:28" x14ac:dyDescent="0.2">
      <c r="V3029" s="687"/>
      <c r="W3029" s="686" t="str">
        <f t="shared" si="54"/>
        <v>1w</v>
      </c>
      <c r="X3029" s="682" t="e">
        <f ca="1">_xll.qlCalendarAdvance(Calendar,X3028,W3029,"f",FALSE)</f>
        <v>#NAME?</v>
      </c>
      <c r="Y3029" s="681" t="e">
        <f ca="1">_xll.qlCalendarAdvance(Calendar,X3029,NDays&amp;"D")</f>
        <v>#NAME?</v>
      </c>
      <c r="Z3029" s="680" t="e">
        <f ca="1"/>
        <v>#N/A</v>
      </c>
      <c r="AA3029" s="685"/>
      <c r="AB3029" s="684"/>
    </row>
    <row r="3030" spans="22:28" x14ac:dyDescent="0.2">
      <c r="V3030" s="687"/>
      <c r="W3030" s="686" t="str">
        <f t="shared" si="54"/>
        <v>1w</v>
      </c>
      <c r="X3030" s="682" t="e">
        <f ca="1">_xll.qlCalendarAdvance(Calendar,X3029,W3030,"f",FALSE)</f>
        <v>#NAME?</v>
      </c>
      <c r="Y3030" s="681" t="e">
        <f ca="1">_xll.qlCalendarAdvance(Calendar,X3030,NDays&amp;"D")</f>
        <v>#NAME?</v>
      </c>
      <c r="Z3030" s="680" t="e">
        <f ca="1"/>
        <v>#N/A</v>
      </c>
      <c r="AA3030" s="685"/>
      <c r="AB3030" s="684"/>
    </row>
    <row r="3031" spans="22:28" x14ac:dyDescent="0.2">
      <c r="V3031" s="687"/>
      <c r="W3031" s="686" t="str">
        <f t="shared" si="54"/>
        <v>1w</v>
      </c>
      <c r="X3031" s="682" t="e">
        <f ca="1">_xll.qlCalendarAdvance(Calendar,X3030,W3031,"f",FALSE)</f>
        <v>#NAME?</v>
      </c>
      <c r="Y3031" s="681" t="e">
        <f ca="1">_xll.qlCalendarAdvance(Calendar,X3031,NDays&amp;"D")</f>
        <v>#NAME?</v>
      </c>
      <c r="Z3031" s="680" t="e">
        <f ca="1"/>
        <v>#N/A</v>
      </c>
      <c r="AA3031" s="685"/>
      <c r="AB3031" s="684"/>
    </row>
    <row r="3032" spans="22:28" x14ac:dyDescent="0.2">
      <c r="V3032" s="687"/>
      <c r="W3032" s="686" t="str">
        <f t="shared" si="54"/>
        <v>1w</v>
      </c>
      <c r="X3032" s="682" t="e">
        <f ca="1">_xll.qlCalendarAdvance(Calendar,X3031,W3032,"f",FALSE)</f>
        <v>#NAME?</v>
      </c>
      <c r="Y3032" s="681" t="e">
        <f ca="1">_xll.qlCalendarAdvance(Calendar,X3032,NDays&amp;"D")</f>
        <v>#NAME?</v>
      </c>
      <c r="Z3032" s="680" t="e">
        <f ca="1"/>
        <v>#N/A</v>
      </c>
      <c r="AA3032" s="685"/>
      <c r="AB3032" s="684"/>
    </row>
    <row r="3033" spans="22:28" x14ac:dyDescent="0.2">
      <c r="V3033" s="687"/>
      <c r="W3033" s="686" t="str">
        <f t="shared" si="54"/>
        <v>1w</v>
      </c>
      <c r="X3033" s="682" t="e">
        <f ca="1">_xll.qlCalendarAdvance(Calendar,X3032,W3033,"f",FALSE)</f>
        <v>#NAME?</v>
      </c>
      <c r="Y3033" s="681" t="e">
        <f ca="1">_xll.qlCalendarAdvance(Calendar,X3033,NDays&amp;"D")</f>
        <v>#NAME?</v>
      </c>
      <c r="Z3033" s="680" t="e">
        <f ca="1"/>
        <v>#N/A</v>
      </c>
      <c r="AA3033" s="685"/>
      <c r="AB3033" s="684"/>
    </row>
    <row r="3034" spans="22:28" x14ac:dyDescent="0.2">
      <c r="V3034" s="687"/>
      <c r="W3034" s="686" t="str">
        <f t="shared" si="54"/>
        <v>1w</v>
      </c>
      <c r="X3034" s="682" t="e">
        <f ca="1">_xll.qlCalendarAdvance(Calendar,X3033,W3034,"f",FALSE)</f>
        <v>#NAME?</v>
      </c>
      <c r="Y3034" s="681" t="e">
        <f ca="1">_xll.qlCalendarAdvance(Calendar,X3034,NDays&amp;"D")</f>
        <v>#NAME?</v>
      </c>
      <c r="Z3034" s="680" t="e">
        <f ca="1"/>
        <v>#N/A</v>
      </c>
      <c r="AA3034" s="685"/>
      <c r="AB3034" s="684"/>
    </row>
    <row r="3035" spans="22:28" x14ac:dyDescent="0.2">
      <c r="V3035" s="687"/>
      <c r="W3035" s="686" t="str">
        <f t="shared" si="54"/>
        <v>1w</v>
      </c>
      <c r="X3035" s="682" t="e">
        <f ca="1">_xll.qlCalendarAdvance(Calendar,X3034,W3035,"f",FALSE)</f>
        <v>#NAME?</v>
      </c>
      <c r="Y3035" s="681" t="e">
        <f ca="1">_xll.qlCalendarAdvance(Calendar,X3035,NDays&amp;"D")</f>
        <v>#NAME?</v>
      </c>
      <c r="Z3035" s="680" t="e">
        <f ca="1"/>
        <v>#N/A</v>
      </c>
      <c r="AA3035" s="685"/>
      <c r="AB3035" s="684"/>
    </row>
    <row r="3036" spans="22:28" x14ac:dyDescent="0.2">
      <c r="V3036" s="687"/>
      <c r="W3036" s="686" t="str">
        <f t="shared" si="54"/>
        <v>1w</v>
      </c>
      <c r="X3036" s="682" t="e">
        <f ca="1">_xll.qlCalendarAdvance(Calendar,X3035,W3036,"f",FALSE)</f>
        <v>#NAME?</v>
      </c>
      <c r="Y3036" s="681" t="e">
        <f ca="1">_xll.qlCalendarAdvance(Calendar,X3036,NDays&amp;"D")</f>
        <v>#NAME?</v>
      </c>
      <c r="Z3036" s="680" t="e">
        <f ca="1"/>
        <v>#N/A</v>
      </c>
      <c r="AA3036" s="685"/>
      <c r="AB3036" s="684"/>
    </row>
    <row r="3037" spans="22:28" x14ac:dyDescent="0.2">
      <c r="V3037" s="687"/>
      <c r="W3037" s="686" t="str">
        <f t="shared" si="54"/>
        <v>1w</v>
      </c>
      <c r="X3037" s="682" t="e">
        <f ca="1">_xll.qlCalendarAdvance(Calendar,X3036,W3037,"f",FALSE)</f>
        <v>#NAME?</v>
      </c>
      <c r="Y3037" s="681" t="e">
        <f ca="1">_xll.qlCalendarAdvance(Calendar,X3037,NDays&amp;"D")</f>
        <v>#NAME?</v>
      </c>
      <c r="Z3037" s="680" t="e">
        <f ca="1"/>
        <v>#N/A</v>
      </c>
      <c r="AA3037" s="685"/>
      <c r="AB3037" s="684"/>
    </row>
    <row r="3038" spans="22:28" x14ac:dyDescent="0.2">
      <c r="V3038" s="687"/>
      <c r="W3038" s="686" t="str">
        <f t="shared" si="54"/>
        <v>1w</v>
      </c>
      <c r="X3038" s="682" t="e">
        <f ca="1">_xll.qlCalendarAdvance(Calendar,X3037,W3038,"f",FALSE)</f>
        <v>#NAME?</v>
      </c>
      <c r="Y3038" s="681" t="e">
        <f ca="1">_xll.qlCalendarAdvance(Calendar,X3038,NDays&amp;"D")</f>
        <v>#NAME?</v>
      </c>
      <c r="Z3038" s="680" t="e">
        <f ca="1"/>
        <v>#N/A</v>
      </c>
      <c r="AA3038" s="685"/>
      <c r="AB3038" s="684"/>
    </row>
    <row r="3039" spans="22:28" x14ac:dyDescent="0.2">
      <c r="V3039" s="687"/>
      <c r="W3039" s="686" t="str">
        <f t="shared" si="54"/>
        <v>1w</v>
      </c>
      <c r="X3039" s="682" t="e">
        <f ca="1">_xll.qlCalendarAdvance(Calendar,X3038,W3039,"f",FALSE)</f>
        <v>#NAME?</v>
      </c>
      <c r="Y3039" s="681" t="e">
        <f ca="1">_xll.qlCalendarAdvance(Calendar,X3039,NDays&amp;"D")</f>
        <v>#NAME?</v>
      </c>
      <c r="Z3039" s="680" t="e">
        <f ca="1"/>
        <v>#N/A</v>
      </c>
      <c r="AA3039" s="685"/>
      <c r="AB3039" s="684"/>
    </row>
    <row r="3040" spans="22:28" x14ac:dyDescent="0.2">
      <c r="V3040" s="687"/>
      <c r="W3040" s="686" t="str">
        <f t="shared" si="54"/>
        <v>1w</v>
      </c>
      <c r="X3040" s="682" t="e">
        <f ca="1">_xll.qlCalendarAdvance(Calendar,X3039,W3040,"f",FALSE)</f>
        <v>#NAME?</v>
      </c>
      <c r="Y3040" s="681" t="e">
        <f ca="1">_xll.qlCalendarAdvance(Calendar,X3040,NDays&amp;"D")</f>
        <v>#NAME?</v>
      </c>
      <c r="Z3040" s="680" t="e">
        <f ca="1"/>
        <v>#N/A</v>
      </c>
      <c r="AA3040" s="685"/>
      <c r="AB3040" s="684"/>
    </row>
    <row r="3041" spans="22:28" x14ac:dyDescent="0.2">
      <c r="V3041" s="687"/>
      <c r="W3041" s="686" t="str">
        <f t="shared" si="54"/>
        <v>1w</v>
      </c>
      <c r="X3041" s="682" t="e">
        <f ca="1">_xll.qlCalendarAdvance(Calendar,X3040,W3041,"f",FALSE)</f>
        <v>#NAME?</v>
      </c>
      <c r="Y3041" s="681" t="e">
        <f ca="1">_xll.qlCalendarAdvance(Calendar,X3041,NDays&amp;"D")</f>
        <v>#NAME?</v>
      </c>
      <c r="Z3041" s="680" t="e">
        <f ca="1"/>
        <v>#N/A</v>
      </c>
      <c r="AA3041" s="685"/>
      <c r="AB3041" s="684"/>
    </row>
    <row r="3042" spans="22:28" x14ac:dyDescent="0.2">
      <c r="V3042" s="687"/>
      <c r="W3042" s="686" t="str">
        <f t="shared" si="54"/>
        <v>1w</v>
      </c>
      <c r="X3042" s="682" t="e">
        <f ca="1">_xll.qlCalendarAdvance(Calendar,X3041,W3042,"f",FALSE)</f>
        <v>#NAME?</v>
      </c>
      <c r="Y3042" s="681" t="e">
        <f ca="1">_xll.qlCalendarAdvance(Calendar,X3042,NDays&amp;"D")</f>
        <v>#NAME?</v>
      </c>
      <c r="Z3042" s="680" t="e">
        <f ca="1"/>
        <v>#N/A</v>
      </c>
      <c r="AA3042" s="685"/>
      <c r="AB3042" s="684"/>
    </row>
    <row r="3043" spans="22:28" x14ac:dyDescent="0.2">
      <c r="V3043" s="687"/>
      <c r="W3043" s="686" t="str">
        <f t="shared" si="54"/>
        <v>1w</v>
      </c>
      <c r="X3043" s="682" t="e">
        <f ca="1">_xll.qlCalendarAdvance(Calendar,X3042,W3043,"f",FALSE)</f>
        <v>#NAME?</v>
      </c>
      <c r="Y3043" s="681" t="e">
        <f ca="1">_xll.qlCalendarAdvance(Calendar,X3043,NDays&amp;"D")</f>
        <v>#NAME?</v>
      </c>
      <c r="Z3043" s="680" t="e">
        <f ca="1"/>
        <v>#N/A</v>
      </c>
      <c r="AA3043" s="685"/>
      <c r="AB3043" s="684"/>
    </row>
    <row r="3044" spans="22:28" x14ac:dyDescent="0.2">
      <c r="V3044" s="687"/>
      <c r="W3044" s="686" t="str">
        <f t="shared" si="54"/>
        <v>1w</v>
      </c>
      <c r="X3044" s="682" t="e">
        <f ca="1">_xll.qlCalendarAdvance(Calendar,X3043,W3044,"f",FALSE)</f>
        <v>#NAME?</v>
      </c>
      <c r="Y3044" s="681" t="e">
        <f ca="1">_xll.qlCalendarAdvance(Calendar,X3044,NDays&amp;"D")</f>
        <v>#NAME?</v>
      </c>
      <c r="Z3044" s="680" t="e">
        <f ca="1"/>
        <v>#N/A</v>
      </c>
      <c r="AA3044" s="685"/>
      <c r="AB3044" s="684"/>
    </row>
    <row r="3045" spans="22:28" x14ac:dyDescent="0.2">
      <c r="V3045" s="687"/>
      <c r="W3045" s="686" t="str">
        <f t="shared" si="54"/>
        <v>1w</v>
      </c>
      <c r="X3045" s="682" t="e">
        <f ca="1">_xll.qlCalendarAdvance(Calendar,X3044,W3045,"f",FALSE)</f>
        <v>#NAME?</v>
      </c>
      <c r="Y3045" s="681" t="e">
        <f ca="1">_xll.qlCalendarAdvance(Calendar,X3045,NDays&amp;"D")</f>
        <v>#NAME?</v>
      </c>
      <c r="Z3045" s="680" t="e">
        <f ca="1"/>
        <v>#N/A</v>
      </c>
      <c r="AA3045" s="685"/>
      <c r="AB3045" s="684"/>
    </row>
    <row r="3046" spans="22:28" x14ac:dyDescent="0.2">
      <c r="V3046" s="687"/>
      <c r="W3046" s="686" t="str">
        <f t="shared" si="54"/>
        <v>1w</v>
      </c>
      <c r="X3046" s="682" t="e">
        <f ca="1">_xll.qlCalendarAdvance(Calendar,X3045,W3046,"f",FALSE)</f>
        <v>#NAME?</v>
      </c>
      <c r="Y3046" s="681" t="e">
        <f ca="1">_xll.qlCalendarAdvance(Calendar,X3046,NDays&amp;"D")</f>
        <v>#NAME?</v>
      </c>
      <c r="Z3046" s="680" t="e">
        <f ca="1"/>
        <v>#N/A</v>
      </c>
      <c r="AA3046" s="685"/>
      <c r="AB3046" s="684"/>
    </row>
    <row r="3047" spans="22:28" x14ac:dyDescent="0.2">
      <c r="V3047" s="687"/>
      <c r="W3047" s="686" t="str">
        <f t="shared" si="54"/>
        <v>1w</v>
      </c>
      <c r="X3047" s="682" t="e">
        <f ca="1">_xll.qlCalendarAdvance(Calendar,X3046,W3047,"f",FALSE)</f>
        <v>#NAME?</v>
      </c>
      <c r="Y3047" s="681" t="e">
        <f ca="1">_xll.qlCalendarAdvance(Calendar,X3047,NDays&amp;"D")</f>
        <v>#NAME?</v>
      </c>
      <c r="Z3047" s="680" t="e">
        <f ca="1"/>
        <v>#N/A</v>
      </c>
      <c r="AA3047" s="685"/>
      <c r="AB3047" s="684"/>
    </row>
    <row r="3048" spans="22:28" x14ac:dyDescent="0.2">
      <c r="V3048" s="687"/>
      <c r="W3048" s="686" t="str">
        <f t="shared" si="54"/>
        <v>1w</v>
      </c>
      <c r="X3048" s="682" t="e">
        <f ca="1">_xll.qlCalendarAdvance(Calendar,X3047,W3048,"f",FALSE)</f>
        <v>#NAME?</v>
      </c>
      <c r="Y3048" s="681" t="e">
        <f ca="1">_xll.qlCalendarAdvance(Calendar,X3048,NDays&amp;"D")</f>
        <v>#NAME?</v>
      </c>
      <c r="Z3048" s="680" t="e">
        <f ca="1"/>
        <v>#N/A</v>
      </c>
      <c r="AA3048" s="685"/>
      <c r="AB3048" s="684"/>
    </row>
    <row r="3049" spans="22:28" x14ac:dyDescent="0.2">
      <c r="V3049" s="687"/>
      <c r="W3049" s="686" t="str">
        <f t="shared" si="54"/>
        <v>1w</v>
      </c>
      <c r="X3049" s="682" t="e">
        <f ca="1">_xll.qlCalendarAdvance(Calendar,X3048,W3049,"f",FALSE)</f>
        <v>#NAME?</v>
      </c>
      <c r="Y3049" s="681" t="e">
        <f ca="1">_xll.qlCalendarAdvance(Calendar,X3049,NDays&amp;"D")</f>
        <v>#NAME?</v>
      </c>
      <c r="Z3049" s="680" t="e">
        <f ca="1"/>
        <v>#N/A</v>
      </c>
      <c r="AA3049" s="685"/>
      <c r="AB3049" s="684"/>
    </row>
    <row r="3050" spans="22:28" x14ac:dyDescent="0.2">
      <c r="V3050" s="687"/>
      <c r="W3050" s="686" t="str">
        <f t="shared" si="54"/>
        <v>1w</v>
      </c>
      <c r="X3050" s="682" t="e">
        <f ca="1">_xll.qlCalendarAdvance(Calendar,X3049,W3050,"f",FALSE)</f>
        <v>#NAME?</v>
      </c>
      <c r="Y3050" s="681" t="e">
        <f ca="1">_xll.qlCalendarAdvance(Calendar,X3050,NDays&amp;"D")</f>
        <v>#NAME?</v>
      </c>
      <c r="Z3050" s="680" t="e">
        <f ca="1"/>
        <v>#N/A</v>
      </c>
      <c r="AA3050" s="685"/>
      <c r="AB3050" s="684"/>
    </row>
    <row r="3051" spans="22:28" x14ac:dyDescent="0.2">
      <c r="V3051" s="687"/>
      <c r="W3051" s="686" t="str">
        <f t="shared" si="54"/>
        <v>1w</v>
      </c>
      <c r="X3051" s="682" t="e">
        <f ca="1">_xll.qlCalendarAdvance(Calendar,X3050,W3051,"f",FALSE)</f>
        <v>#NAME?</v>
      </c>
      <c r="Y3051" s="681" t="e">
        <f ca="1">_xll.qlCalendarAdvance(Calendar,X3051,NDays&amp;"D")</f>
        <v>#NAME?</v>
      </c>
      <c r="Z3051" s="680" t="e">
        <f ca="1"/>
        <v>#N/A</v>
      </c>
      <c r="AA3051" s="685"/>
      <c r="AB3051" s="684"/>
    </row>
    <row r="3052" spans="22:28" x14ac:dyDescent="0.2">
      <c r="V3052" s="687"/>
      <c r="W3052" s="686" t="str">
        <f t="shared" si="54"/>
        <v>1w</v>
      </c>
      <c r="X3052" s="682" t="e">
        <f ca="1">_xll.qlCalendarAdvance(Calendar,X3051,W3052,"f",FALSE)</f>
        <v>#NAME?</v>
      </c>
      <c r="Y3052" s="681" t="e">
        <f ca="1">_xll.qlCalendarAdvance(Calendar,X3052,NDays&amp;"D")</f>
        <v>#NAME?</v>
      </c>
      <c r="Z3052" s="680" t="e">
        <f ca="1"/>
        <v>#N/A</v>
      </c>
      <c r="AA3052" s="685"/>
      <c r="AB3052" s="684"/>
    </row>
    <row r="3053" spans="22:28" x14ac:dyDescent="0.2">
      <c r="V3053" s="687"/>
      <c r="W3053" s="686" t="str">
        <f t="shared" si="54"/>
        <v>1w</v>
      </c>
      <c r="X3053" s="682" t="e">
        <f ca="1">_xll.qlCalendarAdvance(Calendar,X3052,W3053,"f",FALSE)</f>
        <v>#NAME?</v>
      </c>
      <c r="Y3053" s="681" t="e">
        <f ca="1">_xll.qlCalendarAdvance(Calendar,X3053,NDays&amp;"D")</f>
        <v>#NAME?</v>
      </c>
      <c r="Z3053" s="680" t="e">
        <f ca="1"/>
        <v>#N/A</v>
      </c>
      <c r="AA3053" s="685"/>
      <c r="AB3053" s="684"/>
    </row>
    <row r="3054" spans="22:28" x14ac:dyDescent="0.2">
      <c r="V3054" s="687"/>
      <c r="W3054" s="686" t="str">
        <f t="shared" si="54"/>
        <v>1w</v>
      </c>
      <c r="X3054" s="682" t="e">
        <f ca="1">_xll.qlCalendarAdvance(Calendar,X3053,W3054,"f",FALSE)</f>
        <v>#NAME?</v>
      </c>
      <c r="Y3054" s="681" t="e">
        <f ca="1">_xll.qlCalendarAdvance(Calendar,X3054,NDays&amp;"D")</f>
        <v>#NAME?</v>
      </c>
      <c r="Z3054" s="680" t="e">
        <f ca="1"/>
        <v>#N/A</v>
      </c>
      <c r="AA3054" s="685"/>
      <c r="AB3054" s="684"/>
    </row>
    <row r="3055" spans="22:28" x14ac:dyDescent="0.2">
      <c r="V3055" s="687"/>
      <c r="W3055" s="686" t="str">
        <f t="shared" si="54"/>
        <v>1w</v>
      </c>
      <c r="X3055" s="682" t="e">
        <f ca="1">_xll.qlCalendarAdvance(Calendar,X3054,W3055,"f",FALSE)</f>
        <v>#NAME?</v>
      </c>
      <c r="Y3055" s="681" t="e">
        <f ca="1">_xll.qlCalendarAdvance(Calendar,X3055,NDays&amp;"D")</f>
        <v>#NAME?</v>
      </c>
      <c r="Z3055" s="680" t="e">
        <f ca="1"/>
        <v>#N/A</v>
      </c>
      <c r="AA3055" s="685"/>
      <c r="AB3055" s="684"/>
    </row>
    <row r="3056" spans="22:28" x14ac:dyDescent="0.2">
      <c r="V3056" s="687"/>
      <c r="W3056" s="686" t="str">
        <f t="shared" si="54"/>
        <v>1w</v>
      </c>
      <c r="X3056" s="682" t="e">
        <f ca="1">_xll.qlCalendarAdvance(Calendar,X3055,W3056,"f",FALSE)</f>
        <v>#NAME?</v>
      </c>
      <c r="Y3056" s="681" t="e">
        <f ca="1">_xll.qlCalendarAdvance(Calendar,X3056,NDays&amp;"D")</f>
        <v>#NAME?</v>
      </c>
      <c r="Z3056" s="680" t="e">
        <f ca="1"/>
        <v>#N/A</v>
      </c>
      <c r="AA3056" s="685"/>
      <c r="AB3056" s="684"/>
    </row>
    <row r="3057" spans="22:28" x14ac:dyDescent="0.2">
      <c r="V3057" s="687"/>
      <c r="W3057" s="686" t="str">
        <f t="shared" si="54"/>
        <v>1w</v>
      </c>
      <c r="X3057" s="682" t="e">
        <f ca="1">_xll.qlCalendarAdvance(Calendar,X3056,W3057,"f",FALSE)</f>
        <v>#NAME?</v>
      </c>
      <c r="Y3057" s="681" t="e">
        <f ca="1">_xll.qlCalendarAdvance(Calendar,X3057,NDays&amp;"D")</f>
        <v>#NAME?</v>
      </c>
      <c r="Z3057" s="680" t="e">
        <f ca="1"/>
        <v>#N/A</v>
      </c>
      <c r="AA3057" s="685"/>
      <c r="AB3057" s="684"/>
    </row>
    <row r="3058" spans="22:28" x14ac:dyDescent="0.2">
      <c r="V3058" s="687"/>
      <c r="W3058" s="686" t="str">
        <f t="shared" si="54"/>
        <v>1w</v>
      </c>
      <c r="X3058" s="682" t="e">
        <f ca="1">_xll.qlCalendarAdvance(Calendar,X3057,W3058,"f",FALSE)</f>
        <v>#NAME?</v>
      </c>
      <c r="Y3058" s="681" t="e">
        <f ca="1">_xll.qlCalendarAdvance(Calendar,X3058,NDays&amp;"D")</f>
        <v>#NAME?</v>
      </c>
      <c r="Z3058" s="680" t="e">
        <f ca="1"/>
        <v>#N/A</v>
      </c>
      <c r="AA3058" s="685"/>
      <c r="AB3058" s="684"/>
    </row>
    <row r="3059" spans="22:28" x14ac:dyDescent="0.2">
      <c r="V3059" s="687"/>
      <c r="W3059" s="686" t="str">
        <f t="shared" si="54"/>
        <v>1w</v>
      </c>
      <c r="X3059" s="682" t="e">
        <f ca="1">_xll.qlCalendarAdvance(Calendar,X3058,W3059,"f",FALSE)</f>
        <v>#NAME?</v>
      </c>
      <c r="Y3059" s="681" t="e">
        <f ca="1">_xll.qlCalendarAdvance(Calendar,X3059,NDays&amp;"D")</f>
        <v>#NAME?</v>
      </c>
      <c r="Z3059" s="680" t="e">
        <f ca="1"/>
        <v>#N/A</v>
      </c>
      <c r="AA3059" s="685"/>
      <c r="AB3059" s="684"/>
    </row>
    <row r="3060" spans="22:28" x14ac:dyDescent="0.2">
      <c r="V3060" s="687"/>
      <c r="W3060" s="686" t="str">
        <f t="shared" si="54"/>
        <v>1w</v>
      </c>
      <c r="X3060" s="682" t="e">
        <f ca="1">_xll.qlCalendarAdvance(Calendar,X3059,W3060,"f",FALSE)</f>
        <v>#NAME?</v>
      </c>
      <c r="Y3060" s="681" t="e">
        <f ca="1">_xll.qlCalendarAdvance(Calendar,X3060,NDays&amp;"D")</f>
        <v>#NAME?</v>
      </c>
      <c r="Z3060" s="680" t="e">
        <f ca="1"/>
        <v>#N/A</v>
      </c>
      <c r="AA3060" s="685"/>
      <c r="AB3060" s="684"/>
    </row>
    <row r="3061" spans="22:28" x14ac:dyDescent="0.2">
      <c r="V3061" s="687"/>
      <c r="W3061" s="686" t="str">
        <f t="shared" si="54"/>
        <v>1w</v>
      </c>
      <c r="X3061" s="682" t="e">
        <f ca="1">_xll.qlCalendarAdvance(Calendar,X3060,W3061,"f",FALSE)</f>
        <v>#NAME?</v>
      </c>
      <c r="Y3061" s="681" t="e">
        <f ca="1">_xll.qlCalendarAdvance(Calendar,X3061,NDays&amp;"D")</f>
        <v>#NAME?</v>
      </c>
      <c r="Z3061" s="680" t="e">
        <f ca="1"/>
        <v>#N/A</v>
      </c>
      <c r="AA3061" s="685"/>
      <c r="AB3061" s="684"/>
    </row>
    <row r="3062" spans="22:28" x14ac:dyDescent="0.2">
      <c r="V3062" s="687"/>
      <c r="W3062" s="686" t="str">
        <f t="shared" si="54"/>
        <v>1w</v>
      </c>
      <c r="X3062" s="682" t="e">
        <f ca="1">_xll.qlCalendarAdvance(Calendar,X3061,W3062,"f",FALSE)</f>
        <v>#NAME?</v>
      </c>
      <c r="Y3062" s="681" t="e">
        <f ca="1">_xll.qlCalendarAdvance(Calendar,X3062,NDays&amp;"D")</f>
        <v>#NAME?</v>
      </c>
      <c r="Z3062" s="680" t="e">
        <f ca="1"/>
        <v>#N/A</v>
      </c>
      <c r="AA3062" s="685"/>
      <c r="AB3062" s="684"/>
    </row>
    <row r="3063" spans="22:28" x14ac:dyDescent="0.2">
      <c r="V3063" s="687"/>
      <c r="W3063" s="686" t="str">
        <f t="shared" si="54"/>
        <v>1w</v>
      </c>
      <c r="X3063" s="682" t="e">
        <f ca="1">_xll.qlCalendarAdvance(Calendar,X3062,W3063,"f",FALSE)</f>
        <v>#NAME?</v>
      </c>
      <c r="Y3063" s="681" t="e">
        <f ca="1">_xll.qlCalendarAdvance(Calendar,X3063,NDays&amp;"D")</f>
        <v>#NAME?</v>
      </c>
      <c r="Z3063" s="680" t="e">
        <f ca="1"/>
        <v>#N/A</v>
      </c>
      <c r="AA3063" s="685"/>
      <c r="AB3063" s="684"/>
    </row>
    <row r="3064" spans="22:28" x14ac:dyDescent="0.2">
      <c r="V3064" s="687"/>
      <c r="W3064" s="686" t="str">
        <f t="shared" si="54"/>
        <v>1w</v>
      </c>
      <c r="X3064" s="682" t="e">
        <f ca="1">_xll.qlCalendarAdvance(Calendar,X3063,W3064,"f",FALSE)</f>
        <v>#NAME?</v>
      </c>
      <c r="Y3064" s="681" t="e">
        <f ca="1">_xll.qlCalendarAdvance(Calendar,X3064,NDays&amp;"D")</f>
        <v>#NAME?</v>
      </c>
      <c r="Z3064" s="680" t="e">
        <f ca="1"/>
        <v>#N/A</v>
      </c>
      <c r="AA3064" s="685"/>
      <c r="AB3064" s="684"/>
    </row>
    <row r="3065" spans="22:28" x14ac:dyDescent="0.2">
      <c r="V3065" s="687"/>
      <c r="W3065" s="686" t="str">
        <f t="shared" si="54"/>
        <v>1w</v>
      </c>
      <c r="X3065" s="682" t="e">
        <f ca="1">_xll.qlCalendarAdvance(Calendar,X3064,W3065,"f",FALSE)</f>
        <v>#NAME?</v>
      </c>
      <c r="Y3065" s="681" t="e">
        <f ca="1">_xll.qlCalendarAdvance(Calendar,X3065,NDays&amp;"D")</f>
        <v>#NAME?</v>
      </c>
      <c r="Z3065" s="680" t="e">
        <f ca="1"/>
        <v>#N/A</v>
      </c>
      <c r="AA3065" s="685"/>
      <c r="AB3065" s="684"/>
    </row>
    <row r="3066" spans="22:28" x14ac:dyDescent="0.2">
      <c r="V3066" s="687"/>
      <c r="W3066" s="686" t="str">
        <f t="shared" si="54"/>
        <v>1w</v>
      </c>
      <c r="X3066" s="682" t="e">
        <f ca="1">_xll.qlCalendarAdvance(Calendar,X3065,W3066,"f",FALSE)</f>
        <v>#NAME?</v>
      </c>
      <c r="Y3066" s="681" t="e">
        <f ca="1">_xll.qlCalendarAdvance(Calendar,X3066,NDays&amp;"D")</f>
        <v>#NAME?</v>
      </c>
      <c r="Z3066" s="680" t="e">
        <f ca="1"/>
        <v>#N/A</v>
      </c>
      <c r="AA3066" s="685"/>
      <c r="AB3066" s="684"/>
    </row>
    <row r="3067" spans="22:28" x14ac:dyDescent="0.2">
      <c r="V3067" s="687"/>
      <c r="W3067" s="686" t="str">
        <f t="shared" si="54"/>
        <v>1w</v>
      </c>
      <c r="X3067" s="682" t="e">
        <f ca="1">_xll.qlCalendarAdvance(Calendar,X3066,W3067,"f",FALSE)</f>
        <v>#NAME?</v>
      </c>
      <c r="Y3067" s="681" t="e">
        <f ca="1">_xll.qlCalendarAdvance(Calendar,X3067,NDays&amp;"D")</f>
        <v>#NAME?</v>
      </c>
      <c r="Z3067" s="680" t="e">
        <f ca="1"/>
        <v>#N/A</v>
      </c>
      <c r="AA3067" s="685"/>
      <c r="AB3067" s="684"/>
    </row>
    <row r="3068" spans="22:28" x14ac:dyDescent="0.2">
      <c r="V3068" s="687"/>
      <c r="W3068" s="686" t="str">
        <f t="shared" si="54"/>
        <v>1w</v>
      </c>
      <c r="X3068" s="682" t="e">
        <f ca="1">_xll.qlCalendarAdvance(Calendar,X3067,W3068,"f",FALSE)</f>
        <v>#NAME?</v>
      </c>
      <c r="Y3068" s="681" t="e">
        <f ca="1">_xll.qlCalendarAdvance(Calendar,X3068,NDays&amp;"D")</f>
        <v>#NAME?</v>
      </c>
      <c r="Z3068" s="680" t="e">
        <f ca="1"/>
        <v>#N/A</v>
      </c>
      <c r="AA3068" s="685"/>
      <c r="AB3068" s="684"/>
    </row>
    <row r="3069" spans="22:28" x14ac:dyDescent="0.2">
      <c r="V3069" s="687"/>
      <c r="W3069" s="686" t="str">
        <f t="shared" si="54"/>
        <v>1w</v>
      </c>
      <c r="X3069" s="682" t="e">
        <f ca="1">_xll.qlCalendarAdvance(Calendar,X3068,W3069,"f",FALSE)</f>
        <v>#NAME?</v>
      </c>
      <c r="Y3069" s="681" t="e">
        <f ca="1">_xll.qlCalendarAdvance(Calendar,X3069,NDays&amp;"D")</f>
        <v>#NAME?</v>
      </c>
      <c r="Z3069" s="680" t="e">
        <f ca="1"/>
        <v>#N/A</v>
      </c>
      <c r="AA3069" s="685"/>
      <c r="AB3069" s="684"/>
    </row>
    <row r="3070" spans="22:28" x14ac:dyDescent="0.2">
      <c r="V3070" s="687"/>
      <c r="W3070" s="686" t="str">
        <f t="shared" si="54"/>
        <v>1w</v>
      </c>
      <c r="X3070" s="682" t="e">
        <f ca="1">_xll.qlCalendarAdvance(Calendar,X3069,W3070,"f",FALSE)</f>
        <v>#NAME?</v>
      </c>
      <c r="Y3070" s="681" t="e">
        <f ca="1">_xll.qlCalendarAdvance(Calendar,X3070,NDays&amp;"D")</f>
        <v>#NAME?</v>
      </c>
      <c r="Z3070" s="680" t="e">
        <f ca="1"/>
        <v>#N/A</v>
      </c>
      <c r="AA3070" s="685"/>
      <c r="AB3070" s="684"/>
    </row>
    <row r="3071" spans="22:28" x14ac:dyDescent="0.2">
      <c r="V3071" s="687"/>
      <c r="W3071" s="686" t="str">
        <f t="shared" si="54"/>
        <v>1w</v>
      </c>
      <c r="X3071" s="682" t="e">
        <f ca="1">_xll.qlCalendarAdvance(Calendar,X3070,W3071,"f",FALSE)</f>
        <v>#NAME?</v>
      </c>
      <c r="Y3071" s="681" t="e">
        <f ca="1">_xll.qlCalendarAdvance(Calendar,X3071,NDays&amp;"D")</f>
        <v>#NAME?</v>
      </c>
      <c r="Z3071" s="680" t="e">
        <f ca="1"/>
        <v>#N/A</v>
      </c>
      <c r="AA3071" s="685"/>
      <c r="AB3071" s="684"/>
    </row>
    <row r="3072" spans="22:28" x14ac:dyDescent="0.2">
      <c r="V3072" s="687"/>
      <c r="W3072" s="686" t="str">
        <f t="shared" si="54"/>
        <v>1w</v>
      </c>
      <c r="X3072" s="682" t="e">
        <f ca="1">_xll.qlCalendarAdvance(Calendar,X3071,W3072,"f",FALSE)</f>
        <v>#NAME?</v>
      </c>
      <c r="Y3072" s="681" t="e">
        <f ca="1">_xll.qlCalendarAdvance(Calendar,X3072,NDays&amp;"D")</f>
        <v>#NAME?</v>
      </c>
      <c r="Z3072" s="680" t="e">
        <f ca="1"/>
        <v>#N/A</v>
      </c>
      <c r="AA3072" s="685"/>
      <c r="AB3072" s="684"/>
    </row>
    <row r="3073" spans="22:28" x14ac:dyDescent="0.2">
      <c r="V3073" s="687"/>
      <c r="W3073" s="686" t="str">
        <f t="shared" si="54"/>
        <v>1w</v>
      </c>
      <c r="X3073" s="682" t="e">
        <f ca="1">_xll.qlCalendarAdvance(Calendar,X3072,W3073,"f",FALSE)</f>
        <v>#NAME?</v>
      </c>
      <c r="Y3073" s="681" t="e">
        <f ca="1">_xll.qlCalendarAdvance(Calendar,X3073,NDays&amp;"D")</f>
        <v>#NAME?</v>
      </c>
      <c r="Z3073" s="680" t="e">
        <f ca="1"/>
        <v>#N/A</v>
      </c>
      <c r="AA3073" s="685"/>
      <c r="AB3073" s="684"/>
    </row>
    <row r="3074" spans="22:28" x14ac:dyDescent="0.2">
      <c r="V3074" s="687"/>
      <c r="W3074" s="686" t="str">
        <f t="shared" si="54"/>
        <v>1w</v>
      </c>
      <c r="X3074" s="682" t="e">
        <f ca="1">_xll.qlCalendarAdvance(Calendar,X3073,W3074,"f",FALSE)</f>
        <v>#NAME?</v>
      </c>
      <c r="Y3074" s="681" t="e">
        <f ca="1">_xll.qlCalendarAdvance(Calendar,X3074,NDays&amp;"D")</f>
        <v>#NAME?</v>
      </c>
      <c r="Z3074" s="680" t="e">
        <f ca="1"/>
        <v>#N/A</v>
      </c>
      <c r="AA3074" s="685"/>
      <c r="AB3074" s="684"/>
    </row>
    <row r="3075" spans="22:28" x14ac:dyDescent="0.2">
      <c r="V3075" s="687"/>
      <c r="W3075" s="686" t="str">
        <f t="shared" si="54"/>
        <v>1w</v>
      </c>
      <c r="X3075" s="682" t="e">
        <f ca="1">_xll.qlCalendarAdvance(Calendar,X3074,W3075,"f",FALSE)</f>
        <v>#NAME?</v>
      </c>
      <c r="Y3075" s="681" t="e">
        <f ca="1">_xll.qlCalendarAdvance(Calendar,X3075,NDays&amp;"D")</f>
        <v>#NAME?</v>
      </c>
      <c r="Z3075" s="680" t="e">
        <f ca="1"/>
        <v>#N/A</v>
      </c>
      <c r="AA3075" s="685"/>
      <c r="AB3075" s="684"/>
    </row>
    <row r="3076" spans="22:28" x14ac:dyDescent="0.2">
      <c r="V3076" s="687"/>
      <c r="W3076" s="686" t="str">
        <f t="shared" si="54"/>
        <v>1w</v>
      </c>
      <c r="X3076" s="682" t="e">
        <f ca="1">_xll.qlCalendarAdvance(Calendar,X3075,W3076,"f",FALSE)</f>
        <v>#NAME?</v>
      </c>
      <c r="Y3076" s="681" t="e">
        <f ca="1">_xll.qlCalendarAdvance(Calendar,X3076,NDays&amp;"D")</f>
        <v>#NAME?</v>
      </c>
      <c r="Z3076" s="680" t="e">
        <f ca="1"/>
        <v>#N/A</v>
      </c>
      <c r="AA3076" s="685"/>
      <c r="AB3076" s="684"/>
    </row>
    <row r="3077" spans="22:28" x14ac:dyDescent="0.2">
      <c r="V3077" s="687"/>
      <c r="W3077" s="686" t="str">
        <f t="shared" si="54"/>
        <v>1w</v>
      </c>
      <c r="X3077" s="682" t="e">
        <f ca="1">_xll.qlCalendarAdvance(Calendar,X3076,W3077,"f",FALSE)</f>
        <v>#NAME?</v>
      </c>
      <c r="Y3077" s="681" t="e">
        <f ca="1">_xll.qlCalendarAdvance(Calendar,X3077,NDays&amp;"D")</f>
        <v>#NAME?</v>
      </c>
      <c r="Z3077" s="680" t="e">
        <f ca="1"/>
        <v>#N/A</v>
      </c>
      <c r="AA3077" s="685"/>
      <c r="AB3077" s="684"/>
    </row>
    <row r="3078" spans="22:28" x14ac:dyDescent="0.2">
      <c r="V3078" s="687"/>
      <c r="W3078" s="686" t="str">
        <f t="shared" si="54"/>
        <v>1w</v>
      </c>
      <c r="X3078" s="682" t="e">
        <f ca="1">_xll.qlCalendarAdvance(Calendar,X3077,W3078,"f",FALSE)</f>
        <v>#NAME?</v>
      </c>
      <c r="Y3078" s="681" t="e">
        <f ca="1">_xll.qlCalendarAdvance(Calendar,X3078,NDays&amp;"D")</f>
        <v>#NAME?</v>
      </c>
      <c r="Z3078" s="680" t="e">
        <f ca="1"/>
        <v>#N/A</v>
      </c>
      <c r="AA3078" s="685"/>
      <c r="AB3078" s="684"/>
    </row>
    <row r="3079" spans="22:28" x14ac:dyDescent="0.2">
      <c r="V3079" s="687"/>
      <c r="W3079" s="686" t="str">
        <f t="shared" si="54"/>
        <v>1w</v>
      </c>
      <c r="X3079" s="682" t="e">
        <f ca="1">_xll.qlCalendarAdvance(Calendar,X3078,W3079,"f",FALSE)</f>
        <v>#NAME?</v>
      </c>
      <c r="Y3079" s="681" t="e">
        <f ca="1">_xll.qlCalendarAdvance(Calendar,X3079,NDays&amp;"D")</f>
        <v>#NAME?</v>
      </c>
      <c r="Z3079" s="680" t="e">
        <f ca="1"/>
        <v>#N/A</v>
      </c>
      <c r="AA3079" s="685"/>
      <c r="AB3079" s="684"/>
    </row>
    <row r="3080" spans="22:28" x14ac:dyDescent="0.2">
      <c r="V3080" s="687"/>
      <c r="W3080" s="686" t="str">
        <f t="shared" si="54"/>
        <v>1w</v>
      </c>
      <c r="X3080" s="682" t="e">
        <f ca="1">_xll.qlCalendarAdvance(Calendar,X3079,W3080,"f",FALSE)</f>
        <v>#NAME?</v>
      </c>
      <c r="Y3080" s="681" t="e">
        <f ca="1">_xll.qlCalendarAdvance(Calendar,X3080,NDays&amp;"D")</f>
        <v>#NAME?</v>
      </c>
      <c r="Z3080" s="680" t="e">
        <f ca="1"/>
        <v>#N/A</v>
      </c>
      <c r="AA3080" s="685"/>
      <c r="AB3080" s="684"/>
    </row>
    <row r="3081" spans="22:28" x14ac:dyDescent="0.2">
      <c r="V3081" s="687"/>
      <c r="W3081" s="686" t="str">
        <f t="shared" si="54"/>
        <v>1w</v>
      </c>
      <c r="X3081" s="682" t="e">
        <f ca="1">_xll.qlCalendarAdvance(Calendar,X3080,W3081,"f",FALSE)</f>
        <v>#NAME?</v>
      </c>
      <c r="Y3081" s="681" t="e">
        <f ca="1">_xll.qlCalendarAdvance(Calendar,X3081,NDays&amp;"D")</f>
        <v>#NAME?</v>
      </c>
      <c r="Z3081" s="680" t="e">
        <f ca="1"/>
        <v>#N/A</v>
      </c>
      <c r="AA3081" s="685"/>
      <c r="AB3081" s="684"/>
    </row>
    <row r="3082" spans="22:28" x14ac:dyDescent="0.2">
      <c r="V3082" s="687"/>
      <c r="W3082" s="686" t="str">
        <f t="shared" si="54"/>
        <v>1w</v>
      </c>
      <c r="X3082" s="682" t="e">
        <f ca="1">_xll.qlCalendarAdvance(Calendar,X3081,W3082,"f",FALSE)</f>
        <v>#NAME?</v>
      </c>
      <c r="Y3082" s="681" t="e">
        <f ca="1">_xll.qlCalendarAdvance(Calendar,X3082,NDays&amp;"D")</f>
        <v>#NAME?</v>
      </c>
      <c r="Z3082" s="680" t="e">
        <f ca="1"/>
        <v>#N/A</v>
      </c>
      <c r="AA3082" s="685"/>
      <c r="AB3082" s="684"/>
    </row>
    <row r="3083" spans="22:28" x14ac:dyDescent="0.2">
      <c r="V3083" s="687"/>
      <c r="W3083" s="686" t="str">
        <f t="shared" si="54"/>
        <v>1w</v>
      </c>
      <c r="X3083" s="682" t="e">
        <f ca="1">_xll.qlCalendarAdvance(Calendar,X3082,W3083,"f",FALSE)</f>
        <v>#NAME?</v>
      </c>
      <c r="Y3083" s="681" t="e">
        <f ca="1">_xll.qlCalendarAdvance(Calendar,X3083,NDays&amp;"D")</f>
        <v>#NAME?</v>
      </c>
      <c r="Z3083" s="680" t="e">
        <f ca="1"/>
        <v>#N/A</v>
      </c>
      <c r="AA3083" s="685"/>
      <c r="AB3083" s="684"/>
    </row>
    <row r="3084" spans="22:28" x14ac:dyDescent="0.2">
      <c r="V3084" s="687"/>
      <c r="W3084" s="686" t="str">
        <f t="shared" si="54"/>
        <v>1w</v>
      </c>
      <c r="X3084" s="682" t="e">
        <f ca="1">_xll.qlCalendarAdvance(Calendar,X3083,W3084,"f",FALSE)</f>
        <v>#NAME?</v>
      </c>
      <c r="Y3084" s="681" t="e">
        <f ca="1">_xll.qlCalendarAdvance(Calendar,X3084,NDays&amp;"D")</f>
        <v>#NAME?</v>
      </c>
      <c r="Z3084" s="680" t="e">
        <f ca="1"/>
        <v>#N/A</v>
      </c>
      <c r="AA3084" s="685"/>
      <c r="AB3084" s="684"/>
    </row>
    <row r="3085" spans="22:28" x14ac:dyDescent="0.2">
      <c r="V3085" s="687"/>
      <c r="W3085" s="686" t="str">
        <f t="shared" si="54"/>
        <v>1w</v>
      </c>
      <c r="X3085" s="682" t="e">
        <f ca="1">_xll.qlCalendarAdvance(Calendar,X3084,W3085,"f",FALSE)</f>
        <v>#NAME?</v>
      </c>
      <c r="Y3085" s="681" t="e">
        <f ca="1">_xll.qlCalendarAdvance(Calendar,X3085,NDays&amp;"D")</f>
        <v>#NAME?</v>
      </c>
      <c r="Z3085" s="680" t="e">
        <f ca="1"/>
        <v>#N/A</v>
      </c>
      <c r="AA3085" s="685"/>
      <c r="AB3085" s="684"/>
    </row>
    <row r="3086" spans="22:28" x14ac:dyDescent="0.2">
      <c r="V3086" s="687"/>
      <c r="W3086" s="686" t="str">
        <f t="shared" si="54"/>
        <v>1w</v>
      </c>
      <c r="X3086" s="682" t="e">
        <f ca="1">_xll.qlCalendarAdvance(Calendar,X3085,W3086,"f",FALSE)</f>
        <v>#NAME?</v>
      </c>
      <c r="Y3086" s="681" t="e">
        <f ca="1">_xll.qlCalendarAdvance(Calendar,X3086,NDays&amp;"D")</f>
        <v>#NAME?</v>
      </c>
      <c r="Z3086" s="680" t="e">
        <f ca="1"/>
        <v>#N/A</v>
      </c>
      <c r="AA3086" s="685"/>
      <c r="AB3086" s="684"/>
    </row>
    <row r="3087" spans="22:28" x14ac:dyDescent="0.2">
      <c r="V3087" s="687"/>
      <c r="W3087" s="686" t="str">
        <f t="shared" si="54"/>
        <v>1w</v>
      </c>
      <c r="X3087" s="682" t="e">
        <f ca="1">_xll.qlCalendarAdvance(Calendar,X3086,W3087,"f",FALSE)</f>
        <v>#NAME?</v>
      </c>
      <c r="Y3087" s="681" t="e">
        <f ca="1">_xll.qlCalendarAdvance(Calendar,X3087,NDays&amp;"D")</f>
        <v>#NAME?</v>
      </c>
      <c r="Z3087" s="680" t="e">
        <f ca="1"/>
        <v>#N/A</v>
      </c>
      <c r="AA3087" s="685"/>
      <c r="AB3087" s="684"/>
    </row>
    <row r="3088" spans="22:28" x14ac:dyDescent="0.2">
      <c r="V3088" s="687"/>
      <c r="W3088" s="686" t="str">
        <f t="shared" si="54"/>
        <v>1w</v>
      </c>
      <c r="X3088" s="682" t="e">
        <f ca="1">_xll.qlCalendarAdvance(Calendar,X3087,W3088,"f",FALSE)</f>
        <v>#NAME?</v>
      </c>
      <c r="Y3088" s="681" t="e">
        <f ca="1">_xll.qlCalendarAdvance(Calendar,X3088,NDays&amp;"D")</f>
        <v>#NAME?</v>
      </c>
      <c r="Z3088" s="680" t="e">
        <f ca="1"/>
        <v>#N/A</v>
      </c>
      <c r="AA3088" s="685"/>
      <c r="AB3088" s="684"/>
    </row>
    <row r="3089" spans="22:28" x14ac:dyDescent="0.2">
      <c r="V3089" s="687"/>
      <c r="W3089" s="686" t="str">
        <f t="shared" si="54"/>
        <v>1w</v>
      </c>
      <c r="X3089" s="682" t="e">
        <f ca="1">_xll.qlCalendarAdvance(Calendar,X3088,W3089,"f",FALSE)</f>
        <v>#NAME?</v>
      </c>
      <c r="Y3089" s="681" t="e">
        <f ca="1">_xll.qlCalendarAdvance(Calendar,X3089,NDays&amp;"D")</f>
        <v>#NAME?</v>
      </c>
      <c r="Z3089" s="680" t="e">
        <f ca="1"/>
        <v>#N/A</v>
      </c>
      <c r="AA3089" s="685"/>
      <c r="AB3089" s="684"/>
    </row>
    <row r="3090" spans="22:28" x14ac:dyDescent="0.2">
      <c r="V3090" s="687"/>
      <c r="W3090" s="686" t="str">
        <f t="shared" ref="W3090:W3153" si="55">W3089</f>
        <v>1w</v>
      </c>
      <c r="X3090" s="682" t="e">
        <f ca="1">_xll.qlCalendarAdvance(Calendar,X3089,W3090,"f",FALSE)</f>
        <v>#NAME?</v>
      </c>
      <c r="Y3090" s="681" t="e">
        <f ca="1">_xll.qlCalendarAdvance(Calendar,X3090,NDays&amp;"D")</f>
        <v>#NAME?</v>
      </c>
      <c r="Z3090" s="680" t="e">
        <f ca="1"/>
        <v>#N/A</v>
      </c>
      <c r="AA3090" s="685"/>
      <c r="AB3090" s="684"/>
    </row>
    <row r="3091" spans="22:28" x14ac:dyDescent="0.2">
      <c r="V3091" s="687"/>
      <c r="W3091" s="686" t="str">
        <f t="shared" si="55"/>
        <v>1w</v>
      </c>
      <c r="X3091" s="682" t="e">
        <f ca="1">_xll.qlCalendarAdvance(Calendar,X3090,W3091,"f",FALSE)</f>
        <v>#NAME?</v>
      </c>
      <c r="Y3091" s="681" t="e">
        <f ca="1">_xll.qlCalendarAdvance(Calendar,X3091,NDays&amp;"D")</f>
        <v>#NAME?</v>
      </c>
      <c r="Z3091" s="680" t="e">
        <f ca="1"/>
        <v>#N/A</v>
      </c>
      <c r="AA3091" s="685"/>
      <c r="AB3091" s="684"/>
    </row>
    <row r="3092" spans="22:28" x14ac:dyDescent="0.2">
      <c r="V3092" s="687"/>
      <c r="W3092" s="686" t="str">
        <f t="shared" si="55"/>
        <v>1w</v>
      </c>
      <c r="X3092" s="682" t="e">
        <f ca="1">_xll.qlCalendarAdvance(Calendar,X3091,W3092,"f",FALSE)</f>
        <v>#NAME?</v>
      </c>
      <c r="Y3092" s="681" t="e">
        <f ca="1">_xll.qlCalendarAdvance(Calendar,X3092,NDays&amp;"D")</f>
        <v>#NAME?</v>
      </c>
      <c r="Z3092" s="680" t="e">
        <f ca="1"/>
        <v>#N/A</v>
      </c>
      <c r="AA3092" s="685"/>
      <c r="AB3092" s="684"/>
    </row>
    <row r="3093" spans="22:28" x14ac:dyDescent="0.2">
      <c r="V3093" s="687"/>
      <c r="W3093" s="686" t="str">
        <f t="shared" si="55"/>
        <v>1w</v>
      </c>
      <c r="X3093" s="682" t="e">
        <f ca="1">_xll.qlCalendarAdvance(Calendar,X3092,W3093,"f",FALSE)</f>
        <v>#NAME?</v>
      </c>
      <c r="Y3093" s="681" t="e">
        <f ca="1">_xll.qlCalendarAdvance(Calendar,X3093,NDays&amp;"D")</f>
        <v>#NAME?</v>
      </c>
      <c r="Z3093" s="680" t="e">
        <f ca="1"/>
        <v>#N/A</v>
      </c>
      <c r="AA3093" s="685"/>
      <c r="AB3093" s="684"/>
    </row>
    <row r="3094" spans="22:28" x14ac:dyDescent="0.2">
      <c r="V3094" s="687"/>
      <c r="W3094" s="686" t="str">
        <f t="shared" si="55"/>
        <v>1w</v>
      </c>
      <c r="X3094" s="682" t="e">
        <f ca="1">_xll.qlCalendarAdvance(Calendar,X3093,W3094,"f",FALSE)</f>
        <v>#NAME?</v>
      </c>
      <c r="Y3094" s="681" t="e">
        <f ca="1">_xll.qlCalendarAdvance(Calendar,X3094,NDays&amp;"D")</f>
        <v>#NAME?</v>
      </c>
      <c r="Z3094" s="680" t="e">
        <f ca="1"/>
        <v>#N/A</v>
      </c>
      <c r="AA3094" s="685"/>
      <c r="AB3094" s="684"/>
    </row>
    <row r="3095" spans="22:28" x14ac:dyDescent="0.2">
      <c r="V3095" s="687"/>
      <c r="W3095" s="686" t="str">
        <f t="shared" si="55"/>
        <v>1w</v>
      </c>
      <c r="X3095" s="682" t="e">
        <f ca="1">_xll.qlCalendarAdvance(Calendar,X3094,W3095,"f",FALSE)</f>
        <v>#NAME?</v>
      </c>
      <c r="Y3095" s="681" t="e">
        <f ca="1">_xll.qlCalendarAdvance(Calendar,X3095,NDays&amp;"D")</f>
        <v>#NAME?</v>
      </c>
      <c r="Z3095" s="680" t="e">
        <f ca="1"/>
        <v>#N/A</v>
      </c>
      <c r="AA3095" s="685"/>
      <c r="AB3095" s="684"/>
    </row>
    <row r="3096" spans="22:28" x14ac:dyDescent="0.2">
      <c r="V3096" s="687"/>
      <c r="W3096" s="686" t="str">
        <f t="shared" si="55"/>
        <v>1w</v>
      </c>
      <c r="X3096" s="682" t="e">
        <f ca="1">_xll.qlCalendarAdvance(Calendar,X3095,W3096,"f",FALSE)</f>
        <v>#NAME?</v>
      </c>
      <c r="Y3096" s="681" t="e">
        <f ca="1">_xll.qlCalendarAdvance(Calendar,X3096,NDays&amp;"D")</f>
        <v>#NAME?</v>
      </c>
      <c r="Z3096" s="680" t="e">
        <f ca="1"/>
        <v>#N/A</v>
      </c>
      <c r="AA3096" s="685"/>
      <c r="AB3096" s="684"/>
    </row>
    <row r="3097" spans="22:28" x14ac:dyDescent="0.2">
      <c r="V3097" s="687"/>
      <c r="W3097" s="686" t="str">
        <f t="shared" si="55"/>
        <v>1w</v>
      </c>
      <c r="X3097" s="682" t="e">
        <f ca="1">_xll.qlCalendarAdvance(Calendar,X3096,W3097,"f",FALSE)</f>
        <v>#NAME?</v>
      </c>
      <c r="Y3097" s="681" t="e">
        <f ca="1">_xll.qlCalendarAdvance(Calendar,X3097,NDays&amp;"D")</f>
        <v>#NAME?</v>
      </c>
      <c r="Z3097" s="680" t="e">
        <f ca="1"/>
        <v>#N/A</v>
      </c>
      <c r="AA3097" s="685"/>
      <c r="AB3097" s="684"/>
    </row>
    <row r="3098" spans="22:28" x14ac:dyDescent="0.2">
      <c r="V3098" s="687"/>
      <c r="W3098" s="686" t="str">
        <f t="shared" si="55"/>
        <v>1w</v>
      </c>
      <c r="X3098" s="682" t="e">
        <f ca="1">_xll.qlCalendarAdvance(Calendar,X3097,W3098,"f",FALSE)</f>
        <v>#NAME?</v>
      </c>
      <c r="Y3098" s="681" t="e">
        <f ca="1">_xll.qlCalendarAdvance(Calendar,X3098,NDays&amp;"D")</f>
        <v>#NAME?</v>
      </c>
      <c r="Z3098" s="680" t="e">
        <f ca="1"/>
        <v>#N/A</v>
      </c>
      <c r="AA3098" s="685"/>
      <c r="AB3098" s="684"/>
    </row>
    <row r="3099" spans="22:28" x14ac:dyDescent="0.2">
      <c r="V3099" s="687"/>
      <c r="W3099" s="686" t="str">
        <f t="shared" si="55"/>
        <v>1w</v>
      </c>
      <c r="X3099" s="682" t="e">
        <f ca="1">_xll.qlCalendarAdvance(Calendar,X3098,W3099,"f",FALSE)</f>
        <v>#NAME?</v>
      </c>
      <c r="Y3099" s="681" t="e">
        <f ca="1">_xll.qlCalendarAdvance(Calendar,X3099,NDays&amp;"D")</f>
        <v>#NAME?</v>
      </c>
      <c r="Z3099" s="680" t="e">
        <f ca="1"/>
        <v>#N/A</v>
      </c>
      <c r="AA3099" s="685"/>
      <c r="AB3099" s="684"/>
    </row>
    <row r="3100" spans="22:28" x14ac:dyDescent="0.2">
      <c r="V3100" s="687"/>
      <c r="W3100" s="686" t="str">
        <f t="shared" si="55"/>
        <v>1w</v>
      </c>
      <c r="X3100" s="682" t="e">
        <f ca="1">_xll.qlCalendarAdvance(Calendar,X3099,W3100,"f",FALSE)</f>
        <v>#NAME?</v>
      </c>
      <c r="Y3100" s="681" t="e">
        <f ca="1">_xll.qlCalendarAdvance(Calendar,X3100,NDays&amp;"D")</f>
        <v>#NAME?</v>
      </c>
      <c r="Z3100" s="680" t="e">
        <f ca="1"/>
        <v>#N/A</v>
      </c>
      <c r="AA3100" s="685"/>
      <c r="AB3100" s="684"/>
    </row>
    <row r="3101" spans="22:28" x14ac:dyDescent="0.2">
      <c r="V3101" s="687"/>
      <c r="W3101" s="686" t="str">
        <f t="shared" si="55"/>
        <v>1w</v>
      </c>
      <c r="X3101" s="682" t="e">
        <f ca="1">_xll.qlCalendarAdvance(Calendar,X3100,W3101,"f",FALSE)</f>
        <v>#NAME?</v>
      </c>
      <c r="Y3101" s="681" t="e">
        <f ca="1">_xll.qlCalendarAdvance(Calendar,X3101,NDays&amp;"D")</f>
        <v>#NAME?</v>
      </c>
      <c r="Z3101" s="680" t="e">
        <f ca="1"/>
        <v>#N/A</v>
      </c>
      <c r="AA3101" s="685"/>
      <c r="AB3101" s="684"/>
    </row>
    <row r="3102" spans="22:28" x14ac:dyDescent="0.2">
      <c r="V3102" s="687"/>
      <c r="W3102" s="686" t="str">
        <f t="shared" si="55"/>
        <v>1w</v>
      </c>
      <c r="X3102" s="682" t="e">
        <f ca="1">_xll.qlCalendarAdvance(Calendar,X3101,W3102,"f",FALSE)</f>
        <v>#NAME?</v>
      </c>
      <c r="Y3102" s="681" t="e">
        <f ca="1">_xll.qlCalendarAdvance(Calendar,X3102,NDays&amp;"D")</f>
        <v>#NAME?</v>
      </c>
      <c r="Z3102" s="680" t="e">
        <f ca="1"/>
        <v>#N/A</v>
      </c>
      <c r="AA3102" s="685"/>
      <c r="AB3102" s="684"/>
    </row>
    <row r="3103" spans="22:28" x14ac:dyDescent="0.2">
      <c r="V3103" s="687"/>
      <c r="W3103" s="686" t="str">
        <f t="shared" si="55"/>
        <v>1w</v>
      </c>
      <c r="X3103" s="682" t="e">
        <f ca="1">_xll.qlCalendarAdvance(Calendar,X3102,W3103,"f",FALSE)</f>
        <v>#NAME?</v>
      </c>
      <c r="Y3103" s="681" t="e">
        <f ca="1">_xll.qlCalendarAdvance(Calendar,X3103,NDays&amp;"D")</f>
        <v>#NAME?</v>
      </c>
      <c r="Z3103" s="680" t="e">
        <f ca="1"/>
        <v>#N/A</v>
      </c>
      <c r="AA3103" s="685"/>
      <c r="AB3103" s="684"/>
    </row>
    <row r="3104" spans="22:28" x14ac:dyDescent="0.2">
      <c r="V3104" s="687"/>
      <c r="W3104" s="686" t="str">
        <f t="shared" si="55"/>
        <v>1w</v>
      </c>
      <c r="X3104" s="682" t="e">
        <f ca="1">_xll.qlCalendarAdvance(Calendar,X3103,W3104,"f",FALSE)</f>
        <v>#NAME?</v>
      </c>
      <c r="Y3104" s="681" t="e">
        <f ca="1">_xll.qlCalendarAdvance(Calendar,X3104,NDays&amp;"D")</f>
        <v>#NAME?</v>
      </c>
      <c r="Z3104" s="680" t="e">
        <f ca="1"/>
        <v>#N/A</v>
      </c>
      <c r="AA3104" s="685"/>
      <c r="AB3104" s="684"/>
    </row>
    <row r="3105" spans="22:28" x14ac:dyDescent="0.2">
      <c r="V3105" s="687"/>
      <c r="W3105" s="686" t="str">
        <f t="shared" si="55"/>
        <v>1w</v>
      </c>
      <c r="X3105" s="682" t="e">
        <f ca="1">_xll.qlCalendarAdvance(Calendar,X3104,W3105,"f",FALSE)</f>
        <v>#NAME?</v>
      </c>
      <c r="Y3105" s="681" t="e">
        <f ca="1">_xll.qlCalendarAdvance(Calendar,X3105,NDays&amp;"D")</f>
        <v>#NAME?</v>
      </c>
      <c r="Z3105" s="680" t="e">
        <f ca="1"/>
        <v>#N/A</v>
      </c>
      <c r="AA3105" s="685"/>
      <c r="AB3105" s="684"/>
    </row>
    <row r="3106" spans="22:28" x14ac:dyDescent="0.2">
      <c r="V3106" s="687"/>
      <c r="W3106" s="686" t="str">
        <f t="shared" si="55"/>
        <v>1w</v>
      </c>
      <c r="X3106" s="682" t="e">
        <f ca="1">_xll.qlCalendarAdvance(Calendar,X3105,W3106,"f",FALSE)</f>
        <v>#NAME?</v>
      </c>
      <c r="Y3106" s="681" t="e">
        <f ca="1">_xll.qlCalendarAdvance(Calendar,X3106,NDays&amp;"D")</f>
        <v>#NAME?</v>
      </c>
      <c r="Z3106" s="680" t="e">
        <f ca="1"/>
        <v>#N/A</v>
      </c>
      <c r="AA3106" s="685"/>
      <c r="AB3106" s="684"/>
    </row>
    <row r="3107" spans="22:28" x14ac:dyDescent="0.2">
      <c r="V3107" s="687"/>
      <c r="W3107" s="686" t="str">
        <f t="shared" si="55"/>
        <v>1w</v>
      </c>
      <c r="X3107" s="682" t="e">
        <f ca="1">_xll.qlCalendarAdvance(Calendar,X3106,W3107,"f",FALSE)</f>
        <v>#NAME?</v>
      </c>
      <c r="Y3107" s="681" t="e">
        <f ca="1">_xll.qlCalendarAdvance(Calendar,X3107,NDays&amp;"D")</f>
        <v>#NAME?</v>
      </c>
      <c r="Z3107" s="680" t="e">
        <f ca="1"/>
        <v>#N/A</v>
      </c>
      <c r="AA3107" s="685"/>
      <c r="AB3107" s="684"/>
    </row>
    <row r="3108" spans="22:28" x14ac:dyDescent="0.2">
      <c r="V3108" s="687"/>
      <c r="W3108" s="686" t="str">
        <f t="shared" si="55"/>
        <v>1w</v>
      </c>
      <c r="X3108" s="682" t="e">
        <f ca="1">_xll.qlCalendarAdvance(Calendar,X3107,W3108,"f",FALSE)</f>
        <v>#NAME?</v>
      </c>
      <c r="Y3108" s="681" t="e">
        <f ca="1">_xll.qlCalendarAdvance(Calendar,X3108,NDays&amp;"D")</f>
        <v>#NAME?</v>
      </c>
      <c r="Z3108" s="680" t="e">
        <f ca="1"/>
        <v>#N/A</v>
      </c>
      <c r="AA3108" s="685"/>
      <c r="AB3108" s="684"/>
    </row>
    <row r="3109" spans="22:28" x14ac:dyDescent="0.2">
      <c r="V3109" s="687"/>
      <c r="W3109" s="686" t="str">
        <f t="shared" si="55"/>
        <v>1w</v>
      </c>
      <c r="X3109" s="682" t="e">
        <f ca="1">_xll.qlCalendarAdvance(Calendar,X3108,W3109,"f",FALSE)</f>
        <v>#NAME?</v>
      </c>
      <c r="Y3109" s="681" t="e">
        <f ca="1">_xll.qlCalendarAdvance(Calendar,X3109,NDays&amp;"D")</f>
        <v>#NAME?</v>
      </c>
      <c r="Z3109" s="680" t="e">
        <f ca="1"/>
        <v>#N/A</v>
      </c>
      <c r="AA3109" s="685"/>
      <c r="AB3109" s="684"/>
    </row>
    <row r="3110" spans="22:28" x14ac:dyDescent="0.2">
      <c r="V3110" s="687"/>
      <c r="W3110" s="686" t="str">
        <f t="shared" si="55"/>
        <v>1w</v>
      </c>
      <c r="X3110" s="682" t="e">
        <f ca="1">_xll.qlCalendarAdvance(Calendar,X3109,W3110,"f",FALSE)</f>
        <v>#NAME?</v>
      </c>
      <c r="Y3110" s="681" t="e">
        <f ca="1">_xll.qlCalendarAdvance(Calendar,X3110,NDays&amp;"D")</f>
        <v>#NAME?</v>
      </c>
      <c r="Z3110" s="680" t="e">
        <f ca="1"/>
        <v>#N/A</v>
      </c>
      <c r="AA3110" s="685"/>
      <c r="AB3110" s="684"/>
    </row>
    <row r="3111" spans="22:28" x14ac:dyDescent="0.2">
      <c r="V3111" s="687"/>
      <c r="W3111" s="686" t="str">
        <f t="shared" si="55"/>
        <v>1w</v>
      </c>
      <c r="X3111" s="682" t="e">
        <f ca="1">_xll.qlCalendarAdvance(Calendar,X3110,W3111,"f",FALSE)</f>
        <v>#NAME?</v>
      </c>
      <c r="Y3111" s="681" t="e">
        <f ca="1">_xll.qlCalendarAdvance(Calendar,X3111,NDays&amp;"D")</f>
        <v>#NAME?</v>
      </c>
      <c r="Z3111" s="680" t="e">
        <f ca="1"/>
        <v>#N/A</v>
      </c>
      <c r="AA3111" s="685"/>
      <c r="AB3111" s="684"/>
    </row>
    <row r="3112" spans="22:28" x14ac:dyDescent="0.2">
      <c r="V3112" s="687"/>
      <c r="W3112" s="686" t="str">
        <f t="shared" si="55"/>
        <v>1w</v>
      </c>
      <c r="X3112" s="682" t="e">
        <f ca="1">_xll.qlCalendarAdvance(Calendar,X3111,W3112,"f",FALSE)</f>
        <v>#NAME?</v>
      </c>
      <c r="Y3112" s="681" t="e">
        <f ca="1">_xll.qlCalendarAdvance(Calendar,X3112,NDays&amp;"D")</f>
        <v>#NAME?</v>
      </c>
      <c r="Z3112" s="680" t="e">
        <f ca="1"/>
        <v>#N/A</v>
      </c>
      <c r="AA3112" s="685"/>
      <c r="AB3112" s="684"/>
    </row>
    <row r="3113" spans="22:28" x14ac:dyDescent="0.2">
      <c r="V3113" s="687"/>
      <c r="W3113" s="686" t="str">
        <f t="shared" si="55"/>
        <v>1w</v>
      </c>
      <c r="X3113" s="682" t="e">
        <f ca="1">_xll.qlCalendarAdvance(Calendar,X3112,W3113,"f",FALSE)</f>
        <v>#NAME?</v>
      </c>
      <c r="Y3113" s="681" t="e">
        <f ca="1">_xll.qlCalendarAdvance(Calendar,X3113,NDays&amp;"D")</f>
        <v>#NAME?</v>
      </c>
      <c r="Z3113" s="680" t="e">
        <f ca="1"/>
        <v>#N/A</v>
      </c>
      <c r="AA3113" s="685"/>
      <c r="AB3113" s="684"/>
    </row>
    <row r="3114" spans="22:28" x14ac:dyDescent="0.2">
      <c r="V3114" s="687"/>
      <c r="W3114" s="686" t="str">
        <f t="shared" si="55"/>
        <v>1w</v>
      </c>
      <c r="X3114" s="682" t="e">
        <f ca="1">_xll.qlCalendarAdvance(Calendar,X3113,W3114,"f",FALSE)</f>
        <v>#NAME?</v>
      </c>
      <c r="Y3114" s="681" t="e">
        <f ca="1">_xll.qlCalendarAdvance(Calendar,X3114,NDays&amp;"D")</f>
        <v>#NAME?</v>
      </c>
      <c r="Z3114" s="680" t="e">
        <f ca="1"/>
        <v>#N/A</v>
      </c>
      <c r="AA3114" s="685"/>
      <c r="AB3114" s="684"/>
    </row>
    <row r="3115" spans="22:28" x14ac:dyDescent="0.2">
      <c r="V3115" s="687"/>
      <c r="W3115" s="686" t="str">
        <f t="shared" si="55"/>
        <v>1w</v>
      </c>
      <c r="X3115" s="682" t="e">
        <f ca="1">_xll.qlCalendarAdvance(Calendar,X3114,W3115,"f",FALSE)</f>
        <v>#NAME?</v>
      </c>
      <c r="Y3115" s="681" t="e">
        <f ca="1">_xll.qlCalendarAdvance(Calendar,X3115,NDays&amp;"D")</f>
        <v>#NAME?</v>
      </c>
      <c r="Z3115" s="680" t="e">
        <f ca="1"/>
        <v>#N/A</v>
      </c>
      <c r="AA3115" s="685"/>
      <c r="AB3115" s="684"/>
    </row>
    <row r="3116" spans="22:28" x14ac:dyDescent="0.2">
      <c r="V3116" s="687"/>
      <c r="W3116" s="686" t="str">
        <f t="shared" si="55"/>
        <v>1w</v>
      </c>
      <c r="X3116" s="682" t="e">
        <f ca="1">_xll.qlCalendarAdvance(Calendar,X3115,W3116,"f",FALSE)</f>
        <v>#NAME?</v>
      </c>
      <c r="Y3116" s="681" t="e">
        <f ca="1">_xll.qlCalendarAdvance(Calendar,X3116,NDays&amp;"D")</f>
        <v>#NAME?</v>
      </c>
      <c r="Z3116" s="680" t="e">
        <f ca="1"/>
        <v>#N/A</v>
      </c>
      <c r="AA3116" s="685"/>
      <c r="AB3116" s="684"/>
    </row>
    <row r="3117" spans="22:28" x14ac:dyDescent="0.2">
      <c r="V3117" s="687"/>
      <c r="W3117" s="686" t="str">
        <f t="shared" si="55"/>
        <v>1w</v>
      </c>
      <c r="X3117" s="682" t="e">
        <f ca="1">_xll.qlCalendarAdvance(Calendar,X3116,W3117,"f",FALSE)</f>
        <v>#NAME?</v>
      </c>
      <c r="Y3117" s="681" t="e">
        <f ca="1">_xll.qlCalendarAdvance(Calendar,X3117,NDays&amp;"D")</f>
        <v>#NAME?</v>
      </c>
      <c r="Z3117" s="680" t="e">
        <f ca="1"/>
        <v>#N/A</v>
      </c>
      <c r="AA3117" s="685"/>
      <c r="AB3117" s="684"/>
    </row>
    <row r="3118" spans="22:28" x14ac:dyDescent="0.2">
      <c r="V3118" s="687"/>
      <c r="W3118" s="686" t="str">
        <f t="shared" si="55"/>
        <v>1w</v>
      </c>
      <c r="X3118" s="682" t="e">
        <f ca="1">_xll.qlCalendarAdvance(Calendar,X3117,W3118,"f",FALSE)</f>
        <v>#NAME?</v>
      </c>
      <c r="Y3118" s="681" t="e">
        <f ca="1">_xll.qlCalendarAdvance(Calendar,X3118,NDays&amp;"D")</f>
        <v>#NAME?</v>
      </c>
      <c r="Z3118" s="680" t="e">
        <f ca="1"/>
        <v>#N/A</v>
      </c>
      <c r="AA3118" s="685"/>
      <c r="AB3118" s="684"/>
    </row>
    <row r="3119" spans="22:28" x14ac:dyDescent="0.2">
      <c r="V3119" s="687"/>
      <c r="W3119" s="686" t="str">
        <f t="shared" si="55"/>
        <v>1w</v>
      </c>
      <c r="X3119" s="682" t="e">
        <f ca="1">_xll.qlCalendarAdvance(Calendar,X3118,W3119,"f",FALSE)</f>
        <v>#NAME?</v>
      </c>
      <c r="Y3119" s="681" t="e">
        <f ca="1">_xll.qlCalendarAdvance(Calendar,X3119,NDays&amp;"D")</f>
        <v>#NAME?</v>
      </c>
      <c r="Z3119" s="680" t="e">
        <f ca="1"/>
        <v>#N/A</v>
      </c>
      <c r="AA3119" s="685"/>
      <c r="AB3119" s="684"/>
    </row>
    <row r="3120" spans="22:28" x14ac:dyDescent="0.2">
      <c r="V3120" s="687"/>
      <c r="W3120" s="686" t="str">
        <f t="shared" si="55"/>
        <v>1w</v>
      </c>
      <c r="X3120" s="682" t="e">
        <f ca="1">_xll.qlCalendarAdvance(Calendar,X3119,W3120,"f",FALSE)</f>
        <v>#NAME?</v>
      </c>
      <c r="Y3120" s="681" t="e">
        <f ca="1">_xll.qlCalendarAdvance(Calendar,X3120,NDays&amp;"D")</f>
        <v>#NAME?</v>
      </c>
      <c r="Z3120" s="680" t="e">
        <f ca="1"/>
        <v>#N/A</v>
      </c>
      <c r="AA3120" s="685"/>
      <c r="AB3120" s="684"/>
    </row>
    <row r="3121" spans="22:28" x14ac:dyDescent="0.2">
      <c r="V3121" s="687"/>
      <c r="W3121" s="686" t="str">
        <f t="shared" si="55"/>
        <v>1w</v>
      </c>
      <c r="X3121" s="682" t="e">
        <f ca="1">_xll.qlCalendarAdvance(Calendar,X3120,W3121,"f",FALSE)</f>
        <v>#NAME?</v>
      </c>
      <c r="Y3121" s="681" t="e">
        <f ca="1">_xll.qlCalendarAdvance(Calendar,X3121,NDays&amp;"D")</f>
        <v>#NAME?</v>
      </c>
      <c r="Z3121" s="680" t="e">
        <f ca="1"/>
        <v>#N/A</v>
      </c>
      <c r="AA3121" s="685"/>
      <c r="AB3121" s="684"/>
    </row>
    <row r="3122" spans="22:28" x14ac:dyDescent="0.2">
      <c r="V3122" s="687"/>
      <c r="W3122" s="686" t="str">
        <f t="shared" si="55"/>
        <v>1w</v>
      </c>
      <c r="X3122" s="682" t="e">
        <f ca="1">_xll.qlCalendarAdvance(Calendar,X3121,W3122,"f",FALSE)</f>
        <v>#NAME?</v>
      </c>
      <c r="Y3122" s="681" t="e">
        <f ca="1">_xll.qlCalendarAdvance(Calendar,X3122,NDays&amp;"D")</f>
        <v>#NAME?</v>
      </c>
      <c r="Z3122" s="680" t="e">
        <f ca="1"/>
        <v>#N/A</v>
      </c>
      <c r="AA3122" s="685"/>
      <c r="AB3122" s="684"/>
    </row>
    <row r="3123" spans="22:28" x14ac:dyDescent="0.2">
      <c r="V3123" s="687"/>
      <c r="W3123" s="686" t="str">
        <f t="shared" si="55"/>
        <v>1w</v>
      </c>
      <c r="X3123" s="682" t="e">
        <f ca="1">_xll.qlCalendarAdvance(Calendar,X3122,W3123,"f",FALSE)</f>
        <v>#NAME?</v>
      </c>
      <c r="Y3123" s="681" t="e">
        <f ca="1">_xll.qlCalendarAdvance(Calendar,X3123,NDays&amp;"D")</f>
        <v>#NAME?</v>
      </c>
      <c r="Z3123" s="680" t="e">
        <f ca="1"/>
        <v>#N/A</v>
      </c>
      <c r="AA3123" s="685"/>
      <c r="AB3123" s="684"/>
    </row>
    <row r="3124" spans="22:28" x14ac:dyDescent="0.2">
      <c r="V3124" s="687"/>
      <c r="W3124" s="686" t="str">
        <f t="shared" si="55"/>
        <v>1w</v>
      </c>
      <c r="X3124" s="682" t="e">
        <f ca="1">_xll.qlCalendarAdvance(Calendar,X3123,W3124,"f",FALSE)</f>
        <v>#NAME?</v>
      </c>
      <c r="Y3124" s="681" t="e">
        <f ca="1">_xll.qlCalendarAdvance(Calendar,X3124,NDays&amp;"D")</f>
        <v>#NAME?</v>
      </c>
      <c r="Z3124" s="680" t="e">
        <f ca="1"/>
        <v>#N/A</v>
      </c>
      <c r="AA3124" s="685"/>
      <c r="AB3124" s="684"/>
    </row>
    <row r="3125" spans="22:28" x14ac:dyDescent="0.2">
      <c r="V3125" s="687"/>
      <c r="W3125" s="686" t="str">
        <f t="shared" si="55"/>
        <v>1w</v>
      </c>
      <c r="X3125" s="682" t="e">
        <f ca="1">_xll.qlCalendarAdvance(Calendar,X3124,W3125,"f",FALSE)</f>
        <v>#NAME?</v>
      </c>
      <c r="Y3125" s="681" t="e">
        <f ca="1">_xll.qlCalendarAdvance(Calendar,X3125,NDays&amp;"D")</f>
        <v>#NAME?</v>
      </c>
      <c r="Z3125" s="680" t="e">
        <f ca="1"/>
        <v>#N/A</v>
      </c>
      <c r="AA3125" s="685"/>
      <c r="AB3125" s="684"/>
    </row>
    <row r="3126" spans="22:28" x14ac:dyDescent="0.2">
      <c r="V3126" s="687"/>
      <c r="W3126" s="686" t="str">
        <f t="shared" si="55"/>
        <v>1w</v>
      </c>
      <c r="X3126" s="682" t="e">
        <f ca="1">_xll.qlCalendarAdvance(Calendar,X3125,W3126,"f",FALSE)</f>
        <v>#NAME?</v>
      </c>
      <c r="Y3126" s="681" t="e">
        <f ca="1">_xll.qlCalendarAdvance(Calendar,X3126,NDays&amp;"D")</f>
        <v>#NAME?</v>
      </c>
      <c r="Z3126" s="680" t="e">
        <f ca="1"/>
        <v>#N/A</v>
      </c>
      <c r="AA3126" s="685"/>
      <c r="AB3126" s="684"/>
    </row>
    <row r="3127" spans="22:28" x14ac:dyDescent="0.2">
      <c r="V3127" s="687"/>
      <c r="W3127" s="686" t="str">
        <f t="shared" si="55"/>
        <v>1w</v>
      </c>
      <c r="X3127" s="682" t="e">
        <f ca="1">_xll.qlCalendarAdvance(Calendar,X3126,W3127,"f",FALSE)</f>
        <v>#NAME?</v>
      </c>
      <c r="Y3127" s="681" t="e">
        <f ca="1">_xll.qlCalendarAdvance(Calendar,X3127,NDays&amp;"D")</f>
        <v>#NAME?</v>
      </c>
      <c r="Z3127" s="680" t="e">
        <f ca="1"/>
        <v>#N/A</v>
      </c>
      <c r="AA3127" s="685"/>
      <c r="AB3127" s="684"/>
    </row>
    <row r="3128" spans="22:28" x14ac:dyDescent="0.2">
      <c r="V3128" s="687"/>
      <c r="W3128" s="686" t="str">
        <f t="shared" si="55"/>
        <v>1w</v>
      </c>
      <c r="X3128" s="682" t="e">
        <f ca="1">_xll.qlCalendarAdvance(Calendar,X3127,W3128,"f",FALSE)</f>
        <v>#NAME?</v>
      </c>
      <c r="Y3128" s="681" t="e">
        <f ca="1">_xll.qlCalendarAdvance(Calendar,X3128,NDays&amp;"D")</f>
        <v>#NAME?</v>
      </c>
      <c r="Z3128" s="680" t="e">
        <f ca="1"/>
        <v>#N/A</v>
      </c>
      <c r="AA3128" s="685"/>
      <c r="AB3128" s="684"/>
    </row>
    <row r="3129" spans="22:28" x14ac:dyDescent="0.2">
      <c r="V3129" s="687"/>
      <c r="W3129" s="686" t="str">
        <f t="shared" si="55"/>
        <v>1w</v>
      </c>
      <c r="X3129" s="682" t="e">
        <f ca="1">_xll.qlCalendarAdvance(Calendar,X3128,W3129,"f",FALSE)</f>
        <v>#NAME?</v>
      </c>
      <c r="Y3129" s="681" t="e">
        <f ca="1">_xll.qlCalendarAdvance(Calendar,X3129,NDays&amp;"D")</f>
        <v>#NAME?</v>
      </c>
      <c r="Z3129" s="680" t="e">
        <f ca="1"/>
        <v>#N/A</v>
      </c>
      <c r="AA3129" s="685"/>
      <c r="AB3129" s="684"/>
    </row>
    <row r="3130" spans="22:28" x14ac:dyDescent="0.2">
      <c r="V3130" s="687"/>
      <c r="W3130" s="686" t="str">
        <f t="shared" si="55"/>
        <v>1w</v>
      </c>
      <c r="X3130" s="682" t="e">
        <f ca="1">_xll.qlCalendarAdvance(Calendar,X3129,W3130,"f",FALSE)</f>
        <v>#NAME?</v>
      </c>
      <c r="Y3130" s="681" t="e">
        <f ca="1">_xll.qlCalendarAdvance(Calendar,X3130,NDays&amp;"D")</f>
        <v>#NAME?</v>
      </c>
      <c r="Z3130" s="680" t="e">
        <f ca="1"/>
        <v>#N/A</v>
      </c>
      <c r="AA3130" s="685"/>
      <c r="AB3130" s="684"/>
    </row>
    <row r="3131" spans="22:28" x14ac:dyDescent="0.2">
      <c r="V3131" s="687"/>
      <c r="W3131" s="686" t="str">
        <f t="shared" si="55"/>
        <v>1w</v>
      </c>
      <c r="X3131" s="682" t="e">
        <f ca="1">_xll.qlCalendarAdvance(Calendar,X3130,W3131,"f",FALSE)</f>
        <v>#NAME?</v>
      </c>
      <c r="Y3131" s="681" t="e">
        <f ca="1">_xll.qlCalendarAdvance(Calendar,X3131,NDays&amp;"D")</f>
        <v>#NAME?</v>
      </c>
      <c r="Z3131" s="680" t="e">
        <f ca="1"/>
        <v>#N/A</v>
      </c>
      <c r="AA3131" s="685"/>
      <c r="AB3131" s="684"/>
    </row>
    <row r="3132" spans="22:28" x14ac:dyDescent="0.2">
      <c r="V3132" s="687"/>
      <c r="W3132" s="686" t="str">
        <f t="shared" si="55"/>
        <v>1w</v>
      </c>
      <c r="X3132" s="682" t="e">
        <f ca="1">_xll.qlCalendarAdvance(Calendar,X3131,W3132,"f",FALSE)</f>
        <v>#NAME?</v>
      </c>
      <c r="Y3132" s="681" t="e">
        <f ca="1">_xll.qlCalendarAdvance(Calendar,X3132,NDays&amp;"D")</f>
        <v>#NAME?</v>
      </c>
      <c r="Z3132" s="680" t="e">
        <f ca="1"/>
        <v>#N/A</v>
      </c>
      <c r="AA3132" s="685"/>
      <c r="AB3132" s="684"/>
    </row>
    <row r="3133" spans="22:28" x14ac:dyDescent="0.2">
      <c r="V3133" s="687"/>
      <c r="W3133" s="686" t="str">
        <f t="shared" si="55"/>
        <v>1w</v>
      </c>
      <c r="X3133" s="682" t="e">
        <f ca="1">_xll.qlCalendarAdvance(Calendar,X3132,W3133,"f",FALSE)</f>
        <v>#NAME?</v>
      </c>
      <c r="Y3133" s="681" t="e">
        <f ca="1">_xll.qlCalendarAdvance(Calendar,X3133,NDays&amp;"D")</f>
        <v>#NAME?</v>
      </c>
      <c r="Z3133" s="680" t="e">
        <f ca="1"/>
        <v>#N/A</v>
      </c>
      <c r="AA3133" s="685"/>
      <c r="AB3133" s="684"/>
    </row>
    <row r="3134" spans="22:28" x14ac:dyDescent="0.2">
      <c r="V3134" s="687"/>
      <c r="W3134" s="686" t="str">
        <f t="shared" si="55"/>
        <v>1w</v>
      </c>
      <c r="X3134" s="682" t="e">
        <f ca="1">_xll.qlCalendarAdvance(Calendar,X3133,W3134,"f",FALSE)</f>
        <v>#NAME?</v>
      </c>
      <c r="Y3134" s="681" t="e">
        <f ca="1">_xll.qlCalendarAdvance(Calendar,X3134,NDays&amp;"D")</f>
        <v>#NAME?</v>
      </c>
      <c r="Z3134" s="680" t="e">
        <f ca="1"/>
        <v>#N/A</v>
      </c>
      <c r="AA3134" s="685"/>
      <c r="AB3134" s="684"/>
    </row>
    <row r="3135" spans="22:28" x14ac:dyDescent="0.2">
      <c r="V3135" s="687"/>
      <c r="W3135" s="686" t="str">
        <f t="shared" si="55"/>
        <v>1w</v>
      </c>
      <c r="X3135" s="682" t="e">
        <f ca="1">_xll.qlCalendarAdvance(Calendar,X3134,W3135,"f",FALSE)</f>
        <v>#NAME?</v>
      </c>
      <c r="Y3135" s="681" t="e">
        <f ca="1">_xll.qlCalendarAdvance(Calendar,X3135,NDays&amp;"D")</f>
        <v>#NAME?</v>
      </c>
      <c r="Z3135" s="680" t="e">
        <f ca="1"/>
        <v>#N/A</v>
      </c>
      <c r="AA3135" s="685"/>
      <c r="AB3135" s="684"/>
    </row>
    <row r="3136" spans="22:28" x14ac:dyDescent="0.2">
      <c r="V3136" s="687"/>
      <c r="W3136" s="686" t="str">
        <f t="shared" si="55"/>
        <v>1w</v>
      </c>
      <c r="X3136" s="682" t="e">
        <f ca="1">_xll.qlCalendarAdvance(Calendar,X3135,W3136,"f",FALSE)</f>
        <v>#NAME?</v>
      </c>
      <c r="Y3136" s="681" t="e">
        <f ca="1">_xll.qlCalendarAdvance(Calendar,X3136,NDays&amp;"D")</f>
        <v>#NAME?</v>
      </c>
      <c r="Z3136" s="680" t="e">
        <f ca="1"/>
        <v>#N/A</v>
      </c>
      <c r="AA3136" s="685"/>
      <c r="AB3136" s="684"/>
    </row>
    <row r="3137" spans="22:28" x14ac:dyDescent="0.2">
      <c r="V3137" s="687"/>
      <c r="W3137" s="686" t="str">
        <f t="shared" si="55"/>
        <v>1w</v>
      </c>
      <c r="X3137" s="682" t="e">
        <f ca="1">_xll.qlCalendarAdvance(Calendar,X3136,W3137,"f",FALSE)</f>
        <v>#NAME?</v>
      </c>
      <c r="Y3137" s="681" t="e">
        <f ca="1">_xll.qlCalendarAdvance(Calendar,X3137,NDays&amp;"D")</f>
        <v>#NAME?</v>
      </c>
      <c r="Z3137" s="680" t="e">
        <f ca="1"/>
        <v>#N/A</v>
      </c>
      <c r="AA3137" s="685"/>
      <c r="AB3137" s="684"/>
    </row>
    <row r="3138" spans="22:28" x14ac:dyDescent="0.2">
      <c r="V3138" s="687"/>
      <c r="W3138" s="686" t="str">
        <f t="shared" si="55"/>
        <v>1w</v>
      </c>
      <c r="X3138" s="682" t="e">
        <f ca="1">_xll.qlCalendarAdvance(Calendar,X3137,W3138,"f",FALSE)</f>
        <v>#NAME?</v>
      </c>
      <c r="Y3138" s="681" t="e">
        <f ca="1">_xll.qlCalendarAdvance(Calendar,X3138,NDays&amp;"D")</f>
        <v>#NAME?</v>
      </c>
      <c r="Z3138" s="680" t="e">
        <f ca="1"/>
        <v>#N/A</v>
      </c>
      <c r="AA3138" s="685"/>
      <c r="AB3138" s="684"/>
    </row>
    <row r="3139" spans="22:28" x14ac:dyDescent="0.2">
      <c r="V3139" s="687"/>
      <c r="W3139" s="686" t="str">
        <f t="shared" si="55"/>
        <v>1w</v>
      </c>
      <c r="X3139" s="682" t="e">
        <f ca="1">_xll.qlCalendarAdvance(Calendar,X3138,W3139,"f",FALSE)</f>
        <v>#NAME?</v>
      </c>
      <c r="Y3139" s="681" t="e">
        <f ca="1">_xll.qlCalendarAdvance(Calendar,X3139,NDays&amp;"D")</f>
        <v>#NAME?</v>
      </c>
      <c r="Z3139" s="680" t="e">
        <f ca="1"/>
        <v>#N/A</v>
      </c>
      <c r="AA3139" s="685"/>
      <c r="AB3139" s="684"/>
    </row>
    <row r="3140" spans="22:28" x14ac:dyDescent="0.2">
      <c r="V3140" s="687"/>
      <c r="W3140" s="686" t="str">
        <f t="shared" si="55"/>
        <v>1w</v>
      </c>
      <c r="X3140" s="682" t="e">
        <f ca="1">_xll.qlCalendarAdvance(Calendar,X3139,W3140,"f",FALSE)</f>
        <v>#NAME?</v>
      </c>
      <c r="Y3140" s="681" t="e">
        <f ca="1">_xll.qlCalendarAdvance(Calendar,X3140,NDays&amp;"D")</f>
        <v>#NAME?</v>
      </c>
      <c r="Z3140" s="680" t="e">
        <f ca="1"/>
        <v>#N/A</v>
      </c>
      <c r="AA3140" s="685"/>
      <c r="AB3140" s="684"/>
    </row>
    <row r="3141" spans="22:28" x14ac:dyDescent="0.2">
      <c r="V3141" s="687"/>
      <c r="W3141" s="686" t="str">
        <f t="shared" si="55"/>
        <v>1w</v>
      </c>
      <c r="X3141" s="682" t="e">
        <f ca="1">_xll.qlCalendarAdvance(Calendar,X3140,W3141,"f",FALSE)</f>
        <v>#NAME?</v>
      </c>
      <c r="Y3141" s="681" t="e">
        <f ca="1">_xll.qlCalendarAdvance(Calendar,X3141,NDays&amp;"D")</f>
        <v>#NAME?</v>
      </c>
      <c r="Z3141" s="680" t="e">
        <f ca="1"/>
        <v>#N/A</v>
      </c>
      <c r="AA3141" s="685"/>
      <c r="AB3141" s="684"/>
    </row>
    <row r="3142" spans="22:28" x14ac:dyDescent="0.2">
      <c r="V3142" s="687"/>
      <c r="W3142" s="686" t="str">
        <f t="shared" si="55"/>
        <v>1w</v>
      </c>
      <c r="X3142" s="682" t="e">
        <f ca="1">_xll.qlCalendarAdvance(Calendar,X3141,W3142,"f",FALSE)</f>
        <v>#NAME?</v>
      </c>
      <c r="Y3142" s="681" t="e">
        <f ca="1">_xll.qlCalendarAdvance(Calendar,X3142,NDays&amp;"D")</f>
        <v>#NAME?</v>
      </c>
      <c r="Z3142" s="680" t="e">
        <f ca="1"/>
        <v>#N/A</v>
      </c>
      <c r="AA3142" s="685"/>
      <c r="AB3142" s="684"/>
    </row>
    <row r="3143" spans="22:28" x14ac:dyDescent="0.2">
      <c r="V3143" s="687"/>
      <c r="W3143" s="686" t="str">
        <f t="shared" si="55"/>
        <v>1w</v>
      </c>
      <c r="X3143" s="682" t="e">
        <f ca="1">_xll.qlCalendarAdvance(Calendar,X3142,W3143,"f",FALSE)</f>
        <v>#NAME?</v>
      </c>
      <c r="Y3143" s="681" t="e">
        <f ca="1">_xll.qlCalendarAdvance(Calendar,X3143,NDays&amp;"D")</f>
        <v>#NAME?</v>
      </c>
      <c r="Z3143" s="680" t="e">
        <f ca="1"/>
        <v>#N/A</v>
      </c>
      <c r="AA3143" s="685"/>
      <c r="AB3143" s="684"/>
    </row>
    <row r="3144" spans="22:28" x14ac:dyDescent="0.2">
      <c r="V3144" s="687"/>
      <c r="W3144" s="686" t="str">
        <f t="shared" si="55"/>
        <v>1w</v>
      </c>
      <c r="X3144" s="682" t="e">
        <f ca="1">_xll.qlCalendarAdvance(Calendar,X3143,W3144,"f",FALSE)</f>
        <v>#NAME?</v>
      </c>
      <c r="Y3144" s="681" t="e">
        <f ca="1">_xll.qlCalendarAdvance(Calendar,X3144,NDays&amp;"D")</f>
        <v>#NAME?</v>
      </c>
      <c r="Z3144" s="680" t="e">
        <f ca="1"/>
        <v>#N/A</v>
      </c>
      <c r="AA3144" s="685"/>
      <c r="AB3144" s="684"/>
    </row>
    <row r="3145" spans="22:28" x14ac:dyDescent="0.2">
      <c r="V3145" s="687"/>
      <c r="W3145" s="686" t="str">
        <f t="shared" si="55"/>
        <v>1w</v>
      </c>
      <c r="X3145" s="682" t="e">
        <f ca="1">_xll.qlCalendarAdvance(Calendar,X3144,W3145,"f",FALSE)</f>
        <v>#NAME?</v>
      </c>
      <c r="Y3145" s="681" t="e">
        <f ca="1">_xll.qlCalendarAdvance(Calendar,X3145,NDays&amp;"D")</f>
        <v>#NAME?</v>
      </c>
      <c r="Z3145" s="680" t="e">
        <f ca="1"/>
        <v>#N/A</v>
      </c>
      <c r="AA3145" s="685"/>
      <c r="AB3145" s="684"/>
    </row>
    <row r="3146" spans="22:28" x14ac:dyDescent="0.2">
      <c r="V3146" s="687"/>
      <c r="W3146" s="686" t="str">
        <f t="shared" si="55"/>
        <v>1w</v>
      </c>
      <c r="X3146" s="682" t="e">
        <f ca="1">_xll.qlCalendarAdvance(Calendar,X3145,W3146,"f",FALSE)</f>
        <v>#NAME?</v>
      </c>
      <c r="Y3146" s="681" t="e">
        <f ca="1">_xll.qlCalendarAdvance(Calendar,X3146,NDays&amp;"D")</f>
        <v>#NAME?</v>
      </c>
      <c r="Z3146" s="680" t="e">
        <f ca="1"/>
        <v>#N/A</v>
      </c>
      <c r="AA3146" s="685"/>
      <c r="AB3146" s="684"/>
    </row>
    <row r="3147" spans="22:28" x14ac:dyDescent="0.2">
      <c r="V3147" s="687"/>
      <c r="W3147" s="686" t="str">
        <f t="shared" si="55"/>
        <v>1w</v>
      </c>
      <c r="X3147" s="682" t="e">
        <f ca="1">_xll.qlCalendarAdvance(Calendar,X3146,W3147,"f",FALSE)</f>
        <v>#NAME?</v>
      </c>
      <c r="Y3147" s="681" t="e">
        <f ca="1">_xll.qlCalendarAdvance(Calendar,X3147,NDays&amp;"D")</f>
        <v>#NAME?</v>
      </c>
      <c r="Z3147" s="680" t="e">
        <f ca="1"/>
        <v>#N/A</v>
      </c>
      <c r="AA3147" s="685"/>
      <c r="AB3147" s="684"/>
    </row>
    <row r="3148" spans="22:28" x14ac:dyDescent="0.2">
      <c r="V3148" s="687"/>
      <c r="W3148" s="686" t="str">
        <f t="shared" si="55"/>
        <v>1w</v>
      </c>
      <c r="X3148" s="682" t="e">
        <f ca="1">_xll.qlCalendarAdvance(Calendar,X3147,W3148,"f",FALSE)</f>
        <v>#NAME?</v>
      </c>
      <c r="Y3148" s="681" t="e">
        <f ca="1">_xll.qlCalendarAdvance(Calendar,X3148,NDays&amp;"D")</f>
        <v>#NAME?</v>
      </c>
      <c r="Z3148" s="680" t="e">
        <f ca="1"/>
        <v>#N/A</v>
      </c>
      <c r="AA3148" s="685"/>
      <c r="AB3148" s="684"/>
    </row>
    <row r="3149" spans="22:28" x14ac:dyDescent="0.2">
      <c r="V3149" s="687"/>
      <c r="W3149" s="686" t="str">
        <f t="shared" si="55"/>
        <v>1w</v>
      </c>
      <c r="X3149" s="682" t="e">
        <f ca="1">_xll.qlCalendarAdvance(Calendar,X3148,W3149,"f",FALSE)</f>
        <v>#NAME?</v>
      </c>
      <c r="Y3149" s="681" t="e">
        <f ca="1">_xll.qlCalendarAdvance(Calendar,X3149,NDays&amp;"D")</f>
        <v>#NAME?</v>
      </c>
      <c r="Z3149" s="680" t="e">
        <f ca="1"/>
        <v>#N/A</v>
      </c>
      <c r="AA3149" s="685"/>
      <c r="AB3149" s="684"/>
    </row>
    <row r="3150" spans="22:28" x14ac:dyDescent="0.2">
      <c r="V3150" s="687"/>
      <c r="W3150" s="686" t="str">
        <f t="shared" si="55"/>
        <v>1w</v>
      </c>
      <c r="X3150" s="682" t="e">
        <f ca="1">_xll.qlCalendarAdvance(Calendar,X3149,W3150,"f",FALSE)</f>
        <v>#NAME?</v>
      </c>
      <c r="Y3150" s="681" t="e">
        <f ca="1">_xll.qlCalendarAdvance(Calendar,X3150,NDays&amp;"D")</f>
        <v>#NAME?</v>
      </c>
      <c r="Z3150" s="680" t="e">
        <f ca="1"/>
        <v>#N/A</v>
      </c>
      <c r="AA3150" s="685"/>
      <c r="AB3150" s="684"/>
    </row>
    <row r="3151" spans="22:28" x14ac:dyDescent="0.2">
      <c r="V3151" s="687"/>
      <c r="W3151" s="686" t="str">
        <f t="shared" si="55"/>
        <v>1w</v>
      </c>
      <c r="X3151" s="682" t="e">
        <f ca="1">_xll.qlCalendarAdvance(Calendar,X3150,W3151,"f",FALSE)</f>
        <v>#NAME?</v>
      </c>
      <c r="Y3151" s="681" t="e">
        <f ca="1">_xll.qlCalendarAdvance(Calendar,X3151,NDays&amp;"D")</f>
        <v>#NAME?</v>
      </c>
      <c r="Z3151" s="680" t="e">
        <f ca="1"/>
        <v>#N/A</v>
      </c>
      <c r="AA3151" s="685"/>
      <c r="AB3151" s="684"/>
    </row>
    <row r="3152" spans="22:28" x14ac:dyDescent="0.2">
      <c r="V3152" s="687"/>
      <c r="W3152" s="686" t="str">
        <f t="shared" si="55"/>
        <v>1w</v>
      </c>
      <c r="X3152" s="682" t="e">
        <f ca="1">_xll.qlCalendarAdvance(Calendar,X3151,W3152,"f",FALSE)</f>
        <v>#NAME?</v>
      </c>
      <c r="Y3152" s="681" t="e">
        <f ca="1">_xll.qlCalendarAdvance(Calendar,X3152,NDays&amp;"D")</f>
        <v>#NAME?</v>
      </c>
      <c r="Z3152" s="680" t="e">
        <f ca="1"/>
        <v>#N/A</v>
      </c>
      <c r="AA3152" s="685"/>
      <c r="AB3152" s="684"/>
    </row>
    <row r="3153" spans="22:28" x14ac:dyDescent="0.2">
      <c r="V3153" s="687"/>
      <c r="W3153" s="686" t="str">
        <f t="shared" si="55"/>
        <v>1w</v>
      </c>
      <c r="X3153" s="682" t="e">
        <f ca="1">_xll.qlCalendarAdvance(Calendar,X3152,W3153,"f",FALSE)</f>
        <v>#NAME?</v>
      </c>
      <c r="Y3153" s="681" t="e">
        <f ca="1">_xll.qlCalendarAdvance(Calendar,X3153,NDays&amp;"D")</f>
        <v>#NAME?</v>
      </c>
      <c r="Z3153" s="680" t="e">
        <f ca="1"/>
        <v>#N/A</v>
      </c>
      <c r="AA3153" s="685"/>
      <c r="AB3153" s="684"/>
    </row>
    <row r="3154" spans="22:28" x14ac:dyDescent="0.2">
      <c r="V3154" s="687"/>
      <c r="W3154" s="686" t="str">
        <f t="shared" ref="W3154:W3217" si="56">W3153</f>
        <v>1w</v>
      </c>
      <c r="X3154" s="682" t="e">
        <f ca="1">_xll.qlCalendarAdvance(Calendar,X3153,W3154,"f",FALSE)</f>
        <v>#NAME?</v>
      </c>
      <c r="Y3154" s="681" t="e">
        <f ca="1">_xll.qlCalendarAdvance(Calendar,X3154,NDays&amp;"D")</f>
        <v>#NAME?</v>
      </c>
      <c r="Z3154" s="680" t="e">
        <f ca="1"/>
        <v>#N/A</v>
      </c>
      <c r="AA3154" s="685"/>
      <c r="AB3154" s="684"/>
    </row>
    <row r="3155" spans="22:28" x14ac:dyDescent="0.2">
      <c r="V3155" s="687"/>
      <c r="W3155" s="686" t="str">
        <f t="shared" si="56"/>
        <v>1w</v>
      </c>
      <c r="X3155" s="682" t="e">
        <f ca="1">_xll.qlCalendarAdvance(Calendar,X3154,W3155,"f",FALSE)</f>
        <v>#NAME?</v>
      </c>
      <c r="Y3155" s="681" t="e">
        <f ca="1">_xll.qlCalendarAdvance(Calendar,X3155,NDays&amp;"D")</f>
        <v>#NAME?</v>
      </c>
      <c r="Z3155" s="680" t="e">
        <f ca="1"/>
        <v>#N/A</v>
      </c>
      <c r="AA3155" s="685"/>
      <c r="AB3155" s="684"/>
    </row>
    <row r="3156" spans="22:28" x14ac:dyDescent="0.2">
      <c r="V3156" s="687"/>
      <c r="W3156" s="686" t="str">
        <f t="shared" si="56"/>
        <v>1w</v>
      </c>
      <c r="X3156" s="682" t="e">
        <f ca="1">_xll.qlCalendarAdvance(Calendar,X3155,W3156,"f",FALSE)</f>
        <v>#NAME?</v>
      </c>
      <c r="Y3156" s="681" t="e">
        <f ca="1">_xll.qlCalendarAdvance(Calendar,X3156,NDays&amp;"D")</f>
        <v>#NAME?</v>
      </c>
      <c r="Z3156" s="680" t="e">
        <f ca="1"/>
        <v>#N/A</v>
      </c>
      <c r="AA3156" s="685"/>
      <c r="AB3156" s="684"/>
    </row>
    <row r="3157" spans="22:28" x14ac:dyDescent="0.2">
      <c r="V3157" s="687"/>
      <c r="W3157" s="686" t="str">
        <f t="shared" si="56"/>
        <v>1w</v>
      </c>
      <c r="X3157" s="682" t="e">
        <f ca="1">_xll.qlCalendarAdvance(Calendar,X3156,W3157,"f",FALSE)</f>
        <v>#NAME?</v>
      </c>
      <c r="Y3157" s="681" t="e">
        <f ca="1">_xll.qlCalendarAdvance(Calendar,X3157,NDays&amp;"D")</f>
        <v>#NAME?</v>
      </c>
      <c r="Z3157" s="680" t="e">
        <f ca="1"/>
        <v>#N/A</v>
      </c>
      <c r="AA3157" s="685"/>
      <c r="AB3157" s="684"/>
    </row>
    <row r="3158" spans="22:28" x14ac:dyDescent="0.2">
      <c r="V3158" s="687"/>
      <c r="W3158" s="686" t="str">
        <f t="shared" si="56"/>
        <v>1w</v>
      </c>
      <c r="X3158" s="682" t="e">
        <f ca="1">_xll.qlCalendarAdvance(Calendar,X3157,W3158,"f",FALSE)</f>
        <v>#NAME?</v>
      </c>
      <c r="Y3158" s="681" t="e">
        <f ca="1">_xll.qlCalendarAdvance(Calendar,X3158,NDays&amp;"D")</f>
        <v>#NAME?</v>
      </c>
      <c r="Z3158" s="680" t="e">
        <f ca="1"/>
        <v>#N/A</v>
      </c>
      <c r="AA3158" s="685"/>
      <c r="AB3158" s="684"/>
    </row>
    <row r="3159" spans="22:28" x14ac:dyDescent="0.2">
      <c r="V3159" s="687"/>
      <c r="W3159" s="686" t="str">
        <f t="shared" si="56"/>
        <v>1w</v>
      </c>
      <c r="X3159" s="682" t="e">
        <f ca="1">_xll.qlCalendarAdvance(Calendar,X3158,W3159,"f",FALSE)</f>
        <v>#NAME?</v>
      </c>
      <c r="Y3159" s="681" t="e">
        <f ca="1">_xll.qlCalendarAdvance(Calendar,X3159,NDays&amp;"D")</f>
        <v>#NAME?</v>
      </c>
      <c r="Z3159" s="680" t="e">
        <f ca="1"/>
        <v>#N/A</v>
      </c>
      <c r="AA3159" s="685"/>
      <c r="AB3159" s="684"/>
    </row>
    <row r="3160" spans="22:28" x14ac:dyDescent="0.2">
      <c r="V3160" s="687"/>
      <c r="W3160" s="686" t="str">
        <f t="shared" si="56"/>
        <v>1w</v>
      </c>
      <c r="X3160" s="682" t="e">
        <f ca="1">_xll.qlCalendarAdvance(Calendar,X3159,W3160,"f",FALSE)</f>
        <v>#NAME?</v>
      </c>
      <c r="Y3160" s="681" t="e">
        <f ca="1">_xll.qlCalendarAdvance(Calendar,X3160,NDays&amp;"D")</f>
        <v>#NAME?</v>
      </c>
      <c r="Z3160" s="680" t="e">
        <f ca="1"/>
        <v>#N/A</v>
      </c>
      <c r="AA3160" s="685"/>
      <c r="AB3160" s="684"/>
    </row>
    <row r="3161" spans="22:28" x14ac:dyDescent="0.2">
      <c r="V3161" s="687"/>
      <c r="W3161" s="686" t="str">
        <f t="shared" si="56"/>
        <v>1w</v>
      </c>
      <c r="X3161" s="682" t="e">
        <f ca="1">_xll.qlCalendarAdvance(Calendar,X3160,W3161,"f",FALSE)</f>
        <v>#NAME?</v>
      </c>
      <c r="Y3161" s="681" t="e">
        <f ca="1">_xll.qlCalendarAdvance(Calendar,X3161,NDays&amp;"D")</f>
        <v>#NAME?</v>
      </c>
      <c r="Z3161" s="680" t="e">
        <f ca="1"/>
        <v>#N/A</v>
      </c>
      <c r="AA3161" s="685"/>
      <c r="AB3161" s="684"/>
    </row>
    <row r="3162" spans="22:28" x14ac:dyDescent="0.2">
      <c r="V3162" s="687"/>
      <c r="W3162" s="686" t="str">
        <f t="shared" si="56"/>
        <v>1w</v>
      </c>
      <c r="X3162" s="682" t="e">
        <f ca="1">_xll.qlCalendarAdvance(Calendar,X3161,W3162,"f",FALSE)</f>
        <v>#NAME?</v>
      </c>
      <c r="Y3162" s="681" t="e">
        <f ca="1">_xll.qlCalendarAdvance(Calendar,X3162,NDays&amp;"D")</f>
        <v>#NAME?</v>
      </c>
      <c r="Z3162" s="680" t="e">
        <f ca="1"/>
        <v>#N/A</v>
      </c>
      <c r="AA3162" s="685"/>
      <c r="AB3162" s="684"/>
    </row>
    <row r="3163" spans="22:28" x14ac:dyDescent="0.2">
      <c r="V3163" s="687"/>
      <c r="W3163" s="686" t="str">
        <f t="shared" si="56"/>
        <v>1w</v>
      </c>
      <c r="X3163" s="682" t="e">
        <f ca="1">_xll.qlCalendarAdvance(Calendar,X3162,W3163,"f",FALSE)</f>
        <v>#NAME?</v>
      </c>
      <c r="Y3163" s="681" t="e">
        <f ca="1">_xll.qlCalendarAdvance(Calendar,X3163,NDays&amp;"D")</f>
        <v>#NAME?</v>
      </c>
      <c r="Z3163" s="680" t="e">
        <f ca="1"/>
        <v>#N/A</v>
      </c>
      <c r="AA3163" s="685"/>
      <c r="AB3163" s="684"/>
    </row>
    <row r="3164" spans="22:28" x14ac:dyDescent="0.2">
      <c r="V3164" s="687"/>
      <c r="W3164" s="686" t="str">
        <f t="shared" si="56"/>
        <v>1w</v>
      </c>
      <c r="X3164" s="682" t="e">
        <f ca="1">_xll.qlCalendarAdvance(Calendar,X3163,W3164,"f",FALSE)</f>
        <v>#NAME?</v>
      </c>
      <c r="Y3164" s="681" t="e">
        <f ca="1">_xll.qlCalendarAdvance(Calendar,X3164,NDays&amp;"D")</f>
        <v>#NAME?</v>
      </c>
      <c r="Z3164" s="680" t="e">
        <f ca="1"/>
        <v>#N/A</v>
      </c>
      <c r="AA3164" s="685"/>
      <c r="AB3164" s="684"/>
    </row>
    <row r="3165" spans="22:28" x14ac:dyDescent="0.2">
      <c r="V3165" s="687"/>
      <c r="W3165" s="686" t="str">
        <f t="shared" si="56"/>
        <v>1w</v>
      </c>
      <c r="X3165" s="682" t="e">
        <f ca="1">_xll.qlCalendarAdvance(Calendar,X3164,W3165,"f",FALSE)</f>
        <v>#NAME?</v>
      </c>
      <c r="Y3165" s="681" t="e">
        <f ca="1">_xll.qlCalendarAdvance(Calendar,X3165,NDays&amp;"D")</f>
        <v>#NAME?</v>
      </c>
      <c r="Z3165" s="680" t="e">
        <f ca="1"/>
        <v>#N/A</v>
      </c>
      <c r="AA3165" s="685"/>
      <c r="AB3165" s="684"/>
    </row>
    <row r="3166" spans="22:28" x14ac:dyDescent="0.2">
      <c r="V3166" s="687"/>
      <c r="W3166" s="686" t="str">
        <f t="shared" si="56"/>
        <v>1w</v>
      </c>
      <c r="X3166" s="682" t="e">
        <f ca="1">_xll.qlCalendarAdvance(Calendar,X3165,W3166,"f",FALSE)</f>
        <v>#NAME?</v>
      </c>
      <c r="Y3166" s="681" t="e">
        <f ca="1">_xll.qlCalendarAdvance(Calendar,X3166,NDays&amp;"D")</f>
        <v>#NAME?</v>
      </c>
      <c r="Z3166" s="680" t="e">
        <f ca="1"/>
        <v>#N/A</v>
      </c>
      <c r="AA3166" s="685"/>
      <c r="AB3166" s="684"/>
    </row>
    <row r="3167" spans="22:28" x14ac:dyDescent="0.2">
      <c r="V3167" s="687"/>
      <c r="W3167" s="686" t="str">
        <f t="shared" si="56"/>
        <v>1w</v>
      </c>
      <c r="X3167" s="682" t="e">
        <f ca="1">_xll.qlCalendarAdvance(Calendar,X3166,W3167,"f",FALSE)</f>
        <v>#NAME?</v>
      </c>
      <c r="Y3167" s="681" t="e">
        <f ca="1">_xll.qlCalendarAdvance(Calendar,X3167,NDays&amp;"D")</f>
        <v>#NAME?</v>
      </c>
      <c r="Z3167" s="680" t="e">
        <f ca="1"/>
        <v>#N/A</v>
      </c>
      <c r="AA3167" s="685"/>
      <c r="AB3167" s="684"/>
    </row>
    <row r="3168" spans="22:28" x14ac:dyDescent="0.2">
      <c r="V3168" s="687"/>
      <c r="W3168" s="686" t="str">
        <f t="shared" si="56"/>
        <v>1w</v>
      </c>
      <c r="X3168" s="682" t="e">
        <f ca="1">_xll.qlCalendarAdvance(Calendar,X3167,W3168,"f",FALSE)</f>
        <v>#NAME?</v>
      </c>
      <c r="Y3168" s="681" t="e">
        <f ca="1">_xll.qlCalendarAdvance(Calendar,X3168,NDays&amp;"D")</f>
        <v>#NAME?</v>
      </c>
      <c r="Z3168" s="680" t="e">
        <f ca="1"/>
        <v>#N/A</v>
      </c>
      <c r="AA3168" s="685"/>
      <c r="AB3168" s="684"/>
    </row>
    <row r="3169" spans="22:28" x14ac:dyDescent="0.2">
      <c r="V3169" s="687"/>
      <c r="W3169" s="686" t="str">
        <f t="shared" si="56"/>
        <v>1w</v>
      </c>
      <c r="X3169" s="682" t="e">
        <f ca="1">_xll.qlCalendarAdvance(Calendar,X3168,W3169,"f",FALSE)</f>
        <v>#NAME?</v>
      </c>
      <c r="Y3169" s="681" t="e">
        <f ca="1">_xll.qlCalendarAdvance(Calendar,X3169,NDays&amp;"D")</f>
        <v>#NAME?</v>
      </c>
      <c r="Z3169" s="680" t="e">
        <f ca="1"/>
        <v>#N/A</v>
      </c>
      <c r="AA3169" s="685"/>
      <c r="AB3169" s="684"/>
    </row>
    <row r="3170" spans="22:28" x14ac:dyDescent="0.2">
      <c r="V3170" s="687"/>
      <c r="W3170" s="686" t="str">
        <f t="shared" si="56"/>
        <v>1w</v>
      </c>
      <c r="X3170" s="682" t="e">
        <f ca="1">_xll.qlCalendarAdvance(Calendar,X3169,W3170,"f",FALSE)</f>
        <v>#NAME?</v>
      </c>
      <c r="Y3170" s="681" t="e">
        <f ca="1">_xll.qlCalendarAdvance(Calendar,X3170,NDays&amp;"D")</f>
        <v>#NAME?</v>
      </c>
      <c r="Z3170" s="680" t="e">
        <f ca="1"/>
        <v>#N/A</v>
      </c>
      <c r="AA3170" s="685"/>
      <c r="AB3170" s="684"/>
    </row>
    <row r="3171" spans="22:28" x14ac:dyDescent="0.2">
      <c r="V3171" s="687"/>
      <c r="W3171" s="686" t="str">
        <f t="shared" si="56"/>
        <v>1w</v>
      </c>
      <c r="X3171" s="682" t="e">
        <f ca="1">_xll.qlCalendarAdvance(Calendar,X3170,W3171,"f",FALSE)</f>
        <v>#NAME?</v>
      </c>
      <c r="Y3171" s="681" t="e">
        <f ca="1">_xll.qlCalendarAdvance(Calendar,X3171,NDays&amp;"D")</f>
        <v>#NAME?</v>
      </c>
      <c r="Z3171" s="680" t="e">
        <f ca="1"/>
        <v>#N/A</v>
      </c>
      <c r="AA3171" s="685"/>
      <c r="AB3171" s="684"/>
    </row>
    <row r="3172" spans="22:28" x14ac:dyDescent="0.2">
      <c r="V3172" s="687"/>
      <c r="W3172" s="686" t="str">
        <f t="shared" si="56"/>
        <v>1w</v>
      </c>
      <c r="X3172" s="682" t="e">
        <f ca="1">_xll.qlCalendarAdvance(Calendar,X3171,W3172,"f",FALSE)</f>
        <v>#NAME?</v>
      </c>
      <c r="Y3172" s="681" t="e">
        <f ca="1">_xll.qlCalendarAdvance(Calendar,X3172,NDays&amp;"D")</f>
        <v>#NAME?</v>
      </c>
      <c r="Z3172" s="680" t="e">
        <f ca="1"/>
        <v>#N/A</v>
      </c>
      <c r="AA3172" s="685"/>
      <c r="AB3172" s="684"/>
    </row>
    <row r="3173" spans="22:28" x14ac:dyDescent="0.2">
      <c r="V3173" s="687"/>
      <c r="W3173" s="686" t="str">
        <f t="shared" si="56"/>
        <v>1w</v>
      </c>
      <c r="X3173" s="682" t="e">
        <f ca="1">_xll.qlCalendarAdvance(Calendar,X3172,W3173,"f",FALSE)</f>
        <v>#NAME?</v>
      </c>
      <c r="Y3173" s="681" t="e">
        <f ca="1">_xll.qlCalendarAdvance(Calendar,X3173,NDays&amp;"D")</f>
        <v>#NAME?</v>
      </c>
      <c r="Z3173" s="680" t="e">
        <f ca="1"/>
        <v>#N/A</v>
      </c>
      <c r="AA3173" s="685"/>
      <c r="AB3173" s="684"/>
    </row>
    <row r="3174" spans="22:28" x14ac:dyDescent="0.2">
      <c r="V3174" s="687"/>
      <c r="W3174" s="686" t="str">
        <f t="shared" si="56"/>
        <v>1w</v>
      </c>
      <c r="X3174" s="682" t="e">
        <f ca="1">_xll.qlCalendarAdvance(Calendar,X3173,W3174,"f",FALSE)</f>
        <v>#NAME?</v>
      </c>
      <c r="Y3174" s="681" t="e">
        <f ca="1">_xll.qlCalendarAdvance(Calendar,X3174,NDays&amp;"D")</f>
        <v>#NAME?</v>
      </c>
      <c r="Z3174" s="680" t="e">
        <f ca="1"/>
        <v>#N/A</v>
      </c>
      <c r="AA3174" s="685"/>
      <c r="AB3174" s="684"/>
    </row>
    <row r="3175" spans="22:28" x14ac:dyDescent="0.2">
      <c r="V3175" s="687"/>
      <c r="W3175" s="686" t="str">
        <f t="shared" si="56"/>
        <v>1w</v>
      </c>
      <c r="X3175" s="682" t="e">
        <f ca="1">_xll.qlCalendarAdvance(Calendar,X3174,W3175,"f",FALSE)</f>
        <v>#NAME?</v>
      </c>
      <c r="Y3175" s="681" t="e">
        <f ca="1">_xll.qlCalendarAdvance(Calendar,X3175,NDays&amp;"D")</f>
        <v>#NAME?</v>
      </c>
      <c r="Z3175" s="680" t="e">
        <f ca="1"/>
        <v>#N/A</v>
      </c>
      <c r="AA3175" s="685"/>
      <c r="AB3175" s="684"/>
    </row>
    <row r="3176" spans="22:28" x14ac:dyDescent="0.2">
      <c r="V3176" s="687"/>
      <c r="W3176" s="686" t="str">
        <f t="shared" si="56"/>
        <v>1w</v>
      </c>
      <c r="X3176" s="682" t="e">
        <f ca="1">_xll.qlCalendarAdvance(Calendar,X3175,W3176,"f",FALSE)</f>
        <v>#NAME?</v>
      </c>
      <c r="Y3176" s="681" t="e">
        <f ca="1">_xll.qlCalendarAdvance(Calendar,X3176,NDays&amp;"D")</f>
        <v>#NAME?</v>
      </c>
      <c r="Z3176" s="680" t="e">
        <f ca="1"/>
        <v>#N/A</v>
      </c>
      <c r="AA3176" s="685"/>
      <c r="AB3176" s="684"/>
    </row>
    <row r="3177" spans="22:28" x14ac:dyDescent="0.2">
      <c r="V3177" s="687"/>
      <c r="W3177" s="686" t="str">
        <f t="shared" si="56"/>
        <v>1w</v>
      </c>
      <c r="X3177" s="682" t="e">
        <f ca="1">_xll.qlCalendarAdvance(Calendar,X3176,W3177,"f",FALSE)</f>
        <v>#NAME?</v>
      </c>
      <c r="Y3177" s="681" t="e">
        <f ca="1">_xll.qlCalendarAdvance(Calendar,X3177,NDays&amp;"D")</f>
        <v>#NAME?</v>
      </c>
      <c r="Z3177" s="680" t="e">
        <f ca="1"/>
        <v>#N/A</v>
      </c>
      <c r="AA3177" s="685"/>
      <c r="AB3177" s="684"/>
    </row>
    <row r="3178" spans="22:28" x14ac:dyDescent="0.2">
      <c r="V3178" s="687"/>
      <c r="W3178" s="686" t="str">
        <f t="shared" si="56"/>
        <v>1w</v>
      </c>
      <c r="X3178" s="682" t="e">
        <f ca="1">_xll.qlCalendarAdvance(Calendar,X3177,W3178,"f",FALSE)</f>
        <v>#NAME?</v>
      </c>
      <c r="Y3178" s="681" t="e">
        <f ca="1">_xll.qlCalendarAdvance(Calendar,X3178,NDays&amp;"D")</f>
        <v>#NAME?</v>
      </c>
      <c r="Z3178" s="680" t="e">
        <f ca="1"/>
        <v>#N/A</v>
      </c>
      <c r="AA3178" s="685"/>
      <c r="AB3178" s="684"/>
    </row>
    <row r="3179" spans="22:28" x14ac:dyDescent="0.2">
      <c r="V3179" s="687"/>
      <c r="W3179" s="686" t="str">
        <f t="shared" si="56"/>
        <v>1w</v>
      </c>
      <c r="X3179" s="682" t="e">
        <f ca="1">_xll.qlCalendarAdvance(Calendar,X3178,W3179,"f",FALSE)</f>
        <v>#NAME?</v>
      </c>
      <c r="Y3179" s="681" t="e">
        <f ca="1">_xll.qlCalendarAdvance(Calendar,X3179,NDays&amp;"D")</f>
        <v>#NAME?</v>
      </c>
      <c r="Z3179" s="680" t="e">
        <f ca="1"/>
        <v>#N/A</v>
      </c>
      <c r="AA3179" s="685"/>
      <c r="AB3179" s="684"/>
    </row>
    <row r="3180" spans="22:28" x14ac:dyDescent="0.2">
      <c r="V3180" s="687"/>
      <c r="W3180" s="686" t="str">
        <f t="shared" si="56"/>
        <v>1w</v>
      </c>
      <c r="X3180" s="682" t="e">
        <f ca="1">_xll.qlCalendarAdvance(Calendar,X3179,W3180,"f",FALSE)</f>
        <v>#NAME?</v>
      </c>
      <c r="Y3180" s="681" t="e">
        <f ca="1">_xll.qlCalendarAdvance(Calendar,X3180,NDays&amp;"D")</f>
        <v>#NAME?</v>
      </c>
      <c r="Z3180" s="680" t="e">
        <f ca="1"/>
        <v>#N/A</v>
      </c>
      <c r="AA3180" s="685"/>
      <c r="AB3180" s="684"/>
    </row>
    <row r="3181" spans="22:28" x14ac:dyDescent="0.2">
      <c r="V3181" s="687"/>
      <c r="W3181" s="686" t="str">
        <f t="shared" si="56"/>
        <v>1w</v>
      </c>
      <c r="X3181" s="682" t="e">
        <f ca="1">_xll.qlCalendarAdvance(Calendar,X3180,W3181,"f",FALSE)</f>
        <v>#NAME?</v>
      </c>
      <c r="Y3181" s="681" t="e">
        <f ca="1">_xll.qlCalendarAdvance(Calendar,X3181,NDays&amp;"D")</f>
        <v>#NAME?</v>
      </c>
      <c r="Z3181" s="680" t="e">
        <f ca="1"/>
        <v>#N/A</v>
      </c>
      <c r="AA3181" s="685"/>
      <c r="AB3181" s="684"/>
    </row>
    <row r="3182" spans="22:28" x14ac:dyDescent="0.2">
      <c r="V3182" s="687"/>
      <c r="W3182" s="686" t="str">
        <f t="shared" si="56"/>
        <v>1w</v>
      </c>
      <c r="X3182" s="682" t="e">
        <f ca="1">_xll.qlCalendarAdvance(Calendar,X3181,W3182,"f",FALSE)</f>
        <v>#NAME?</v>
      </c>
      <c r="Y3182" s="681" t="e">
        <f ca="1">_xll.qlCalendarAdvance(Calendar,X3182,NDays&amp;"D")</f>
        <v>#NAME?</v>
      </c>
      <c r="Z3182" s="680" t="e">
        <f ca="1"/>
        <v>#N/A</v>
      </c>
      <c r="AA3182" s="685"/>
      <c r="AB3182" s="684"/>
    </row>
    <row r="3183" spans="22:28" x14ac:dyDescent="0.2">
      <c r="V3183" s="687"/>
      <c r="W3183" s="686" t="str">
        <f t="shared" si="56"/>
        <v>1w</v>
      </c>
      <c r="X3183" s="682" t="e">
        <f ca="1">_xll.qlCalendarAdvance(Calendar,X3182,W3183,"f",FALSE)</f>
        <v>#NAME?</v>
      </c>
      <c r="Y3183" s="681" t="e">
        <f ca="1">_xll.qlCalendarAdvance(Calendar,X3183,NDays&amp;"D")</f>
        <v>#NAME?</v>
      </c>
      <c r="Z3183" s="680" t="e">
        <f ca="1"/>
        <v>#N/A</v>
      </c>
      <c r="AA3183" s="685"/>
      <c r="AB3183" s="684"/>
    </row>
    <row r="3184" spans="22:28" x14ac:dyDescent="0.2">
      <c r="V3184" s="687"/>
      <c r="W3184" s="686" t="str">
        <f t="shared" si="56"/>
        <v>1w</v>
      </c>
      <c r="X3184" s="682" t="e">
        <f ca="1">_xll.qlCalendarAdvance(Calendar,X3183,W3184,"f",FALSE)</f>
        <v>#NAME?</v>
      </c>
      <c r="Y3184" s="681" t="e">
        <f ca="1">_xll.qlCalendarAdvance(Calendar,X3184,NDays&amp;"D")</f>
        <v>#NAME?</v>
      </c>
      <c r="Z3184" s="680" t="e">
        <f ca="1"/>
        <v>#N/A</v>
      </c>
      <c r="AA3184" s="685"/>
      <c r="AB3184" s="684"/>
    </row>
    <row r="3185" spans="22:28" x14ac:dyDescent="0.2">
      <c r="V3185" s="687"/>
      <c r="W3185" s="686" t="str">
        <f t="shared" si="56"/>
        <v>1w</v>
      </c>
      <c r="X3185" s="682" t="e">
        <f ca="1">_xll.qlCalendarAdvance(Calendar,X3184,W3185,"f",FALSE)</f>
        <v>#NAME?</v>
      </c>
      <c r="Y3185" s="681" t="e">
        <f ca="1">_xll.qlCalendarAdvance(Calendar,X3185,NDays&amp;"D")</f>
        <v>#NAME?</v>
      </c>
      <c r="Z3185" s="680" t="e">
        <f ca="1"/>
        <v>#N/A</v>
      </c>
      <c r="AA3185" s="685"/>
      <c r="AB3185" s="684"/>
    </row>
    <row r="3186" spans="22:28" x14ac:dyDescent="0.2">
      <c r="V3186" s="687"/>
      <c r="W3186" s="686" t="str">
        <f t="shared" si="56"/>
        <v>1w</v>
      </c>
      <c r="X3186" s="682" t="e">
        <f ca="1">_xll.qlCalendarAdvance(Calendar,X3185,W3186,"f",FALSE)</f>
        <v>#NAME?</v>
      </c>
      <c r="Y3186" s="681" t="e">
        <f ca="1">_xll.qlCalendarAdvance(Calendar,X3186,NDays&amp;"D")</f>
        <v>#NAME?</v>
      </c>
      <c r="Z3186" s="680" t="e">
        <f ca="1"/>
        <v>#N/A</v>
      </c>
      <c r="AA3186" s="685"/>
      <c r="AB3186" s="684"/>
    </row>
    <row r="3187" spans="22:28" x14ac:dyDescent="0.2">
      <c r="V3187" s="687"/>
      <c r="W3187" s="686" t="str">
        <f t="shared" si="56"/>
        <v>1w</v>
      </c>
      <c r="X3187" s="682" t="e">
        <f ca="1">_xll.qlCalendarAdvance(Calendar,X3186,W3187,"f",FALSE)</f>
        <v>#NAME?</v>
      </c>
      <c r="Y3187" s="681" t="e">
        <f ca="1">_xll.qlCalendarAdvance(Calendar,X3187,NDays&amp;"D")</f>
        <v>#NAME?</v>
      </c>
      <c r="Z3187" s="680" t="e">
        <f ca="1"/>
        <v>#N/A</v>
      </c>
      <c r="AA3187" s="685"/>
      <c r="AB3187" s="684"/>
    </row>
    <row r="3188" spans="22:28" x14ac:dyDescent="0.2">
      <c r="V3188" s="687"/>
      <c r="W3188" s="686" t="str">
        <f t="shared" si="56"/>
        <v>1w</v>
      </c>
      <c r="X3188" s="682" t="e">
        <f ca="1">_xll.qlCalendarAdvance(Calendar,X3187,W3188,"f",FALSE)</f>
        <v>#NAME?</v>
      </c>
      <c r="Y3188" s="681" t="e">
        <f ca="1">_xll.qlCalendarAdvance(Calendar,X3188,NDays&amp;"D")</f>
        <v>#NAME?</v>
      </c>
      <c r="Z3188" s="680" t="e">
        <f ca="1"/>
        <v>#N/A</v>
      </c>
      <c r="AA3188" s="685"/>
      <c r="AB3188" s="684"/>
    </row>
    <row r="3189" spans="22:28" x14ac:dyDescent="0.2">
      <c r="V3189" s="687"/>
      <c r="W3189" s="686" t="str">
        <f t="shared" si="56"/>
        <v>1w</v>
      </c>
      <c r="X3189" s="682" t="e">
        <f ca="1">_xll.qlCalendarAdvance(Calendar,X3188,W3189,"f",FALSE)</f>
        <v>#NAME?</v>
      </c>
      <c r="Y3189" s="681" t="e">
        <f ca="1">_xll.qlCalendarAdvance(Calendar,X3189,NDays&amp;"D")</f>
        <v>#NAME?</v>
      </c>
      <c r="Z3189" s="680" t="e">
        <f ca="1"/>
        <v>#N/A</v>
      </c>
      <c r="AA3189" s="685"/>
      <c r="AB3189" s="684"/>
    </row>
    <row r="3190" spans="22:28" x14ac:dyDescent="0.2">
      <c r="V3190" s="687"/>
      <c r="W3190" s="686" t="str">
        <f t="shared" si="56"/>
        <v>1w</v>
      </c>
      <c r="X3190" s="682" t="e">
        <f ca="1">_xll.qlCalendarAdvance(Calendar,X3189,W3190,"f",FALSE)</f>
        <v>#NAME?</v>
      </c>
      <c r="Y3190" s="681" t="e">
        <f ca="1">_xll.qlCalendarAdvance(Calendar,X3190,NDays&amp;"D")</f>
        <v>#NAME?</v>
      </c>
      <c r="Z3190" s="680" t="e">
        <f ca="1"/>
        <v>#N/A</v>
      </c>
      <c r="AA3190" s="685"/>
      <c r="AB3190" s="684"/>
    </row>
    <row r="3191" spans="22:28" x14ac:dyDescent="0.2">
      <c r="V3191" s="687"/>
      <c r="W3191" s="686" t="str">
        <f t="shared" si="56"/>
        <v>1w</v>
      </c>
      <c r="X3191" s="682" t="e">
        <f ca="1">_xll.qlCalendarAdvance(Calendar,X3190,W3191,"f",FALSE)</f>
        <v>#NAME?</v>
      </c>
      <c r="Y3191" s="681" t="e">
        <f ca="1">_xll.qlCalendarAdvance(Calendar,X3191,NDays&amp;"D")</f>
        <v>#NAME?</v>
      </c>
      <c r="Z3191" s="680" t="e">
        <f ca="1"/>
        <v>#N/A</v>
      </c>
      <c r="AA3191" s="685"/>
      <c r="AB3191" s="684"/>
    </row>
    <row r="3192" spans="22:28" x14ac:dyDescent="0.2">
      <c r="V3192" s="687"/>
      <c r="W3192" s="686" t="str">
        <f t="shared" si="56"/>
        <v>1w</v>
      </c>
      <c r="X3192" s="682" t="e">
        <f ca="1">_xll.qlCalendarAdvance(Calendar,X3191,W3192,"f",FALSE)</f>
        <v>#NAME?</v>
      </c>
      <c r="Y3192" s="681" t="e">
        <f ca="1">_xll.qlCalendarAdvance(Calendar,X3192,NDays&amp;"D")</f>
        <v>#NAME?</v>
      </c>
      <c r="Z3192" s="680" t="e">
        <f ca="1"/>
        <v>#N/A</v>
      </c>
      <c r="AA3192" s="685"/>
      <c r="AB3192" s="684"/>
    </row>
    <row r="3193" spans="22:28" x14ac:dyDescent="0.2">
      <c r="V3193" s="687"/>
      <c r="W3193" s="686" t="str">
        <f t="shared" si="56"/>
        <v>1w</v>
      </c>
      <c r="X3193" s="682" t="e">
        <f ca="1">_xll.qlCalendarAdvance(Calendar,X3192,W3193,"f",FALSE)</f>
        <v>#NAME?</v>
      </c>
      <c r="Y3193" s="681" t="e">
        <f ca="1">_xll.qlCalendarAdvance(Calendar,X3193,NDays&amp;"D")</f>
        <v>#NAME?</v>
      </c>
      <c r="Z3193" s="680" t="e">
        <f ca="1"/>
        <v>#N/A</v>
      </c>
      <c r="AA3193" s="685"/>
      <c r="AB3193" s="684"/>
    </row>
    <row r="3194" spans="22:28" x14ac:dyDescent="0.2">
      <c r="V3194" s="687"/>
      <c r="W3194" s="686" t="str">
        <f t="shared" si="56"/>
        <v>1w</v>
      </c>
      <c r="X3194" s="682" t="e">
        <f ca="1">_xll.qlCalendarAdvance(Calendar,X3193,W3194,"f",FALSE)</f>
        <v>#NAME?</v>
      </c>
      <c r="Y3194" s="681" t="e">
        <f ca="1">_xll.qlCalendarAdvance(Calendar,X3194,NDays&amp;"D")</f>
        <v>#NAME?</v>
      </c>
      <c r="Z3194" s="680" t="e">
        <f ca="1"/>
        <v>#N/A</v>
      </c>
      <c r="AA3194" s="685"/>
      <c r="AB3194" s="684"/>
    </row>
    <row r="3195" spans="22:28" x14ac:dyDescent="0.2">
      <c r="V3195" s="687"/>
      <c r="W3195" s="686" t="str">
        <f t="shared" si="56"/>
        <v>1w</v>
      </c>
      <c r="X3195" s="682" t="e">
        <f ca="1">_xll.qlCalendarAdvance(Calendar,X3194,W3195,"f",FALSE)</f>
        <v>#NAME?</v>
      </c>
      <c r="Y3195" s="681" t="e">
        <f ca="1">_xll.qlCalendarAdvance(Calendar,X3195,NDays&amp;"D")</f>
        <v>#NAME?</v>
      </c>
      <c r="Z3195" s="680" t="e">
        <f ca="1"/>
        <v>#N/A</v>
      </c>
      <c r="AA3195" s="685"/>
      <c r="AB3195" s="684"/>
    </row>
    <row r="3196" spans="22:28" x14ac:dyDescent="0.2">
      <c r="V3196" s="687"/>
      <c r="W3196" s="686" t="str">
        <f t="shared" si="56"/>
        <v>1w</v>
      </c>
      <c r="X3196" s="682" t="e">
        <f ca="1">_xll.qlCalendarAdvance(Calendar,X3195,W3196,"f",FALSE)</f>
        <v>#NAME?</v>
      </c>
      <c r="Y3196" s="681" t="e">
        <f ca="1">_xll.qlCalendarAdvance(Calendar,X3196,NDays&amp;"D")</f>
        <v>#NAME?</v>
      </c>
      <c r="Z3196" s="680" t="e">
        <f ca="1"/>
        <v>#N/A</v>
      </c>
      <c r="AA3196" s="685"/>
      <c r="AB3196" s="684"/>
    </row>
    <row r="3197" spans="22:28" x14ac:dyDescent="0.2">
      <c r="V3197" s="687"/>
      <c r="W3197" s="686" t="str">
        <f t="shared" si="56"/>
        <v>1w</v>
      </c>
      <c r="X3197" s="682" t="e">
        <f ca="1">_xll.qlCalendarAdvance(Calendar,X3196,W3197,"f",FALSE)</f>
        <v>#NAME?</v>
      </c>
      <c r="Y3197" s="681" t="e">
        <f ca="1">_xll.qlCalendarAdvance(Calendar,X3197,NDays&amp;"D")</f>
        <v>#NAME?</v>
      </c>
      <c r="Z3197" s="680" t="e">
        <f ca="1"/>
        <v>#N/A</v>
      </c>
      <c r="AA3197" s="685"/>
      <c r="AB3197" s="684"/>
    </row>
    <row r="3198" spans="22:28" x14ac:dyDescent="0.2">
      <c r="V3198" s="687"/>
      <c r="W3198" s="686" t="str">
        <f t="shared" si="56"/>
        <v>1w</v>
      </c>
      <c r="X3198" s="682" t="e">
        <f ca="1">_xll.qlCalendarAdvance(Calendar,X3197,W3198,"f",FALSE)</f>
        <v>#NAME?</v>
      </c>
      <c r="Y3198" s="681" t="e">
        <f ca="1">_xll.qlCalendarAdvance(Calendar,X3198,NDays&amp;"D")</f>
        <v>#NAME?</v>
      </c>
      <c r="Z3198" s="680" t="e">
        <f ca="1"/>
        <v>#N/A</v>
      </c>
      <c r="AA3198" s="685"/>
      <c r="AB3198" s="684"/>
    </row>
    <row r="3199" spans="22:28" x14ac:dyDescent="0.2">
      <c r="V3199" s="687"/>
      <c r="W3199" s="686" t="str">
        <f t="shared" si="56"/>
        <v>1w</v>
      </c>
      <c r="X3199" s="682" t="e">
        <f ca="1">_xll.qlCalendarAdvance(Calendar,X3198,W3199,"f",FALSE)</f>
        <v>#NAME?</v>
      </c>
      <c r="Y3199" s="681" t="e">
        <f ca="1">_xll.qlCalendarAdvance(Calendar,X3199,NDays&amp;"D")</f>
        <v>#NAME?</v>
      </c>
      <c r="Z3199" s="680" t="e">
        <f ca="1"/>
        <v>#N/A</v>
      </c>
      <c r="AA3199" s="685"/>
      <c r="AB3199" s="684"/>
    </row>
    <row r="3200" spans="22:28" x14ac:dyDescent="0.2">
      <c r="V3200" s="687"/>
      <c r="W3200" s="686" t="str">
        <f t="shared" si="56"/>
        <v>1w</v>
      </c>
      <c r="X3200" s="682" t="e">
        <f ca="1">_xll.qlCalendarAdvance(Calendar,X3199,W3200,"f",FALSE)</f>
        <v>#NAME?</v>
      </c>
      <c r="Y3200" s="681" t="e">
        <f ca="1">_xll.qlCalendarAdvance(Calendar,X3200,NDays&amp;"D")</f>
        <v>#NAME?</v>
      </c>
      <c r="Z3200" s="680" t="e">
        <f ca="1"/>
        <v>#N/A</v>
      </c>
      <c r="AA3200" s="685"/>
      <c r="AB3200" s="684"/>
    </row>
    <row r="3201" spans="22:28" x14ac:dyDescent="0.2">
      <c r="V3201" s="687"/>
      <c r="W3201" s="686" t="str">
        <f t="shared" si="56"/>
        <v>1w</v>
      </c>
      <c r="X3201" s="682" t="e">
        <f ca="1">_xll.qlCalendarAdvance(Calendar,X3200,W3201,"f",FALSE)</f>
        <v>#NAME?</v>
      </c>
      <c r="Y3201" s="681" t="e">
        <f ca="1">_xll.qlCalendarAdvance(Calendar,X3201,NDays&amp;"D")</f>
        <v>#NAME?</v>
      </c>
      <c r="Z3201" s="680" t="e">
        <f ca="1"/>
        <v>#N/A</v>
      </c>
      <c r="AA3201" s="685"/>
      <c r="AB3201" s="684"/>
    </row>
    <row r="3202" spans="22:28" x14ac:dyDescent="0.2">
      <c r="V3202" s="687"/>
      <c r="W3202" s="686" t="str">
        <f t="shared" si="56"/>
        <v>1w</v>
      </c>
      <c r="X3202" s="682" t="e">
        <f ca="1">_xll.qlCalendarAdvance(Calendar,X3201,W3202,"f",FALSE)</f>
        <v>#NAME?</v>
      </c>
      <c r="Y3202" s="681" t="e">
        <f ca="1">_xll.qlCalendarAdvance(Calendar,X3202,NDays&amp;"D")</f>
        <v>#NAME?</v>
      </c>
      <c r="Z3202" s="680" t="e">
        <f ca="1"/>
        <v>#N/A</v>
      </c>
      <c r="AA3202" s="685"/>
      <c r="AB3202" s="684"/>
    </row>
    <row r="3203" spans="22:28" x14ac:dyDescent="0.2">
      <c r="V3203" s="687"/>
      <c r="W3203" s="686" t="str">
        <f t="shared" si="56"/>
        <v>1w</v>
      </c>
      <c r="X3203" s="682" t="e">
        <f ca="1">_xll.qlCalendarAdvance(Calendar,X3202,W3203,"f",FALSE)</f>
        <v>#NAME?</v>
      </c>
      <c r="Y3203" s="681" t="e">
        <f ca="1">_xll.qlCalendarAdvance(Calendar,X3203,NDays&amp;"D")</f>
        <v>#NAME?</v>
      </c>
      <c r="Z3203" s="680" t="e">
        <f ca="1"/>
        <v>#N/A</v>
      </c>
      <c r="AA3203" s="685"/>
      <c r="AB3203" s="684"/>
    </row>
    <row r="3204" spans="22:28" x14ac:dyDescent="0.2">
      <c r="V3204" s="687"/>
      <c r="W3204" s="686" t="str">
        <f t="shared" si="56"/>
        <v>1w</v>
      </c>
      <c r="X3204" s="682" t="e">
        <f ca="1">_xll.qlCalendarAdvance(Calendar,X3203,W3204,"f",FALSE)</f>
        <v>#NAME?</v>
      </c>
      <c r="Y3204" s="681" t="e">
        <f ca="1">_xll.qlCalendarAdvance(Calendar,X3204,NDays&amp;"D")</f>
        <v>#NAME?</v>
      </c>
      <c r="Z3204" s="680" t="e">
        <f ca="1"/>
        <v>#N/A</v>
      </c>
      <c r="AA3204" s="685"/>
      <c r="AB3204" s="684"/>
    </row>
    <row r="3205" spans="22:28" x14ac:dyDescent="0.2">
      <c r="V3205" s="687"/>
      <c r="W3205" s="686" t="str">
        <f t="shared" si="56"/>
        <v>1w</v>
      </c>
      <c r="X3205" s="682" t="e">
        <f ca="1">_xll.qlCalendarAdvance(Calendar,X3204,W3205,"f",FALSE)</f>
        <v>#NAME?</v>
      </c>
      <c r="Y3205" s="681" t="e">
        <f ca="1">_xll.qlCalendarAdvance(Calendar,X3205,NDays&amp;"D")</f>
        <v>#NAME?</v>
      </c>
      <c r="Z3205" s="680" t="e">
        <f ca="1"/>
        <v>#N/A</v>
      </c>
      <c r="AA3205" s="685"/>
      <c r="AB3205" s="684"/>
    </row>
    <row r="3206" spans="22:28" x14ac:dyDescent="0.2">
      <c r="V3206" s="687"/>
      <c r="W3206" s="686" t="str">
        <f t="shared" si="56"/>
        <v>1w</v>
      </c>
      <c r="X3206" s="682" t="e">
        <f ca="1">_xll.qlCalendarAdvance(Calendar,X3205,W3206,"f",FALSE)</f>
        <v>#NAME?</v>
      </c>
      <c r="Y3206" s="681" t="e">
        <f ca="1">_xll.qlCalendarAdvance(Calendar,X3206,NDays&amp;"D")</f>
        <v>#NAME?</v>
      </c>
      <c r="Z3206" s="680" t="e">
        <f ca="1"/>
        <v>#N/A</v>
      </c>
      <c r="AA3206" s="685"/>
      <c r="AB3206" s="684"/>
    </row>
    <row r="3207" spans="22:28" x14ac:dyDescent="0.2">
      <c r="V3207" s="687"/>
      <c r="W3207" s="686" t="str">
        <f t="shared" si="56"/>
        <v>1w</v>
      </c>
      <c r="X3207" s="682" t="e">
        <f ca="1">_xll.qlCalendarAdvance(Calendar,X3206,W3207,"f",FALSE)</f>
        <v>#NAME?</v>
      </c>
      <c r="Y3207" s="681" t="e">
        <f ca="1">_xll.qlCalendarAdvance(Calendar,X3207,NDays&amp;"D")</f>
        <v>#NAME?</v>
      </c>
      <c r="Z3207" s="680" t="e">
        <f ca="1"/>
        <v>#N/A</v>
      </c>
      <c r="AA3207" s="685"/>
      <c r="AB3207" s="684"/>
    </row>
    <row r="3208" spans="22:28" x14ac:dyDescent="0.2">
      <c r="V3208" s="687"/>
      <c r="W3208" s="686" t="str">
        <f t="shared" si="56"/>
        <v>1w</v>
      </c>
      <c r="X3208" s="682" t="e">
        <f ca="1">_xll.qlCalendarAdvance(Calendar,X3207,W3208,"f",FALSE)</f>
        <v>#NAME?</v>
      </c>
      <c r="Y3208" s="681" t="e">
        <f ca="1">_xll.qlCalendarAdvance(Calendar,X3208,NDays&amp;"D")</f>
        <v>#NAME?</v>
      </c>
      <c r="Z3208" s="680" t="e">
        <f ca="1"/>
        <v>#N/A</v>
      </c>
      <c r="AA3208" s="685"/>
      <c r="AB3208" s="684"/>
    </row>
    <row r="3209" spans="22:28" x14ac:dyDescent="0.2">
      <c r="V3209" s="687"/>
      <c r="W3209" s="686" t="str">
        <f t="shared" si="56"/>
        <v>1w</v>
      </c>
      <c r="X3209" s="682" t="e">
        <f ca="1">_xll.qlCalendarAdvance(Calendar,X3208,W3209,"f",FALSE)</f>
        <v>#NAME?</v>
      </c>
      <c r="Y3209" s="681" t="e">
        <f ca="1">_xll.qlCalendarAdvance(Calendar,X3209,NDays&amp;"D")</f>
        <v>#NAME?</v>
      </c>
      <c r="Z3209" s="680" t="e">
        <f ca="1"/>
        <v>#N/A</v>
      </c>
      <c r="AA3209" s="685"/>
      <c r="AB3209" s="684"/>
    </row>
    <row r="3210" spans="22:28" x14ac:dyDescent="0.2">
      <c r="V3210" s="687"/>
      <c r="W3210" s="686" t="str">
        <f t="shared" si="56"/>
        <v>1w</v>
      </c>
      <c r="X3210" s="682" t="e">
        <f ca="1">_xll.qlCalendarAdvance(Calendar,X3209,W3210,"f",FALSE)</f>
        <v>#NAME?</v>
      </c>
      <c r="Y3210" s="681" t="e">
        <f ca="1">_xll.qlCalendarAdvance(Calendar,X3210,NDays&amp;"D")</f>
        <v>#NAME?</v>
      </c>
      <c r="Z3210" s="680" t="e">
        <f ca="1"/>
        <v>#N/A</v>
      </c>
      <c r="AA3210" s="685"/>
      <c r="AB3210" s="684"/>
    </row>
    <row r="3211" spans="22:28" x14ac:dyDescent="0.2">
      <c r="V3211" s="687"/>
      <c r="W3211" s="686" t="str">
        <f t="shared" si="56"/>
        <v>1w</v>
      </c>
      <c r="X3211" s="682" t="e">
        <f ca="1">_xll.qlCalendarAdvance(Calendar,X3210,W3211,"f",FALSE)</f>
        <v>#NAME?</v>
      </c>
      <c r="Y3211" s="681" t="e">
        <f ca="1">_xll.qlCalendarAdvance(Calendar,X3211,NDays&amp;"D")</f>
        <v>#NAME?</v>
      </c>
      <c r="Z3211" s="680" t="e">
        <f ca="1"/>
        <v>#N/A</v>
      </c>
      <c r="AA3211" s="685"/>
      <c r="AB3211" s="684"/>
    </row>
    <row r="3212" spans="22:28" x14ac:dyDescent="0.2">
      <c r="V3212" s="687"/>
      <c r="W3212" s="686" t="str">
        <f t="shared" si="56"/>
        <v>1w</v>
      </c>
      <c r="X3212" s="682" t="e">
        <f ca="1">_xll.qlCalendarAdvance(Calendar,X3211,W3212,"f",FALSE)</f>
        <v>#NAME?</v>
      </c>
      <c r="Y3212" s="681" t="e">
        <f ca="1">_xll.qlCalendarAdvance(Calendar,X3212,NDays&amp;"D")</f>
        <v>#NAME?</v>
      </c>
      <c r="Z3212" s="680" t="e">
        <f ca="1"/>
        <v>#N/A</v>
      </c>
      <c r="AA3212" s="685"/>
      <c r="AB3212" s="684"/>
    </row>
    <row r="3213" spans="22:28" x14ac:dyDescent="0.2">
      <c r="V3213" s="687"/>
      <c r="W3213" s="686" t="str">
        <f t="shared" si="56"/>
        <v>1w</v>
      </c>
      <c r="X3213" s="682" t="e">
        <f ca="1">_xll.qlCalendarAdvance(Calendar,X3212,W3213,"f",FALSE)</f>
        <v>#NAME?</v>
      </c>
      <c r="Y3213" s="681" t="e">
        <f ca="1">_xll.qlCalendarAdvance(Calendar,X3213,NDays&amp;"D")</f>
        <v>#NAME?</v>
      </c>
      <c r="Z3213" s="680" t="e">
        <f ca="1"/>
        <v>#N/A</v>
      </c>
      <c r="AA3213" s="685"/>
      <c r="AB3213" s="684"/>
    </row>
    <row r="3214" spans="22:28" x14ac:dyDescent="0.2">
      <c r="V3214" s="687"/>
      <c r="W3214" s="686" t="str">
        <f t="shared" si="56"/>
        <v>1w</v>
      </c>
      <c r="X3214" s="682" t="e">
        <f ca="1">_xll.qlCalendarAdvance(Calendar,X3213,W3214,"f",FALSE)</f>
        <v>#NAME?</v>
      </c>
      <c r="Y3214" s="681" t="e">
        <f ca="1">_xll.qlCalendarAdvance(Calendar,X3214,NDays&amp;"D")</f>
        <v>#NAME?</v>
      </c>
      <c r="Z3214" s="680" t="e">
        <f ca="1"/>
        <v>#N/A</v>
      </c>
      <c r="AA3214" s="685"/>
      <c r="AB3214" s="684"/>
    </row>
    <row r="3215" spans="22:28" x14ac:dyDescent="0.2">
      <c r="V3215" s="687"/>
      <c r="W3215" s="686" t="str">
        <f t="shared" si="56"/>
        <v>1w</v>
      </c>
      <c r="X3215" s="682" t="e">
        <f ca="1">_xll.qlCalendarAdvance(Calendar,X3214,W3215,"f",FALSE)</f>
        <v>#NAME?</v>
      </c>
      <c r="Y3215" s="681" t="e">
        <f ca="1">_xll.qlCalendarAdvance(Calendar,X3215,NDays&amp;"D")</f>
        <v>#NAME?</v>
      </c>
      <c r="Z3215" s="680" t="e">
        <f ca="1"/>
        <v>#N/A</v>
      </c>
      <c r="AA3215" s="685"/>
      <c r="AB3215" s="684"/>
    </row>
    <row r="3216" spans="22:28" x14ac:dyDescent="0.2">
      <c r="V3216" s="687"/>
      <c r="W3216" s="686" t="str">
        <f t="shared" si="56"/>
        <v>1w</v>
      </c>
      <c r="X3216" s="682" t="e">
        <f ca="1">_xll.qlCalendarAdvance(Calendar,X3215,W3216,"f",FALSE)</f>
        <v>#NAME?</v>
      </c>
      <c r="Y3216" s="681" t="e">
        <f ca="1">_xll.qlCalendarAdvance(Calendar,X3216,NDays&amp;"D")</f>
        <v>#NAME?</v>
      </c>
      <c r="Z3216" s="680" t="e">
        <f ca="1"/>
        <v>#N/A</v>
      </c>
      <c r="AA3216" s="685"/>
      <c r="AB3216" s="684"/>
    </row>
    <row r="3217" spans="22:28" x14ac:dyDescent="0.2">
      <c r="V3217" s="687"/>
      <c r="W3217" s="686" t="str">
        <f t="shared" si="56"/>
        <v>1w</v>
      </c>
      <c r="X3217" s="682" t="e">
        <f ca="1">_xll.qlCalendarAdvance(Calendar,X3216,W3217,"f",FALSE)</f>
        <v>#NAME?</v>
      </c>
      <c r="Y3217" s="681" t="e">
        <f ca="1">_xll.qlCalendarAdvance(Calendar,X3217,NDays&amp;"D")</f>
        <v>#NAME?</v>
      </c>
      <c r="Z3217" s="680" t="e">
        <f ca="1"/>
        <v>#N/A</v>
      </c>
      <c r="AA3217" s="685"/>
      <c r="AB3217" s="684"/>
    </row>
    <row r="3218" spans="22:28" x14ac:dyDescent="0.2">
      <c r="V3218" s="687"/>
      <c r="W3218" s="686" t="str">
        <f t="shared" ref="W3218:W3281" si="57">W3217</f>
        <v>1w</v>
      </c>
      <c r="X3218" s="682" t="e">
        <f ca="1">_xll.qlCalendarAdvance(Calendar,X3217,W3218,"f",FALSE)</f>
        <v>#NAME?</v>
      </c>
      <c r="Y3218" s="681" t="e">
        <f ca="1">_xll.qlCalendarAdvance(Calendar,X3218,NDays&amp;"D")</f>
        <v>#NAME?</v>
      </c>
      <c r="Z3218" s="680" t="e">
        <f ca="1"/>
        <v>#N/A</v>
      </c>
      <c r="AA3218" s="685"/>
      <c r="AB3218" s="684"/>
    </row>
    <row r="3219" spans="22:28" x14ac:dyDescent="0.2">
      <c r="V3219" s="687"/>
      <c r="W3219" s="686" t="str">
        <f t="shared" si="57"/>
        <v>1w</v>
      </c>
      <c r="X3219" s="682" t="e">
        <f ca="1">_xll.qlCalendarAdvance(Calendar,X3218,W3219,"f",FALSE)</f>
        <v>#NAME?</v>
      </c>
      <c r="Y3219" s="681" t="e">
        <f ca="1">_xll.qlCalendarAdvance(Calendar,X3219,NDays&amp;"D")</f>
        <v>#NAME?</v>
      </c>
      <c r="Z3219" s="680" t="e">
        <f ca="1"/>
        <v>#N/A</v>
      </c>
      <c r="AA3219" s="685"/>
      <c r="AB3219" s="684"/>
    </row>
    <row r="3220" spans="22:28" x14ac:dyDescent="0.2">
      <c r="V3220" s="687"/>
      <c r="W3220" s="686" t="str">
        <f t="shared" si="57"/>
        <v>1w</v>
      </c>
      <c r="X3220" s="682" t="e">
        <f ca="1">_xll.qlCalendarAdvance(Calendar,X3219,W3220,"f",FALSE)</f>
        <v>#NAME?</v>
      </c>
      <c r="Y3220" s="681" t="e">
        <f ca="1">_xll.qlCalendarAdvance(Calendar,X3220,NDays&amp;"D")</f>
        <v>#NAME?</v>
      </c>
      <c r="Z3220" s="680" t="e">
        <f ca="1"/>
        <v>#N/A</v>
      </c>
      <c r="AA3220" s="685"/>
      <c r="AB3220" s="684"/>
    </row>
    <row r="3221" spans="22:28" x14ac:dyDescent="0.2">
      <c r="V3221" s="687"/>
      <c r="W3221" s="686" t="str">
        <f t="shared" si="57"/>
        <v>1w</v>
      </c>
      <c r="X3221" s="682" t="e">
        <f ca="1">_xll.qlCalendarAdvance(Calendar,X3220,W3221,"f",FALSE)</f>
        <v>#NAME?</v>
      </c>
      <c r="Y3221" s="681" t="e">
        <f ca="1">_xll.qlCalendarAdvance(Calendar,X3221,NDays&amp;"D")</f>
        <v>#NAME?</v>
      </c>
      <c r="Z3221" s="680" t="e">
        <f ca="1"/>
        <v>#N/A</v>
      </c>
      <c r="AA3221" s="685"/>
      <c r="AB3221" s="684"/>
    </row>
    <row r="3222" spans="22:28" x14ac:dyDescent="0.2">
      <c r="V3222" s="687"/>
      <c r="W3222" s="686" t="str">
        <f t="shared" si="57"/>
        <v>1w</v>
      </c>
      <c r="X3222" s="682" t="e">
        <f ca="1">_xll.qlCalendarAdvance(Calendar,X3221,W3222,"f",FALSE)</f>
        <v>#NAME?</v>
      </c>
      <c r="Y3222" s="681" t="e">
        <f ca="1">_xll.qlCalendarAdvance(Calendar,X3222,NDays&amp;"D")</f>
        <v>#NAME?</v>
      </c>
      <c r="Z3222" s="680" t="e">
        <f ca="1"/>
        <v>#N/A</v>
      </c>
      <c r="AA3222" s="685"/>
      <c r="AB3222" s="684"/>
    </row>
    <row r="3223" spans="22:28" x14ac:dyDescent="0.2">
      <c r="V3223" s="687"/>
      <c r="W3223" s="686" t="str">
        <f t="shared" si="57"/>
        <v>1w</v>
      </c>
      <c r="X3223" s="682" t="e">
        <f ca="1">_xll.qlCalendarAdvance(Calendar,X3222,W3223,"f",FALSE)</f>
        <v>#NAME?</v>
      </c>
      <c r="Y3223" s="681" t="e">
        <f ca="1">_xll.qlCalendarAdvance(Calendar,X3223,NDays&amp;"D")</f>
        <v>#NAME?</v>
      </c>
      <c r="Z3223" s="680" t="e">
        <f ca="1"/>
        <v>#N/A</v>
      </c>
      <c r="AA3223" s="685"/>
      <c r="AB3223" s="684"/>
    </row>
    <row r="3224" spans="22:28" x14ac:dyDescent="0.2">
      <c r="V3224" s="687"/>
      <c r="W3224" s="686" t="str">
        <f t="shared" si="57"/>
        <v>1w</v>
      </c>
      <c r="X3224" s="682" t="e">
        <f ca="1">_xll.qlCalendarAdvance(Calendar,X3223,W3224,"f",FALSE)</f>
        <v>#NAME?</v>
      </c>
      <c r="Y3224" s="681" t="e">
        <f ca="1">_xll.qlCalendarAdvance(Calendar,X3224,NDays&amp;"D")</f>
        <v>#NAME?</v>
      </c>
      <c r="Z3224" s="680" t="e">
        <f ca="1"/>
        <v>#N/A</v>
      </c>
      <c r="AA3224" s="685"/>
      <c r="AB3224" s="684"/>
    </row>
    <row r="3225" spans="22:28" x14ac:dyDescent="0.2">
      <c r="V3225" s="687"/>
      <c r="W3225" s="686" t="str">
        <f t="shared" si="57"/>
        <v>1w</v>
      </c>
      <c r="X3225" s="682" t="e">
        <f ca="1">_xll.qlCalendarAdvance(Calendar,X3224,W3225,"f",FALSE)</f>
        <v>#NAME?</v>
      </c>
      <c r="Y3225" s="681" t="e">
        <f ca="1">_xll.qlCalendarAdvance(Calendar,X3225,NDays&amp;"D")</f>
        <v>#NAME?</v>
      </c>
      <c r="Z3225" s="680" t="e">
        <f ca="1"/>
        <v>#N/A</v>
      </c>
      <c r="AA3225" s="685"/>
      <c r="AB3225" s="684"/>
    </row>
    <row r="3226" spans="22:28" x14ac:dyDescent="0.2">
      <c r="V3226" s="687"/>
      <c r="W3226" s="686" t="str">
        <f t="shared" si="57"/>
        <v>1w</v>
      </c>
      <c r="X3226" s="682" t="e">
        <f ca="1">_xll.qlCalendarAdvance(Calendar,X3225,W3226,"f",FALSE)</f>
        <v>#NAME?</v>
      </c>
      <c r="Y3226" s="681" t="e">
        <f ca="1">_xll.qlCalendarAdvance(Calendar,X3226,NDays&amp;"D")</f>
        <v>#NAME?</v>
      </c>
      <c r="Z3226" s="680" t="e">
        <f ca="1"/>
        <v>#N/A</v>
      </c>
      <c r="AA3226" s="685"/>
      <c r="AB3226" s="684"/>
    </row>
    <row r="3227" spans="22:28" x14ac:dyDescent="0.2">
      <c r="V3227" s="687"/>
      <c r="W3227" s="686" t="str">
        <f t="shared" si="57"/>
        <v>1w</v>
      </c>
      <c r="X3227" s="682" t="e">
        <f ca="1">_xll.qlCalendarAdvance(Calendar,X3226,W3227,"f",FALSE)</f>
        <v>#NAME?</v>
      </c>
      <c r="Y3227" s="681" t="e">
        <f ca="1">_xll.qlCalendarAdvance(Calendar,X3227,NDays&amp;"D")</f>
        <v>#NAME?</v>
      </c>
      <c r="Z3227" s="680" t="e">
        <f ca="1"/>
        <v>#N/A</v>
      </c>
      <c r="AA3227" s="685"/>
      <c r="AB3227" s="684"/>
    </row>
    <row r="3228" spans="22:28" x14ac:dyDescent="0.2">
      <c r="V3228" s="687"/>
      <c r="W3228" s="686" t="str">
        <f t="shared" si="57"/>
        <v>1w</v>
      </c>
      <c r="X3228" s="682" t="e">
        <f ca="1">_xll.qlCalendarAdvance(Calendar,X3227,W3228,"f",FALSE)</f>
        <v>#NAME?</v>
      </c>
      <c r="Y3228" s="681" t="e">
        <f ca="1">_xll.qlCalendarAdvance(Calendar,X3228,NDays&amp;"D")</f>
        <v>#NAME?</v>
      </c>
      <c r="Z3228" s="680" t="e">
        <f ca="1"/>
        <v>#N/A</v>
      </c>
      <c r="AA3228" s="685"/>
      <c r="AB3228" s="684"/>
    </row>
    <row r="3229" spans="22:28" x14ac:dyDescent="0.2">
      <c r="V3229" s="687"/>
      <c r="W3229" s="686" t="str">
        <f t="shared" si="57"/>
        <v>1w</v>
      </c>
      <c r="X3229" s="682" t="e">
        <f ca="1">_xll.qlCalendarAdvance(Calendar,X3228,W3229,"f",FALSE)</f>
        <v>#NAME?</v>
      </c>
      <c r="Y3229" s="681" t="e">
        <f ca="1">_xll.qlCalendarAdvance(Calendar,X3229,NDays&amp;"D")</f>
        <v>#NAME?</v>
      </c>
      <c r="Z3229" s="680" t="e">
        <f ca="1"/>
        <v>#N/A</v>
      </c>
      <c r="AA3229" s="685"/>
      <c r="AB3229" s="684"/>
    </row>
    <row r="3230" spans="22:28" x14ac:dyDescent="0.2">
      <c r="V3230" s="687"/>
      <c r="W3230" s="686" t="str">
        <f t="shared" si="57"/>
        <v>1w</v>
      </c>
      <c r="X3230" s="682" t="e">
        <f ca="1">_xll.qlCalendarAdvance(Calendar,X3229,W3230,"f",FALSE)</f>
        <v>#NAME?</v>
      </c>
      <c r="Y3230" s="681" t="e">
        <f ca="1">_xll.qlCalendarAdvance(Calendar,X3230,NDays&amp;"D")</f>
        <v>#NAME?</v>
      </c>
      <c r="Z3230" s="680" t="e">
        <f ca="1"/>
        <v>#N/A</v>
      </c>
      <c r="AA3230" s="685"/>
      <c r="AB3230" s="684"/>
    </row>
    <row r="3231" spans="22:28" x14ac:dyDescent="0.2">
      <c r="V3231" s="687"/>
      <c r="W3231" s="686" t="str">
        <f t="shared" si="57"/>
        <v>1w</v>
      </c>
      <c r="X3231" s="682" t="e">
        <f ca="1">_xll.qlCalendarAdvance(Calendar,X3230,W3231,"f",FALSE)</f>
        <v>#NAME?</v>
      </c>
      <c r="Y3231" s="681" t="e">
        <f ca="1">_xll.qlCalendarAdvance(Calendar,X3231,NDays&amp;"D")</f>
        <v>#NAME?</v>
      </c>
      <c r="Z3231" s="680" t="e">
        <f ca="1"/>
        <v>#N/A</v>
      </c>
      <c r="AA3231" s="685"/>
      <c r="AB3231" s="684"/>
    </row>
    <row r="3232" spans="22:28" x14ac:dyDescent="0.2">
      <c r="V3232" s="687"/>
      <c r="W3232" s="686" t="str">
        <f t="shared" si="57"/>
        <v>1w</v>
      </c>
      <c r="X3232" s="682" t="e">
        <f ca="1">_xll.qlCalendarAdvance(Calendar,X3231,W3232,"f",FALSE)</f>
        <v>#NAME?</v>
      </c>
      <c r="Y3232" s="681" t="e">
        <f ca="1">_xll.qlCalendarAdvance(Calendar,X3232,NDays&amp;"D")</f>
        <v>#NAME?</v>
      </c>
      <c r="Z3232" s="680" t="e">
        <f ca="1"/>
        <v>#N/A</v>
      </c>
      <c r="AA3232" s="685"/>
      <c r="AB3232" s="684"/>
    </row>
    <row r="3233" spans="22:28" x14ac:dyDescent="0.2">
      <c r="V3233" s="687"/>
      <c r="W3233" s="686" t="str">
        <f t="shared" si="57"/>
        <v>1w</v>
      </c>
      <c r="X3233" s="682" t="e">
        <f ca="1">_xll.qlCalendarAdvance(Calendar,X3232,W3233,"f",FALSE)</f>
        <v>#NAME?</v>
      </c>
      <c r="Y3233" s="681" t="e">
        <f ca="1">_xll.qlCalendarAdvance(Calendar,X3233,NDays&amp;"D")</f>
        <v>#NAME?</v>
      </c>
      <c r="Z3233" s="680" t="e">
        <f ca="1"/>
        <v>#N/A</v>
      </c>
      <c r="AA3233" s="685"/>
      <c r="AB3233" s="684"/>
    </row>
    <row r="3234" spans="22:28" x14ac:dyDescent="0.2">
      <c r="V3234" s="687"/>
      <c r="W3234" s="686" t="str">
        <f t="shared" si="57"/>
        <v>1w</v>
      </c>
      <c r="X3234" s="682" t="e">
        <f ca="1">_xll.qlCalendarAdvance(Calendar,X3233,W3234,"f",FALSE)</f>
        <v>#NAME?</v>
      </c>
      <c r="Y3234" s="681" t="e">
        <f ca="1">_xll.qlCalendarAdvance(Calendar,X3234,NDays&amp;"D")</f>
        <v>#NAME?</v>
      </c>
      <c r="Z3234" s="680" t="e">
        <f ca="1"/>
        <v>#N/A</v>
      </c>
      <c r="AA3234" s="685"/>
      <c r="AB3234" s="684"/>
    </row>
    <row r="3235" spans="22:28" x14ac:dyDescent="0.2">
      <c r="V3235" s="687"/>
      <c r="W3235" s="686" t="str">
        <f t="shared" si="57"/>
        <v>1w</v>
      </c>
      <c r="X3235" s="682" t="e">
        <f ca="1">_xll.qlCalendarAdvance(Calendar,X3234,W3235,"f",FALSE)</f>
        <v>#NAME?</v>
      </c>
      <c r="Y3235" s="681" t="e">
        <f ca="1">_xll.qlCalendarAdvance(Calendar,X3235,NDays&amp;"D")</f>
        <v>#NAME?</v>
      </c>
      <c r="Z3235" s="680" t="e">
        <f ca="1"/>
        <v>#N/A</v>
      </c>
      <c r="AA3235" s="685"/>
      <c r="AB3235" s="684"/>
    </row>
    <row r="3236" spans="22:28" x14ac:dyDescent="0.2">
      <c r="V3236" s="687"/>
      <c r="W3236" s="686" t="str">
        <f t="shared" si="57"/>
        <v>1w</v>
      </c>
      <c r="X3236" s="682" t="e">
        <f ca="1">_xll.qlCalendarAdvance(Calendar,X3235,W3236,"f",FALSE)</f>
        <v>#NAME?</v>
      </c>
      <c r="Y3236" s="681" t="e">
        <f ca="1">_xll.qlCalendarAdvance(Calendar,X3236,NDays&amp;"D")</f>
        <v>#NAME?</v>
      </c>
      <c r="Z3236" s="680" t="e">
        <f ca="1"/>
        <v>#N/A</v>
      </c>
      <c r="AA3236" s="685"/>
      <c r="AB3236" s="684"/>
    </row>
    <row r="3237" spans="22:28" x14ac:dyDescent="0.2">
      <c r="V3237" s="687"/>
      <c r="W3237" s="686" t="str">
        <f t="shared" si="57"/>
        <v>1w</v>
      </c>
      <c r="X3237" s="682" t="e">
        <f ca="1">_xll.qlCalendarAdvance(Calendar,X3236,W3237,"f",FALSE)</f>
        <v>#NAME?</v>
      </c>
      <c r="Y3237" s="681" t="e">
        <f ca="1">_xll.qlCalendarAdvance(Calendar,X3237,NDays&amp;"D")</f>
        <v>#NAME?</v>
      </c>
      <c r="Z3237" s="680" t="e">
        <f ca="1"/>
        <v>#N/A</v>
      </c>
      <c r="AA3237" s="685"/>
      <c r="AB3237" s="684"/>
    </row>
    <row r="3238" spans="22:28" x14ac:dyDescent="0.2">
      <c r="V3238" s="687"/>
      <c r="W3238" s="686" t="str">
        <f t="shared" si="57"/>
        <v>1w</v>
      </c>
      <c r="X3238" s="682" t="e">
        <f ca="1">_xll.qlCalendarAdvance(Calendar,X3237,W3238,"f",FALSE)</f>
        <v>#NAME?</v>
      </c>
      <c r="Y3238" s="681" t="e">
        <f ca="1">_xll.qlCalendarAdvance(Calendar,X3238,NDays&amp;"D")</f>
        <v>#NAME?</v>
      </c>
      <c r="Z3238" s="680" t="e">
        <f ca="1"/>
        <v>#N/A</v>
      </c>
      <c r="AA3238" s="685"/>
      <c r="AB3238" s="684"/>
    </row>
    <row r="3239" spans="22:28" x14ac:dyDescent="0.2">
      <c r="V3239" s="687"/>
      <c r="W3239" s="686" t="str">
        <f t="shared" si="57"/>
        <v>1w</v>
      </c>
      <c r="X3239" s="682" t="e">
        <f ca="1">_xll.qlCalendarAdvance(Calendar,X3238,W3239,"f",FALSE)</f>
        <v>#NAME?</v>
      </c>
      <c r="Y3239" s="681" t="e">
        <f ca="1">_xll.qlCalendarAdvance(Calendar,X3239,NDays&amp;"D")</f>
        <v>#NAME?</v>
      </c>
      <c r="Z3239" s="680" t="e">
        <f ca="1"/>
        <v>#N/A</v>
      </c>
      <c r="AA3239" s="685"/>
      <c r="AB3239" s="684"/>
    </row>
    <row r="3240" spans="22:28" x14ac:dyDescent="0.2">
      <c r="V3240" s="687"/>
      <c r="W3240" s="686" t="str">
        <f t="shared" si="57"/>
        <v>1w</v>
      </c>
      <c r="X3240" s="682" t="e">
        <f ca="1">_xll.qlCalendarAdvance(Calendar,X3239,W3240,"f",FALSE)</f>
        <v>#NAME?</v>
      </c>
      <c r="Y3240" s="681" t="e">
        <f ca="1">_xll.qlCalendarAdvance(Calendar,X3240,NDays&amp;"D")</f>
        <v>#NAME?</v>
      </c>
      <c r="Z3240" s="680" t="e">
        <f ca="1"/>
        <v>#N/A</v>
      </c>
      <c r="AA3240" s="685"/>
      <c r="AB3240" s="684"/>
    </row>
    <row r="3241" spans="22:28" x14ac:dyDescent="0.2">
      <c r="V3241" s="687"/>
      <c r="W3241" s="686" t="str">
        <f t="shared" si="57"/>
        <v>1w</v>
      </c>
      <c r="X3241" s="682" t="e">
        <f ca="1">_xll.qlCalendarAdvance(Calendar,X3240,W3241,"f",FALSE)</f>
        <v>#NAME?</v>
      </c>
      <c r="Y3241" s="681" t="e">
        <f ca="1">_xll.qlCalendarAdvance(Calendar,X3241,NDays&amp;"D")</f>
        <v>#NAME?</v>
      </c>
      <c r="Z3241" s="680" t="e">
        <f ca="1"/>
        <v>#N/A</v>
      </c>
      <c r="AA3241" s="685"/>
      <c r="AB3241" s="684"/>
    </row>
    <row r="3242" spans="22:28" x14ac:dyDescent="0.2">
      <c r="V3242" s="687"/>
      <c r="W3242" s="686" t="str">
        <f t="shared" si="57"/>
        <v>1w</v>
      </c>
      <c r="X3242" s="682" t="e">
        <f ca="1">_xll.qlCalendarAdvance(Calendar,X3241,W3242,"f",FALSE)</f>
        <v>#NAME?</v>
      </c>
      <c r="Y3242" s="681" t="e">
        <f ca="1">_xll.qlCalendarAdvance(Calendar,X3242,NDays&amp;"D")</f>
        <v>#NAME?</v>
      </c>
      <c r="Z3242" s="680" t="e">
        <f ca="1"/>
        <v>#N/A</v>
      </c>
      <c r="AA3242" s="685"/>
      <c r="AB3242" s="684"/>
    </row>
    <row r="3243" spans="22:28" x14ac:dyDescent="0.2">
      <c r="V3243" s="687"/>
      <c r="W3243" s="686" t="str">
        <f t="shared" si="57"/>
        <v>1w</v>
      </c>
      <c r="X3243" s="682" t="e">
        <f ca="1">_xll.qlCalendarAdvance(Calendar,X3242,W3243,"f",FALSE)</f>
        <v>#NAME?</v>
      </c>
      <c r="Y3243" s="681" t="e">
        <f ca="1">_xll.qlCalendarAdvance(Calendar,X3243,NDays&amp;"D")</f>
        <v>#NAME?</v>
      </c>
      <c r="Z3243" s="680" t="e">
        <f ca="1"/>
        <v>#N/A</v>
      </c>
      <c r="AA3243" s="685"/>
      <c r="AB3243" s="684"/>
    </row>
    <row r="3244" spans="22:28" x14ac:dyDescent="0.2">
      <c r="V3244" s="687"/>
      <c r="W3244" s="686" t="str">
        <f t="shared" si="57"/>
        <v>1w</v>
      </c>
      <c r="X3244" s="682" t="e">
        <f ca="1">_xll.qlCalendarAdvance(Calendar,X3243,W3244,"f",FALSE)</f>
        <v>#NAME?</v>
      </c>
      <c r="Y3244" s="681" t="e">
        <f ca="1">_xll.qlCalendarAdvance(Calendar,X3244,NDays&amp;"D")</f>
        <v>#NAME?</v>
      </c>
      <c r="Z3244" s="680" t="e">
        <f ca="1"/>
        <v>#N/A</v>
      </c>
      <c r="AA3244" s="685"/>
      <c r="AB3244" s="684"/>
    </row>
    <row r="3245" spans="22:28" x14ac:dyDescent="0.2">
      <c r="V3245" s="687"/>
      <c r="W3245" s="686" t="str">
        <f t="shared" si="57"/>
        <v>1w</v>
      </c>
      <c r="X3245" s="682" t="e">
        <f ca="1">_xll.qlCalendarAdvance(Calendar,X3244,W3245,"f",FALSE)</f>
        <v>#NAME?</v>
      </c>
      <c r="Y3245" s="681" t="e">
        <f ca="1">_xll.qlCalendarAdvance(Calendar,X3245,NDays&amp;"D")</f>
        <v>#NAME?</v>
      </c>
      <c r="Z3245" s="680" t="e">
        <f ca="1"/>
        <v>#N/A</v>
      </c>
      <c r="AA3245" s="685"/>
      <c r="AB3245" s="684"/>
    </row>
    <row r="3246" spans="22:28" x14ac:dyDescent="0.2">
      <c r="V3246" s="687"/>
      <c r="W3246" s="686" t="str">
        <f t="shared" si="57"/>
        <v>1w</v>
      </c>
      <c r="X3246" s="682" t="e">
        <f ca="1">_xll.qlCalendarAdvance(Calendar,X3245,W3246,"f",FALSE)</f>
        <v>#NAME?</v>
      </c>
      <c r="Y3246" s="681" t="e">
        <f ca="1">_xll.qlCalendarAdvance(Calendar,X3246,NDays&amp;"D")</f>
        <v>#NAME?</v>
      </c>
      <c r="Z3246" s="680" t="e">
        <f ca="1"/>
        <v>#N/A</v>
      </c>
      <c r="AA3246" s="685"/>
      <c r="AB3246" s="684"/>
    </row>
    <row r="3247" spans="22:28" x14ac:dyDescent="0.2">
      <c r="V3247" s="687"/>
      <c r="W3247" s="686" t="str">
        <f t="shared" si="57"/>
        <v>1w</v>
      </c>
      <c r="X3247" s="682" t="e">
        <f ca="1">_xll.qlCalendarAdvance(Calendar,X3246,W3247,"f",FALSE)</f>
        <v>#NAME?</v>
      </c>
      <c r="Y3247" s="681" t="e">
        <f ca="1">_xll.qlCalendarAdvance(Calendar,X3247,NDays&amp;"D")</f>
        <v>#NAME?</v>
      </c>
      <c r="Z3247" s="680" t="e">
        <f ca="1"/>
        <v>#N/A</v>
      </c>
      <c r="AA3247" s="685"/>
      <c r="AB3247" s="684"/>
    </row>
    <row r="3248" spans="22:28" x14ac:dyDescent="0.2">
      <c r="V3248" s="687"/>
      <c r="W3248" s="686" t="str">
        <f t="shared" si="57"/>
        <v>1w</v>
      </c>
      <c r="X3248" s="682" t="e">
        <f ca="1">_xll.qlCalendarAdvance(Calendar,X3247,W3248,"f",FALSE)</f>
        <v>#NAME?</v>
      </c>
      <c r="Y3248" s="681" t="e">
        <f ca="1">_xll.qlCalendarAdvance(Calendar,X3248,NDays&amp;"D")</f>
        <v>#NAME?</v>
      </c>
      <c r="Z3248" s="680" t="e">
        <f ca="1"/>
        <v>#N/A</v>
      </c>
      <c r="AA3248" s="685"/>
      <c r="AB3248" s="684"/>
    </row>
    <row r="3249" spans="22:28" x14ac:dyDescent="0.2">
      <c r="V3249" s="687"/>
      <c r="W3249" s="686" t="str">
        <f t="shared" si="57"/>
        <v>1w</v>
      </c>
      <c r="X3249" s="682" t="e">
        <f ca="1">_xll.qlCalendarAdvance(Calendar,X3248,W3249,"f",FALSE)</f>
        <v>#NAME?</v>
      </c>
      <c r="Y3249" s="681" t="e">
        <f ca="1">_xll.qlCalendarAdvance(Calendar,X3249,NDays&amp;"D")</f>
        <v>#NAME?</v>
      </c>
      <c r="Z3249" s="680" t="e">
        <f ca="1"/>
        <v>#N/A</v>
      </c>
      <c r="AA3249" s="685"/>
      <c r="AB3249" s="684"/>
    </row>
    <row r="3250" spans="22:28" x14ac:dyDescent="0.2">
      <c r="V3250" s="687"/>
      <c r="W3250" s="686" t="str">
        <f t="shared" si="57"/>
        <v>1w</v>
      </c>
      <c r="X3250" s="682" t="e">
        <f ca="1">_xll.qlCalendarAdvance(Calendar,X3249,W3250,"f",FALSE)</f>
        <v>#NAME?</v>
      </c>
      <c r="Y3250" s="681" t="e">
        <f ca="1">_xll.qlCalendarAdvance(Calendar,X3250,NDays&amp;"D")</f>
        <v>#NAME?</v>
      </c>
      <c r="Z3250" s="680" t="e">
        <f ca="1"/>
        <v>#N/A</v>
      </c>
      <c r="AA3250" s="685"/>
      <c r="AB3250" s="684"/>
    </row>
    <row r="3251" spans="22:28" x14ac:dyDescent="0.2">
      <c r="V3251" s="687"/>
      <c r="W3251" s="686" t="str">
        <f t="shared" si="57"/>
        <v>1w</v>
      </c>
      <c r="X3251" s="682" t="e">
        <f ca="1">_xll.qlCalendarAdvance(Calendar,X3250,W3251,"f",FALSE)</f>
        <v>#NAME?</v>
      </c>
      <c r="Y3251" s="681" t="e">
        <f ca="1">_xll.qlCalendarAdvance(Calendar,X3251,NDays&amp;"D")</f>
        <v>#NAME?</v>
      </c>
      <c r="Z3251" s="680" t="e">
        <f ca="1"/>
        <v>#N/A</v>
      </c>
      <c r="AA3251" s="685"/>
      <c r="AB3251" s="684"/>
    </row>
    <row r="3252" spans="22:28" x14ac:dyDescent="0.2">
      <c r="V3252" s="687"/>
      <c r="W3252" s="686" t="str">
        <f t="shared" si="57"/>
        <v>1w</v>
      </c>
      <c r="X3252" s="682" t="e">
        <f ca="1">_xll.qlCalendarAdvance(Calendar,X3251,W3252,"f",FALSE)</f>
        <v>#NAME?</v>
      </c>
      <c r="Y3252" s="681" t="e">
        <f ca="1">_xll.qlCalendarAdvance(Calendar,X3252,NDays&amp;"D")</f>
        <v>#NAME?</v>
      </c>
      <c r="Z3252" s="680" t="e">
        <f ca="1"/>
        <v>#N/A</v>
      </c>
      <c r="AA3252" s="685"/>
      <c r="AB3252" s="684"/>
    </row>
    <row r="3253" spans="22:28" x14ac:dyDescent="0.2">
      <c r="V3253" s="687"/>
      <c r="W3253" s="686" t="str">
        <f t="shared" si="57"/>
        <v>1w</v>
      </c>
      <c r="X3253" s="682" t="e">
        <f ca="1">_xll.qlCalendarAdvance(Calendar,X3252,W3253,"f",FALSE)</f>
        <v>#NAME?</v>
      </c>
      <c r="Y3253" s="681" t="e">
        <f ca="1">_xll.qlCalendarAdvance(Calendar,X3253,NDays&amp;"D")</f>
        <v>#NAME?</v>
      </c>
      <c r="Z3253" s="680" t="e">
        <f ca="1"/>
        <v>#N/A</v>
      </c>
      <c r="AA3253" s="685"/>
      <c r="AB3253" s="684"/>
    </row>
    <row r="3254" spans="22:28" x14ac:dyDescent="0.2">
      <c r="V3254" s="687"/>
      <c r="W3254" s="686" t="str">
        <f t="shared" si="57"/>
        <v>1w</v>
      </c>
      <c r="X3254" s="682" t="e">
        <f ca="1">_xll.qlCalendarAdvance(Calendar,X3253,W3254,"f",FALSE)</f>
        <v>#NAME?</v>
      </c>
      <c r="Y3254" s="681" t="e">
        <f ca="1">_xll.qlCalendarAdvance(Calendar,X3254,NDays&amp;"D")</f>
        <v>#NAME?</v>
      </c>
      <c r="Z3254" s="680" t="e">
        <f ca="1"/>
        <v>#N/A</v>
      </c>
      <c r="AA3254" s="685"/>
      <c r="AB3254" s="684"/>
    </row>
    <row r="3255" spans="22:28" x14ac:dyDescent="0.2">
      <c r="V3255" s="687"/>
      <c r="W3255" s="686" t="str">
        <f t="shared" si="57"/>
        <v>1w</v>
      </c>
      <c r="X3255" s="682" t="e">
        <f ca="1">_xll.qlCalendarAdvance(Calendar,X3254,W3255,"f",FALSE)</f>
        <v>#NAME?</v>
      </c>
      <c r="Y3255" s="681" t="e">
        <f ca="1">_xll.qlCalendarAdvance(Calendar,X3255,NDays&amp;"D")</f>
        <v>#NAME?</v>
      </c>
      <c r="Z3255" s="680" t="e">
        <f ca="1"/>
        <v>#N/A</v>
      </c>
      <c r="AA3255" s="685"/>
      <c r="AB3255" s="684"/>
    </row>
    <row r="3256" spans="22:28" x14ac:dyDescent="0.2">
      <c r="V3256" s="687"/>
      <c r="W3256" s="686" t="str">
        <f t="shared" si="57"/>
        <v>1w</v>
      </c>
      <c r="X3256" s="682" t="e">
        <f ca="1">_xll.qlCalendarAdvance(Calendar,X3255,W3256,"f",FALSE)</f>
        <v>#NAME?</v>
      </c>
      <c r="Y3256" s="681" t="e">
        <f ca="1">_xll.qlCalendarAdvance(Calendar,X3256,NDays&amp;"D")</f>
        <v>#NAME?</v>
      </c>
      <c r="Z3256" s="680" t="e">
        <f ca="1"/>
        <v>#N/A</v>
      </c>
      <c r="AA3256" s="685"/>
      <c r="AB3256" s="684"/>
    </row>
    <row r="3257" spans="22:28" x14ac:dyDescent="0.2">
      <c r="V3257" s="687"/>
      <c r="W3257" s="686" t="str">
        <f t="shared" si="57"/>
        <v>1w</v>
      </c>
      <c r="X3257" s="682" t="e">
        <f ca="1">_xll.qlCalendarAdvance(Calendar,X3256,W3257,"f",FALSE)</f>
        <v>#NAME?</v>
      </c>
      <c r="Y3257" s="681" t="e">
        <f ca="1">_xll.qlCalendarAdvance(Calendar,X3257,NDays&amp;"D")</f>
        <v>#NAME?</v>
      </c>
      <c r="Z3257" s="680" t="e">
        <f ca="1"/>
        <v>#N/A</v>
      </c>
      <c r="AA3257" s="685"/>
      <c r="AB3257" s="684"/>
    </row>
    <row r="3258" spans="22:28" x14ac:dyDescent="0.2">
      <c r="V3258" s="687"/>
      <c r="W3258" s="686" t="str">
        <f t="shared" si="57"/>
        <v>1w</v>
      </c>
      <c r="X3258" s="682" t="e">
        <f ca="1">_xll.qlCalendarAdvance(Calendar,X3257,W3258,"f",FALSE)</f>
        <v>#NAME?</v>
      </c>
      <c r="Y3258" s="681" t="e">
        <f ca="1">_xll.qlCalendarAdvance(Calendar,X3258,NDays&amp;"D")</f>
        <v>#NAME?</v>
      </c>
      <c r="Z3258" s="680" t="e">
        <f ca="1"/>
        <v>#N/A</v>
      </c>
      <c r="AA3258" s="685"/>
      <c r="AB3258" s="684"/>
    </row>
    <row r="3259" spans="22:28" x14ac:dyDescent="0.2">
      <c r="V3259" s="687"/>
      <c r="W3259" s="686" t="str">
        <f t="shared" si="57"/>
        <v>1w</v>
      </c>
      <c r="X3259" s="682" t="e">
        <f ca="1">_xll.qlCalendarAdvance(Calendar,X3258,W3259,"f",FALSE)</f>
        <v>#NAME?</v>
      </c>
      <c r="Y3259" s="681" t="e">
        <f ca="1">_xll.qlCalendarAdvance(Calendar,X3259,NDays&amp;"D")</f>
        <v>#NAME?</v>
      </c>
      <c r="Z3259" s="680" t="e">
        <f ca="1"/>
        <v>#N/A</v>
      </c>
      <c r="AA3259" s="685"/>
      <c r="AB3259" s="684"/>
    </row>
    <row r="3260" spans="22:28" x14ac:dyDescent="0.2">
      <c r="V3260" s="687"/>
      <c r="W3260" s="686" t="str">
        <f t="shared" si="57"/>
        <v>1w</v>
      </c>
      <c r="X3260" s="682" t="e">
        <f ca="1">_xll.qlCalendarAdvance(Calendar,X3259,W3260,"f",FALSE)</f>
        <v>#NAME?</v>
      </c>
      <c r="Y3260" s="681" t="e">
        <f ca="1">_xll.qlCalendarAdvance(Calendar,X3260,NDays&amp;"D")</f>
        <v>#NAME?</v>
      </c>
      <c r="Z3260" s="680" t="e">
        <f ca="1"/>
        <v>#N/A</v>
      </c>
      <c r="AA3260" s="685"/>
      <c r="AB3260" s="684"/>
    </row>
    <row r="3261" spans="22:28" x14ac:dyDescent="0.2">
      <c r="V3261" s="687"/>
      <c r="W3261" s="686" t="str">
        <f t="shared" si="57"/>
        <v>1w</v>
      </c>
      <c r="X3261" s="682" t="e">
        <f ca="1">_xll.qlCalendarAdvance(Calendar,X3260,W3261,"f",FALSE)</f>
        <v>#NAME?</v>
      </c>
      <c r="Y3261" s="681" t="e">
        <f ca="1">_xll.qlCalendarAdvance(Calendar,X3261,NDays&amp;"D")</f>
        <v>#NAME?</v>
      </c>
      <c r="Z3261" s="680" t="e">
        <f ca="1"/>
        <v>#N/A</v>
      </c>
      <c r="AA3261" s="685"/>
      <c r="AB3261" s="684"/>
    </row>
    <row r="3262" spans="22:28" x14ac:dyDescent="0.2">
      <c r="V3262" s="687"/>
      <c r="W3262" s="686" t="str">
        <f t="shared" si="57"/>
        <v>1w</v>
      </c>
      <c r="X3262" s="682" t="e">
        <f ca="1">_xll.qlCalendarAdvance(Calendar,X3261,W3262,"f",FALSE)</f>
        <v>#NAME?</v>
      </c>
      <c r="Y3262" s="681" t="e">
        <f ca="1">_xll.qlCalendarAdvance(Calendar,X3262,NDays&amp;"D")</f>
        <v>#NAME?</v>
      </c>
      <c r="Z3262" s="680" t="e">
        <f ca="1"/>
        <v>#N/A</v>
      </c>
      <c r="AA3262" s="685"/>
      <c r="AB3262" s="684"/>
    </row>
    <row r="3263" spans="22:28" x14ac:dyDescent="0.2">
      <c r="V3263" s="687"/>
      <c r="W3263" s="686" t="str">
        <f t="shared" si="57"/>
        <v>1w</v>
      </c>
      <c r="X3263" s="682" t="e">
        <f ca="1">_xll.qlCalendarAdvance(Calendar,X3262,W3263,"f",FALSE)</f>
        <v>#NAME?</v>
      </c>
      <c r="Y3263" s="681" t="e">
        <f ca="1">_xll.qlCalendarAdvance(Calendar,X3263,NDays&amp;"D")</f>
        <v>#NAME?</v>
      </c>
      <c r="Z3263" s="680" t="e">
        <f ca="1"/>
        <v>#N/A</v>
      </c>
      <c r="AA3263" s="685"/>
      <c r="AB3263" s="684"/>
    </row>
    <row r="3264" spans="22:28" x14ac:dyDescent="0.2">
      <c r="V3264" s="687"/>
      <c r="W3264" s="686" t="str">
        <f t="shared" si="57"/>
        <v>1w</v>
      </c>
      <c r="X3264" s="682" t="e">
        <f ca="1">_xll.qlCalendarAdvance(Calendar,X3263,W3264,"f",FALSE)</f>
        <v>#NAME?</v>
      </c>
      <c r="Y3264" s="681" t="e">
        <f ca="1">_xll.qlCalendarAdvance(Calendar,X3264,NDays&amp;"D")</f>
        <v>#NAME?</v>
      </c>
      <c r="Z3264" s="680" t="e">
        <f ca="1"/>
        <v>#N/A</v>
      </c>
      <c r="AA3264" s="685"/>
      <c r="AB3264" s="684"/>
    </row>
    <row r="3265" spans="22:28" x14ac:dyDescent="0.2">
      <c r="V3265" s="687"/>
      <c r="W3265" s="686" t="str">
        <f t="shared" si="57"/>
        <v>1w</v>
      </c>
      <c r="X3265" s="682" t="e">
        <f ca="1">_xll.qlCalendarAdvance(Calendar,X3264,W3265,"f",FALSE)</f>
        <v>#NAME?</v>
      </c>
      <c r="Y3265" s="681" t="e">
        <f ca="1">_xll.qlCalendarAdvance(Calendar,X3265,NDays&amp;"D")</f>
        <v>#NAME?</v>
      </c>
      <c r="Z3265" s="680" t="e">
        <f ca="1"/>
        <v>#N/A</v>
      </c>
      <c r="AA3265" s="685"/>
      <c r="AB3265" s="684"/>
    </row>
    <row r="3266" spans="22:28" x14ac:dyDescent="0.2">
      <c r="V3266" s="687"/>
      <c r="W3266" s="686" t="str">
        <f t="shared" si="57"/>
        <v>1w</v>
      </c>
      <c r="X3266" s="682" t="e">
        <f ca="1">_xll.qlCalendarAdvance(Calendar,X3265,W3266,"f",FALSE)</f>
        <v>#NAME?</v>
      </c>
      <c r="Y3266" s="681" t="e">
        <f ca="1">_xll.qlCalendarAdvance(Calendar,X3266,NDays&amp;"D")</f>
        <v>#NAME?</v>
      </c>
      <c r="Z3266" s="680" t="e">
        <f ca="1"/>
        <v>#N/A</v>
      </c>
      <c r="AA3266" s="685"/>
      <c r="AB3266" s="684"/>
    </row>
    <row r="3267" spans="22:28" x14ac:dyDescent="0.2">
      <c r="V3267" s="687"/>
      <c r="W3267" s="686" t="str">
        <f t="shared" si="57"/>
        <v>1w</v>
      </c>
      <c r="X3267" s="682" t="e">
        <f ca="1">_xll.qlCalendarAdvance(Calendar,X3266,W3267,"f",FALSE)</f>
        <v>#NAME?</v>
      </c>
      <c r="Y3267" s="681" t="e">
        <f ca="1">_xll.qlCalendarAdvance(Calendar,X3267,NDays&amp;"D")</f>
        <v>#NAME?</v>
      </c>
      <c r="Z3267" s="680" t="e">
        <f ca="1"/>
        <v>#N/A</v>
      </c>
      <c r="AA3267" s="685"/>
      <c r="AB3267" s="684"/>
    </row>
    <row r="3268" spans="22:28" x14ac:dyDescent="0.2">
      <c r="V3268" s="687"/>
      <c r="W3268" s="686" t="str">
        <f t="shared" si="57"/>
        <v>1w</v>
      </c>
      <c r="X3268" s="682" t="e">
        <f ca="1">_xll.qlCalendarAdvance(Calendar,X3267,W3268,"f",FALSE)</f>
        <v>#NAME?</v>
      </c>
      <c r="Y3268" s="681" t="e">
        <f ca="1">_xll.qlCalendarAdvance(Calendar,X3268,NDays&amp;"D")</f>
        <v>#NAME?</v>
      </c>
      <c r="Z3268" s="680" t="e">
        <f ca="1"/>
        <v>#N/A</v>
      </c>
      <c r="AA3268" s="685"/>
      <c r="AB3268" s="684"/>
    </row>
    <row r="3269" spans="22:28" x14ac:dyDescent="0.2">
      <c r="V3269" s="687"/>
      <c r="W3269" s="686" t="str">
        <f t="shared" si="57"/>
        <v>1w</v>
      </c>
      <c r="X3269" s="682" t="e">
        <f ca="1">_xll.qlCalendarAdvance(Calendar,X3268,W3269,"f",FALSE)</f>
        <v>#NAME?</v>
      </c>
      <c r="Y3269" s="681" t="e">
        <f ca="1">_xll.qlCalendarAdvance(Calendar,X3269,NDays&amp;"D")</f>
        <v>#NAME?</v>
      </c>
      <c r="Z3269" s="680" t="e">
        <f ca="1"/>
        <v>#N/A</v>
      </c>
      <c r="AA3269" s="685"/>
      <c r="AB3269" s="684"/>
    </row>
    <row r="3270" spans="22:28" x14ac:dyDescent="0.2">
      <c r="V3270" s="687"/>
      <c r="W3270" s="686" t="str">
        <f t="shared" si="57"/>
        <v>1w</v>
      </c>
      <c r="X3270" s="682" t="e">
        <f ca="1">_xll.qlCalendarAdvance(Calendar,X3269,W3270,"f",FALSE)</f>
        <v>#NAME?</v>
      </c>
      <c r="Y3270" s="681" t="e">
        <f ca="1">_xll.qlCalendarAdvance(Calendar,X3270,NDays&amp;"D")</f>
        <v>#NAME?</v>
      </c>
      <c r="Z3270" s="680" t="e">
        <f ca="1"/>
        <v>#N/A</v>
      </c>
      <c r="AA3270" s="685"/>
      <c r="AB3270" s="684"/>
    </row>
    <row r="3271" spans="22:28" x14ac:dyDescent="0.2">
      <c r="V3271" s="687"/>
      <c r="W3271" s="686" t="str">
        <f t="shared" si="57"/>
        <v>1w</v>
      </c>
      <c r="X3271" s="682" t="e">
        <f ca="1">_xll.qlCalendarAdvance(Calendar,X3270,W3271,"f",FALSE)</f>
        <v>#NAME?</v>
      </c>
      <c r="Y3271" s="681" t="e">
        <f ca="1">_xll.qlCalendarAdvance(Calendar,X3271,NDays&amp;"D")</f>
        <v>#NAME?</v>
      </c>
      <c r="Z3271" s="680" t="e">
        <f ca="1"/>
        <v>#N/A</v>
      </c>
      <c r="AA3271" s="685"/>
      <c r="AB3271" s="684"/>
    </row>
    <row r="3272" spans="22:28" x14ac:dyDescent="0.2">
      <c r="V3272" s="687"/>
      <c r="W3272" s="686" t="str">
        <f t="shared" si="57"/>
        <v>1w</v>
      </c>
      <c r="X3272" s="682" t="e">
        <f ca="1">_xll.qlCalendarAdvance(Calendar,X3271,W3272,"f",FALSE)</f>
        <v>#NAME?</v>
      </c>
      <c r="Y3272" s="681" t="e">
        <f ca="1">_xll.qlCalendarAdvance(Calendar,X3272,NDays&amp;"D")</f>
        <v>#NAME?</v>
      </c>
      <c r="Z3272" s="680" t="e">
        <f ca="1"/>
        <v>#N/A</v>
      </c>
      <c r="AA3272" s="685"/>
      <c r="AB3272" s="684"/>
    </row>
    <row r="3273" spans="22:28" x14ac:dyDescent="0.2">
      <c r="V3273" s="687"/>
      <c r="W3273" s="686" t="str">
        <f t="shared" si="57"/>
        <v>1w</v>
      </c>
      <c r="X3273" s="682" t="e">
        <f ca="1">_xll.qlCalendarAdvance(Calendar,X3272,W3273,"f",FALSE)</f>
        <v>#NAME?</v>
      </c>
      <c r="Y3273" s="681" t="e">
        <f ca="1">_xll.qlCalendarAdvance(Calendar,X3273,NDays&amp;"D")</f>
        <v>#NAME?</v>
      </c>
      <c r="Z3273" s="680" t="e">
        <f ca="1"/>
        <v>#N/A</v>
      </c>
      <c r="AA3273" s="685"/>
      <c r="AB3273" s="684"/>
    </row>
    <row r="3274" spans="22:28" x14ac:dyDescent="0.2">
      <c r="V3274" s="687"/>
      <c r="W3274" s="686" t="str">
        <f t="shared" si="57"/>
        <v>1w</v>
      </c>
      <c r="X3274" s="682" t="e">
        <f ca="1">_xll.qlCalendarAdvance(Calendar,X3273,W3274,"f",FALSE)</f>
        <v>#NAME?</v>
      </c>
      <c r="Y3274" s="681" t="e">
        <f ca="1">_xll.qlCalendarAdvance(Calendar,X3274,NDays&amp;"D")</f>
        <v>#NAME?</v>
      </c>
      <c r="Z3274" s="680" t="e">
        <f ca="1"/>
        <v>#N/A</v>
      </c>
      <c r="AA3274" s="685"/>
      <c r="AB3274" s="684"/>
    </row>
    <row r="3275" spans="22:28" x14ac:dyDescent="0.2">
      <c r="V3275" s="687"/>
      <c r="W3275" s="686" t="str">
        <f t="shared" si="57"/>
        <v>1w</v>
      </c>
      <c r="X3275" s="682" t="e">
        <f ca="1">_xll.qlCalendarAdvance(Calendar,X3274,W3275,"f",FALSE)</f>
        <v>#NAME?</v>
      </c>
      <c r="Y3275" s="681" t="e">
        <f ca="1">_xll.qlCalendarAdvance(Calendar,X3275,NDays&amp;"D")</f>
        <v>#NAME?</v>
      </c>
      <c r="Z3275" s="680" t="e">
        <f ca="1"/>
        <v>#N/A</v>
      </c>
      <c r="AA3275" s="685"/>
      <c r="AB3275" s="684"/>
    </row>
    <row r="3276" spans="22:28" x14ac:dyDescent="0.2">
      <c r="V3276" s="687"/>
      <c r="W3276" s="686" t="str">
        <f t="shared" si="57"/>
        <v>1w</v>
      </c>
      <c r="X3276" s="682" t="e">
        <f ca="1">_xll.qlCalendarAdvance(Calendar,X3275,W3276,"f",FALSE)</f>
        <v>#NAME?</v>
      </c>
      <c r="Y3276" s="681" t="e">
        <f ca="1">_xll.qlCalendarAdvance(Calendar,X3276,NDays&amp;"D")</f>
        <v>#NAME?</v>
      </c>
      <c r="Z3276" s="680" t="e">
        <f ca="1"/>
        <v>#N/A</v>
      </c>
      <c r="AA3276" s="685"/>
      <c r="AB3276" s="684"/>
    </row>
    <row r="3277" spans="22:28" x14ac:dyDescent="0.2">
      <c r="V3277" s="687"/>
      <c r="W3277" s="686" t="str">
        <f t="shared" si="57"/>
        <v>1w</v>
      </c>
      <c r="X3277" s="682" t="e">
        <f ca="1">_xll.qlCalendarAdvance(Calendar,X3276,W3277,"f",FALSE)</f>
        <v>#NAME?</v>
      </c>
      <c r="Y3277" s="681" t="e">
        <f ca="1">_xll.qlCalendarAdvance(Calendar,X3277,NDays&amp;"D")</f>
        <v>#NAME?</v>
      </c>
      <c r="Z3277" s="680" t="e">
        <f ca="1"/>
        <v>#N/A</v>
      </c>
      <c r="AA3277" s="685"/>
      <c r="AB3277" s="684"/>
    </row>
    <row r="3278" spans="22:28" x14ac:dyDescent="0.2">
      <c r="V3278" s="687"/>
      <c r="W3278" s="686" t="str">
        <f t="shared" si="57"/>
        <v>1w</v>
      </c>
      <c r="X3278" s="682" t="e">
        <f ca="1">_xll.qlCalendarAdvance(Calendar,X3277,W3278,"f",FALSE)</f>
        <v>#NAME?</v>
      </c>
      <c r="Y3278" s="681" t="e">
        <f ca="1">_xll.qlCalendarAdvance(Calendar,X3278,NDays&amp;"D")</f>
        <v>#NAME?</v>
      </c>
      <c r="Z3278" s="680" t="e">
        <f ca="1"/>
        <v>#N/A</v>
      </c>
      <c r="AA3278" s="685"/>
      <c r="AB3278" s="684"/>
    </row>
    <row r="3279" spans="22:28" x14ac:dyDescent="0.2">
      <c r="V3279" s="687"/>
      <c r="W3279" s="686" t="str">
        <f t="shared" si="57"/>
        <v>1w</v>
      </c>
      <c r="X3279" s="682" t="e">
        <f ca="1">_xll.qlCalendarAdvance(Calendar,X3278,W3279,"f",FALSE)</f>
        <v>#NAME?</v>
      </c>
      <c r="Y3279" s="681" t="e">
        <f ca="1">_xll.qlCalendarAdvance(Calendar,X3279,NDays&amp;"D")</f>
        <v>#NAME?</v>
      </c>
      <c r="Z3279" s="680" t="e">
        <f ca="1"/>
        <v>#N/A</v>
      </c>
      <c r="AA3279" s="685"/>
      <c r="AB3279" s="684"/>
    </row>
    <row r="3280" spans="22:28" x14ac:dyDescent="0.2">
      <c r="V3280" s="687"/>
      <c r="W3280" s="686" t="str">
        <f t="shared" si="57"/>
        <v>1w</v>
      </c>
      <c r="X3280" s="682" t="e">
        <f ca="1">_xll.qlCalendarAdvance(Calendar,X3279,W3280,"f",FALSE)</f>
        <v>#NAME?</v>
      </c>
      <c r="Y3280" s="681" t="e">
        <f ca="1">_xll.qlCalendarAdvance(Calendar,X3280,NDays&amp;"D")</f>
        <v>#NAME?</v>
      </c>
      <c r="Z3280" s="680" t="e">
        <f ca="1"/>
        <v>#N/A</v>
      </c>
      <c r="AA3280" s="685"/>
      <c r="AB3280" s="684"/>
    </row>
    <row r="3281" spans="22:28" x14ac:dyDescent="0.2">
      <c r="V3281" s="687"/>
      <c r="W3281" s="686" t="str">
        <f t="shared" si="57"/>
        <v>1w</v>
      </c>
      <c r="X3281" s="682" t="e">
        <f ca="1">_xll.qlCalendarAdvance(Calendar,X3280,W3281,"f",FALSE)</f>
        <v>#NAME?</v>
      </c>
      <c r="Y3281" s="681" t="e">
        <f ca="1">_xll.qlCalendarAdvance(Calendar,X3281,NDays&amp;"D")</f>
        <v>#NAME?</v>
      </c>
      <c r="Z3281" s="680" t="e">
        <f ca="1"/>
        <v>#N/A</v>
      </c>
      <c r="AA3281" s="685"/>
      <c r="AB3281" s="684"/>
    </row>
    <row r="3282" spans="22:28" x14ac:dyDescent="0.2">
      <c r="V3282" s="687"/>
      <c r="W3282" s="686" t="str">
        <f t="shared" ref="W3282:W3345" si="58">W3281</f>
        <v>1w</v>
      </c>
      <c r="X3282" s="682" t="e">
        <f ca="1">_xll.qlCalendarAdvance(Calendar,X3281,W3282,"f",FALSE)</f>
        <v>#NAME?</v>
      </c>
      <c r="Y3282" s="681" t="e">
        <f ca="1">_xll.qlCalendarAdvance(Calendar,X3282,NDays&amp;"D")</f>
        <v>#NAME?</v>
      </c>
      <c r="Z3282" s="680" t="e">
        <f ca="1"/>
        <v>#N/A</v>
      </c>
      <c r="AA3282" s="685"/>
      <c r="AB3282" s="684"/>
    </row>
    <row r="3283" spans="22:28" x14ac:dyDescent="0.2">
      <c r="V3283" s="687"/>
      <c r="W3283" s="686" t="str">
        <f t="shared" si="58"/>
        <v>1w</v>
      </c>
      <c r="X3283" s="682" t="e">
        <f ca="1">_xll.qlCalendarAdvance(Calendar,X3282,W3283,"f",FALSE)</f>
        <v>#NAME?</v>
      </c>
      <c r="Y3283" s="681" t="e">
        <f ca="1">_xll.qlCalendarAdvance(Calendar,X3283,NDays&amp;"D")</f>
        <v>#NAME?</v>
      </c>
      <c r="Z3283" s="680" t="e">
        <f ca="1"/>
        <v>#N/A</v>
      </c>
      <c r="AA3283" s="685"/>
      <c r="AB3283" s="684"/>
    </row>
    <row r="3284" spans="22:28" x14ac:dyDescent="0.2">
      <c r="V3284" s="687"/>
      <c r="W3284" s="686" t="str">
        <f t="shared" si="58"/>
        <v>1w</v>
      </c>
      <c r="X3284" s="682" t="e">
        <f ca="1">_xll.qlCalendarAdvance(Calendar,X3283,W3284,"f",FALSE)</f>
        <v>#NAME?</v>
      </c>
      <c r="Y3284" s="681" t="e">
        <f ca="1">_xll.qlCalendarAdvance(Calendar,X3284,NDays&amp;"D")</f>
        <v>#NAME?</v>
      </c>
      <c r="Z3284" s="680" t="e">
        <f ca="1"/>
        <v>#N/A</v>
      </c>
      <c r="AA3284" s="685"/>
      <c r="AB3284" s="684"/>
    </row>
    <row r="3285" spans="22:28" x14ac:dyDescent="0.2">
      <c r="V3285" s="687"/>
      <c r="W3285" s="686" t="str">
        <f t="shared" si="58"/>
        <v>1w</v>
      </c>
      <c r="X3285" s="682" t="e">
        <f ca="1">_xll.qlCalendarAdvance(Calendar,X3284,W3285,"f",FALSE)</f>
        <v>#NAME?</v>
      </c>
      <c r="Y3285" s="681" t="e">
        <f ca="1">_xll.qlCalendarAdvance(Calendar,X3285,NDays&amp;"D")</f>
        <v>#NAME?</v>
      </c>
      <c r="Z3285" s="680" t="e">
        <f ca="1"/>
        <v>#N/A</v>
      </c>
      <c r="AA3285" s="685"/>
      <c r="AB3285" s="684"/>
    </row>
    <row r="3286" spans="22:28" x14ac:dyDescent="0.2">
      <c r="V3286" s="687"/>
      <c r="W3286" s="686" t="str">
        <f t="shared" si="58"/>
        <v>1w</v>
      </c>
      <c r="X3286" s="682" t="e">
        <f ca="1">_xll.qlCalendarAdvance(Calendar,X3285,W3286,"f",FALSE)</f>
        <v>#NAME?</v>
      </c>
      <c r="Y3286" s="681" t="e">
        <f ca="1">_xll.qlCalendarAdvance(Calendar,X3286,NDays&amp;"D")</f>
        <v>#NAME?</v>
      </c>
      <c r="Z3286" s="680" t="e">
        <f ca="1"/>
        <v>#N/A</v>
      </c>
      <c r="AA3286" s="685"/>
      <c r="AB3286" s="684"/>
    </row>
    <row r="3287" spans="22:28" x14ac:dyDescent="0.2">
      <c r="V3287" s="687"/>
      <c r="W3287" s="686" t="str">
        <f t="shared" si="58"/>
        <v>1w</v>
      </c>
      <c r="X3287" s="682" t="e">
        <f ca="1">_xll.qlCalendarAdvance(Calendar,X3286,W3287,"f",FALSE)</f>
        <v>#NAME?</v>
      </c>
      <c r="Y3287" s="681" t="e">
        <f ca="1">_xll.qlCalendarAdvance(Calendar,X3287,NDays&amp;"D")</f>
        <v>#NAME?</v>
      </c>
      <c r="Z3287" s="680" t="e">
        <f ca="1"/>
        <v>#N/A</v>
      </c>
      <c r="AA3287" s="685"/>
      <c r="AB3287" s="684"/>
    </row>
    <row r="3288" spans="22:28" x14ac:dyDescent="0.2">
      <c r="V3288" s="687"/>
      <c r="W3288" s="686" t="str">
        <f t="shared" si="58"/>
        <v>1w</v>
      </c>
      <c r="X3288" s="682" t="e">
        <f ca="1">_xll.qlCalendarAdvance(Calendar,X3287,W3288,"f",FALSE)</f>
        <v>#NAME?</v>
      </c>
      <c r="Y3288" s="681" t="e">
        <f ca="1">_xll.qlCalendarAdvance(Calendar,X3288,NDays&amp;"D")</f>
        <v>#NAME?</v>
      </c>
      <c r="Z3288" s="680" t="e">
        <f ca="1"/>
        <v>#N/A</v>
      </c>
      <c r="AA3288" s="685"/>
      <c r="AB3288" s="684"/>
    </row>
    <row r="3289" spans="22:28" x14ac:dyDescent="0.2">
      <c r="V3289" s="687"/>
      <c r="W3289" s="686" t="str">
        <f t="shared" si="58"/>
        <v>1w</v>
      </c>
      <c r="X3289" s="682" t="e">
        <f ca="1">_xll.qlCalendarAdvance(Calendar,X3288,W3289,"f",FALSE)</f>
        <v>#NAME?</v>
      </c>
      <c r="Y3289" s="681" t="e">
        <f ca="1">_xll.qlCalendarAdvance(Calendar,X3289,NDays&amp;"D")</f>
        <v>#NAME?</v>
      </c>
      <c r="Z3289" s="680" t="e">
        <f ca="1"/>
        <v>#N/A</v>
      </c>
      <c r="AA3289" s="685"/>
      <c r="AB3289" s="684"/>
    </row>
    <row r="3290" spans="22:28" x14ac:dyDescent="0.2">
      <c r="V3290" s="687"/>
      <c r="W3290" s="686" t="str">
        <f t="shared" si="58"/>
        <v>1w</v>
      </c>
      <c r="X3290" s="682" t="e">
        <f ca="1">_xll.qlCalendarAdvance(Calendar,X3289,W3290,"f",FALSE)</f>
        <v>#NAME?</v>
      </c>
      <c r="Y3290" s="681" t="e">
        <f ca="1">_xll.qlCalendarAdvance(Calendar,X3290,NDays&amp;"D")</f>
        <v>#NAME?</v>
      </c>
      <c r="Z3290" s="680" t="e">
        <f ca="1"/>
        <v>#N/A</v>
      </c>
      <c r="AA3290" s="685"/>
      <c r="AB3290" s="684"/>
    </row>
    <row r="3291" spans="22:28" x14ac:dyDescent="0.2">
      <c r="V3291" s="687"/>
      <c r="W3291" s="686" t="str">
        <f t="shared" si="58"/>
        <v>1w</v>
      </c>
      <c r="X3291" s="682" t="e">
        <f ca="1">_xll.qlCalendarAdvance(Calendar,X3290,W3291,"f",FALSE)</f>
        <v>#NAME?</v>
      </c>
      <c r="Y3291" s="681" t="e">
        <f ca="1">_xll.qlCalendarAdvance(Calendar,X3291,NDays&amp;"D")</f>
        <v>#NAME?</v>
      </c>
      <c r="Z3291" s="680" t="e">
        <f ca="1"/>
        <v>#N/A</v>
      </c>
      <c r="AA3291" s="685"/>
      <c r="AB3291" s="684"/>
    </row>
    <row r="3292" spans="22:28" x14ac:dyDescent="0.2">
      <c r="V3292" s="687"/>
      <c r="W3292" s="686" t="str">
        <f t="shared" si="58"/>
        <v>1w</v>
      </c>
      <c r="X3292" s="682" t="e">
        <f ca="1">_xll.qlCalendarAdvance(Calendar,X3291,W3292,"f",FALSE)</f>
        <v>#NAME?</v>
      </c>
      <c r="Y3292" s="681" t="e">
        <f ca="1">_xll.qlCalendarAdvance(Calendar,X3292,NDays&amp;"D")</f>
        <v>#NAME?</v>
      </c>
      <c r="Z3292" s="680" t="e">
        <f ca="1"/>
        <v>#N/A</v>
      </c>
      <c r="AA3292" s="685"/>
      <c r="AB3292" s="684"/>
    </row>
    <row r="3293" spans="22:28" x14ac:dyDescent="0.2">
      <c r="V3293" s="687"/>
      <c r="W3293" s="686" t="str">
        <f t="shared" si="58"/>
        <v>1w</v>
      </c>
      <c r="X3293" s="682" t="e">
        <f ca="1">_xll.qlCalendarAdvance(Calendar,X3292,W3293,"f",FALSE)</f>
        <v>#NAME?</v>
      </c>
      <c r="Y3293" s="681" t="e">
        <f ca="1">_xll.qlCalendarAdvance(Calendar,X3293,NDays&amp;"D")</f>
        <v>#NAME?</v>
      </c>
      <c r="Z3293" s="680" t="e">
        <f ca="1"/>
        <v>#N/A</v>
      </c>
      <c r="AA3293" s="685"/>
      <c r="AB3293" s="684"/>
    </row>
    <row r="3294" spans="22:28" x14ac:dyDescent="0.2">
      <c r="V3294" s="687"/>
      <c r="W3294" s="686" t="str">
        <f t="shared" si="58"/>
        <v>1w</v>
      </c>
      <c r="X3294" s="682" t="e">
        <f ca="1">_xll.qlCalendarAdvance(Calendar,X3293,W3294,"f",FALSE)</f>
        <v>#NAME?</v>
      </c>
      <c r="Y3294" s="681" t="e">
        <f ca="1">_xll.qlCalendarAdvance(Calendar,X3294,NDays&amp;"D")</f>
        <v>#NAME?</v>
      </c>
      <c r="Z3294" s="680" t="e">
        <f ca="1"/>
        <v>#N/A</v>
      </c>
      <c r="AA3294" s="685"/>
      <c r="AB3294" s="684"/>
    </row>
    <row r="3295" spans="22:28" x14ac:dyDescent="0.2">
      <c r="V3295" s="687"/>
      <c r="W3295" s="686" t="str">
        <f t="shared" si="58"/>
        <v>1w</v>
      </c>
      <c r="X3295" s="682" t="e">
        <f ca="1">_xll.qlCalendarAdvance(Calendar,X3294,W3295,"f",FALSE)</f>
        <v>#NAME?</v>
      </c>
      <c r="Y3295" s="681" t="e">
        <f ca="1">_xll.qlCalendarAdvance(Calendar,X3295,NDays&amp;"D")</f>
        <v>#NAME?</v>
      </c>
      <c r="Z3295" s="680" t="e">
        <f ca="1"/>
        <v>#N/A</v>
      </c>
      <c r="AA3295" s="685"/>
      <c r="AB3295" s="684"/>
    </row>
    <row r="3296" spans="22:28" x14ac:dyDescent="0.2">
      <c r="V3296" s="687"/>
      <c r="W3296" s="686" t="str">
        <f t="shared" si="58"/>
        <v>1w</v>
      </c>
      <c r="X3296" s="682" t="e">
        <f ca="1">_xll.qlCalendarAdvance(Calendar,X3295,W3296,"f",FALSE)</f>
        <v>#NAME?</v>
      </c>
      <c r="Y3296" s="681" t="e">
        <f ca="1">_xll.qlCalendarAdvance(Calendar,X3296,NDays&amp;"D")</f>
        <v>#NAME?</v>
      </c>
      <c r="Z3296" s="680" t="e">
        <f ca="1"/>
        <v>#N/A</v>
      </c>
      <c r="AA3296" s="685"/>
      <c r="AB3296" s="684"/>
    </row>
    <row r="3297" spans="22:28" x14ac:dyDescent="0.2">
      <c r="V3297" s="687"/>
      <c r="W3297" s="686" t="str">
        <f t="shared" si="58"/>
        <v>1w</v>
      </c>
      <c r="X3297" s="682" t="e">
        <f ca="1">_xll.qlCalendarAdvance(Calendar,X3296,W3297,"f",FALSE)</f>
        <v>#NAME?</v>
      </c>
      <c r="Y3297" s="681" t="e">
        <f ca="1">_xll.qlCalendarAdvance(Calendar,X3297,NDays&amp;"D")</f>
        <v>#NAME?</v>
      </c>
      <c r="Z3297" s="680" t="e">
        <f ca="1"/>
        <v>#N/A</v>
      </c>
      <c r="AA3297" s="685"/>
      <c r="AB3297" s="684"/>
    </row>
    <row r="3298" spans="22:28" x14ac:dyDescent="0.2">
      <c r="V3298" s="687"/>
      <c r="W3298" s="686" t="str">
        <f t="shared" si="58"/>
        <v>1w</v>
      </c>
      <c r="X3298" s="682" t="e">
        <f ca="1">_xll.qlCalendarAdvance(Calendar,X3297,W3298,"f",FALSE)</f>
        <v>#NAME?</v>
      </c>
      <c r="Y3298" s="681" t="e">
        <f ca="1">_xll.qlCalendarAdvance(Calendar,X3298,NDays&amp;"D")</f>
        <v>#NAME?</v>
      </c>
      <c r="Z3298" s="680" t="e">
        <f ca="1"/>
        <v>#N/A</v>
      </c>
      <c r="AA3298" s="685"/>
      <c r="AB3298" s="684"/>
    </row>
    <row r="3299" spans="22:28" x14ac:dyDescent="0.2">
      <c r="V3299" s="687"/>
      <c r="W3299" s="686" t="str">
        <f t="shared" si="58"/>
        <v>1w</v>
      </c>
      <c r="X3299" s="682" t="e">
        <f ca="1">_xll.qlCalendarAdvance(Calendar,X3298,W3299,"f",FALSE)</f>
        <v>#NAME?</v>
      </c>
      <c r="Y3299" s="681" t="e">
        <f ca="1">_xll.qlCalendarAdvance(Calendar,X3299,NDays&amp;"D")</f>
        <v>#NAME?</v>
      </c>
      <c r="Z3299" s="680" t="e">
        <f ca="1"/>
        <v>#N/A</v>
      </c>
      <c r="AA3299" s="685"/>
      <c r="AB3299" s="684"/>
    </row>
    <row r="3300" spans="22:28" x14ac:dyDescent="0.2">
      <c r="V3300" s="687"/>
      <c r="W3300" s="686" t="str">
        <f t="shared" si="58"/>
        <v>1w</v>
      </c>
      <c r="X3300" s="682" t="e">
        <f ca="1">_xll.qlCalendarAdvance(Calendar,X3299,W3300,"f",FALSE)</f>
        <v>#NAME?</v>
      </c>
      <c r="Y3300" s="681" t="e">
        <f ca="1">_xll.qlCalendarAdvance(Calendar,X3300,NDays&amp;"D")</f>
        <v>#NAME?</v>
      </c>
      <c r="Z3300" s="680" t="e">
        <f ca="1"/>
        <v>#N/A</v>
      </c>
      <c r="AA3300" s="685"/>
      <c r="AB3300" s="684"/>
    </row>
    <row r="3301" spans="22:28" x14ac:dyDescent="0.2">
      <c r="V3301" s="687"/>
      <c r="W3301" s="686" t="str">
        <f t="shared" si="58"/>
        <v>1w</v>
      </c>
      <c r="X3301" s="682" t="e">
        <f ca="1">_xll.qlCalendarAdvance(Calendar,X3300,W3301,"f",FALSE)</f>
        <v>#NAME?</v>
      </c>
      <c r="Y3301" s="681" t="e">
        <f ca="1">_xll.qlCalendarAdvance(Calendar,X3301,NDays&amp;"D")</f>
        <v>#NAME?</v>
      </c>
      <c r="Z3301" s="680" t="e">
        <f ca="1"/>
        <v>#N/A</v>
      </c>
      <c r="AA3301" s="685"/>
      <c r="AB3301" s="684"/>
    </row>
    <row r="3302" spans="22:28" x14ac:dyDescent="0.2">
      <c r="V3302" s="687"/>
      <c r="W3302" s="686" t="str">
        <f t="shared" si="58"/>
        <v>1w</v>
      </c>
      <c r="X3302" s="682" t="e">
        <f ca="1">_xll.qlCalendarAdvance(Calendar,X3301,W3302,"f",FALSE)</f>
        <v>#NAME?</v>
      </c>
      <c r="Y3302" s="681" t="e">
        <f ca="1">_xll.qlCalendarAdvance(Calendar,X3302,NDays&amp;"D")</f>
        <v>#NAME?</v>
      </c>
      <c r="Z3302" s="680" t="e">
        <f ca="1"/>
        <v>#N/A</v>
      </c>
      <c r="AA3302" s="685"/>
      <c r="AB3302" s="684"/>
    </row>
    <row r="3303" spans="22:28" x14ac:dyDescent="0.2">
      <c r="V3303" s="687"/>
      <c r="W3303" s="686" t="str">
        <f t="shared" si="58"/>
        <v>1w</v>
      </c>
      <c r="X3303" s="682" t="e">
        <f ca="1">_xll.qlCalendarAdvance(Calendar,X3302,W3303,"f",FALSE)</f>
        <v>#NAME?</v>
      </c>
      <c r="Y3303" s="681" t="e">
        <f ca="1">_xll.qlCalendarAdvance(Calendar,X3303,NDays&amp;"D")</f>
        <v>#NAME?</v>
      </c>
      <c r="Z3303" s="680" t="e">
        <f ca="1"/>
        <v>#N/A</v>
      </c>
      <c r="AA3303" s="685"/>
      <c r="AB3303" s="684"/>
    </row>
    <row r="3304" spans="22:28" x14ac:dyDescent="0.2">
      <c r="V3304" s="687"/>
      <c r="W3304" s="686" t="str">
        <f t="shared" si="58"/>
        <v>1w</v>
      </c>
      <c r="X3304" s="682" t="e">
        <f ca="1">_xll.qlCalendarAdvance(Calendar,X3303,W3304,"f",FALSE)</f>
        <v>#NAME?</v>
      </c>
      <c r="Y3304" s="681" t="e">
        <f ca="1">_xll.qlCalendarAdvance(Calendar,X3304,NDays&amp;"D")</f>
        <v>#NAME?</v>
      </c>
      <c r="Z3304" s="680" t="e">
        <f ca="1"/>
        <v>#N/A</v>
      </c>
      <c r="AA3304" s="685"/>
      <c r="AB3304" s="684"/>
    </row>
    <row r="3305" spans="22:28" x14ac:dyDescent="0.2">
      <c r="V3305" s="687"/>
      <c r="W3305" s="686" t="str">
        <f t="shared" si="58"/>
        <v>1w</v>
      </c>
      <c r="X3305" s="682" t="e">
        <f ca="1">_xll.qlCalendarAdvance(Calendar,X3304,W3305,"f",FALSE)</f>
        <v>#NAME?</v>
      </c>
      <c r="Y3305" s="681" t="e">
        <f ca="1">_xll.qlCalendarAdvance(Calendar,X3305,NDays&amp;"D")</f>
        <v>#NAME?</v>
      </c>
      <c r="Z3305" s="680" t="e">
        <f ca="1"/>
        <v>#N/A</v>
      </c>
      <c r="AA3305" s="685"/>
      <c r="AB3305" s="684"/>
    </row>
    <row r="3306" spans="22:28" x14ac:dyDescent="0.2">
      <c r="V3306" s="687"/>
      <c r="W3306" s="686" t="str">
        <f t="shared" si="58"/>
        <v>1w</v>
      </c>
      <c r="X3306" s="682" t="e">
        <f ca="1">_xll.qlCalendarAdvance(Calendar,X3305,W3306,"f",FALSE)</f>
        <v>#NAME?</v>
      </c>
      <c r="Y3306" s="681" t="e">
        <f ca="1">_xll.qlCalendarAdvance(Calendar,X3306,NDays&amp;"D")</f>
        <v>#NAME?</v>
      </c>
      <c r="Z3306" s="680" t="e">
        <f ca="1"/>
        <v>#N/A</v>
      </c>
      <c r="AA3306" s="685"/>
      <c r="AB3306" s="684"/>
    </row>
    <row r="3307" spans="22:28" x14ac:dyDescent="0.2">
      <c r="V3307" s="687"/>
      <c r="W3307" s="686" t="str">
        <f t="shared" si="58"/>
        <v>1w</v>
      </c>
      <c r="X3307" s="682" t="e">
        <f ca="1">_xll.qlCalendarAdvance(Calendar,X3306,W3307,"f",FALSE)</f>
        <v>#NAME?</v>
      </c>
      <c r="Y3307" s="681" t="e">
        <f ca="1">_xll.qlCalendarAdvance(Calendar,X3307,NDays&amp;"D")</f>
        <v>#NAME?</v>
      </c>
      <c r="Z3307" s="680" t="e">
        <f ca="1"/>
        <v>#N/A</v>
      </c>
      <c r="AA3307" s="685"/>
      <c r="AB3307" s="684"/>
    </row>
    <row r="3308" spans="22:28" x14ac:dyDescent="0.2">
      <c r="V3308" s="687"/>
      <c r="W3308" s="686" t="str">
        <f t="shared" si="58"/>
        <v>1w</v>
      </c>
      <c r="X3308" s="682" t="e">
        <f ca="1">_xll.qlCalendarAdvance(Calendar,X3307,W3308,"f",FALSE)</f>
        <v>#NAME?</v>
      </c>
      <c r="Y3308" s="681" t="e">
        <f ca="1">_xll.qlCalendarAdvance(Calendar,X3308,NDays&amp;"D")</f>
        <v>#NAME?</v>
      </c>
      <c r="Z3308" s="680" t="e">
        <f ca="1"/>
        <v>#N/A</v>
      </c>
      <c r="AA3308" s="685"/>
      <c r="AB3308" s="684"/>
    </row>
    <row r="3309" spans="22:28" x14ac:dyDescent="0.2">
      <c r="V3309" s="687"/>
      <c r="W3309" s="686" t="str">
        <f t="shared" si="58"/>
        <v>1w</v>
      </c>
      <c r="X3309" s="682" t="e">
        <f ca="1">_xll.qlCalendarAdvance(Calendar,X3308,W3309,"f",FALSE)</f>
        <v>#NAME?</v>
      </c>
      <c r="Y3309" s="681" t="e">
        <f ca="1">_xll.qlCalendarAdvance(Calendar,X3309,NDays&amp;"D")</f>
        <v>#NAME?</v>
      </c>
      <c r="Z3309" s="680" t="e">
        <f ca="1"/>
        <v>#N/A</v>
      </c>
      <c r="AA3309" s="685"/>
      <c r="AB3309" s="684"/>
    </row>
    <row r="3310" spans="22:28" x14ac:dyDescent="0.2">
      <c r="V3310" s="687"/>
      <c r="W3310" s="686" t="str">
        <f t="shared" si="58"/>
        <v>1w</v>
      </c>
      <c r="X3310" s="682" t="e">
        <f ca="1">_xll.qlCalendarAdvance(Calendar,X3309,W3310,"f",FALSE)</f>
        <v>#NAME?</v>
      </c>
      <c r="Y3310" s="681" t="e">
        <f ca="1">_xll.qlCalendarAdvance(Calendar,X3310,NDays&amp;"D")</f>
        <v>#NAME?</v>
      </c>
      <c r="Z3310" s="680" t="e">
        <f ca="1"/>
        <v>#N/A</v>
      </c>
      <c r="AA3310" s="685"/>
      <c r="AB3310" s="684"/>
    </row>
    <row r="3311" spans="22:28" x14ac:dyDescent="0.2">
      <c r="V3311" s="687"/>
      <c r="W3311" s="686" t="str">
        <f t="shared" si="58"/>
        <v>1w</v>
      </c>
      <c r="X3311" s="682" t="e">
        <f ca="1">_xll.qlCalendarAdvance(Calendar,X3310,W3311,"f",FALSE)</f>
        <v>#NAME?</v>
      </c>
      <c r="Y3311" s="681" t="e">
        <f ca="1">_xll.qlCalendarAdvance(Calendar,X3311,NDays&amp;"D")</f>
        <v>#NAME?</v>
      </c>
      <c r="Z3311" s="680" t="e">
        <f ca="1"/>
        <v>#N/A</v>
      </c>
      <c r="AA3311" s="685"/>
      <c r="AB3311" s="684"/>
    </row>
    <row r="3312" spans="22:28" x14ac:dyDescent="0.2">
      <c r="V3312" s="687"/>
      <c r="W3312" s="686" t="str">
        <f t="shared" si="58"/>
        <v>1w</v>
      </c>
      <c r="X3312" s="682" t="e">
        <f ca="1">_xll.qlCalendarAdvance(Calendar,X3311,W3312,"f",FALSE)</f>
        <v>#NAME?</v>
      </c>
      <c r="Y3312" s="681" t="e">
        <f ca="1">_xll.qlCalendarAdvance(Calendar,X3312,NDays&amp;"D")</f>
        <v>#NAME?</v>
      </c>
      <c r="Z3312" s="680" t="e">
        <f ca="1"/>
        <v>#N/A</v>
      </c>
      <c r="AA3312" s="685"/>
      <c r="AB3312" s="684"/>
    </row>
    <row r="3313" spans="22:28" x14ac:dyDescent="0.2">
      <c r="V3313" s="687"/>
      <c r="W3313" s="686" t="str">
        <f t="shared" si="58"/>
        <v>1w</v>
      </c>
      <c r="X3313" s="682" t="e">
        <f ca="1">_xll.qlCalendarAdvance(Calendar,X3312,W3313,"f",FALSE)</f>
        <v>#NAME?</v>
      </c>
      <c r="Y3313" s="681" t="e">
        <f ca="1">_xll.qlCalendarAdvance(Calendar,X3313,NDays&amp;"D")</f>
        <v>#NAME?</v>
      </c>
      <c r="Z3313" s="680" t="e">
        <f ca="1"/>
        <v>#N/A</v>
      </c>
      <c r="AA3313" s="685"/>
      <c r="AB3313" s="684"/>
    </row>
    <row r="3314" spans="22:28" x14ac:dyDescent="0.2">
      <c r="V3314" s="687"/>
      <c r="W3314" s="686" t="str">
        <f t="shared" si="58"/>
        <v>1w</v>
      </c>
      <c r="X3314" s="682" t="e">
        <f ca="1">_xll.qlCalendarAdvance(Calendar,X3313,W3314,"f",FALSE)</f>
        <v>#NAME?</v>
      </c>
      <c r="Y3314" s="681" t="e">
        <f ca="1">_xll.qlCalendarAdvance(Calendar,X3314,NDays&amp;"D")</f>
        <v>#NAME?</v>
      </c>
      <c r="Z3314" s="680" t="e">
        <f ca="1"/>
        <v>#N/A</v>
      </c>
      <c r="AA3314" s="685"/>
      <c r="AB3314" s="684"/>
    </row>
    <row r="3315" spans="22:28" x14ac:dyDescent="0.2">
      <c r="V3315" s="687"/>
      <c r="W3315" s="686" t="str">
        <f t="shared" si="58"/>
        <v>1w</v>
      </c>
      <c r="X3315" s="682" t="e">
        <f ca="1">_xll.qlCalendarAdvance(Calendar,X3314,W3315,"f",FALSE)</f>
        <v>#NAME?</v>
      </c>
      <c r="Y3315" s="681" t="e">
        <f ca="1">_xll.qlCalendarAdvance(Calendar,X3315,NDays&amp;"D")</f>
        <v>#NAME?</v>
      </c>
      <c r="Z3315" s="680" t="e">
        <f ca="1"/>
        <v>#N/A</v>
      </c>
      <c r="AA3315" s="685"/>
      <c r="AB3315" s="684"/>
    </row>
    <row r="3316" spans="22:28" x14ac:dyDescent="0.2">
      <c r="V3316" s="687"/>
      <c r="W3316" s="686" t="str">
        <f t="shared" si="58"/>
        <v>1w</v>
      </c>
      <c r="X3316" s="682" t="e">
        <f ca="1">_xll.qlCalendarAdvance(Calendar,X3315,W3316,"f",FALSE)</f>
        <v>#NAME?</v>
      </c>
      <c r="Y3316" s="681" t="e">
        <f ca="1">_xll.qlCalendarAdvance(Calendar,X3316,NDays&amp;"D")</f>
        <v>#NAME?</v>
      </c>
      <c r="Z3316" s="680" t="e">
        <f ca="1"/>
        <v>#N/A</v>
      </c>
      <c r="AA3316" s="685"/>
      <c r="AB3316" s="684"/>
    </row>
    <row r="3317" spans="22:28" x14ac:dyDescent="0.2">
      <c r="V3317" s="687"/>
      <c r="W3317" s="686" t="str">
        <f t="shared" si="58"/>
        <v>1w</v>
      </c>
      <c r="X3317" s="682" t="e">
        <f ca="1">_xll.qlCalendarAdvance(Calendar,X3316,W3317,"f",FALSE)</f>
        <v>#NAME?</v>
      </c>
      <c r="Y3317" s="681" t="e">
        <f ca="1">_xll.qlCalendarAdvance(Calendar,X3317,NDays&amp;"D")</f>
        <v>#NAME?</v>
      </c>
      <c r="Z3317" s="680" t="e">
        <f ca="1"/>
        <v>#N/A</v>
      </c>
      <c r="AA3317" s="685"/>
      <c r="AB3317" s="684"/>
    </row>
    <row r="3318" spans="22:28" x14ac:dyDescent="0.2">
      <c r="V3318" s="687"/>
      <c r="W3318" s="686" t="str">
        <f t="shared" si="58"/>
        <v>1w</v>
      </c>
      <c r="X3318" s="682" t="e">
        <f ca="1">_xll.qlCalendarAdvance(Calendar,X3317,W3318,"f",FALSE)</f>
        <v>#NAME?</v>
      </c>
      <c r="Y3318" s="681" t="e">
        <f ca="1">_xll.qlCalendarAdvance(Calendar,X3318,NDays&amp;"D")</f>
        <v>#NAME?</v>
      </c>
      <c r="Z3318" s="680" t="e">
        <f ca="1"/>
        <v>#N/A</v>
      </c>
      <c r="AA3318" s="685"/>
      <c r="AB3318" s="684"/>
    </row>
    <row r="3319" spans="22:28" x14ac:dyDescent="0.2">
      <c r="V3319" s="687"/>
      <c r="W3319" s="686" t="str">
        <f t="shared" si="58"/>
        <v>1w</v>
      </c>
      <c r="X3319" s="682" t="e">
        <f ca="1">_xll.qlCalendarAdvance(Calendar,X3318,W3319,"f",FALSE)</f>
        <v>#NAME?</v>
      </c>
      <c r="Y3319" s="681" t="e">
        <f ca="1">_xll.qlCalendarAdvance(Calendar,X3319,NDays&amp;"D")</f>
        <v>#NAME?</v>
      </c>
      <c r="Z3319" s="680" t="e">
        <f ca="1"/>
        <v>#N/A</v>
      </c>
      <c r="AA3319" s="685"/>
      <c r="AB3319" s="684"/>
    </row>
    <row r="3320" spans="22:28" x14ac:dyDescent="0.2">
      <c r="V3320" s="687"/>
      <c r="W3320" s="686" t="str">
        <f t="shared" si="58"/>
        <v>1w</v>
      </c>
      <c r="X3320" s="682" t="e">
        <f ca="1">_xll.qlCalendarAdvance(Calendar,X3319,W3320,"f",FALSE)</f>
        <v>#NAME?</v>
      </c>
      <c r="Y3320" s="681" t="e">
        <f ca="1">_xll.qlCalendarAdvance(Calendar,X3320,NDays&amp;"D")</f>
        <v>#NAME?</v>
      </c>
      <c r="Z3320" s="680" t="e">
        <f ca="1"/>
        <v>#N/A</v>
      </c>
      <c r="AA3320" s="685"/>
      <c r="AB3320" s="684"/>
    </row>
    <row r="3321" spans="22:28" x14ac:dyDescent="0.2">
      <c r="V3321" s="687"/>
      <c r="W3321" s="686" t="str">
        <f t="shared" si="58"/>
        <v>1w</v>
      </c>
      <c r="X3321" s="682" t="e">
        <f ca="1">_xll.qlCalendarAdvance(Calendar,X3320,W3321,"f",FALSE)</f>
        <v>#NAME?</v>
      </c>
      <c r="Y3321" s="681" t="e">
        <f ca="1">_xll.qlCalendarAdvance(Calendar,X3321,NDays&amp;"D")</f>
        <v>#NAME?</v>
      </c>
      <c r="Z3321" s="680" t="e">
        <f ca="1"/>
        <v>#N/A</v>
      </c>
      <c r="AA3321" s="685"/>
      <c r="AB3321" s="684"/>
    </row>
    <row r="3322" spans="22:28" x14ac:dyDescent="0.2">
      <c r="V3322" s="687"/>
      <c r="W3322" s="686" t="str">
        <f t="shared" si="58"/>
        <v>1w</v>
      </c>
      <c r="X3322" s="682" t="e">
        <f ca="1">_xll.qlCalendarAdvance(Calendar,X3321,W3322,"f",FALSE)</f>
        <v>#NAME?</v>
      </c>
      <c r="Y3322" s="681" t="e">
        <f ca="1">_xll.qlCalendarAdvance(Calendar,X3322,NDays&amp;"D")</f>
        <v>#NAME?</v>
      </c>
      <c r="Z3322" s="680" t="e">
        <f ca="1"/>
        <v>#N/A</v>
      </c>
      <c r="AA3322" s="685"/>
      <c r="AB3322" s="684"/>
    </row>
    <row r="3323" spans="22:28" x14ac:dyDescent="0.2">
      <c r="V3323" s="687"/>
      <c r="W3323" s="686" t="str">
        <f t="shared" si="58"/>
        <v>1w</v>
      </c>
      <c r="X3323" s="682" t="e">
        <f ca="1">_xll.qlCalendarAdvance(Calendar,X3322,W3323,"f",FALSE)</f>
        <v>#NAME?</v>
      </c>
      <c r="Y3323" s="681" t="e">
        <f ca="1">_xll.qlCalendarAdvance(Calendar,X3323,NDays&amp;"D")</f>
        <v>#NAME?</v>
      </c>
      <c r="Z3323" s="680" t="e">
        <f ca="1"/>
        <v>#N/A</v>
      </c>
      <c r="AA3323" s="685"/>
      <c r="AB3323" s="684"/>
    </row>
    <row r="3324" spans="22:28" x14ac:dyDescent="0.2">
      <c r="V3324" s="687"/>
      <c r="W3324" s="686" t="str">
        <f t="shared" si="58"/>
        <v>1w</v>
      </c>
      <c r="X3324" s="682" t="e">
        <f ca="1">_xll.qlCalendarAdvance(Calendar,X3323,W3324,"f",FALSE)</f>
        <v>#NAME?</v>
      </c>
      <c r="Y3324" s="681" t="e">
        <f ca="1">_xll.qlCalendarAdvance(Calendar,X3324,NDays&amp;"D")</f>
        <v>#NAME?</v>
      </c>
      <c r="Z3324" s="680" t="e">
        <f ca="1"/>
        <v>#N/A</v>
      </c>
      <c r="AA3324" s="685"/>
      <c r="AB3324" s="684"/>
    </row>
    <row r="3325" spans="22:28" x14ac:dyDescent="0.2">
      <c r="V3325" s="687"/>
      <c r="W3325" s="686" t="str">
        <f t="shared" si="58"/>
        <v>1w</v>
      </c>
      <c r="X3325" s="682" t="e">
        <f ca="1">_xll.qlCalendarAdvance(Calendar,X3324,W3325,"f",FALSE)</f>
        <v>#NAME?</v>
      </c>
      <c r="Y3325" s="681" t="e">
        <f ca="1">_xll.qlCalendarAdvance(Calendar,X3325,NDays&amp;"D")</f>
        <v>#NAME?</v>
      </c>
      <c r="Z3325" s="680" t="e">
        <f ca="1"/>
        <v>#N/A</v>
      </c>
      <c r="AA3325" s="685"/>
      <c r="AB3325" s="684"/>
    </row>
    <row r="3326" spans="22:28" x14ac:dyDescent="0.2">
      <c r="V3326" s="687"/>
      <c r="W3326" s="686" t="str">
        <f t="shared" si="58"/>
        <v>1w</v>
      </c>
      <c r="X3326" s="682" t="e">
        <f ca="1">_xll.qlCalendarAdvance(Calendar,X3325,W3326,"f",FALSE)</f>
        <v>#NAME?</v>
      </c>
      <c r="Y3326" s="681" t="e">
        <f ca="1">_xll.qlCalendarAdvance(Calendar,X3326,NDays&amp;"D")</f>
        <v>#NAME?</v>
      </c>
      <c r="Z3326" s="680" t="e">
        <f ca="1"/>
        <v>#N/A</v>
      </c>
      <c r="AA3326" s="685"/>
      <c r="AB3326" s="684"/>
    </row>
    <row r="3327" spans="22:28" x14ac:dyDescent="0.2">
      <c r="V3327" s="687"/>
      <c r="W3327" s="686" t="str">
        <f t="shared" si="58"/>
        <v>1w</v>
      </c>
      <c r="X3327" s="682" t="e">
        <f ca="1">_xll.qlCalendarAdvance(Calendar,X3326,W3327,"f",FALSE)</f>
        <v>#NAME?</v>
      </c>
      <c r="Y3327" s="681" t="e">
        <f ca="1">_xll.qlCalendarAdvance(Calendar,X3327,NDays&amp;"D")</f>
        <v>#NAME?</v>
      </c>
      <c r="Z3327" s="680" t="e">
        <f ca="1"/>
        <v>#N/A</v>
      </c>
      <c r="AA3327" s="685"/>
      <c r="AB3327" s="684"/>
    </row>
    <row r="3328" spans="22:28" x14ac:dyDescent="0.2">
      <c r="V3328" s="687"/>
      <c r="W3328" s="686" t="str">
        <f t="shared" si="58"/>
        <v>1w</v>
      </c>
      <c r="X3328" s="682" t="e">
        <f ca="1">_xll.qlCalendarAdvance(Calendar,X3327,W3328,"f",FALSE)</f>
        <v>#NAME?</v>
      </c>
      <c r="Y3328" s="681" t="e">
        <f ca="1">_xll.qlCalendarAdvance(Calendar,X3328,NDays&amp;"D")</f>
        <v>#NAME?</v>
      </c>
      <c r="Z3328" s="680" t="e">
        <f ca="1"/>
        <v>#N/A</v>
      </c>
      <c r="AA3328" s="685"/>
      <c r="AB3328" s="684"/>
    </row>
    <row r="3329" spans="22:28" x14ac:dyDescent="0.2">
      <c r="V3329" s="687"/>
      <c r="W3329" s="686" t="str">
        <f t="shared" si="58"/>
        <v>1w</v>
      </c>
      <c r="X3329" s="682" t="e">
        <f ca="1">_xll.qlCalendarAdvance(Calendar,X3328,W3329,"f",FALSE)</f>
        <v>#NAME?</v>
      </c>
      <c r="Y3329" s="681" t="e">
        <f ca="1">_xll.qlCalendarAdvance(Calendar,X3329,NDays&amp;"D")</f>
        <v>#NAME?</v>
      </c>
      <c r="Z3329" s="680" t="e">
        <f ca="1"/>
        <v>#N/A</v>
      </c>
      <c r="AA3329" s="685"/>
      <c r="AB3329" s="684"/>
    </row>
    <row r="3330" spans="22:28" x14ac:dyDescent="0.2">
      <c r="V3330" s="687"/>
      <c r="W3330" s="686" t="str">
        <f t="shared" si="58"/>
        <v>1w</v>
      </c>
      <c r="X3330" s="682" t="e">
        <f ca="1">_xll.qlCalendarAdvance(Calendar,X3329,W3330,"f",FALSE)</f>
        <v>#NAME?</v>
      </c>
      <c r="Y3330" s="681" t="e">
        <f ca="1">_xll.qlCalendarAdvance(Calendar,X3330,NDays&amp;"D")</f>
        <v>#NAME?</v>
      </c>
      <c r="Z3330" s="680" t="e">
        <f ca="1"/>
        <v>#N/A</v>
      </c>
      <c r="AA3330" s="685"/>
      <c r="AB3330" s="684"/>
    </row>
    <row r="3331" spans="22:28" x14ac:dyDescent="0.2">
      <c r="V3331" s="687"/>
      <c r="W3331" s="686" t="str">
        <f t="shared" si="58"/>
        <v>1w</v>
      </c>
      <c r="X3331" s="682" t="e">
        <f ca="1">_xll.qlCalendarAdvance(Calendar,X3330,W3331,"f",FALSE)</f>
        <v>#NAME?</v>
      </c>
      <c r="Y3331" s="681" t="e">
        <f ca="1">_xll.qlCalendarAdvance(Calendar,X3331,NDays&amp;"D")</f>
        <v>#NAME?</v>
      </c>
      <c r="Z3331" s="680" t="e">
        <f ca="1"/>
        <v>#N/A</v>
      </c>
      <c r="AA3331" s="685"/>
      <c r="AB3331" s="684"/>
    </row>
    <row r="3332" spans="22:28" x14ac:dyDescent="0.2">
      <c r="V3332" s="687"/>
      <c r="W3332" s="686" t="str">
        <f t="shared" si="58"/>
        <v>1w</v>
      </c>
      <c r="X3332" s="682" t="e">
        <f ca="1">_xll.qlCalendarAdvance(Calendar,X3331,W3332,"f",FALSE)</f>
        <v>#NAME?</v>
      </c>
      <c r="Y3332" s="681" t="e">
        <f ca="1">_xll.qlCalendarAdvance(Calendar,X3332,NDays&amp;"D")</f>
        <v>#NAME?</v>
      </c>
      <c r="Z3332" s="680" t="e">
        <f ca="1"/>
        <v>#N/A</v>
      </c>
      <c r="AA3332" s="685"/>
      <c r="AB3332" s="684"/>
    </row>
    <row r="3333" spans="22:28" x14ac:dyDescent="0.2">
      <c r="V3333" s="687"/>
      <c r="W3333" s="686" t="str">
        <f t="shared" si="58"/>
        <v>1w</v>
      </c>
      <c r="X3333" s="682" t="e">
        <f ca="1">_xll.qlCalendarAdvance(Calendar,X3332,W3333,"f",FALSE)</f>
        <v>#NAME?</v>
      </c>
      <c r="Y3333" s="681" t="e">
        <f ca="1">_xll.qlCalendarAdvance(Calendar,X3333,NDays&amp;"D")</f>
        <v>#NAME?</v>
      </c>
      <c r="Z3333" s="680" t="e">
        <f ca="1"/>
        <v>#N/A</v>
      </c>
      <c r="AA3333" s="685"/>
      <c r="AB3333" s="684"/>
    </row>
    <row r="3334" spans="22:28" x14ac:dyDescent="0.2">
      <c r="V3334" s="687"/>
      <c r="W3334" s="686" t="str">
        <f t="shared" si="58"/>
        <v>1w</v>
      </c>
      <c r="X3334" s="682" t="e">
        <f ca="1">_xll.qlCalendarAdvance(Calendar,X3333,W3334,"f",FALSE)</f>
        <v>#NAME?</v>
      </c>
      <c r="Y3334" s="681" t="e">
        <f ca="1">_xll.qlCalendarAdvance(Calendar,X3334,NDays&amp;"D")</f>
        <v>#NAME?</v>
      </c>
      <c r="Z3334" s="680" t="e">
        <f ca="1"/>
        <v>#N/A</v>
      </c>
      <c r="AA3334" s="685"/>
      <c r="AB3334" s="684"/>
    </row>
    <row r="3335" spans="22:28" x14ac:dyDescent="0.2">
      <c r="V3335" s="687"/>
      <c r="W3335" s="686" t="str">
        <f t="shared" si="58"/>
        <v>1w</v>
      </c>
      <c r="X3335" s="682" t="e">
        <f ca="1">_xll.qlCalendarAdvance(Calendar,X3334,W3335,"f",FALSE)</f>
        <v>#NAME?</v>
      </c>
      <c r="Y3335" s="681" t="e">
        <f ca="1">_xll.qlCalendarAdvance(Calendar,X3335,NDays&amp;"D")</f>
        <v>#NAME?</v>
      </c>
      <c r="Z3335" s="680" t="e">
        <f ca="1"/>
        <v>#N/A</v>
      </c>
      <c r="AA3335" s="685"/>
      <c r="AB3335" s="684"/>
    </row>
    <row r="3336" spans="22:28" x14ac:dyDescent="0.2">
      <c r="V3336" s="687"/>
      <c r="W3336" s="686" t="str">
        <f t="shared" si="58"/>
        <v>1w</v>
      </c>
      <c r="X3336" s="682" t="e">
        <f ca="1">_xll.qlCalendarAdvance(Calendar,X3335,W3336,"f",FALSE)</f>
        <v>#NAME?</v>
      </c>
      <c r="Y3336" s="681" t="e">
        <f ca="1">_xll.qlCalendarAdvance(Calendar,X3336,NDays&amp;"D")</f>
        <v>#NAME?</v>
      </c>
      <c r="Z3336" s="680" t="e">
        <f ca="1"/>
        <v>#N/A</v>
      </c>
      <c r="AA3336" s="685"/>
      <c r="AB3336" s="684"/>
    </row>
    <row r="3337" spans="22:28" x14ac:dyDescent="0.2">
      <c r="V3337" s="687"/>
      <c r="W3337" s="686" t="str">
        <f t="shared" si="58"/>
        <v>1w</v>
      </c>
      <c r="X3337" s="682" t="e">
        <f ca="1">_xll.qlCalendarAdvance(Calendar,X3336,W3337,"f",FALSE)</f>
        <v>#NAME?</v>
      </c>
      <c r="Y3337" s="681" t="e">
        <f ca="1">_xll.qlCalendarAdvance(Calendar,X3337,NDays&amp;"D")</f>
        <v>#NAME?</v>
      </c>
      <c r="Z3337" s="680" t="e">
        <f ca="1"/>
        <v>#N/A</v>
      </c>
      <c r="AA3337" s="685"/>
      <c r="AB3337" s="684"/>
    </row>
    <row r="3338" spans="22:28" x14ac:dyDescent="0.2">
      <c r="V3338" s="687"/>
      <c r="W3338" s="686" t="str">
        <f t="shared" si="58"/>
        <v>1w</v>
      </c>
      <c r="X3338" s="682" t="e">
        <f ca="1">_xll.qlCalendarAdvance(Calendar,X3337,W3338,"f",FALSE)</f>
        <v>#NAME?</v>
      </c>
      <c r="Y3338" s="681" t="e">
        <f ca="1">_xll.qlCalendarAdvance(Calendar,X3338,NDays&amp;"D")</f>
        <v>#NAME?</v>
      </c>
      <c r="Z3338" s="680" t="e">
        <f ca="1"/>
        <v>#N/A</v>
      </c>
      <c r="AA3338" s="685"/>
      <c r="AB3338" s="684"/>
    </row>
    <row r="3339" spans="22:28" x14ac:dyDescent="0.2">
      <c r="V3339" s="687"/>
      <c r="W3339" s="686" t="str">
        <f t="shared" si="58"/>
        <v>1w</v>
      </c>
      <c r="X3339" s="682" t="e">
        <f ca="1">_xll.qlCalendarAdvance(Calendar,X3338,W3339,"f",FALSE)</f>
        <v>#NAME?</v>
      </c>
      <c r="Y3339" s="681" t="e">
        <f ca="1">_xll.qlCalendarAdvance(Calendar,X3339,NDays&amp;"D")</f>
        <v>#NAME?</v>
      </c>
      <c r="Z3339" s="680" t="e">
        <f ca="1"/>
        <v>#N/A</v>
      </c>
      <c r="AA3339" s="685"/>
      <c r="AB3339" s="684"/>
    </row>
    <row r="3340" spans="22:28" x14ac:dyDescent="0.2">
      <c r="V3340" s="687"/>
      <c r="W3340" s="686" t="str">
        <f t="shared" si="58"/>
        <v>1w</v>
      </c>
      <c r="X3340" s="682" t="e">
        <f ca="1">_xll.qlCalendarAdvance(Calendar,X3339,W3340,"f",FALSE)</f>
        <v>#NAME?</v>
      </c>
      <c r="Y3340" s="681" t="e">
        <f ca="1">_xll.qlCalendarAdvance(Calendar,X3340,NDays&amp;"D")</f>
        <v>#NAME?</v>
      </c>
      <c r="Z3340" s="680" t="e">
        <f ca="1"/>
        <v>#N/A</v>
      </c>
      <c r="AA3340" s="685"/>
      <c r="AB3340" s="684"/>
    </row>
    <row r="3341" spans="22:28" x14ac:dyDescent="0.2">
      <c r="V3341" s="687"/>
      <c r="W3341" s="686" t="str">
        <f t="shared" si="58"/>
        <v>1w</v>
      </c>
      <c r="X3341" s="682" t="e">
        <f ca="1">_xll.qlCalendarAdvance(Calendar,X3340,W3341,"f",FALSE)</f>
        <v>#NAME?</v>
      </c>
      <c r="Y3341" s="681" t="e">
        <f ca="1">_xll.qlCalendarAdvance(Calendar,X3341,NDays&amp;"D")</f>
        <v>#NAME?</v>
      </c>
      <c r="Z3341" s="680" t="e">
        <f ca="1"/>
        <v>#N/A</v>
      </c>
      <c r="AA3341" s="685"/>
      <c r="AB3341" s="684"/>
    </row>
    <row r="3342" spans="22:28" x14ac:dyDescent="0.2">
      <c r="V3342" s="687"/>
      <c r="W3342" s="686" t="str">
        <f t="shared" si="58"/>
        <v>1w</v>
      </c>
      <c r="X3342" s="682" t="e">
        <f ca="1">_xll.qlCalendarAdvance(Calendar,X3341,W3342,"f",FALSE)</f>
        <v>#NAME?</v>
      </c>
      <c r="Y3342" s="681" t="e">
        <f ca="1">_xll.qlCalendarAdvance(Calendar,X3342,NDays&amp;"D")</f>
        <v>#NAME?</v>
      </c>
      <c r="Z3342" s="680" t="e">
        <f ca="1"/>
        <v>#N/A</v>
      </c>
      <c r="AA3342" s="685"/>
      <c r="AB3342" s="684"/>
    </row>
    <row r="3343" spans="22:28" x14ac:dyDescent="0.2">
      <c r="V3343" s="687"/>
      <c r="W3343" s="686" t="str">
        <f t="shared" si="58"/>
        <v>1w</v>
      </c>
      <c r="X3343" s="682" t="e">
        <f ca="1">_xll.qlCalendarAdvance(Calendar,X3342,W3343,"f",FALSE)</f>
        <v>#NAME?</v>
      </c>
      <c r="Y3343" s="681" t="e">
        <f ca="1">_xll.qlCalendarAdvance(Calendar,X3343,NDays&amp;"D")</f>
        <v>#NAME?</v>
      </c>
      <c r="Z3343" s="680" t="e">
        <f ca="1"/>
        <v>#N/A</v>
      </c>
      <c r="AA3343" s="685"/>
      <c r="AB3343" s="684"/>
    </row>
    <row r="3344" spans="22:28" x14ac:dyDescent="0.2">
      <c r="V3344" s="687"/>
      <c r="W3344" s="686" t="str">
        <f t="shared" si="58"/>
        <v>1w</v>
      </c>
      <c r="X3344" s="682" t="e">
        <f ca="1">_xll.qlCalendarAdvance(Calendar,X3343,W3344,"f",FALSE)</f>
        <v>#NAME?</v>
      </c>
      <c r="Y3344" s="681" t="e">
        <f ca="1">_xll.qlCalendarAdvance(Calendar,X3344,NDays&amp;"D")</f>
        <v>#NAME?</v>
      </c>
      <c r="Z3344" s="680" t="e">
        <f ca="1"/>
        <v>#N/A</v>
      </c>
      <c r="AA3344" s="685"/>
      <c r="AB3344" s="684"/>
    </row>
    <row r="3345" spans="22:28" x14ac:dyDescent="0.2">
      <c r="V3345" s="687"/>
      <c r="W3345" s="686" t="str">
        <f t="shared" si="58"/>
        <v>1w</v>
      </c>
      <c r="X3345" s="682" t="e">
        <f ca="1">_xll.qlCalendarAdvance(Calendar,X3344,W3345,"f",FALSE)</f>
        <v>#NAME?</v>
      </c>
      <c r="Y3345" s="681" t="e">
        <f ca="1">_xll.qlCalendarAdvance(Calendar,X3345,NDays&amp;"D")</f>
        <v>#NAME?</v>
      </c>
      <c r="Z3345" s="680" t="e">
        <f ca="1"/>
        <v>#N/A</v>
      </c>
      <c r="AA3345" s="685"/>
      <c r="AB3345" s="684"/>
    </row>
    <row r="3346" spans="22:28" x14ac:dyDescent="0.2">
      <c r="V3346" s="687"/>
      <c r="W3346" s="686" t="str">
        <f t="shared" ref="W3346:W3409" si="59">W3345</f>
        <v>1w</v>
      </c>
      <c r="X3346" s="682" t="e">
        <f ca="1">_xll.qlCalendarAdvance(Calendar,X3345,W3346,"f",FALSE)</f>
        <v>#NAME?</v>
      </c>
      <c r="Y3346" s="681" t="e">
        <f ca="1">_xll.qlCalendarAdvance(Calendar,X3346,NDays&amp;"D")</f>
        <v>#NAME?</v>
      </c>
      <c r="Z3346" s="680" t="e">
        <f ca="1"/>
        <v>#N/A</v>
      </c>
      <c r="AA3346" s="685"/>
      <c r="AB3346" s="684"/>
    </row>
    <row r="3347" spans="22:28" x14ac:dyDescent="0.2">
      <c r="V3347" s="687"/>
      <c r="W3347" s="686" t="str">
        <f t="shared" si="59"/>
        <v>1w</v>
      </c>
      <c r="X3347" s="682" t="e">
        <f ca="1">_xll.qlCalendarAdvance(Calendar,X3346,W3347,"f",FALSE)</f>
        <v>#NAME?</v>
      </c>
      <c r="Y3347" s="681" t="e">
        <f ca="1">_xll.qlCalendarAdvance(Calendar,X3347,NDays&amp;"D")</f>
        <v>#NAME?</v>
      </c>
      <c r="Z3347" s="680" t="e">
        <f ca="1"/>
        <v>#N/A</v>
      </c>
      <c r="AA3347" s="685"/>
      <c r="AB3347" s="684"/>
    </row>
    <row r="3348" spans="22:28" x14ac:dyDescent="0.2">
      <c r="V3348" s="687"/>
      <c r="W3348" s="686" t="str">
        <f t="shared" si="59"/>
        <v>1w</v>
      </c>
      <c r="X3348" s="682" t="e">
        <f ca="1">_xll.qlCalendarAdvance(Calendar,X3347,W3348,"f",FALSE)</f>
        <v>#NAME?</v>
      </c>
      <c r="Y3348" s="681" t="e">
        <f ca="1">_xll.qlCalendarAdvance(Calendar,X3348,NDays&amp;"D")</f>
        <v>#NAME?</v>
      </c>
      <c r="Z3348" s="680" t="e">
        <f ca="1"/>
        <v>#N/A</v>
      </c>
      <c r="AA3348" s="685"/>
      <c r="AB3348" s="684"/>
    </row>
    <row r="3349" spans="22:28" x14ac:dyDescent="0.2">
      <c r="V3349" s="687"/>
      <c r="W3349" s="686" t="str">
        <f t="shared" si="59"/>
        <v>1w</v>
      </c>
      <c r="X3349" s="682" t="e">
        <f ca="1">_xll.qlCalendarAdvance(Calendar,X3348,W3349,"f",FALSE)</f>
        <v>#NAME?</v>
      </c>
      <c r="Y3349" s="681" t="e">
        <f ca="1">_xll.qlCalendarAdvance(Calendar,X3349,NDays&amp;"D")</f>
        <v>#NAME?</v>
      </c>
      <c r="Z3349" s="680" t="e">
        <f ca="1"/>
        <v>#N/A</v>
      </c>
      <c r="AA3349" s="685"/>
      <c r="AB3349" s="684"/>
    </row>
    <row r="3350" spans="22:28" x14ac:dyDescent="0.2">
      <c r="V3350" s="687"/>
      <c r="W3350" s="686" t="str">
        <f t="shared" si="59"/>
        <v>1w</v>
      </c>
      <c r="X3350" s="682" t="e">
        <f ca="1">_xll.qlCalendarAdvance(Calendar,X3349,W3350,"f",FALSE)</f>
        <v>#NAME?</v>
      </c>
      <c r="Y3350" s="681" t="e">
        <f ca="1">_xll.qlCalendarAdvance(Calendar,X3350,NDays&amp;"D")</f>
        <v>#NAME?</v>
      </c>
      <c r="Z3350" s="680" t="e">
        <f ca="1"/>
        <v>#N/A</v>
      </c>
      <c r="AA3350" s="685"/>
      <c r="AB3350" s="684"/>
    </row>
    <row r="3351" spans="22:28" x14ac:dyDescent="0.2">
      <c r="V3351" s="687"/>
      <c r="W3351" s="686" t="str">
        <f t="shared" si="59"/>
        <v>1w</v>
      </c>
      <c r="X3351" s="682" t="e">
        <f ca="1">_xll.qlCalendarAdvance(Calendar,X3350,W3351,"f",FALSE)</f>
        <v>#NAME?</v>
      </c>
      <c r="Y3351" s="681" t="e">
        <f ca="1">_xll.qlCalendarAdvance(Calendar,X3351,NDays&amp;"D")</f>
        <v>#NAME?</v>
      </c>
      <c r="Z3351" s="680" t="e">
        <f ca="1"/>
        <v>#N/A</v>
      </c>
      <c r="AA3351" s="685"/>
      <c r="AB3351" s="684"/>
    </row>
    <row r="3352" spans="22:28" x14ac:dyDescent="0.2">
      <c r="V3352" s="687"/>
      <c r="W3352" s="686" t="str">
        <f t="shared" si="59"/>
        <v>1w</v>
      </c>
      <c r="X3352" s="682" t="e">
        <f ca="1">_xll.qlCalendarAdvance(Calendar,X3351,W3352,"f",FALSE)</f>
        <v>#NAME?</v>
      </c>
      <c r="Y3352" s="681" t="e">
        <f ca="1">_xll.qlCalendarAdvance(Calendar,X3352,NDays&amp;"D")</f>
        <v>#NAME?</v>
      </c>
      <c r="Z3352" s="680" t="e">
        <f ca="1"/>
        <v>#N/A</v>
      </c>
      <c r="AA3352" s="685"/>
      <c r="AB3352" s="684"/>
    </row>
    <row r="3353" spans="22:28" x14ac:dyDescent="0.2">
      <c r="V3353" s="687"/>
      <c r="W3353" s="686" t="str">
        <f t="shared" si="59"/>
        <v>1w</v>
      </c>
      <c r="X3353" s="682" t="e">
        <f ca="1">_xll.qlCalendarAdvance(Calendar,X3352,W3353,"f",FALSE)</f>
        <v>#NAME?</v>
      </c>
      <c r="Y3353" s="681" t="e">
        <f ca="1">_xll.qlCalendarAdvance(Calendar,X3353,NDays&amp;"D")</f>
        <v>#NAME?</v>
      </c>
      <c r="Z3353" s="680" t="e">
        <f ca="1"/>
        <v>#N/A</v>
      </c>
      <c r="AA3353" s="685"/>
      <c r="AB3353" s="684"/>
    </row>
    <row r="3354" spans="22:28" x14ac:dyDescent="0.2">
      <c r="V3354" s="687"/>
      <c r="W3354" s="686" t="str">
        <f t="shared" si="59"/>
        <v>1w</v>
      </c>
      <c r="X3354" s="682" t="e">
        <f ca="1">_xll.qlCalendarAdvance(Calendar,X3353,W3354,"f",FALSE)</f>
        <v>#NAME?</v>
      </c>
      <c r="Y3354" s="681" t="e">
        <f ca="1">_xll.qlCalendarAdvance(Calendar,X3354,NDays&amp;"D")</f>
        <v>#NAME?</v>
      </c>
      <c r="Z3354" s="680" t="e">
        <f ca="1"/>
        <v>#N/A</v>
      </c>
      <c r="AA3354" s="685"/>
      <c r="AB3354" s="684"/>
    </row>
    <row r="3355" spans="22:28" x14ac:dyDescent="0.2">
      <c r="V3355" s="687"/>
      <c r="W3355" s="686" t="str">
        <f t="shared" si="59"/>
        <v>1w</v>
      </c>
      <c r="X3355" s="682" t="e">
        <f ca="1">_xll.qlCalendarAdvance(Calendar,X3354,W3355,"f",FALSE)</f>
        <v>#NAME?</v>
      </c>
      <c r="Y3355" s="681" t="e">
        <f ca="1">_xll.qlCalendarAdvance(Calendar,X3355,NDays&amp;"D")</f>
        <v>#NAME?</v>
      </c>
      <c r="Z3355" s="680" t="e">
        <f ca="1"/>
        <v>#N/A</v>
      </c>
      <c r="AA3355" s="685"/>
      <c r="AB3355" s="684"/>
    </row>
    <row r="3356" spans="22:28" x14ac:dyDescent="0.2">
      <c r="V3356" s="687"/>
      <c r="W3356" s="686" t="str">
        <f t="shared" si="59"/>
        <v>1w</v>
      </c>
      <c r="X3356" s="682" t="e">
        <f ca="1">_xll.qlCalendarAdvance(Calendar,X3355,W3356,"f",FALSE)</f>
        <v>#NAME?</v>
      </c>
      <c r="Y3356" s="681" t="e">
        <f ca="1">_xll.qlCalendarAdvance(Calendar,X3356,NDays&amp;"D")</f>
        <v>#NAME?</v>
      </c>
      <c r="Z3356" s="680" t="e">
        <f ca="1"/>
        <v>#N/A</v>
      </c>
      <c r="AA3356" s="685"/>
      <c r="AB3356" s="684"/>
    </row>
    <row r="3357" spans="22:28" x14ac:dyDescent="0.2">
      <c r="V3357" s="687"/>
      <c r="W3357" s="686" t="str">
        <f t="shared" si="59"/>
        <v>1w</v>
      </c>
      <c r="X3357" s="682" t="e">
        <f ca="1">_xll.qlCalendarAdvance(Calendar,X3356,W3357,"f",FALSE)</f>
        <v>#NAME?</v>
      </c>
      <c r="Y3357" s="681" t="e">
        <f ca="1">_xll.qlCalendarAdvance(Calendar,X3357,NDays&amp;"D")</f>
        <v>#NAME?</v>
      </c>
      <c r="Z3357" s="680" t="e">
        <f ca="1"/>
        <v>#N/A</v>
      </c>
      <c r="AA3357" s="685"/>
      <c r="AB3357" s="684"/>
    </row>
    <row r="3358" spans="22:28" x14ac:dyDescent="0.2">
      <c r="V3358" s="687"/>
      <c r="W3358" s="686" t="str">
        <f t="shared" si="59"/>
        <v>1w</v>
      </c>
      <c r="X3358" s="682" t="e">
        <f ca="1">_xll.qlCalendarAdvance(Calendar,X3357,W3358,"f",FALSE)</f>
        <v>#NAME?</v>
      </c>
      <c r="Y3358" s="681" t="e">
        <f ca="1">_xll.qlCalendarAdvance(Calendar,X3358,NDays&amp;"D")</f>
        <v>#NAME?</v>
      </c>
      <c r="Z3358" s="680" t="e">
        <f ca="1"/>
        <v>#N/A</v>
      </c>
      <c r="AA3358" s="685"/>
      <c r="AB3358" s="684"/>
    </row>
    <row r="3359" spans="22:28" x14ac:dyDescent="0.2">
      <c r="V3359" s="687"/>
      <c r="W3359" s="686" t="str">
        <f t="shared" si="59"/>
        <v>1w</v>
      </c>
      <c r="X3359" s="682" t="e">
        <f ca="1">_xll.qlCalendarAdvance(Calendar,X3358,W3359,"f",FALSE)</f>
        <v>#NAME?</v>
      </c>
      <c r="Y3359" s="681" t="e">
        <f ca="1">_xll.qlCalendarAdvance(Calendar,X3359,NDays&amp;"D")</f>
        <v>#NAME?</v>
      </c>
      <c r="Z3359" s="680" t="e">
        <f ca="1"/>
        <v>#N/A</v>
      </c>
      <c r="AA3359" s="685"/>
      <c r="AB3359" s="684"/>
    </row>
    <row r="3360" spans="22:28" x14ac:dyDescent="0.2">
      <c r="V3360" s="687"/>
      <c r="W3360" s="686" t="str">
        <f t="shared" si="59"/>
        <v>1w</v>
      </c>
      <c r="X3360" s="682" t="e">
        <f ca="1">_xll.qlCalendarAdvance(Calendar,X3359,W3360,"f",FALSE)</f>
        <v>#NAME?</v>
      </c>
      <c r="Y3360" s="681" t="e">
        <f ca="1">_xll.qlCalendarAdvance(Calendar,X3360,NDays&amp;"D")</f>
        <v>#NAME?</v>
      </c>
      <c r="Z3360" s="680" t="e">
        <f ca="1"/>
        <v>#N/A</v>
      </c>
      <c r="AA3360" s="685"/>
      <c r="AB3360" s="684"/>
    </row>
    <row r="3361" spans="22:28" x14ac:dyDescent="0.2">
      <c r="V3361" s="687"/>
      <c r="W3361" s="686" t="str">
        <f t="shared" si="59"/>
        <v>1w</v>
      </c>
      <c r="X3361" s="682" t="e">
        <f ca="1">_xll.qlCalendarAdvance(Calendar,X3360,W3361,"f",FALSE)</f>
        <v>#NAME?</v>
      </c>
      <c r="Y3361" s="681" t="e">
        <f ca="1">_xll.qlCalendarAdvance(Calendar,X3361,NDays&amp;"D")</f>
        <v>#NAME?</v>
      </c>
      <c r="Z3361" s="680" t="e">
        <f ca="1"/>
        <v>#N/A</v>
      </c>
      <c r="AA3361" s="685"/>
      <c r="AB3361" s="684"/>
    </row>
    <row r="3362" spans="22:28" x14ac:dyDescent="0.2">
      <c r="V3362" s="687"/>
      <c r="W3362" s="686" t="str">
        <f t="shared" si="59"/>
        <v>1w</v>
      </c>
      <c r="X3362" s="682" t="e">
        <f ca="1">_xll.qlCalendarAdvance(Calendar,X3361,W3362,"f",FALSE)</f>
        <v>#NAME?</v>
      </c>
      <c r="Y3362" s="681" t="e">
        <f ca="1">_xll.qlCalendarAdvance(Calendar,X3362,NDays&amp;"D")</f>
        <v>#NAME?</v>
      </c>
      <c r="Z3362" s="680" t="e">
        <f ca="1"/>
        <v>#N/A</v>
      </c>
      <c r="AA3362" s="685"/>
      <c r="AB3362" s="684"/>
    </row>
    <row r="3363" spans="22:28" x14ac:dyDescent="0.2">
      <c r="V3363" s="687"/>
      <c r="W3363" s="686" t="str">
        <f t="shared" si="59"/>
        <v>1w</v>
      </c>
      <c r="X3363" s="682" t="e">
        <f ca="1">_xll.qlCalendarAdvance(Calendar,X3362,W3363,"f",FALSE)</f>
        <v>#NAME?</v>
      </c>
      <c r="Y3363" s="681" t="e">
        <f ca="1">_xll.qlCalendarAdvance(Calendar,X3363,NDays&amp;"D")</f>
        <v>#NAME?</v>
      </c>
      <c r="Z3363" s="680" t="e">
        <f ca="1"/>
        <v>#N/A</v>
      </c>
      <c r="AA3363" s="685"/>
      <c r="AB3363" s="684"/>
    </row>
    <row r="3364" spans="22:28" x14ac:dyDescent="0.2">
      <c r="V3364" s="687"/>
      <c r="W3364" s="686" t="str">
        <f t="shared" si="59"/>
        <v>1w</v>
      </c>
      <c r="X3364" s="682" t="e">
        <f ca="1">_xll.qlCalendarAdvance(Calendar,X3363,W3364,"f",FALSE)</f>
        <v>#NAME?</v>
      </c>
      <c r="Y3364" s="681" t="e">
        <f ca="1">_xll.qlCalendarAdvance(Calendar,X3364,NDays&amp;"D")</f>
        <v>#NAME?</v>
      </c>
      <c r="Z3364" s="680" t="e">
        <f ca="1"/>
        <v>#N/A</v>
      </c>
      <c r="AA3364" s="685"/>
      <c r="AB3364" s="684"/>
    </row>
    <row r="3365" spans="22:28" x14ac:dyDescent="0.2">
      <c r="V3365" s="687"/>
      <c r="W3365" s="686" t="str">
        <f t="shared" si="59"/>
        <v>1w</v>
      </c>
      <c r="X3365" s="682" t="e">
        <f ca="1">_xll.qlCalendarAdvance(Calendar,X3364,W3365,"f",FALSE)</f>
        <v>#NAME?</v>
      </c>
      <c r="Y3365" s="681" t="e">
        <f ca="1">_xll.qlCalendarAdvance(Calendar,X3365,NDays&amp;"D")</f>
        <v>#NAME?</v>
      </c>
      <c r="Z3365" s="680" t="e">
        <f ca="1"/>
        <v>#N/A</v>
      </c>
      <c r="AA3365" s="685"/>
      <c r="AB3365" s="684"/>
    </row>
    <row r="3366" spans="22:28" x14ac:dyDescent="0.2">
      <c r="V3366" s="687"/>
      <c r="W3366" s="686" t="str">
        <f t="shared" si="59"/>
        <v>1w</v>
      </c>
      <c r="X3366" s="682" t="e">
        <f ca="1">_xll.qlCalendarAdvance(Calendar,X3365,W3366,"f",FALSE)</f>
        <v>#NAME?</v>
      </c>
      <c r="Y3366" s="681" t="e">
        <f ca="1">_xll.qlCalendarAdvance(Calendar,X3366,NDays&amp;"D")</f>
        <v>#NAME?</v>
      </c>
      <c r="Z3366" s="680" t="e">
        <f ca="1"/>
        <v>#N/A</v>
      </c>
      <c r="AA3366" s="685"/>
      <c r="AB3366" s="684"/>
    </row>
    <row r="3367" spans="22:28" x14ac:dyDescent="0.2">
      <c r="V3367" s="687"/>
      <c r="W3367" s="686" t="str">
        <f t="shared" si="59"/>
        <v>1w</v>
      </c>
      <c r="X3367" s="682" t="e">
        <f ca="1">_xll.qlCalendarAdvance(Calendar,X3366,W3367,"f",FALSE)</f>
        <v>#NAME?</v>
      </c>
      <c r="Y3367" s="681" t="e">
        <f ca="1">_xll.qlCalendarAdvance(Calendar,X3367,NDays&amp;"D")</f>
        <v>#NAME?</v>
      </c>
      <c r="Z3367" s="680" t="e">
        <f ca="1"/>
        <v>#N/A</v>
      </c>
      <c r="AA3367" s="685"/>
      <c r="AB3367" s="684"/>
    </row>
    <row r="3368" spans="22:28" x14ac:dyDescent="0.2">
      <c r="V3368" s="687"/>
      <c r="W3368" s="686" t="str">
        <f t="shared" si="59"/>
        <v>1w</v>
      </c>
      <c r="X3368" s="682" t="e">
        <f ca="1">_xll.qlCalendarAdvance(Calendar,X3367,W3368,"f",FALSE)</f>
        <v>#NAME?</v>
      </c>
      <c r="Y3368" s="681" t="e">
        <f ca="1">_xll.qlCalendarAdvance(Calendar,X3368,NDays&amp;"D")</f>
        <v>#NAME?</v>
      </c>
      <c r="Z3368" s="680" t="e">
        <f ca="1"/>
        <v>#N/A</v>
      </c>
      <c r="AA3368" s="685"/>
      <c r="AB3368" s="684"/>
    </row>
    <row r="3369" spans="22:28" x14ac:dyDescent="0.2">
      <c r="V3369" s="687"/>
      <c r="W3369" s="686" t="str">
        <f t="shared" si="59"/>
        <v>1w</v>
      </c>
      <c r="X3369" s="682" t="e">
        <f ca="1">_xll.qlCalendarAdvance(Calendar,X3368,W3369,"f",FALSE)</f>
        <v>#NAME?</v>
      </c>
      <c r="Y3369" s="681" t="e">
        <f ca="1">_xll.qlCalendarAdvance(Calendar,X3369,NDays&amp;"D")</f>
        <v>#NAME?</v>
      </c>
      <c r="Z3369" s="680" t="e">
        <f ca="1"/>
        <v>#N/A</v>
      </c>
      <c r="AA3369" s="685"/>
      <c r="AB3369" s="684"/>
    </row>
    <row r="3370" spans="22:28" x14ac:dyDescent="0.2">
      <c r="V3370" s="687"/>
      <c r="W3370" s="686" t="str">
        <f t="shared" si="59"/>
        <v>1w</v>
      </c>
      <c r="X3370" s="682" t="e">
        <f ca="1">_xll.qlCalendarAdvance(Calendar,X3369,W3370,"f",FALSE)</f>
        <v>#NAME?</v>
      </c>
      <c r="Y3370" s="681" t="e">
        <f ca="1">_xll.qlCalendarAdvance(Calendar,X3370,NDays&amp;"D")</f>
        <v>#NAME?</v>
      </c>
      <c r="Z3370" s="680" t="e">
        <f ca="1"/>
        <v>#N/A</v>
      </c>
      <c r="AA3370" s="685"/>
      <c r="AB3370" s="684"/>
    </row>
    <row r="3371" spans="22:28" x14ac:dyDescent="0.2">
      <c r="V3371" s="687"/>
      <c r="W3371" s="686" t="str">
        <f t="shared" si="59"/>
        <v>1w</v>
      </c>
      <c r="X3371" s="682" t="e">
        <f ca="1">_xll.qlCalendarAdvance(Calendar,X3370,W3371,"f",FALSE)</f>
        <v>#NAME?</v>
      </c>
      <c r="Y3371" s="681" t="e">
        <f ca="1">_xll.qlCalendarAdvance(Calendar,X3371,NDays&amp;"D")</f>
        <v>#NAME?</v>
      </c>
      <c r="Z3371" s="680" t="e">
        <f ca="1"/>
        <v>#N/A</v>
      </c>
      <c r="AA3371" s="685"/>
      <c r="AB3371" s="684"/>
    </row>
    <row r="3372" spans="22:28" x14ac:dyDescent="0.2">
      <c r="V3372" s="687"/>
      <c r="W3372" s="686" t="str">
        <f t="shared" si="59"/>
        <v>1w</v>
      </c>
      <c r="X3372" s="682" t="e">
        <f ca="1">_xll.qlCalendarAdvance(Calendar,X3371,W3372,"f",FALSE)</f>
        <v>#NAME?</v>
      </c>
      <c r="Y3372" s="681" t="e">
        <f ca="1">_xll.qlCalendarAdvance(Calendar,X3372,NDays&amp;"D")</f>
        <v>#NAME?</v>
      </c>
      <c r="Z3372" s="680" t="e">
        <f ca="1"/>
        <v>#N/A</v>
      </c>
      <c r="AA3372" s="685"/>
      <c r="AB3372" s="684"/>
    </row>
    <row r="3373" spans="22:28" x14ac:dyDescent="0.2">
      <c r="V3373" s="687"/>
      <c r="W3373" s="686" t="str">
        <f t="shared" si="59"/>
        <v>1w</v>
      </c>
      <c r="X3373" s="682" t="e">
        <f ca="1">_xll.qlCalendarAdvance(Calendar,X3372,W3373,"f",FALSE)</f>
        <v>#NAME?</v>
      </c>
      <c r="Y3373" s="681" t="e">
        <f ca="1">_xll.qlCalendarAdvance(Calendar,X3373,NDays&amp;"D")</f>
        <v>#NAME?</v>
      </c>
      <c r="Z3373" s="680" t="e">
        <f ca="1"/>
        <v>#N/A</v>
      </c>
      <c r="AA3373" s="685"/>
      <c r="AB3373" s="684"/>
    </row>
    <row r="3374" spans="22:28" x14ac:dyDescent="0.2">
      <c r="V3374" s="687"/>
      <c r="W3374" s="686" t="str">
        <f t="shared" si="59"/>
        <v>1w</v>
      </c>
      <c r="X3374" s="682" t="e">
        <f ca="1">_xll.qlCalendarAdvance(Calendar,X3373,W3374,"f",FALSE)</f>
        <v>#NAME?</v>
      </c>
      <c r="Y3374" s="681" t="e">
        <f ca="1">_xll.qlCalendarAdvance(Calendar,X3374,NDays&amp;"D")</f>
        <v>#NAME?</v>
      </c>
      <c r="Z3374" s="680" t="e">
        <f ca="1"/>
        <v>#N/A</v>
      </c>
      <c r="AA3374" s="685"/>
      <c r="AB3374" s="684"/>
    </row>
    <row r="3375" spans="22:28" x14ac:dyDescent="0.2">
      <c r="V3375" s="687"/>
      <c r="W3375" s="686" t="str">
        <f t="shared" si="59"/>
        <v>1w</v>
      </c>
      <c r="X3375" s="682" t="e">
        <f ca="1">_xll.qlCalendarAdvance(Calendar,X3374,W3375,"f",FALSE)</f>
        <v>#NAME?</v>
      </c>
      <c r="Y3375" s="681" t="e">
        <f ca="1">_xll.qlCalendarAdvance(Calendar,X3375,NDays&amp;"D")</f>
        <v>#NAME?</v>
      </c>
      <c r="Z3375" s="680" t="e">
        <f ca="1"/>
        <v>#N/A</v>
      </c>
      <c r="AA3375" s="685"/>
      <c r="AB3375" s="684"/>
    </row>
    <row r="3376" spans="22:28" x14ac:dyDescent="0.2">
      <c r="V3376" s="687"/>
      <c r="W3376" s="686" t="str">
        <f t="shared" si="59"/>
        <v>1w</v>
      </c>
      <c r="X3376" s="682" t="e">
        <f ca="1">_xll.qlCalendarAdvance(Calendar,X3375,W3376,"f",FALSE)</f>
        <v>#NAME?</v>
      </c>
      <c r="Y3376" s="681" t="e">
        <f ca="1">_xll.qlCalendarAdvance(Calendar,X3376,NDays&amp;"D")</f>
        <v>#NAME?</v>
      </c>
      <c r="Z3376" s="680" t="e">
        <f ca="1"/>
        <v>#N/A</v>
      </c>
      <c r="AA3376" s="685"/>
      <c r="AB3376" s="684"/>
    </row>
    <row r="3377" spans="22:28" x14ac:dyDescent="0.2">
      <c r="V3377" s="687"/>
      <c r="W3377" s="686" t="str">
        <f t="shared" si="59"/>
        <v>1w</v>
      </c>
      <c r="X3377" s="682" t="e">
        <f ca="1">_xll.qlCalendarAdvance(Calendar,X3376,W3377,"f",FALSE)</f>
        <v>#NAME?</v>
      </c>
      <c r="Y3377" s="681" t="e">
        <f ca="1">_xll.qlCalendarAdvance(Calendar,X3377,NDays&amp;"D")</f>
        <v>#NAME?</v>
      </c>
      <c r="Z3377" s="680" t="e">
        <f ca="1"/>
        <v>#N/A</v>
      </c>
      <c r="AA3377" s="685"/>
      <c r="AB3377" s="684"/>
    </row>
    <row r="3378" spans="22:28" x14ac:dyDescent="0.2">
      <c r="V3378" s="687"/>
      <c r="W3378" s="686" t="str">
        <f t="shared" si="59"/>
        <v>1w</v>
      </c>
      <c r="X3378" s="682" t="e">
        <f ca="1">_xll.qlCalendarAdvance(Calendar,X3377,W3378,"f",FALSE)</f>
        <v>#NAME?</v>
      </c>
      <c r="Y3378" s="681" t="e">
        <f ca="1">_xll.qlCalendarAdvance(Calendar,X3378,NDays&amp;"D")</f>
        <v>#NAME?</v>
      </c>
      <c r="Z3378" s="680" t="e">
        <f ca="1"/>
        <v>#N/A</v>
      </c>
      <c r="AA3378" s="685"/>
      <c r="AB3378" s="684"/>
    </row>
    <row r="3379" spans="22:28" x14ac:dyDescent="0.2">
      <c r="V3379" s="687"/>
      <c r="W3379" s="686" t="str">
        <f t="shared" si="59"/>
        <v>1w</v>
      </c>
      <c r="X3379" s="682" t="e">
        <f ca="1">_xll.qlCalendarAdvance(Calendar,X3378,W3379,"f",FALSE)</f>
        <v>#NAME?</v>
      </c>
      <c r="Y3379" s="681" t="e">
        <f ca="1">_xll.qlCalendarAdvance(Calendar,X3379,NDays&amp;"D")</f>
        <v>#NAME?</v>
      </c>
      <c r="Z3379" s="680" t="e">
        <f ca="1"/>
        <v>#N/A</v>
      </c>
      <c r="AA3379" s="685"/>
      <c r="AB3379" s="684"/>
    </row>
    <row r="3380" spans="22:28" x14ac:dyDescent="0.2">
      <c r="V3380" s="687"/>
      <c r="W3380" s="686" t="str">
        <f t="shared" si="59"/>
        <v>1w</v>
      </c>
      <c r="X3380" s="682" t="e">
        <f ca="1">_xll.qlCalendarAdvance(Calendar,X3379,W3380,"f",FALSE)</f>
        <v>#NAME?</v>
      </c>
      <c r="Y3380" s="681" t="e">
        <f ca="1">_xll.qlCalendarAdvance(Calendar,X3380,NDays&amp;"D")</f>
        <v>#NAME?</v>
      </c>
      <c r="Z3380" s="680" t="e">
        <f ca="1"/>
        <v>#N/A</v>
      </c>
      <c r="AA3380" s="685"/>
      <c r="AB3380" s="684"/>
    </row>
    <row r="3381" spans="22:28" x14ac:dyDescent="0.2">
      <c r="V3381" s="687"/>
      <c r="W3381" s="686" t="str">
        <f t="shared" si="59"/>
        <v>1w</v>
      </c>
      <c r="X3381" s="682" t="e">
        <f ca="1">_xll.qlCalendarAdvance(Calendar,X3380,W3381,"f",FALSE)</f>
        <v>#NAME?</v>
      </c>
      <c r="Y3381" s="681" t="e">
        <f ca="1">_xll.qlCalendarAdvance(Calendar,X3381,NDays&amp;"D")</f>
        <v>#NAME?</v>
      </c>
      <c r="Z3381" s="680" t="e">
        <f ca="1"/>
        <v>#N/A</v>
      </c>
      <c r="AA3381" s="685"/>
      <c r="AB3381" s="684"/>
    </row>
    <row r="3382" spans="22:28" x14ac:dyDescent="0.2">
      <c r="V3382" s="687"/>
      <c r="W3382" s="686" t="str">
        <f t="shared" si="59"/>
        <v>1w</v>
      </c>
      <c r="X3382" s="682" t="e">
        <f ca="1">_xll.qlCalendarAdvance(Calendar,X3381,W3382,"f",FALSE)</f>
        <v>#NAME?</v>
      </c>
      <c r="Y3382" s="681" t="e">
        <f ca="1">_xll.qlCalendarAdvance(Calendar,X3382,NDays&amp;"D")</f>
        <v>#NAME?</v>
      </c>
      <c r="Z3382" s="680" t="e">
        <f ca="1"/>
        <v>#N/A</v>
      </c>
      <c r="AA3382" s="685"/>
      <c r="AB3382" s="684"/>
    </row>
    <row r="3383" spans="22:28" x14ac:dyDescent="0.2">
      <c r="V3383" s="687"/>
      <c r="W3383" s="686" t="str">
        <f t="shared" si="59"/>
        <v>1w</v>
      </c>
      <c r="X3383" s="682" t="e">
        <f ca="1">_xll.qlCalendarAdvance(Calendar,X3382,W3383,"f",FALSE)</f>
        <v>#NAME?</v>
      </c>
      <c r="Y3383" s="681" t="e">
        <f ca="1">_xll.qlCalendarAdvance(Calendar,X3383,NDays&amp;"D")</f>
        <v>#NAME?</v>
      </c>
      <c r="Z3383" s="680" t="e">
        <f ca="1"/>
        <v>#N/A</v>
      </c>
      <c r="AA3383" s="685"/>
      <c r="AB3383" s="684"/>
    </row>
    <row r="3384" spans="22:28" x14ac:dyDescent="0.2">
      <c r="V3384" s="687"/>
      <c r="W3384" s="686" t="str">
        <f t="shared" si="59"/>
        <v>1w</v>
      </c>
      <c r="X3384" s="682" t="e">
        <f ca="1">_xll.qlCalendarAdvance(Calendar,X3383,W3384,"f",FALSE)</f>
        <v>#NAME?</v>
      </c>
      <c r="Y3384" s="681" t="e">
        <f ca="1">_xll.qlCalendarAdvance(Calendar,X3384,NDays&amp;"D")</f>
        <v>#NAME?</v>
      </c>
      <c r="Z3384" s="680" t="e">
        <f ca="1"/>
        <v>#N/A</v>
      </c>
      <c r="AA3384" s="685"/>
      <c r="AB3384" s="684"/>
    </row>
    <row r="3385" spans="22:28" x14ac:dyDescent="0.2">
      <c r="V3385" s="687"/>
      <c r="W3385" s="686" t="str">
        <f t="shared" si="59"/>
        <v>1w</v>
      </c>
      <c r="X3385" s="682" t="e">
        <f ca="1">_xll.qlCalendarAdvance(Calendar,X3384,W3385,"f",FALSE)</f>
        <v>#NAME?</v>
      </c>
      <c r="Y3385" s="681" t="e">
        <f ca="1">_xll.qlCalendarAdvance(Calendar,X3385,NDays&amp;"D")</f>
        <v>#NAME?</v>
      </c>
      <c r="Z3385" s="680" t="e">
        <f ca="1"/>
        <v>#N/A</v>
      </c>
      <c r="AA3385" s="685"/>
      <c r="AB3385" s="684"/>
    </row>
    <row r="3386" spans="22:28" x14ac:dyDescent="0.2">
      <c r="V3386" s="687"/>
      <c r="W3386" s="686" t="str">
        <f t="shared" si="59"/>
        <v>1w</v>
      </c>
      <c r="X3386" s="682" t="e">
        <f ca="1">_xll.qlCalendarAdvance(Calendar,X3385,W3386,"f",FALSE)</f>
        <v>#NAME?</v>
      </c>
      <c r="Y3386" s="681" t="e">
        <f ca="1">_xll.qlCalendarAdvance(Calendar,X3386,NDays&amp;"D")</f>
        <v>#NAME?</v>
      </c>
      <c r="Z3386" s="680" t="e">
        <f ca="1"/>
        <v>#N/A</v>
      </c>
      <c r="AA3386" s="685"/>
      <c r="AB3386" s="684"/>
    </row>
    <row r="3387" spans="22:28" x14ac:dyDescent="0.2">
      <c r="V3387" s="687"/>
      <c r="W3387" s="686" t="str">
        <f t="shared" si="59"/>
        <v>1w</v>
      </c>
      <c r="X3387" s="682" t="e">
        <f ca="1">_xll.qlCalendarAdvance(Calendar,X3386,W3387,"f",FALSE)</f>
        <v>#NAME?</v>
      </c>
      <c r="Y3387" s="681" t="e">
        <f ca="1">_xll.qlCalendarAdvance(Calendar,X3387,NDays&amp;"D")</f>
        <v>#NAME?</v>
      </c>
      <c r="Z3387" s="680" t="e">
        <f ca="1"/>
        <v>#N/A</v>
      </c>
      <c r="AA3387" s="685"/>
      <c r="AB3387" s="684"/>
    </row>
    <row r="3388" spans="22:28" x14ac:dyDescent="0.2">
      <c r="V3388" s="687"/>
      <c r="W3388" s="686" t="str">
        <f t="shared" si="59"/>
        <v>1w</v>
      </c>
      <c r="X3388" s="682" t="e">
        <f ca="1">_xll.qlCalendarAdvance(Calendar,X3387,W3388,"f",FALSE)</f>
        <v>#NAME?</v>
      </c>
      <c r="Y3388" s="681" t="e">
        <f ca="1">_xll.qlCalendarAdvance(Calendar,X3388,NDays&amp;"D")</f>
        <v>#NAME?</v>
      </c>
      <c r="Z3388" s="680" t="e">
        <f ca="1"/>
        <v>#N/A</v>
      </c>
      <c r="AA3388" s="685"/>
      <c r="AB3388" s="684"/>
    </row>
    <row r="3389" spans="22:28" x14ac:dyDescent="0.2">
      <c r="V3389" s="687"/>
      <c r="W3389" s="686" t="str">
        <f t="shared" si="59"/>
        <v>1w</v>
      </c>
      <c r="X3389" s="682" t="e">
        <f ca="1">_xll.qlCalendarAdvance(Calendar,X3388,W3389,"f",FALSE)</f>
        <v>#NAME?</v>
      </c>
      <c r="Y3389" s="681" t="e">
        <f ca="1">_xll.qlCalendarAdvance(Calendar,X3389,NDays&amp;"D")</f>
        <v>#NAME?</v>
      </c>
      <c r="Z3389" s="680" t="e">
        <f ca="1"/>
        <v>#N/A</v>
      </c>
      <c r="AA3389" s="685"/>
      <c r="AB3389" s="684"/>
    </row>
    <row r="3390" spans="22:28" x14ac:dyDescent="0.2">
      <c r="V3390" s="687"/>
      <c r="W3390" s="686" t="str">
        <f t="shared" si="59"/>
        <v>1w</v>
      </c>
      <c r="X3390" s="682" t="e">
        <f ca="1">_xll.qlCalendarAdvance(Calendar,X3389,W3390,"f",FALSE)</f>
        <v>#NAME?</v>
      </c>
      <c r="Y3390" s="681" t="e">
        <f ca="1">_xll.qlCalendarAdvance(Calendar,X3390,NDays&amp;"D")</f>
        <v>#NAME?</v>
      </c>
      <c r="Z3390" s="680" t="e">
        <f ca="1"/>
        <v>#N/A</v>
      </c>
      <c r="AA3390" s="685"/>
      <c r="AB3390" s="684"/>
    </row>
    <row r="3391" spans="22:28" x14ac:dyDescent="0.2">
      <c r="V3391" s="687"/>
      <c r="W3391" s="686" t="str">
        <f t="shared" si="59"/>
        <v>1w</v>
      </c>
      <c r="X3391" s="682" t="e">
        <f ca="1">_xll.qlCalendarAdvance(Calendar,X3390,W3391,"f",FALSE)</f>
        <v>#NAME?</v>
      </c>
      <c r="Y3391" s="681" t="e">
        <f ca="1">_xll.qlCalendarAdvance(Calendar,X3391,NDays&amp;"D")</f>
        <v>#NAME?</v>
      </c>
      <c r="Z3391" s="680" t="e">
        <f ca="1"/>
        <v>#N/A</v>
      </c>
      <c r="AA3391" s="685"/>
      <c r="AB3391" s="684"/>
    </row>
    <row r="3392" spans="22:28" x14ac:dyDescent="0.2">
      <c r="V3392" s="687"/>
      <c r="W3392" s="686" t="str">
        <f t="shared" si="59"/>
        <v>1w</v>
      </c>
      <c r="X3392" s="682" t="e">
        <f ca="1">_xll.qlCalendarAdvance(Calendar,X3391,W3392,"f",FALSE)</f>
        <v>#NAME?</v>
      </c>
      <c r="Y3392" s="681" t="e">
        <f ca="1">_xll.qlCalendarAdvance(Calendar,X3392,NDays&amp;"D")</f>
        <v>#NAME?</v>
      </c>
      <c r="Z3392" s="680" t="e">
        <f ca="1"/>
        <v>#N/A</v>
      </c>
      <c r="AA3392" s="685"/>
      <c r="AB3392" s="684"/>
    </row>
    <row r="3393" spans="22:28" x14ac:dyDescent="0.2">
      <c r="V3393" s="687"/>
      <c r="W3393" s="686" t="str">
        <f t="shared" si="59"/>
        <v>1w</v>
      </c>
      <c r="X3393" s="682" t="e">
        <f ca="1">_xll.qlCalendarAdvance(Calendar,X3392,W3393,"f",FALSE)</f>
        <v>#NAME?</v>
      </c>
      <c r="Y3393" s="681" t="e">
        <f ca="1">_xll.qlCalendarAdvance(Calendar,X3393,NDays&amp;"D")</f>
        <v>#NAME?</v>
      </c>
      <c r="Z3393" s="680" t="e">
        <f ca="1"/>
        <v>#N/A</v>
      </c>
      <c r="AA3393" s="685"/>
      <c r="AB3393" s="684"/>
    </row>
    <row r="3394" spans="22:28" x14ac:dyDescent="0.2">
      <c r="V3394" s="687"/>
      <c r="W3394" s="686" t="str">
        <f t="shared" si="59"/>
        <v>1w</v>
      </c>
      <c r="X3394" s="682" t="e">
        <f ca="1">_xll.qlCalendarAdvance(Calendar,X3393,W3394,"f",FALSE)</f>
        <v>#NAME?</v>
      </c>
      <c r="Y3394" s="681" t="e">
        <f ca="1">_xll.qlCalendarAdvance(Calendar,X3394,NDays&amp;"D")</f>
        <v>#NAME?</v>
      </c>
      <c r="Z3394" s="680" t="e">
        <f ca="1"/>
        <v>#N/A</v>
      </c>
      <c r="AA3394" s="685"/>
      <c r="AB3394" s="684"/>
    </row>
    <row r="3395" spans="22:28" x14ac:dyDescent="0.2">
      <c r="V3395" s="687"/>
      <c r="W3395" s="686" t="str">
        <f t="shared" si="59"/>
        <v>1w</v>
      </c>
      <c r="X3395" s="682" t="e">
        <f ca="1">_xll.qlCalendarAdvance(Calendar,X3394,W3395,"f",FALSE)</f>
        <v>#NAME?</v>
      </c>
      <c r="Y3395" s="681" t="e">
        <f ca="1">_xll.qlCalendarAdvance(Calendar,X3395,NDays&amp;"D")</f>
        <v>#NAME?</v>
      </c>
      <c r="Z3395" s="680" t="e">
        <f ca="1"/>
        <v>#N/A</v>
      </c>
      <c r="AA3395" s="685"/>
      <c r="AB3395" s="684"/>
    </row>
    <row r="3396" spans="22:28" x14ac:dyDescent="0.2">
      <c r="V3396" s="687"/>
      <c r="W3396" s="686" t="str">
        <f t="shared" si="59"/>
        <v>1w</v>
      </c>
      <c r="X3396" s="682" t="e">
        <f ca="1">_xll.qlCalendarAdvance(Calendar,X3395,W3396,"f",FALSE)</f>
        <v>#NAME?</v>
      </c>
      <c r="Y3396" s="681" t="e">
        <f ca="1">_xll.qlCalendarAdvance(Calendar,X3396,NDays&amp;"D")</f>
        <v>#NAME?</v>
      </c>
      <c r="Z3396" s="680" t="e">
        <f ca="1"/>
        <v>#N/A</v>
      </c>
      <c r="AA3396" s="685"/>
      <c r="AB3396" s="684"/>
    </row>
    <row r="3397" spans="22:28" x14ac:dyDescent="0.2">
      <c r="V3397" s="687"/>
      <c r="W3397" s="686" t="str">
        <f t="shared" si="59"/>
        <v>1w</v>
      </c>
      <c r="X3397" s="682" t="e">
        <f ca="1">_xll.qlCalendarAdvance(Calendar,X3396,W3397,"f",FALSE)</f>
        <v>#NAME?</v>
      </c>
      <c r="Y3397" s="681" t="e">
        <f ca="1">_xll.qlCalendarAdvance(Calendar,X3397,NDays&amp;"D")</f>
        <v>#NAME?</v>
      </c>
      <c r="Z3397" s="680" t="e">
        <f ca="1"/>
        <v>#N/A</v>
      </c>
      <c r="AA3397" s="685"/>
      <c r="AB3397" s="684"/>
    </row>
    <row r="3398" spans="22:28" x14ac:dyDescent="0.2">
      <c r="V3398" s="687"/>
      <c r="W3398" s="686" t="str">
        <f t="shared" si="59"/>
        <v>1w</v>
      </c>
      <c r="X3398" s="682" t="e">
        <f ca="1">_xll.qlCalendarAdvance(Calendar,X3397,W3398,"f",FALSE)</f>
        <v>#NAME?</v>
      </c>
      <c r="Y3398" s="681" t="e">
        <f ca="1">_xll.qlCalendarAdvance(Calendar,X3398,NDays&amp;"D")</f>
        <v>#NAME?</v>
      </c>
      <c r="Z3398" s="680" t="e">
        <f ca="1"/>
        <v>#N/A</v>
      </c>
      <c r="AA3398" s="685"/>
      <c r="AB3398" s="684"/>
    </row>
    <row r="3399" spans="22:28" x14ac:dyDescent="0.2">
      <c r="V3399" s="687"/>
      <c r="W3399" s="686" t="str">
        <f t="shared" si="59"/>
        <v>1w</v>
      </c>
      <c r="X3399" s="682" t="e">
        <f ca="1">_xll.qlCalendarAdvance(Calendar,X3398,W3399,"f",FALSE)</f>
        <v>#NAME?</v>
      </c>
      <c r="Y3399" s="681" t="e">
        <f ca="1">_xll.qlCalendarAdvance(Calendar,X3399,NDays&amp;"D")</f>
        <v>#NAME?</v>
      </c>
      <c r="Z3399" s="680" t="e">
        <f ca="1"/>
        <v>#N/A</v>
      </c>
      <c r="AA3399" s="685"/>
      <c r="AB3399" s="684"/>
    </row>
    <row r="3400" spans="22:28" x14ac:dyDescent="0.2">
      <c r="V3400" s="687"/>
      <c r="W3400" s="686" t="str">
        <f t="shared" si="59"/>
        <v>1w</v>
      </c>
      <c r="X3400" s="682" t="e">
        <f ca="1">_xll.qlCalendarAdvance(Calendar,X3399,W3400,"f",FALSE)</f>
        <v>#NAME?</v>
      </c>
      <c r="Y3400" s="681" t="e">
        <f ca="1">_xll.qlCalendarAdvance(Calendar,X3400,NDays&amp;"D")</f>
        <v>#NAME?</v>
      </c>
      <c r="Z3400" s="680" t="e">
        <f ca="1"/>
        <v>#N/A</v>
      </c>
      <c r="AA3400" s="685"/>
      <c r="AB3400" s="684"/>
    </row>
    <row r="3401" spans="22:28" x14ac:dyDescent="0.2">
      <c r="V3401" s="687"/>
      <c r="W3401" s="686" t="str">
        <f t="shared" si="59"/>
        <v>1w</v>
      </c>
      <c r="X3401" s="682" t="e">
        <f ca="1">_xll.qlCalendarAdvance(Calendar,X3400,W3401,"f",FALSE)</f>
        <v>#NAME?</v>
      </c>
      <c r="Y3401" s="681" t="e">
        <f ca="1">_xll.qlCalendarAdvance(Calendar,X3401,NDays&amp;"D")</f>
        <v>#NAME?</v>
      </c>
      <c r="Z3401" s="680" t="e">
        <f ca="1"/>
        <v>#N/A</v>
      </c>
      <c r="AA3401" s="685"/>
      <c r="AB3401" s="684"/>
    </row>
    <row r="3402" spans="22:28" x14ac:dyDescent="0.2">
      <c r="V3402" s="687"/>
      <c r="W3402" s="686" t="str">
        <f t="shared" si="59"/>
        <v>1w</v>
      </c>
      <c r="X3402" s="682" t="e">
        <f ca="1">_xll.qlCalendarAdvance(Calendar,X3401,W3402,"f",FALSE)</f>
        <v>#NAME?</v>
      </c>
      <c r="Y3402" s="681" t="e">
        <f ca="1">_xll.qlCalendarAdvance(Calendar,X3402,NDays&amp;"D")</f>
        <v>#NAME?</v>
      </c>
      <c r="Z3402" s="680" t="e">
        <f ca="1"/>
        <v>#N/A</v>
      </c>
      <c r="AA3402" s="685"/>
      <c r="AB3402" s="684"/>
    </row>
    <row r="3403" spans="22:28" x14ac:dyDescent="0.2">
      <c r="V3403" s="687"/>
      <c r="W3403" s="686" t="str">
        <f t="shared" si="59"/>
        <v>1w</v>
      </c>
      <c r="X3403" s="682" t="e">
        <f ca="1">_xll.qlCalendarAdvance(Calendar,X3402,W3403,"f",FALSE)</f>
        <v>#NAME?</v>
      </c>
      <c r="Y3403" s="681" t="e">
        <f ca="1">_xll.qlCalendarAdvance(Calendar,X3403,NDays&amp;"D")</f>
        <v>#NAME?</v>
      </c>
      <c r="Z3403" s="680" t="e">
        <f ca="1"/>
        <v>#N/A</v>
      </c>
      <c r="AA3403" s="685"/>
      <c r="AB3403" s="684"/>
    </row>
    <row r="3404" spans="22:28" x14ac:dyDescent="0.2">
      <c r="V3404" s="687"/>
      <c r="W3404" s="686" t="str">
        <f t="shared" si="59"/>
        <v>1w</v>
      </c>
      <c r="X3404" s="682" t="e">
        <f ca="1">_xll.qlCalendarAdvance(Calendar,X3403,W3404,"f",FALSE)</f>
        <v>#NAME?</v>
      </c>
      <c r="Y3404" s="681" t="e">
        <f ca="1">_xll.qlCalendarAdvance(Calendar,X3404,NDays&amp;"D")</f>
        <v>#NAME?</v>
      </c>
      <c r="Z3404" s="680" t="e">
        <f ca="1"/>
        <v>#N/A</v>
      </c>
      <c r="AA3404" s="685"/>
      <c r="AB3404" s="684"/>
    </row>
    <row r="3405" spans="22:28" x14ac:dyDescent="0.2">
      <c r="V3405" s="687"/>
      <c r="W3405" s="686" t="str">
        <f t="shared" si="59"/>
        <v>1w</v>
      </c>
      <c r="X3405" s="682" t="e">
        <f ca="1">_xll.qlCalendarAdvance(Calendar,X3404,W3405,"f",FALSE)</f>
        <v>#NAME?</v>
      </c>
      <c r="Y3405" s="681" t="e">
        <f ca="1">_xll.qlCalendarAdvance(Calendar,X3405,NDays&amp;"D")</f>
        <v>#NAME?</v>
      </c>
      <c r="Z3405" s="680" t="e">
        <f ca="1"/>
        <v>#N/A</v>
      </c>
      <c r="AA3405" s="685"/>
      <c r="AB3405" s="684"/>
    </row>
    <row r="3406" spans="22:28" x14ac:dyDescent="0.2">
      <c r="V3406" s="687"/>
      <c r="W3406" s="686" t="str">
        <f t="shared" si="59"/>
        <v>1w</v>
      </c>
      <c r="X3406" s="682" t="e">
        <f ca="1">_xll.qlCalendarAdvance(Calendar,X3405,W3406,"f",FALSE)</f>
        <v>#NAME?</v>
      </c>
      <c r="Y3406" s="681" t="e">
        <f ca="1">_xll.qlCalendarAdvance(Calendar,X3406,NDays&amp;"D")</f>
        <v>#NAME?</v>
      </c>
      <c r="Z3406" s="680" t="e">
        <f ca="1"/>
        <v>#N/A</v>
      </c>
      <c r="AA3406" s="685"/>
      <c r="AB3406" s="684"/>
    </row>
    <row r="3407" spans="22:28" x14ac:dyDescent="0.2">
      <c r="V3407" s="687"/>
      <c r="W3407" s="686" t="str">
        <f t="shared" si="59"/>
        <v>1w</v>
      </c>
      <c r="X3407" s="682" t="e">
        <f ca="1">_xll.qlCalendarAdvance(Calendar,X3406,W3407,"f",FALSE)</f>
        <v>#NAME?</v>
      </c>
      <c r="Y3407" s="681" t="e">
        <f ca="1">_xll.qlCalendarAdvance(Calendar,X3407,NDays&amp;"D")</f>
        <v>#NAME?</v>
      </c>
      <c r="Z3407" s="680" t="e">
        <f ca="1"/>
        <v>#N/A</v>
      </c>
      <c r="AA3407" s="685"/>
      <c r="AB3407" s="684"/>
    </row>
    <row r="3408" spans="22:28" x14ac:dyDescent="0.2">
      <c r="V3408" s="687"/>
      <c r="W3408" s="686" t="str">
        <f t="shared" si="59"/>
        <v>1w</v>
      </c>
      <c r="X3408" s="682" t="e">
        <f ca="1">_xll.qlCalendarAdvance(Calendar,X3407,W3408,"f",FALSE)</f>
        <v>#NAME?</v>
      </c>
      <c r="Y3408" s="681" t="e">
        <f ca="1">_xll.qlCalendarAdvance(Calendar,X3408,NDays&amp;"D")</f>
        <v>#NAME?</v>
      </c>
      <c r="Z3408" s="680" t="e">
        <f ca="1"/>
        <v>#N/A</v>
      </c>
      <c r="AA3408" s="685"/>
      <c r="AB3408" s="684"/>
    </row>
    <row r="3409" spans="22:28" x14ac:dyDescent="0.2">
      <c r="V3409" s="687"/>
      <c r="W3409" s="686" t="str">
        <f t="shared" si="59"/>
        <v>1w</v>
      </c>
      <c r="X3409" s="682" t="e">
        <f ca="1">_xll.qlCalendarAdvance(Calendar,X3408,W3409,"f",FALSE)</f>
        <v>#NAME?</v>
      </c>
      <c r="Y3409" s="681" t="e">
        <f ca="1">_xll.qlCalendarAdvance(Calendar,X3409,NDays&amp;"D")</f>
        <v>#NAME?</v>
      </c>
      <c r="Z3409" s="680" t="e">
        <f ca="1"/>
        <v>#N/A</v>
      </c>
      <c r="AA3409" s="685"/>
      <c r="AB3409" s="684"/>
    </row>
    <row r="3410" spans="22:28" x14ac:dyDescent="0.2">
      <c r="V3410" s="687"/>
      <c r="W3410" s="686" t="str">
        <f t="shared" ref="W3410:W3473" si="60">W3409</f>
        <v>1w</v>
      </c>
      <c r="X3410" s="682" t="e">
        <f ca="1">_xll.qlCalendarAdvance(Calendar,X3409,W3410,"f",FALSE)</f>
        <v>#NAME?</v>
      </c>
      <c r="Y3410" s="681" t="e">
        <f ca="1">_xll.qlCalendarAdvance(Calendar,X3410,NDays&amp;"D")</f>
        <v>#NAME?</v>
      </c>
      <c r="Z3410" s="680" t="e">
        <f ca="1"/>
        <v>#N/A</v>
      </c>
      <c r="AA3410" s="685"/>
      <c r="AB3410" s="684"/>
    </row>
    <row r="3411" spans="22:28" x14ac:dyDescent="0.2">
      <c r="V3411" s="687"/>
      <c r="W3411" s="686" t="str">
        <f t="shared" si="60"/>
        <v>1w</v>
      </c>
      <c r="X3411" s="682" t="e">
        <f ca="1">_xll.qlCalendarAdvance(Calendar,X3410,W3411,"f",FALSE)</f>
        <v>#NAME?</v>
      </c>
      <c r="Y3411" s="681" t="e">
        <f ca="1">_xll.qlCalendarAdvance(Calendar,X3411,NDays&amp;"D")</f>
        <v>#NAME?</v>
      </c>
      <c r="Z3411" s="680" t="e">
        <f ca="1"/>
        <v>#N/A</v>
      </c>
      <c r="AA3411" s="685"/>
      <c r="AB3411" s="684"/>
    </row>
    <row r="3412" spans="22:28" x14ac:dyDescent="0.2">
      <c r="V3412" s="687"/>
      <c r="W3412" s="686" t="str">
        <f t="shared" si="60"/>
        <v>1w</v>
      </c>
      <c r="X3412" s="682" t="e">
        <f ca="1">_xll.qlCalendarAdvance(Calendar,X3411,W3412,"f",FALSE)</f>
        <v>#NAME?</v>
      </c>
      <c r="Y3412" s="681" t="e">
        <f ca="1">_xll.qlCalendarAdvance(Calendar,X3412,NDays&amp;"D")</f>
        <v>#NAME?</v>
      </c>
      <c r="Z3412" s="680" t="e">
        <f ca="1"/>
        <v>#N/A</v>
      </c>
      <c r="AA3412" s="685"/>
      <c r="AB3412" s="684"/>
    </row>
    <row r="3413" spans="22:28" x14ac:dyDescent="0.2">
      <c r="V3413" s="687"/>
      <c r="W3413" s="686" t="str">
        <f t="shared" si="60"/>
        <v>1w</v>
      </c>
      <c r="X3413" s="682" t="e">
        <f ca="1">_xll.qlCalendarAdvance(Calendar,X3412,W3413,"f",FALSE)</f>
        <v>#NAME?</v>
      </c>
      <c r="Y3413" s="681" t="e">
        <f ca="1">_xll.qlCalendarAdvance(Calendar,X3413,NDays&amp;"D")</f>
        <v>#NAME?</v>
      </c>
      <c r="Z3413" s="680" t="e">
        <f ca="1"/>
        <v>#N/A</v>
      </c>
      <c r="AA3413" s="685"/>
      <c r="AB3413" s="684"/>
    </row>
    <row r="3414" spans="22:28" x14ac:dyDescent="0.2">
      <c r="V3414" s="687"/>
      <c r="W3414" s="686" t="str">
        <f t="shared" si="60"/>
        <v>1w</v>
      </c>
      <c r="X3414" s="682" t="e">
        <f ca="1">_xll.qlCalendarAdvance(Calendar,X3413,W3414,"f",FALSE)</f>
        <v>#NAME?</v>
      </c>
      <c r="Y3414" s="681" t="e">
        <f ca="1">_xll.qlCalendarAdvance(Calendar,X3414,NDays&amp;"D")</f>
        <v>#NAME?</v>
      </c>
      <c r="Z3414" s="680" t="e">
        <f ca="1"/>
        <v>#N/A</v>
      </c>
      <c r="AA3414" s="685"/>
      <c r="AB3414" s="684"/>
    </row>
    <row r="3415" spans="22:28" x14ac:dyDescent="0.2">
      <c r="V3415" s="687"/>
      <c r="W3415" s="686" t="str">
        <f t="shared" si="60"/>
        <v>1w</v>
      </c>
      <c r="X3415" s="682" t="e">
        <f ca="1">_xll.qlCalendarAdvance(Calendar,X3414,W3415,"f",FALSE)</f>
        <v>#NAME?</v>
      </c>
      <c r="Y3415" s="681" t="e">
        <f ca="1">_xll.qlCalendarAdvance(Calendar,X3415,NDays&amp;"D")</f>
        <v>#NAME?</v>
      </c>
      <c r="Z3415" s="680" t="e">
        <f ca="1"/>
        <v>#N/A</v>
      </c>
      <c r="AA3415" s="685"/>
      <c r="AB3415" s="684"/>
    </row>
    <row r="3416" spans="22:28" x14ac:dyDescent="0.2">
      <c r="V3416" s="687"/>
      <c r="W3416" s="686" t="str">
        <f t="shared" si="60"/>
        <v>1w</v>
      </c>
      <c r="X3416" s="682" t="e">
        <f ca="1">_xll.qlCalendarAdvance(Calendar,X3415,W3416,"f",FALSE)</f>
        <v>#NAME?</v>
      </c>
      <c r="Y3416" s="681" t="e">
        <f ca="1">_xll.qlCalendarAdvance(Calendar,X3416,NDays&amp;"D")</f>
        <v>#NAME?</v>
      </c>
      <c r="Z3416" s="680" t="e">
        <f ca="1"/>
        <v>#N/A</v>
      </c>
      <c r="AA3416" s="685"/>
      <c r="AB3416" s="684"/>
    </row>
    <row r="3417" spans="22:28" x14ac:dyDescent="0.2">
      <c r="V3417" s="687"/>
      <c r="W3417" s="686" t="str">
        <f t="shared" si="60"/>
        <v>1w</v>
      </c>
      <c r="X3417" s="682" t="e">
        <f ca="1">_xll.qlCalendarAdvance(Calendar,X3416,W3417,"f",FALSE)</f>
        <v>#NAME?</v>
      </c>
      <c r="Y3417" s="681" t="e">
        <f ca="1">_xll.qlCalendarAdvance(Calendar,X3417,NDays&amp;"D")</f>
        <v>#NAME?</v>
      </c>
      <c r="Z3417" s="680" t="e">
        <f ca="1"/>
        <v>#N/A</v>
      </c>
      <c r="AA3417" s="685"/>
      <c r="AB3417" s="684"/>
    </row>
    <row r="3418" spans="22:28" x14ac:dyDescent="0.2">
      <c r="V3418" s="687"/>
      <c r="W3418" s="686" t="str">
        <f t="shared" si="60"/>
        <v>1w</v>
      </c>
      <c r="X3418" s="682" t="e">
        <f ca="1">_xll.qlCalendarAdvance(Calendar,X3417,W3418,"f",FALSE)</f>
        <v>#NAME?</v>
      </c>
      <c r="Y3418" s="681" t="e">
        <f ca="1">_xll.qlCalendarAdvance(Calendar,X3418,NDays&amp;"D")</f>
        <v>#NAME?</v>
      </c>
      <c r="Z3418" s="680" t="e">
        <f ca="1"/>
        <v>#N/A</v>
      </c>
      <c r="AA3418" s="685"/>
      <c r="AB3418" s="684"/>
    </row>
    <row r="3419" spans="22:28" x14ac:dyDescent="0.2">
      <c r="V3419" s="687"/>
      <c r="W3419" s="686" t="str">
        <f t="shared" si="60"/>
        <v>1w</v>
      </c>
      <c r="X3419" s="682" t="e">
        <f ca="1">_xll.qlCalendarAdvance(Calendar,X3418,W3419,"f",FALSE)</f>
        <v>#NAME?</v>
      </c>
      <c r="Y3419" s="681" t="e">
        <f ca="1">_xll.qlCalendarAdvance(Calendar,X3419,NDays&amp;"D")</f>
        <v>#NAME?</v>
      </c>
      <c r="Z3419" s="680" t="e">
        <f ca="1"/>
        <v>#N/A</v>
      </c>
      <c r="AA3419" s="685"/>
      <c r="AB3419" s="684"/>
    </row>
    <row r="3420" spans="22:28" x14ac:dyDescent="0.2">
      <c r="V3420" s="687"/>
      <c r="W3420" s="686" t="str">
        <f t="shared" si="60"/>
        <v>1w</v>
      </c>
      <c r="X3420" s="682" t="e">
        <f ca="1">_xll.qlCalendarAdvance(Calendar,X3419,W3420,"f",FALSE)</f>
        <v>#NAME?</v>
      </c>
      <c r="Y3420" s="681" t="e">
        <f ca="1">_xll.qlCalendarAdvance(Calendar,X3420,NDays&amp;"D")</f>
        <v>#NAME?</v>
      </c>
      <c r="Z3420" s="680" t="e">
        <f ca="1"/>
        <v>#N/A</v>
      </c>
      <c r="AA3420" s="685"/>
      <c r="AB3420" s="684"/>
    </row>
    <row r="3421" spans="22:28" x14ac:dyDescent="0.2">
      <c r="V3421" s="687"/>
      <c r="W3421" s="686" t="str">
        <f t="shared" si="60"/>
        <v>1w</v>
      </c>
      <c r="X3421" s="682" t="e">
        <f ca="1">_xll.qlCalendarAdvance(Calendar,X3420,W3421,"f",FALSE)</f>
        <v>#NAME?</v>
      </c>
      <c r="Y3421" s="681" t="e">
        <f ca="1">_xll.qlCalendarAdvance(Calendar,X3421,NDays&amp;"D")</f>
        <v>#NAME?</v>
      </c>
      <c r="Z3421" s="680" t="e">
        <f ca="1"/>
        <v>#N/A</v>
      </c>
      <c r="AA3421" s="685"/>
      <c r="AB3421" s="684"/>
    </row>
    <row r="3422" spans="22:28" x14ac:dyDescent="0.2">
      <c r="V3422" s="687"/>
      <c r="W3422" s="686" t="str">
        <f t="shared" si="60"/>
        <v>1w</v>
      </c>
      <c r="X3422" s="682" t="e">
        <f ca="1">_xll.qlCalendarAdvance(Calendar,X3421,W3422,"f",FALSE)</f>
        <v>#NAME?</v>
      </c>
      <c r="Y3422" s="681" t="e">
        <f ca="1">_xll.qlCalendarAdvance(Calendar,X3422,NDays&amp;"D")</f>
        <v>#NAME?</v>
      </c>
      <c r="Z3422" s="680" t="e">
        <f ca="1"/>
        <v>#N/A</v>
      </c>
      <c r="AA3422" s="685"/>
      <c r="AB3422" s="684"/>
    </row>
    <row r="3423" spans="22:28" x14ac:dyDescent="0.2">
      <c r="V3423" s="687"/>
      <c r="W3423" s="686" t="str">
        <f t="shared" si="60"/>
        <v>1w</v>
      </c>
      <c r="X3423" s="682" t="e">
        <f ca="1">_xll.qlCalendarAdvance(Calendar,X3422,W3423,"f",FALSE)</f>
        <v>#NAME?</v>
      </c>
      <c r="Y3423" s="681" t="e">
        <f ca="1">_xll.qlCalendarAdvance(Calendar,X3423,NDays&amp;"D")</f>
        <v>#NAME?</v>
      </c>
      <c r="Z3423" s="680" t="e">
        <f ca="1"/>
        <v>#N/A</v>
      </c>
      <c r="AA3423" s="685"/>
      <c r="AB3423" s="684"/>
    </row>
    <row r="3424" spans="22:28" x14ac:dyDescent="0.2">
      <c r="V3424" s="687"/>
      <c r="W3424" s="686" t="str">
        <f t="shared" si="60"/>
        <v>1w</v>
      </c>
      <c r="X3424" s="682" t="e">
        <f ca="1">_xll.qlCalendarAdvance(Calendar,X3423,W3424,"f",FALSE)</f>
        <v>#NAME?</v>
      </c>
      <c r="Y3424" s="681" t="e">
        <f ca="1">_xll.qlCalendarAdvance(Calendar,X3424,NDays&amp;"D")</f>
        <v>#NAME?</v>
      </c>
      <c r="Z3424" s="680" t="e">
        <f ca="1"/>
        <v>#N/A</v>
      </c>
      <c r="AA3424" s="685"/>
      <c r="AB3424" s="684"/>
    </row>
    <row r="3425" spans="22:28" x14ac:dyDescent="0.2">
      <c r="V3425" s="687"/>
      <c r="W3425" s="686" t="str">
        <f t="shared" si="60"/>
        <v>1w</v>
      </c>
      <c r="X3425" s="682" t="e">
        <f ca="1">_xll.qlCalendarAdvance(Calendar,X3424,W3425,"f",FALSE)</f>
        <v>#NAME?</v>
      </c>
      <c r="Y3425" s="681" t="e">
        <f ca="1">_xll.qlCalendarAdvance(Calendar,X3425,NDays&amp;"D")</f>
        <v>#NAME?</v>
      </c>
      <c r="Z3425" s="680" t="e">
        <f ca="1"/>
        <v>#N/A</v>
      </c>
      <c r="AA3425" s="685"/>
      <c r="AB3425" s="684"/>
    </row>
    <row r="3426" spans="22:28" x14ac:dyDescent="0.2">
      <c r="V3426" s="687"/>
      <c r="W3426" s="686" t="str">
        <f t="shared" si="60"/>
        <v>1w</v>
      </c>
      <c r="X3426" s="682" t="e">
        <f ca="1">_xll.qlCalendarAdvance(Calendar,X3425,W3426,"f",FALSE)</f>
        <v>#NAME?</v>
      </c>
      <c r="Y3426" s="681" t="e">
        <f ca="1">_xll.qlCalendarAdvance(Calendar,X3426,NDays&amp;"D")</f>
        <v>#NAME?</v>
      </c>
      <c r="Z3426" s="680" t="e">
        <f ca="1"/>
        <v>#N/A</v>
      </c>
      <c r="AA3426" s="685"/>
      <c r="AB3426" s="684"/>
    </row>
    <row r="3427" spans="22:28" x14ac:dyDescent="0.2">
      <c r="V3427" s="687"/>
      <c r="W3427" s="686" t="str">
        <f t="shared" si="60"/>
        <v>1w</v>
      </c>
      <c r="X3427" s="682" t="e">
        <f ca="1">_xll.qlCalendarAdvance(Calendar,X3426,W3427,"f",FALSE)</f>
        <v>#NAME?</v>
      </c>
      <c r="Y3427" s="681" t="e">
        <f ca="1">_xll.qlCalendarAdvance(Calendar,X3427,NDays&amp;"D")</f>
        <v>#NAME?</v>
      </c>
      <c r="Z3427" s="680" t="e">
        <f ca="1"/>
        <v>#N/A</v>
      </c>
      <c r="AA3427" s="685"/>
      <c r="AB3427" s="684"/>
    </row>
    <row r="3428" spans="22:28" x14ac:dyDescent="0.2">
      <c r="V3428" s="687"/>
      <c r="W3428" s="686" t="str">
        <f t="shared" si="60"/>
        <v>1w</v>
      </c>
      <c r="X3428" s="682" t="e">
        <f ca="1">_xll.qlCalendarAdvance(Calendar,X3427,W3428,"f",FALSE)</f>
        <v>#NAME?</v>
      </c>
      <c r="Y3428" s="681" t="e">
        <f ca="1">_xll.qlCalendarAdvance(Calendar,X3428,NDays&amp;"D")</f>
        <v>#NAME?</v>
      </c>
      <c r="Z3428" s="680" t="e">
        <f ca="1"/>
        <v>#N/A</v>
      </c>
      <c r="AA3428" s="685"/>
      <c r="AB3428" s="684"/>
    </row>
    <row r="3429" spans="22:28" x14ac:dyDescent="0.2">
      <c r="V3429" s="687"/>
      <c r="W3429" s="686" t="str">
        <f t="shared" si="60"/>
        <v>1w</v>
      </c>
      <c r="X3429" s="682" t="e">
        <f ca="1">_xll.qlCalendarAdvance(Calendar,X3428,W3429,"f",FALSE)</f>
        <v>#NAME?</v>
      </c>
      <c r="Y3429" s="681" t="e">
        <f ca="1">_xll.qlCalendarAdvance(Calendar,X3429,NDays&amp;"D")</f>
        <v>#NAME?</v>
      </c>
      <c r="Z3429" s="680" t="e">
        <f ca="1"/>
        <v>#N/A</v>
      </c>
      <c r="AA3429" s="685"/>
      <c r="AB3429" s="684"/>
    </row>
    <row r="3430" spans="22:28" x14ac:dyDescent="0.2">
      <c r="V3430" s="687"/>
      <c r="W3430" s="686" t="str">
        <f t="shared" si="60"/>
        <v>1w</v>
      </c>
      <c r="X3430" s="682" t="e">
        <f ca="1">_xll.qlCalendarAdvance(Calendar,X3429,W3430,"f",FALSE)</f>
        <v>#NAME?</v>
      </c>
      <c r="Y3430" s="681" t="e">
        <f ca="1">_xll.qlCalendarAdvance(Calendar,X3430,NDays&amp;"D")</f>
        <v>#NAME?</v>
      </c>
      <c r="Z3430" s="680" t="e">
        <f ca="1"/>
        <v>#N/A</v>
      </c>
      <c r="AA3430" s="685"/>
      <c r="AB3430" s="684"/>
    </row>
    <row r="3431" spans="22:28" x14ac:dyDescent="0.2">
      <c r="V3431" s="687"/>
      <c r="W3431" s="686" t="str">
        <f t="shared" si="60"/>
        <v>1w</v>
      </c>
      <c r="X3431" s="682" t="e">
        <f ca="1">_xll.qlCalendarAdvance(Calendar,X3430,W3431,"f",FALSE)</f>
        <v>#NAME?</v>
      </c>
      <c r="Y3431" s="681" t="e">
        <f ca="1">_xll.qlCalendarAdvance(Calendar,X3431,NDays&amp;"D")</f>
        <v>#NAME?</v>
      </c>
      <c r="Z3431" s="680" t="e">
        <f ca="1"/>
        <v>#N/A</v>
      </c>
      <c r="AA3431" s="685"/>
      <c r="AB3431" s="684"/>
    </row>
    <row r="3432" spans="22:28" x14ac:dyDescent="0.2">
      <c r="V3432" s="687"/>
      <c r="W3432" s="686" t="str">
        <f t="shared" si="60"/>
        <v>1w</v>
      </c>
      <c r="X3432" s="682" t="e">
        <f ca="1">_xll.qlCalendarAdvance(Calendar,X3431,W3432,"f",FALSE)</f>
        <v>#NAME?</v>
      </c>
      <c r="Y3432" s="681" t="e">
        <f ca="1">_xll.qlCalendarAdvance(Calendar,X3432,NDays&amp;"D")</f>
        <v>#NAME?</v>
      </c>
      <c r="Z3432" s="680" t="e">
        <f ca="1"/>
        <v>#N/A</v>
      </c>
      <c r="AA3432" s="685"/>
      <c r="AB3432" s="684"/>
    </row>
    <row r="3433" spans="22:28" x14ac:dyDescent="0.2">
      <c r="V3433" s="687"/>
      <c r="W3433" s="686" t="str">
        <f t="shared" si="60"/>
        <v>1w</v>
      </c>
      <c r="X3433" s="682" t="e">
        <f ca="1">_xll.qlCalendarAdvance(Calendar,X3432,W3433,"f",FALSE)</f>
        <v>#NAME?</v>
      </c>
      <c r="Y3433" s="681" t="e">
        <f ca="1">_xll.qlCalendarAdvance(Calendar,X3433,NDays&amp;"D")</f>
        <v>#NAME?</v>
      </c>
      <c r="Z3433" s="680" t="e">
        <f ca="1"/>
        <v>#N/A</v>
      </c>
      <c r="AA3433" s="685"/>
      <c r="AB3433" s="684"/>
    </row>
    <row r="3434" spans="22:28" x14ac:dyDescent="0.2">
      <c r="V3434" s="687"/>
      <c r="W3434" s="686" t="str">
        <f t="shared" si="60"/>
        <v>1w</v>
      </c>
      <c r="X3434" s="682" t="e">
        <f ca="1">_xll.qlCalendarAdvance(Calendar,X3433,W3434,"f",FALSE)</f>
        <v>#NAME?</v>
      </c>
      <c r="Y3434" s="681" t="e">
        <f ca="1">_xll.qlCalendarAdvance(Calendar,X3434,NDays&amp;"D")</f>
        <v>#NAME?</v>
      </c>
      <c r="Z3434" s="680" t="e">
        <f ca="1"/>
        <v>#N/A</v>
      </c>
      <c r="AA3434" s="685"/>
      <c r="AB3434" s="684"/>
    </row>
    <row r="3435" spans="22:28" x14ac:dyDescent="0.2">
      <c r="V3435" s="687"/>
      <c r="W3435" s="686" t="str">
        <f t="shared" si="60"/>
        <v>1w</v>
      </c>
      <c r="X3435" s="682" t="e">
        <f ca="1">_xll.qlCalendarAdvance(Calendar,X3434,W3435,"f",FALSE)</f>
        <v>#NAME?</v>
      </c>
      <c r="Y3435" s="681" t="e">
        <f ca="1">_xll.qlCalendarAdvance(Calendar,X3435,NDays&amp;"D")</f>
        <v>#NAME?</v>
      </c>
      <c r="Z3435" s="680" t="e">
        <f ca="1"/>
        <v>#N/A</v>
      </c>
      <c r="AA3435" s="685"/>
      <c r="AB3435" s="684"/>
    </row>
    <row r="3436" spans="22:28" x14ac:dyDescent="0.2">
      <c r="V3436" s="687"/>
      <c r="W3436" s="686" t="str">
        <f t="shared" si="60"/>
        <v>1w</v>
      </c>
      <c r="X3436" s="682" t="e">
        <f ca="1">_xll.qlCalendarAdvance(Calendar,X3435,W3436,"f",FALSE)</f>
        <v>#NAME?</v>
      </c>
      <c r="Y3436" s="681" t="e">
        <f ca="1">_xll.qlCalendarAdvance(Calendar,X3436,NDays&amp;"D")</f>
        <v>#NAME?</v>
      </c>
      <c r="Z3436" s="680" t="e">
        <f ca="1"/>
        <v>#N/A</v>
      </c>
      <c r="AA3436" s="685"/>
      <c r="AB3436" s="684"/>
    </row>
    <row r="3437" spans="22:28" x14ac:dyDescent="0.2">
      <c r="V3437" s="687"/>
      <c r="W3437" s="686" t="str">
        <f t="shared" si="60"/>
        <v>1w</v>
      </c>
      <c r="X3437" s="682" t="e">
        <f ca="1">_xll.qlCalendarAdvance(Calendar,X3436,W3437,"f",FALSE)</f>
        <v>#NAME?</v>
      </c>
      <c r="Y3437" s="681" t="e">
        <f ca="1">_xll.qlCalendarAdvance(Calendar,X3437,NDays&amp;"D")</f>
        <v>#NAME?</v>
      </c>
      <c r="Z3437" s="680" t="e">
        <f ca="1"/>
        <v>#N/A</v>
      </c>
      <c r="AA3437" s="685"/>
      <c r="AB3437" s="684"/>
    </row>
    <row r="3438" spans="22:28" x14ac:dyDescent="0.2">
      <c r="V3438" s="687"/>
      <c r="W3438" s="686" t="str">
        <f t="shared" si="60"/>
        <v>1w</v>
      </c>
      <c r="X3438" s="682" t="e">
        <f ca="1">_xll.qlCalendarAdvance(Calendar,X3437,W3438,"f",FALSE)</f>
        <v>#NAME?</v>
      </c>
      <c r="Y3438" s="681" t="e">
        <f ca="1">_xll.qlCalendarAdvance(Calendar,X3438,NDays&amp;"D")</f>
        <v>#NAME?</v>
      </c>
      <c r="Z3438" s="680" t="e">
        <f ca="1"/>
        <v>#N/A</v>
      </c>
      <c r="AA3438" s="685"/>
      <c r="AB3438" s="684"/>
    </row>
    <row r="3439" spans="22:28" x14ac:dyDescent="0.2">
      <c r="V3439" s="687"/>
      <c r="W3439" s="686" t="str">
        <f t="shared" si="60"/>
        <v>1w</v>
      </c>
      <c r="X3439" s="682" t="e">
        <f ca="1">_xll.qlCalendarAdvance(Calendar,X3438,W3439,"f",FALSE)</f>
        <v>#NAME?</v>
      </c>
      <c r="Y3439" s="681" t="e">
        <f ca="1">_xll.qlCalendarAdvance(Calendar,X3439,NDays&amp;"D")</f>
        <v>#NAME?</v>
      </c>
      <c r="Z3439" s="680" t="e">
        <f ca="1"/>
        <v>#N/A</v>
      </c>
      <c r="AA3439" s="685"/>
      <c r="AB3439" s="684"/>
    </row>
    <row r="3440" spans="22:28" x14ac:dyDescent="0.2">
      <c r="V3440" s="687"/>
      <c r="W3440" s="686" t="str">
        <f t="shared" si="60"/>
        <v>1w</v>
      </c>
      <c r="X3440" s="682" t="e">
        <f ca="1">_xll.qlCalendarAdvance(Calendar,X3439,W3440,"f",FALSE)</f>
        <v>#NAME?</v>
      </c>
      <c r="Y3440" s="681" t="e">
        <f ca="1">_xll.qlCalendarAdvance(Calendar,X3440,NDays&amp;"D")</f>
        <v>#NAME?</v>
      </c>
      <c r="Z3440" s="680" t="e">
        <f ca="1"/>
        <v>#N/A</v>
      </c>
      <c r="AA3440" s="685"/>
      <c r="AB3440" s="684"/>
    </row>
    <row r="3441" spans="22:28" x14ac:dyDescent="0.2">
      <c r="V3441" s="687"/>
      <c r="W3441" s="686" t="str">
        <f t="shared" si="60"/>
        <v>1w</v>
      </c>
      <c r="X3441" s="682" t="e">
        <f ca="1">_xll.qlCalendarAdvance(Calendar,X3440,W3441,"f",FALSE)</f>
        <v>#NAME?</v>
      </c>
      <c r="Y3441" s="681" t="e">
        <f ca="1">_xll.qlCalendarAdvance(Calendar,X3441,NDays&amp;"D")</f>
        <v>#NAME?</v>
      </c>
      <c r="Z3441" s="680" t="e">
        <f ca="1"/>
        <v>#N/A</v>
      </c>
      <c r="AA3441" s="685"/>
      <c r="AB3441" s="684"/>
    </row>
    <row r="3442" spans="22:28" x14ac:dyDescent="0.2">
      <c r="V3442" s="687"/>
      <c r="W3442" s="686" t="str">
        <f t="shared" si="60"/>
        <v>1w</v>
      </c>
      <c r="X3442" s="682" t="e">
        <f ca="1">_xll.qlCalendarAdvance(Calendar,X3441,W3442,"f",FALSE)</f>
        <v>#NAME?</v>
      </c>
      <c r="Y3442" s="681" t="e">
        <f ca="1">_xll.qlCalendarAdvance(Calendar,X3442,NDays&amp;"D")</f>
        <v>#NAME?</v>
      </c>
      <c r="Z3442" s="680" t="e">
        <f ca="1"/>
        <v>#N/A</v>
      </c>
      <c r="AA3442" s="685"/>
      <c r="AB3442" s="684"/>
    </row>
    <row r="3443" spans="22:28" x14ac:dyDescent="0.2">
      <c r="V3443" s="687"/>
      <c r="W3443" s="686" t="str">
        <f t="shared" si="60"/>
        <v>1w</v>
      </c>
      <c r="X3443" s="682" t="e">
        <f ca="1">_xll.qlCalendarAdvance(Calendar,X3442,W3443,"f",FALSE)</f>
        <v>#NAME?</v>
      </c>
      <c r="Y3443" s="681" t="e">
        <f ca="1">_xll.qlCalendarAdvance(Calendar,X3443,NDays&amp;"D")</f>
        <v>#NAME?</v>
      </c>
      <c r="Z3443" s="680" t="e">
        <f ca="1"/>
        <v>#N/A</v>
      </c>
      <c r="AA3443" s="685"/>
      <c r="AB3443" s="684"/>
    </row>
    <row r="3444" spans="22:28" x14ac:dyDescent="0.2">
      <c r="V3444" s="687"/>
      <c r="W3444" s="686" t="str">
        <f t="shared" si="60"/>
        <v>1w</v>
      </c>
      <c r="X3444" s="682" t="e">
        <f ca="1">_xll.qlCalendarAdvance(Calendar,X3443,W3444,"f",FALSE)</f>
        <v>#NAME?</v>
      </c>
      <c r="Y3444" s="681" t="e">
        <f ca="1">_xll.qlCalendarAdvance(Calendar,X3444,NDays&amp;"D")</f>
        <v>#NAME?</v>
      </c>
      <c r="Z3444" s="680" t="e">
        <f ca="1"/>
        <v>#N/A</v>
      </c>
      <c r="AA3444" s="685"/>
      <c r="AB3444" s="684"/>
    </row>
    <row r="3445" spans="22:28" x14ac:dyDescent="0.2">
      <c r="V3445" s="687"/>
      <c r="W3445" s="686" t="str">
        <f t="shared" si="60"/>
        <v>1w</v>
      </c>
      <c r="X3445" s="682" t="e">
        <f ca="1">_xll.qlCalendarAdvance(Calendar,X3444,W3445,"f",FALSE)</f>
        <v>#NAME?</v>
      </c>
      <c r="Y3445" s="681" t="e">
        <f ca="1">_xll.qlCalendarAdvance(Calendar,X3445,NDays&amp;"D")</f>
        <v>#NAME?</v>
      </c>
      <c r="Z3445" s="680" t="e">
        <f ca="1"/>
        <v>#N/A</v>
      </c>
      <c r="AA3445" s="685"/>
      <c r="AB3445" s="684"/>
    </row>
    <row r="3446" spans="22:28" x14ac:dyDescent="0.2">
      <c r="V3446" s="687"/>
      <c r="W3446" s="686" t="str">
        <f t="shared" si="60"/>
        <v>1w</v>
      </c>
      <c r="X3446" s="682" t="e">
        <f ca="1">_xll.qlCalendarAdvance(Calendar,X3445,W3446,"f",FALSE)</f>
        <v>#NAME?</v>
      </c>
      <c r="Y3446" s="681" t="e">
        <f ca="1">_xll.qlCalendarAdvance(Calendar,X3446,NDays&amp;"D")</f>
        <v>#NAME?</v>
      </c>
      <c r="Z3446" s="680" t="e">
        <f ca="1"/>
        <v>#N/A</v>
      </c>
      <c r="AA3446" s="685"/>
      <c r="AB3446" s="684"/>
    </row>
    <row r="3447" spans="22:28" x14ac:dyDescent="0.2">
      <c r="V3447" s="687"/>
      <c r="W3447" s="686" t="str">
        <f t="shared" si="60"/>
        <v>1w</v>
      </c>
      <c r="X3447" s="682" t="e">
        <f ca="1">_xll.qlCalendarAdvance(Calendar,X3446,W3447,"f",FALSE)</f>
        <v>#NAME?</v>
      </c>
      <c r="Y3447" s="681" t="e">
        <f ca="1">_xll.qlCalendarAdvance(Calendar,X3447,NDays&amp;"D")</f>
        <v>#NAME?</v>
      </c>
      <c r="Z3447" s="680" t="e">
        <f ca="1"/>
        <v>#N/A</v>
      </c>
      <c r="AA3447" s="685"/>
      <c r="AB3447" s="684"/>
    </row>
    <row r="3448" spans="22:28" x14ac:dyDescent="0.2">
      <c r="V3448" s="687"/>
      <c r="W3448" s="686" t="str">
        <f t="shared" si="60"/>
        <v>1w</v>
      </c>
      <c r="X3448" s="682" t="e">
        <f ca="1">_xll.qlCalendarAdvance(Calendar,X3447,W3448,"f",FALSE)</f>
        <v>#NAME?</v>
      </c>
      <c r="Y3448" s="681" t="e">
        <f ca="1">_xll.qlCalendarAdvance(Calendar,X3448,NDays&amp;"D")</f>
        <v>#NAME?</v>
      </c>
      <c r="Z3448" s="680" t="e">
        <f ca="1"/>
        <v>#N/A</v>
      </c>
      <c r="AA3448" s="685"/>
      <c r="AB3448" s="684"/>
    </row>
    <row r="3449" spans="22:28" x14ac:dyDescent="0.2">
      <c r="V3449" s="687"/>
      <c r="W3449" s="686" t="str">
        <f t="shared" si="60"/>
        <v>1w</v>
      </c>
      <c r="X3449" s="682" t="e">
        <f ca="1">_xll.qlCalendarAdvance(Calendar,X3448,W3449,"f",FALSE)</f>
        <v>#NAME?</v>
      </c>
      <c r="Y3449" s="681" t="e">
        <f ca="1">_xll.qlCalendarAdvance(Calendar,X3449,NDays&amp;"D")</f>
        <v>#NAME?</v>
      </c>
      <c r="Z3449" s="680" t="e">
        <f ca="1"/>
        <v>#N/A</v>
      </c>
      <c r="AA3449" s="685"/>
      <c r="AB3449" s="684"/>
    </row>
    <row r="3450" spans="22:28" x14ac:dyDescent="0.2">
      <c r="V3450" s="687"/>
      <c r="W3450" s="686" t="str">
        <f t="shared" si="60"/>
        <v>1w</v>
      </c>
      <c r="X3450" s="682" t="e">
        <f ca="1">_xll.qlCalendarAdvance(Calendar,X3449,W3450,"f",FALSE)</f>
        <v>#NAME?</v>
      </c>
      <c r="Y3450" s="681" t="e">
        <f ca="1">_xll.qlCalendarAdvance(Calendar,X3450,NDays&amp;"D")</f>
        <v>#NAME?</v>
      </c>
      <c r="Z3450" s="680" t="e">
        <f ca="1"/>
        <v>#N/A</v>
      </c>
      <c r="AA3450" s="685"/>
      <c r="AB3450" s="684"/>
    </row>
    <row r="3451" spans="22:28" x14ac:dyDescent="0.2">
      <c r="V3451" s="687"/>
      <c r="W3451" s="686" t="str">
        <f t="shared" si="60"/>
        <v>1w</v>
      </c>
      <c r="X3451" s="682" t="e">
        <f ca="1">_xll.qlCalendarAdvance(Calendar,X3450,W3451,"f",FALSE)</f>
        <v>#NAME?</v>
      </c>
      <c r="Y3451" s="681" t="e">
        <f ca="1">_xll.qlCalendarAdvance(Calendar,X3451,NDays&amp;"D")</f>
        <v>#NAME?</v>
      </c>
      <c r="Z3451" s="680" t="e">
        <f ca="1"/>
        <v>#N/A</v>
      </c>
      <c r="AA3451" s="685"/>
      <c r="AB3451" s="684"/>
    </row>
    <row r="3452" spans="22:28" x14ac:dyDescent="0.2">
      <c r="V3452" s="687"/>
      <c r="W3452" s="686" t="str">
        <f t="shared" si="60"/>
        <v>1w</v>
      </c>
      <c r="X3452" s="682" t="e">
        <f ca="1">_xll.qlCalendarAdvance(Calendar,X3451,W3452,"f",FALSE)</f>
        <v>#NAME?</v>
      </c>
      <c r="Y3452" s="681" t="e">
        <f ca="1">_xll.qlCalendarAdvance(Calendar,X3452,NDays&amp;"D")</f>
        <v>#NAME?</v>
      </c>
      <c r="Z3452" s="680" t="e">
        <f ca="1"/>
        <v>#N/A</v>
      </c>
      <c r="AA3452" s="685"/>
      <c r="AB3452" s="684"/>
    </row>
    <row r="3453" spans="22:28" x14ac:dyDescent="0.2">
      <c r="V3453" s="687"/>
      <c r="W3453" s="686" t="str">
        <f t="shared" si="60"/>
        <v>1w</v>
      </c>
      <c r="X3453" s="682" t="e">
        <f ca="1">_xll.qlCalendarAdvance(Calendar,X3452,W3453,"f",FALSE)</f>
        <v>#NAME?</v>
      </c>
      <c r="Y3453" s="681" t="e">
        <f ca="1">_xll.qlCalendarAdvance(Calendar,X3453,NDays&amp;"D")</f>
        <v>#NAME?</v>
      </c>
      <c r="Z3453" s="680" t="e">
        <f ca="1"/>
        <v>#N/A</v>
      </c>
      <c r="AA3453" s="685"/>
      <c r="AB3453" s="684"/>
    </row>
    <row r="3454" spans="22:28" x14ac:dyDescent="0.2">
      <c r="V3454" s="687"/>
      <c r="W3454" s="686" t="str">
        <f t="shared" si="60"/>
        <v>1w</v>
      </c>
      <c r="X3454" s="682" t="e">
        <f ca="1">_xll.qlCalendarAdvance(Calendar,X3453,W3454,"f",FALSE)</f>
        <v>#NAME?</v>
      </c>
      <c r="Y3454" s="681" t="e">
        <f ca="1">_xll.qlCalendarAdvance(Calendar,X3454,NDays&amp;"D")</f>
        <v>#NAME?</v>
      </c>
      <c r="Z3454" s="680" t="e">
        <f ca="1"/>
        <v>#N/A</v>
      </c>
      <c r="AA3454" s="685"/>
      <c r="AB3454" s="684"/>
    </row>
    <row r="3455" spans="22:28" x14ac:dyDescent="0.2">
      <c r="V3455" s="687"/>
      <c r="W3455" s="686" t="str">
        <f t="shared" si="60"/>
        <v>1w</v>
      </c>
      <c r="X3455" s="682" t="e">
        <f ca="1">_xll.qlCalendarAdvance(Calendar,X3454,W3455,"f",FALSE)</f>
        <v>#NAME?</v>
      </c>
      <c r="Y3455" s="681" t="e">
        <f ca="1">_xll.qlCalendarAdvance(Calendar,X3455,NDays&amp;"D")</f>
        <v>#NAME?</v>
      </c>
      <c r="Z3455" s="680" t="e">
        <f ca="1"/>
        <v>#N/A</v>
      </c>
      <c r="AA3455" s="685"/>
      <c r="AB3455" s="684"/>
    </row>
    <row r="3456" spans="22:28" x14ac:dyDescent="0.2">
      <c r="V3456" s="687"/>
      <c r="W3456" s="686" t="str">
        <f t="shared" si="60"/>
        <v>1w</v>
      </c>
      <c r="X3456" s="682" t="e">
        <f ca="1">_xll.qlCalendarAdvance(Calendar,X3455,W3456,"f",FALSE)</f>
        <v>#NAME?</v>
      </c>
      <c r="Y3456" s="681" t="e">
        <f ca="1">_xll.qlCalendarAdvance(Calendar,X3456,NDays&amp;"D")</f>
        <v>#NAME?</v>
      </c>
      <c r="Z3456" s="680" t="e">
        <f ca="1"/>
        <v>#N/A</v>
      </c>
      <c r="AA3456" s="685"/>
      <c r="AB3456" s="684"/>
    </row>
    <row r="3457" spans="22:28" x14ac:dyDescent="0.2">
      <c r="V3457" s="687"/>
      <c r="W3457" s="686" t="str">
        <f t="shared" si="60"/>
        <v>1w</v>
      </c>
      <c r="X3457" s="682" t="e">
        <f ca="1">_xll.qlCalendarAdvance(Calendar,X3456,W3457,"f",FALSE)</f>
        <v>#NAME?</v>
      </c>
      <c r="Y3457" s="681" t="e">
        <f ca="1">_xll.qlCalendarAdvance(Calendar,X3457,NDays&amp;"D")</f>
        <v>#NAME?</v>
      </c>
      <c r="Z3457" s="680" t="e">
        <f ca="1"/>
        <v>#N/A</v>
      </c>
      <c r="AA3457" s="685"/>
      <c r="AB3457" s="684"/>
    </row>
    <row r="3458" spans="22:28" x14ac:dyDescent="0.2">
      <c r="V3458" s="687"/>
      <c r="W3458" s="686" t="str">
        <f t="shared" si="60"/>
        <v>1w</v>
      </c>
      <c r="X3458" s="682" t="e">
        <f ca="1">_xll.qlCalendarAdvance(Calendar,X3457,W3458,"f",FALSE)</f>
        <v>#NAME?</v>
      </c>
      <c r="Y3458" s="681" t="e">
        <f ca="1">_xll.qlCalendarAdvance(Calendar,X3458,NDays&amp;"D")</f>
        <v>#NAME?</v>
      </c>
      <c r="Z3458" s="680" t="e">
        <f ca="1"/>
        <v>#N/A</v>
      </c>
      <c r="AA3458" s="685"/>
      <c r="AB3458" s="684"/>
    </row>
    <row r="3459" spans="22:28" x14ac:dyDescent="0.2">
      <c r="V3459" s="687"/>
      <c r="W3459" s="686" t="str">
        <f t="shared" si="60"/>
        <v>1w</v>
      </c>
      <c r="X3459" s="682" t="e">
        <f ca="1">_xll.qlCalendarAdvance(Calendar,X3458,W3459,"f",FALSE)</f>
        <v>#NAME?</v>
      </c>
      <c r="Y3459" s="681" t="e">
        <f ca="1">_xll.qlCalendarAdvance(Calendar,X3459,NDays&amp;"D")</f>
        <v>#NAME?</v>
      </c>
      <c r="Z3459" s="680" t="e">
        <f ca="1"/>
        <v>#N/A</v>
      </c>
      <c r="AA3459" s="685"/>
      <c r="AB3459" s="684"/>
    </row>
    <row r="3460" spans="22:28" x14ac:dyDescent="0.2">
      <c r="V3460" s="687"/>
      <c r="W3460" s="686" t="str">
        <f t="shared" si="60"/>
        <v>1w</v>
      </c>
      <c r="X3460" s="682" t="e">
        <f ca="1">_xll.qlCalendarAdvance(Calendar,X3459,W3460,"f",FALSE)</f>
        <v>#NAME?</v>
      </c>
      <c r="Y3460" s="681" t="e">
        <f ca="1">_xll.qlCalendarAdvance(Calendar,X3460,NDays&amp;"D")</f>
        <v>#NAME?</v>
      </c>
      <c r="Z3460" s="680" t="e">
        <f ca="1"/>
        <v>#N/A</v>
      </c>
      <c r="AA3460" s="685"/>
      <c r="AB3460" s="684"/>
    </row>
    <row r="3461" spans="22:28" x14ac:dyDescent="0.2">
      <c r="V3461" s="687"/>
      <c r="W3461" s="686" t="str">
        <f t="shared" si="60"/>
        <v>1w</v>
      </c>
      <c r="X3461" s="682" t="e">
        <f ca="1">_xll.qlCalendarAdvance(Calendar,X3460,W3461,"f",FALSE)</f>
        <v>#NAME?</v>
      </c>
      <c r="Y3461" s="681" t="e">
        <f ca="1">_xll.qlCalendarAdvance(Calendar,X3461,NDays&amp;"D")</f>
        <v>#NAME?</v>
      </c>
      <c r="Z3461" s="680" t="e">
        <f ca="1"/>
        <v>#N/A</v>
      </c>
      <c r="AA3461" s="685"/>
      <c r="AB3461" s="684"/>
    </row>
    <row r="3462" spans="22:28" x14ac:dyDescent="0.2">
      <c r="V3462" s="687"/>
      <c r="W3462" s="686" t="str">
        <f t="shared" si="60"/>
        <v>1w</v>
      </c>
      <c r="X3462" s="682" t="e">
        <f ca="1">_xll.qlCalendarAdvance(Calendar,X3461,W3462,"f",FALSE)</f>
        <v>#NAME?</v>
      </c>
      <c r="Y3462" s="681" t="e">
        <f ca="1">_xll.qlCalendarAdvance(Calendar,X3462,NDays&amp;"D")</f>
        <v>#NAME?</v>
      </c>
      <c r="Z3462" s="680" t="e">
        <f ca="1"/>
        <v>#N/A</v>
      </c>
      <c r="AA3462" s="685"/>
      <c r="AB3462" s="684"/>
    </row>
    <row r="3463" spans="22:28" x14ac:dyDescent="0.2">
      <c r="V3463" s="687"/>
      <c r="W3463" s="686" t="str">
        <f t="shared" si="60"/>
        <v>1w</v>
      </c>
      <c r="X3463" s="682" t="e">
        <f ca="1">_xll.qlCalendarAdvance(Calendar,X3462,W3463,"f",FALSE)</f>
        <v>#NAME?</v>
      </c>
      <c r="Y3463" s="681" t="e">
        <f ca="1">_xll.qlCalendarAdvance(Calendar,X3463,NDays&amp;"D")</f>
        <v>#NAME?</v>
      </c>
      <c r="Z3463" s="680" t="e">
        <f ca="1"/>
        <v>#N/A</v>
      </c>
      <c r="AA3463" s="685"/>
      <c r="AB3463" s="684"/>
    </row>
    <row r="3464" spans="22:28" x14ac:dyDescent="0.2">
      <c r="V3464" s="687"/>
      <c r="W3464" s="686" t="str">
        <f t="shared" si="60"/>
        <v>1w</v>
      </c>
      <c r="X3464" s="682" t="e">
        <f ca="1">_xll.qlCalendarAdvance(Calendar,X3463,W3464,"f",FALSE)</f>
        <v>#NAME?</v>
      </c>
      <c r="Y3464" s="681" t="e">
        <f ca="1">_xll.qlCalendarAdvance(Calendar,X3464,NDays&amp;"D")</f>
        <v>#NAME?</v>
      </c>
      <c r="Z3464" s="680" t="e">
        <f ca="1"/>
        <v>#N/A</v>
      </c>
      <c r="AA3464" s="685"/>
      <c r="AB3464" s="684"/>
    </row>
    <row r="3465" spans="22:28" x14ac:dyDescent="0.2">
      <c r="V3465" s="687"/>
      <c r="W3465" s="686" t="str">
        <f t="shared" si="60"/>
        <v>1w</v>
      </c>
      <c r="X3465" s="682" t="e">
        <f ca="1">_xll.qlCalendarAdvance(Calendar,X3464,W3465,"f",FALSE)</f>
        <v>#NAME?</v>
      </c>
      <c r="Y3465" s="681" t="e">
        <f ca="1">_xll.qlCalendarAdvance(Calendar,X3465,NDays&amp;"D")</f>
        <v>#NAME?</v>
      </c>
      <c r="Z3465" s="680" t="e">
        <f ca="1"/>
        <v>#N/A</v>
      </c>
      <c r="AA3465" s="685"/>
      <c r="AB3465" s="684"/>
    </row>
    <row r="3466" spans="22:28" x14ac:dyDescent="0.2">
      <c r="V3466" s="687"/>
      <c r="W3466" s="686" t="str">
        <f t="shared" si="60"/>
        <v>1w</v>
      </c>
      <c r="X3466" s="682" t="e">
        <f ca="1">_xll.qlCalendarAdvance(Calendar,X3465,W3466,"f",FALSE)</f>
        <v>#NAME?</v>
      </c>
      <c r="Y3466" s="681" t="e">
        <f ca="1">_xll.qlCalendarAdvance(Calendar,X3466,NDays&amp;"D")</f>
        <v>#NAME?</v>
      </c>
      <c r="Z3466" s="680" t="e">
        <f ca="1"/>
        <v>#N/A</v>
      </c>
      <c r="AA3466" s="685"/>
      <c r="AB3466" s="684"/>
    </row>
    <row r="3467" spans="22:28" x14ac:dyDescent="0.2">
      <c r="V3467" s="687"/>
      <c r="W3467" s="686" t="str">
        <f t="shared" si="60"/>
        <v>1w</v>
      </c>
      <c r="X3467" s="682" t="e">
        <f ca="1">_xll.qlCalendarAdvance(Calendar,X3466,W3467,"f",FALSE)</f>
        <v>#NAME?</v>
      </c>
      <c r="Y3467" s="681" t="e">
        <f ca="1">_xll.qlCalendarAdvance(Calendar,X3467,NDays&amp;"D")</f>
        <v>#NAME?</v>
      </c>
      <c r="Z3467" s="680" t="e">
        <f ca="1"/>
        <v>#N/A</v>
      </c>
      <c r="AA3467" s="685"/>
      <c r="AB3467" s="684"/>
    </row>
    <row r="3468" spans="22:28" x14ac:dyDescent="0.2">
      <c r="V3468" s="687"/>
      <c r="W3468" s="686" t="str">
        <f t="shared" si="60"/>
        <v>1w</v>
      </c>
      <c r="X3468" s="682" t="e">
        <f ca="1">_xll.qlCalendarAdvance(Calendar,X3467,W3468,"f",FALSE)</f>
        <v>#NAME?</v>
      </c>
      <c r="Y3468" s="681" t="e">
        <f ca="1">_xll.qlCalendarAdvance(Calendar,X3468,NDays&amp;"D")</f>
        <v>#NAME?</v>
      </c>
      <c r="Z3468" s="680" t="e">
        <f ca="1"/>
        <v>#N/A</v>
      </c>
      <c r="AA3468" s="685"/>
      <c r="AB3468" s="684"/>
    </row>
    <row r="3469" spans="22:28" x14ac:dyDescent="0.2">
      <c r="V3469" s="687"/>
      <c r="W3469" s="686" t="str">
        <f t="shared" si="60"/>
        <v>1w</v>
      </c>
      <c r="X3469" s="682" t="e">
        <f ca="1">_xll.qlCalendarAdvance(Calendar,X3468,W3469,"f",FALSE)</f>
        <v>#NAME?</v>
      </c>
      <c r="Y3469" s="681" t="e">
        <f ca="1">_xll.qlCalendarAdvance(Calendar,X3469,NDays&amp;"D")</f>
        <v>#NAME?</v>
      </c>
      <c r="Z3469" s="680" t="e">
        <f ca="1"/>
        <v>#N/A</v>
      </c>
      <c r="AA3469" s="685"/>
      <c r="AB3469" s="684"/>
    </row>
    <row r="3470" spans="22:28" x14ac:dyDescent="0.2">
      <c r="V3470" s="687"/>
      <c r="W3470" s="686" t="str">
        <f t="shared" si="60"/>
        <v>1w</v>
      </c>
      <c r="X3470" s="682" t="e">
        <f ca="1">_xll.qlCalendarAdvance(Calendar,X3469,W3470,"f",FALSE)</f>
        <v>#NAME?</v>
      </c>
      <c r="Y3470" s="681" t="e">
        <f ca="1">_xll.qlCalendarAdvance(Calendar,X3470,NDays&amp;"D")</f>
        <v>#NAME?</v>
      </c>
      <c r="Z3470" s="680" t="e">
        <f ca="1"/>
        <v>#N/A</v>
      </c>
      <c r="AA3470" s="685"/>
      <c r="AB3470" s="684"/>
    </row>
    <row r="3471" spans="22:28" x14ac:dyDescent="0.2">
      <c r="V3471" s="687"/>
      <c r="W3471" s="686" t="str">
        <f t="shared" si="60"/>
        <v>1w</v>
      </c>
      <c r="X3471" s="682" t="e">
        <f ca="1">_xll.qlCalendarAdvance(Calendar,X3470,W3471,"f",FALSE)</f>
        <v>#NAME?</v>
      </c>
      <c r="Y3471" s="681" t="e">
        <f ca="1">_xll.qlCalendarAdvance(Calendar,X3471,NDays&amp;"D")</f>
        <v>#NAME?</v>
      </c>
      <c r="Z3471" s="680" t="e">
        <f ca="1"/>
        <v>#N/A</v>
      </c>
      <c r="AA3471" s="685"/>
      <c r="AB3471" s="684"/>
    </row>
    <row r="3472" spans="22:28" x14ac:dyDescent="0.2">
      <c r="V3472" s="687"/>
      <c r="W3472" s="686" t="str">
        <f t="shared" si="60"/>
        <v>1w</v>
      </c>
      <c r="X3472" s="682" t="e">
        <f ca="1">_xll.qlCalendarAdvance(Calendar,X3471,W3472,"f",FALSE)</f>
        <v>#NAME?</v>
      </c>
      <c r="Y3472" s="681" t="e">
        <f ca="1">_xll.qlCalendarAdvance(Calendar,X3472,NDays&amp;"D")</f>
        <v>#NAME?</v>
      </c>
      <c r="Z3472" s="680" t="e">
        <f ca="1"/>
        <v>#N/A</v>
      </c>
      <c r="AA3472" s="685"/>
      <c r="AB3472" s="684"/>
    </row>
    <row r="3473" spans="22:28" x14ac:dyDescent="0.2">
      <c r="V3473" s="687"/>
      <c r="W3473" s="686" t="str">
        <f t="shared" si="60"/>
        <v>1w</v>
      </c>
      <c r="X3473" s="682" t="e">
        <f ca="1">_xll.qlCalendarAdvance(Calendar,X3472,W3473,"f",FALSE)</f>
        <v>#NAME?</v>
      </c>
      <c r="Y3473" s="681" t="e">
        <f ca="1">_xll.qlCalendarAdvance(Calendar,X3473,NDays&amp;"D")</f>
        <v>#NAME?</v>
      </c>
      <c r="Z3473" s="680" t="e">
        <f ca="1"/>
        <v>#N/A</v>
      </c>
      <c r="AA3473" s="685"/>
      <c r="AB3473" s="684"/>
    </row>
    <row r="3474" spans="22:28" x14ac:dyDescent="0.2">
      <c r="V3474" s="687"/>
      <c r="W3474" s="686" t="str">
        <f t="shared" ref="W3474:W3537" si="61">W3473</f>
        <v>1w</v>
      </c>
      <c r="X3474" s="682" t="e">
        <f ca="1">_xll.qlCalendarAdvance(Calendar,X3473,W3474,"f",FALSE)</f>
        <v>#NAME?</v>
      </c>
      <c r="Y3474" s="681" t="e">
        <f ca="1">_xll.qlCalendarAdvance(Calendar,X3474,NDays&amp;"D")</f>
        <v>#NAME?</v>
      </c>
      <c r="Z3474" s="680" t="e">
        <f ca="1"/>
        <v>#N/A</v>
      </c>
      <c r="AA3474" s="685"/>
      <c r="AB3474" s="684"/>
    </row>
    <row r="3475" spans="22:28" x14ac:dyDescent="0.2">
      <c r="V3475" s="687"/>
      <c r="W3475" s="686" t="str">
        <f t="shared" si="61"/>
        <v>1w</v>
      </c>
      <c r="X3475" s="682" t="e">
        <f ca="1">_xll.qlCalendarAdvance(Calendar,X3474,W3475,"f",FALSE)</f>
        <v>#NAME?</v>
      </c>
      <c r="Y3475" s="681" t="e">
        <f ca="1">_xll.qlCalendarAdvance(Calendar,X3475,NDays&amp;"D")</f>
        <v>#NAME?</v>
      </c>
      <c r="Z3475" s="680" t="e">
        <f ca="1"/>
        <v>#N/A</v>
      </c>
      <c r="AA3475" s="685"/>
      <c r="AB3475" s="684"/>
    </row>
    <row r="3476" spans="22:28" x14ac:dyDescent="0.2">
      <c r="V3476" s="687"/>
      <c r="W3476" s="686" t="str">
        <f t="shared" si="61"/>
        <v>1w</v>
      </c>
      <c r="X3476" s="682" t="e">
        <f ca="1">_xll.qlCalendarAdvance(Calendar,X3475,W3476,"f",FALSE)</f>
        <v>#NAME?</v>
      </c>
      <c r="Y3476" s="681" t="e">
        <f ca="1">_xll.qlCalendarAdvance(Calendar,X3476,NDays&amp;"D")</f>
        <v>#NAME?</v>
      </c>
      <c r="Z3476" s="680" t="e">
        <f ca="1"/>
        <v>#N/A</v>
      </c>
      <c r="AA3476" s="685"/>
      <c r="AB3476" s="684"/>
    </row>
    <row r="3477" spans="22:28" x14ac:dyDescent="0.2">
      <c r="V3477" s="687"/>
      <c r="W3477" s="686" t="str">
        <f t="shared" si="61"/>
        <v>1w</v>
      </c>
      <c r="X3477" s="682" t="e">
        <f ca="1">_xll.qlCalendarAdvance(Calendar,X3476,W3477,"f",FALSE)</f>
        <v>#NAME?</v>
      </c>
      <c r="Y3477" s="681" t="e">
        <f ca="1">_xll.qlCalendarAdvance(Calendar,X3477,NDays&amp;"D")</f>
        <v>#NAME?</v>
      </c>
      <c r="Z3477" s="680" t="e">
        <f ca="1"/>
        <v>#N/A</v>
      </c>
      <c r="AA3477" s="685"/>
      <c r="AB3477" s="684"/>
    </row>
    <row r="3478" spans="22:28" x14ac:dyDescent="0.2">
      <c r="V3478" s="687"/>
      <c r="W3478" s="686" t="str">
        <f t="shared" si="61"/>
        <v>1w</v>
      </c>
      <c r="X3478" s="682" t="e">
        <f ca="1">_xll.qlCalendarAdvance(Calendar,X3477,W3478,"f",FALSE)</f>
        <v>#NAME?</v>
      </c>
      <c r="Y3478" s="681" t="e">
        <f ca="1">_xll.qlCalendarAdvance(Calendar,X3478,NDays&amp;"D")</f>
        <v>#NAME?</v>
      </c>
      <c r="Z3478" s="680" t="e">
        <f ca="1"/>
        <v>#N/A</v>
      </c>
      <c r="AA3478" s="685"/>
      <c r="AB3478" s="684"/>
    </row>
    <row r="3479" spans="22:28" x14ac:dyDescent="0.2">
      <c r="V3479" s="687"/>
      <c r="W3479" s="686" t="str">
        <f t="shared" si="61"/>
        <v>1w</v>
      </c>
      <c r="X3479" s="682" t="e">
        <f ca="1">_xll.qlCalendarAdvance(Calendar,X3478,W3479,"f",FALSE)</f>
        <v>#NAME?</v>
      </c>
      <c r="Y3479" s="681" t="e">
        <f ca="1">_xll.qlCalendarAdvance(Calendar,X3479,NDays&amp;"D")</f>
        <v>#NAME?</v>
      </c>
      <c r="Z3479" s="680" t="e">
        <f ca="1"/>
        <v>#N/A</v>
      </c>
      <c r="AA3479" s="685"/>
      <c r="AB3479" s="684"/>
    </row>
    <row r="3480" spans="22:28" x14ac:dyDescent="0.2">
      <c r="V3480" s="687"/>
      <c r="W3480" s="686" t="str">
        <f t="shared" si="61"/>
        <v>1w</v>
      </c>
      <c r="X3480" s="682" t="e">
        <f ca="1">_xll.qlCalendarAdvance(Calendar,X3479,W3480,"f",FALSE)</f>
        <v>#NAME?</v>
      </c>
      <c r="Y3480" s="681" t="e">
        <f ca="1">_xll.qlCalendarAdvance(Calendar,X3480,NDays&amp;"D")</f>
        <v>#NAME?</v>
      </c>
      <c r="Z3480" s="680" t="e">
        <f ca="1"/>
        <v>#N/A</v>
      </c>
      <c r="AA3480" s="685"/>
      <c r="AB3480" s="684"/>
    </row>
    <row r="3481" spans="22:28" x14ac:dyDescent="0.2">
      <c r="V3481" s="687"/>
      <c r="W3481" s="686" t="str">
        <f t="shared" si="61"/>
        <v>1w</v>
      </c>
      <c r="X3481" s="682" t="e">
        <f ca="1">_xll.qlCalendarAdvance(Calendar,X3480,W3481,"f",FALSE)</f>
        <v>#NAME?</v>
      </c>
      <c r="Y3481" s="681" t="e">
        <f ca="1">_xll.qlCalendarAdvance(Calendar,X3481,NDays&amp;"D")</f>
        <v>#NAME?</v>
      </c>
      <c r="Z3481" s="680" t="e">
        <f ca="1"/>
        <v>#N/A</v>
      </c>
      <c r="AA3481" s="685"/>
      <c r="AB3481" s="684"/>
    </row>
    <row r="3482" spans="22:28" x14ac:dyDescent="0.2">
      <c r="V3482" s="687"/>
      <c r="W3482" s="686" t="str">
        <f t="shared" si="61"/>
        <v>1w</v>
      </c>
      <c r="X3482" s="682" t="e">
        <f ca="1">_xll.qlCalendarAdvance(Calendar,X3481,W3482,"f",FALSE)</f>
        <v>#NAME?</v>
      </c>
      <c r="Y3482" s="681" t="e">
        <f ca="1">_xll.qlCalendarAdvance(Calendar,X3482,NDays&amp;"D")</f>
        <v>#NAME?</v>
      </c>
      <c r="Z3482" s="680" t="e">
        <f ca="1"/>
        <v>#N/A</v>
      </c>
      <c r="AA3482" s="685"/>
      <c r="AB3482" s="684"/>
    </row>
    <row r="3483" spans="22:28" x14ac:dyDescent="0.2">
      <c r="V3483" s="687"/>
      <c r="W3483" s="686" t="str">
        <f t="shared" si="61"/>
        <v>1w</v>
      </c>
      <c r="X3483" s="682" t="e">
        <f ca="1">_xll.qlCalendarAdvance(Calendar,X3482,W3483,"f",FALSE)</f>
        <v>#NAME?</v>
      </c>
      <c r="Y3483" s="681" t="e">
        <f ca="1">_xll.qlCalendarAdvance(Calendar,X3483,NDays&amp;"D")</f>
        <v>#NAME?</v>
      </c>
      <c r="Z3483" s="680" t="e">
        <f ca="1"/>
        <v>#N/A</v>
      </c>
      <c r="AA3483" s="685"/>
      <c r="AB3483" s="684"/>
    </row>
    <row r="3484" spans="22:28" x14ac:dyDescent="0.2">
      <c r="V3484" s="687"/>
      <c r="W3484" s="686" t="str">
        <f t="shared" si="61"/>
        <v>1w</v>
      </c>
      <c r="X3484" s="682" t="e">
        <f ca="1">_xll.qlCalendarAdvance(Calendar,X3483,W3484,"f",FALSE)</f>
        <v>#NAME?</v>
      </c>
      <c r="Y3484" s="681" t="e">
        <f ca="1">_xll.qlCalendarAdvance(Calendar,X3484,NDays&amp;"D")</f>
        <v>#NAME?</v>
      </c>
      <c r="Z3484" s="680" t="e">
        <f ca="1"/>
        <v>#N/A</v>
      </c>
      <c r="AA3484" s="685"/>
      <c r="AB3484" s="684"/>
    </row>
    <row r="3485" spans="22:28" x14ac:dyDescent="0.2">
      <c r="V3485" s="687"/>
      <c r="W3485" s="686" t="str">
        <f t="shared" si="61"/>
        <v>1w</v>
      </c>
      <c r="X3485" s="682" t="e">
        <f ca="1">_xll.qlCalendarAdvance(Calendar,X3484,W3485,"f",FALSE)</f>
        <v>#NAME?</v>
      </c>
      <c r="Y3485" s="681" t="e">
        <f ca="1">_xll.qlCalendarAdvance(Calendar,X3485,NDays&amp;"D")</f>
        <v>#NAME?</v>
      </c>
      <c r="Z3485" s="680" t="e">
        <f ca="1"/>
        <v>#N/A</v>
      </c>
      <c r="AA3485" s="685"/>
      <c r="AB3485" s="684"/>
    </row>
    <row r="3486" spans="22:28" x14ac:dyDescent="0.2">
      <c r="V3486" s="687"/>
      <c r="W3486" s="686" t="str">
        <f t="shared" si="61"/>
        <v>1w</v>
      </c>
      <c r="X3486" s="682" t="e">
        <f ca="1">_xll.qlCalendarAdvance(Calendar,X3485,W3486,"f",FALSE)</f>
        <v>#NAME?</v>
      </c>
      <c r="Y3486" s="681" t="e">
        <f ca="1">_xll.qlCalendarAdvance(Calendar,X3486,NDays&amp;"D")</f>
        <v>#NAME?</v>
      </c>
      <c r="Z3486" s="680" t="e">
        <f ca="1"/>
        <v>#N/A</v>
      </c>
      <c r="AA3486" s="685"/>
      <c r="AB3486" s="684"/>
    </row>
    <row r="3487" spans="22:28" x14ac:dyDescent="0.2">
      <c r="V3487" s="687"/>
      <c r="W3487" s="686" t="str">
        <f t="shared" si="61"/>
        <v>1w</v>
      </c>
      <c r="X3487" s="682" t="e">
        <f ca="1">_xll.qlCalendarAdvance(Calendar,X3486,W3487,"f",FALSE)</f>
        <v>#NAME?</v>
      </c>
      <c r="Y3487" s="681" t="e">
        <f ca="1">_xll.qlCalendarAdvance(Calendar,X3487,NDays&amp;"D")</f>
        <v>#NAME?</v>
      </c>
      <c r="Z3487" s="680" t="e">
        <f ca="1"/>
        <v>#N/A</v>
      </c>
      <c r="AA3487" s="685"/>
      <c r="AB3487" s="684"/>
    </row>
    <row r="3488" spans="22:28" x14ac:dyDescent="0.2">
      <c r="V3488" s="687"/>
      <c r="W3488" s="686" t="str">
        <f t="shared" si="61"/>
        <v>1w</v>
      </c>
      <c r="X3488" s="682" t="e">
        <f ca="1">_xll.qlCalendarAdvance(Calendar,X3487,W3488,"f",FALSE)</f>
        <v>#NAME?</v>
      </c>
      <c r="Y3488" s="681" t="e">
        <f ca="1">_xll.qlCalendarAdvance(Calendar,X3488,NDays&amp;"D")</f>
        <v>#NAME?</v>
      </c>
      <c r="Z3488" s="680" t="e">
        <f ca="1"/>
        <v>#N/A</v>
      </c>
      <c r="AA3488" s="685"/>
      <c r="AB3488" s="684"/>
    </row>
    <row r="3489" spans="22:28" x14ac:dyDescent="0.2">
      <c r="V3489" s="687"/>
      <c r="W3489" s="686" t="str">
        <f t="shared" si="61"/>
        <v>1w</v>
      </c>
      <c r="X3489" s="682" t="e">
        <f ca="1">_xll.qlCalendarAdvance(Calendar,X3488,W3489,"f",FALSE)</f>
        <v>#NAME?</v>
      </c>
      <c r="Y3489" s="681" t="e">
        <f ca="1">_xll.qlCalendarAdvance(Calendar,X3489,NDays&amp;"D")</f>
        <v>#NAME?</v>
      </c>
      <c r="Z3489" s="680" t="e">
        <f ca="1"/>
        <v>#N/A</v>
      </c>
      <c r="AA3489" s="685"/>
      <c r="AB3489" s="684"/>
    </row>
    <row r="3490" spans="22:28" x14ac:dyDescent="0.2">
      <c r="V3490" s="687"/>
      <c r="W3490" s="686" t="str">
        <f t="shared" si="61"/>
        <v>1w</v>
      </c>
      <c r="X3490" s="682" t="e">
        <f ca="1">_xll.qlCalendarAdvance(Calendar,X3489,W3490,"f",FALSE)</f>
        <v>#NAME?</v>
      </c>
      <c r="Y3490" s="681" t="e">
        <f ca="1">_xll.qlCalendarAdvance(Calendar,X3490,NDays&amp;"D")</f>
        <v>#NAME?</v>
      </c>
      <c r="Z3490" s="680" t="e">
        <f ca="1"/>
        <v>#N/A</v>
      </c>
      <c r="AA3490" s="685"/>
      <c r="AB3490" s="684"/>
    </row>
    <row r="3491" spans="22:28" x14ac:dyDescent="0.2">
      <c r="V3491" s="687"/>
      <c r="W3491" s="686" t="str">
        <f t="shared" si="61"/>
        <v>1w</v>
      </c>
      <c r="X3491" s="682" t="e">
        <f ca="1">_xll.qlCalendarAdvance(Calendar,X3490,W3491,"f",FALSE)</f>
        <v>#NAME?</v>
      </c>
      <c r="Y3491" s="681" t="e">
        <f ca="1">_xll.qlCalendarAdvance(Calendar,X3491,NDays&amp;"D")</f>
        <v>#NAME?</v>
      </c>
      <c r="Z3491" s="680" t="e">
        <f ca="1"/>
        <v>#N/A</v>
      </c>
      <c r="AA3491" s="685"/>
      <c r="AB3491" s="684"/>
    </row>
    <row r="3492" spans="22:28" x14ac:dyDescent="0.2">
      <c r="V3492" s="687"/>
      <c r="W3492" s="686" t="str">
        <f t="shared" si="61"/>
        <v>1w</v>
      </c>
      <c r="X3492" s="682" t="e">
        <f ca="1">_xll.qlCalendarAdvance(Calendar,X3491,W3492,"f",FALSE)</f>
        <v>#NAME?</v>
      </c>
      <c r="Y3492" s="681" t="e">
        <f ca="1">_xll.qlCalendarAdvance(Calendar,X3492,NDays&amp;"D")</f>
        <v>#NAME?</v>
      </c>
      <c r="Z3492" s="680" t="e">
        <f ca="1"/>
        <v>#N/A</v>
      </c>
      <c r="AA3492" s="685"/>
      <c r="AB3492" s="684"/>
    </row>
    <row r="3493" spans="22:28" x14ac:dyDescent="0.2">
      <c r="V3493" s="687"/>
      <c r="W3493" s="686" t="str">
        <f t="shared" si="61"/>
        <v>1w</v>
      </c>
      <c r="X3493" s="682" t="e">
        <f ca="1">_xll.qlCalendarAdvance(Calendar,X3492,W3493,"f",FALSE)</f>
        <v>#NAME?</v>
      </c>
      <c r="Y3493" s="681" t="e">
        <f ca="1">_xll.qlCalendarAdvance(Calendar,X3493,NDays&amp;"D")</f>
        <v>#NAME?</v>
      </c>
      <c r="Z3493" s="680" t="e">
        <f ca="1"/>
        <v>#N/A</v>
      </c>
      <c r="AA3493" s="685"/>
      <c r="AB3493" s="684"/>
    </row>
    <row r="3494" spans="22:28" x14ac:dyDescent="0.2">
      <c r="V3494" s="687"/>
      <c r="W3494" s="686" t="str">
        <f t="shared" si="61"/>
        <v>1w</v>
      </c>
      <c r="X3494" s="682" t="e">
        <f ca="1">_xll.qlCalendarAdvance(Calendar,X3493,W3494,"f",FALSE)</f>
        <v>#NAME?</v>
      </c>
      <c r="Y3494" s="681" t="e">
        <f ca="1">_xll.qlCalendarAdvance(Calendar,X3494,NDays&amp;"D")</f>
        <v>#NAME?</v>
      </c>
      <c r="Z3494" s="680" t="e">
        <f ca="1"/>
        <v>#N/A</v>
      </c>
      <c r="AA3494" s="685"/>
      <c r="AB3494" s="684"/>
    </row>
    <row r="3495" spans="22:28" x14ac:dyDescent="0.2">
      <c r="V3495" s="687"/>
      <c r="W3495" s="686" t="str">
        <f t="shared" si="61"/>
        <v>1w</v>
      </c>
      <c r="X3495" s="682" t="e">
        <f ca="1">_xll.qlCalendarAdvance(Calendar,X3494,W3495,"f",FALSE)</f>
        <v>#NAME?</v>
      </c>
      <c r="Y3495" s="681" t="e">
        <f ca="1">_xll.qlCalendarAdvance(Calendar,X3495,NDays&amp;"D")</f>
        <v>#NAME?</v>
      </c>
      <c r="Z3495" s="680" t="e">
        <f ca="1"/>
        <v>#N/A</v>
      </c>
      <c r="AA3495" s="685"/>
      <c r="AB3495" s="684"/>
    </row>
    <row r="3496" spans="22:28" x14ac:dyDescent="0.2">
      <c r="V3496" s="687"/>
      <c r="W3496" s="686" t="str">
        <f t="shared" si="61"/>
        <v>1w</v>
      </c>
      <c r="X3496" s="682" t="e">
        <f ca="1">_xll.qlCalendarAdvance(Calendar,X3495,W3496,"f",FALSE)</f>
        <v>#NAME?</v>
      </c>
      <c r="Y3496" s="681" t="e">
        <f ca="1">_xll.qlCalendarAdvance(Calendar,X3496,NDays&amp;"D")</f>
        <v>#NAME?</v>
      </c>
      <c r="Z3496" s="680" t="e">
        <f ca="1"/>
        <v>#N/A</v>
      </c>
      <c r="AA3496" s="685"/>
      <c r="AB3496" s="684"/>
    </row>
    <row r="3497" spans="22:28" x14ac:dyDescent="0.2">
      <c r="V3497" s="687"/>
      <c r="W3497" s="686" t="str">
        <f t="shared" si="61"/>
        <v>1w</v>
      </c>
      <c r="X3497" s="682" t="e">
        <f ca="1">_xll.qlCalendarAdvance(Calendar,X3496,W3497,"f",FALSE)</f>
        <v>#NAME?</v>
      </c>
      <c r="Y3497" s="681" t="e">
        <f ca="1">_xll.qlCalendarAdvance(Calendar,X3497,NDays&amp;"D")</f>
        <v>#NAME?</v>
      </c>
      <c r="Z3497" s="680" t="e">
        <f ca="1"/>
        <v>#N/A</v>
      </c>
      <c r="AA3497" s="685"/>
      <c r="AB3497" s="684"/>
    </row>
    <row r="3498" spans="22:28" x14ac:dyDescent="0.2">
      <c r="V3498" s="687"/>
      <c r="W3498" s="686" t="str">
        <f t="shared" si="61"/>
        <v>1w</v>
      </c>
      <c r="X3498" s="682" t="e">
        <f ca="1">_xll.qlCalendarAdvance(Calendar,X3497,W3498,"f",FALSE)</f>
        <v>#NAME?</v>
      </c>
      <c r="Y3498" s="681" t="e">
        <f ca="1">_xll.qlCalendarAdvance(Calendar,X3498,NDays&amp;"D")</f>
        <v>#NAME?</v>
      </c>
      <c r="Z3498" s="680" t="e">
        <f ca="1"/>
        <v>#N/A</v>
      </c>
      <c r="AA3498" s="685"/>
      <c r="AB3498" s="684"/>
    </row>
    <row r="3499" spans="22:28" x14ac:dyDescent="0.2">
      <c r="V3499" s="687"/>
      <c r="W3499" s="686" t="str">
        <f t="shared" si="61"/>
        <v>1w</v>
      </c>
      <c r="X3499" s="682" t="e">
        <f ca="1">_xll.qlCalendarAdvance(Calendar,X3498,W3499,"f",FALSE)</f>
        <v>#NAME?</v>
      </c>
      <c r="Y3499" s="681" t="e">
        <f ca="1">_xll.qlCalendarAdvance(Calendar,X3499,NDays&amp;"D")</f>
        <v>#NAME?</v>
      </c>
      <c r="Z3499" s="680" t="e">
        <f ca="1"/>
        <v>#N/A</v>
      </c>
      <c r="AA3499" s="685"/>
      <c r="AB3499" s="684"/>
    </row>
    <row r="3500" spans="22:28" x14ac:dyDescent="0.2">
      <c r="V3500" s="687"/>
      <c r="W3500" s="686" t="str">
        <f t="shared" si="61"/>
        <v>1w</v>
      </c>
      <c r="X3500" s="682" t="e">
        <f ca="1">_xll.qlCalendarAdvance(Calendar,X3499,W3500,"f",FALSE)</f>
        <v>#NAME?</v>
      </c>
      <c r="Y3500" s="681" t="e">
        <f ca="1">_xll.qlCalendarAdvance(Calendar,X3500,NDays&amp;"D")</f>
        <v>#NAME?</v>
      </c>
      <c r="Z3500" s="680" t="e">
        <f ca="1"/>
        <v>#N/A</v>
      </c>
      <c r="AA3500" s="685"/>
      <c r="AB3500" s="684"/>
    </row>
    <row r="3501" spans="22:28" x14ac:dyDescent="0.2">
      <c r="V3501" s="687"/>
      <c r="W3501" s="686" t="str">
        <f t="shared" si="61"/>
        <v>1w</v>
      </c>
      <c r="X3501" s="682" t="e">
        <f ca="1">_xll.qlCalendarAdvance(Calendar,X3500,W3501,"f",FALSE)</f>
        <v>#NAME?</v>
      </c>
      <c r="Y3501" s="681" t="e">
        <f ca="1">_xll.qlCalendarAdvance(Calendar,X3501,NDays&amp;"D")</f>
        <v>#NAME?</v>
      </c>
      <c r="Z3501" s="680" t="e">
        <f ca="1"/>
        <v>#N/A</v>
      </c>
      <c r="AA3501" s="685"/>
      <c r="AB3501" s="684"/>
    </row>
    <row r="3502" spans="22:28" x14ac:dyDescent="0.2">
      <c r="V3502" s="687"/>
      <c r="W3502" s="686" t="str">
        <f t="shared" si="61"/>
        <v>1w</v>
      </c>
      <c r="X3502" s="682" t="e">
        <f ca="1">_xll.qlCalendarAdvance(Calendar,X3501,W3502,"f",FALSE)</f>
        <v>#NAME?</v>
      </c>
      <c r="Y3502" s="681" t="e">
        <f ca="1">_xll.qlCalendarAdvance(Calendar,X3502,NDays&amp;"D")</f>
        <v>#NAME?</v>
      </c>
      <c r="Z3502" s="680" t="e">
        <f ca="1"/>
        <v>#N/A</v>
      </c>
      <c r="AA3502" s="685"/>
      <c r="AB3502" s="684"/>
    </row>
    <row r="3503" spans="22:28" x14ac:dyDescent="0.2">
      <c r="V3503" s="687"/>
      <c r="W3503" s="686" t="str">
        <f t="shared" si="61"/>
        <v>1w</v>
      </c>
      <c r="X3503" s="682" t="e">
        <f ca="1">_xll.qlCalendarAdvance(Calendar,X3502,W3503,"f",FALSE)</f>
        <v>#NAME?</v>
      </c>
      <c r="Y3503" s="681" t="e">
        <f ca="1">_xll.qlCalendarAdvance(Calendar,X3503,NDays&amp;"D")</f>
        <v>#NAME?</v>
      </c>
      <c r="Z3503" s="680" t="e">
        <f ca="1"/>
        <v>#N/A</v>
      </c>
      <c r="AA3503" s="685"/>
      <c r="AB3503" s="684"/>
    </row>
    <row r="3504" spans="22:28" x14ac:dyDescent="0.2">
      <c r="V3504" s="687"/>
      <c r="W3504" s="686" t="str">
        <f t="shared" si="61"/>
        <v>1w</v>
      </c>
      <c r="X3504" s="682" t="e">
        <f ca="1">_xll.qlCalendarAdvance(Calendar,X3503,W3504,"f",FALSE)</f>
        <v>#NAME?</v>
      </c>
      <c r="Y3504" s="681" t="e">
        <f ca="1">_xll.qlCalendarAdvance(Calendar,X3504,NDays&amp;"D")</f>
        <v>#NAME?</v>
      </c>
      <c r="Z3504" s="680" t="e">
        <f ca="1"/>
        <v>#N/A</v>
      </c>
      <c r="AA3504" s="685"/>
      <c r="AB3504" s="684"/>
    </row>
    <row r="3505" spans="22:28" x14ac:dyDescent="0.2">
      <c r="V3505" s="687"/>
      <c r="W3505" s="686" t="str">
        <f t="shared" si="61"/>
        <v>1w</v>
      </c>
      <c r="X3505" s="682" t="e">
        <f ca="1">_xll.qlCalendarAdvance(Calendar,X3504,W3505,"f",FALSE)</f>
        <v>#NAME?</v>
      </c>
      <c r="Y3505" s="681" t="e">
        <f ca="1">_xll.qlCalendarAdvance(Calendar,X3505,NDays&amp;"D")</f>
        <v>#NAME?</v>
      </c>
      <c r="Z3505" s="680" t="e">
        <f ca="1"/>
        <v>#N/A</v>
      </c>
      <c r="AA3505" s="685"/>
      <c r="AB3505" s="684"/>
    </row>
    <row r="3506" spans="22:28" x14ac:dyDescent="0.2">
      <c r="V3506" s="687"/>
      <c r="W3506" s="686" t="str">
        <f t="shared" si="61"/>
        <v>1w</v>
      </c>
      <c r="X3506" s="682" t="e">
        <f ca="1">_xll.qlCalendarAdvance(Calendar,X3505,W3506,"f",FALSE)</f>
        <v>#NAME?</v>
      </c>
      <c r="Y3506" s="681" t="e">
        <f ca="1">_xll.qlCalendarAdvance(Calendar,X3506,NDays&amp;"D")</f>
        <v>#NAME?</v>
      </c>
      <c r="Z3506" s="680" t="e">
        <f ca="1"/>
        <v>#N/A</v>
      </c>
      <c r="AA3506" s="685"/>
      <c r="AB3506" s="684"/>
    </row>
    <row r="3507" spans="22:28" x14ac:dyDescent="0.2">
      <c r="V3507" s="687"/>
      <c r="W3507" s="686" t="str">
        <f t="shared" si="61"/>
        <v>1w</v>
      </c>
      <c r="X3507" s="682" t="e">
        <f ca="1">_xll.qlCalendarAdvance(Calendar,X3506,W3507,"f",FALSE)</f>
        <v>#NAME?</v>
      </c>
      <c r="Y3507" s="681" t="e">
        <f ca="1">_xll.qlCalendarAdvance(Calendar,X3507,NDays&amp;"D")</f>
        <v>#NAME?</v>
      </c>
      <c r="Z3507" s="680" t="e">
        <f ca="1"/>
        <v>#N/A</v>
      </c>
      <c r="AA3507" s="685"/>
      <c r="AB3507" s="684"/>
    </row>
    <row r="3508" spans="22:28" x14ac:dyDescent="0.2">
      <c r="V3508" s="687"/>
      <c r="W3508" s="686" t="str">
        <f t="shared" si="61"/>
        <v>1w</v>
      </c>
      <c r="X3508" s="682" t="e">
        <f ca="1">_xll.qlCalendarAdvance(Calendar,X3507,W3508,"f",FALSE)</f>
        <v>#NAME?</v>
      </c>
      <c r="Y3508" s="681" t="e">
        <f ca="1">_xll.qlCalendarAdvance(Calendar,X3508,NDays&amp;"D")</f>
        <v>#NAME?</v>
      </c>
      <c r="Z3508" s="680" t="e">
        <f ca="1"/>
        <v>#N/A</v>
      </c>
      <c r="AA3508" s="685"/>
      <c r="AB3508" s="684"/>
    </row>
    <row r="3509" spans="22:28" x14ac:dyDescent="0.2">
      <c r="V3509" s="687"/>
      <c r="W3509" s="686" t="str">
        <f t="shared" si="61"/>
        <v>1w</v>
      </c>
      <c r="X3509" s="682" t="e">
        <f ca="1">_xll.qlCalendarAdvance(Calendar,X3508,W3509,"f",FALSE)</f>
        <v>#NAME?</v>
      </c>
      <c r="Y3509" s="681" t="e">
        <f ca="1">_xll.qlCalendarAdvance(Calendar,X3509,NDays&amp;"D")</f>
        <v>#NAME?</v>
      </c>
      <c r="Z3509" s="680" t="e">
        <f ca="1"/>
        <v>#N/A</v>
      </c>
      <c r="AA3509" s="685"/>
      <c r="AB3509" s="684"/>
    </row>
    <row r="3510" spans="22:28" x14ac:dyDescent="0.2">
      <c r="V3510" s="687"/>
      <c r="W3510" s="686" t="str">
        <f t="shared" si="61"/>
        <v>1w</v>
      </c>
      <c r="X3510" s="682" t="e">
        <f ca="1">_xll.qlCalendarAdvance(Calendar,X3509,W3510,"f",FALSE)</f>
        <v>#NAME?</v>
      </c>
      <c r="Y3510" s="681" t="e">
        <f ca="1">_xll.qlCalendarAdvance(Calendar,X3510,NDays&amp;"D")</f>
        <v>#NAME?</v>
      </c>
      <c r="Z3510" s="680" t="e">
        <f ca="1"/>
        <v>#N/A</v>
      </c>
      <c r="AA3510" s="685"/>
      <c r="AB3510" s="684"/>
    </row>
    <row r="3511" spans="22:28" x14ac:dyDescent="0.2">
      <c r="V3511" s="687"/>
      <c r="W3511" s="686" t="str">
        <f t="shared" si="61"/>
        <v>1w</v>
      </c>
      <c r="X3511" s="682" t="e">
        <f ca="1">_xll.qlCalendarAdvance(Calendar,X3510,W3511,"f",FALSE)</f>
        <v>#NAME?</v>
      </c>
      <c r="Y3511" s="681" t="e">
        <f ca="1">_xll.qlCalendarAdvance(Calendar,X3511,NDays&amp;"D")</f>
        <v>#NAME?</v>
      </c>
      <c r="Z3511" s="680" t="e">
        <f ca="1"/>
        <v>#N/A</v>
      </c>
      <c r="AA3511" s="685"/>
      <c r="AB3511" s="684"/>
    </row>
    <row r="3512" spans="22:28" x14ac:dyDescent="0.2">
      <c r="V3512" s="687"/>
      <c r="W3512" s="686" t="str">
        <f t="shared" si="61"/>
        <v>1w</v>
      </c>
      <c r="X3512" s="682" t="e">
        <f ca="1">_xll.qlCalendarAdvance(Calendar,X3511,W3512,"f",FALSE)</f>
        <v>#NAME?</v>
      </c>
      <c r="Y3512" s="681" t="e">
        <f ca="1">_xll.qlCalendarAdvance(Calendar,X3512,NDays&amp;"D")</f>
        <v>#NAME?</v>
      </c>
      <c r="Z3512" s="680" t="e">
        <f ca="1"/>
        <v>#N/A</v>
      </c>
      <c r="AA3512" s="685"/>
      <c r="AB3512" s="684"/>
    </row>
    <row r="3513" spans="22:28" x14ac:dyDescent="0.2">
      <c r="V3513" s="687"/>
      <c r="W3513" s="686" t="str">
        <f t="shared" si="61"/>
        <v>1w</v>
      </c>
      <c r="X3513" s="682" t="e">
        <f ca="1">_xll.qlCalendarAdvance(Calendar,X3512,W3513,"f",FALSE)</f>
        <v>#NAME?</v>
      </c>
      <c r="Y3513" s="681" t="e">
        <f ca="1">_xll.qlCalendarAdvance(Calendar,X3513,NDays&amp;"D")</f>
        <v>#NAME?</v>
      </c>
      <c r="Z3513" s="680" t="e">
        <f ca="1"/>
        <v>#N/A</v>
      </c>
      <c r="AA3513" s="685"/>
      <c r="AB3513" s="684"/>
    </row>
    <row r="3514" spans="22:28" x14ac:dyDescent="0.2">
      <c r="V3514" s="687"/>
      <c r="W3514" s="686" t="str">
        <f t="shared" si="61"/>
        <v>1w</v>
      </c>
      <c r="X3514" s="682" t="e">
        <f ca="1">_xll.qlCalendarAdvance(Calendar,X3513,W3514,"f",FALSE)</f>
        <v>#NAME?</v>
      </c>
      <c r="Y3514" s="681" t="e">
        <f ca="1">_xll.qlCalendarAdvance(Calendar,X3514,NDays&amp;"D")</f>
        <v>#NAME?</v>
      </c>
      <c r="Z3514" s="680" t="e">
        <f ca="1"/>
        <v>#N/A</v>
      </c>
      <c r="AA3514" s="685"/>
      <c r="AB3514" s="684"/>
    </row>
    <row r="3515" spans="22:28" x14ac:dyDescent="0.2">
      <c r="V3515" s="687"/>
      <c r="W3515" s="686" t="str">
        <f t="shared" si="61"/>
        <v>1w</v>
      </c>
      <c r="X3515" s="682" t="e">
        <f ca="1">_xll.qlCalendarAdvance(Calendar,X3514,W3515,"f",FALSE)</f>
        <v>#NAME?</v>
      </c>
      <c r="Y3515" s="681" t="e">
        <f ca="1">_xll.qlCalendarAdvance(Calendar,X3515,NDays&amp;"D")</f>
        <v>#NAME?</v>
      </c>
      <c r="Z3515" s="680" t="e">
        <f ca="1"/>
        <v>#N/A</v>
      </c>
      <c r="AA3515" s="685"/>
      <c r="AB3515" s="684"/>
    </row>
    <row r="3516" spans="22:28" x14ac:dyDescent="0.2">
      <c r="V3516" s="687"/>
      <c r="W3516" s="686" t="str">
        <f t="shared" si="61"/>
        <v>1w</v>
      </c>
      <c r="X3516" s="682" t="e">
        <f ca="1">_xll.qlCalendarAdvance(Calendar,X3515,W3516,"f",FALSE)</f>
        <v>#NAME?</v>
      </c>
      <c r="Y3516" s="681" t="e">
        <f ca="1">_xll.qlCalendarAdvance(Calendar,X3516,NDays&amp;"D")</f>
        <v>#NAME?</v>
      </c>
      <c r="Z3516" s="680" t="e">
        <f ca="1"/>
        <v>#N/A</v>
      </c>
      <c r="AA3516" s="685"/>
      <c r="AB3516" s="684"/>
    </row>
    <row r="3517" spans="22:28" x14ac:dyDescent="0.2">
      <c r="V3517" s="687"/>
      <c r="W3517" s="686" t="str">
        <f t="shared" si="61"/>
        <v>1w</v>
      </c>
      <c r="X3517" s="682" t="e">
        <f ca="1">_xll.qlCalendarAdvance(Calendar,X3516,W3517,"f",FALSE)</f>
        <v>#NAME?</v>
      </c>
      <c r="Y3517" s="681" t="e">
        <f ca="1">_xll.qlCalendarAdvance(Calendar,X3517,NDays&amp;"D")</f>
        <v>#NAME?</v>
      </c>
      <c r="Z3517" s="680" t="e">
        <f ca="1"/>
        <v>#N/A</v>
      </c>
      <c r="AA3517" s="685"/>
      <c r="AB3517" s="684"/>
    </row>
    <row r="3518" spans="22:28" x14ac:dyDescent="0.2">
      <c r="V3518" s="687"/>
      <c r="W3518" s="686" t="str">
        <f t="shared" si="61"/>
        <v>1w</v>
      </c>
      <c r="X3518" s="682" t="e">
        <f ca="1">_xll.qlCalendarAdvance(Calendar,X3517,W3518,"f",FALSE)</f>
        <v>#NAME?</v>
      </c>
      <c r="Y3518" s="681" t="e">
        <f ca="1">_xll.qlCalendarAdvance(Calendar,X3518,NDays&amp;"D")</f>
        <v>#NAME?</v>
      </c>
      <c r="Z3518" s="680" t="e">
        <f ca="1"/>
        <v>#N/A</v>
      </c>
      <c r="AA3518" s="685"/>
      <c r="AB3518" s="684"/>
    </row>
    <row r="3519" spans="22:28" x14ac:dyDescent="0.2">
      <c r="V3519" s="687"/>
      <c r="W3519" s="686" t="str">
        <f t="shared" si="61"/>
        <v>1w</v>
      </c>
      <c r="X3519" s="682" t="e">
        <f ca="1">_xll.qlCalendarAdvance(Calendar,X3518,W3519,"f",FALSE)</f>
        <v>#NAME?</v>
      </c>
      <c r="Y3519" s="681" t="e">
        <f ca="1">_xll.qlCalendarAdvance(Calendar,X3519,NDays&amp;"D")</f>
        <v>#NAME?</v>
      </c>
      <c r="Z3519" s="680" t="e">
        <f ca="1"/>
        <v>#N/A</v>
      </c>
      <c r="AA3519" s="685"/>
      <c r="AB3519" s="684"/>
    </row>
    <row r="3520" spans="22:28" x14ac:dyDescent="0.2">
      <c r="V3520" s="687"/>
      <c r="W3520" s="686" t="str">
        <f t="shared" si="61"/>
        <v>1w</v>
      </c>
      <c r="X3520" s="682" t="e">
        <f ca="1">_xll.qlCalendarAdvance(Calendar,X3519,W3520,"f",FALSE)</f>
        <v>#NAME?</v>
      </c>
      <c r="Y3520" s="681" t="e">
        <f ca="1">_xll.qlCalendarAdvance(Calendar,X3520,NDays&amp;"D")</f>
        <v>#NAME?</v>
      </c>
      <c r="Z3520" s="680" t="e">
        <f ca="1"/>
        <v>#N/A</v>
      </c>
      <c r="AA3520" s="685"/>
      <c r="AB3520" s="684"/>
    </row>
    <row r="3521" spans="22:28" x14ac:dyDescent="0.2">
      <c r="V3521" s="687"/>
      <c r="W3521" s="686" t="str">
        <f t="shared" si="61"/>
        <v>1w</v>
      </c>
      <c r="X3521" s="682" t="e">
        <f ca="1">_xll.qlCalendarAdvance(Calendar,X3520,W3521,"f",FALSE)</f>
        <v>#NAME?</v>
      </c>
      <c r="Y3521" s="681" t="e">
        <f ca="1">_xll.qlCalendarAdvance(Calendar,X3521,NDays&amp;"D")</f>
        <v>#NAME?</v>
      </c>
      <c r="Z3521" s="680" t="e">
        <f ca="1"/>
        <v>#N/A</v>
      </c>
      <c r="AA3521" s="685"/>
      <c r="AB3521" s="684"/>
    </row>
    <row r="3522" spans="22:28" x14ac:dyDescent="0.2">
      <c r="V3522" s="687"/>
      <c r="W3522" s="686" t="str">
        <f t="shared" si="61"/>
        <v>1w</v>
      </c>
      <c r="X3522" s="682" t="e">
        <f ca="1">_xll.qlCalendarAdvance(Calendar,X3521,W3522,"f",FALSE)</f>
        <v>#NAME?</v>
      </c>
      <c r="Y3522" s="681" t="e">
        <f ca="1">_xll.qlCalendarAdvance(Calendar,X3522,NDays&amp;"D")</f>
        <v>#NAME?</v>
      </c>
      <c r="Z3522" s="680" t="e">
        <f ca="1"/>
        <v>#N/A</v>
      </c>
      <c r="AA3522" s="685"/>
      <c r="AB3522" s="684"/>
    </row>
    <row r="3523" spans="22:28" x14ac:dyDescent="0.2">
      <c r="V3523" s="687"/>
      <c r="W3523" s="686" t="str">
        <f t="shared" si="61"/>
        <v>1w</v>
      </c>
      <c r="X3523" s="682" t="e">
        <f ca="1">_xll.qlCalendarAdvance(Calendar,X3522,W3523,"f",FALSE)</f>
        <v>#NAME?</v>
      </c>
      <c r="Y3523" s="681" t="e">
        <f ca="1">_xll.qlCalendarAdvance(Calendar,X3523,NDays&amp;"D")</f>
        <v>#NAME?</v>
      </c>
      <c r="Z3523" s="680" t="e">
        <f ca="1"/>
        <v>#N/A</v>
      </c>
      <c r="AA3523" s="685"/>
      <c r="AB3523" s="684"/>
    </row>
    <row r="3524" spans="22:28" x14ac:dyDescent="0.2">
      <c r="V3524" s="687"/>
      <c r="W3524" s="686" t="str">
        <f t="shared" si="61"/>
        <v>1w</v>
      </c>
      <c r="X3524" s="682" t="e">
        <f ca="1">_xll.qlCalendarAdvance(Calendar,X3523,W3524,"f",FALSE)</f>
        <v>#NAME?</v>
      </c>
      <c r="Y3524" s="681" t="e">
        <f ca="1">_xll.qlCalendarAdvance(Calendar,X3524,NDays&amp;"D")</f>
        <v>#NAME?</v>
      </c>
      <c r="Z3524" s="680" t="e">
        <f ca="1"/>
        <v>#N/A</v>
      </c>
      <c r="AA3524" s="685"/>
      <c r="AB3524" s="684"/>
    </row>
    <row r="3525" spans="22:28" x14ac:dyDescent="0.2">
      <c r="V3525" s="687"/>
      <c r="W3525" s="686" t="str">
        <f t="shared" si="61"/>
        <v>1w</v>
      </c>
      <c r="X3525" s="682" t="e">
        <f ca="1">_xll.qlCalendarAdvance(Calendar,X3524,W3525,"f",FALSE)</f>
        <v>#NAME?</v>
      </c>
      <c r="Y3525" s="681" t="e">
        <f ca="1">_xll.qlCalendarAdvance(Calendar,X3525,NDays&amp;"D")</f>
        <v>#NAME?</v>
      </c>
      <c r="Z3525" s="680" t="e">
        <f ca="1"/>
        <v>#N/A</v>
      </c>
      <c r="AA3525" s="685"/>
      <c r="AB3525" s="684"/>
    </row>
    <row r="3526" spans="22:28" x14ac:dyDescent="0.2">
      <c r="V3526" s="687"/>
      <c r="W3526" s="686" t="str">
        <f t="shared" si="61"/>
        <v>1w</v>
      </c>
      <c r="X3526" s="682" t="e">
        <f ca="1">_xll.qlCalendarAdvance(Calendar,X3525,W3526,"f",FALSE)</f>
        <v>#NAME?</v>
      </c>
      <c r="Y3526" s="681" t="e">
        <f ca="1">_xll.qlCalendarAdvance(Calendar,X3526,NDays&amp;"D")</f>
        <v>#NAME?</v>
      </c>
      <c r="Z3526" s="680" t="e">
        <f ca="1"/>
        <v>#N/A</v>
      </c>
      <c r="AA3526" s="685"/>
      <c r="AB3526" s="684"/>
    </row>
    <row r="3527" spans="22:28" x14ac:dyDescent="0.2">
      <c r="V3527" s="687"/>
      <c r="W3527" s="686" t="str">
        <f t="shared" si="61"/>
        <v>1w</v>
      </c>
      <c r="X3527" s="682" t="e">
        <f ca="1">_xll.qlCalendarAdvance(Calendar,X3526,W3527,"f",FALSE)</f>
        <v>#NAME?</v>
      </c>
      <c r="Y3527" s="681" t="e">
        <f ca="1">_xll.qlCalendarAdvance(Calendar,X3527,NDays&amp;"D")</f>
        <v>#NAME?</v>
      </c>
      <c r="Z3527" s="680" t="e">
        <f ca="1"/>
        <v>#N/A</v>
      </c>
      <c r="AA3527" s="685"/>
      <c r="AB3527" s="684"/>
    </row>
    <row r="3528" spans="22:28" x14ac:dyDescent="0.2">
      <c r="V3528" s="687"/>
      <c r="W3528" s="686" t="str">
        <f t="shared" si="61"/>
        <v>1w</v>
      </c>
      <c r="X3528" s="682" t="e">
        <f ca="1">_xll.qlCalendarAdvance(Calendar,X3527,W3528,"f",FALSE)</f>
        <v>#NAME?</v>
      </c>
      <c r="Y3528" s="681" t="e">
        <f ca="1">_xll.qlCalendarAdvance(Calendar,X3528,NDays&amp;"D")</f>
        <v>#NAME?</v>
      </c>
      <c r="Z3528" s="680" t="e">
        <f ca="1"/>
        <v>#N/A</v>
      </c>
      <c r="AA3528" s="685"/>
      <c r="AB3528" s="684"/>
    </row>
    <row r="3529" spans="22:28" x14ac:dyDescent="0.2">
      <c r="V3529" s="687"/>
      <c r="W3529" s="686" t="str">
        <f t="shared" si="61"/>
        <v>1w</v>
      </c>
      <c r="X3529" s="682" t="e">
        <f ca="1">_xll.qlCalendarAdvance(Calendar,X3528,W3529,"f",FALSE)</f>
        <v>#NAME?</v>
      </c>
      <c r="Y3529" s="681" t="e">
        <f ca="1">_xll.qlCalendarAdvance(Calendar,X3529,NDays&amp;"D")</f>
        <v>#NAME?</v>
      </c>
      <c r="Z3529" s="680" t="e">
        <f ca="1"/>
        <v>#N/A</v>
      </c>
      <c r="AA3529" s="685"/>
      <c r="AB3529" s="684"/>
    </row>
    <row r="3530" spans="22:28" x14ac:dyDescent="0.2">
      <c r="V3530" s="687"/>
      <c r="W3530" s="686" t="str">
        <f t="shared" si="61"/>
        <v>1w</v>
      </c>
      <c r="X3530" s="682" t="e">
        <f ca="1">_xll.qlCalendarAdvance(Calendar,X3529,W3530,"f",FALSE)</f>
        <v>#NAME?</v>
      </c>
      <c r="Y3530" s="681" t="e">
        <f ca="1">_xll.qlCalendarAdvance(Calendar,X3530,NDays&amp;"D")</f>
        <v>#NAME?</v>
      </c>
      <c r="Z3530" s="680" t="e">
        <f ca="1"/>
        <v>#N/A</v>
      </c>
      <c r="AA3530" s="685"/>
      <c r="AB3530" s="684"/>
    </row>
    <row r="3531" spans="22:28" x14ac:dyDescent="0.2">
      <c r="V3531" s="687"/>
      <c r="W3531" s="686" t="str">
        <f t="shared" si="61"/>
        <v>1w</v>
      </c>
      <c r="X3531" s="682" t="e">
        <f ca="1">_xll.qlCalendarAdvance(Calendar,X3530,W3531,"f",FALSE)</f>
        <v>#NAME?</v>
      </c>
      <c r="Y3531" s="681" t="e">
        <f ca="1">_xll.qlCalendarAdvance(Calendar,X3531,NDays&amp;"D")</f>
        <v>#NAME?</v>
      </c>
      <c r="Z3531" s="680" t="e">
        <f ca="1"/>
        <v>#N/A</v>
      </c>
      <c r="AA3531" s="685"/>
      <c r="AB3531" s="684"/>
    </row>
    <row r="3532" spans="22:28" x14ac:dyDescent="0.2">
      <c r="V3532" s="687"/>
      <c r="W3532" s="686" t="str">
        <f t="shared" si="61"/>
        <v>1w</v>
      </c>
      <c r="X3532" s="682" t="e">
        <f ca="1">_xll.qlCalendarAdvance(Calendar,X3531,W3532,"f",FALSE)</f>
        <v>#NAME?</v>
      </c>
      <c r="Y3532" s="681" t="e">
        <f ca="1">_xll.qlCalendarAdvance(Calendar,X3532,NDays&amp;"D")</f>
        <v>#NAME?</v>
      </c>
      <c r="Z3532" s="680" t="e">
        <f ca="1"/>
        <v>#N/A</v>
      </c>
      <c r="AA3532" s="685"/>
      <c r="AB3532" s="684"/>
    </row>
    <row r="3533" spans="22:28" x14ac:dyDescent="0.2">
      <c r="V3533" s="687"/>
      <c r="W3533" s="686" t="str">
        <f t="shared" si="61"/>
        <v>1w</v>
      </c>
      <c r="X3533" s="682" t="e">
        <f ca="1">_xll.qlCalendarAdvance(Calendar,X3532,W3533,"f",FALSE)</f>
        <v>#NAME?</v>
      </c>
      <c r="Y3533" s="681" t="e">
        <f ca="1">_xll.qlCalendarAdvance(Calendar,X3533,NDays&amp;"D")</f>
        <v>#NAME?</v>
      </c>
      <c r="Z3533" s="680" t="e">
        <f ca="1"/>
        <v>#N/A</v>
      </c>
      <c r="AA3533" s="685"/>
      <c r="AB3533" s="684"/>
    </row>
    <row r="3534" spans="22:28" x14ac:dyDescent="0.2">
      <c r="V3534" s="687"/>
      <c r="W3534" s="686" t="str">
        <f t="shared" si="61"/>
        <v>1w</v>
      </c>
      <c r="X3534" s="682" t="e">
        <f ca="1">_xll.qlCalendarAdvance(Calendar,X3533,W3534,"f",FALSE)</f>
        <v>#NAME?</v>
      </c>
      <c r="Y3534" s="681" t="e">
        <f ca="1">_xll.qlCalendarAdvance(Calendar,X3534,NDays&amp;"D")</f>
        <v>#NAME?</v>
      </c>
      <c r="Z3534" s="680" t="e">
        <f ca="1"/>
        <v>#N/A</v>
      </c>
      <c r="AA3534" s="685"/>
      <c r="AB3534" s="684"/>
    </row>
    <row r="3535" spans="22:28" x14ac:dyDescent="0.2">
      <c r="V3535" s="687"/>
      <c r="W3535" s="686" t="str">
        <f t="shared" si="61"/>
        <v>1w</v>
      </c>
      <c r="X3535" s="682" t="e">
        <f ca="1">_xll.qlCalendarAdvance(Calendar,X3534,W3535,"f",FALSE)</f>
        <v>#NAME?</v>
      </c>
      <c r="Y3535" s="681" t="e">
        <f ca="1">_xll.qlCalendarAdvance(Calendar,X3535,NDays&amp;"D")</f>
        <v>#NAME?</v>
      </c>
      <c r="Z3535" s="680" t="e">
        <f ca="1"/>
        <v>#N/A</v>
      </c>
      <c r="AA3535" s="685"/>
      <c r="AB3535" s="684"/>
    </row>
    <row r="3536" spans="22:28" x14ac:dyDescent="0.2">
      <c r="V3536" s="687"/>
      <c r="W3536" s="686" t="str">
        <f t="shared" si="61"/>
        <v>1w</v>
      </c>
      <c r="X3536" s="682" t="e">
        <f ca="1">_xll.qlCalendarAdvance(Calendar,X3535,W3536,"f",FALSE)</f>
        <v>#NAME?</v>
      </c>
      <c r="Y3536" s="681" t="e">
        <f ca="1">_xll.qlCalendarAdvance(Calendar,X3536,NDays&amp;"D")</f>
        <v>#NAME?</v>
      </c>
      <c r="Z3536" s="680" t="e">
        <f ca="1"/>
        <v>#N/A</v>
      </c>
      <c r="AA3536" s="685"/>
      <c r="AB3536" s="684"/>
    </row>
    <row r="3537" spans="2:28" x14ac:dyDescent="0.2">
      <c r="V3537" s="687"/>
      <c r="W3537" s="686" t="str">
        <f t="shared" si="61"/>
        <v>1w</v>
      </c>
      <c r="X3537" s="682" t="e">
        <f ca="1">_xll.qlCalendarAdvance(Calendar,X3536,W3537,"f",FALSE)</f>
        <v>#NAME?</v>
      </c>
      <c r="Y3537" s="681" t="e">
        <f ca="1">_xll.qlCalendarAdvance(Calendar,X3537,NDays&amp;"D")</f>
        <v>#NAME?</v>
      </c>
      <c r="Z3537" s="680" t="e">
        <f ca="1"/>
        <v>#N/A</v>
      </c>
      <c r="AA3537" s="685"/>
      <c r="AB3537" s="684"/>
    </row>
    <row r="3538" spans="2:28" x14ac:dyDescent="0.2">
      <c r="V3538" s="687"/>
      <c r="W3538" s="686" t="str">
        <f t="shared" ref="W3538:W3544" si="62">W3537</f>
        <v>1w</v>
      </c>
      <c r="X3538" s="682" t="e">
        <f ca="1">_xll.qlCalendarAdvance(Calendar,X3537,W3538,"f",FALSE)</f>
        <v>#NAME?</v>
      </c>
      <c r="Y3538" s="681" t="e">
        <f ca="1">_xll.qlCalendarAdvance(Calendar,X3538,NDays&amp;"D")</f>
        <v>#NAME?</v>
      </c>
      <c r="Z3538" s="680" t="e">
        <f ca="1"/>
        <v>#N/A</v>
      </c>
      <c r="AA3538" s="685"/>
      <c r="AB3538" s="684"/>
    </row>
    <row r="3539" spans="2:28" x14ac:dyDescent="0.2">
      <c r="B3539" s="682"/>
      <c r="C3539" s="681"/>
      <c r="D3539" s="680"/>
      <c r="E3539" s="680"/>
      <c r="V3539" s="687"/>
      <c r="W3539" s="686" t="str">
        <f t="shared" si="62"/>
        <v>1w</v>
      </c>
      <c r="X3539" s="682" t="e">
        <f ca="1">_xll.qlCalendarAdvance(Calendar,X3538,W3539,"f",FALSE)</f>
        <v>#NAME?</v>
      </c>
      <c r="Y3539" s="681" t="e">
        <f ca="1">_xll.qlCalendarAdvance(Calendar,X3539,NDays&amp;"D")</f>
        <v>#NAME?</v>
      </c>
      <c r="Z3539" s="680" t="e">
        <f ca="1"/>
        <v>#N/A</v>
      </c>
      <c r="AA3539" s="685"/>
      <c r="AB3539" s="684"/>
    </row>
    <row r="3540" spans="2:28" x14ac:dyDescent="0.2">
      <c r="B3540" s="682"/>
      <c r="C3540" s="681"/>
      <c r="D3540" s="680"/>
      <c r="E3540" s="680"/>
      <c r="V3540" s="687"/>
      <c r="W3540" s="686" t="str">
        <f t="shared" si="62"/>
        <v>1w</v>
      </c>
      <c r="X3540" s="682" t="e">
        <f ca="1">_xll.qlCalendarAdvance(Calendar,X3539,W3540,"f",FALSE)</f>
        <v>#NAME?</v>
      </c>
      <c r="Y3540" s="681" t="e">
        <f ca="1">_xll.qlCalendarAdvance(Calendar,X3540,NDays&amp;"D")</f>
        <v>#NAME?</v>
      </c>
      <c r="Z3540" s="680" t="e">
        <f ca="1"/>
        <v>#N/A</v>
      </c>
      <c r="AA3540" s="685"/>
      <c r="AB3540" s="684"/>
    </row>
    <row r="3541" spans="2:28" x14ac:dyDescent="0.2">
      <c r="B3541" s="682"/>
      <c r="C3541" s="681"/>
      <c r="D3541" s="680"/>
      <c r="E3541" s="680"/>
      <c r="V3541" s="687"/>
      <c r="W3541" s="686" t="str">
        <f t="shared" si="62"/>
        <v>1w</v>
      </c>
      <c r="X3541" s="682" t="e">
        <f ca="1">_xll.qlCalendarAdvance(Calendar,X3540,W3541,"f",FALSE)</f>
        <v>#NAME?</v>
      </c>
      <c r="Y3541" s="681" t="e">
        <f ca="1">_xll.qlCalendarAdvance(Calendar,X3541,NDays&amp;"D")</f>
        <v>#NAME?</v>
      </c>
      <c r="Z3541" s="680" t="e">
        <f ca="1"/>
        <v>#N/A</v>
      </c>
      <c r="AA3541" s="685"/>
      <c r="AB3541" s="684"/>
    </row>
    <row r="3542" spans="2:28" x14ac:dyDescent="0.2">
      <c r="B3542" s="682"/>
      <c r="C3542" s="681"/>
      <c r="D3542" s="680"/>
      <c r="E3542" s="680"/>
      <c r="V3542" s="687"/>
      <c r="W3542" s="686" t="str">
        <f t="shared" si="62"/>
        <v>1w</v>
      </c>
      <c r="X3542" s="682" t="e">
        <f ca="1">_xll.qlCalendarAdvance(Calendar,X3541,W3542,"f",FALSE)</f>
        <v>#NAME?</v>
      </c>
      <c r="Y3542" s="681" t="e">
        <f ca="1">_xll.qlCalendarAdvance(Calendar,X3542,NDays&amp;"D")</f>
        <v>#NAME?</v>
      </c>
      <c r="Z3542" s="680" t="e">
        <f ca="1"/>
        <v>#N/A</v>
      </c>
      <c r="AA3542" s="685"/>
      <c r="AB3542" s="684"/>
    </row>
    <row r="3543" spans="2:28" x14ac:dyDescent="0.2">
      <c r="B3543" s="682"/>
      <c r="C3543" s="681"/>
      <c r="D3543" s="680"/>
      <c r="E3543" s="680"/>
      <c r="V3543" s="687"/>
      <c r="W3543" s="686" t="str">
        <f t="shared" si="62"/>
        <v>1w</v>
      </c>
      <c r="X3543" s="682" t="e">
        <f ca="1">_xll.qlCalendarAdvance(Calendar,X3542,W3543,"f",FALSE)</f>
        <v>#NAME?</v>
      </c>
      <c r="Y3543" s="681" t="e">
        <f ca="1">_xll.qlCalendarAdvance(Calendar,X3543,NDays&amp;"D")</f>
        <v>#NAME?</v>
      </c>
      <c r="Z3543" s="680" t="e">
        <f ca="1"/>
        <v>#N/A</v>
      </c>
      <c r="AA3543" s="685"/>
      <c r="AB3543" s="684"/>
    </row>
    <row r="3544" spans="2:28" x14ac:dyDescent="0.2">
      <c r="B3544" s="682"/>
      <c r="C3544" s="681"/>
      <c r="D3544" s="680"/>
      <c r="E3544" s="680"/>
      <c r="V3544" s="687"/>
      <c r="W3544" s="686" t="str">
        <f t="shared" si="62"/>
        <v>1w</v>
      </c>
      <c r="X3544" s="682" t="e">
        <f ca="1">_xll.qlCalendarAdvance(Calendar,X3543,W3544,"f",FALSE)</f>
        <v>#NAME?</v>
      </c>
      <c r="Y3544" s="681" t="e">
        <f ca="1">_xll.qlCalendarAdvance(Calendar,X3544,NDays&amp;"D")</f>
        <v>#NAME?</v>
      </c>
      <c r="Z3544" s="680" t="e">
        <f ca="1"/>
        <v>#N/A</v>
      </c>
      <c r="AA3544" s="685"/>
      <c r="AB3544" s="684"/>
    </row>
    <row r="3545" spans="2:28" x14ac:dyDescent="0.2">
      <c r="B3545" s="682"/>
      <c r="C3545" s="681"/>
      <c r="D3545" s="680"/>
      <c r="E3545" s="680"/>
      <c r="W3545" s="683"/>
      <c r="X3545" s="683"/>
      <c r="Y3545" s="683"/>
      <c r="Z3545" s="683"/>
    </row>
    <row r="3546" spans="2:28" x14ac:dyDescent="0.2">
      <c r="B3546" s="682"/>
      <c r="C3546" s="681"/>
      <c r="D3546" s="680"/>
      <c r="E3546" s="680"/>
    </row>
    <row r="3547" spans="2:28" x14ac:dyDescent="0.2">
      <c r="B3547" s="682"/>
      <c r="C3547" s="681"/>
      <c r="D3547" s="680"/>
      <c r="E3547" s="680"/>
    </row>
    <row r="3548" spans="2:28" x14ac:dyDescent="0.2">
      <c r="B3548" s="682"/>
      <c r="C3548" s="681"/>
      <c r="D3548" s="680"/>
      <c r="E3548" s="680"/>
    </row>
    <row r="3549" spans="2:28" x14ac:dyDescent="0.2">
      <c r="B3549" s="682"/>
      <c r="C3549" s="681"/>
      <c r="D3549" s="680"/>
      <c r="E3549" s="680"/>
    </row>
    <row r="3550" spans="2:28" x14ac:dyDescent="0.2">
      <c r="B3550" s="682"/>
      <c r="C3550" s="681"/>
      <c r="D3550" s="680"/>
      <c r="E3550" s="680"/>
    </row>
    <row r="3551" spans="2:28" x14ac:dyDescent="0.2">
      <c r="B3551" s="682"/>
      <c r="C3551" s="681"/>
      <c r="D3551" s="680"/>
      <c r="E3551" s="680"/>
      <c r="W3551" s="679"/>
    </row>
    <row r="3552" spans="2:28" x14ac:dyDescent="0.2">
      <c r="B3552" s="682"/>
      <c r="C3552" s="681"/>
      <c r="D3552" s="680"/>
      <c r="E3552" s="680"/>
      <c r="W3552" s="679"/>
    </row>
    <row r="3553" spans="2:23" x14ac:dyDescent="0.2">
      <c r="B3553" s="682"/>
      <c r="C3553" s="681"/>
      <c r="D3553" s="680"/>
      <c r="E3553" s="680"/>
      <c r="W3553" s="679"/>
    </row>
    <row r="3554" spans="2:23" x14ac:dyDescent="0.2">
      <c r="B3554" s="682"/>
      <c r="C3554" s="681"/>
      <c r="D3554" s="680"/>
      <c r="E3554" s="680"/>
      <c r="W3554" s="679"/>
    </row>
    <row r="3555" spans="2:23" x14ac:dyDescent="0.2">
      <c r="B3555" s="682"/>
      <c r="C3555" s="681"/>
      <c r="D3555" s="680"/>
      <c r="E3555" s="680"/>
      <c r="W3555" s="679"/>
    </row>
    <row r="3556" spans="2:23" x14ac:dyDescent="0.2">
      <c r="B3556" s="682"/>
      <c r="C3556" s="681"/>
      <c r="D3556" s="680"/>
      <c r="E3556" s="680"/>
      <c r="W3556" s="679"/>
    </row>
    <row r="3557" spans="2:23" x14ac:dyDescent="0.2">
      <c r="B3557" s="682"/>
      <c r="C3557" s="681"/>
      <c r="D3557" s="680"/>
      <c r="E3557" s="680"/>
      <c r="W3557" s="679"/>
    </row>
    <row r="3558" spans="2:23" x14ac:dyDescent="0.2">
      <c r="B3558" s="682"/>
      <c r="C3558" s="681"/>
      <c r="D3558" s="680"/>
      <c r="E3558" s="680"/>
      <c r="W3558" s="679"/>
    </row>
    <row r="3559" spans="2:23" x14ac:dyDescent="0.2">
      <c r="B3559" s="682"/>
      <c r="C3559" s="681"/>
      <c r="D3559" s="680"/>
      <c r="E3559" s="680"/>
      <c r="W3559" s="679"/>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29" customWidth="1"/>
    <col min="3" max="3" width="12.7109375" style="629" bestFit="1" customWidth="1"/>
    <col min="4" max="4" width="21.7109375" style="629" customWidth="1"/>
    <col min="5" max="7" width="2.7109375" style="629" customWidth="1"/>
    <col min="8" max="8" width="12.7109375" style="629" bestFit="1" customWidth="1"/>
    <col min="9" max="9" width="53.7109375" style="629" bestFit="1" customWidth="1"/>
    <col min="10" max="10" width="2.7109375" style="629" customWidth="1"/>
    <col min="11" max="16384" width="9.140625" style="629"/>
  </cols>
  <sheetData>
    <row r="1" spans="2:10" ht="13.5" thickBot="1" x14ac:dyDescent="0.25">
      <c r="B1" s="629" t="e">
        <f ca="1">_xll.qlxlVersion(TRUE,Trigger)</f>
        <v>#NAME?</v>
      </c>
    </row>
    <row r="2" spans="2:10" ht="16.5" thickBot="1" x14ac:dyDescent="0.3">
      <c r="B2" s="1965" t="s">
        <v>320</v>
      </c>
      <c r="C2" s="1966"/>
      <c r="D2" s="1966"/>
      <c r="E2" s="1967"/>
      <c r="G2" s="652" t="s">
        <v>319</v>
      </c>
      <c r="H2" s="651"/>
      <c r="I2" s="651"/>
      <c r="J2" s="650"/>
    </row>
    <row r="3" spans="2:10" x14ac:dyDescent="0.2">
      <c r="B3" s="637"/>
      <c r="C3" s="675"/>
      <c r="D3" s="675"/>
      <c r="E3" s="674"/>
      <c r="G3" s="637"/>
      <c r="H3" s="675"/>
      <c r="I3" s="675"/>
      <c r="J3" s="674"/>
    </row>
    <row r="4" spans="2:10" x14ac:dyDescent="0.2">
      <c r="B4" s="633"/>
      <c r="C4" s="673" t="s">
        <v>303</v>
      </c>
      <c r="D4" s="672" t="s">
        <v>43</v>
      </c>
      <c r="E4" s="631"/>
      <c r="G4" s="637"/>
      <c r="H4" s="636" t="s">
        <v>318</v>
      </c>
      <c r="I4" s="641">
        <v>42304.735694444447</v>
      </c>
      <c r="J4" s="634"/>
    </row>
    <row r="5" spans="2:10" x14ac:dyDescent="0.2">
      <c r="B5" s="633"/>
      <c r="C5" s="671" t="s">
        <v>317</v>
      </c>
      <c r="D5" s="670" t="s">
        <v>316</v>
      </c>
      <c r="E5" s="648"/>
      <c r="G5" s="637"/>
      <c r="H5" s="636" t="s">
        <v>315</v>
      </c>
      <c r="I5" s="641" t="b">
        <v>1</v>
      </c>
      <c r="J5" s="634"/>
    </row>
    <row r="6" spans="2:10" x14ac:dyDescent="0.2">
      <c r="B6" s="633"/>
      <c r="C6" s="671" t="s">
        <v>314</v>
      </c>
      <c r="D6" s="670" t="e">
        <f ca="1">_xll.ohTrigger(Deposits_MKT!P3,FRA_MKT!W3,Futures3M_MKT!Z5,FuturesHWConvAdj_MKT!Q3,Swaps1M_MKT!Y3,Swap3MAnnual_MKT!AC3,SwapsIMMDated_MKT!Y3,Swap6M_MKT!AC3,BasisSwap1MxM_MKT!AC3,BasisSwap3M6M_MKT!AC3,OIS_MKT!Y3)</f>
        <v>#NAME?</v>
      </c>
      <c r="E6" s="648"/>
      <c r="G6" s="637"/>
      <c r="H6" s="636" t="s">
        <v>313</v>
      </c>
      <c r="I6" s="641" t="b">
        <v>0</v>
      </c>
      <c r="J6" s="634"/>
    </row>
    <row r="7" spans="2:10" x14ac:dyDescent="0.2">
      <c r="B7" s="633"/>
      <c r="C7" s="671" t="s">
        <v>312</v>
      </c>
      <c r="D7" s="670" t="e">
        <f ca="1">_xll.ohTrigger(Libor_MKT!O7:O13)</f>
        <v>#NAME?</v>
      </c>
      <c r="E7" s="648"/>
      <c r="G7" s="637"/>
      <c r="H7" s="636" t="s">
        <v>311</v>
      </c>
      <c r="I7" s="641" t="b">
        <v>0</v>
      </c>
      <c r="J7" s="634"/>
    </row>
    <row r="8" spans="2:10" x14ac:dyDescent="0.2">
      <c r="B8" s="633"/>
      <c r="C8" s="669" t="s">
        <v>310</v>
      </c>
      <c r="D8" s="668" t="s">
        <v>309</v>
      </c>
      <c r="E8" s="648"/>
      <c r="G8" s="637"/>
      <c r="H8" s="636" t="s">
        <v>308</v>
      </c>
      <c r="I8" s="667"/>
      <c r="J8" s="634"/>
    </row>
    <row r="9" spans="2:10" x14ac:dyDescent="0.2">
      <c r="B9" s="633"/>
      <c r="C9" s="666"/>
      <c r="D9" s="232"/>
      <c r="E9" s="648"/>
      <c r="G9" s="637"/>
      <c r="H9" s="636" t="s">
        <v>307</v>
      </c>
      <c r="I9" s="639" t="b">
        <v>1</v>
      </c>
      <c r="J9" s="634"/>
    </row>
    <row r="10" spans="2:10" x14ac:dyDescent="0.2">
      <c r="B10" s="633"/>
      <c r="C10" s="665" t="s">
        <v>234</v>
      </c>
      <c r="D10" s="664" t="s">
        <v>306</v>
      </c>
      <c r="E10" s="648"/>
      <c r="G10" s="637"/>
      <c r="H10" s="636" t="s">
        <v>305</v>
      </c>
      <c r="I10" s="641" t="str">
        <f>Currency&amp;"ON"</f>
        <v>GBPON</v>
      </c>
      <c r="J10" s="634"/>
    </row>
    <row r="11" spans="2:10" x14ac:dyDescent="0.2">
      <c r="B11" s="633"/>
      <c r="C11" s="656" t="s">
        <v>224</v>
      </c>
      <c r="D11" s="655" t="str">
        <f>""</f>
        <v/>
      </c>
      <c r="E11" s="648"/>
      <c r="G11" s="637"/>
      <c r="H11" s="636" t="s">
        <v>304</v>
      </c>
      <c r="I11" s="641" t="str">
        <f>Currency&amp;"STD"</f>
        <v>GBPSTD</v>
      </c>
      <c r="J11" s="634"/>
    </row>
    <row r="12" spans="2:10" x14ac:dyDescent="0.2">
      <c r="B12" s="633"/>
      <c r="C12" s="656" t="s">
        <v>222</v>
      </c>
      <c r="D12" s="655" t="s">
        <v>221</v>
      </c>
      <c r="E12" s="648"/>
      <c r="G12" s="637"/>
      <c r="H12" s="636" t="s">
        <v>303</v>
      </c>
      <c r="I12" s="641" t="s">
        <v>43</v>
      </c>
      <c r="J12" s="634"/>
    </row>
    <row r="13" spans="2:10" x14ac:dyDescent="0.2">
      <c r="B13" s="633"/>
      <c r="C13" s="656" t="s">
        <v>23</v>
      </c>
      <c r="D13" s="655" t="s">
        <v>23</v>
      </c>
      <c r="E13" s="648"/>
      <c r="G13" s="663"/>
      <c r="H13" s="662" t="s">
        <v>302</v>
      </c>
      <c r="I13" s="661" t="e">
        <f ca="1">_xll.qlSettingsEvaluationDate(Trigger)</f>
        <v>#NAME?</v>
      </c>
      <c r="J13" s="660"/>
    </row>
    <row r="14" spans="2:10" ht="13.5" thickBot="1" x14ac:dyDescent="0.25">
      <c r="B14" s="633"/>
      <c r="C14" s="656" t="s">
        <v>218</v>
      </c>
      <c r="D14" s="655" t="s">
        <v>217</v>
      </c>
      <c r="E14" s="648"/>
      <c r="G14" s="659"/>
      <c r="H14" s="658"/>
      <c r="I14" s="658"/>
      <c r="J14" s="657"/>
    </row>
    <row r="15" spans="2:10" x14ac:dyDescent="0.2">
      <c r="B15" s="633"/>
      <c r="C15" s="656" t="s">
        <v>215</v>
      </c>
      <c r="D15" s="655" t="s">
        <v>214</v>
      </c>
      <c r="E15" s="648"/>
    </row>
    <row r="16" spans="2:10" ht="13.5" thickBot="1" x14ac:dyDescent="0.25">
      <c r="B16" s="633"/>
      <c r="C16" s="656" t="s">
        <v>212</v>
      </c>
      <c r="D16" s="655" t="s">
        <v>211</v>
      </c>
      <c r="E16" s="648"/>
    </row>
    <row r="17" spans="2:10" ht="16.5" thickBot="1" x14ac:dyDescent="0.3">
      <c r="B17" s="633"/>
      <c r="C17" s="654" t="s">
        <v>209</v>
      </c>
      <c r="D17" s="653" t="s">
        <v>207</v>
      </c>
      <c r="E17" s="648"/>
      <c r="G17" s="652" t="s">
        <v>301</v>
      </c>
      <c r="H17" s="651"/>
      <c r="I17" s="651"/>
      <c r="J17" s="650"/>
    </row>
    <row r="18" spans="2:10" x14ac:dyDescent="0.2">
      <c r="B18" s="633"/>
      <c r="C18" s="649"/>
      <c r="D18" s="649"/>
      <c r="E18" s="648"/>
      <c r="G18" s="647"/>
      <c r="H18" s="646"/>
      <c r="I18" s="646"/>
      <c r="J18" s="645"/>
    </row>
    <row r="19" spans="2:10" x14ac:dyDescent="0.2">
      <c r="B19" s="637"/>
      <c r="C19" s="643" t="s">
        <v>300</v>
      </c>
      <c r="D19" s="644">
        <v>42180.637048611112</v>
      </c>
      <c r="E19" s="634"/>
      <c r="G19" s="637"/>
      <c r="H19" s="636" t="s">
        <v>273</v>
      </c>
      <c r="I19" s="641" t="s">
        <v>272</v>
      </c>
      <c r="J19" s="634"/>
    </row>
    <row r="20" spans="2:10" x14ac:dyDescent="0.2">
      <c r="B20" s="637"/>
      <c r="C20" s="643" t="s">
        <v>299</v>
      </c>
      <c r="D20" s="642" t="b">
        <v>0</v>
      </c>
      <c r="E20" s="634"/>
      <c r="G20" s="637"/>
      <c r="H20" s="636" t="s">
        <v>275</v>
      </c>
      <c r="I20" s="641" t="s">
        <v>227</v>
      </c>
      <c r="J20" s="634"/>
    </row>
    <row r="21" spans="2:10" ht="13.5" thickBot="1" x14ac:dyDescent="0.25">
      <c r="B21" s="637"/>
      <c r="C21" s="640"/>
      <c r="D21" s="640"/>
      <c r="E21" s="634"/>
      <c r="G21" s="637"/>
      <c r="H21" s="636" t="s">
        <v>298</v>
      </c>
      <c r="I21" s="639" t="s">
        <v>21</v>
      </c>
      <c r="J21" s="634"/>
    </row>
    <row r="22" spans="2:10" x14ac:dyDescent="0.2">
      <c r="B22" s="630"/>
      <c r="C22" s="630"/>
      <c r="D22" s="630"/>
      <c r="E22" s="630"/>
      <c r="G22" s="637"/>
      <c r="H22" s="636" t="s">
        <v>297</v>
      </c>
      <c r="I22" s="638">
        <v>1E-4</v>
      </c>
      <c r="J22" s="634"/>
    </row>
    <row r="23" spans="2:10" x14ac:dyDescent="0.2">
      <c r="G23" s="637"/>
      <c r="H23" s="636" t="s">
        <v>296</v>
      </c>
      <c r="I23" s="635">
        <v>-0.01</v>
      </c>
      <c r="J23" s="634"/>
    </row>
    <row r="24" spans="2:10" ht="11.25" customHeight="1" thickBot="1" x14ac:dyDescent="0.25">
      <c r="G24" s="633"/>
      <c r="H24" s="632"/>
      <c r="I24" s="632"/>
      <c r="J24" s="631"/>
    </row>
    <row r="25" spans="2:10" x14ac:dyDescent="0.2">
      <c r="G25" s="630"/>
      <c r="H25" s="630"/>
      <c r="I25" s="630"/>
      <c r="J25" s="630"/>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heetViews>
  <sheetFormatPr defaultRowHeight="13.5" outlineLevelCol="1" x14ac:dyDescent="0.25"/>
  <cols>
    <col min="1" max="2" width="2.7109375" style="566" customWidth="1"/>
    <col min="3" max="3" width="5.5703125" style="566" bestFit="1" customWidth="1"/>
    <col min="4" max="4" width="12.7109375" style="566" customWidth="1"/>
    <col min="5" max="5" width="16.140625" style="566" bestFit="1" customWidth="1"/>
    <col min="6" max="6" width="34.85546875" style="566" bestFit="1" customWidth="1"/>
    <col min="7" max="9" width="30.7109375" style="566" hidden="1" customWidth="1" outlineLevel="1"/>
    <col min="10" max="10" width="2.7109375" style="566" customWidth="1" collapsed="1"/>
    <col min="11" max="11" width="16.140625" style="566" customWidth="1"/>
    <col min="12" max="12" width="15.140625" style="566" bestFit="1" customWidth="1"/>
    <col min="13" max="13" width="9.140625" style="566"/>
    <col min="14" max="14" width="16.7109375" style="566" customWidth="1"/>
    <col min="15" max="15" width="10" style="566" bestFit="1" customWidth="1"/>
    <col min="16" max="16" width="2.7109375" style="566" customWidth="1"/>
    <col min="17" max="17" width="10.85546875" style="566" customWidth="1"/>
    <col min="18" max="22" width="9.140625" style="566"/>
    <col min="23" max="23" width="2.7109375" style="566" customWidth="1"/>
    <col min="24" max="16384" width="9.140625" style="566"/>
  </cols>
  <sheetData>
    <row r="1" spans="2:23" s="493" customFormat="1" ht="14.25" thickBot="1" x14ac:dyDescent="0.3">
      <c r="K1" s="566"/>
      <c r="L1" s="566"/>
      <c r="M1" s="566"/>
      <c r="N1" s="566"/>
      <c r="O1" s="566"/>
      <c r="P1" s="566"/>
      <c r="Q1" s="566"/>
      <c r="R1" s="566"/>
      <c r="S1" s="566"/>
      <c r="T1" s="566"/>
      <c r="U1" s="566"/>
      <c r="V1" s="566"/>
      <c r="W1" s="566"/>
    </row>
    <row r="2" spans="2:23" s="493" customFormat="1" ht="11.25" customHeight="1" x14ac:dyDescent="0.25">
      <c r="B2" s="628"/>
      <c r="C2" s="627"/>
      <c r="D2" s="627"/>
      <c r="E2" s="626"/>
      <c r="F2" s="563"/>
      <c r="G2" s="563"/>
      <c r="H2" s="563"/>
      <c r="I2" s="563"/>
      <c r="J2" s="563"/>
      <c r="K2" s="1933"/>
      <c r="L2" s="1931" t="s">
        <v>634</v>
      </c>
      <c r="M2" s="563"/>
      <c r="N2" s="563"/>
      <c r="O2" s="563"/>
      <c r="P2" s="563"/>
      <c r="Q2" s="563"/>
      <c r="R2" s="563"/>
      <c r="S2" s="563"/>
      <c r="T2" s="563"/>
      <c r="U2" s="563"/>
      <c r="V2" s="563"/>
      <c r="W2" s="562"/>
    </row>
    <row r="3" spans="2:23" s="621" customFormat="1" ht="11.25" customHeight="1" x14ac:dyDescent="0.2">
      <c r="B3" s="625"/>
      <c r="C3" s="624"/>
      <c r="D3" s="623" t="s">
        <v>275</v>
      </c>
      <c r="E3" s="294" t="s">
        <v>227</v>
      </c>
      <c r="F3" s="622"/>
      <c r="G3" s="622"/>
      <c r="H3" s="622"/>
      <c r="I3" s="622"/>
      <c r="J3" s="622"/>
      <c r="K3" s="1933" t="e">
        <f ca="1">_xll.ohTrigger(D7:F14)</f>
        <v>#NAME?</v>
      </c>
      <c r="L3" s="1931" t="s">
        <v>635</v>
      </c>
      <c r="M3" s="551"/>
      <c r="N3" s="551"/>
      <c r="O3" s="551"/>
      <c r="P3" s="551"/>
      <c r="Q3" s="551"/>
      <c r="R3" s="551"/>
      <c r="S3" s="551"/>
      <c r="T3" s="551"/>
      <c r="U3" s="551"/>
      <c r="V3" s="551"/>
      <c r="W3" s="548"/>
    </row>
    <row r="4" spans="2:23" s="493" customFormat="1" ht="11.25" customHeight="1" x14ac:dyDescent="0.25">
      <c r="B4" s="591"/>
      <c r="C4" s="620"/>
      <c r="D4" s="620"/>
      <c r="E4" s="620"/>
      <c r="F4" s="551"/>
      <c r="G4" s="551"/>
      <c r="H4" s="551"/>
      <c r="I4" s="551"/>
      <c r="J4" s="551"/>
      <c r="K4" s="551"/>
      <c r="L4" s="551"/>
      <c r="M4" s="551"/>
      <c r="N4" s="551"/>
      <c r="O4" s="551"/>
      <c r="P4" s="551"/>
      <c r="Q4" s="551"/>
      <c r="R4" s="551"/>
      <c r="S4" s="551"/>
      <c r="T4" s="551"/>
      <c r="U4" s="551"/>
      <c r="V4" s="551"/>
      <c r="W4" s="548"/>
    </row>
    <row r="5" spans="2:23" s="493" customFormat="1" ht="11.25" customHeight="1" x14ac:dyDescent="0.25">
      <c r="B5" s="591"/>
      <c r="C5" s="620"/>
      <c r="D5" s="619" t="str">
        <f>PROPER(Currency)&amp;FamilyName&amp;".xml"</f>
        <v>GbpLibor.xml</v>
      </c>
      <c r="E5" s="618" t="str">
        <f>IF(Serialize,_xll.ohObjectSave(D7:F14,SerializationPath&amp;FileName,FileOverwrite,Serialize),"---")</f>
        <v>---</v>
      </c>
      <c r="F5" s="551"/>
      <c r="G5" s="551"/>
      <c r="H5" s="551"/>
      <c r="I5" s="551"/>
      <c r="J5" s="551"/>
      <c r="K5" s="617" t="s">
        <v>226</v>
      </c>
      <c r="L5" s="551"/>
      <c r="M5" s="551"/>
      <c r="N5" s="551"/>
      <c r="O5" s="551"/>
      <c r="P5" s="551"/>
      <c r="Q5" s="551"/>
      <c r="R5" s="551"/>
      <c r="S5" s="551"/>
      <c r="T5" s="551"/>
      <c r="U5" s="551"/>
      <c r="V5" s="551"/>
      <c r="W5" s="548"/>
    </row>
    <row r="6" spans="2:23" s="493" customFormat="1" ht="36" customHeight="1" x14ac:dyDescent="0.25">
      <c r="B6" s="591"/>
      <c r="C6" s="616" t="s">
        <v>74</v>
      </c>
      <c r="D6" s="615" t="s">
        <v>295</v>
      </c>
      <c r="E6" s="615" t="s">
        <v>294</v>
      </c>
      <c r="F6" s="615" t="s">
        <v>293</v>
      </c>
      <c r="G6" s="614" t="s">
        <v>292</v>
      </c>
      <c r="H6" s="614" t="s">
        <v>291</v>
      </c>
      <c r="I6" s="614" t="s">
        <v>290</v>
      </c>
      <c r="J6" s="551"/>
      <c r="K6" s="546" t="e">
        <f ca="1">_xll.RData(K7:K13,L6:M6,"RTFEED:IDN",,,L7)</f>
        <v>#NAME?</v>
      </c>
      <c r="L6" s="545" t="s">
        <v>73</v>
      </c>
      <c r="M6" s="545" t="s">
        <v>18</v>
      </c>
      <c r="N6" s="545" t="s">
        <v>71</v>
      </c>
      <c r="O6" s="545" t="s">
        <v>70</v>
      </c>
      <c r="P6" s="594"/>
      <c r="Q6" s="545" t="s">
        <v>69</v>
      </c>
      <c r="R6" s="545" t="s">
        <v>68</v>
      </c>
      <c r="S6" s="545" t="s">
        <v>67</v>
      </c>
      <c r="T6" s="545" t="s">
        <v>66</v>
      </c>
      <c r="U6" s="543"/>
      <c r="V6" s="551"/>
      <c r="W6" s="548"/>
    </row>
    <row r="7" spans="2:23" s="493" customFormat="1" ht="11.25" customHeight="1" x14ac:dyDescent="0.25">
      <c r="B7" s="591"/>
      <c r="C7" s="590" t="s">
        <v>98</v>
      </c>
      <c r="D7" s="582" t="e">
        <f ca="1">_xll.qlRelinkableHandleYieldTermStructure(Trigger,UPPER(Currency)&amp;$C7,ObjectOverwrite,Permanent)</f>
        <v>#NAME?</v>
      </c>
      <c r="E7" s="582" t="e">
        <f ca="1">_xll.qlSonia(Trigger,"Sonia",ObjectOverwrite,Permanent,Libor_MKT!$D7)</f>
        <v>#NAME?</v>
      </c>
      <c r="F7" s="582" t="e">
        <f ca="1">_xll.qlLastFixingQuote(Trigger,PROPER(Currency)&amp;"Sonia"&amp;$F$6,ObjectOverwrite,Permanent,E7)</f>
        <v>#NAME?</v>
      </c>
      <c r="G7" s="589" t="e">
        <f ca="1">_xll.ohRangeRetrieveError($D7)</f>
        <v>#NAME?</v>
      </c>
      <c r="H7" s="495" t="e">
        <f ca="1">_xll.ohRangeRetrieveError(E7)</f>
        <v>#NAME?</v>
      </c>
      <c r="I7" s="495" t="e">
        <f ca="1">_xll.ohRangeRetrieveError(F7)</f>
        <v>#NAME?</v>
      </c>
      <c r="J7" s="551" t="s">
        <v>289</v>
      </c>
      <c r="K7" s="613" t="str">
        <f t="shared" ref="K7:K13" si="0">Currency&amp;$C7&amp;$K$5&amp;"="</f>
        <v>GBPONFSR=</v>
      </c>
      <c r="L7" s="612">
        <v>42180</v>
      </c>
      <c r="M7" s="611">
        <v>0.48188000000000003</v>
      </c>
      <c r="N7" s="610" t="b">
        <f t="shared" ref="N7:N13" si="1">IF(AND(ISNUMBER($M7),$M7&lt;&gt;0%),TRUE,FALSE)</f>
        <v>1</v>
      </c>
      <c r="O7" s="609" t="e">
        <f ca="1">IF($N7,_xll.qlIndexAddFixings(ISERROR($Q7),$E7,$L7,$M7/100,TRUE))</f>
        <v>#NAME?</v>
      </c>
      <c r="P7" s="594"/>
      <c r="Q7" s="608" t="e">
        <f ca="1">_xll.qlIndexFixing($N7,$E7,$L7,TRUE)</f>
        <v>#NAME?</v>
      </c>
      <c r="R7" s="608" t="e">
        <f ca="1">IF($N7,_xll.qlIndexFixing($N7,$E7,$L7,FALSE),"-")</f>
        <v>#NAME?</v>
      </c>
      <c r="S7" s="608" t="e">
        <f ca="1">$Q7-$R7</f>
        <v>#NAME?</v>
      </c>
      <c r="T7" s="608" t="e">
        <f ca="1">_xll.qlIndexFixing($R7,$E7,$L7,TRUE)</f>
        <v>#NAME?</v>
      </c>
      <c r="U7" s="607">
        <f t="shared" ref="U7:U13" ca="1" si="2">IF(ISERROR(S7),0,ABS(S7))</f>
        <v>0</v>
      </c>
      <c r="V7" s="551"/>
      <c r="W7" s="548"/>
    </row>
    <row r="8" spans="2:23" s="493" customFormat="1" ht="11.25" customHeight="1" x14ac:dyDescent="0.25">
      <c r="B8" s="591"/>
      <c r="C8" s="590" t="s">
        <v>95</v>
      </c>
      <c r="D8" s="582"/>
      <c r="E8" s="582" t="e">
        <f ca="1">_xll.qlLibor(Trigger,PROPER(Currency)&amp;FamilyName&amp;$C8,ObjectOverwrite,Permanent,Currency,$C8,$D8)</f>
        <v>#NAME?</v>
      </c>
      <c r="F8" s="582" t="e">
        <f ca="1">_xll.qlLastFixingQuote(Trigger,PROPER(Currency)&amp;FamilyName&amp;$C8&amp;$F$6,ObjectOverwrite,Permanent,E8)</f>
        <v>#NAME?</v>
      </c>
      <c r="G8" s="589" t="e">
        <f ca="1">_xll.ohRangeRetrieveError($D8)</f>
        <v>#NAME?</v>
      </c>
      <c r="H8" s="495" t="e">
        <f ca="1">_xll.ohRangeRetrieveError(E8)</f>
        <v>#NAME?</v>
      </c>
      <c r="I8" s="495" t="e">
        <f ca="1">_xll.ohRangeRetrieveError(F8)</f>
        <v>#NAME?</v>
      </c>
      <c r="J8" s="85" t="s">
        <v>289</v>
      </c>
      <c r="K8" s="606" t="str">
        <f t="shared" si="0"/>
        <v>GBPSWFSR=</v>
      </c>
      <c r="L8" s="605">
        <v>42180</v>
      </c>
      <c r="M8" s="604">
        <v>0.49112999999999996</v>
      </c>
      <c r="N8" s="603" t="b">
        <f t="shared" si="1"/>
        <v>1</v>
      </c>
      <c r="O8" s="602" t="e">
        <f ca="1">IF($N8,_xll.qlIndexAddFixings(ISERROR($Q8),$E8,$L8,$M8/100,TRUE))</f>
        <v>#NAME?</v>
      </c>
      <c r="P8" s="594"/>
      <c r="Q8" s="601" t="e">
        <f ca="1">_xll.qlIndexFixing($N8,$E8,$L8,TRUE)</f>
        <v>#NAME?</v>
      </c>
      <c r="R8" s="601" t="e">
        <f ca="1">IF($N8,_xll.qlIndexFixing($N8,$E8,$L8,FALSE),"-")</f>
        <v>#NAME?</v>
      </c>
      <c r="S8" s="601" t="e">
        <f t="shared" ref="S8:S13" ca="1" si="3">Q8-R8</f>
        <v>#NAME?</v>
      </c>
      <c r="T8" s="601" t="e">
        <f ca="1">_xll.qlIndexFixing($R8,$E8,$L8,TRUE)</f>
        <v>#NAME?</v>
      </c>
      <c r="U8" s="600">
        <f t="shared" ca="1" si="2"/>
        <v>0</v>
      </c>
      <c r="V8" s="551"/>
      <c r="W8" s="548"/>
    </row>
    <row r="9" spans="2:23" s="493" customFormat="1" ht="11.25" customHeight="1" x14ac:dyDescent="0.25">
      <c r="B9" s="591"/>
      <c r="C9" s="590" t="s">
        <v>92</v>
      </c>
      <c r="D9" s="582" t="e">
        <f ca="1">_xll.qlRelinkableHandleYieldTermStructure(Trigger,UPPER(Currency)&amp;$C9,ObjectOverwrite,Permanent)</f>
        <v>#NAME?</v>
      </c>
      <c r="E9" s="582" t="e">
        <f ca="1">_xll.qlLibor(Trigger,PROPER(Currency)&amp;FamilyName&amp;$C9,ObjectOverwrite,Permanent,Currency,$C9,$D9)</f>
        <v>#NAME?</v>
      </c>
      <c r="F9" s="582" t="e">
        <f ca="1">_xll.qlLastFixingQuote(Trigger,PROPER(Currency)&amp;FamilyName&amp;$C9&amp;$F$6,ObjectOverwrite,Permanent,E9)</f>
        <v>#NAME?</v>
      </c>
      <c r="G9" s="589" t="e">
        <f ca="1">_xll.ohRangeRetrieveError($D9)</f>
        <v>#NAME?</v>
      </c>
      <c r="H9" s="495" t="e">
        <f ca="1">_xll.ohRangeRetrieveError(E9)</f>
        <v>#NAME?</v>
      </c>
      <c r="I9" s="495" t="e">
        <f ca="1">_xll.ohRangeRetrieveError(F9)</f>
        <v>#NAME?</v>
      </c>
      <c r="J9" s="85"/>
      <c r="K9" s="606" t="str">
        <f t="shared" si="0"/>
        <v>GBP1MFSR=</v>
      </c>
      <c r="L9" s="605">
        <v>42180</v>
      </c>
      <c r="M9" s="604">
        <v>0.50975000000000004</v>
      </c>
      <c r="N9" s="603" t="b">
        <f t="shared" si="1"/>
        <v>1</v>
      </c>
      <c r="O9" s="602" t="e">
        <f ca="1">IF($N9,_xll.qlIndexAddFixings(ISERROR($Q9),$E9,$L9,$M9/100,TRUE))</f>
        <v>#NAME?</v>
      </c>
      <c r="P9" s="594"/>
      <c r="Q9" s="601" t="e">
        <f ca="1">_xll.qlIndexFixing($N9,$E9,$L9,TRUE)</f>
        <v>#NAME?</v>
      </c>
      <c r="R9" s="601" t="e">
        <f ca="1">IF($N9,_xll.qlIndexFixing($N9,$E9,$L9,FALSE),"-")</f>
        <v>#NAME?</v>
      </c>
      <c r="S9" s="601" t="e">
        <f t="shared" ca="1" si="3"/>
        <v>#NAME?</v>
      </c>
      <c r="T9" s="601" t="e">
        <f ca="1">_xll.qlIndexFixing($R9,$E9,$L9,TRUE)</f>
        <v>#NAME?</v>
      </c>
      <c r="U9" s="600">
        <f t="shared" ca="1" si="2"/>
        <v>0</v>
      </c>
      <c r="V9" s="551"/>
      <c r="W9" s="548"/>
    </row>
    <row r="10" spans="2:23" s="493" customFormat="1" ht="11.25" customHeight="1" x14ac:dyDescent="0.25">
      <c r="B10" s="591"/>
      <c r="C10" s="590" t="s">
        <v>91</v>
      </c>
      <c r="D10" s="582"/>
      <c r="E10" s="582" t="e">
        <f ca="1">_xll.qlLibor(Trigger,PROPER(Currency)&amp;FamilyName&amp;$C10,ObjectOverwrite,Permanent,Currency,$C10,$D10)</f>
        <v>#NAME?</v>
      </c>
      <c r="F10" s="582" t="e">
        <f ca="1">_xll.qlLastFixingQuote(Trigger,PROPER(Currency)&amp;FamilyName&amp;$C10&amp;$F$6,ObjectOverwrite,Permanent,E10)</f>
        <v>#NAME?</v>
      </c>
      <c r="G10" s="589" t="e">
        <f ca="1">_xll.ohRangeRetrieveError($D10)</f>
        <v>#NAME?</v>
      </c>
      <c r="H10" s="495" t="e">
        <f ca="1">_xll.ohRangeRetrieveError(E10)</f>
        <v>#NAME?</v>
      </c>
      <c r="I10" s="495" t="e">
        <f ca="1">_xll.ohRangeRetrieveError(F10)</f>
        <v>#NAME?</v>
      </c>
      <c r="J10" s="85"/>
      <c r="K10" s="606" t="str">
        <f t="shared" si="0"/>
        <v>GBP2MFSR=</v>
      </c>
      <c r="L10" s="605">
        <v>42180</v>
      </c>
      <c r="M10" s="604">
        <v>0.54230999999999996</v>
      </c>
      <c r="N10" s="603" t="b">
        <f t="shared" si="1"/>
        <v>1</v>
      </c>
      <c r="O10" s="602" t="e">
        <f ca="1">IF($N10,_xll.qlIndexAddFixings(ISERROR($Q10),$E10,$L10,$M10/100,TRUE))</f>
        <v>#NAME?</v>
      </c>
      <c r="P10" s="594"/>
      <c r="Q10" s="601" t="e">
        <f ca="1">_xll.qlIndexFixing($N10,$E10,$L10,TRUE)</f>
        <v>#NAME?</v>
      </c>
      <c r="R10" s="601" t="e">
        <f ca="1">IF($N10,_xll.qlIndexFixing($N10,$E10,$L10,FALSE),"-")</f>
        <v>#NAME?</v>
      </c>
      <c r="S10" s="601" t="e">
        <f t="shared" ca="1" si="3"/>
        <v>#NAME?</v>
      </c>
      <c r="T10" s="601" t="e">
        <f ca="1">_xll.qlIndexFixing($R10,$E10,$L10,TRUE)</f>
        <v>#NAME?</v>
      </c>
      <c r="U10" s="600">
        <f t="shared" ca="1" si="2"/>
        <v>0</v>
      </c>
      <c r="V10" s="551"/>
      <c r="W10" s="548"/>
    </row>
    <row r="11" spans="2:23" s="493" customFormat="1" ht="11.25" customHeight="1" x14ac:dyDescent="0.25">
      <c r="B11" s="591"/>
      <c r="C11" s="590" t="s">
        <v>90</v>
      </c>
      <c r="D11" s="582" t="e">
        <f ca="1">_xll.qlRelinkableHandleYieldTermStructure(Trigger,UPPER(Currency)&amp;$C11,ObjectOverwrite,Permanent)</f>
        <v>#NAME?</v>
      </c>
      <c r="E11" s="582" t="e">
        <f ca="1">_xll.qlLibor(Trigger,PROPER(Currency)&amp;FamilyName&amp;$C11,ObjectOverwrite,Permanent,Currency,$C11,$D11)</f>
        <v>#NAME?</v>
      </c>
      <c r="F11" s="582" t="e">
        <f ca="1">_xll.qlLastFixingQuote(Trigger,PROPER(Currency)&amp;FamilyName&amp;$C11&amp;$F$6,ObjectOverwrite,Permanent,E11)</f>
        <v>#NAME?</v>
      </c>
      <c r="G11" s="589" t="e">
        <f ca="1">_xll.ohRangeRetrieveError($D11)</f>
        <v>#NAME?</v>
      </c>
      <c r="H11" s="495" t="e">
        <f ca="1">_xll.ohRangeRetrieveError(E11)</f>
        <v>#NAME?</v>
      </c>
      <c r="I11" s="495" t="e">
        <f ca="1">_xll.ohRangeRetrieveError(F11)</f>
        <v>#NAME?</v>
      </c>
      <c r="J11" s="85"/>
      <c r="K11" s="606" t="str">
        <f t="shared" si="0"/>
        <v>GBP3MFSR=</v>
      </c>
      <c r="L11" s="605">
        <v>42180</v>
      </c>
      <c r="M11" s="604">
        <v>0.57499999999999996</v>
      </c>
      <c r="N11" s="603" t="b">
        <f t="shared" si="1"/>
        <v>1</v>
      </c>
      <c r="O11" s="602" t="e">
        <f ca="1">IF($N11,_xll.qlIndexAddFixings(ISERROR($Q11),$E11,$L11,$M11/100,TRUE))</f>
        <v>#NAME?</v>
      </c>
      <c r="P11" s="594"/>
      <c r="Q11" s="601" t="e">
        <f ca="1">_xll.qlIndexFixing($N11,$E11,$L11,TRUE)</f>
        <v>#NAME?</v>
      </c>
      <c r="R11" s="601" t="e">
        <f ca="1">IF($N11,_xll.qlIndexFixing($N11,$E11,$L11,FALSE),"-")</f>
        <v>#NAME?</v>
      </c>
      <c r="S11" s="601" t="e">
        <f t="shared" ca="1" si="3"/>
        <v>#NAME?</v>
      </c>
      <c r="T11" s="601" t="e">
        <f ca="1">_xll.qlIndexFixing($R11,$E11,$L11,TRUE)</f>
        <v>#NAME?</v>
      </c>
      <c r="U11" s="600">
        <f t="shared" ca="1" si="2"/>
        <v>0</v>
      </c>
      <c r="V11" s="551"/>
      <c r="W11" s="548"/>
    </row>
    <row r="12" spans="2:23" s="493" customFormat="1" ht="11.25" customHeight="1" x14ac:dyDescent="0.25">
      <c r="B12" s="591"/>
      <c r="C12" s="590" t="s">
        <v>87</v>
      </c>
      <c r="D12" s="582" t="e">
        <f ca="1">_xll.qlRelinkableHandleYieldTermStructure(Trigger,UPPER(Currency)&amp;$C12,ObjectOverwrite,Permanent)</f>
        <v>#NAME?</v>
      </c>
      <c r="E12" s="582" t="e">
        <f ca="1">_xll.qlLibor(Trigger,PROPER(Currency)&amp;FamilyName&amp;$C12,ObjectOverwrite,Permanent,Currency,$C12,$D12)</f>
        <v>#NAME?</v>
      </c>
      <c r="F12" s="582" t="e">
        <f ca="1">_xll.qlLastFixingQuote(Trigger,PROPER(Currency)&amp;FamilyName&amp;$C12&amp;$F$6,ObjectOverwrite,Permanent,E12)</f>
        <v>#NAME?</v>
      </c>
      <c r="G12" s="589" t="e">
        <f ca="1">_xll.ohRangeRetrieveError($D12)</f>
        <v>#NAME?</v>
      </c>
      <c r="H12" s="495" t="e">
        <f ca="1">_xll.ohRangeRetrieveError(E12)</f>
        <v>#NAME?</v>
      </c>
      <c r="I12" s="495" t="e">
        <f ca="1">_xll.ohRangeRetrieveError(F12)</f>
        <v>#NAME?</v>
      </c>
      <c r="J12" s="85"/>
      <c r="K12" s="606" t="str">
        <f t="shared" si="0"/>
        <v>GBP6MFSR=</v>
      </c>
      <c r="L12" s="605">
        <v>42180</v>
      </c>
      <c r="M12" s="604">
        <v>0.73813000000000006</v>
      </c>
      <c r="N12" s="603" t="b">
        <f t="shared" si="1"/>
        <v>1</v>
      </c>
      <c r="O12" s="602" t="e">
        <f ca="1">IF($N12,_xll.qlIndexAddFixings(ISERROR($Q12),$E12,$L12,$M12/100,TRUE))</f>
        <v>#NAME?</v>
      </c>
      <c r="P12" s="594"/>
      <c r="Q12" s="601" t="e">
        <f ca="1">_xll.qlIndexFixing($N12,$E12,$L12,TRUE)</f>
        <v>#NAME?</v>
      </c>
      <c r="R12" s="601" t="e">
        <f ca="1">IF($N12,_xll.qlIndexFixing($N12,$E12,$L12,FALSE),"-")</f>
        <v>#NAME?</v>
      </c>
      <c r="S12" s="601" t="e">
        <f t="shared" ca="1" si="3"/>
        <v>#NAME?</v>
      </c>
      <c r="T12" s="601" t="e">
        <f ca="1">_xll.qlIndexFixing($R12,$E12,$L12,TRUE)</f>
        <v>#NAME?</v>
      </c>
      <c r="U12" s="600">
        <f t="shared" ca="1" si="2"/>
        <v>0</v>
      </c>
      <c r="V12" s="551"/>
      <c r="W12" s="548"/>
    </row>
    <row r="13" spans="2:23" s="493" customFormat="1" ht="11.25" customHeight="1" x14ac:dyDescent="0.25">
      <c r="B13" s="591"/>
      <c r="C13" s="590" t="s">
        <v>64</v>
      </c>
      <c r="D13" s="582" t="e">
        <f ca="1">_xll.qlRelinkableHandleYieldTermStructure(Trigger,UPPER(Currency)&amp;$C13,ObjectOverwrite,Permanent)</f>
        <v>#NAME?</v>
      </c>
      <c r="E13" s="582" t="e">
        <f ca="1">_xll.qlLibor(Trigger,PROPER(Currency)&amp;FamilyName&amp;$C13,ObjectOverwrite,Permanent,Currency,$C13,$D13)</f>
        <v>#NAME?</v>
      </c>
      <c r="F13" s="582" t="e">
        <f ca="1">_xll.qlLastFixingQuote(Trigger,PROPER(Currency)&amp;FamilyName&amp;$C13&amp;$F$6,ObjectOverwrite,Permanent,E13)</f>
        <v>#NAME?</v>
      </c>
      <c r="G13" s="589" t="e">
        <f ca="1">_xll.ohRangeRetrieveError($D13)</f>
        <v>#NAME?</v>
      </c>
      <c r="H13" s="495" t="e">
        <f ca="1">_xll.ohRangeRetrieveError(E13)</f>
        <v>#NAME?</v>
      </c>
      <c r="I13" s="495" t="e">
        <f ca="1">_xll.ohRangeRetrieveError(F13)</f>
        <v>#NAME?</v>
      </c>
      <c r="J13" s="85"/>
      <c r="K13" s="599" t="str">
        <f t="shared" si="0"/>
        <v>GBP1YFSR=</v>
      </c>
      <c r="L13" s="598">
        <v>42180</v>
      </c>
      <c r="M13" s="597">
        <v>1.0558799999999999</v>
      </c>
      <c r="N13" s="596" t="b">
        <f t="shared" si="1"/>
        <v>1</v>
      </c>
      <c r="O13" s="595" t="e">
        <f ca="1">IF($N13,_xll.qlIndexAddFixings(ISERROR($Q13),$E13,$L13,$M13/100,TRUE))</f>
        <v>#NAME?</v>
      </c>
      <c r="P13" s="594"/>
      <c r="Q13" s="593" t="e">
        <f ca="1">_xll.qlIndexFixing($N13,$E13,$L13,TRUE)</f>
        <v>#NAME?</v>
      </c>
      <c r="R13" s="593" t="e">
        <f ca="1">IF($N13,_xll.qlIndexFixing($N13,$E13,$L13,FALSE),"-")</f>
        <v>#NAME?</v>
      </c>
      <c r="S13" s="593" t="e">
        <f t="shared" ca="1" si="3"/>
        <v>#NAME?</v>
      </c>
      <c r="T13" s="593" t="e">
        <f ca="1">_xll.qlIndexFixing($R13,$E13,$L13,TRUE)</f>
        <v>#NAME?</v>
      </c>
      <c r="U13" s="592">
        <f t="shared" ca="1" si="2"/>
        <v>0</v>
      </c>
      <c r="V13" s="551"/>
      <c r="W13" s="548"/>
    </row>
    <row r="14" spans="2:23" s="493" customFormat="1" ht="11.25" customHeight="1" x14ac:dyDescent="0.25">
      <c r="B14" s="591"/>
      <c r="C14" s="590" t="s">
        <v>288</v>
      </c>
      <c r="D14" s="582" t="e">
        <f ca="1">_xll.qlRelinkableHandleYieldTermStructure(Trigger,UPPER(Currency)&amp;$C14,ObjectOverwrite,Permanent)</f>
        <v>#NAME?</v>
      </c>
      <c r="E14" s="582"/>
      <c r="F14" s="582"/>
      <c r="G14" s="589" t="e">
        <f ca="1">_xll.ohRangeRetrieveError($D14)</f>
        <v>#NAME?</v>
      </c>
      <c r="H14" s="495" t="e">
        <f ca="1">_xll.ohRangeRetrieveError(E14)</f>
        <v>#NAME?</v>
      </c>
      <c r="I14" s="495" t="e">
        <f ca="1">_xll.ohRangeRetrieveError(F14)</f>
        <v>#NAME?</v>
      </c>
      <c r="J14" s="85"/>
      <c r="K14" s="588"/>
      <c r="L14" s="510"/>
      <c r="M14" s="510"/>
      <c r="N14" s="500"/>
      <c r="O14" s="500"/>
      <c r="P14" s="500"/>
      <c r="Q14" s="500"/>
      <c r="R14" s="500"/>
      <c r="S14" s="500"/>
      <c r="T14" s="500"/>
      <c r="U14" s="500"/>
      <c r="V14" s="551"/>
      <c r="W14" s="548"/>
    </row>
    <row r="15" spans="2:23" s="493"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3"/>
    </row>
    <row r="16" spans="2:23" s="493" customFormat="1" ht="14.25" thickBot="1" x14ac:dyDescent="0.3">
      <c r="K16" s="566"/>
      <c r="L16" s="566"/>
      <c r="M16" s="566"/>
      <c r="N16" s="566"/>
      <c r="O16" s="566"/>
      <c r="P16" s="566"/>
      <c r="Q16" s="566"/>
      <c r="R16" s="566"/>
      <c r="S16" s="566"/>
      <c r="T16" s="566"/>
      <c r="U16" s="566"/>
      <c r="V16" s="566"/>
      <c r="W16" s="566"/>
    </row>
    <row r="17" spans="2:23" s="493" customFormat="1" ht="14.25" thickBot="1" x14ac:dyDescent="0.3">
      <c r="B17" s="566"/>
      <c r="C17" s="566"/>
      <c r="D17" s="587"/>
      <c r="E17" s="586"/>
      <c r="F17" s="586"/>
      <c r="G17" s="586"/>
      <c r="H17" s="586"/>
      <c r="I17" s="586"/>
      <c r="J17" s="586"/>
      <c r="K17" s="586"/>
      <c r="L17" s="586"/>
      <c r="M17" s="586"/>
      <c r="N17" s="586"/>
      <c r="O17" s="586"/>
      <c r="P17" s="585"/>
      <c r="Q17" s="566"/>
      <c r="R17" s="566"/>
      <c r="S17" s="566"/>
      <c r="T17" s="566"/>
      <c r="U17" s="566"/>
      <c r="V17" s="566"/>
      <c r="W17" s="566"/>
    </row>
    <row r="18" spans="2:23" s="493" customFormat="1" x14ac:dyDescent="0.25">
      <c r="B18" s="566"/>
      <c r="C18" s="566"/>
      <c r="D18" s="575"/>
      <c r="E18" s="574"/>
      <c r="F18" s="574"/>
      <c r="G18" s="584"/>
      <c r="H18" s="584"/>
      <c r="I18" s="451"/>
      <c r="J18" s="451"/>
      <c r="K18" s="581" t="e">
        <f ca="1">_xll.RHistory(K9,F22:F23,F20,,"CH:In;Fd TSREPEAT:N SORT:"&amp;F21,K19)</f>
        <v>#NAME?</v>
      </c>
      <c r="L18" s="580" t="e">
        <f ca="1">_xll.qlIndexAddFixings(E9,K21,L21/100,TRUE,Trigger)</f>
        <v>#NAME?</v>
      </c>
      <c r="M18" s="573"/>
      <c r="N18" s="581" t="e">
        <f ca="1">_xll.RHistory(K12,F22:F23,F20,,"CH:In;Fd TSREPEAT:N SORT:"&amp;F21,N19)</f>
        <v>#NAME?</v>
      </c>
      <c r="O18" s="580" t="e">
        <f ca="1">_xll.qlIndexAddFixings(E12,N21,O21/100,TRUE,Trigger)</f>
        <v>#NAME?</v>
      </c>
      <c r="P18" s="570"/>
      <c r="Q18" s="566"/>
      <c r="R18" s="566"/>
      <c r="S18" s="566"/>
      <c r="T18" s="566"/>
      <c r="U18" s="566"/>
      <c r="V18" s="566"/>
      <c r="W18" s="566"/>
    </row>
    <row r="19" spans="2:23" s="493" customFormat="1" x14ac:dyDescent="0.25">
      <c r="B19" s="566"/>
      <c r="C19" s="566"/>
      <c r="D19" s="575"/>
      <c r="E19" s="574"/>
      <c r="F19" s="451"/>
      <c r="G19" s="451"/>
      <c r="H19" s="451"/>
      <c r="I19" s="451"/>
      <c r="J19" s="451"/>
      <c r="K19" s="579" t="s">
        <v>287</v>
      </c>
      <c r="L19" s="578" t="s">
        <v>287</v>
      </c>
      <c r="M19" s="573"/>
      <c r="N19" s="579" t="s">
        <v>286</v>
      </c>
      <c r="O19" s="578" t="s">
        <v>286</v>
      </c>
      <c r="P19" s="570"/>
      <c r="Q19" s="566"/>
      <c r="R19" s="566"/>
      <c r="S19" s="566"/>
      <c r="T19" s="566"/>
      <c r="U19" s="566"/>
      <c r="V19" s="566"/>
      <c r="W19" s="566"/>
    </row>
    <row r="20" spans="2:23" s="493" customFormat="1" ht="33.75" x14ac:dyDescent="0.25">
      <c r="B20" s="566"/>
      <c r="C20" s="566"/>
      <c r="D20" s="452"/>
      <c r="E20" s="583" t="s">
        <v>285</v>
      </c>
      <c r="F20" s="494" t="e">
        <f ca="1">"START:"&amp;_xll.qlSettingsEvaluationDate(Trigger)&amp; " END:"&amp;_xll.qlSettingsEvaluationDate(Trigger)&amp;" INTERVAL:1D"</f>
        <v>#NAME?</v>
      </c>
      <c r="G20" s="451"/>
      <c r="H20" s="451"/>
      <c r="I20" s="451"/>
      <c r="J20" s="451"/>
      <c r="K20" s="577" t="s">
        <v>277</v>
      </c>
      <c r="L20" s="576" t="s">
        <v>276</v>
      </c>
      <c r="M20" s="573"/>
      <c r="N20" s="577" t="s">
        <v>277</v>
      </c>
      <c r="O20" s="576" t="s">
        <v>276</v>
      </c>
      <c r="P20" s="570"/>
      <c r="Q20" s="566"/>
      <c r="R20" s="566"/>
      <c r="S20" s="566"/>
      <c r="T20" s="566"/>
      <c r="U20" s="566"/>
      <c r="V20" s="566"/>
      <c r="W20" s="566"/>
    </row>
    <row r="21" spans="2:23" s="493" customFormat="1" ht="14.25" thickBot="1" x14ac:dyDescent="0.3">
      <c r="B21" s="566"/>
      <c r="C21" s="566"/>
      <c r="D21" s="452"/>
      <c r="E21" s="583" t="s">
        <v>284</v>
      </c>
      <c r="F21" s="582" t="s">
        <v>283</v>
      </c>
      <c r="G21" s="451"/>
      <c r="H21" s="451"/>
      <c r="I21" s="451"/>
      <c r="J21" s="451"/>
      <c r="K21" s="572">
        <v>42180</v>
      </c>
      <c r="L21" s="571">
        <v>0.50975000000000004</v>
      </c>
      <c r="M21" s="573"/>
      <c r="N21" s="572">
        <v>42180</v>
      </c>
      <c r="O21" s="571">
        <v>0.73812999999999995</v>
      </c>
      <c r="P21" s="570"/>
      <c r="Q21" s="566"/>
      <c r="R21" s="566"/>
      <c r="S21" s="566"/>
      <c r="T21" s="566"/>
      <c r="U21" s="566"/>
      <c r="V21" s="566"/>
      <c r="W21" s="566"/>
    </row>
    <row r="22" spans="2:23" s="493" customFormat="1" ht="14.25" thickBot="1" x14ac:dyDescent="0.3">
      <c r="B22" s="566"/>
      <c r="C22" s="566"/>
      <c r="D22" s="452"/>
      <c r="E22" s="583" t="s">
        <v>282</v>
      </c>
      <c r="F22" s="582" t="s">
        <v>281</v>
      </c>
      <c r="G22" s="451"/>
      <c r="H22" s="451"/>
      <c r="I22" s="451"/>
      <c r="J22" s="451"/>
      <c r="K22" s="574"/>
      <c r="L22" s="574"/>
      <c r="M22" s="573"/>
      <c r="N22" s="451"/>
      <c r="O22" s="451"/>
      <c r="P22" s="570"/>
      <c r="Q22" s="566"/>
      <c r="R22" s="566"/>
      <c r="S22" s="566"/>
      <c r="T22" s="566"/>
      <c r="U22" s="566"/>
      <c r="V22" s="566"/>
      <c r="W22" s="566"/>
    </row>
    <row r="23" spans="2:23" s="493" customFormat="1" x14ac:dyDescent="0.25">
      <c r="B23" s="566"/>
      <c r="C23" s="566"/>
      <c r="D23" s="452"/>
      <c r="E23" s="583"/>
      <c r="F23" s="582" t="s">
        <v>280</v>
      </c>
      <c r="G23" s="451"/>
      <c r="H23" s="451"/>
      <c r="I23" s="451"/>
      <c r="J23" s="451"/>
      <c r="K23" s="581" t="e">
        <f ca="1">_xll.RHistory(K11,F22:F23,F20,,"CH:In;Fd TSREPEAT:N SORT:"&amp;F21,K24)</f>
        <v>#NAME?</v>
      </c>
      <c r="L23" s="580" t="e">
        <f ca="1">_xll.qlIndexAddFixings(E11,K26,L26/100,TRUE,Trigger)</f>
        <v>#NAME?</v>
      </c>
      <c r="M23" s="573"/>
      <c r="N23" s="581" t="e">
        <f ca="1">_xll.RHistory(K13,F22:F23,F20,,"CH:In;Fd TSREPEAT:N SORT:"&amp;F21,N24)</f>
        <v>#NAME?</v>
      </c>
      <c r="O23" s="580" t="e">
        <f ca="1">_xll.qlIndexAddFixings(E13,N26,O26/100,TRUE,Trigger)</f>
        <v>#NAME?</v>
      </c>
      <c r="P23" s="570"/>
      <c r="Q23" s="566"/>
      <c r="R23" s="566"/>
      <c r="S23" s="566"/>
      <c r="T23" s="566"/>
      <c r="U23" s="566"/>
      <c r="V23" s="566"/>
      <c r="W23" s="566"/>
    </row>
    <row r="24" spans="2:23" s="493" customFormat="1" x14ac:dyDescent="0.25">
      <c r="B24" s="566"/>
      <c r="C24" s="566"/>
      <c r="D24" s="575"/>
      <c r="E24" s="574"/>
      <c r="F24" s="451"/>
      <c r="G24" s="451"/>
      <c r="H24" s="451"/>
      <c r="I24" s="451"/>
      <c r="J24" s="451"/>
      <c r="K24" s="579" t="s">
        <v>279</v>
      </c>
      <c r="L24" s="578" t="s">
        <v>279</v>
      </c>
      <c r="M24" s="573"/>
      <c r="N24" s="579" t="s">
        <v>278</v>
      </c>
      <c r="O24" s="578" t="s">
        <v>278</v>
      </c>
      <c r="P24" s="570"/>
      <c r="Q24" s="566"/>
      <c r="R24" s="566"/>
      <c r="S24" s="566"/>
      <c r="T24" s="566"/>
      <c r="U24" s="566"/>
      <c r="V24" s="566"/>
      <c r="W24" s="566"/>
    </row>
    <row r="25" spans="2:23" s="493" customFormat="1" ht="33.75" x14ac:dyDescent="0.25">
      <c r="B25" s="566"/>
      <c r="C25" s="566"/>
      <c r="D25" s="575"/>
      <c r="E25" s="574"/>
      <c r="F25" s="451"/>
      <c r="G25" s="451"/>
      <c r="H25" s="451"/>
      <c r="I25" s="451"/>
      <c r="J25" s="451"/>
      <c r="K25" s="577" t="s">
        <v>277</v>
      </c>
      <c r="L25" s="576" t="s">
        <v>276</v>
      </c>
      <c r="M25" s="573"/>
      <c r="N25" s="577" t="s">
        <v>277</v>
      </c>
      <c r="O25" s="576" t="s">
        <v>276</v>
      </c>
      <c r="P25" s="570"/>
      <c r="Q25" s="566"/>
      <c r="R25" s="566"/>
      <c r="S25" s="566"/>
      <c r="T25" s="566"/>
      <c r="U25" s="566"/>
      <c r="V25" s="566"/>
      <c r="W25" s="566"/>
    </row>
    <row r="26" spans="2:23" ht="14.25" thickBot="1" x14ac:dyDescent="0.3">
      <c r="D26" s="575"/>
      <c r="E26" s="574"/>
      <c r="F26" s="451"/>
      <c r="G26" s="451"/>
      <c r="H26" s="451"/>
      <c r="I26" s="451"/>
      <c r="J26" s="451"/>
      <c r="K26" s="572">
        <v>42180</v>
      </c>
      <c r="L26" s="571">
        <v>0.57499999999999996</v>
      </c>
      <c r="M26" s="573"/>
      <c r="N26" s="572">
        <v>42180</v>
      </c>
      <c r="O26" s="571">
        <v>1.0558799999999999</v>
      </c>
      <c r="P26" s="570"/>
    </row>
    <row r="27" spans="2:23" ht="14.25" thickBot="1" x14ac:dyDescent="0.3">
      <c r="D27" s="569"/>
      <c r="E27" s="568"/>
      <c r="F27" s="401"/>
      <c r="G27" s="401"/>
      <c r="H27" s="401"/>
      <c r="I27" s="401"/>
      <c r="J27" s="401"/>
      <c r="K27" s="401"/>
      <c r="L27" s="401"/>
      <c r="M27" s="401"/>
      <c r="N27" s="401"/>
      <c r="O27" s="401"/>
      <c r="P27" s="567"/>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heetViews>
  <sheetFormatPr defaultRowHeight="11.25" x14ac:dyDescent="0.2"/>
  <cols>
    <col min="1" max="2" width="2.7109375" style="492" customWidth="1"/>
    <col min="3" max="3" width="3.85546875" style="492" bestFit="1" customWidth="1"/>
    <col min="4" max="4" width="8.5703125" style="492" bestFit="1" customWidth="1"/>
    <col min="5" max="5" width="20.7109375" style="492" customWidth="1"/>
    <col min="6" max="6" width="25.5703125" style="492" bestFit="1" customWidth="1"/>
    <col min="7" max="7" width="30.7109375" style="492" customWidth="1"/>
    <col min="8" max="9" width="2.7109375" style="492" customWidth="1"/>
    <col min="10" max="10" width="5.42578125" style="492" customWidth="1"/>
    <col min="11" max="14" width="9.140625" style="492"/>
    <col min="15" max="15" width="10.85546875" style="492" bestFit="1" customWidth="1"/>
    <col min="16" max="16" width="15.85546875" style="492" bestFit="1" customWidth="1"/>
    <col min="17" max="20" width="9.140625" style="492"/>
    <col min="21" max="21" width="20.42578125" style="492" bestFit="1" customWidth="1"/>
    <col min="22" max="22" width="11.42578125" style="492" customWidth="1"/>
    <col min="23" max="16384" width="9.140625" style="492"/>
  </cols>
  <sheetData>
    <row r="1" spans="2:28" s="493" customFormat="1" ht="12" thickBot="1" x14ac:dyDescent="0.25">
      <c r="J1" s="1933" t="e">
        <f ca="1">_xll.ohTrigger('General Settings_MKT'!Trigger,Libor_MKT!Trigger2)</f>
        <v>#NAME?</v>
      </c>
      <c r="K1" s="1931" t="s">
        <v>634</v>
      </c>
      <c r="L1" s="492"/>
      <c r="M1" s="492"/>
      <c r="N1" s="492"/>
      <c r="O1" s="492"/>
      <c r="P1" s="492"/>
      <c r="Q1" s="492"/>
      <c r="R1" s="492"/>
      <c r="S1" s="492"/>
      <c r="T1" s="492"/>
      <c r="U1" s="492"/>
      <c r="V1" s="492"/>
      <c r="W1" s="492"/>
      <c r="X1" s="492"/>
      <c r="Y1" s="492"/>
      <c r="Z1" s="492"/>
      <c r="AA1" s="492"/>
      <c r="AB1" s="492"/>
    </row>
    <row r="2" spans="2:28" s="493" customFormat="1" x14ac:dyDescent="0.2">
      <c r="B2" s="565"/>
      <c r="C2" s="563"/>
      <c r="D2" s="563"/>
      <c r="E2" s="564"/>
      <c r="F2" s="563"/>
      <c r="G2" s="563"/>
      <c r="H2" s="562"/>
      <c r="J2" s="1933" t="e">
        <f ca="1">_xll.ohTrigger(F7:F66)</f>
        <v>#NAME?</v>
      </c>
      <c r="K2" s="1931" t="s">
        <v>635</v>
      </c>
      <c r="L2" s="492"/>
      <c r="M2" s="492"/>
      <c r="N2" s="492"/>
      <c r="O2" s="492"/>
      <c r="P2" s="492"/>
      <c r="Q2" s="492"/>
      <c r="R2" s="492"/>
      <c r="S2" s="492"/>
      <c r="T2" s="492"/>
      <c r="U2" s="492"/>
      <c r="V2" s="492"/>
      <c r="W2" s="492"/>
      <c r="X2" s="492"/>
      <c r="Y2" s="492"/>
      <c r="Z2" s="492"/>
      <c r="AA2" s="492"/>
      <c r="AB2" s="492"/>
    </row>
    <row r="3" spans="2:28" s="493" customFormat="1" x14ac:dyDescent="0.2">
      <c r="B3" s="499"/>
      <c r="C3" s="551"/>
      <c r="D3" s="551"/>
      <c r="E3" s="561" t="s">
        <v>275</v>
      </c>
      <c r="F3" s="549" t="s">
        <v>274</v>
      </c>
      <c r="G3" s="551"/>
      <c r="H3" s="548"/>
    </row>
    <row r="4" spans="2:28" s="493" customFormat="1" ht="12" thickBot="1" x14ac:dyDescent="0.25">
      <c r="B4" s="499"/>
      <c r="C4" s="551"/>
      <c r="D4" s="551"/>
      <c r="E4" s="561" t="s">
        <v>273</v>
      </c>
      <c r="F4" s="549" t="s">
        <v>272</v>
      </c>
      <c r="G4" s="551"/>
      <c r="H4" s="548"/>
      <c r="L4" s="500"/>
      <c r="M4" s="500"/>
      <c r="N4" s="500"/>
      <c r="O4" s="505"/>
      <c r="P4" s="511"/>
      <c r="Q4" s="560"/>
      <c r="R4" s="560"/>
      <c r="S4" s="500"/>
      <c r="T4" s="505"/>
      <c r="U4" s="500"/>
      <c r="V4" s="500"/>
      <c r="W4" s="500"/>
      <c r="X4" s="500"/>
      <c r="Y4" s="500"/>
      <c r="Z4" s="500"/>
      <c r="AA4" s="500"/>
      <c r="AB4" s="500"/>
    </row>
    <row r="5" spans="2:28" s="493" customFormat="1" ht="16.5" x14ac:dyDescent="0.3">
      <c r="B5" s="499"/>
      <c r="C5" s="551"/>
      <c r="D5" s="551"/>
      <c r="E5" s="551"/>
      <c r="F5" s="551"/>
      <c r="G5" s="551"/>
      <c r="H5" s="548"/>
      <c r="L5" s="500"/>
      <c r="M5" s="559"/>
      <c r="N5" s="553"/>
      <c r="O5" s="558" t="str">
        <f>VLOOKUP(Currency,Traits,2,FALSE)</f>
        <v>SFIX</v>
      </c>
      <c r="P5" s="557"/>
      <c r="Q5" s="556"/>
      <c r="R5" s="556"/>
      <c r="S5" s="553"/>
      <c r="T5" s="553"/>
      <c r="U5" s="555" t="str">
        <f>VLOOKUP(Currency,Traits,3,FALSE)</f>
        <v>LiborSwapIsda</v>
      </c>
      <c r="V5" s="553"/>
      <c r="W5" s="553"/>
      <c r="X5" s="554">
        <f ca="1">MAX(Z7:Z22)</f>
        <v>0</v>
      </c>
      <c r="Y5" s="553"/>
      <c r="Z5" s="553"/>
      <c r="AA5" s="552"/>
      <c r="AB5" s="500"/>
    </row>
    <row r="6" spans="2:28" s="493" customFormat="1" ht="33.75" x14ac:dyDescent="0.25">
      <c r="B6" s="499"/>
      <c r="C6" s="551"/>
      <c r="D6" s="551"/>
      <c r="E6" s="550" t="str">
        <f>PROPER(Currency)&amp;FamilyName&amp;FixingType&amp;".xml"</f>
        <v>GbpLiborSwapIsda.xml</v>
      </c>
      <c r="F6" s="549" t="str">
        <f>IF(Serialize,_xll.ohObjectSave(F7:F66,SerializationPath&amp;FileName,FileOverwrite,Serialize),"---")</f>
        <v>---</v>
      </c>
      <c r="G6" s="494" t="e">
        <f ca="1">_xll.ohRangeRetrieveError(F6)</f>
        <v>#NAME?</v>
      </c>
      <c r="H6" s="548"/>
      <c r="L6" s="500"/>
      <c r="M6" s="526"/>
      <c r="N6" s="546" t="s">
        <v>74</v>
      </c>
      <c r="O6" s="545" t="e">
        <f ca="1">_xll.RData(O7:O21,P6:Q6,"RTFEED:IDN",,,P7)</f>
        <v>#NAME?</v>
      </c>
      <c r="P6" s="545" t="s">
        <v>73</v>
      </c>
      <c r="Q6" s="545" t="s">
        <v>72</v>
      </c>
      <c r="R6" s="545" t="s">
        <v>71</v>
      </c>
      <c r="S6" s="544" t="s">
        <v>70</v>
      </c>
      <c r="T6" s="547"/>
      <c r="U6" s="546" t="s">
        <v>14</v>
      </c>
      <c r="V6" s="545" t="s">
        <v>69</v>
      </c>
      <c r="W6" s="545" t="s">
        <v>68</v>
      </c>
      <c r="X6" s="545" t="s">
        <v>67</v>
      </c>
      <c r="Y6" s="544" t="s">
        <v>66</v>
      </c>
      <c r="Z6" s="543"/>
      <c r="AA6" s="516"/>
      <c r="AB6" s="500"/>
    </row>
    <row r="7" spans="2:28" s="493" customFormat="1" x14ac:dyDescent="0.2">
      <c r="B7" s="499"/>
      <c r="C7" s="498" t="s">
        <v>64</v>
      </c>
      <c r="D7" s="542" t="s">
        <v>90</v>
      </c>
      <c r="E7" s="496" t="str">
        <f t="shared" ref="E7:E38" si="0">PROPER(Currency)&amp;FamilyName&amp;FixingType&amp;$C7</f>
        <v>GbpLiborSwapIsda1Y</v>
      </c>
      <c r="F7" s="495" t="e">
        <f ca="1">_xll.qlLiborSwap(Trigger,$E7,ObjectOverwrite,Permanent,Currency,FixingType,$C7,Currency&amp;$D7,Discounting)</f>
        <v>#NAME?</v>
      </c>
      <c r="G7" s="494" t="e">
        <f ca="1">_xll.ohRangeRetrieveError(F7)</f>
        <v>#NAME?</v>
      </c>
      <c r="H7" s="86"/>
      <c r="L7" s="500"/>
      <c r="M7" s="526"/>
      <c r="N7" s="541" t="s">
        <v>64</v>
      </c>
      <c r="O7" s="536" t="str">
        <f t="shared" ref="O7:O21" si="1">Currency&amp;$O$5&amp;$N7&amp;"="</f>
        <v>GBPSFIX1Y=</v>
      </c>
      <c r="P7" s="540">
        <v>42180</v>
      </c>
      <c r="Q7" s="539">
        <v>0.746</v>
      </c>
      <c r="R7" s="539" t="b">
        <f t="shared" ref="R7:R21" si="2">IF(AND(ISNUMBER($Q7),$Q7&lt;&gt;0%),TRUE,FALSE)</f>
        <v>1</v>
      </c>
      <c r="S7" s="538" t="e">
        <f ca="1">IF($R7,_xll.qlIndexAddFixings(ISERROR($V7),$U7,$P7,$Q7/100,TRUE),NA())</f>
        <v>#NAME?</v>
      </c>
      <c r="T7" s="521"/>
      <c r="U7" s="537" t="str">
        <f t="shared" ref="U7:U21" si="3">PROPER(Currency)&amp;$U$5&amp;$N7</f>
        <v>GbpLiborSwapIsda1Y</v>
      </c>
      <c r="V7" s="536" t="e">
        <f ca="1">_xll.qlIndexFixing($R7,$U7,$P7,TRUE)</f>
        <v>#NAME?</v>
      </c>
      <c r="W7" s="536" t="e">
        <f ca="1">IF($S7,_xll.qlIndexFixing($R7,$U7,$P7,FALSE),"-")</f>
        <v>#NAME?</v>
      </c>
      <c r="X7" s="536" t="e">
        <f t="shared" ref="X7:X21" ca="1" si="4">V7-W7</f>
        <v>#NAME?</v>
      </c>
      <c r="Y7" s="535" t="e">
        <f ca="1">_xll.qlIndexFixing($W7,$U7,$P7,TRUE)</f>
        <v>#NAME?</v>
      </c>
      <c r="Z7" s="527">
        <f t="shared" ref="Z7:Z21" ca="1" si="5">IF(ISERROR(X7),0,ABS(X7))</f>
        <v>0</v>
      </c>
      <c r="AA7" s="516"/>
      <c r="AB7" s="500"/>
    </row>
    <row r="8" spans="2:28" s="493" customFormat="1" x14ac:dyDescent="0.2">
      <c r="B8" s="499"/>
      <c r="C8" s="498" t="s">
        <v>63</v>
      </c>
      <c r="D8" s="497" t="s">
        <v>87</v>
      </c>
      <c r="E8" s="496" t="str">
        <f t="shared" si="0"/>
        <v>GbpLiborSwapIsda2Y</v>
      </c>
      <c r="F8" s="495" t="e">
        <f ca="1">_xll.qlLiborSwap(Trigger,$E8,ObjectOverwrite,Permanent,Currency,FixingType,$C8,Currency&amp;$D8,Discounting)</f>
        <v>#NAME?</v>
      </c>
      <c r="G8" s="494" t="e">
        <f ca="1">_xll.ohRangeRetrieveError(F8)</f>
        <v>#NAME?</v>
      </c>
      <c r="H8" s="86"/>
      <c r="L8" s="500"/>
      <c r="M8" s="526"/>
      <c r="N8" s="534" t="s">
        <v>63</v>
      </c>
      <c r="O8" s="529" t="str">
        <f t="shared" si="1"/>
        <v>GBPSFIX2Y=</v>
      </c>
      <c r="P8" s="533">
        <v>42180</v>
      </c>
      <c r="Q8" s="532">
        <v>1.161</v>
      </c>
      <c r="R8" s="532" t="b">
        <f t="shared" si="2"/>
        <v>1</v>
      </c>
      <c r="S8" s="531" t="e">
        <f ca="1">IF($R8,_xll.qlIndexAddFixings(ISERROR($V8),$U8,$P8,$Q8/100,TRUE),NA())</f>
        <v>#NAME?</v>
      </c>
      <c r="T8" s="521"/>
      <c r="U8" s="530" t="str">
        <f t="shared" si="3"/>
        <v>GbpLiborSwapIsda2Y</v>
      </c>
      <c r="V8" s="529" t="e">
        <f ca="1">_xll.qlIndexFixing($R8,$U8,$P8,TRUE)</f>
        <v>#NAME?</v>
      </c>
      <c r="W8" s="529" t="e">
        <f ca="1">IF($S8,_xll.qlIndexFixing($R8,$U8,$P8,FALSE),"-")</f>
        <v>#NAME?</v>
      </c>
      <c r="X8" s="529" t="e">
        <f t="shared" ca="1" si="4"/>
        <v>#NAME?</v>
      </c>
      <c r="Y8" s="528" t="e">
        <f ca="1">_xll.qlIndexFixing($W8,$U8,$P8,TRUE)</f>
        <v>#NAME?</v>
      </c>
      <c r="Z8" s="527">
        <f t="shared" ca="1" si="5"/>
        <v>0</v>
      </c>
      <c r="AA8" s="516"/>
      <c r="AB8" s="500"/>
    </row>
    <row r="9" spans="2:28" s="493" customFormat="1" x14ac:dyDescent="0.2">
      <c r="B9" s="499"/>
      <c r="C9" s="498" t="s">
        <v>62</v>
      </c>
      <c r="D9" s="497" t="s">
        <v>87</v>
      </c>
      <c r="E9" s="496" t="str">
        <f t="shared" si="0"/>
        <v>GbpLiborSwapIsda3Y</v>
      </c>
      <c r="F9" s="495" t="e">
        <f ca="1">_xll.qlLiborSwap(Trigger,$E9,ObjectOverwrite,Permanent,Currency,FixingType,$C9,Currency&amp;$D9,Discounting)</f>
        <v>#NAME?</v>
      </c>
      <c r="G9" s="494" t="e">
        <f ca="1">_xll.ohRangeRetrieveError(F9)</f>
        <v>#NAME?</v>
      </c>
      <c r="H9" s="86"/>
      <c r="L9" s="500"/>
      <c r="M9" s="526"/>
      <c r="N9" s="534" t="s">
        <v>62</v>
      </c>
      <c r="O9" s="529" t="str">
        <f t="shared" si="1"/>
        <v>GBPSFIX3Y=</v>
      </c>
      <c r="P9" s="533">
        <v>42180</v>
      </c>
      <c r="Q9" s="532">
        <v>1.4179999999999999</v>
      </c>
      <c r="R9" s="532" t="b">
        <f t="shared" si="2"/>
        <v>1</v>
      </c>
      <c r="S9" s="531" t="e">
        <f ca="1">IF($R9,_xll.qlIndexAddFixings(ISERROR($V9),$U9,$P9,$Q9/100,TRUE),NA())</f>
        <v>#NAME?</v>
      </c>
      <c r="T9" s="521"/>
      <c r="U9" s="530" t="str">
        <f t="shared" si="3"/>
        <v>GbpLiborSwapIsda3Y</v>
      </c>
      <c r="V9" s="529" t="e">
        <f ca="1">_xll.qlIndexFixing($R9,$U9,$P9,TRUE)</f>
        <v>#NAME?</v>
      </c>
      <c r="W9" s="529" t="e">
        <f ca="1">IF($S9,_xll.qlIndexFixing($R9,$U9,$P9,FALSE),"-")</f>
        <v>#NAME?</v>
      </c>
      <c r="X9" s="529" t="e">
        <f t="shared" ca="1" si="4"/>
        <v>#NAME?</v>
      </c>
      <c r="Y9" s="528" t="e">
        <f ca="1">_xll.qlIndexFixing($W9,$U9,$P9,TRUE)</f>
        <v>#NAME?</v>
      </c>
      <c r="Z9" s="527">
        <f t="shared" ca="1" si="5"/>
        <v>0</v>
      </c>
      <c r="AA9" s="516"/>
      <c r="AB9" s="500"/>
    </row>
    <row r="10" spans="2:28" s="493" customFormat="1" x14ac:dyDescent="0.2">
      <c r="B10" s="499"/>
      <c r="C10" s="498" t="s">
        <v>61</v>
      </c>
      <c r="D10" s="497" t="s">
        <v>87</v>
      </c>
      <c r="E10" s="496" t="str">
        <f t="shared" si="0"/>
        <v>GbpLiborSwapIsda4Y</v>
      </c>
      <c r="F10" s="495" t="e">
        <f ca="1">_xll.qlLiborSwap(Trigger,$E10,ObjectOverwrite,Permanent,Currency,FixingType,$C10,Currency&amp;$D10,Discounting)</f>
        <v>#NAME?</v>
      </c>
      <c r="G10" s="494" t="e">
        <f ca="1">_xll.ohRangeRetrieveError(F10)</f>
        <v>#NAME?</v>
      </c>
      <c r="H10" s="86"/>
      <c r="L10" s="500"/>
      <c r="M10" s="526"/>
      <c r="N10" s="534" t="s">
        <v>61</v>
      </c>
      <c r="O10" s="529" t="str">
        <f t="shared" si="1"/>
        <v>GBPSFIX4Y=</v>
      </c>
      <c r="P10" s="533">
        <v>42180</v>
      </c>
      <c r="Q10" s="532">
        <v>1.6139999999999999</v>
      </c>
      <c r="R10" s="532" t="b">
        <f t="shared" si="2"/>
        <v>1</v>
      </c>
      <c r="S10" s="531" t="e">
        <f ca="1">IF($R10,_xll.qlIndexAddFixings(ISERROR($V10),$U10,$P10,$Q10/100,TRUE),NA())</f>
        <v>#NAME?</v>
      </c>
      <c r="T10" s="521"/>
      <c r="U10" s="530" t="str">
        <f t="shared" si="3"/>
        <v>GbpLiborSwapIsda4Y</v>
      </c>
      <c r="V10" s="529" t="e">
        <f ca="1">_xll.qlIndexFixing($R10,$U10,$P10,TRUE)</f>
        <v>#NAME?</v>
      </c>
      <c r="W10" s="529" t="e">
        <f ca="1">IF($S10,_xll.qlIndexFixing($R10,$U10,$P10,FALSE),"-")</f>
        <v>#NAME?</v>
      </c>
      <c r="X10" s="529" t="e">
        <f t="shared" ca="1" si="4"/>
        <v>#NAME?</v>
      </c>
      <c r="Y10" s="528" t="e">
        <f ca="1">_xll.qlIndexFixing($W10,$U10,$P10,TRUE)</f>
        <v>#NAME?</v>
      </c>
      <c r="Z10" s="527">
        <f t="shared" ca="1" si="5"/>
        <v>0</v>
      </c>
      <c r="AA10" s="516"/>
      <c r="AB10" s="500"/>
    </row>
    <row r="11" spans="2:28" s="493" customFormat="1" x14ac:dyDescent="0.2">
      <c r="B11" s="499"/>
      <c r="C11" s="498" t="s">
        <v>60</v>
      </c>
      <c r="D11" s="497" t="s">
        <v>87</v>
      </c>
      <c r="E11" s="496" t="str">
        <f t="shared" si="0"/>
        <v>GbpLiborSwapIsda5Y</v>
      </c>
      <c r="F11" s="495" t="e">
        <f ca="1">_xll.qlLiborSwap(Trigger,$E11,ObjectOverwrite,Permanent,Currency,FixingType,$C11,Currency&amp;$D11,Discounting)</f>
        <v>#NAME?</v>
      </c>
      <c r="G11" s="494" t="e">
        <f ca="1">_xll.ohRangeRetrieveError(F11)</f>
        <v>#NAME?</v>
      </c>
      <c r="H11" s="86"/>
      <c r="L11" s="500"/>
      <c r="M11" s="526"/>
      <c r="N11" s="534" t="s">
        <v>60</v>
      </c>
      <c r="O11" s="529" t="str">
        <f t="shared" si="1"/>
        <v>GBPSFIX5Y=</v>
      </c>
      <c r="P11" s="533">
        <v>42180</v>
      </c>
      <c r="Q11" s="532">
        <v>1.7690000000000001</v>
      </c>
      <c r="R11" s="532" t="b">
        <f t="shared" si="2"/>
        <v>1</v>
      </c>
      <c r="S11" s="531" t="e">
        <f ca="1">IF($R11,_xll.qlIndexAddFixings(ISERROR($V11),$U11,$P11,$Q11/100,TRUE),NA())</f>
        <v>#NAME?</v>
      </c>
      <c r="T11" s="521"/>
      <c r="U11" s="530" t="str">
        <f t="shared" si="3"/>
        <v>GbpLiborSwapIsda5Y</v>
      </c>
      <c r="V11" s="529" t="e">
        <f ca="1">_xll.qlIndexFixing($R11,$U11,$P11,TRUE)</f>
        <v>#NAME?</v>
      </c>
      <c r="W11" s="529" t="e">
        <f ca="1">IF($S11,_xll.qlIndexFixing($R11,$U11,$P11,FALSE),"-")</f>
        <v>#NAME?</v>
      </c>
      <c r="X11" s="529" t="e">
        <f t="shared" ca="1" si="4"/>
        <v>#NAME?</v>
      </c>
      <c r="Y11" s="528" t="e">
        <f ca="1">_xll.qlIndexFixing($W11,$U11,$P11,TRUE)</f>
        <v>#NAME?</v>
      </c>
      <c r="Z11" s="527">
        <f t="shared" ca="1" si="5"/>
        <v>0</v>
      </c>
      <c r="AA11" s="516"/>
      <c r="AB11" s="500"/>
    </row>
    <row r="12" spans="2:28" s="493" customFormat="1" x14ac:dyDescent="0.2">
      <c r="B12" s="499"/>
      <c r="C12" s="498" t="s">
        <v>59</v>
      </c>
      <c r="D12" s="497" t="s">
        <v>87</v>
      </c>
      <c r="E12" s="496" t="str">
        <f t="shared" si="0"/>
        <v>GbpLiborSwapIsda6Y</v>
      </c>
      <c r="F12" s="495" t="e">
        <f ca="1">_xll.qlLiborSwap(Trigger,$E12,ObjectOverwrite,Permanent,Currency,FixingType,$C12,Currency&amp;$D12,Discounting)</f>
        <v>#NAME?</v>
      </c>
      <c r="G12" s="494" t="e">
        <f ca="1">_xll.ohRangeRetrieveError(F12)</f>
        <v>#NAME?</v>
      </c>
      <c r="H12" s="86"/>
      <c r="L12" s="500"/>
      <c r="M12" s="526"/>
      <c r="N12" s="534" t="s">
        <v>59</v>
      </c>
      <c r="O12" s="529" t="str">
        <f t="shared" si="1"/>
        <v>GBPSFIX6Y=</v>
      </c>
      <c r="P12" s="533">
        <v>42180</v>
      </c>
      <c r="Q12" s="532">
        <v>1.8939999999999999</v>
      </c>
      <c r="R12" s="532" t="b">
        <f t="shared" si="2"/>
        <v>1</v>
      </c>
      <c r="S12" s="531" t="e">
        <f ca="1">IF($R12,_xll.qlIndexAddFixings(ISERROR($V12),$U12,$P12,$Q12/100,TRUE),NA())</f>
        <v>#NAME?</v>
      </c>
      <c r="T12" s="521"/>
      <c r="U12" s="530" t="str">
        <f t="shared" si="3"/>
        <v>GbpLiborSwapIsda6Y</v>
      </c>
      <c r="V12" s="529" t="e">
        <f ca="1">_xll.qlIndexFixing($R12,$U12,$P12,TRUE)</f>
        <v>#NAME?</v>
      </c>
      <c r="W12" s="529" t="e">
        <f ca="1">IF($S12,_xll.qlIndexFixing($R12,$U12,$P12,FALSE),"-")</f>
        <v>#NAME?</v>
      </c>
      <c r="X12" s="529" t="e">
        <f t="shared" ca="1" si="4"/>
        <v>#NAME?</v>
      </c>
      <c r="Y12" s="528" t="e">
        <f ca="1">_xll.qlIndexFixing($W12,$U12,$P12,TRUE)</f>
        <v>#NAME?</v>
      </c>
      <c r="Z12" s="527">
        <f t="shared" ca="1" si="5"/>
        <v>0</v>
      </c>
      <c r="AA12" s="516"/>
      <c r="AB12" s="500"/>
    </row>
    <row r="13" spans="2:28" s="493" customFormat="1" x14ac:dyDescent="0.2">
      <c r="B13" s="499"/>
      <c r="C13" s="498" t="s">
        <v>58</v>
      </c>
      <c r="D13" s="497" t="s">
        <v>87</v>
      </c>
      <c r="E13" s="496" t="str">
        <f t="shared" si="0"/>
        <v>GbpLiborSwapIsda7Y</v>
      </c>
      <c r="F13" s="495" t="e">
        <f ca="1">_xll.qlLiborSwap(Trigger,$E13,ObjectOverwrite,Permanent,Currency,FixingType,$C13,Currency&amp;$D13,Discounting)</f>
        <v>#NAME?</v>
      </c>
      <c r="G13" s="494" t="e">
        <f ca="1">_xll.ohRangeRetrieveError(F13)</f>
        <v>#NAME?</v>
      </c>
      <c r="H13" s="86"/>
      <c r="L13" s="500"/>
      <c r="M13" s="526"/>
      <c r="N13" s="534" t="s">
        <v>58</v>
      </c>
      <c r="O13" s="529" t="str">
        <f t="shared" si="1"/>
        <v>GBPSFIX7Y=</v>
      </c>
      <c r="P13" s="533">
        <v>42180</v>
      </c>
      <c r="Q13" s="532">
        <v>1.998</v>
      </c>
      <c r="R13" s="532" t="b">
        <f t="shared" si="2"/>
        <v>1</v>
      </c>
      <c r="S13" s="531" t="e">
        <f ca="1">IF($R13,_xll.qlIndexAddFixings(ISERROR($V13),$U13,$P13,$Q13/100,TRUE),NA())</f>
        <v>#NAME?</v>
      </c>
      <c r="T13" s="521"/>
      <c r="U13" s="530" t="str">
        <f t="shared" si="3"/>
        <v>GbpLiborSwapIsda7Y</v>
      </c>
      <c r="V13" s="529" t="e">
        <f ca="1">_xll.qlIndexFixing($R13,$U13,$P13,TRUE)</f>
        <v>#NAME?</v>
      </c>
      <c r="W13" s="529" t="e">
        <f ca="1">IF($S13,_xll.qlIndexFixing($R13,$U13,$P13,FALSE),"-")</f>
        <v>#NAME?</v>
      </c>
      <c r="X13" s="529" t="e">
        <f t="shared" ca="1" si="4"/>
        <v>#NAME?</v>
      </c>
      <c r="Y13" s="528" t="e">
        <f ca="1">_xll.qlIndexFixing($W13,$U13,$P13,TRUE)</f>
        <v>#NAME?</v>
      </c>
      <c r="Z13" s="527">
        <f t="shared" ca="1" si="5"/>
        <v>0</v>
      </c>
      <c r="AA13" s="516"/>
      <c r="AB13" s="500"/>
    </row>
    <row r="14" spans="2:28" s="493" customFormat="1" x14ac:dyDescent="0.2">
      <c r="B14" s="499"/>
      <c r="C14" s="498" t="s">
        <v>57</v>
      </c>
      <c r="D14" s="497" t="s">
        <v>87</v>
      </c>
      <c r="E14" s="496" t="str">
        <f t="shared" si="0"/>
        <v>GbpLiborSwapIsda8Y</v>
      </c>
      <c r="F14" s="495" t="e">
        <f ca="1">_xll.qlLiborSwap(Trigger,$E14,ObjectOverwrite,Permanent,Currency,FixingType,$C14,Currency&amp;$D14,Discounting)</f>
        <v>#NAME?</v>
      </c>
      <c r="G14" s="494" t="e">
        <f ca="1">_xll.ohRangeRetrieveError(F14)</f>
        <v>#NAME?</v>
      </c>
      <c r="H14" s="86"/>
      <c r="L14" s="500"/>
      <c r="M14" s="526"/>
      <c r="N14" s="534" t="s">
        <v>57</v>
      </c>
      <c r="O14" s="529" t="str">
        <f t="shared" si="1"/>
        <v>GBPSFIX8Y=</v>
      </c>
      <c r="P14" s="533">
        <v>42180</v>
      </c>
      <c r="Q14" s="532">
        <v>2.0819999999999999</v>
      </c>
      <c r="R14" s="532" t="b">
        <f t="shared" si="2"/>
        <v>1</v>
      </c>
      <c r="S14" s="531" t="e">
        <f ca="1">IF($R14,_xll.qlIndexAddFixings(ISERROR($V14),$U14,$P14,$Q14/100,TRUE),NA())</f>
        <v>#NAME?</v>
      </c>
      <c r="T14" s="521"/>
      <c r="U14" s="530" t="str">
        <f t="shared" si="3"/>
        <v>GbpLiborSwapIsda8Y</v>
      </c>
      <c r="V14" s="529" t="e">
        <f ca="1">_xll.qlIndexFixing($R14,$U14,$P14,TRUE)</f>
        <v>#NAME?</v>
      </c>
      <c r="W14" s="529" t="e">
        <f ca="1">IF($S14,_xll.qlIndexFixing($R14,$U14,$P14,FALSE),"-")</f>
        <v>#NAME?</v>
      </c>
      <c r="X14" s="529" t="e">
        <f t="shared" ca="1" si="4"/>
        <v>#NAME?</v>
      </c>
      <c r="Y14" s="528" t="e">
        <f ca="1">_xll.qlIndexFixing($W14,$U14,$P14,TRUE)</f>
        <v>#NAME?</v>
      </c>
      <c r="Z14" s="527">
        <f t="shared" ca="1" si="5"/>
        <v>0</v>
      </c>
      <c r="AA14" s="516"/>
      <c r="AB14" s="500"/>
    </row>
    <row r="15" spans="2:28" s="493" customFormat="1" x14ac:dyDescent="0.2">
      <c r="B15" s="499"/>
      <c r="C15" s="498" t="s">
        <v>56</v>
      </c>
      <c r="D15" s="497" t="s">
        <v>87</v>
      </c>
      <c r="E15" s="496" t="str">
        <f t="shared" si="0"/>
        <v>GbpLiborSwapIsda9Y</v>
      </c>
      <c r="F15" s="495" t="e">
        <f ca="1">_xll.qlLiborSwap(Trigger,$E15,ObjectOverwrite,Permanent,Currency,FixingType,$C15,Currency&amp;$D15,Discounting)</f>
        <v>#NAME?</v>
      </c>
      <c r="G15" s="494" t="e">
        <f ca="1">_xll.ohRangeRetrieveError(F15)</f>
        <v>#NAME?</v>
      </c>
      <c r="H15" s="86"/>
      <c r="L15" s="500"/>
      <c r="M15" s="526"/>
      <c r="N15" s="534" t="s">
        <v>56</v>
      </c>
      <c r="O15" s="529" t="str">
        <f t="shared" si="1"/>
        <v>GBPSFIX9Y=</v>
      </c>
      <c r="P15" s="533">
        <v>42180</v>
      </c>
      <c r="Q15" s="532">
        <v>2.153</v>
      </c>
      <c r="R15" s="532" t="b">
        <f t="shared" si="2"/>
        <v>1</v>
      </c>
      <c r="S15" s="531" t="e">
        <f ca="1">IF($R15,_xll.qlIndexAddFixings(ISERROR($V15),$U15,$P15,$Q15/100,TRUE),NA())</f>
        <v>#NAME?</v>
      </c>
      <c r="T15" s="521"/>
      <c r="U15" s="530" t="str">
        <f t="shared" si="3"/>
        <v>GbpLiborSwapIsda9Y</v>
      </c>
      <c r="V15" s="529" t="e">
        <f ca="1">_xll.qlIndexFixing($R15,$U15,$P15,TRUE)</f>
        <v>#NAME?</v>
      </c>
      <c r="W15" s="529" t="e">
        <f ca="1">IF($S15,_xll.qlIndexFixing($R15,$U15,$P15,FALSE),"-")</f>
        <v>#NAME?</v>
      </c>
      <c r="X15" s="529" t="e">
        <f t="shared" ca="1" si="4"/>
        <v>#NAME?</v>
      </c>
      <c r="Y15" s="528" t="e">
        <f ca="1">_xll.qlIndexFixing($W15,$U15,$P15,TRUE)</f>
        <v>#NAME?</v>
      </c>
      <c r="Z15" s="527">
        <f t="shared" ca="1" si="5"/>
        <v>0</v>
      </c>
      <c r="AA15" s="516"/>
      <c r="AB15" s="500"/>
    </row>
    <row r="16" spans="2:28" s="493" customFormat="1" x14ac:dyDescent="0.2">
      <c r="B16" s="499"/>
      <c r="C16" s="498" t="s">
        <v>55</v>
      </c>
      <c r="D16" s="497" t="s">
        <v>87</v>
      </c>
      <c r="E16" s="496" t="str">
        <f t="shared" si="0"/>
        <v>GbpLiborSwapIsda10Y</v>
      </c>
      <c r="F16" s="495" t="e">
        <f ca="1">_xll.qlLiborSwap(Trigger,$E16,ObjectOverwrite,Permanent,Currency,FixingType,$C16,Currency&amp;$D16,Discounting)</f>
        <v>#NAME?</v>
      </c>
      <c r="G16" s="494" t="e">
        <f ca="1">_xll.ohRangeRetrieveError(F16)</f>
        <v>#NAME?</v>
      </c>
      <c r="H16" s="86"/>
      <c r="L16" s="500"/>
      <c r="M16" s="526"/>
      <c r="N16" s="534" t="s">
        <v>55</v>
      </c>
      <c r="O16" s="529" t="str">
        <f t="shared" si="1"/>
        <v>GBPSFIX10Y=</v>
      </c>
      <c r="P16" s="533">
        <v>42180</v>
      </c>
      <c r="Q16" s="532">
        <v>2.2130000000000001</v>
      </c>
      <c r="R16" s="532" t="b">
        <f t="shared" si="2"/>
        <v>1</v>
      </c>
      <c r="S16" s="531" t="e">
        <f ca="1">IF($R16,_xll.qlIndexAddFixings(ISERROR($V16),$U16,$P16,$Q16/100,TRUE),NA())</f>
        <v>#NAME?</v>
      </c>
      <c r="T16" s="521"/>
      <c r="U16" s="530" t="str">
        <f t="shared" si="3"/>
        <v>GbpLiborSwapIsda10Y</v>
      </c>
      <c r="V16" s="529" t="e">
        <f ca="1">_xll.qlIndexFixing($R16,$U16,$P16,TRUE)</f>
        <v>#NAME?</v>
      </c>
      <c r="W16" s="529" t="e">
        <f ca="1">IF($S16,_xll.qlIndexFixing($R16,$U16,$P16,FALSE),"-")</f>
        <v>#NAME?</v>
      </c>
      <c r="X16" s="529" t="e">
        <f t="shared" ca="1" si="4"/>
        <v>#NAME?</v>
      </c>
      <c r="Y16" s="528" t="e">
        <f ca="1">_xll.qlIndexFixing($W16,$U16,$P16,TRUE)</f>
        <v>#NAME?</v>
      </c>
      <c r="Z16" s="527">
        <f t="shared" ca="1" si="5"/>
        <v>0</v>
      </c>
      <c r="AA16" s="516"/>
      <c r="AB16" s="500"/>
    </row>
    <row r="17" spans="2:28" s="493" customFormat="1" x14ac:dyDescent="0.2">
      <c r="B17" s="499"/>
      <c r="C17" s="498" t="s">
        <v>119</v>
      </c>
      <c r="D17" s="497" t="s">
        <v>87</v>
      </c>
      <c r="E17" s="496" t="str">
        <f t="shared" si="0"/>
        <v>GbpLiborSwapIsda11Y</v>
      </c>
      <c r="F17" s="495" t="e">
        <f ca="1">_xll.qlLiborSwap(Trigger,$E17,ObjectOverwrite,Permanent,Currency,FixingType,$C17,Currency&amp;$D17,Discounting)</f>
        <v>#NAME?</v>
      </c>
      <c r="G17" s="494" t="e">
        <f ca="1">_xll.ohRangeRetrieveError(F17)</f>
        <v>#NAME?</v>
      </c>
      <c r="H17" s="86"/>
      <c r="L17" s="500"/>
      <c r="M17" s="526"/>
      <c r="N17" s="534" t="s">
        <v>54</v>
      </c>
      <c r="O17" s="529" t="str">
        <f t="shared" si="1"/>
        <v>GBPSFIX12Y=</v>
      </c>
      <c r="P17" s="533">
        <v>42180</v>
      </c>
      <c r="Q17" s="532">
        <v>2.3029999999999999</v>
      </c>
      <c r="R17" s="532" t="b">
        <f t="shared" si="2"/>
        <v>1</v>
      </c>
      <c r="S17" s="531" t="e">
        <f ca="1">IF($R17,_xll.qlIndexAddFixings(ISERROR($V17),$U17,$P17,$Q17/100,TRUE),NA())</f>
        <v>#NAME?</v>
      </c>
      <c r="T17" s="521"/>
      <c r="U17" s="530" t="str">
        <f t="shared" si="3"/>
        <v>GbpLiborSwapIsda12Y</v>
      </c>
      <c r="V17" s="529" t="e">
        <f ca="1">_xll.qlIndexFixing($R17,$U17,$P17,TRUE)</f>
        <v>#NAME?</v>
      </c>
      <c r="W17" s="529" t="e">
        <f ca="1">IF($S17,_xll.qlIndexFixing($R17,$U17,$P17,FALSE),"-")</f>
        <v>#NAME?</v>
      </c>
      <c r="X17" s="529" t="e">
        <f t="shared" ca="1" si="4"/>
        <v>#NAME?</v>
      </c>
      <c r="Y17" s="528" t="e">
        <f ca="1">_xll.qlIndexFixing($W17,$U17,$P17,TRUE)</f>
        <v>#NAME?</v>
      </c>
      <c r="Z17" s="527">
        <f t="shared" ca="1" si="5"/>
        <v>0</v>
      </c>
      <c r="AA17" s="516"/>
      <c r="AB17" s="500"/>
    </row>
    <row r="18" spans="2:28" s="493" customFormat="1" x14ac:dyDescent="0.2">
      <c r="B18" s="499"/>
      <c r="C18" s="498" t="s">
        <v>54</v>
      </c>
      <c r="D18" s="497" t="s">
        <v>87</v>
      </c>
      <c r="E18" s="496" t="str">
        <f t="shared" si="0"/>
        <v>GbpLiborSwapIsda12Y</v>
      </c>
      <c r="F18" s="495" t="e">
        <f ca="1">_xll.qlLiborSwap(Trigger,$E18,ObjectOverwrite,Permanent,Currency,FixingType,$C18,Currency&amp;$D18,Discounting)</f>
        <v>#NAME?</v>
      </c>
      <c r="G18" s="494" t="e">
        <f ca="1">_xll.ohRangeRetrieveError(F18)</f>
        <v>#NAME?</v>
      </c>
      <c r="H18" s="86"/>
      <c r="L18" s="500"/>
      <c r="M18" s="526"/>
      <c r="N18" s="534" t="s">
        <v>53</v>
      </c>
      <c r="O18" s="529" t="str">
        <f t="shared" si="1"/>
        <v>GBPSFIX15Y=</v>
      </c>
      <c r="P18" s="533">
        <v>42180</v>
      </c>
      <c r="Q18" s="532">
        <v>2.3929999999999998</v>
      </c>
      <c r="R18" s="532" t="b">
        <f t="shared" si="2"/>
        <v>1</v>
      </c>
      <c r="S18" s="531" t="e">
        <f ca="1">IF($R18,_xll.qlIndexAddFixings(ISERROR($V18),$U18,$P18,$Q18/100,TRUE),NA())</f>
        <v>#NAME?</v>
      </c>
      <c r="T18" s="521"/>
      <c r="U18" s="530" t="str">
        <f t="shared" si="3"/>
        <v>GbpLiborSwapIsda15Y</v>
      </c>
      <c r="V18" s="529" t="e">
        <f ca="1">_xll.qlIndexFixing($R18,$U18,$P18,TRUE)</f>
        <v>#NAME?</v>
      </c>
      <c r="W18" s="529" t="e">
        <f ca="1">IF($S18,_xll.qlIndexFixing($R18,$U18,$P18,FALSE),"-")</f>
        <v>#NAME?</v>
      </c>
      <c r="X18" s="529" t="e">
        <f t="shared" ca="1" si="4"/>
        <v>#NAME?</v>
      </c>
      <c r="Y18" s="528" t="e">
        <f ca="1">_xll.qlIndexFixing($W18,$U18,$P18,TRUE)</f>
        <v>#NAME?</v>
      </c>
      <c r="Z18" s="527">
        <f t="shared" ca="1" si="5"/>
        <v>0</v>
      </c>
      <c r="AA18" s="516"/>
      <c r="AB18" s="500"/>
    </row>
    <row r="19" spans="2:28" s="493" customFormat="1" x14ac:dyDescent="0.2">
      <c r="B19" s="499"/>
      <c r="C19" s="498" t="s">
        <v>118</v>
      </c>
      <c r="D19" s="497" t="s">
        <v>87</v>
      </c>
      <c r="E19" s="496" t="str">
        <f t="shared" si="0"/>
        <v>GbpLiborSwapIsda13Y</v>
      </c>
      <c r="F19" s="495" t="e">
        <f ca="1">_xll.qlLiborSwap(Trigger,$E19,ObjectOverwrite,Permanent,Currency,FixingType,$C19,Currency&amp;$D19,Discounting)</f>
        <v>#NAME?</v>
      </c>
      <c r="G19" s="494" t="e">
        <f ca="1">_xll.ohRangeRetrieveError(F19)</f>
        <v>#NAME?</v>
      </c>
      <c r="H19" s="86"/>
      <c r="L19" s="500"/>
      <c r="M19" s="526"/>
      <c r="N19" s="534" t="s">
        <v>52</v>
      </c>
      <c r="O19" s="529" t="str">
        <f t="shared" si="1"/>
        <v>GBPSFIX20Y=</v>
      </c>
      <c r="P19" s="533">
        <v>42180</v>
      </c>
      <c r="Q19" s="532">
        <v>2.4420000000000002</v>
      </c>
      <c r="R19" s="532" t="b">
        <f t="shared" si="2"/>
        <v>1</v>
      </c>
      <c r="S19" s="531" t="e">
        <f ca="1">IF($R19,_xll.qlIndexAddFixings(ISERROR($V19),$U19,$P19,$Q19/100,TRUE),NA())</f>
        <v>#NAME?</v>
      </c>
      <c r="T19" s="521"/>
      <c r="U19" s="530" t="str">
        <f t="shared" si="3"/>
        <v>GbpLiborSwapIsda20Y</v>
      </c>
      <c r="V19" s="529" t="e">
        <f ca="1">_xll.qlIndexFixing($R19,$U19,$P19,TRUE)</f>
        <v>#NAME?</v>
      </c>
      <c r="W19" s="529" t="e">
        <f ca="1">IF($S19,_xll.qlIndexFixing($R19,$U19,$P19,FALSE),"-")</f>
        <v>#NAME?</v>
      </c>
      <c r="X19" s="529" t="e">
        <f t="shared" ca="1" si="4"/>
        <v>#NAME?</v>
      </c>
      <c r="Y19" s="528" t="e">
        <f ca="1">_xll.qlIndexFixing($W19,$U19,$P19,TRUE)</f>
        <v>#NAME?</v>
      </c>
      <c r="Z19" s="527">
        <f t="shared" ca="1" si="5"/>
        <v>0</v>
      </c>
      <c r="AA19" s="516"/>
      <c r="AB19" s="500"/>
    </row>
    <row r="20" spans="2:28" s="493" customFormat="1" x14ac:dyDescent="0.2">
      <c r="B20" s="499"/>
      <c r="C20" s="498" t="s">
        <v>117</v>
      </c>
      <c r="D20" s="497" t="s">
        <v>87</v>
      </c>
      <c r="E20" s="496" t="str">
        <f t="shared" si="0"/>
        <v>GbpLiborSwapIsda14Y</v>
      </c>
      <c r="F20" s="495" t="e">
        <f ca="1">_xll.qlLiborSwap(Trigger,$E20,ObjectOverwrite,Permanent,Currency,FixingType,$C20,Currency&amp;$D20,Discounting)</f>
        <v>#NAME?</v>
      </c>
      <c r="G20" s="494" t="e">
        <f ca="1">_xll.ohRangeRetrieveError(F20)</f>
        <v>#NAME?</v>
      </c>
      <c r="H20" s="86"/>
      <c r="L20" s="500"/>
      <c r="M20" s="526"/>
      <c r="N20" s="534" t="s">
        <v>51</v>
      </c>
      <c r="O20" s="529" t="str">
        <f t="shared" si="1"/>
        <v>GBPSFIX25Y=</v>
      </c>
      <c r="P20" s="533">
        <v>42180</v>
      </c>
      <c r="Q20" s="532">
        <v>2.4409999999999998</v>
      </c>
      <c r="R20" s="532" t="b">
        <f t="shared" si="2"/>
        <v>1</v>
      </c>
      <c r="S20" s="531" t="e">
        <f ca="1">IF($R20,_xll.qlIndexAddFixings(ISERROR($V20),$U20,$P20,$Q20/100,TRUE),NA())</f>
        <v>#NAME?</v>
      </c>
      <c r="T20" s="521"/>
      <c r="U20" s="530" t="str">
        <f t="shared" si="3"/>
        <v>GbpLiborSwapIsda25Y</v>
      </c>
      <c r="V20" s="529" t="e">
        <f ca="1">_xll.qlIndexFixing($R20,$U20,$P20,TRUE)</f>
        <v>#NAME?</v>
      </c>
      <c r="W20" s="529" t="e">
        <f ca="1">IF($S20,_xll.qlIndexFixing($R20,$U20,$P20,FALSE),"-")</f>
        <v>#NAME?</v>
      </c>
      <c r="X20" s="529" t="e">
        <f t="shared" ca="1" si="4"/>
        <v>#NAME?</v>
      </c>
      <c r="Y20" s="528" t="e">
        <f ca="1">_xll.qlIndexFixing($W20,$U20,$P20,TRUE)</f>
        <v>#NAME?</v>
      </c>
      <c r="Z20" s="527">
        <f t="shared" ca="1" si="5"/>
        <v>0</v>
      </c>
      <c r="AA20" s="516"/>
      <c r="AB20" s="500"/>
    </row>
    <row r="21" spans="2:28" s="493" customFormat="1" x14ac:dyDescent="0.2">
      <c r="B21" s="499"/>
      <c r="C21" s="498" t="s">
        <v>53</v>
      </c>
      <c r="D21" s="497" t="s">
        <v>87</v>
      </c>
      <c r="E21" s="496" t="str">
        <f t="shared" si="0"/>
        <v>GbpLiborSwapIsda15Y</v>
      </c>
      <c r="F21" s="495" t="e">
        <f ca="1">_xll.qlLiborSwap(Trigger,$E21,ObjectOverwrite,Permanent,Currency,FixingType,$C21,Currency&amp;$D21,Discounting)</f>
        <v>#NAME?</v>
      </c>
      <c r="G21" s="494" t="e">
        <f ca="1">_xll.ohRangeRetrieveError(F21)</f>
        <v>#NAME?</v>
      </c>
      <c r="H21" s="86"/>
      <c r="L21" s="500"/>
      <c r="M21" s="526"/>
      <c r="N21" s="525" t="s">
        <v>50</v>
      </c>
      <c r="O21" s="519" t="str">
        <f t="shared" si="1"/>
        <v>GBPSFIX30Y=</v>
      </c>
      <c r="P21" s="524">
        <v>42180</v>
      </c>
      <c r="Q21" s="523">
        <v>2.4249999999999998</v>
      </c>
      <c r="R21" s="523" t="b">
        <f t="shared" si="2"/>
        <v>1</v>
      </c>
      <c r="S21" s="522" t="e">
        <f ca="1">IF($R21,_xll.qlIndexAddFixings(ISERROR($V21),$U21,$P21,$Q21/100,TRUE),NA())</f>
        <v>#NAME?</v>
      </c>
      <c r="T21" s="521"/>
      <c r="U21" s="520" t="str">
        <f t="shared" si="3"/>
        <v>GbpLiborSwapIsda30Y</v>
      </c>
      <c r="V21" s="519" t="e">
        <f ca="1">_xll.qlIndexFixing($R21,$U21,$P21,TRUE)</f>
        <v>#NAME?</v>
      </c>
      <c r="W21" s="519" t="e">
        <f ca="1">IF($S21,_xll.qlIndexFixing($R21,$U21,$P21,FALSE),"-")</f>
        <v>#NAME?</v>
      </c>
      <c r="X21" s="519" t="e">
        <f t="shared" ca="1" si="4"/>
        <v>#NAME?</v>
      </c>
      <c r="Y21" s="518" t="e">
        <f ca="1">_xll.qlIndexFixing($W21,$U21,$P21,TRUE)</f>
        <v>#NAME?</v>
      </c>
      <c r="Z21" s="517">
        <f t="shared" ca="1" si="5"/>
        <v>0</v>
      </c>
      <c r="AA21" s="516"/>
      <c r="AB21" s="500"/>
    </row>
    <row r="22" spans="2:28" s="493" customFormat="1" ht="12" thickBot="1" x14ac:dyDescent="0.25">
      <c r="B22" s="499"/>
      <c r="C22" s="498" t="s">
        <v>116</v>
      </c>
      <c r="D22" s="497" t="s">
        <v>87</v>
      </c>
      <c r="E22" s="496" t="str">
        <f t="shared" si="0"/>
        <v>GbpLiborSwapIsda16Y</v>
      </c>
      <c r="F22" s="495" t="e">
        <f ca="1">_xll.qlLiborSwap(Trigger,$E22,ObjectOverwrite,Permanent,Currency,FixingType,$C22,Currency&amp;$D22,Discounting)</f>
        <v>#NAME?</v>
      </c>
      <c r="G22" s="494" t="e">
        <f ca="1">_xll.ohRangeRetrieveError(F22)</f>
        <v>#NAME?</v>
      </c>
      <c r="H22" s="86"/>
      <c r="L22" s="500"/>
      <c r="M22" s="515"/>
      <c r="N22" s="514"/>
      <c r="O22" s="514"/>
      <c r="P22" s="514"/>
      <c r="Q22" s="514"/>
      <c r="R22" s="514"/>
      <c r="S22" s="514"/>
      <c r="T22" s="513"/>
      <c r="U22" s="513"/>
      <c r="V22" s="513"/>
      <c r="W22" s="513"/>
      <c r="X22" s="513"/>
      <c r="Y22" s="513"/>
      <c r="Z22" s="513"/>
      <c r="AA22" s="512"/>
      <c r="AB22" s="500"/>
    </row>
    <row r="23" spans="2:28" s="493" customFormat="1" ht="12" thickBot="1" x14ac:dyDescent="0.25">
      <c r="B23" s="499"/>
      <c r="C23" s="498" t="s">
        <v>115</v>
      </c>
      <c r="D23" s="497" t="s">
        <v>87</v>
      </c>
      <c r="E23" s="496" t="str">
        <f t="shared" si="0"/>
        <v>GbpLiborSwapIsda17Y</v>
      </c>
      <c r="F23" s="495" t="e">
        <f ca="1">_xll.qlLiborSwap(Trigger,$E23,ObjectOverwrite,Permanent,Currency,FixingType,$C23,Currency&amp;$D23,Discounting)</f>
        <v>#NAME?</v>
      </c>
      <c r="G23" s="494" t="e">
        <f ca="1">_xll.ohRangeRetrieveError(F23)</f>
        <v>#NAME?</v>
      </c>
      <c r="H23" s="86"/>
      <c r="L23" s="500"/>
      <c r="M23" s="500"/>
      <c r="N23" s="500"/>
      <c r="O23" s="500"/>
      <c r="P23" s="511"/>
      <c r="Q23" s="510"/>
      <c r="R23" s="510"/>
      <c r="S23" s="500"/>
      <c r="T23" s="500"/>
      <c r="U23" s="500"/>
      <c r="V23" s="500"/>
      <c r="W23" s="500"/>
      <c r="X23" s="500"/>
      <c r="Y23" s="500"/>
      <c r="Z23" s="500"/>
      <c r="AA23" s="500"/>
      <c r="AB23" s="500"/>
    </row>
    <row r="24" spans="2:28" s="493" customFormat="1" x14ac:dyDescent="0.2">
      <c r="B24" s="499"/>
      <c r="C24" s="498" t="s">
        <v>114</v>
      </c>
      <c r="D24" s="497" t="s">
        <v>87</v>
      </c>
      <c r="E24" s="496" t="str">
        <f t="shared" si="0"/>
        <v>GbpLiborSwapIsda18Y</v>
      </c>
      <c r="F24" s="495" t="e">
        <f ca="1">_xll.qlLiborSwap(Trigger,$E24,ObjectOverwrite,Permanent,Currency,FixingType,$C24,Currency&amp;$D24,Discounting)</f>
        <v>#NAME?</v>
      </c>
      <c r="G24" s="494" t="e">
        <f ca="1">_xll.ohRangeRetrieveError(F24)</f>
        <v>#NAME?</v>
      </c>
      <c r="H24" s="86"/>
      <c r="L24" s="500"/>
      <c r="M24" s="500"/>
      <c r="N24" s="509" t="s">
        <v>49</v>
      </c>
      <c r="O24" s="508" t="s">
        <v>268</v>
      </c>
      <c r="P24" s="507" t="s">
        <v>269</v>
      </c>
      <c r="Q24" s="500"/>
      <c r="R24" s="500"/>
      <c r="S24" s="500"/>
      <c r="T24" s="500"/>
      <c r="U24" s="500"/>
      <c r="V24" s="500"/>
      <c r="W24" s="500"/>
      <c r="X24" s="500"/>
      <c r="Y24" s="500"/>
      <c r="Z24" s="500"/>
      <c r="AA24" s="500"/>
      <c r="AB24" s="500"/>
    </row>
    <row r="25" spans="2:28" s="493" customFormat="1" x14ac:dyDescent="0.2">
      <c r="B25" s="499"/>
      <c r="C25" s="498" t="s">
        <v>113</v>
      </c>
      <c r="D25" s="497" t="s">
        <v>87</v>
      </c>
      <c r="E25" s="496" t="str">
        <f t="shared" si="0"/>
        <v>GbpLiborSwapIsda19Y</v>
      </c>
      <c r="F25" s="495" t="e">
        <f ca="1">_xll.qlLiborSwap(Trigger,$E25,ObjectOverwrite,Permanent,Currency,FixingType,$C25,Currency&amp;$D25,Discounting)</f>
        <v>#NAME?</v>
      </c>
      <c r="G25" s="494" t="e">
        <f ca="1">_xll.ohRangeRetrieveError(F25)</f>
        <v>#NAME?</v>
      </c>
      <c r="H25" s="86"/>
      <c r="L25" s="500"/>
      <c r="M25" s="500"/>
      <c r="N25" s="506" t="s">
        <v>48</v>
      </c>
      <c r="O25" s="505" t="s">
        <v>271</v>
      </c>
      <c r="P25" s="504" t="s">
        <v>270</v>
      </c>
      <c r="Q25" s="500"/>
      <c r="R25" s="500"/>
      <c r="S25" s="500"/>
      <c r="T25" s="500"/>
      <c r="U25" s="500"/>
      <c r="V25" s="500"/>
      <c r="W25" s="500"/>
      <c r="X25" s="500"/>
      <c r="Y25" s="500"/>
      <c r="Z25" s="500"/>
      <c r="AA25" s="500"/>
      <c r="AB25" s="500"/>
    </row>
    <row r="26" spans="2:28" s="493" customFormat="1" x14ac:dyDescent="0.2">
      <c r="B26" s="499"/>
      <c r="C26" s="498" t="s">
        <v>52</v>
      </c>
      <c r="D26" s="497" t="s">
        <v>87</v>
      </c>
      <c r="E26" s="496" t="str">
        <f t="shared" si="0"/>
        <v>GbpLiborSwapIsda20Y</v>
      </c>
      <c r="F26" s="495" t="e">
        <f ca="1">_xll.qlLiborSwap(Trigger,$E26,ObjectOverwrite,Permanent,Currency,FixingType,$C26,Currency&amp;$D26,Discounting)</f>
        <v>#NAME?</v>
      </c>
      <c r="G26" s="494" t="e">
        <f ca="1">_xll.ohRangeRetrieveError(F26)</f>
        <v>#NAME?</v>
      </c>
      <c r="H26" s="86"/>
      <c r="L26" s="500"/>
      <c r="M26" s="500"/>
      <c r="N26" s="506" t="s">
        <v>45</v>
      </c>
      <c r="O26" s="505" t="s">
        <v>268</v>
      </c>
      <c r="P26" s="504" t="s">
        <v>267</v>
      </c>
      <c r="Q26" s="500"/>
      <c r="R26" s="500"/>
      <c r="S26" s="500"/>
      <c r="T26" s="500"/>
      <c r="U26" s="500"/>
      <c r="V26" s="500"/>
      <c r="W26" s="500"/>
      <c r="X26" s="500"/>
      <c r="Y26" s="500"/>
      <c r="Z26" s="500"/>
      <c r="AA26" s="500"/>
      <c r="AB26" s="500"/>
    </row>
    <row r="27" spans="2:28" s="493" customFormat="1" x14ac:dyDescent="0.2">
      <c r="B27" s="499"/>
      <c r="C27" s="498" t="s">
        <v>112</v>
      </c>
      <c r="D27" s="497" t="s">
        <v>87</v>
      </c>
      <c r="E27" s="496" t="str">
        <f t="shared" si="0"/>
        <v>GbpLiborSwapIsda21Y</v>
      </c>
      <c r="F27" s="495" t="e">
        <f ca="1">_xll.qlLiborSwap(Trigger,$E27,ObjectOverwrite,Permanent,Currency,FixingType,$C27,Currency&amp;$D27,Discounting)</f>
        <v>#NAME?</v>
      </c>
      <c r="G27" s="494" t="e">
        <f ca="1">_xll.ohRangeRetrieveError(F27)</f>
        <v>#NAME?</v>
      </c>
      <c r="H27" s="86"/>
      <c r="L27" s="500"/>
      <c r="M27" s="500"/>
      <c r="N27" s="506" t="s">
        <v>44</v>
      </c>
      <c r="O27" s="505" t="s">
        <v>268</v>
      </c>
      <c r="P27" s="504" t="s">
        <v>269</v>
      </c>
      <c r="Q27" s="500"/>
      <c r="R27" s="500"/>
      <c r="S27" s="500"/>
      <c r="T27" s="500"/>
      <c r="U27" s="500"/>
      <c r="V27" s="500"/>
      <c r="W27" s="500"/>
      <c r="X27" s="500"/>
      <c r="Y27" s="500"/>
      <c r="Z27" s="500"/>
      <c r="AA27" s="500"/>
      <c r="AB27" s="500"/>
    </row>
    <row r="28" spans="2:28" s="493" customFormat="1" x14ac:dyDescent="0.2">
      <c r="B28" s="499"/>
      <c r="C28" s="498" t="s">
        <v>111</v>
      </c>
      <c r="D28" s="497" t="s">
        <v>87</v>
      </c>
      <c r="E28" s="496" t="str">
        <f t="shared" si="0"/>
        <v>GbpLiborSwapIsda22Y</v>
      </c>
      <c r="F28" s="495" t="e">
        <f ca="1">_xll.qlLiborSwap(Trigger,$E28,ObjectOverwrite,Permanent,Currency,FixingType,$C28,Currency&amp;$D28,Discounting)</f>
        <v>#NAME?</v>
      </c>
      <c r="G28" s="494" t="e">
        <f ca="1">_xll.ohRangeRetrieveError(F28)</f>
        <v>#NAME?</v>
      </c>
      <c r="H28" s="86"/>
      <c r="L28" s="500"/>
      <c r="M28" s="500"/>
      <c r="N28" s="506" t="s">
        <v>43</v>
      </c>
      <c r="O28" s="505" t="s">
        <v>268</v>
      </c>
      <c r="P28" s="504" t="s">
        <v>269</v>
      </c>
      <c r="Q28" s="500"/>
      <c r="R28" s="500"/>
      <c r="S28" s="500"/>
      <c r="T28" s="500"/>
      <c r="U28" s="500"/>
      <c r="V28" s="500"/>
      <c r="W28" s="500"/>
      <c r="X28" s="500"/>
      <c r="Y28" s="500"/>
      <c r="Z28" s="500"/>
      <c r="AA28" s="500"/>
      <c r="AB28" s="500"/>
    </row>
    <row r="29" spans="2:28" s="493" customFormat="1" x14ac:dyDescent="0.2">
      <c r="B29" s="499"/>
      <c r="C29" s="498" t="s">
        <v>110</v>
      </c>
      <c r="D29" s="497" t="s">
        <v>87</v>
      </c>
      <c r="E29" s="496" t="str">
        <f t="shared" si="0"/>
        <v>GbpLiborSwapIsda23Y</v>
      </c>
      <c r="F29" s="495" t="e">
        <f ca="1">_xll.qlLiborSwap(Trigger,$E29,ObjectOverwrite,Permanent,Currency,FixingType,$C29,Currency&amp;$D29,Discounting)</f>
        <v>#NAME?</v>
      </c>
      <c r="G29" s="494" t="e">
        <f ca="1">_xll.ohRangeRetrieveError(F29)</f>
        <v>#NAME?</v>
      </c>
      <c r="H29" s="86"/>
      <c r="L29" s="500"/>
      <c r="M29" s="500"/>
      <c r="N29" s="506" t="s">
        <v>42</v>
      </c>
      <c r="O29" s="505" t="s">
        <v>268</v>
      </c>
      <c r="P29" s="504" t="s">
        <v>267</v>
      </c>
      <c r="Q29" s="500"/>
      <c r="R29" s="500"/>
      <c r="S29" s="500"/>
      <c r="T29" s="500"/>
      <c r="U29" s="500"/>
      <c r="V29" s="500"/>
      <c r="W29" s="500"/>
      <c r="X29" s="500"/>
      <c r="Y29" s="500"/>
      <c r="Z29" s="500"/>
      <c r="AA29" s="500"/>
      <c r="AB29" s="500"/>
    </row>
    <row r="30" spans="2:28" s="493" customFormat="1" ht="12" thickBot="1" x14ac:dyDescent="0.25">
      <c r="B30" s="499"/>
      <c r="C30" s="498" t="s">
        <v>109</v>
      </c>
      <c r="D30" s="497" t="s">
        <v>87</v>
      </c>
      <c r="E30" s="496" t="str">
        <f t="shared" si="0"/>
        <v>GbpLiborSwapIsda24Y</v>
      </c>
      <c r="F30" s="495" t="e">
        <f ca="1">_xll.qlLiborSwap(Trigger,$E30,ObjectOverwrite,Permanent,Currency,FixingType,$C30,Currency&amp;$D30,Discounting)</f>
        <v>#NAME?</v>
      </c>
      <c r="G30" s="494" t="e">
        <f ca="1">_xll.ohRangeRetrieveError(F30)</f>
        <v>#NAME?</v>
      </c>
      <c r="H30" s="86"/>
      <c r="L30" s="500"/>
      <c r="M30" s="500"/>
      <c r="N30" s="503" t="s">
        <v>41</v>
      </c>
      <c r="O30" s="502" t="s">
        <v>268</v>
      </c>
      <c r="P30" s="501" t="s">
        <v>267</v>
      </c>
      <c r="Q30" s="500"/>
      <c r="R30" s="500"/>
      <c r="S30" s="500"/>
      <c r="T30" s="500"/>
      <c r="U30" s="500"/>
      <c r="V30" s="500"/>
      <c r="W30" s="500"/>
      <c r="X30" s="500"/>
      <c r="Y30" s="500"/>
      <c r="Z30" s="500"/>
      <c r="AA30" s="500"/>
      <c r="AB30" s="500"/>
    </row>
    <row r="31" spans="2:28" s="493" customFormat="1" x14ac:dyDescent="0.2">
      <c r="B31" s="499"/>
      <c r="C31" s="498" t="s">
        <v>51</v>
      </c>
      <c r="D31" s="497" t="s">
        <v>87</v>
      </c>
      <c r="E31" s="496" t="str">
        <f t="shared" si="0"/>
        <v>GbpLiborSwapIsda25Y</v>
      </c>
      <c r="F31" s="495" t="e">
        <f ca="1">_xll.qlLiborSwap(Trigger,$E31,ObjectOverwrite,Permanent,Currency,FixingType,$C31,Currency&amp;$D31,Discounting)</f>
        <v>#NAME?</v>
      </c>
      <c r="G31" s="494" t="e">
        <f ca="1">_xll.ohRangeRetrieveError(F31)</f>
        <v>#NAME?</v>
      </c>
      <c r="H31" s="86"/>
      <c r="L31" s="500"/>
      <c r="M31" s="500"/>
      <c r="N31" s="500"/>
      <c r="O31" s="500"/>
      <c r="P31" s="500"/>
      <c r="Q31" s="500"/>
      <c r="R31" s="500"/>
      <c r="S31" s="500"/>
      <c r="T31" s="500"/>
      <c r="U31" s="500"/>
      <c r="V31" s="500"/>
      <c r="W31" s="500"/>
      <c r="X31" s="500"/>
      <c r="Y31" s="500"/>
      <c r="Z31" s="500"/>
      <c r="AA31" s="500"/>
      <c r="AB31" s="500"/>
    </row>
    <row r="32" spans="2:28" s="493" customFormat="1" x14ac:dyDescent="0.2">
      <c r="B32" s="499"/>
      <c r="C32" s="498" t="s">
        <v>108</v>
      </c>
      <c r="D32" s="497" t="s">
        <v>87</v>
      </c>
      <c r="E32" s="496" t="str">
        <f t="shared" si="0"/>
        <v>GbpLiborSwapIsda26Y</v>
      </c>
      <c r="F32" s="495" t="e">
        <f ca="1">_xll.qlLiborSwap(Trigger,$E32,ObjectOverwrite,Permanent,Currency,FixingType,$C32,Currency&amp;$D32,Discounting)</f>
        <v>#NAME?</v>
      </c>
      <c r="G32" s="494" t="e">
        <f ca="1">_xll.ohRangeRetrieveError(F32)</f>
        <v>#NAME?</v>
      </c>
      <c r="H32" s="86"/>
    </row>
    <row r="33" spans="2:8" s="493" customFormat="1" x14ac:dyDescent="0.2">
      <c r="B33" s="499"/>
      <c r="C33" s="498" t="s">
        <v>107</v>
      </c>
      <c r="D33" s="497" t="s">
        <v>87</v>
      </c>
      <c r="E33" s="496" t="str">
        <f t="shared" si="0"/>
        <v>GbpLiborSwapIsda27Y</v>
      </c>
      <c r="F33" s="495" t="e">
        <f ca="1">_xll.qlLiborSwap(Trigger,$E33,ObjectOverwrite,Permanent,Currency,FixingType,$C33,Currency&amp;$D33,Discounting)</f>
        <v>#NAME?</v>
      </c>
      <c r="G33" s="494" t="e">
        <f ca="1">_xll.ohRangeRetrieveError(F33)</f>
        <v>#NAME?</v>
      </c>
      <c r="H33" s="86"/>
    </row>
    <row r="34" spans="2:8" s="493" customFormat="1" x14ac:dyDescent="0.2">
      <c r="B34" s="499"/>
      <c r="C34" s="498" t="s">
        <v>106</v>
      </c>
      <c r="D34" s="497" t="s">
        <v>87</v>
      </c>
      <c r="E34" s="496" t="str">
        <f t="shared" si="0"/>
        <v>GbpLiborSwapIsda28Y</v>
      </c>
      <c r="F34" s="495" t="e">
        <f ca="1">_xll.qlLiborSwap(Trigger,$E34,ObjectOverwrite,Permanent,Currency,FixingType,$C34,Currency&amp;$D34,Discounting)</f>
        <v>#NAME?</v>
      </c>
      <c r="G34" s="494" t="e">
        <f ca="1">_xll.ohRangeRetrieveError(F34)</f>
        <v>#NAME?</v>
      </c>
      <c r="H34" s="86"/>
    </row>
    <row r="35" spans="2:8" s="493" customFormat="1" x14ac:dyDescent="0.2">
      <c r="B35" s="499"/>
      <c r="C35" s="498" t="s">
        <v>105</v>
      </c>
      <c r="D35" s="497" t="s">
        <v>87</v>
      </c>
      <c r="E35" s="496" t="str">
        <f t="shared" si="0"/>
        <v>GbpLiborSwapIsda29Y</v>
      </c>
      <c r="F35" s="495" t="e">
        <f ca="1">_xll.qlLiborSwap(Trigger,$E35,ObjectOverwrite,Permanent,Currency,FixingType,$C35,Currency&amp;$D35,Discounting)</f>
        <v>#NAME?</v>
      </c>
      <c r="G35" s="494" t="e">
        <f ca="1">_xll.ohRangeRetrieveError(F35)</f>
        <v>#NAME?</v>
      </c>
      <c r="H35" s="86"/>
    </row>
    <row r="36" spans="2:8" s="493" customFormat="1" x14ac:dyDescent="0.2">
      <c r="B36" s="499"/>
      <c r="C36" s="498" t="s">
        <v>50</v>
      </c>
      <c r="D36" s="497" t="s">
        <v>87</v>
      </c>
      <c r="E36" s="496" t="str">
        <f t="shared" si="0"/>
        <v>GbpLiborSwapIsda30Y</v>
      </c>
      <c r="F36" s="495" t="e">
        <f ca="1">_xll.qlLiborSwap(Trigger,$E36,ObjectOverwrite,Permanent,Currency,FixingType,$C36,Currency&amp;$D36,Discounting)</f>
        <v>#NAME?</v>
      </c>
      <c r="G36" s="494" t="e">
        <f ca="1">_xll.ohRangeRetrieveError(F36)</f>
        <v>#NAME?</v>
      </c>
      <c r="H36" s="86"/>
    </row>
    <row r="37" spans="2:8" s="493" customFormat="1" x14ac:dyDescent="0.2">
      <c r="B37" s="499"/>
      <c r="C37" s="498" t="s">
        <v>266</v>
      </c>
      <c r="D37" s="497" t="s">
        <v>87</v>
      </c>
      <c r="E37" s="496" t="str">
        <f t="shared" si="0"/>
        <v>GbpLiborSwapIsda31Y</v>
      </c>
      <c r="F37" s="495" t="e">
        <f ca="1">_xll.qlLiborSwap(Trigger,$E37,ObjectOverwrite,Permanent,Currency,FixingType,$C37,Currency&amp;$D37,Discounting)</f>
        <v>#NAME?</v>
      </c>
      <c r="G37" s="494" t="e">
        <f ca="1">_xll.ohRangeRetrieveError(F37)</f>
        <v>#NAME?</v>
      </c>
      <c r="H37" s="86"/>
    </row>
    <row r="38" spans="2:8" s="493" customFormat="1" x14ac:dyDescent="0.2">
      <c r="B38" s="499"/>
      <c r="C38" s="498" t="s">
        <v>265</v>
      </c>
      <c r="D38" s="497" t="s">
        <v>87</v>
      </c>
      <c r="E38" s="496" t="str">
        <f t="shared" si="0"/>
        <v>GbpLiborSwapIsda32Y</v>
      </c>
      <c r="F38" s="495" t="e">
        <f ca="1">_xll.qlLiborSwap(Trigger,$E38,ObjectOverwrite,Permanent,Currency,FixingType,$C38,Currency&amp;$D38,Discounting)</f>
        <v>#NAME?</v>
      </c>
      <c r="G38" s="494" t="e">
        <f ca="1">_xll.ohRangeRetrieveError(F38)</f>
        <v>#NAME?</v>
      </c>
      <c r="H38" s="86"/>
    </row>
    <row r="39" spans="2:8" s="493" customFormat="1" x14ac:dyDescent="0.2">
      <c r="B39" s="499"/>
      <c r="C39" s="498" t="s">
        <v>264</v>
      </c>
      <c r="D39" s="497" t="s">
        <v>87</v>
      </c>
      <c r="E39" s="496" t="str">
        <f t="shared" ref="E39:E66" si="6">PROPER(Currency)&amp;FamilyName&amp;FixingType&amp;$C39</f>
        <v>GbpLiborSwapIsda33Y</v>
      </c>
      <c r="F39" s="495" t="e">
        <f ca="1">_xll.qlLiborSwap(Trigger,$E39,ObjectOverwrite,Permanent,Currency,FixingType,$C39,Currency&amp;$D39,Discounting)</f>
        <v>#NAME?</v>
      </c>
      <c r="G39" s="494" t="e">
        <f ca="1">_xll.ohRangeRetrieveError(F39)</f>
        <v>#NAME?</v>
      </c>
      <c r="H39" s="86"/>
    </row>
    <row r="40" spans="2:8" s="493" customFormat="1" x14ac:dyDescent="0.2">
      <c r="B40" s="499"/>
      <c r="C40" s="498" t="s">
        <v>263</v>
      </c>
      <c r="D40" s="497" t="s">
        <v>87</v>
      </c>
      <c r="E40" s="496" t="str">
        <f t="shared" si="6"/>
        <v>GbpLiborSwapIsda34Y</v>
      </c>
      <c r="F40" s="495" t="e">
        <f ca="1">_xll.qlLiborSwap(Trigger,$E40,ObjectOverwrite,Permanent,Currency,FixingType,$C40,Currency&amp;$D40,Discounting)</f>
        <v>#NAME?</v>
      </c>
      <c r="G40" s="494" t="e">
        <f ca="1">_xll.ohRangeRetrieveError(F40)</f>
        <v>#NAME?</v>
      </c>
      <c r="H40" s="86"/>
    </row>
    <row r="41" spans="2:8" s="493" customFormat="1" x14ac:dyDescent="0.2">
      <c r="B41" s="499"/>
      <c r="C41" s="498" t="s">
        <v>104</v>
      </c>
      <c r="D41" s="497" t="s">
        <v>87</v>
      </c>
      <c r="E41" s="496" t="str">
        <f t="shared" si="6"/>
        <v>GbpLiborSwapIsda35Y</v>
      </c>
      <c r="F41" s="495" t="e">
        <f ca="1">_xll.qlLiborSwap(Trigger,$E41,ObjectOverwrite,Permanent,Currency,FixingType,$C41,Currency&amp;$D41,Discounting)</f>
        <v>#NAME?</v>
      </c>
      <c r="G41" s="494" t="e">
        <f ca="1">_xll.ohRangeRetrieveError(F41)</f>
        <v>#NAME?</v>
      </c>
      <c r="H41" s="86"/>
    </row>
    <row r="42" spans="2:8" s="493" customFormat="1" x14ac:dyDescent="0.2">
      <c r="B42" s="499"/>
      <c r="C42" s="498" t="s">
        <v>262</v>
      </c>
      <c r="D42" s="497" t="s">
        <v>87</v>
      </c>
      <c r="E42" s="496" t="str">
        <f t="shared" si="6"/>
        <v>GbpLiborSwapIsda36Y</v>
      </c>
      <c r="F42" s="495" t="e">
        <f ca="1">_xll.qlLiborSwap(Trigger,$E42,ObjectOverwrite,Permanent,Currency,FixingType,$C42,Currency&amp;$D42,Discounting)</f>
        <v>#NAME?</v>
      </c>
      <c r="G42" s="494" t="e">
        <f ca="1">_xll.ohRangeRetrieveError(F42)</f>
        <v>#NAME?</v>
      </c>
      <c r="H42" s="86"/>
    </row>
    <row r="43" spans="2:8" s="493" customFormat="1" x14ac:dyDescent="0.2">
      <c r="B43" s="499"/>
      <c r="C43" s="498" t="s">
        <v>261</v>
      </c>
      <c r="D43" s="497" t="s">
        <v>87</v>
      </c>
      <c r="E43" s="496" t="str">
        <f t="shared" si="6"/>
        <v>GbpLiborSwapIsda37Y</v>
      </c>
      <c r="F43" s="495" t="e">
        <f ca="1">_xll.qlLiborSwap(Trigger,$E43,ObjectOverwrite,Permanent,Currency,FixingType,$C43,Currency&amp;$D43,Discounting)</f>
        <v>#NAME?</v>
      </c>
      <c r="G43" s="494" t="e">
        <f ca="1">_xll.ohRangeRetrieveError(F43)</f>
        <v>#NAME?</v>
      </c>
      <c r="H43" s="86"/>
    </row>
    <row r="44" spans="2:8" s="493" customFormat="1" x14ac:dyDescent="0.2">
      <c r="B44" s="499"/>
      <c r="C44" s="498" t="s">
        <v>260</v>
      </c>
      <c r="D44" s="497" t="s">
        <v>87</v>
      </c>
      <c r="E44" s="496" t="str">
        <f t="shared" si="6"/>
        <v>GbpLiborSwapIsda38Y</v>
      </c>
      <c r="F44" s="495" t="e">
        <f ca="1">_xll.qlLiborSwap(Trigger,$E44,ObjectOverwrite,Permanent,Currency,FixingType,$C44,Currency&amp;$D44,Discounting)</f>
        <v>#NAME?</v>
      </c>
      <c r="G44" s="494" t="e">
        <f ca="1">_xll.ohRangeRetrieveError(F44)</f>
        <v>#NAME?</v>
      </c>
      <c r="H44" s="86"/>
    </row>
    <row r="45" spans="2:8" s="493" customFormat="1" x14ac:dyDescent="0.2">
      <c r="B45" s="499"/>
      <c r="C45" s="498" t="s">
        <v>259</v>
      </c>
      <c r="D45" s="497" t="s">
        <v>87</v>
      </c>
      <c r="E45" s="496" t="str">
        <f t="shared" si="6"/>
        <v>GbpLiborSwapIsda39Y</v>
      </c>
      <c r="F45" s="495" t="e">
        <f ca="1">_xll.qlLiborSwap(Trigger,$E45,ObjectOverwrite,Permanent,Currency,FixingType,$C45,Currency&amp;$D45,Discounting)</f>
        <v>#NAME?</v>
      </c>
      <c r="G45" s="494" t="e">
        <f ca="1">_xll.ohRangeRetrieveError(F45)</f>
        <v>#NAME?</v>
      </c>
      <c r="H45" s="86"/>
    </row>
    <row r="46" spans="2:8" s="493" customFormat="1" x14ac:dyDescent="0.2">
      <c r="B46" s="499"/>
      <c r="C46" s="498" t="s">
        <v>103</v>
      </c>
      <c r="D46" s="497" t="s">
        <v>87</v>
      </c>
      <c r="E46" s="496" t="str">
        <f t="shared" si="6"/>
        <v>GbpLiborSwapIsda40Y</v>
      </c>
      <c r="F46" s="495" t="e">
        <f ca="1">_xll.qlLiborSwap(Trigger,$E46,ObjectOverwrite,Permanent,Currency,FixingType,$C46,Currency&amp;$D46,Discounting)</f>
        <v>#NAME?</v>
      </c>
      <c r="G46" s="494" t="e">
        <f ca="1">_xll.ohRangeRetrieveError(F46)</f>
        <v>#NAME?</v>
      </c>
      <c r="H46" s="86"/>
    </row>
    <row r="47" spans="2:8" s="493" customFormat="1" x14ac:dyDescent="0.2">
      <c r="B47" s="499"/>
      <c r="C47" s="498" t="s">
        <v>258</v>
      </c>
      <c r="D47" s="497" t="s">
        <v>87</v>
      </c>
      <c r="E47" s="496" t="str">
        <f t="shared" si="6"/>
        <v>GbpLiborSwapIsda41Y</v>
      </c>
      <c r="F47" s="495" t="e">
        <f ca="1">_xll.qlLiborSwap(Trigger,$E47,ObjectOverwrite,Permanent,Currency,FixingType,$C47,Currency&amp;$D47,Discounting)</f>
        <v>#NAME?</v>
      </c>
      <c r="G47" s="494" t="e">
        <f ca="1">_xll.ohRangeRetrieveError(F47)</f>
        <v>#NAME?</v>
      </c>
      <c r="H47" s="86"/>
    </row>
    <row r="48" spans="2:8" s="493" customFormat="1" x14ac:dyDescent="0.2">
      <c r="B48" s="499"/>
      <c r="C48" s="498" t="s">
        <v>257</v>
      </c>
      <c r="D48" s="497" t="s">
        <v>87</v>
      </c>
      <c r="E48" s="496" t="str">
        <f t="shared" si="6"/>
        <v>GbpLiborSwapIsda42Y</v>
      </c>
      <c r="F48" s="495" t="e">
        <f ca="1">_xll.qlLiborSwap(Trigger,$E48,ObjectOverwrite,Permanent,Currency,FixingType,$C48,Currency&amp;$D48,Discounting)</f>
        <v>#NAME?</v>
      </c>
      <c r="G48" s="494" t="e">
        <f ca="1">_xll.ohRangeRetrieveError(F48)</f>
        <v>#NAME?</v>
      </c>
      <c r="H48" s="86"/>
    </row>
    <row r="49" spans="2:8" s="493" customFormat="1" x14ac:dyDescent="0.2">
      <c r="B49" s="499"/>
      <c r="C49" s="498" t="s">
        <v>256</v>
      </c>
      <c r="D49" s="497" t="s">
        <v>87</v>
      </c>
      <c r="E49" s="496" t="str">
        <f t="shared" si="6"/>
        <v>GbpLiborSwapIsda43Y</v>
      </c>
      <c r="F49" s="495" t="e">
        <f ca="1">_xll.qlLiborSwap(Trigger,$E49,ObjectOverwrite,Permanent,Currency,FixingType,$C49,Currency&amp;$D49,Discounting)</f>
        <v>#NAME?</v>
      </c>
      <c r="G49" s="494" t="e">
        <f ca="1">_xll.ohRangeRetrieveError(F49)</f>
        <v>#NAME?</v>
      </c>
      <c r="H49" s="86"/>
    </row>
    <row r="50" spans="2:8" s="493" customFormat="1" x14ac:dyDescent="0.2">
      <c r="B50" s="499"/>
      <c r="C50" s="498" t="s">
        <v>255</v>
      </c>
      <c r="D50" s="497" t="s">
        <v>87</v>
      </c>
      <c r="E50" s="496" t="str">
        <f t="shared" si="6"/>
        <v>GbpLiborSwapIsda44Y</v>
      </c>
      <c r="F50" s="495" t="e">
        <f ca="1">_xll.qlLiborSwap(Trigger,$E50,ObjectOverwrite,Permanent,Currency,FixingType,$C50,Currency&amp;$D50,Discounting)</f>
        <v>#NAME?</v>
      </c>
      <c r="G50" s="494" t="e">
        <f ca="1">_xll.ohRangeRetrieveError(F50)</f>
        <v>#NAME?</v>
      </c>
      <c r="H50" s="86"/>
    </row>
    <row r="51" spans="2:8" s="493" customFormat="1" x14ac:dyDescent="0.2">
      <c r="B51" s="499"/>
      <c r="C51" s="498" t="s">
        <v>254</v>
      </c>
      <c r="D51" s="497" t="s">
        <v>87</v>
      </c>
      <c r="E51" s="496" t="str">
        <f t="shared" si="6"/>
        <v>GbpLiborSwapIsda45Y</v>
      </c>
      <c r="F51" s="495" t="e">
        <f ca="1">_xll.qlLiborSwap(Trigger,$E51,ObjectOverwrite,Permanent,Currency,FixingType,$C51,Currency&amp;$D51,Discounting)</f>
        <v>#NAME?</v>
      </c>
      <c r="G51" s="494" t="e">
        <f ca="1">_xll.ohRangeRetrieveError(F51)</f>
        <v>#NAME?</v>
      </c>
      <c r="H51" s="86"/>
    </row>
    <row r="52" spans="2:8" s="493" customFormat="1" x14ac:dyDescent="0.2">
      <c r="B52" s="499"/>
      <c r="C52" s="498" t="s">
        <v>253</v>
      </c>
      <c r="D52" s="497" t="s">
        <v>87</v>
      </c>
      <c r="E52" s="496" t="str">
        <f t="shared" si="6"/>
        <v>GbpLiborSwapIsda46Y</v>
      </c>
      <c r="F52" s="495" t="e">
        <f ca="1">_xll.qlLiborSwap(Trigger,$E52,ObjectOverwrite,Permanent,Currency,FixingType,$C52,Currency&amp;$D52,Discounting)</f>
        <v>#NAME?</v>
      </c>
      <c r="G52" s="494" t="e">
        <f ca="1">_xll.ohRangeRetrieveError(F52)</f>
        <v>#NAME?</v>
      </c>
      <c r="H52" s="86"/>
    </row>
    <row r="53" spans="2:8" s="493" customFormat="1" x14ac:dyDescent="0.2">
      <c r="B53" s="499"/>
      <c r="C53" s="498" t="s">
        <v>252</v>
      </c>
      <c r="D53" s="497" t="s">
        <v>87</v>
      </c>
      <c r="E53" s="496" t="str">
        <f t="shared" si="6"/>
        <v>GbpLiborSwapIsda47Y</v>
      </c>
      <c r="F53" s="495" t="e">
        <f ca="1">_xll.qlLiborSwap(Trigger,$E53,ObjectOverwrite,Permanent,Currency,FixingType,$C53,Currency&amp;$D53,Discounting)</f>
        <v>#NAME?</v>
      </c>
      <c r="G53" s="494" t="e">
        <f ca="1">_xll.ohRangeRetrieveError(F53)</f>
        <v>#NAME?</v>
      </c>
      <c r="H53" s="86"/>
    </row>
    <row r="54" spans="2:8" s="493" customFormat="1" x14ac:dyDescent="0.2">
      <c r="B54" s="499"/>
      <c r="C54" s="498" t="s">
        <v>251</v>
      </c>
      <c r="D54" s="497" t="s">
        <v>87</v>
      </c>
      <c r="E54" s="496" t="str">
        <f t="shared" si="6"/>
        <v>GbpLiborSwapIsda48Y</v>
      </c>
      <c r="F54" s="495" t="e">
        <f ca="1">_xll.qlLiborSwap(Trigger,$E54,ObjectOverwrite,Permanent,Currency,FixingType,$C54,Currency&amp;$D54,Discounting)</f>
        <v>#NAME?</v>
      </c>
      <c r="G54" s="494" t="e">
        <f ca="1">_xll.ohRangeRetrieveError(F54)</f>
        <v>#NAME?</v>
      </c>
      <c r="H54" s="86"/>
    </row>
    <row r="55" spans="2:8" s="493" customFormat="1" x14ac:dyDescent="0.2">
      <c r="B55" s="499"/>
      <c r="C55" s="498" t="s">
        <v>250</v>
      </c>
      <c r="D55" s="497" t="s">
        <v>87</v>
      </c>
      <c r="E55" s="496" t="str">
        <f t="shared" si="6"/>
        <v>GbpLiborSwapIsda49Y</v>
      </c>
      <c r="F55" s="495" t="e">
        <f ca="1">_xll.qlLiborSwap(Trigger,$E55,ObjectOverwrite,Permanent,Currency,FixingType,$C55,Currency&amp;$D55,Discounting)</f>
        <v>#NAME?</v>
      </c>
      <c r="G55" s="494" t="e">
        <f ca="1">_xll.ohRangeRetrieveError(F55)</f>
        <v>#NAME?</v>
      </c>
      <c r="H55" s="86"/>
    </row>
    <row r="56" spans="2:8" s="493" customFormat="1" x14ac:dyDescent="0.2">
      <c r="B56" s="499"/>
      <c r="C56" s="498" t="s">
        <v>102</v>
      </c>
      <c r="D56" s="497" t="s">
        <v>87</v>
      </c>
      <c r="E56" s="496" t="str">
        <f t="shared" si="6"/>
        <v>GbpLiborSwapIsda50Y</v>
      </c>
      <c r="F56" s="495" t="e">
        <f ca="1">_xll.qlLiborSwap(Trigger,$E56,ObjectOverwrite,Permanent,Currency,FixingType,$C56,Currency&amp;$D56,Discounting)</f>
        <v>#NAME?</v>
      </c>
      <c r="G56" s="494" t="e">
        <f ca="1">_xll.ohRangeRetrieveError(F56)</f>
        <v>#NAME?</v>
      </c>
      <c r="H56" s="86"/>
    </row>
    <row r="57" spans="2:8" s="493" customFormat="1" x14ac:dyDescent="0.2">
      <c r="B57" s="499"/>
      <c r="C57" s="498" t="s">
        <v>249</v>
      </c>
      <c r="D57" s="497" t="s">
        <v>87</v>
      </c>
      <c r="E57" s="496" t="str">
        <f t="shared" si="6"/>
        <v>GbpLiborSwapIsda51Y</v>
      </c>
      <c r="F57" s="495" t="e">
        <f ca="1">_xll.qlLiborSwap(Trigger,$E57,ObjectOverwrite,Permanent,Currency,FixingType,$C57,Currency&amp;$D57,Discounting)</f>
        <v>#NAME?</v>
      </c>
      <c r="G57" s="494" t="e">
        <f ca="1">_xll.ohRangeRetrieveError(F57)</f>
        <v>#NAME?</v>
      </c>
      <c r="H57" s="86"/>
    </row>
    <row r="58" spans="2:8" s="493" customFormat="1" x14ac:dyDescent="0.2">
      <c r="B58" s="499"/>
      <c r="C58" s="498" t="s">
        <v>248</v>
      </c>
      <c r="D58" s="497" t="s">
        <v>87</v>
      </c>
      <c r="E58" s="496" t="str">
        <f t="shared" si="6"/>
        <v>GbpLiborSwapIsda52Y</v>
      </c>
      <c r="F58" s="495" t="e">
        <f ca="1">_xll.qlLiborSwap(Trigger,$E58,ObjectOverwrite,Permanent,Currency,FixingType,$C58,Currency&amp;$D58,Discounting)</f>
        <v>#NAME?</v>
      </c>
      <c r="G58" s="494" t="e">
        <f ca="1">_xll.ohRangeRetrieveError(F58)</f>
        <v>#NAME?</v>
      </c>
      <c r="H58" s="86"/>
    </row>
    <row r="59" spans="2:8" s="493" customFormat="1" x14ac:dyDescent="0.2">
      <c r="B59" s="499"/>
      <c r="C59" s="498" t="s">
        <v>247</v>
      </c>
      <c r="D59" s="497" t="s">
        <v>87</v>
      </c>
      <c r="E59" s="496" t="str">
        <f t="shared" si="6"/>
        <v>GbpLiborSwapIsda53Y</v>
      </c>
      <c r="F59" s="495" t="e">
        <f ca="1">_xll.qlLiborSwap(Trigger,$E59,ObjectOverwrite,Permanent,Currency,FixingType,$C59,Currency&amp;$D59,Discounting)</f>
        <v>#NAME?</v>
      </c>
      <c r="G59" s="494" t="e">
        <f ca="1">_xll.ohRangeRetrieveError(F59)</f>
        <v>#NAME?</v>
      </c>
      <c r="H59" s="86"/>
    </row>
    <row r="60" spans="2:8" s="493" customFormat="1" x14ac:dyDescent="0.2">
      <c r="B60" s="499"/>
      <c r="C60" s="498" t="s">
        <v>246</v>
      </c>
      <c r="D60" s="497" t="s">
        <v>87</v>
      </c>
      <c r="E60" s="496" t="str">
        <f t="shared" si="6"/>
        <v>GbpLiborSwapIsda54Y</v>
      </c>
      <c r="F60" s="495" t="e">
        <f ca="1">_xll.qlLiborSwap(Trigger,$E60,ObjectOverwrite,Permanent,Currency,FixingType,$C60,Currency&amp;$D60,Discounting)</f>
        <v>#NAME?</v>
      </c>
      <c r="G60" s="494" t="e">
        <f ca="1">_xll.ohRangeRetrieveError(F60)</f>
        <v>#NAME?</v>
      </c>
      <c r="H60" s="86"/>
    </row>
    <row r="61" spans="2:8" s="493" customFormat="1" x14ac:dyDescent="0.2">
      <c r="B61" s="499"/>
      <c r="C61" s="498" t="s">
        <v>245</v>
      </c>
      <c r="D61" s="497" t="s">
        <v>87</v>
      </c>
      <c r="E61" s="496" t="str">
        <f t="shared" si="6"/>
        <v>GbpLiborSwapIsda55Y</v>
      </c>
      <c r="F61" s="495" t="e">
        <f ca="1">_xll.qlLiborSwap(Trigger,$E61,ObjectOverwrite,Permanent,Currency,FixingType,$C61,Currency&amp;$D61,Discounting)</f>
        <v>#NAME?</v>
      </c>
      <c r="G61" s="494" t="e">
        <f ca="1">_xll.ohRangeRetrieveError(F61)</f>
        <v>#NAME?</v>
      </c>
      <c r="H61" s="86"/>
    </row>
    <row r="62" spans="2:8" s="493" customFormat="1" x14ac:dyDescent="0.2">
      <c r="B62" s="499"/>
      <c r="C62" s="498" t="s">
        <v>244</v>
      </c>
      <c r="D62" s="497" t="s">
        <v>87</v>
      </c>
      <c r="E62" s="496" t="str">
        <f t="shared" si="6"/>
        <v>GbpLiborSwapIsda56Y</v>
      </c>
      <c r="F62" s="495" t="e">
        <f ca="1">_xll.qlLiborSwap(Trigger,$E62,ObjectOverwrite,Permanent,Currency,FixingType,$C62,Currency&amp;$D62,Discounting)</f>
        <v>#NAME?</v>
      </c>
      <c r="G62" s="494" t="e">
        <f ca="1">_xll.ohRangeRetrieveError(F62)</f>
        <v>#NAME?</v>
      </c>
      <c r="H62" s="86"/>
    </row>
    <row r="63" spans="2:8" s="493" customFormat="1" x14ac:dyDescent="0.2">
      <c r="B63" s="499"/>
      <c r="C63" s="498" t="s">
        <v>243</v>
      </c>
      <c r="D63" s="497" t="s">
        <v>87</v>
      </c>
      <c r="E63" s="496" t="str">
        <f t="shared" si="6"/>
        <v>GbpLiborSwapIsda57Y</v>
      </c>
      <c r="F63" s="495" t="e">
        <f ca="1">_xll.qlLiborSwap(Trigger,$E63,ObjectOverwrite,Permanent,Currency,FixingType,$C63,Currency&amp;$D63,Discounting)</f>
        <v>#NAME?</v>
      </c>
      <c r="G63" s="494" t="e">
        <f ca="1">_xll.ohRangeRetrieveError(F63)</f>
        <v>#NAME?</v>
      </c>
      <c r="H63" s="86"/>
    </row>
    <row r="64" spans="2:8" s="493" customFormat="1" x14ac:dyDescent="0.2">
      <c r="B64" s="499"/>
      <c r="C64" s="498" t="s">
        <v>242</v>
      </c>
      <c r="D64" s="497" t="s">
        <v>87</v>
      </c>
      <c r="E64" s="496" t="str">
        <f t="shared" si="6"/>
        <v>GbpLiborSwapIsda58Y</v>
      </c>
      <c r="F64" s="495" t="e">
        <f ca="1">_xll.qlLiborSwap(Trigger,$E64,ObjectOverwrite,Permanent,Currency,FixingType,$C64,Currency&amp;$D64,Discounting)</f>
        <v>#NAME?</v>
      </c>
      <c r="G64" s="494" t="e">
        <f ca="1">_xll.ohRangeRetrieveError(F64)</f>
        <v>#NAME?</v>
      </c>
      <c r="H64" s="86"/>
    </row>
    <row r="65" spans="2:28" s="493" customFormat="1" x14ac:dyDescent="0.2">
      <c r="B65" s="499"/>
      <c r="C65" s="498" t="s">
        <v>241</v>
      </c>
      <c r="D65" s="497" t="s">
        <v>87</v>
      </c>
      <c r="E65" s="496" t="str">
        <f t="shared" si="6"/>
        <v>GbpLiborSwapIsda59Y</v>
      </c>
      <c r="F65" s="495" t="e">
        <f ca="1">_xll.qlLiborSwap(Trigger,$E65,ObjectOverwrite,Permanent,Currency,FixingType,$C65,Currency&amp;$D65,Discounting)</f>
        <v>#NAME?</v>
      </c>
      <c r="G65" s="494" t="e">
        <f ca="1">_xll.ohRangeRetrieveError(F65)</f>
        <v>#NAME?</v>
      </c>
      <c r="H65" s="86"/>
    </row>
    <row r="66" spans="2:28" s="493" customFormat="1" x14ac:dyDescent="0.2">
      <c r="B66" s="499"/>
      <c r="C66" s="498" t="s">
        <v>101</v>
      </c>
      <c r="D66" s="497" t="s">
        <v>87</v>
      </c>
      <c r="E66" s="496" t="str">
        <f t="shared" si="6"/>
        <v>GbpLiborSwapIsda60Y</v>
      </c>
      <c r="F66" s="495" t="e">
        <f ca="1">_xll.qlLiborSwap(Trigger,$E66,ObjectOverwrite,Permanent,Currency,FixingType,$C66,Currency&amp;$D66,Discounting)</f>
        <v>#NAME?</v>
      </c>
      <c r="G66" s="494" t="e">
        <f ca="1">_xll.ohRangeRetrieveError(F66)</f>
        <v>#NAME?</v>
      </c>
      <c r="H66" s="86"/>
    </row>
    <row r="67" spans="2:28" s="493" customFormat="1" ht="12" thickBot="1" x14ac:dyDescent="0.25">
      <c r="B67" s="54"/>
      <c r="C67" s="53"/>
      <c r="D67" s="53"/>
      <c r="E67" s="53"/>
      <c r="F67" s="53"/>
      <c r="G67" s="53"/>
      <c r="H67" s="403"/>
    </row>
    <row r="68" spans="2:28" s="493" customFormat="1" x14ac:dyDescent="0.2"/>
    <row r="69" spans="2:28" x14ac:dyDescent="0.2">
      <c r="L69" s="493"/>
      <c r="M69" s="493"/>
      <c r="N69" s="493"/>
      <c r="O69" s="493"/>
      <c r="P69" s="493"/>
      <c r="Q69" s="493"/>
      <c r="R69" s="493"/>
      <c r="S69" s="493"/>
      <c r="T69" s="493"/>
      <c r="U69" s="493"/>
      <c r="V69" s="493"/>
      <c r="W69" s="493"/>
      <c r="X69" s="493"/>
      <c r="Y69" s="493"/>
      <c r="Z69" s="493"/>
      <c r="AA69" s="493"/>
      <c r="AB69" s="493"/>
    </row>
    <row r="70" spans="2:28" x14ac:dyDescent="0.2">
      <c r="F70" s="492" t="e">
        <f ca="1">_xll.ohRangeRetrieveError(F7)</f>
        <v>#NAME?</v>
      </c>
      <c r="L70" s="493"/>
      <c r="M70" s="493"/>
      <c r="N70" s="493"/>
      <c r="O70" s="493"/>
      <c r="P70" s="493"/>
      <c r="Q70" s="493"/>
      <c r="R70" s="493"/>
      <c r="S70" s="493"/>
      <c r="T70" s="493"/>
      <c r="U70" s="493"/>
      <c r="V70" s="493"/>
      <c r="W70" s="493"/>
      <c r="X70" s="493"/>
      <c r="Y70" s="493"/>
      <c r="Z70" s="493"/>
      <c r="AA70" s="493"/>
      <c r="AB70" s="493"/>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33"/>
      <c r="G1" s="1931" t="s">
        <v>634</v>
      </c>
      <c r="N1" s="49"/>
      <c r="O1" s="48"/>
      <c r="P1" s="48"/>
      <c r="Q1" s="48"/>
      <c r="R1" s="48"/>
      <c r="S1" s="48"/>
      <c r="T1" s="48"/>
      <c r="U1" s="48"/>
      <c r="V1" s="48"/>
      <c r="W1" s="48"/>
      <c r="X1" s="48"/>
      <c r="Y1" s="48"/>
      <c r="Z1" s="48"/>
      <c r="AA1" s="48"/>
      <c r="AB1" s="48"/>
      <c r="AC1" s="48"/>
      <c r="AD1" s="47"/>
    </row>
    <row r="2" spans="1:34" x14ac:dyDescent="0.2">
      <c r="F2" s="1933" t="e">
        <f ca="1">_xll.ohTrigger(F5:F42)</f>
        <v>#NAME?</v>
      </c>
      <c r="G2" s="1931" t="s">
        <v>635</v>
      </c>
      <c r="N2" s="46"/>
      <c r="O2" s="9"/>
      <c r="P2" s="9"/>
      <c r="Q2" s="9"/>
      <c r="R2" s="9"/>
      <c r="S2" s="44" t="s">
        <v>23</v>
      </c>
      <c r="T2" s="9"/>
      <c r="U2" s="9"/>
      <c r="V2" s="9"/>
      <c r="W2" s="9"/>
      <c r="X2" s="42"/>
      <c r="Y2" s="9"/>
      <c r="Z2" s="9"/>
      <c r="AA2" s="9"/>
      <c r="AB2" s="42"/>
      <c r="AC2" s="42"/>
      <c r="AD2" s="43"/>
    </row>
    <row r="3" spans="1:34" x14ac:dyDescent="0.2">
      <c r="A3" s="487"/>
      <c r="B3" s="471"/>
      <c r="C3" s="471"/>
      <c r="D3" s="471"/>
      <c r="E3" s="490"/>
      <c r="F3" s="491"/>
      <c r="G3" s="490"/>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row>
    <row r="4" spans="1:34" ht="23.25" thickBot="1" x14ac:dyDescent="0.25">
      <c r="A4" s="283"/>
      <c r="B4" s="189" t="s">
        <v>140</v>
      </c>
      <c r="C4" s="32"/>
      <c r="D4" s="189"/>
      <c r="E4" s="229" t="str">
        <f>Currency&amp;"_010_Sw"&amp;$C$6&amp;$D$6&amp;".xml"</f>
        <v>GBP_010_Sw1L6L.xml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3"/>
      <c r="B5" s="484" t="s">
        <v>87</v>
      </c>
      <c r="C5" s="208" t="str">
        <f>VLOOKUP(Currency,$J$10:$L$14,2)</f>
        <v>1L</v>
      </c>
      <c r="D5" s="256" t="str">
        <f>VLOOKUP(Currency,$J$10:$L$14,3)</f>
        <v>6L</v>
      </c>
      <c r="E5" s="207" t="str">
        <f t="shared" ref="E5:E42" si="0">IF(ISBLANK(C5),"#",Currency&amp;$C5&amp;$D5&amp;$B5&amp;QuoteSuffix)</f>
        <v>GBP1L6L6M_Quote</v>
      </c>
      <c r="F5" s="207" t="e">
        <f ca="1">_xll.qlSimpleQuote(Trigger,E5,ObjectOverwrite,Permanent,RateTickValue)</f>
        <v>#NAME?</v>
      </c>
      <c r="G5" s="186" t="e">
        <f ca="1">_xll.ohRangeRetrieveError(F5)</f>
        <v>#NAME?</v>
      </c>
      <c r="H5" s="478"/>
      <c r="I5" s="166"/>
      <c r="J5" s="166"/>
      <c r="K5" s="166"/>
      <c r="L5" s="166"/>
      <c r="M5" s="166"/>
      <c r="N5" s="483">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2" t="s">
        <v>0</v>
      </c>
      <c r="U5" s="482" t="s">
        <v>0</v>
      </c>
      <c r="V5" s="482" t="e">
        <f t="shared" ref="V5:V42" si="2">IF(ISERROR(AVERAGE(T5,U5)),#NUM!,AVERAGE(T5,U5))</f>
        <v>#NUM!</v>
      </c>
      <c r="W5" s="17" t="b">
        <f t="shared" ref="W5:W42" si="3">IF(ISNUMBER(V5),TRUE,FALSE)</f>
        <v>0</v>
      </c>
      <c r="X5" s="489" t="e">
        <f t="array" aca="1" ref="X5:X42" ca="1">_xll.qlInterpolationInterpolate(,S3,N5:N42,TRUE)</f>
        <v>#NAME?</v>
      </c>
      <c r="Y5" s="9"/>
      <c r="Z5" s="480">
        <v>19.596186949980609</v>
      </c>
      <c r="AA5" s="9"/>
      <c r="AB5" s="479">
        <f t="array" ref="AB5:AB42">QuoteStatic</f>
        <v>19.596186949980609</v>
      </c>
      <c r="AC5" s="16" t="e">
        <f ca="1">_xll.qlSimpleQuoteSetValue(Trigger,F5,AB5/10000)</f>
        <v>#NAME?</v>
      </c>
      <c r="AD5" s="5"/>
      <c r="AE5" s="166"/>
      <c r="AF5" s="312" t="s">
        <v>49</v>
      </c>
      <c r="AG5" s="222" t="s">
        <v>239</v>
      </c>
      <c r="AH5" s="221" t="s">
        <v>121</v>
      </c>
    </row>
    <row r="6" spans="1:34" s="1" customFormat="1" ht="12.75" x14ac:dyDescent="0.2">
      <c r="A6" s="283"/>
      <c r="B6" s="484" t="s">
        <v>64</v>
      </c>
      <c r="C6" s="208" t="str">
        <f t="shared" ref="C6:C42" si="4">C5</f>
        <v>1L</v>
      </c>
      <c r="D6" s="256" t="str">
        <f t="shared" ref="D6:D42" si="5">D5</f>
        <v>6L</v>
      </c>
      <c r="E6" s="207" t="str">
        <f t="shared" si="0"/>
        <v>GBP1L6L1Y_Quote</v>
      </c>
      <c r="F6" s="207" t="e">
        <f ca="1">_xll.qlSimpleQuote(Trigger,E6,ObjectOverwrite,Permanent,RateTickValue)</f>
        <v>#NAME?</v>
      </c>
      <c r="G6" s="186" t="e">
        <f ca="1">_xll.ohRangeRetrieveError(F6)</f>
        <v>#NAME?</v>
      </c>
      <c r="H6" s="478"/>
      <c r="I6" s="166"/>
      <c r="J6" s="166"/>
      <c r="K6" s="166"/>
      <c r="L6" s="166"/>
      <c r="M6" s="166"/>
      <c r="N6" s="483">
        <v>1</v>
      </c>
      <c r="O6" s="23" t="s">
        <v>64</v>
      </c>
      <c r="P6" s="22" t="str">
        <v>1L</v>
      </c>
      <c r="Q6" s="22" t="str">
        <v>6L</v>
      </c>
      <c r="R6" s="21" t="str">
        <f t="shared" si="1"/>
        <v>GBP1L6L1Y</v>
      </c>
      <c r="S6" s="214" t="str">
        <v>GBP1L6L1Y=ICAP</v>
      </c>
      <c r="T6" s="482">
        <v>17.875</v>
      </c>
      <c r="U6" s="482">
        <v>21.875</v>
      </c>
      <c r="V6" s="482">
        <f t="shared" si="2"/>
        <v>19.875</v>
      </c>
      <c r="W6" s="17" t="b">
        <f t="shared" si="3"/>
        <v>1</v>
      </c>
      <c r="X6" s="489" t="e">
        <f ca="1"/>
        <v>#NAME?</v>
      </c>
      <c r="Y6" s="9"/>
      <c r="Z6" s="480">
        <v>19.875</v>
      </c>
      <c r="AA6" s="9"/>
      <c r="AB6" s="479">
        <v>19.875</v>
      </c>
      <c r="AC6" s="16" t="e">
        <f ca="1">_xll.qlSimpleQuoteSetValue(Trigger,F6,AB6/10000)</f>
        <v>#NAME?</v>
      </c>
      <c r="AD6" s="5"/>
      <c r="AE6" s="166"/>
      <c r="AF6" s="180" t="s">
        <v>48</v>
      </c>
      <c r="AG6" s="179" t="s">
        <v>240</v>
      </c>
      <c r="AH6" s="178" t="s">
        <v>125</v>
      </c>
    </row>
    <row r="7" spans="1:34" s="1" customFormat="1" ht="12.75" x14ac:dyDescent="0.2">
      <c r="A7" s="283"/>
      <c r="B7" s="484" t="s">
        <v>134</v>
      </c>
      <c r="C7" s="208" t="str">
        <f t="shared" si="4"/>
        <v>1L</v>
      </c>
      <c r="D7" s="256" t="str">
        <f t="shared" si="5"/>
        <v>6L</v>
      </c>
      <c r="E7" s="207" t="str">
        <f t="shared" si="0"/>
        <v>GBP1L6L15M_Quote</v>
      </c>
      <c r="F7" s="207" t="e">
        <f ca="1">_xll.qlSimpleQuote(Trigger,E7,ObjectOverwrite,Permanent,RateTickValue)</f>
        <v>#NAME?</v>
      </c>
      <c r="G7" s="186" t="e">
        <f ca="1">_xll.ohRangeRetrieveError(F7)</f>
        <v>#NAME?</v>
      </c>
      <c r="H7" s="478"/>
      <c r="N7" s="483">
        <v>1.25</v>
      </c>
      <c r="O7" s="23" t="s">
        <v>134</v>
      </c>
      <c r="P7" s="22" t="str">
        <v>1L</v>
      </c>
      <c r="Q7" s="22" t="str">
        <v>6L</v>
      </c>
      <c r="R7" s="21" t="str">
        <f t="shared" si="1"/>
        <v>GBP1L6L15M</v>
      </c>
      <c r="S7" s="214" t="str">
        <v>GBP1L6L15M=ICAP</v>
      </c>
      <c r="T7" s="482" t="s">
        <v>0</v>
      </c>
      <c r="U7" s="482" t="s">
        <v>0</v>
      </c>
      <c r="V7" s="482" t="e">
        <f t="shared" si="2"/>
        <v>#NUM!</v>
      </c>
      <c r="W7" s="17" t="b">
        <f t="shared" si="3"/>
        <v>0</v>
      </c>
      <c r="X7" s="489" t="e">
        <f ca="1"/>
        <v>#NAME?</v>
      </c>
      <c r="Y7" s="9"/>
      <c r="Z7" s="480">
        <v>20.01800815626212</v>
      </c>
      <c r="AA7" s="9"/>
      <c r="AB7" s="479">
        <v>20.01800815626212</v>
      </c>
      <c r="AC7" s="16" t="e">
        <f ca="1">_xll.qlSimpleQuoteSetValue(Trigger,F7,AB7/10000)</f>
        <v>#NAME?</v>
      </c>
      <c r="AD7" s="5"/>
      <c r="AE7" s="166"/>
      <c r="AF7" s="180" t="s">
        <v>43</v>
      </c>
      <c r="AG7" s="179" t="s">
        <v>239</v>
      </c>
      <c r="AH7" s="178" t="s">
        <v>121</v>
      </c>
    </row>
    <row r="8" spans="1:34" ht="12.75" x14ac:dyDescent="0.2">
      <c r="A8" s="283"/>
      <c r="B8" s="484" t="s">
        <v>133</v>
      </c>
      <c r="C8" s="208" t="str">
        <f t="shared" si="4"/>
        <v>1L</v>
      </c>
      <c r="D8" s="256" t="str">
        <f t="shared" si="5"/>
        <v>6L</v>
      </c>
      <c r="E8" s="207" t="str">
        <f t="shared" si="0"/>
        <v>GBP1L6L18M_Quote</v>
      </c>
      <c r="F8" s="207" t="e">
        <f ca="1">_xll.qlSimpleQuote(Trigger,E8,ObjectOverwrite,Permanent,RateTickValue)</f>
        <v>#NAME?</v>
      </c>
      <c r="G8" s="186" t="e">
        <f ca="1">_xll.ohRangeRetrieveError(F8)</f>
        <v>#NAME?</v>
      </c>
      <c r="H8" s="478"/>
      <c r="I8" s="1"/>
      <c r="J8" s="1"/>
      <c r="K8" s="1"/>
      <c r="L8" s="1"/>
      <c r="M8" s="1"/>
      <c r="N8" s="483">
        <v>1.5</v>
      </c>
      <c r="O8" s="23" t="s">
        <v>133</v>
      </c>
      <c r="P8" s="22" t="str">
        <v>1L</v>
      </c>
      <c r="Q8" s="22" t="str">
        <v>6L</v>
      </c>
      <c r="R8" s="21" t="str">
        <f t="shared" si="1"/>
        <v>GBP1L6L18M</v>
      </c>
      <c r="S8" s="214" t="str">
        <v>GBP1L6L18M=ICAP</v>
      </c>
      <c r="T8" s="482" t="s">
        <v>0</v>
      </c>
      <c r="U8" s="482" t="s">
        <v>0</v>
      </c>
      <c r="V8" s="482" t="e">
        <f t="shared" si="2"/>
        <v>#NUM!</v>
      </c>
      <c r="W8" s="17" t="b">
        <f t="shared" si="3"/>
        <v>0</v>
      </c>
      <c r="X8" s="489" t="e">
        <f ca="1"/>
        <v>#NAME?</v>
      </c>
      <c r="Y8" s="9"/>
      <c r="Z8" s="480">
        <v>20.153813050019391</v>
      </c>
      <c r="AA8" s="9"/>
      <c r="AB8" s="479">
        <v>20.153813050019391</v>
      </c>
      <c r="AC8" s="16" t="e">
        <f ca="1">_xll.qlSimpleQuoteSetValue(Trigger,F8,AB8/10000)</f>
        <v>#NAME?</v>
      </c>
      <c r="AD8" s="5"/>
      <c r="AF8" s="180" t="s">
        <v>42</v>
      </c>
      <c r="AG8" s="179" t="s">
        <v>239</v>
      </c>
      <c r="AH8" s="178" t="s">
        <v>121</v>
      </c>
    </row>
    <row r="9" spans="1:34" ht="13.5" thickBot="1" x14ac:dyDescent="0.25">
      <c r="A9" s="283"/>
      <c r="B9" s="484" t="s">
        <v>132</v>
      </c>
      <c r="C9" s="208" t="str">
        <f t="shared" si="4"/>
        <v>1L</v>
      </c>
      <c r="D9" s="256" t="str">
        <f t="shared" si="5"/>
        <v>6L</v>
      </c>
      <c r="E9" s="207" t="str">
        <f t="shared" si="0"/>
        <v>GBP1L6L21M_Quote</v>
      </c>
      <c r="F9" s="207" t="e">
        <f ca="1">_xll.qlSimpleQuote(Trigger,E9,ObjectOverwrite,Permanent,RateTickValue)</f>
        <v>#NAME?</v>
      </c>
      <c r="G9" s="186" t="e">
        <f ca="1">_xll.ohRangeRetrieveError(F9)</f>
        <v>#NAME?</v>
      </c>
      <c r="H9" s="478"/>
      <c r="I9" s="1"/>
      <c r="J9" s="1"/>
      <c r="K9" s="1"/>
      <c r="L9" s="1"/>
      <c r="M9" s="1"/>
      <c r="N9" s="483">
        <v>1.75</v>
      </c>
      <c r="O9" s="23" t="s">
        <v>132</v>
      </c>
      <c r="P9" s="22" t="str">
        <v>1L</v>
      </c>
      <c r="Q9" s="22" t="str">
        <v>6L</v>
      </c>
      <c r="R9" s="21" t="str">
        <f t="shared" si="1"/>
        <v>GBP1L6L21M</v>
      </c>
      <c r="S9" s="214" t="str">
        <v>GBP1L6L21M=ICAP</v>
      </c>
      <c r="T9" s="482" t="s">
        <v>0</v>
      </c>
      <c r="U9" s="482" t="s">
        <v>0</v>
      </c>
      <c r="V9" s="482" t="e">
        <f t="shared" si="2"/>
        <v>#NUM!</v>
      </c>
      <c r="W9" s="17" t="b">
        <f t="shared" si="3"/>
        <v>0</v>
      </c>
      <c r="X9" s="489" t="e">
        <f ca="1"/>
        <v>#NAME?</v>
      </c>
      <c r="Y9" s="9"/>
      <c r="Z9" s="480">
        <v>20.275211418766968</v>
      </c>
      <c r="AA9" s="9"/>
      <c r="AB9" s="479">
        <v>20.275211418766968</v>
      </c>
      <c r="AC9" s="16" t="e">
        <f ca="1">_xll.qlSimpleQuoteSetValue(Trigger,F9,AB9/10000)</f>
        <v>#NAME?</v>
      </c>
      <c r="AD9" s="5"/>
      <c r="AF9" s="177" t="s">
        <v>41</v>
      </c>
      <c r="AG9" s="176" t="s">
        <v>120</v>
      </c>
      <c r="AH9" s="175" t="s">
        <v>239</v>
      </c>
    </row>
    <row r="10" spans="1:34" x14ac:dyDescent="0.2">
      <c r="A10" s="283"/>
      <c r="B10" s="174" t="s">
        <v>63</v>
      </c>
      <c r="C10" s="208" t="str">
        <f t="shared" si="4"/>
        <v>1L</v>
      </c>
      <c r="D10" s="256" t="str">
        <f t="shared" si="5"/>
        <v>6L</v>
      </c>
      <c r="E10" s="207" t="str">
        <f t="shared" si="0"/>
        <v>GBP1L6L2Y_Quote</v>
      </c>
      <c r="F10" s="207" t="e">
        <f ca="1">_xll.qlSimpleQuote(Trigger,E10,ObjectOverwrite,Permanent,RateTickValue)</f>
        <v>#NAME?</v>
      </c>
      <c r="G10" s="186" t="e">
        <f ca="1">_xll.ohRangeRetrieveError(F10)</f>
        <v>#NAME?</v>
      </c>
      <c r="H10" s="478"/>
      <c r="J10" s="312" t="s">
        <v>49</v>
      </c>
      <c r="K10" s="222" t="s">
        <v>239</v>
      </c>
      <c r="L10" s="221" t="s">
        <v>121</v>
      </c>
      <c r="N10" s="15">
        <v>2</v>
      </c>
      <c r="O10" s="23" t="s">
        <v>63</v>
      </c>
      <c r="P10" s="22" t="str">
        <v>1L</v>
      </c>
      <c r="Q10" s="22" t="str">
        <v>6L</v>
      </c>
      <c r="R10" s="21" t="str">
        <f t="shared" si="1"/>
        <v>GBP1L6L2Y</v>
      </c>
      <c r="S10" s="214" t="str">
        <v>GBP1L6L2Y=ICAP</v>
      </c>
      <c r="T10" s="482">
        <v>18.375</v>
      </c>
      <c r="U10" s="482">
        <v>22.375</v>
      </c>
      <c r="V10" s="482">
        <f t="shared" si="2"/>
        <v>20.375</v>
      </c>
      <c r="W10" s="17" t="b">
        <f t="shared" si="3"/>
        <v>1</v>
      </c>
      <c r="X10" s="489" t="e">
        <f ca="1"/>
        <v>#NAME?</v>
      </c>
      <c r="Y10" s="9"/>
      <c r="Z10" s="480">
        <v>20.375</v>
      </c>
      <c r="AA10" s="9"/>
      <c r="AB10" s="479">
        <v>20.375</v>
      </c>
      <c r="AC10" s="16" t="e">
        <f ca="1">_xll.qlSimpleQuoteSetValue(Trigger,F10,AB10/10000)</f>
        <v>#NAME?</v>
      </c>
      <c r="AD10" s="5"/>
    </row>
    <row r="11" spans="1:34" x14ac:dyDescent="0.2">
      <c r="A11" s="283"/>
      <c r="B11" s="174" t="s">
        <v>62</v>
      </c>
      <c r="C11" s="208" t="str">
        <f t="shared" si="4"/>
        <v>1L</v>
      </c>
      <c r="D11" s="256" t="str">
        <f t="shared" si="5"/>
        <v>6L</v>
      </c>
      <c r="E11" s="207" t="str">
        <f t="shared" si="0"/>
        <v>GBP1L6L3Y_Quote</v>
      </c>
      <c r="F11" s="207" t="e">
        <f ca="1">_xll.qlSimpleQuote(Trigger,E11,ObjectOverwrite,Permanent,RateTickValue)</f>
        <v>#NAME?</v>
      </c>
      <c r="G11" s="186" t="e">
        <f ca="1">_xll.ohRangeRetrieveError(F11)</f>
        <v>#NAME?</v>
      </c>
      <c r="H11" s="478"/>
      <c r="J11" s="180" t="s">
        <v>48</v>
      </c>
      <c r="K11" s="179" t="s">
        <v>240</v>
      </c>
      <c r="L11" s="178" t="s">
        <v>125</v>
      </c>
      <c r="N11" s="15">
        <v>3</v>
      </c>
      <c r="O11" s="23" t="s">
        <v>62</v>
      </c>
      <c r="P11" s="22" t="str">
        <v>1L</v>
      </c>
      <c r="Q11" s="22" t="str">
        <v>6L</v>
      </c>
      <c r="R11" s="21" t="str">
        <f t="shared" si="1"/>
        <v>GBP1L6L3Y</v>
      </c>
      <c r="S11" s="214" t="str">
        <v>GBP1L6L3Y=ICAP</v>
      </c>
      <c r="T11" s="482">
        <v>18.625</v>
      </c>
      <c r="U11" s="482">
        <v>22.625</v>
      </c>
      <c r="V11" s="482">
        <f t="shared" si="2"/>
        <v>20.625</v>
      </c>
      <c r="W11" s="17" t="b">
        <f t="shared" si="3"/>
        <v>1</v>
      </c>
      <c r="X11" s="489" t="e">
        <f ca="1"/>
        <v>#NAME?</v>
      </c>
      <c r="Y11" s="9"/>
      <c r="Z11" s="480">
        <v>20.625</v>
      </c>
      <c r="AA11" s="9"/>
      <c r="AB11" s="479">
        <v>20.625</v>
      </c>
      <c r="AC11" s="16" t="e">
        <f ca="1">_xll.qlSimpleQuoteSetValue(Trigger,F11,AB11/10000)</f>
        <v>#NAME?</v>
      </c>
      <c r="AD11" s="5"/>
    </row>
    <row r="12" spans="1:34" x14ac:dyDescent="0.2">
      <c r="A12" s="283"/>
      <c r="B12" s="174" t="s">
        <v>61</v>
      </c>
      <c r="C12" s="208" t="str">
        <f t="shared" si="4"/>
        <v>1L</v>
      </c>
      <c r="D12" s="256" t="str">
        <f t="shared" si="5"/>
        <v>6L</v>
      </c>
      <c r="E12" s="207" t="str">
        <f t="shared" si="0"/>
        <v>GBP1L6L4Y_Quote</v>
      </c>
      <c r="F12" s="207" t="e">
        <f ca="1">_xll.qlSimpleQuote(Trigger,E12,ObjectOverwrite,Permanent,RateTickValue)</f>
        <v>#NAME?</v>
      </c>
      <c r="G12" s="186" t="e">
        <f ca="1">_xll.ohRangeRetrieveError(F12)</f>
        <v>#NAME?</v>
      </c>
      <c r="H12" s="478"/>
      <c r="J12" s="180" t="s">
        <v>43</v>
      </c>
      <c r="K12" s="179" t="s">
        <v>239</v>
      </c>
      <c r="L12" s="178" t="s">
        <v>121</v>
      </c>
      <c r="N12" s="15">
        <v>4</v>
      </c>
      <c r="O12" s="23" t="s">
        <v>61</v>
      </c>
      <c r="P12" s="22" t="str">
        <v>1L</v>
      </c>
      <c r="Q12" s="22" t="str">
        <v>6L</v>
      </c>
      <c r="R12" s="21" t="str">
        <f t="shared" si="1"/>
        <v>GBP1L6L4Y</v>
      </c>
      <c r="S12" s="214" t="str">
        <v>GBP1L6L4Y=ICAP</v>
      </c>
      <c r="T12" s="482">
        <v>19</v>
      </c>
      <c r="U12" s="482">
        <v>23</v>
      </c>
      <c r="V12" s="482">
        <f t="shared" si="2"/>
        <v>21</v>
      </c>
      <c r="W12" s="17" t="b">
        <f t="shared" si="3"/>
        <v>1</v>
      </c>
      <c r="X12" s="489" t="e">
        <f ca="1"/>
        <v>#NAME?</v>
      </c>
      <c r="Y12" s="9"/>
      <c r="Z12" s="480">
        <v>21</v>
      </c>
      <c r="AA12" s="9"/>
      <c r="AB12" s="479">
        <v>21</v>
      </c>
      <c r="AC12" s="16" t="e">
        <f ca="1">_xll.qlSimpleQuoteSetValue(Trigger,F12,AB12/10000)</f>
        <v>#NAME?</v>
      </c>
      <c r="AD12" s="5"/>
    </row>
    <row r="13" spans="1:34" x14ac:dyDescent="0.2">
      <c r="A13" s="283"/>
      <c r="B13" s="174" t="s">
        <v>60</v>
      </c>
      <c r="C13" s="208" t="str">
        <f t="shared" si="4"/>
        <v>1L</v>
      </c>
      <c r="D13" s="256" t="str">
        <f t="shared" si="5"/>
        <v>6L</v>
      </c>
      <c r="E13" s="207" t="str">
        <f t="shared" si="0"/>
        <v>GBP1L6L5Y_Quote</v>
      </c>
      <c r="F13" s="207" t="e">
        <f ca="1">_xll.qlSimpleQuote(Trigger,E13,ObjectOverwrite,Permanent,RateTickValue)</f>
        <v>#NAME?</v>
      </c>
      <c r="G13" s="186" t="e">
        <f ca="1">_xll.ohRangeRetrieveError(F13)</f>
        <v>#NAME?</v>
      </c>
      <c r="H13" s="478"/>
      <c r="J13" s="180" t="s">
        <v>42</v>
      </c>
      <c r="K13" s="179" t="s">
        <v>239</v>
      </c>
      <c r="L13" s="178" t="s">
        <v>121</v>
      </c>
      <c r="N13" s="15">
        <v>5</v>
      </c>
      <c r="O13" s="23" t="s">
        <v>60</v>
      </c>
      <c r="P13" s="22" t="str">
        <v>1L</v>
      </c>
      <c r="Q13" s="22" t="str">
        <v>6L</v>
      </c>
      <c r="R13" s="21" t="str">
        <f t="shared" si="1"/>
        <v>GBP1L6L5Y</v>
      </c>
      <c r="S13" s="214" t="str">
        <v>GBP1L6L5Y=ICAP</v>
      </c>
      <c r="T13" s="482">
        <v>19.25</v>
      </c>
      <c r="U13" s="482">
        <v>23.25</v>
      </c>
      <c r="V13" s="482">
        <f t="shared" si="2"/>
        <v>21.25</v>
      </c>
      <c r="W13" s="17" t="b">
        <f t="shared" si="3"/>
        <v>1</v>
      </c>
      <c r="X13" s="489" t="e">
        <f ca="1"/>
        <v>#NAME?</v>
      </c>
      <c r="Y13" s="9"/>
      <c r="Z13" s="480">
        <v>21.25</v>
      </c>
      <c r="AA13" s="9"/>
      <c r="AB13" s="479">
        <v>21.25</v>
      </c>
      <c r="AC13" s="16" t="e">
        <f ca="1">_xll.qlSimpleQuoteSetValue(Trigger,F13,AB13/10000)</f>
        <v>#NAME?</v>
      </c>
      <c r="AD13" s="5"/>
    </row>
    <row r="14" spans="1:34" ht="12" thickBot="1" x14ac:dyDescent="0.25">
      <c r="A14" s="283"/>
      <c r="B14" s="174" t="s">
        <v>59</v>
      </c>
      <c r="C14" s="208" t="str">
        <f t="shared" si="4"/>
        <v>1L</v>
      </c>
      <c r="D14" s="256" t="str">
        <f t="shared" si="5"/>
        <v>6L</v>
      </c>
      <c r="E14" s="207" t="str">
        <f t="shared" si="0"/>
        <v>GBP1L6L6Y_Quote</v>
      </c>
      <c r="F14" s="207" t="e">
        <f ca="1">_xll.qlSimpleQuote(Trigger,E14,ObjectOverwrite,Permanent,RateTickValue)</f>
        <v>#NAME?</v>
      </c>
      <c r="G14" s="186" t="e">
        <f ca="1">_xll.ohRangeRetrieveError(F14)</f>
        <v>#NAME?</v>
      </c>
      <c r="H14" s="478"/>
      <c r="J14" s="177" t="s">
        <v>41</v>
      </c>
      <c r="K14" s="176" t="s">
        <v>120</v>
      </c>
      <c r="L14" s="175" t="s">
        <v>239</v>
      </c>
      <c r="N14" s="15">
        <v>6</v>
      </c>
      <c r="O14" s="23" t="s">
        <v>59</v>
      </c>
      <c r="P14" s="22" t="str">
        <v>1L</v>
      </c>
      <c r="Q14" s="22" t="str">
        <v>6L</v>
      </c>
      <c r="R14" s="21" t="str">
        <f t="shared" si="1"/>
        <v>GBP1L6L6Y</v>
      </c>
      <c r="S14" s="214" t="str">
        <v>GBP1L6L6Y=ICAP</v>
      </c>
      <c r="T14" s="482">
        <v>19.125</v>
      </c>
      <c r="U14" s="482">
        <v>23.125</v>
      </c>
      <c r="V14" s="482">
        <f t="shared" si="2"/>
        <v>21.125</v>
      </c>
      <c r="W14" s="17" t="b">
        <f t="shared" si="3"/>
        <v>1</v>
      </c>
      <c r="X14" s="489" t="e">
        <f ca="1"/>
        <v>#NAME?</v>
      </c>
      <c r="Y14" s="9"/>
      <c r="Z14" s="480">
        <v>21.125</v>
      </c>
      <c r="AA14" s="9"/>
      <c r="AB14" s="479">
        <v>21.125</v>
      </c>
      <c r="AC14" s="16" t="e">
        <f ca="1">_xll.qlSimpleQuoteSetValue(Trigger,F14,AB14/10000)</f>
        <v>#NAME?</v>
      </c>
      <c r="AD14" s="5"/>
    </row>
    <row r="15" spans="1:34" x14ac:dyDescent="0.2">
      <c r="A15" s="283"/>
      <c r="B15" s="174" t="s">
        <v>58</v>
      </c>
      <c r="C15" s="208" t="str">
        <f t="shared" si="4"/>
        <v>1L</v>
      </c>
      <c r="D15" s="256" t="str">
        <f t="shared" si="5"/>
        <v>6L</v>
      </c>
      <c r="E15" s="207" t="str">
        <f t="shared" si="0"/>
        <v>GBP1L6L7Y_Quote</v>
      </c>
      <c r="F15" s="207" t="e">
        <f ca="1">_xll.qlSimpleQuote(Trigger,E15,ObjectOverwrite,Permanent,RateTickValue)</f>
        <v>#NAME?</v>
      </c>
      <c r="G15" s="186" t="e">
        <f ca="1">_xll.ohRangeRetrieveError(F15)</f>
        <v>#NAME?</v>
      </c>
      <c r="H15" s="478"/>
      <c r="N15" s="15">
        <v>7</v>
      </c>
      <c r="O15" s="23" t="s">
        <v>58</v>
      </c>
      <c r="P15" s="22" t="str">
        <v>1L</v>
      </c>
      <c r="Q15" s="22" t="str">
        <v>6L</v>
      </c>
      <c r="R15" s="21" t="str">
        <f t="shared" si="1"/>
        <v>GBP1L6L7Y</v>
      </c>
      <c r="S15" s="214" t="str">
        <v>GBP1L6L7Y=ICAP</v>
      </c>
      <c r="T15" s="482">
        <v>18.75</v>
      </c>
      <c r="U15" s="482">
        <v>22.75</v>
      </c>
      <c r="V15" s="482">
        <f t="shared" si="2"/>
        <v>20.75</v>
      </c>
      <c r="W15" s="17" t="b">
        <f t="shared" si="3"/>
        <v>1</v>
      </c>
      <c r="X15" s="489" t="e">
        <f ca="1"/>
        <v>#NAME?</v>
      </c>
      <c r="Y15" s="9"/>
      <c r="Z15" s="480">
        <v>20.75</v>
      </c>
      <c r="AA15" s="9"/>
      <c r="AB15" s="479">
        <v>20.75</v>
      </c>
      <c r="AC15" s="16" t="e">
        <f ca="1">_xll.qlSimpleQuoteSetValue(Trigger,F15,AB15/10000)</f>
        <v>#NAME?</v>
      </c>
      <c r="AD15" s="5"/>
    </row>
    <row r="16" spans="1:34" x14ac:dyDescent="0.2">
      <c r="A16" s="283"/>
      <c r="B16" s="174" t="s">
        <v>57</v>
      </c>
      <c r="C16" s="208" t="str">
        <f t="shared" si="4"/>
        <v>1L</v>
      </c>
      <c r="D16" s="256" t="str">
        <f t="shared" si="5"/>
        <v>6L</v>
      </c>
      <c r="E16" s="207" t="str">
        <f t="shared" si="0"/>
        <v>GBP1L6L8Y_Quote</v>
      </c>
      <c r="F16" s="207" t="e">
        <f ca="1">_xll.qlSimpleQuote(Trigger,E16,ObjectOverwrite,Permanent,RateTickValue)</f>
        <v>#NAME?</v>
      </c>
      <c r="G16" s="186" t="e">
        <f ca="1">_xll.ohRangeRetrieveError(F16)</f>
        <v>#NAME?</v>
      </c>
      <c r="H16" s="478"/>
      <c r="N16" s="15">
        <v>8</v>
      </c>
      <c r="O16" s="23" t="s">
        <v>57</v>
      </c>
      <c r="P16" s="22" t="str">
        <v>1L</v>
      </c>
      <c r="Q16" s="22" t="str">
        <v>6L</v>
      </c>
      <c r="R16" s="21" t="str">
        <f t="shared" si="1"/>
        <v>GBP1L6L8Y</v>
      </c>
      <c r="S16" s="214" t="str">
        <v>GBP1L6L8Y=ICAP</v>
      </c>
      <c r="T16" s="482">
        <v>18.5</v>
      </c>
      <c r="U16" s="482">
        <v>22.5</v>
      </c>
      <c r="V16" s="482">
        <f t="shared" si="2"/>
        <v>20.5</v>
      </c>
      <c r="W16" s="17" t="b">
        <f t="shared" si="3"/>
        <v>1</v>
      </c>
      <c r="X16" s="489" t="e">
        <f ca="1"/>
        <v>#NAME?</v>
      </c>
      <c r="Y16" s="9"/>
      <c r="Z16" s="480">
        <v>20.5</v>
      </c>
      <c r="AA16" s="9"/>
      <c r="AB16" s="479">
        <v>20.5</v>
      </c>
      <c r="AC16" s="16" t="e">
        <f ca="1">_xll.qlSimpleQuoteSetValue(Trigger,F16,AB16/10000)</f>
        <v>#NAME?</v>
      </c>
      <c r="AD16" s="5"/>
    </row>
    <row r="17" spans="1:30" x14ac:dyDescent="0.2">
      <c r="A17" s="283"/>
      <c r="B17" s="174" t="s">
        <v>56</v>
      </c>
      <c r="C17" s="208" t="str">
        <f t="shared" si="4"/>
        <v>1L</v>
      </c>
      <c r="D17" s="256" t="str">
        <f t="shared" si="5"/>
        <v>6L</v>
      </c>
      <c r="E17" s="207" t="str">
        <f t="shared" si="0"/>
        <v>GBP1L6L9Y_Quote</v>
      </c>
      <c r="F17" s="207" t="e">
        <f ca="1">_xll.qlSimpleQuote(Trigger,E17,ObjectOverwrite,Permanent,RateTickValue)</f>
        <v>#NAME?</v>
      </c>
      <c r="G17" s="186" t="e">
        <f ca="1">_xll.ohRangeRetrieveError(F17)</f>
        <v>#NAME?</v>
      </c>
      <c r="H17" s="478"/>
      <c r="N17" s="15">
        <v>9</v>
      </c>
      <c r="O17" s="23" t="s">
        <v>56</v>
      </c>
      <c r="P17" s="22" t="str">
        <v>1L</v>
      </c>
      <c r="Q17" s="22" t="str">
        <v>6L</v>
      </c>
      <c r="R17" s="21" t="str">
        <f t="shared" si="1"/>
        <v>GBP1L6L9Y</v>
      </c>
      <c r="S17" s="214" t="str">
        <v>GBP1L6L9Y=ICAP</v>
      </c>
      <c r="T17" s="482">
        <v>18.25</v>
      </c>
      <c r="U17" s="482">
        <v>22.25</v>
      </c>
      <c r="V17" s="482">
        <f t="shared" si="2"/>
        <v>20.25</v>
      </c>
      <c r="W17" s="17" t="b">
        <f t="shared" si="3"/>
        <v>1</v>
      </c>
      <c r="X17" s="489" t="e">
        <f ca="1"/>
        <v>#NAME?</v>
      </c>
      <c r="Y17" s="9"/>
      <c r="Z17" s="480">
        <v>20.25</v>
      </c>
      <c r="AA17" s="9"/>
      <c r="AB17" s="479">
        <v>20.25</v>
      </c>
      <c r="AC17" s="16" t="e">
        <f ca="1">_xll.qlSimpleQuoteSetValue(Trigger,F17,AB17/10000)</f>
        <v>#NAME?</v>
      </c>
      <c r="AD17" s="5"/>
    </row>
    <row r="18" spans="1:30" x14ac:dyDescent="0.2">
      <c r="A18" s="283"/>
      <c r="B18" s="174" t="s">
        <v>55</v>
      </c>
      <c r="C18" s="208" t="str">
        <f t="shared" si="4"/>
        <v>1L</v>
      </c>
      <c r="D18" s="256" t="str">
        <f t="shared" si="5"/>
        <v>6L</v>
      </c>
      <c r="E18" s="207" t="str">
        <f t="shared" si="0"/>
        <v>GBP1L6L10Y_Quote</v>
      </c>
      <c r="F18" s="207" t="e">
        <f ca="1">_xll.qlSimpleQuote(Trigger,E18,ObjectOverwrite,Permanent,RateTickValue)</f>
        <v>#NAME?</v>
      </c>
      <c r="G18" s="186" t="e">
        <f ca="1">_xll.ohRangeRetrieveError(F18)</f>
        <v>#NAME?</v>
      </c>
      <c r="H18" s="478"/>
      <c r="N18" s="15">
        <v>10</v>
      </c>
      <c r="O18" s="23" t="s">
        <v>55</v>
      </c>
      <c r="P18" s="22" t="str">
        <v>1L</v>
      </c>
      <c r="Q18" s="22" t="str">
        <v>6L</v>
      </c>
      <c r="R18" s="21" t="str">
        <f t="shared" si="1"/>
        <v>GBP1L6L10Y</v>
      </c>
      <c r="S18" s="214" t="str">
        <v>GBP1L6L10Y=ICAP</v>
      </c>
      <c r="T18" s="482">
        <v>18.25</v>
      </c>
      <c r="U18" s="482">
        <v>22.25</v>
      </c>
      <c r="V18" s="482">
        <f t="shared" si="2"/>
        <v>20.25</v>
      </c>
      <c r="W18" s="17" t="b">
        <f t="shared" si="3"/>
        <v>1</v>
      </c>
      <c r="X18" s="489" t="e">
        <f ca="1"/>
        <v>#NAME?</v>
      </c>
      <c r="Y18" s="9"/>
      <c r="Z18" s="480">
        <v>20.25</v>
      </c>
      <c r="AA18" s="9"/>
      <c r="AB18" s="479">
        <v>20.25</v>
      </c>
      <c r="AC18" s="16" t="e">
        <f ca="1">_xll.qlSimpleQuoteSetValue(Trigger,F18,AB18/10000)</f>
        <v>#NAME?</v>
      </c>
      <c r="AD18" s="5"/>
    </row>
    <row r="19" spans="1:30" x14ac:dyDescent="0.2">
      <c r="A19" s="283"/>
      <c r="B19" s="174" t="s">
        <v>119</v>
      </c>
      <c r="C19" s="208" t="str">
        <f t="shared" si="4"/>
        <v>1L</v>
      </c>
      <c r="D19" s="256" t="str">
        <f t="shared" si="5"/>
        <v>6L</v>
      </c>
      <c r="E19" s="207" t="str">
        <f t="shared" si="0"/>
        <v>GBP1L6L11Y_Quote</v>
      </c>
      <c r="F19" s="207" t="e">
        <f ca="1">_xll.qlSimpleQuote(Trigger,E19,ObjectOverwrite,Permanent,RateTickValue)</f>
        <v>#NAME?</v>
      </c>
      <c r="G19" s="186" t="e">
        <f ca="1">_xll.ohRangeRetrieveError(F19)</f>
        <v>#NAME?</v>
      </c>
      <c r="H19" s="478"/>
      <c r="N19" s="15">
        <v>11</v>
      </c>
      <c r="O19" s="23" t="s">
        <v>119</v>
      </c>
      <c r="P19" s="22" t="str">
        <v>1L</v>
      </c>
      <c r="Q19" s="22" t="str">
        <v>6L</v>
      </c>
      <c r="R19" s="21" t="str">
        <f t="shared" si="1"/>
        <v>GBP1L6L11Y</v>
      </c>
      <c r="S19" s="214" t="str">
        <v>GBP1L6L11Y=ICAP</v>
      </c>
      <c r="T19" s="482" t="s">
        <v>0</v>
      </c>
      <c r="U19" s="482" t="s">
        <v>0</v>
      </c>
      <c r="V19" s="482" t="e">
        <f t="shared" si="2"/>
        <v>#NUM!</v>
      </c>
      <c r="W19" s="17" t="b">
        <f t="shared" si="3"/>
        <v>0</v>
      </c>
      <c r="X19" s="489" t="e">
        <f ca="1"/>
        <v>#NAME?</v>
      </c>
      <c r="Y19" s="9"/>
      <c r="Z19" s="480">
        <v>19.777338639473253</v>
      </c>
      <c r="AA19" s="9"/>
      <c r="AB19" s="479">
        <v>19.777338639473253</v>
      </c>
      <c r="AC19" s="16" t="e">
        <f ca="1">_xll.qlSimpleQuoteSetValue(Trigger,F19,AB19/10000)</f>
        <v>#NAME?</v>
      </c>
      <c r="AD19" s="5"/>
    </row>
    <row r="20" spans="1:30" x14ac:dyDescent="0.2">
      <c r="A20" s="283"/>
      <c r="B20" s="174" t="s">
        <v>54</v>
      </c>
      <c r="C20" s="208" t="str">
        <f t="shared" si="4"/>
        <v>1L</v>
      </c>
      <c r="D20" s="256" t="str">
        <f t="shared" si="5"/>
        <v>6L</v>
      </c>
      <c r="E20" s="207" t="str">
        <f t="shared" si="0"/>
        <v>GBP1L6L12Y_Quote</v>
      </c>
      <c r="F20" s="207" t="e">
        <f ca="1">_xll.qlSimpleQuote(Trigger,E20,ObjectOverwrite,Permanent,RateTickValue)</f>
        <v>#NAME?</v>
      </c>
      <c r="G20" s="186" t="e">
        <f ca="1">_xll.ohRangeRetrieveError(F20)</f>
        <v>#NAME?</v>
      </c>
      <c r="H20" s="478"/>
      <c r="N20" s="15">
        <v>12</v>
      </c>
      <c r="O20" s="23" t="s">
        <v>54</v>
      </c>
      <c r="P20" s="22" t="str">
        <v>1L</v>
      </c>
      <c r="Q20" s="22" t="str">
        <v>6L</v>
      </c>
      <c r="R20" s="21" t="str">
        <f t="shared" si="1"/>
        <v>GBP1L6L12Y</v>
      </c>
      <c r="S20" s="214" t="str">
        <v>GBP1L6L12Y=ICAP</v>
      </c>
      <c r="T20" s="482">
        <v>16.875</v>
      </c>
      <c r="U20" s="482">
        <v>20.875</v>
      </c>
      <c r="V20" s="482">
        <f t="shared" si="2"/>
        <v>18.875</v>
      </c>
      <c r="W20" s="17" t="b">
        <f t="shared" si="3"/>
        <v>1</v>
      </c>
      <c r="X20" s="489" t="e">
        <f ca="1"/>
        <v>#NAME?</v>
      </c>
      <c r="Y20" s="9"/>
      <c r="Z20" s="480">
        <v>18.875</v>
      </c>
      <c r="AA20" s="9"/>
      <c r="AB20" s="479">
        <v>18.875</v>
      </c>
      <c r="AC20" s="16" t="e">
        <f ca="1">_xll.qlSimpleQuoteSetValue(Trigger,F20,AB20/10000)</f>
        <v>#NAME?</v>
      </c>
      <c r="AD20" s="5"/>
    </row>
    <row r="21" spans="1:30" x14ac:dyDescent="0.2">
      <c r="A21" s="283"/>
      <c r="B21" s="174" t="s">
        <v>118</v>
      </c>
      <c r="C21" s="208" t="str">
        <f t="shared" si="4"/>
        <v>1L</v>
      </c>
      <c r="D21" s="256" t="str">
        <f t="shared" si="5"/>
        <v>6L</v>
      </c>
      <c r="E21" s="207" t="str">
        <f t="shared" si="0"/>
        <v>GBP1L6L13Y_Quote</v>
      </c>
      <c r="F21" s="207" t="e">
        <f ca="1">_xll.qlSimpleQuote(Trigger,E21,ObjectOverwrite,Permanent,RateTickValue)</f>
        <v>#NAME?</v>
      </c>
      <c r="G21" s="186" t="e">
        <f ca="1">_xll.ohRangeRetrieveError(F21)</f>
        <v>#NAME?</v>
      </c>
      <c r="H21" s="478"/>
      <c r="N21" s="15">
        <v>13</v>
      </c>
      <c r="O21" s="23" t="s">
        <v>118</v>
      </c>
      <c r="P21" s="22" t="str">
        <v>1L</v>
      </c>
      <c r="Q21" s="22" t="str">
        <v>6L</v>
      </c>
      <c r="R21" s="21" t="str">
        <f t="shared" si="1"/>
        <v>GBP1L6L13Y</v>
      </c>
      <c r="S21" s="214" t="str">
        <v>GBP1L6L13Y=ICAP</v>
      </c>
      <c r="T21" s="482" t="s">
        <v>0</v>
      </c>
      <c r="U21" s="482" t="s">
        <v>0</v>
      </c>
      <c r="V21" s="482" t="e">
        <f t="shared" si="2"/>
        <v>#NUM!</v>
      </c>
      <c r="W21" s="17" t="b">
        <f t="shared" si="3"/>
        <v>0</v>
      </c>
      <c r="X21" s="489" t="e">
        <f ca="1"/>
        <v>#NAME?</v>
      </c>
      <c r="Y21" s="9"/>
      <c r="Z21" s="480">
        <v>18.093096025417591</v>
      </c>
      <c r="AA21" s="9"/>
      <c r="AB21" s="479">
        <v>18.093096025417591</v>
      </c>
      <c r="AC21" s="16" t="e">
        <f ca="1">_xll.qlSimpleQuoteSetValue(Trigger,F21,AB21/10000)</f>
        <v>#NAME?</v>
      </c>
      <c r="AD21" s="5"/>
    </row>
    <row r="22" spans="1:30" x14ac:dyDescent="0.2">
      <c r="A22" s="283"/>
      <c r="B22" s="174" t="s">
        <v>117</v>
      </c>
      <c r="C22" s="208" t="str">
        <f t="shared" si="4"/>
        <v>1L</v>
      </c>
      <c r="D22" s="256" t="str">
        <f t="shared" si="5"/>
        <v>6L</v>
      </c>
      <c r="E22" s="207" t="str">
        <f t="shared" si="0"/>
        <v>GBP1L6L14Y_Quote</v>
      </c>
      <c r="F22" s="207" t="e">
        <f ca="1">_xll.qlSimpleQuote(Trigger,E22,ObjectOverwrite,Permanent,RateTickValue)</f>
        <v>#NAME?</v>
      </c>
      <c r="G22" s="186" t="e">
        <f ca="1">_xll.ohRangeRetrieveError(F22)</f>
        <v>#NAME?</v>
      </c>
      <c r="H22" s="478"/>
      <c r="N22" s="15">
        <v>14</v>
      </c>
      <c r="O22" s="23" t="s">
        <v>117</v>
      </c>
      <c r="P22" s="22" t="str">
        <v>1L</v>
      </c>
      <c r="Q22" s="22" t="str">
        <v>6L</v>
      </c>
      <c r="R22" s="21" t="str">
        <f t="shared" si="1"/>
        <v>GBP1L6L14Y</v>
      </c>
      <c r="S22" s="214" t="str">
        <v>GBP1L6L14Y=ICAP</v>
      </c>
      <c r="T22" s="482" t="s">
        <v>0</v>
      </c>
      <c r="U22" s="482" t="s">
        <v>0</v>
      </c>
      <c r="V22" s="482" t="e">
        <f t="shared" si="2"/>
        <v>#NUM!</v>
      </c>
      <c r="W22" s="17" t="b">
        <f t="shared" si="3"/>
        <v>0</v>
      </c>
      <c r="X22" s="489" t="e">
        <f ca="1"/>
        <v>#NAME?</v>
      </c>
      <c r="Y22" s="9"/>
      <c r="Z22" s="480">
        <v>17.439650644986077</v>
      </c>
      <c r="AA22" s="9"/>
      <c r="AB22" s="479">
        <v>17.439650644986077</v>
      </c>
      <c r="AC22" s="16" t="e">
        <f ca="1">_xll.qlSimpleQuoteSetValue(Trigger,F22,AB22/10000)</f>
        <v>#NAME?</v>
      </c>
      <c r="AD22" s="5"/>
    </row>
    <row r="23" spans="1:30" x14ac:dyDescent="0.2">
      <c r="A23" s="283"/>
      <c r="B23" s="174" t="s">
        <v>53</v>
      </c>
      <c r="C23" s="208" t="str">
        <f t="shared" si="4"/>
        <v>1L</v>
      </c>
      <c r="D23" s="256" t="str">
        <f t="shared" si="5"/>
        <v>6L</v>
      </c>
      <c r="E23" s="207" t="str">
        <f t="shared" si="0"/>
        <v>GBP1L6L15Y_Quote</v>
      </c>
      <c r="F23" s="207" t="e">
        <f ca="1">_xll.qlSimpleQuote(Trigger,E23,ObjectOverwrite,Permanent,RateTickValue)</f>
        <v>#NAME?</v>
      </c>
      <c r="G23" s="186" t="e">
        <f ca="1">_xll.ohRangeRetrieveError(F23)</f>
        <v>#NAME?</v>
      </c>
      <c r="H23" s="478"/>
      <c r="N23" s="15">
        <v>15</v>
      </c>
      <c r="O23" s="23" t="s">
        <v>53</v>
      </c>
      <c r="P23" s="22" t="str">
        <v>1L</v>
      </c>
      <c r="Q23" s="22" t="str">
        <v>6L</v>
      </c>
      <c r="R23" s="21" t="str">
        <f t="shared" si="1"/>
        <v>GBP1L6L15Y</v>
      </c>
      <c r="S23" s="214" t="str">
        <v>GBP1L6L15Y=ICAP</v>
      </c>
      <c r="T23" s="482">
        <v>14.875</v>
      </c>
      <c r="U23" s="482">
        <v>18.875</v>
      </c>
      <c r="V23" s="482">
        <f t="shared" si="2"/>
        <v>16.875</v>
      </c>
      <c r="W23" s="17" t="b">
        <f t="shared" si="3"/>
        <v>1</v>
      </c>
      <c r="X23" s="489" t="e">
        <f ca="1"/>
        <v>#NAME?</v>
      </c>
      <c r="Y23" s="9"/>
      <c r="Z23" s="480">
        <v>16.875</v>
      </c>
      <c r="AA23" s="9"/>
      <c r="AB23" s="479">
        <v>16.875</v>
      </c>
      <c r="AC23" s="16" t="e">
        <f ca="1">_xll.qlSimpleQuoteSetValue(Trigger,F23,AB23/10000)</f>
        <v>#NAME?</v>
      </c>
      <c r="AD23" s="5"/>
    </row>
    <row r="24" spans="1:30" x14ac:dyDescent="0.2">
      <c r="A24" s="283"/>
      <c r="B24" s="174" t="s">
        <v>116</v>
      </c>
      <c r="C24" s="208" t="str">
        <f t="shared" si="4"/>
        <v>1L</v>
      </c>
      <c r="D24" s="256" t="str">
        <f t="shared" si="5"/>
        <v>6L</v>
      </c>
      <c r="E24" s="207" t="str">
        <f t="shared" si="0"/>
        <v>GBP1L6L16Y_Quote</v>
      </c>
      <c r="F24" s="207" t="e">
        <f ca="1">_xll.qlSimpleQuote(Trigger,E24,ObjectOverwrite,Permanent,RateTickValue)</f>
        <v>#NAME?</v>
      </c>
      <c r="G24" s="186" t="e">
        <f ca="1">_xll.ohRangeRetrieveError(F24)</f>
        <v>#NAME?</v>
      </c>
      <c r="H24" s="478"/>
      <c r="N24" s="15">
        <v>16</v>
      </c>
      <c r="O24" s="23" t="s">
        <v>116</v>
      </c>
      <c r="P24" s="22" t="str">
        <v>1L</v>
      </c>
      <c r="Q24" s="22" t="str">
        <v>6L</v>
      </c>
      <c r="R24" s="21" t="str">
        <f t="shared" si="1"/>
        <v>GBP1L6L16Y</v>
      </c>
      <c r="S24" s="214" t="str">
        <v>GBP1L6L16Y=ICAP</v>
      </c>
      <c r="T24" s="482" t="s">
        <v>0</v>
      </c>
      <c r="U24" s="482" t="s">
        <v>0</v>
      </c>
      <c r="V24" s="482" t="e">
        <f t="shared" si="2"/>
        <v>#NUM!</v>
      </c>
      <c r="W24" s="17" t="b">
        <f t="shared" si="3"/>
        <v>0</v>
      </c>
      <c r="X24" s="489" t="e">
        <f ca="1"/>
        <v>#NAME?</v>
      </c>
      <c r="Y24" s="9"/>
      <c r="Z24" s="480">
        <v>16.365516769737411</v>
      </c>
      <c r="AA24" s="9"/>
      <c r="AB24" s="479">
        <v>16.365516769737411</v>
      </c>
      <c r="AC24" s="16" t="e">
        <f ca="1">_xll.qlSimpleQuoteSetValue(Trigger,F24,AB24/10000)</f>
        <v>#NAME?</v>
      </c>
      <c r="AD24" s="5"/>
    </row>
    <row r="25" spans="1:30" x14ac:dyDescent="0.2">
      <c r="A25" s="283"/>
      <c r="B25" s="174" t="s">
        <v>115</v>
      </c>
      <c r="C25" s="208" t="str">
        <f t="shared" si="4"/>
        <v>1L</v>
      </c>
      <c r="D25" s="256" t="str">
        <f t="shared" si="5"/>
        <v>6L</v>
      </c>
      <c r="E25" s="207" t="str">
        <f t="shared" si="0"/>
        <v>GBP1L6L17Y_Quote</v>
      </c>
      <c r="F25" s="207" t="e">
        <f ca="1">_xll.qlSimpleQuote(Trigger,E25,ObjectOverwrite,Permanent,RateTickValue)</f>
        <v>#NAME?</v>
      </c>
      <c r="G25" s="186" t="e">
        <f ca="1">_xll.ohRangeRetrieveError(F25)</f>
        <v>#NAME?</v>
      </c>
      <c r="H25" s="478"/>
      <c r="N25" s="15">
        <v>17</v>
      </c>
      <c r="O25" s="23" t="s">
        <v>115</v>
      </c>
      <c r="P25" s="22" t="str">
        <v>1L</v>
      </c>
      <c r="Q25" s="22" t="str">
        <v>6L</v>
      </c>
      <c r="R25" s="21" t="str">
        <f t="shared" si="1"/>
        <v>GBP1L6L17Y</v>
      </c>
      <c r="S25" s="214" t="str">
        <v>GBP1L6L17Y=ICAP</v>
      </c>
      <c r="T25" s="482" t="s">
        <v>0</v>
      </c>
      <c r="U25" s="482" t="s">
        <v>0</v>
      </c>
      <c r="V25" s="482" t="e">
        <f t="shared" si="2"/>
        <v>#NUM!</v>
      </c>
      <c r="W25" s="17" t="b">
        <f t="shared" si="3"/>
        <v>0</v>
      </c>
      <c r="X25" s="489" t="e">
        <f ca="1"/>
        <v>#NAME?</v>
      </c>
      <c r="Y25" s="9"/>
      <c r="Z25" s="480">
        <v>15.901719785410455</v>
      </c>
      <c r="AA25" s="9"/>
      <c r="AB25" s="479">
        <v>15.901719785410455</v>
      </c>
      <c r="AC25" s="16" t="e">
        <f ca="1">_xll.qlSimpleQuoteSetValue(Trigger,F25,AB25/10000)</f>
        <v>#NAME?</v>
      </c>
      <c r="AD25" s="5"/>
    </row>
    <row r="26" spans="1:30" x14ac:dyDescent="0.2">
      <c r="A26" s="283"/>
      <c r="B26" s="174" t="s">
        <v>114</v>
      </c>
      <c r="C26" s="208" t="str">
        <f t="shared" si="4"/>
        <v>1L</v>
      </c>
      <c r="D26" s="256" t="str">
        <f t="shared" si="5"/>
        <v>6L</v>
      </c>
      <c r="E26" s="207" t="str">
        <f t="shared" si="0"/>
        <v>GBP1L6L18Y_Quote</v>
      </c>
      <c r="F26" s="207" t="e">
        <f ca="1">_xll.qlSimpleQuote(Trigger,E26,ObjectOverwrite,Permanent,RateTickValue)</f>
        <v>#NAME?</v>
      </c>
      <c r="G26" s="186" t="e">
        <f ca="1">_xll.ohRangeRetrieveError(F26)</f>
        <v>#NAME?</v>
      </c>
      <c r="H26" s="478"/>
      <c r="N26" s="15">
        <v>18</v>
      </c>
      <c r="O26" s="23" t="s">
        <v>114</v>
      </c>
      <c r="P26" s="22" t="str">
        <v>1L</v>
      </c>
      <c r="Q26" s="22" t="str">
        <v>6L</v>
      </c>
      <c r="R26" s="21" t="str">
        <f t="shared" si="1"/>
        <v>GBP1L6L18Y</v>
      </c>
      <c r="S26" s="214" t="str">
        <v>GBP1L6L18Y=ICAP</v>
      </c>
      <c r="T26" s="482" t="s">
        <v>0</v>
      </c>
      <c r="U26" s="482" t="s">
        <v>0</v>
      </c>
      <c r="V26" s="482" t="e">
        <f t="shared" si="2"/>
        <v>#NUM!</v>
      </c>
      <c r="W26" s="17" t="b">
        <f t="shared" si="3"/>
        <v>0</v>
      </c>
      <c r="X26" s="489" t="e">
        <f ca="1"/>
        <v>#NAME?</v>
      </c>
      <c r="Y26" s="9"/>
      <c r="Z26" s="480">
        <v>15.480164416214793</v>
      </c>
      <c r="AA26" s="9"/>
      <c r="AB26" s="479">
        <v>15.480164416214793</v>
      </c>
      <c r="AC26" s="16" t="e">
        <f ca="1">_xll.qlSimpleQuoteSetValue(Trigger,F26,AB26/10000)</f>
        <v>#NAME?</v>
      </c>
      <c r="AD26" s="5"/>
    </row>
    <row r="27" spans="1:30" x14ac:dyDescent="0.2">
      <c r="A27" s="283"/>
      <c r="B27" s="174" t="s">
        <v>113</v>
      </c>
      <c r="C27" s="208" t="str">
        <f t="shared" si="4"/>
        <v>1L</v>
      </c>
      <c r="D27" s="256" t="str">
        <f t="shared" si="5"/>
        <v>6L</v>
      </c>
      <c r="E27" s="207" t="str">
        <f t="shared" si="0"/>
        <v>GBP1L6L19Y_Quote</v>
      </c>
      <c r="F27" s="207" t="e">
        <f ca="1">_xll.qlSimpleQuote(Trigger,E27,ObjectOverwrite,Permanent,RateTickValue)</f>
        <v>#NAME?</v>
      </c>
      <c r="G27" s="186" t="e">
        <f ca="1">_xll.ohRangeRetrieveError(F27)</f>
        <v>#NAME?</v>
      </c>
      <c r="H27" s="478"/>
      <c r="N27" s="15">
        <v>19</v>
      </c>
      <c r="O27" s="23" t="s">
        <v>113</v>
      </c>
      <c r="P27" s="22" t="str">
        <v>1L</v>
      </c>
      <c r="Q27" s="22" t="str">
        <v>6L</v>
      </c>
      <c r="R27" s="21" t="str">
        <f t="shared" si="1"/>
        <v>GBP1L6L19Y</v>
      </c>
      <c r="S27" s="214" t="str">
        <v>GBP1L6L19Y=ICAP</v>
      </c>
      <c r="T27" s="482" t="s">
        <v>0</v>
      </c>
      <c r="U27" s="482" t="s">
        <v>0</v>
      </c>
      <c r="V27" s="482" t="e">
        <f t="shared" si="2"/>
        <v>#NUM!</v>
      </c>
      <c r="W27" s="17" t="b">
        <f t="shared" si="3"/>
        <v>0</v>
      </c>
      <c r="X27" s="489" t="e">
        <f ca="1"/>
        <v>#NAME?</v>
      </c>
      <c r="Y27" s="9"/>
      <c r="Z27" s="480">
        <v>15.097406031346086</v>
      </c>
      <c r="AA27" s="9"/>
      <c r="AB27" s="479">
        <v>15.097406031346086</v>
      </c>
      <c r="AC27" s="16" t="e">
        <f ca="1">_xll.qlSimpleQuoteSetValue(Trigger,F27,AB27/10000)</f>
        <v>#NAME?</v>
      </c>
      <c r="AD27" s="5"/>
    </row>
    <row r="28" spans="1:30" x14ac:dyDescent="0.2">
      <c r="A28" s="283"/>
      <c r="B28" s="174" t="s">
        <v>52</v>
      </c>
      <c r="C28" s="208" t="str">
        <f t="shared" si="4"/>
        <v>1L</v>
      </c>
      <c r="D28" s="256" t="str">
        <f t="shared" si="5"/>
        <v>6L</v>
      </c>
      <c r="E28" s="207" t="str">
        <f t="shared" si="0"/>
        <v>GBP1L6L20Y_Quote</v>
      </c>
      <c r="F28" s="207" t="e">
        <f ca="1">_xll.qlSimpleQuote(Trigger,E28,ObjectOverwrite,Permanent,RateTickValue)</f>
        <v>#NAME?</v>
      </c>
      <c r="G28" s="186" t="e">
        <f ca="1">_xll.ohRangeRetrieveError(F28)</f>
        <v>#NAME?</v>
      </c>
      <c r="H28" s="478"/>
      <c r="N28" s="15">
        <v>20</v>
      </c>
      <c r="O28" s="23" t="s">
        <v>52</v>
      </c>
      <c r="P28" s="22" t="str">
        <v>1L</v>
      </c>
      <c r="Q28" s="22" t="str">
        <v>6L</v>
      </c>
      <c r="R28" s="21" t="str">
        <f t="shared" si="1"/>
        <v>GBP1L6L20Y</v>
      </c>
      <c r="S28" s="214" t="str">
        <v>GBP1L6L20Y=ICAP</v>
      </c>
      <c r="T28" s="482">
        <v>12.75</v>
      </c>
      <c r="U28" s="482">
        <v>16.75</v>
      </c>
      <c r="V28" s="482">
        <f t="shared" si="2"/>
        <v>14.75</v>
      </c>
      <c r="W28" s="17" t="b">
        <f t="shared" si="3"/>
        <v>1</v>
      </c>
      <c r="X28" s="489" t="e">
        <f ca="1"/>
        <v>#NAME?</v>
      </c>
      <c r="Y28" s="9"/>
      <c r="Z28" s="480">
        <v>14.75</v>
      </c>
      <c r="AA28" s="9"/>
      <c r="AB28" s="479">
        <v>14.75</v>
      </c>
      <c r="AC28" s="16" t="e">
        <f ca="1">_xll.qlSimpleQuoteSetValue(Trigger,F28,AB28/10000)</f>
        <v>#NAME?</v>
      </c>
      <c r="AD28" s="5"/>
    </row>
    <row r="29" spans="1:30" x14ac:dyDescent="0.2">
      <c r="A29" s="283"/>
      <c r="B29" s="174" t="s">
        <v>112</v>
      </c>
      <c r="C29" s="208" t="str">
        <f t="shared" si="4"/>
        <v>1L</v>
      </c>
      <c r="D29" s="256" t="str">
        <f t="shared" si="5"/>
        <v>6L</v>
      </c>
      <c r="E29" s="207" t="str">
        <f t="shared" si="0"/>
        <v>GBP1L6L21Y_Quote</v>
      </c>
      <c r="F29" s="207" t="e">
        <f ca="1">_xll.qlSimpleQuote(Trigger,E29,ObjectOverwrite,Permanent,RateTickValue)</f>
        <v>#NAME?</v>
      </c>
      <c r="G29" s="186" t="e">
        <f ca="1">_xll.ohRangeRetrieveError(F29)</f>
        <v>#NAME?</v>
      </c>
      <c r="H29" s="478"/>
      <c r="N29" s="15">
        <v>21</v>
      </c>
      <c r="O29" s="23" t="s">
        <v>112</v>
      </c>
      <c r="P29" s="22" t="str">
        <v>1L</v>
      </c>
      <c r="Q29" s="22" t="str">
        <v>6L</v>
      </c>
      <c r="R29" s="21" t="str">
        <f t="shared" si="1"/>
        <v>GBP1L6L21Y</v>
      </c>
      <c r="S29" s="214" t="str">
        <v>GBP1L6L21Y=ICAP</v>
      </c>
      <c r="T29" s="482" t="s">
        <v>0</v>
      </c>
      <c r="U29" s="482" t="s">
        <v>0</v>
      </c>
      <c r="V29" s="482" t="e">
        <f t="shared" si="2"/>
        <v>#NUM!</v>
      </c>
      <c r="W29" s="17" t="b">
        <f t="shared" si="3"/>
        <v>0</v>
      </c>
      <c r="X29" s="489" t="e">
        <f ca="1"/>
        <v>#NAME?</v>
      </c>
      <c r="Y29" s="9"/>
      <c r="Z29" s="480">
        <v>14.434120146828539</v>
      </c>
      <c r="AA29" s="9"/>
      <c r="AB29" s="479">
        <v>14.434120146828539</v>
      </c>
      <c r="AC29" s="16" t="e">
        <f ca="1">_xll.qlSimpleQuoteSetValue(Trigger,F29,AB29/10000)</f>
        <v>#NAME?</v>
      </c>
      <c r="AD29" s="5"/>
    </row>
    <row r="30" spans="1:30" x14ac:dyDescent="0.2">
      <c r="A30" s="283"/>
      <c r="B30" s="174" t="s">
        <v>111</v>
      </c>
      <c r="C30" s="208" t="str">
        <f t="shared" si="4"/>
        <v>1L</v>
      </c>
      <c r="D30" s="256" t="str">
        <f t="shared" si="5"/>
        <v>6L</v>
      </c>
      <c r="E30" s="207" t="str">
        <f t="shared" si="0"/>
        <v>GBP1L6L22Y_Quote</v>
      </c>
      <c r="F30" s="207" t="e">
        <f ca="1">_xll.qlSimpleQuote(Trigger,E30,ObjectOverwrite,Permanent,RateTickValue)</f>
        <v>#NAME?</v>
      </c>
      <c r="G30" s="186" t="e">
        <f ca="1">_xll.ohRangeRetrieveError(F30)</f>
        <v>#NAME?</v>
      </c>
      <c r="H30" s="478"/>
      <c r="N30" s="15">
        <v>22</v>
      </c>
      <c r="O30" s="23" t="s">
        <v>111</v>
      </c>
      <c r="P30" s="22" t="str">
        <v>1L</v>
      </c>
      <c r="Q30" s="22" t="str">
        <v>6L</v>
      </c>
      <c r="R30" s="21" t="str">
        <f t="shared" si="1"/>
        <v>GBP1L6L22Y</v>
      </c>
      <c r="S30" s="214" t="str">
        <v>GBP1L6L22Y=ICAP</v>
      </c>
      <c r="T30" s="482" t="s">
        <v>0</v>
      </c>
      <c r="U30" s="482" t="s">
        <v>0</v>
      </c>
      <c r="V30" s="482" t="e">
        <f t="shared" si="2"/>
        <v>#NUM!</v>
      </c>
      <c r="W30" s="17" t="b">
        <f t="shared" si="3"/>
        <v>0</v>
      </c>
      <c r="X30" s="489" t="e">
        <f ca="1"/>
        <v>#NAME?</v>
      </c>
      <c r="Y30" s="9"/>
      <c r="Z30" s="480">
        <v>14.144414118309083</v>
      </c>
      <c r="AA30" s="9"/>
      <c r="AB30" s="479">
        <v>14.144414118309083</v>
      </c>
      <c r="AC30" s="16" t="e">
        <f ca="1">_xll.qlSimpleQuoteSetValue(Trigger,F30,AB30/10000)</f>
        <v>#NAME?</v>
      </c>
      <c r="AD30" s="5"/>
    </row>
    <row r="31" spans="1:30" x14ac:dyDescent="0.2">
      <c r="A31" s="283"/>
      <c r="B31" s="174" t="s">
        <v>110</v>
      </c>
      <c r="C31" s="208" t="str">
        <f t="shared" si="4"/>
        <v>1L</v>
      </c>
      <c r="D31" s="256" t="str">
        <f t="shared" si="5"/>
        <v>6L</v>
      </c>
      <c r="E31" s="207" t="str">
        <f t="shared" si="0"/>
        <v>GBP1L6L23Y_Quote</v>
      </c>
      <c r="F31" s="207" t="e">
        <f ca="1">_xll.qlSimpleQuote(Trigger,E31,ObjectOverwrite,Permanent,RateTickValue)</f>
        <v>#NAME?</v>
      </c>
      <c r="G31" s="186" t="e">
        <f ca="1">_xll.ohRangeRetrieveError(F31)</f>
        <v>#NAME?</v>
      </c>
      <c r="H31" s="478"/>
      <c r="N31" s="15">
        <v>23</v>
      </c>
      <c r="O31" s="23" t="s">
        <v>110</v>
      </c>
      <c r="P31" s="22" t="str">
        <v>1L</v>
      </c>
      <c r="Q31" s="22" t="str">
        <v>6L</v>
      </c>
      <c r="R31" s="21" t="str">
        <f t="shared" si="1"/>
        <v>GBP1L6L23Y</v>
      </c>
      <c r="S31" s="214" t="str">
        <v>GBP1L6L23Y=ICAP</v>
      </c>
      <c r="T31" s="482" t="s">
        <v>0</v>
      </c>
      <c r="U31" s="482" t="s">
        <v>0</v>
      </c>
      <c r="V31" s="482" t="e">
        <f t="shared" si="2"/>
        <v>#NUM!</v>
      </c>
      <c r="W31" s="17" t="b">
        <f t="shared" si="3"/>
        <v>0</v>
      </c>
      <c r="X31" s="489" t="e">
        <f ca="1"/>
        <v>#NAME?</v>
      </c>
      <c r="Y31" s="9"/>
      <c r="Z31" s="480">
        <v>13.875148016375359</v>
      </c>
      <c r="AA31" s="9"/>
      <c r="AB31" s="479">
        <v>13.875148016375359</v>
      </c>
      <c r="AC31" s="16" t="e">
        <f ca="1">_xll.qlSimpleQuoteSetValue(Trigger,F31,AB31/10000)</f>
        <v>#NAME?</v>
      </c>
      <c r="AD31" s="5"/>
    </row>
    <row r="32" spans="1:30" x14ac:dyDescent="0.2">
      <c r="A32" s="283"/>
      <c r="B32" s="174" t="s">
        <v>109</v>
      </c>
      <c r="C32" s="208" t="str">
        <f t="shared" si="4"/>
        <v>1L</v>
      </c>
      <c r="D32" s="256" t="str">
        <f t="shared" si="5"/>
        <v>6L</v>
      </c>
      <c r="E32" s="207" t="str">
        <f t="shared" si="0"/>
        <v>GBP1L6L24Y_Quote</v>
      </c>
      <c r="F32" s="207" t="e">
        <f ca="1">_xll.qlSimpleQuote(Trigger,E32,ObjectOverwrite,Permanent,RateTickValue)</f>
        <v>#NAME?</v>
      </c>
      <c r="G32" s="186" t="e">
        <f ca="1">_xll.ohRangeRetrieveError(F32)</f>
        <v>#NAME?</v>
      </c>
      <c r="H32" s="478"/>
      <c r="N32" s="15">
        <v>24</v>
      </c>
      <c r="O32" s="23" t="s">
        <v>109</v>
      </c>
      <c r="P32" s="22" t="str">
        <v>1L</v>
      </c>
      <c r="Q32" s="22" t="str">
        <v>6L</v>
      </c>
      <c r="R32" s="21" t="str">
        <f t="shared" si="1"/>
        <v>GBP1L6L24Y</v>
      </c>
      <c r="S32" s="214" t="str">
        <v>GBP1L6L24Y=ICAP</v>
      </c>
      <c r="T32" s="482" t="s">
        <v>0</v>
      </c>
      <c r="U32" s="482" t="s">
        <v>0</v>
      </c>
      <c r="V32" s="482" t="e">
        <f t="shared" si="2"/>
        <v>#NUM!</v>
      </c>
      <c r="W32" s="17" t="b">
        <f t="shared" si="3"/>
        <v>0</v>
      </c>
      <c r="X32" s="489" t="e">
        <f ca="1"/>
        <v>#NAME?</v>
      </c>
      <c r="Y32" s="9"/>
      <c r="Z32" s="480">
        <v>13.620587942961089</v>
      </c>
      <c r="AA32" s="9"/>
      <c r="AB32" s="479">
        <v>13.620587942961089</v>
      </c>
      <c r="AC32" s="16" t="e">
        <f ca="1">_xll.qlSimpleQuoteSetValue(Trigger,F32,AB32/10000)</f>
        <v>#NAME?</v>
      </c>
      <c r="AD32" s="5"/>
    </row>
    <row r="33" spans="1:30" x14ac:dyDescent="0.2">
      <c r="A33" s="283"/>
      <c r="B33" s="174" t="s">
        <v>51</v>
      </c>
      <c r="C33" s="208" t="str">
        <f t="shared" si="4"/>
        <v>1L</v>
      </c>
      <c r="D33" s="256" t="str">
        <f t="shared" si="5"/>
        <v>6L</v>
      </c>
      <c r="E33" s="207" t="str">
        <f t="shared" si="0"/>
        <v>GBP1L6L25Y_Quote</v>
      </c>
      <c r="F33" s="207" t="e">
        <f ca="1">_xll.qlSimpleQuote(Trigger,E33,ObjectOverwrite,Permanent,RateTickValue)</f>
        <v>#NAME?</v>
      </c>
      <c r="G33" s="186" t="e">
        <f ca="1">_xll.ohRangeRetrieveError(F33)</f>
        <v>#NAME?</v>
      </c>
      <c r="H33" s="478"/>
      <c r="N33" s="15">
        <v>25</v>
      </c>
      <c r="O33" s="23" t="s">
        <v>51</v>
      </c>
      <c r="P33" s="22" t="str">
        <v>1L</v>
      </c>
      <c r="Q33" s="22" t="str">
        <v>6L</v>
      </c>
      <c r="R33" s="21" t="str">
        <f t="shared" si="1"/>
        <v>GBP1L6L25Y</v>
      </c>
      <c r="S33" s="214" t="str">
        <v>GBP1L6L25Y=ICAP</v>
      </c>
      <c r="T33" s="482">
        <v>11.375</v>
      </c>
      <c r="U33" s="482">
        <v>15.375</v>
      </c>
      <c r="V33" s="482">
        <f t="shared" si="2"/>
        <v>13.375</v>
      </c>
      <c r="W33" s="17" t="b">
        <f t="shared" si="3"/>
        <v>1</v>
      </c>
      <c r="X33" s="489" t="e">
        <f ca="1"/>
        <v>#NAME?</v>
      </c>
      <c r="Y33" s="9"/>
      <c r="Z33" s="480">
        <v>13.375</v>
      </c>
      <c r="AA33" s="9"/>
      <c r="AB33" s="479">
        <v>13.375</v>
      </c>
      <c r="AC33" s="16" t="e">
        <f ca="1">_xll.qlSimpleQuoteSetValue(Trigger,F33,AB33/10000)</f>
        <v>#NAME?</v>
      </c>
      <c r="AD33" s="5"/>
    </row>
    <row r="34" spans="1:30" x14ac:dyDescent="0.2">
      <c r="A34" s="283"/>
      <c r="B34" s="174" t="s">
        <v>108</v>
      </c>
      <c r="C34" s="208" t="str">
        <f t="shared" si="4"/>
        <v>1L</v>
      </c>
      <c r="D34" s="256" t="str">
        <f t="shared" si="5"/>
        <v>6L</v>
      </c>
      <c r="E34" s="207" t="str">
        <f t="shared" si="0"/>
        <v>GBP1L6L26Y_Quote</v>
      </c>
      <c r="F34" s="207" t="e">
        <f ca="1">_xll.qlSimpleQuote(Trigger,E34,ObjectOverwrite,Permanent,RateTickValue)</f>
        <v>#NAME?</v>
      </c>
      <c r="G34" s="186" t="e">
        <f ca="1">_xll.ohRangeRetrieveError(F34)</f>
        <v>#NAME?</v>
      </c>
      <c r="H34" s="478"/>
      <c r="N34" s="15">
        <v>26</v>
      </c>
      <c r="O34" s="23" t="s">
        <v>108</v>
      </c>
      <c r="P34" s="22" t="str">
        <v>1L</v>
      </c>
      <c r="Q34" s="22" t="str">
        <v>6L</v>
      </c>
      <c r="R34" s="21" t="str">
        <f t="shared" si="1"/>
        <v>GBP1L6L26Y</v>
      </c>
      <c r="S34" s="214" t="str">
        <v>GBP1L6L26Y=ICAP</v>
      </c>
      <c r="T34" s="482" t="s">
        <v>0</v>
      </c>
      <c r="U34" s="482" t="s">
        <v>0</v>
      </c>
      <c r="V34" s="482" t="e">
        <f t="shared" si="2"/>
        <v>#NUM!</v>
      </c>
      <c r="W34" s="17" t="b">
        <f t="shared" si="3"/>
        <v>0</v>
      </c>
      <c r="X34" s="489" t="e">
        <f ca="1"/>
        <v>#NAME?</v>
      </c>
      <c r="Y34" s="9"/>
      <c r="Z34" s="480">
        <v>13.134002642948433</v>
      </c>
      <c r="AA34" s="9"/>
      <c r="AB34" s="479">
        <v>13.134002642948433</v>
      </c>
      <c r="AC34" s="16" t="e">
        <f ca="1">_xll.qlSimpleQuoteSetValue(Trigger,F34,AB34/10000)</f>
        <v>#NAME?</v>
      </c>
      <c r="AD34" s="5"/>
    </row>
    <row r="35" spans="1:30" x14ac:dyDescent="0.2">
      <c r="A35" s="283"/>
      <c r="B35" s="174" t="s">
        <v>107</v>
      </c>
      <c r="C35" s="208" t="str">
        <f t="shared" si="4"/>
        <v>1L</v>
      </c>
      <c r="D35" s="256" t="str">
        <f t="shared" si="5"/>
        <v>6L</v>
      </c>
      <c r="E35" s="207" t="str">
        <f t="shared" si="0"/>
        <v>GBP1L6L27Y_Quote</v>
      </c>
      <c r="F35" s="207" t="e">
        <f ca="1">_xll.qlSimpleQuote(Trigger,E35,ObjectOverwrite,Permanent,RateTickValue)</f>
        <v>#NAME?</v>
      </c>
      <c r="G35" s="186" t="e">
        <f ca="1">_xll.ohRangeRetrieveError(F35)</f>
        <v>#NAME?</v>
      </c>
      <c r="H35" s="478"/>
      <c r="N35" s="15">
        <v>27</v>
      </c>
      <c r="O35" s="23" t="s">
        <v>107</v>
      </c>
      <c r="P35" s="22" t="str">
        <v>1L</v>
      </c>
      <c r="Q35" s="22" t="str">
        <v>6L</v>
      </c>
      <c r="R35" s="21" t="str">
        <f t="shared" si="1"/>
        <v>GBP1L6L27Y</v>
      </c>
      <c r="S35" s="214" t="str">
        <v>GBP1L6L27Y=ICAP</v>
      </c>
      <c r="T35" s="482" t="s">
        <v>0</v>
      </c>
      <c r="U35" s="482" t="s">
        <v>0</v>
      </c>
      <c r="V35" s="482" t="e">
        <f t="shared" si="2"/>
        <v>#NUM!</v>
      </c>
      <c r="W35" s="17" t="b">
        <f t="shared" si="3"/>
        <v>0</v>
      </c>
      <c r="X35" s="489" t="e">
        <f ca="1"/>
        <v>#NAME?</v>
      </c>
      <c r="Y35" s="9"/>
      <c r="Z35" s="480">
        <v>12.898623741353211</v>
      </c>
      <c r="AA35" s="9"/>
      <c r="AB35" s="479">
        <v>12.898623741353211</v>
      </c>
      <c r="AC35" s="16" t="e">
        <f ca="1">_xll.qlSimpleQuoteSetValue(Trigger,F35,AB35/10000)</f>
        <v>#NAME?</v>
      </c>
      <c r="AD35" s="5"/>
    </row>
    <row r="36" spans="1:30" x14ac:dyDescent="0.2">
      <c r="A36" s="283"/>
      <c r="B36" s="174" t="s">
        <v>106</v>
      </c>
      <c r="C36" s="208" t="str">
        <f t="shared" si="4"/>
        <v>1L</v>
      </c>
      <c r="D36" s="256" t="str">
        <f t="shared" si="5"/>
        <v>6L</v>
      </c>
      <c r="E36" s="207" t="str">
        <f t="shared" si="0"/>
        <v>GBP1L6L28Y_Quote</v>
      </c>
      <c r="F36" s="207" t="e">
        <f ca="1">_xll.qlSimpleQuote(Trigger,E36,ObjectOverwrite,Permanent,RateTickValue)</f>
        <v>#NAME?</v>
      </c>
      <c r="G36" s="186" t="e">
        <f ca="1">_xll.ohRangeRetrieveError(F36)</f>
        <v>#NAME?</v>
      </c>
      <c r="H36" s="478"/>
      <c r="N36" s="15">
        <v>28</v>
      </c>
      <c r="O36" s="23" t="s">
        <v>106</v>
      </c>
      <c r="P36" s="22" t="str">
        <v>1L</v>
      </c>
      <c r="Q36" s="22" t="str">
        <v>6L</v>
      </c>
      <c r="R36" s="21" t="str">
        <f t="shared" si="1"/>
        <v>GBP1L6L28Y</v>
      </c>
      <c r="S36" s="214" t="str">
        <v>GBP1L6L28Y=ICAP</v>
      </c>
      <c r="T36" s="482" t="s">
        <v>0</v>
      </c>
      <c r="U36" s="482" t="s">
        <v>0</v>
      </c>
      <c r="V36" s="482" t="e">
        <f t="shared" si="2"/>
        <v>#NUM!</v>
      </c>
      <c r="W36" s="17" t="b">
        <f t="shared" si="3"/>
        <v>0</v>
      </c>
      <c r="X36" s="489" t="e">
        <f ca="1"/>
        <v>#NAME?</v>
      </c>
      <c r="Y36" s="9"/>
      <c r="Z36" s="480">
        <v>12.67124351828377</v>
      </c>
      <c r="AA36" s="9"/>
      <c r="AB36" s="479">
        <v>12.67124351828377</v>
      </c>
      <c r="AC36" s="16" t="e">
        <f ca="1">_xll.qlSimpleQuoteSetValue(Trigger,F36,AB36/10000)</f>
        <v>#NAME?</v>
      </c>
      <c r="AD36" s="5"/>
    </row>
    <row r="37" spans="1:30" x14ac:dyDescent="0.2">
      <c r="A37" s="283"/>
      <c r="B37" s="174" t="s">
        <v>105</v>
      </c>
      <c r="C37" s="208" t="str">
        <f t="shared" si="4"/>
        <v>1L</v>
      </c>
      <c r="D37" s="256" t="str">
        <f t="shared" si="5"/>
        <v>6L</v>
      </c>
      <c r="E37" s="207" t="str">
        <f t="shared" si="0"/>
        <v>GBP1L6L29Y_Quote</v>
      </c>
      <c r="F37" s="207" t="e">
        <f ca="1">_xll.qlSimpleQuote(Trigger,E37,ObjectOverwrite,Permanent,RateTickValue)</f>
        <v>#NAME?</v>
      </c>
      <c r="G37" s="186" t="e">
        <f ca="1">_xll.ohRangeRetrieveError(F37)</f>
        <v>#NAME?</v>
      </c>
      <c r="H37" s="478"/>
      <c r="N37" s="15">
        <v>29</v>
      </c>
      <c r="O37" s="23" t="s">
        <v>105</v>
      </c>
      <c r="P37" s="22" t="str">
        <v>1L</v>
      </c>
      <c r="Q37" s="22" t="str">
        <v>6L</v>
      </c>
      <c r="R37" s="21" t="str">
        <f t="shared" si="1"/>
        <v>GBP1L6L29Y</v>
      </c>
      <c r="S37" s="214" t="str">
        <v>GBP1L6L29Y=ICAP</v>
      </c>
      <c r="T37" s="482" t="s">
        <v>0</v>
      </c>
      <c r="U37" s="482" t="s">
        <v>0</v>
      </c>
      <c r="V37" s="482" t="e">
        <f t="shared" si="2"/>
        <v>#NUM!</v>
      </c>
      <c r="W37" s="17" t="b">
        <f t="shared" si="3"/>
        <v>0</v>
      </c>
      <c r="X37" s="489" t="e">
        <f ca="1"/>
        <v>#NAME?</v>
      </c>
      <c r="Y37" s="9"/>
      <c r="Z37" s="480">
        <v>12.454242196809552</v>
      </c>
      <c r="AA37" s="9"/>
      <c r="AB37" s="479">
        <v>12.454242196809552</v>
      </c>
      <c r="AC37" s="16" t="e">
        <f ca="1">_xll.qlSimpleQuoteSetValue(Trigger,F37,AB37/10000)</f>
        <v>#NAME?</v>
      </c>
      <c r="AD37" s="5"/>
    </row>
    <row r="38" spans="1:30" x14ac:dyDescent="0.2">
      <c r="A38" s="283"/>
      <c r="B38" s="174" t="s">
        <v>50</v>
      </c>
      <c r="C38" s="208" t="str">
        <f t="shared" si="4"/>
        <v>1L</v>
      </c>
      <c r="D38" s="256" t="str">
        <f t="shared" si="5"/>
        <v>6L</v>
      </c>
      <c r="E38" s="207" t="str">
        <f t="shared" si="0"/>
        <v>GBP1L6L30Y_Quote</v>
      </c>
      <c r="F38" s="207" t="e">
        <f ca="1">_xll.qlSimpleQuote(Trigger,E38,ObjectOverwrite,Permanent,RateTickValue)</f>
        <v>#NAME?</v>
      </c>
      <c r="G38" s="186" t="e">
        <f ca="1">_xll.ohRangeRetrieveError(F38)</f>
        <v>#NAME?</v>
      </c>
      <c r="H38" s="478"/>
      <c r="N38" s="15">
        <v>30</v>
      </c>
      <c r="O38" s="23" t="s">
        <v>50</v>
      </c>
      <c r="P38" s="22" t="str">
        <v>1L</v>
      </c>
      <c r="Q38" s="22" t="str">
        <v>6L</v>
      </c>
      <c r="R38" s="21" t="str">
        <f t="shared" si="1"/>
        <v>GBP1L6L30Y</v>
      </c>
      <c r="S38" s="214" t="str">
        <v>GBP1L6L30Y=ICAP</v>
      </c>
      <c r="T38" s="482">
        <v>10.25</v>
      </c>
      <c r="U38" s="482">
        <v>14.25</v>
      </c>
      <c r="V38" s="482">
        <f t="shared" si="2"/>
        <v>12.25</v>
      </c>
      <c r="W38" s="17" t="b">
        <f t="shared" si="3"/>
        <v>1</v>
      </c>
      <c r="X38" s="489" t="e">
        <f ca="1"/>
        <v>#NAME?</v>
      </c>
      <c r="Y38" s="9"/>
      <c r="Z38" s="480">
        <v>12.25</v>
      </c>
      <c r="AA38" s="9"/>
      <c r="AB38" s="479">
        <v>12.25</v>
      </c>
      <c r="AC38" s="16" t="e">
        <f ca="1">_xll.qlSimpleQuoteSetValue(Trigger,F38,AB38/10000)</f>
        <v>#NAME?</v>
      </c>
      <c r="AD38" s="5"/>
    </row>
    <row r="39" spans="1:30" x14ac:dyDescent="0.2">
      <c r="A39" s="283"/>
      <c r="B39" s="174" t="s">
        <v>104</v>
      </c>
      <c r="C39" s="208" t="str">
        <f t="shared" si="4"/>
        <v>1L</v>
      </c>
      <c r="D39" s="256" t="str">
        <f t="shared" si="5"/>
        <v>6L</v>
      </c>
      <c r="E39" s="207" t="str">
        <f t="shared" si="0"/>
        <v>GBP1L6L35Y_Quote</v>
      </c>
      <c r="F39" s="207" t="e">
        <f ca="1">_xll.qlSimpleQuote(Trigger,E39,ObjectOverwrite,Permanent,RateTickValue)</f>
        <v>#NAME?</v>
      </c>
      <c r="G39" s="186" t="e">
        <f ca="1">_xll.ohRangeRetrieveError(F39)</f>
        <v>#NAME?</v>
      </c>
      <c r="H39" s="478"/>
      <c r="N39" s="15">
        <v>35</v>
      </c>
      <c r="O39" s="23" t="s">
        <v>104</v>
      </c>
      <c r="P39" s="22" t="str">
        <v>1L</v>
      </c>
      <c r="Q39" s="22" t="str">
        <v>6L</v>
      </c>
      <c r="R39" s="21" t="str">
        <f t="shared" si="1"/>
        <v>GBP1L6L35Y</v>
      </c>
      <c r="S39" s="214" t="str">
        <v>GBP1L6L35Y=ICAP</v>
      </c>
      <c r="T39" s="482" t="s">
        <v>0</v>
      </c>
      <c r="U39" s="482" t="s">
        <v>0</v>
      </c>
      <c r="V39" s="482" t="e">
        <f t="shared" si="2"/>
        <v>#NUM!</v>
      </c>
      <c r="W39" s="17" t="b">
        <f t="shared" si="3"/>
        <v>0</v>
      </c>
      <c r="X39" s="481" t="e">
        <f ca="1"/>
        <v>#NAME?</v>
      </c>
      <c r="Y39" s="9"/>
      <c r="Z39" s="480">
        <v>11.433736322885361</v>
      </c>
      <c r="AA39" s="9"/>
      <c r="AB39" s="479">
        <v>11.433736322885361</v>
      </c>
      <c r="AC39" s="16" t="e">
        <f ca="1">_xll.qlSimpleQuoteSetValue(Trigger,F39,AB39/10000)</f>
        <v>#NAME?</v>
      </c>
      <c r="AD39" s="5"/>
    </row>
    <row r="40" spans="1:30" x14ac:dyDescent="0.2">
      <c r="A40" s="283"/>
      <c r="B40" s="174" t="s">
        <v>103</v>
      </c>
      <c r="C40" s="208" t="str">
        <f t="shared" si="4"/>
        <v>1L</v>
      </c>
      <c r="D40" s="256" t="str">
        <f t="shared" si="5"/>
        <v>6L</v>
      </c>
      <c r="E40" s="207" t="str">
        <f t="shared" si="0"/>
        <v>GBP1L6L40Y_Quote</v>
      </c>
      <c r="F40" s="207" t="e">
        <f ca="1">_xll.qlSimpleQuote(Trigger,E40,ObjectOverwrite,Permanent,RateTickValue)</f>
        <v>#NAME?</v>
      </c>
      <c r="G40" s="186" t="e">
        <f ca="1">_xll.ohRangeRetrieveError(F40)</f>
        <v>#NAME?</v>
      </c>
      <c r="H40" s="478"/>
      <c r="N40" s="15">
        <v>40</v>
      </c>
      <c r="O40" s="23" t="s">
        <v>103</v>
      </c>
      <c r="P40" s="22" t="str">
        <v>1L</v>
      </c>
      <c r="Q40" s="22" t="str">
        <v>6L</v>
      </c>
      <c r="R40" s="21" t="str">
        <f t="shared" si="1"/>
        <v>GBP1L6L40Y</v>
      </c>
      <c r="S40" s="214" t="str">
        <v>GBP1L6L40Y=ICAP</v>
      </c>
      <c r="T40" s="482">
        <v>8.875</v>
      </c>
      <c r="U40" s="482">
        <v>12.875</v>
      </c>
      <c r="V40" s="482">
        <f t="shared" si="2"/>
        <v>10.875</v>
      </c>
      <c r="W40" s="17" t="b">
        <f t="shared" si="3"/>
        <v>1</v>
      </c>
      <c r="X40" s="481" t="e">
        <f ca="1"/>
        <v>#NAME?</v>
      </c>
      <c r="Y40" s="9"/>
      <c r="Z40" s="480">
        <v>10.875</v>
      </c>
      <c r="AA40" s="9"/>
      <c r="AB40" s="479">
        <v>10.875</v>
      </c>
      <c r="AC40" s="16" t="e">
        <f ca="1">_xll.qlSimpleQuoteSetValue(Trigger,F40,AB40/10000)</f>
        <v>#NAME?</v>
      </c>
      <c r="AD40" s="5"/>
    </row>
    <row r="41" spans="1:30" x14ac:dyDescent="0.2">
      <c r="A41" s="283"/>
      <c r="B41" s="174" t="s">
        <v>102</v>
      </c>
      <c r="C41" s="208" t="str">
        <f t="shared" si="4"/>
        <v>1L</v>
      </c>
      <c r="D41" s="256" t="str">
        <f t="shared" si="5"/>
        <v>6L</v>
      </c>
      <c r="E41" s="207" t="str">
        <f t="shared" si="0"/>
        <v>GBP1L6L50Y_Quote</v>
      </c>
      <c r="F41" s="207" t="e">
        <f ca="1">_xll.qlSimpleQuote(Trigger,E41,ObjectOverwrite,Permanent,RateTickValue)</f>
        <v>#NAME?</v>
      </c>
      <c r="G41" s="186" t="e">
        <f ca="1">_xll.ohRangeRetrieveError(F41)</f>
        <v>#NAME?</v>
      </c>
      <c r="H41" s="478"/>
      <c r="N41" s="15">
        <v>50</v>
      </c>
      <c r="O41" s="23" t="s">
        <v>102</v>
      </c>
      <c r="P41" s="22" t="str">
        <v>1L</v>
      </c>
      <c r="Q41" s="22" t="str">
        <v>6L</v>
      </c>
      <c r="R41" s="21" t="str">
        <f t="shared" si="1"/>
        <v>GBP1L6L50Y</v>
      </c>
      <c r="S41" s="214" t="str">
        <v>GBP1L6L50Y=ICAP</v>
      </c>
      <c r="T41" s="482">
        <v>7.625</v>
      </c>
      <c r="U41" s="482">
        <v>12.625</v>
      </c>
      <c r="V41" s="482">
        <f t="shared" si="2"/>
        <v>10.125</v>
      </c>
      <c r="W41" s="17" t="b">
        <f t="shared" si="3"/>
        <v>1</v>
      </c>
      <c r="X41" s="481" t="e">
        <f ca="1"/>
        <v>#NAME?</v>
      </c>
      <c r="Y41" s="9"/>
      <c r="Z41" s="480">
        <v>10.125</v>
      </c>
      <c r="AA41" s="9"/>
      <c r="AB41" s="479">
        <v>10.125</v>
      </c>
      <c r="AC41" s="16" t="e">
        <f ca="1">_xll.qlSimpleQuoteSetValue(Trigger,F41,AB41/10000)</f>
        <v>#NAME?</v>
      </c>
      <c r="AD41" s="5"/>
    </row>
    <row r="42" spans="1:30" x14ac:dyDescent="0.2">
      <c r="A42" s="283"/>
      <c r="B42" s="174" t="s">
        <v>101</v>
      </c>
      <c r="C42" s="208" t="str">
        <f t="shared" si="4"/>
        <v>1L</v>
      </c>
      <c r="D42" s="256" t="str">
        <f t="shared" si="5"/>
        <v>6L</v>
      </c>
      <c r="E42" s="207" t="str">
        <f t="shared" si="0"/>
        <v>GBP1L6L60Y_Quote</v>
      </c>
      <c r="F42" s="207" t="e">
        <f ca="1">_xll.qlSimpleQuote(Trigger,E42,ObjectOverwrite,Permanent,RateTickValue)</f>
        <v>#NAME?</v>
      </c>
      <c r="G42" s="186" t="e">
        <f ca="1">_xll.ohRangeRetrieveError(F42)</f>
        <v>#NAME?</v>
      </c>
      <c r="H42" s="478"/>
      <c r="N42" s="15">
        <v>60</v>
      </c>
      <c r="O42" s="14" t="s">
        <v>101</v>
      </c>
      <c r="P42" s="13" t="str">
        <v>1L</v>
      </c>
      <c r="Q42" s="13" t="str">
        <v>6L</v>
      </c>
      <c r="R42" s="12" t="str">
        <f t="shared" si="1"/>
        <v>GBP1L6L60Y</v>
      </c>
      <c r="S42" s="205" t="str">
        <v>GBP1L6L60Y=ICAP</v>
      </c>
      <c r="T42" s="477">
        <v>6.5</v>
      </c>
      <c r="U42" s="477">
        <v>12.5</v>
      </c>
      <c r="V42" s="477">
        <f t="shared" si="2"/>
        <v>9.5</v>
      </c>
      <c r="W42" s="7" t="b">
        <f t="shared" si="3"/>
        <v>1</v>
      </c>
      <c r="X42" s="476" t="e">
        <f ca="1"/>
        <v>#NAME?</v>
      </c>
      <c r="Y42" s="9"/>
      <c r="Z42" s="475">
        <v>9.5</v>
      </c>
      <c r="AA42" s="9"/>
      <c r="AB42" s="474">
        <v>9.5</v>
      </c>
      <c r="AC42" s="6" t="e">
        <f ca="1">_xll.qlSimpleQuoteSetValue(Trigger,F42,AB42/10000)</f>
        <v>#NAME?</v>
      </c>
      <c r="AD42" s="5"/>
    </row>
    <row r="43" spans="1:30" ht="12"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F1" s="1933"/>
      <c r="G1" s="1931" t="s">
        <v>634</v>
      </c>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33" t="e">
        <f ca="1">_xll.ohTrigger(F5:F42)</f>
        <v>#NAME?</v>
      </c>
      <c r="G2" s="1931" t="s">
        <v>635</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7"/>
      <c r="B3" s="471"/>
      <c r="C3" s="471"/>
      <c r="D3" s="471"/>
      <c r="E3" s="485"/>
      <c r="F3" s="486"/>
      <c r="G3" s="485"/>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c r="AI3" s="166"/>
      <c r="AJ3" s="166"/>
    </row>
    <row r="4" spans="1:36" ht="23.25" thickBot="1" x14ac:dyDescent="0.25">
      <c r="A4" s="283"/>
      <c r="B4" s="189" t="s">
        <v>140</v>
      </c>
      <c r="C4" s="32"/>
      <c r="D4" s="189"/>
      <c r="E4" s="229" t="str">
        <f>Currency&amp;"_010_Sw"&amp;$C$6&amp;$D$6&amp;".xml"</f>
        <v>GBP_010_Sw3L6L.xml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6" t="s">
        <v>238</v>
      </c>
    </row>
    <row r="5" spans="1:36" x14ac:dyDescent="0.2">
      <c r="A5" s="283"/>
      <c r="B5" s="484" t="s">
        <v>87</v>
      </c>
      <c r="C5" s="208" t="str">
        <f>VLOOKUP(Currency,$J$10:$L$14,2)</f>
        <v>3L</v>
      </c>
      <c r="D5" s="256" t="str">
        <f>VLOOKUP(Currency,$J$10:$L$14,3)</f>
        <v>6L</v>
      </c>
      <c r="E5" s="207" t="str">
        <f t="shared" ref="E5:E42" si="0">IF(ISBLANK(C5),"#",Currency&amp;$C5&amp;$D5&amp;$B5&amp;QuoteSuffix)</f>
        <v>GBP3L6L6M_Quote</v>
      </c>
      <c r="F5" s="207" t="e">
        <f ca="1">_xll.qlSimpleQuote(Trigger,E5,ObjectOverwrite,Permanent,RateTickValue)</f>
        <v>#NAME?</v>
      </c>
      <c r="G5" s="186" t="e">
        <f ca="1">_xll.ohRangeRetrieveError(F5)</f>
        <v>#NAME?</v>
      </c>
      <c r="H5" s="478"/>
      <c r="N5" s="483">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2" t="s">
        <v>0</v>
      </c>
      <c r="U5" s="482" t="s">
        <v>0</v>
      </c>
      <c r="V5" s="482" t="e">
        <f t="shared" ref="V5:V42" si="2">IF(ISERROR(AVERAGE(T5,U5)),#NUM!,AVERAGE(T5,U5))</f>
        <v>#NUM!</v>
      </c>
      <c r="W5" s="17" t="b">
        <f t="shared" ref="W5:W42" si="3">IF(ISNUMBER(V5),TRUE,FALSE)</f>
        <v>0</v>
      </c>
      <c r="X5" s="489" t="e">
        <f t="array" aca="1" ref="X5:X42" ca="1">_xll.qlInterpolationInterpolate(,S3,N5:N42,TRUE)</f>
        <v>#NAME?</v>
      </c>
      <c r="Y5" s="9"/>
      <c r="Z5" s="480">
        <v>11.648677051070827</v>
      </c>
      <c r="AA5" s="9"/>
      <c r="AB5" s="479">
        <f t="array" ref="AB5:AB42">QuoteStatic</f>
        <v>11.648677051070827</v>
      </c>
      <c r="AC5" s="16" t="e">
        <f ca="1">_xll.qlSimpleQuoteSetValue(Trigger,F5,AB5/10000)</f>
        <v>#NAME?</v>
      </c>
      <c r="AD5" s="5"/>
      <c r="AE5" s="166"/>
      <c r="AF5" s="312" t="s">
        <v>49</v>
      </c>
      <c r="AG5" s="222" t="s">
        <v>120</v>
      </c>
      <c r="AH5" s="221" t="s">
        <v>121</v>
      </c>
      <c r="AI5" s="166" t="str">
        <f t="shared" ref="AI5:AI42" si="4">O5</f>
        <v>6M</v>
      </c>
      <c r="AJ5" s="488" t="e">
        <f>((Swap6M_MKT!AB5-Swap3MAnnual_MKT!AB5)*100-AB5)/10000</f>
        <v>#NUM!</v>
      </c>
    </row>
    <row r="6" spans="1:36" x14ac:dyDescent="0.2">
      <c r="A6" s="283"/>
      <c r="B6" s="484" t="s">
        <v>64</v>
      </c>
      <c r="C6" s="208" t="str">
        <f t="shared" ref="C6:C42" si="5">C5</f>
        <v>3L</v>
      </c>
      <c r="D6" s="256" t="str">
        <f t="shared" ref="D6:D42" si="6">D5</f>
        <v>6L</v>
      </c>
      <c r="E6" s="207" t="str">
        <f t="shared" si="0"/>
        <v>GBP3L6L1Y_Quote</v>
      </c>
      <c r="F6" s="207" t="e">
        <f ca="1">_xll.qlSimpleQuote(Trigger,E6,ObjectOverwrite,Permanent,RateTickValue)</f>
        <v>#NAME?</v>
      </c>
      <c r="G6" s="186" t="e">
        <f ca="1">_xll.ohRangeRetrieveError(F6)</f>
        <v>#NAME?</v>
      </c>
      <c r="H6" s="478"/>
      <c r="N6" s="483">
        <v>1</v>
      </c>
      <c r="O6" s="23" t="s">
        <v>64</v>
      </c>
      <c r="P6" s="22" t="str">
        <v>3L</v>
      </c>
      <c r="Q6" s="22" t="str">
        <v>6L</v>
      </c>
      <c r="R6" s="21" t="str">
        <f t="shared" si="1"/>
        <v>GBP3L6L1Y</v>
      </c>
      <c r="S6" s="214" t="str">
        <v>GBP3L6L1Y=ICAP</v>
      </c>
      <c r="T6" s="482">
        <v>9</v>
      </c>
      <c r="U6" s="482">
        <v>14</v>
      </c>
      <c r="V6" s="482">
        <f t="shared" si="2"/>
        <v>11.5</v>
      </c>
      <c r="W6" s="17" t="b">
        <f t="shared" si="3"/>
        <v>1</v>
      </c>
      <c r="X6" s="489" t="e">
        <f ca="1"/>
        <v>#NAME?</v>
      </c>
      <c r="Y6" s="9"/>
      <c r="Z6" s="480">
        <v>11.5</v>
      </c>
      <c r="AA6" s="9"/>
      <c r="AB6" s="479">
        <v>11.5</v>
      </c>
      <c r="AC6" s="16" t="e">
        <f ca="1">_xll.qlSimpleQuoteSetValue(Trigger,F6,AB6/10000)</f>
        <v>#NAME?</v>
      </c>
      <c r="AD6" s="5"/>
      <c r="AE6" s="166"/>
      <c r="AF6" s="180" t="s">
        <v>48</v>
      </c>
      <c r="AG6" s="179" t="s">
        <v>126</v>
      </c>
      <c r="AH6" s="178" t="s">
        <v>125</v>
      </c>
      <c r="AI6" s="166" t="str">
        <f t="shared" si="4"/>
        <v>1Y</v>
      </c>
      <c r="AJ6" s="488">
        <f>((Swap6M_MKT!AB7-Swap3MAnnual_MKT!AB7)*100-AB6)/10000</f>
        <v>-2.0000000000000107E-5</v>
      </c>
    </row>
    <row r="7" spans="1:36" x14ac:dyDescent="0.2">
      <c r="A7" s="283"/>
      <c r="B7" s="484" t="s">
        <v>134</v>
      </c>
      <c r="C7" s="208" t="str">
        <f t="shared" si="5"/>
        <v>3L</v>
      </c>
      <c r="D7" s="256" t="str">
        <f t="shared" si="6"/>
        <v>6L</v>
      </c>
      <c r="E7" s="207" t="str">
        <f t="shared" si="0"/>
        <v>GBP3L6L15M_Quote</v>
      </c>
      <c r="F7" s="207" t="e">
        <f ca="1">_xll.qlSimpleQuote(Trigger,E7,ObjectOverwrite,Permanent,RateTickValue)</f>
        <v>#NAME?</v>
      </c>
      <c r="G7" s="186" t="e">
        <f ca="1">_xll.ohRangeRetrieveError(F7)</f>
        <v>#NAME?</v>
      </c>
      <c r="H7" s="478"/>
      <c r="N7" s="483">
        <v>1.25</v>
      </c>
      <c r="O7" s="23" t="s">
        <v>134</v>
      </c>
      <c r="P7" s="22" t="str">
        <v>3L</v>
      </c>
      <c r="Q7" s="22" t="str">
        <v>6L</v>
      </c>
      <c r="R7" s="21" t="str">
        <f t="shared" si="1"/>
        <v>GBP3L6L15M</v>
      </c>
      <c r="S7" s="214" t="str">
        <v>GBP3L6L15M=ICAP</v>
      </c>
      <c r="T7" s="482" t="s">
        <v>0</v>
      </c>
      <c r="U7" s="482" t="s">
        <v>0</v>
      </c>
      <c r="V7" s="482" t="e">
        <f t="shared" si="2"/>
        <v>#NUM!</v>
      </c>
      <c r="W7" s="17" t="b">
        <f t="shared" si="3"/>
        <v>0</v>
      </c>
      <c r="X7" s="489" t="e">
        <f ca="1"/>
        <v>#NAME?</v>
      </c>
      <c r="Y7" s="9"/>
      <c r="Z7" s="480">
        <v>11.422701843080732</v>
      </c>
      <c r="AA7" s="9"/>
      <c r="AB7" s="479">
        <v>11.422701843080732</v>
      </c>
      <c r="AC7" s="16" t="e">
        <f ca="1">_xll.qlSimpleQuoteSetValue(Trigger,F7,AB7/10000)</f>
        <v>#NAME?</v>
      </c>
      <c r="AD7" s="5"/>
      <c r="AE7" s="166"/>
      <c r="AF7" s="180" t="s">
        <v>43</v>
      </c>
      <c r="AG7" s="179" t="s">
        <v>120</v>
      </c>
      <c r="AH7" s="178" t="s">
        <v>121</v>
      </c>
      <c r="AI7" s="166" t="str">
        <f t="shared" si="4"/>
        <v>15M</v>
      </c>
      <c r="AJ7" s="488" t="e">
        <f>((Swap6M_MKT!AB8-Swap3MAnnual_MKT!AB8)*100-AB7)/10000</f>
        <v>#NUM!</v>
      </c>
    </row>
    <row r="8" spans="1:36" x14ac:dyDescent="0.2">
      <c r="A8" s="283"/>
      <c r="B8" s="484" t="s">
        <v>133</v>
      </c>
      <c r="C8" s="208" t="str">
        <f t="shared" si="5"/>
        <v>3L</v>
      </c>
      <c r="D8" s="256" t="str">
        <f t="shared" si="6"/>
        <v>6L</v>
      </c>
      <c r="E8" s="207" t="str">
        <f t="shared" si="0"/>
        <v>GBP3L6L18M_Quote</v>
      </c>
      <c r="F8" s="207" t="e">
        <f ca="1">_xll.qlSimpleQuote(Trigger,E8,ObjectOverwrite,Permanent,RateTickValue)</f>
        <v>#NAME?</v>
      </c>
      <c r="G8" s="186" t="e">
        <f ca="1">_xll.ohRangeRetrieveError(F8)</f>
        <v>#NAME?</v>
      </c>
      <c r="H8" s="478"/>
      <c r="N8" s="483">
        <v>1.5</v>
      </c>
      <c r="O8" s="23" t="s">
        <v>133</v>
      </c>
      <c r="P8" s="22" t="str">
        <v>3L</v>
      </c>
      <c r="Q8" s="22" t="str">
        <v>6L</v>
      </c>
      <c r="R8" s="21" t="str">
        <f t="shared" si="1"/>
        <v>GBP3L6L18M</v>
      </c>
      <c r="S8" s="214" t="str">
        <v>GBP3L6L18M=ICAP</v>
      </c>
      <c r="T8" s="482" t="s">
        <v>0</v>
      </c>
      <c r="U8" s="482" t="s">
        <v>0</v>
      </c>
      <c r="V8" s="482" t="e">
        <f t="shared" si="2"/>
        <v>#NUM!</v>
      </c>
      <c r="W8" s="17" t="b">
        <f t="shared" si="3"/>
        <v>0</v>
      </c>
      <c r="X8" s="489" t="e">
        <f ca="1"/>
        <v>#NAME?</v>
      </c>
      <c r="Y8" s="9"/>
      <c r="Z8" s="480">
        <v>11.351322948929173</v>
      </c>
      <c r="AA8" s="9"/>
      <c r="AB8" s="479">
        <v>11.351322948929173</v>
      </c>
      <c r="AC8" s="16" t="e">
        <f ca="1">_xll.qlSimpleQuoteSetValue(Trigger,F8,AB8/10000)</f>
        <v>#NAME?</v>
      </c>
      <c r="AD8" s="5"/>
      <c r="AE8" s="166"/>
      <c r="AF8" s="180" t="s">
        <v>42</v>
      </c>
      <c r="AG8" s="179" t="s">
        <v>120</v>
      </c>
      <c r="AH8" s="178" t="s">
        <v>121</v>
      </c>
      <c r="AI8" s="166" t="str">
        <f t="shared" si="4"/>
        <v>18M</v>
      </c>
      <c r="AJ8" s="488">
        <f>((Swap6M_MKT!AB9-Swap3MAnnual_MKT!AB9)*100-AB8)/10000</f>
        <v>-1.5132294892918453E-5</v>
      </c>
    </row>
    <row r="9" spans="1:36" ht="13.5" thickBot="1" x14ac:dyDescent="0.25">
      <c r="A9" s="283"/>
      <c r="B9" s="484" t="s">
        <v>132</v>
      </c>
      <c r="C9" s="208" t="str">
        <f t="shared" si="5"/>
        <v>3L</v>
      </c>
      <c r="D9" s="256" t="str">
        <f t="shared" si="6"/>
        <v>6L</v>
      </c>
      <c r="E9" s="207" t="str">
        <f t="shared" si="0"/>
        <v>GBP3L6L21M_Quote</v>
      </c>
      <c r="F9" s="207" t="e">
        <f ca="1">_xll.qlSimpleQuote(Trigger,E9,ObjectOverwrite,Permanent,RateTickValue)</f>
        <v>#NAME?</v>
      </c>
      <c r="G9" s="186" t="e">
        <f ca="1">_xll.ohRangeRetrieveError(F9)</f>
        <v>#NAME?</v>
      </c>
      <c r="H9" s="478"/>
      <c r="N9" s="483">
        <v>1.75</v>
      </c>
      <c r="O9" s="23" t="s">
        <v>132</v>
      </c>
      <c r="P9" s="22" t="str">
        <v>3L</v>
      </c>
      <c r="Q9" s="22" t="str">
        <v>6L</v>
      </c>
      <c r="R9" s="21" t="str">
        <f t="shared" si="1"/>
        <v>GBP3L6L21M</v>
      </c>
      <c r="S9" s="214" t="str">
        <v>GBP3L6L21M=ICAP</v>
      </c>
      <c r="T9" s="482" t="s">
        <v>0</v>
      </c>
      <c r="U9" s="482" t="s">
        <v>0</v>
      </c>
      <c r="V9" s="482" t="e">
        <f t="shared" si="2"/>
        <v>#NUM!</v>
      </c>
      <c r="W9" s="17" t="b">
        <f t="shared" si="3"/>
        <v>0</v>
      </c>
      <c r="X9" s="489" t="e">
        <f ca="1"/>
        <v>#NAME?</v>
      </c>
      <c r="Y9" s="9"/>
      <c r="Z9" s="480">
        <v>11.291782580313026</v>
      </c>
      <c r="AA9" s="9"/>
      <c r="AB9" s="479">
        <v>11.291782580313026</v>
      </c>
      <c r="AC9" s="16" t="e">
        <f ca="1">_xll.qlSimpleQuoteSetValue(Trigger,F9,AB9/10000)</f>
        <v>#NAME?</v>
      </c>
      <c r="AD9" s="5"/>
      <c r="AE9" s="166"/>
      <c r="AF9" s="177" t="s">
        <v>41</v>
      </c>
      <c r="AG9" s="176" t="s">
        <v>121</v>
      </c>
      <c r="AH9" s="175" t="s">
        <v>120</v>
      </c>
      <c r="AI9" s="166" t="str">
        <f t="shared" si="4"/>
        <v>21M</v>
      </c>
      <c r="AJ9" s="488" t="e">
        <f>((Swap6M_MKT!AB10-Swap3MAnnual_MKT!AB10)*100-AB9)/10000</f>
        <v>#NUM!</v>
      </c>
    </row>
    <row r="10" spans="1:36" x14ac:dyDescent="0.2">
      <c r="A10" s="283"/>
      <c r="B10" s="174" t="s">
        <v>63</v>
      </c>
      <c r="C10" s="208" t="str">
        <f t="shared" si="5"/>
        <v>3L</v>
      </c>
      <c r="D10" s="256" t="str">
        <f t="shared" si="6"/>
        <v>6L</v>
      </c>
      <c r="E10" s="207" t="str">
        <f t="shared" si="0"/>
        <v>GBP3L6L2Y_Quote</v>
      </c>
      <c r="F10" s="207" t="e">
        <f ca="1">_xll.qlSimpleQuote(Trigger,E10,ObjectOverwrite,Permanent,RateTickValue)</f>
        <v>#NAME?</v>
      </c>
      <c r="G10" s="186" t="e">
        <f ca="1">_xll.ohRangeRetrieveError(F10)</f>
        <v>#NAME?</v>
      </c>
      <c r="H10" s="478"/>
      <c r="J10" s="312" t="s">
        <v>49</v>
      </c>
      <c r="K10" s="222" t="s">
        <v>120</v>
      </c>
      <c r="L10" s="221" t="s">
        <v>121</v>
      </c>
      <c r="N10" s="15">
        <v>2</v>
      </c>
      <c r="O10" s="23" t="s">
        <v>63</v>
      </c>
      <c r="P10" s="22" t="str">
        <v>3L</v>
      </c>
      <c r="Q10" s="22" t="str">
        <v>6L</v>
      </c>
      <c r="R10" s="21" t="str">
        <f t="shared" si="1"/>
        <v>GBP3L6L2Y</v>
      </c>
      <c r="S10" s="214" t="str">
        <v>GBP3L6L2Y=ICAP</v>
      </c>
      <c r="T10" s="482">
        <v>9.25</v>
      </c>
      <c r="U10" s="482">
        <v>13.25</v>
      </c>
      <c r="V10" s="482">
        <f t="shared" si="2"/>
        <v>11.25</v>
      </c>
      <c r="W10" s="17" t="b">
        <f t="shared" si="3"/>
        <v>1</v>
      </c>
      <c r="X10" s="489" t="e">
        <f ca="1"/>
        <v>#NAME?</v>
      </c>
      <c r="Y10" s="9"/>
      <c r="Z10" s="480">
        <v>11.25</v>
      </c>
      <c r="AA10" s="9"/>
      <c r="AB10" s="479">
        <v>11.25</v>
      </c>
      <c r="AC10" s="16" t="e">
        <f ca="1">_xll.qlSimpleQuoteSetValue(Trigger,F10,AB10/10000)</f>
        <v>#NAME?</v>
      </c>
      <c r="AD10" s="5"/>
      <c r="AE10" s="166"/>
      <c r="AF10" s="166"/>
      <c r="AG10" s="166"/>
      <c r="AH10" s="166"/>
      <c r="AI10" s="166" t="str">
        <f t="shared" si="4"/>
        <v>2Y</v>
      </c>
      <c r="AJ10" s="488" t="e">
        <f>((Swap6M_MKT!AB11-Swap3MAnnual_MKT!AB11)*100-AB10)/10000</f>
        <v>#NUM!</v>
      </c>
    </row>
    <row r="11" spans="1:36" x14ac:dyDescent="0.2">
      <c r="A11" s="283"/>
      <c r="B11" s="174" t="s">
        <v>62</v>
      </c>
      <c r="C11" s="208" t="str">
        <f t="shared" si="5"/>
        <v>3L</v>
      </c>
      <c r="D11" s="256" t="str">
        <f t="shared" si="6"/>
        <v>6L</v>
      </c>
      <c r="E11" s="207" t="str">
        <f t="shared" si="0"/>
        <v>GBP3L6L3Y_Quote</v>
      </c>
      <c r="F11" s="207" t="e">
        <f ca="1">_xll.qlSimpleQuote(Trigger,E11,ObjectOverwrite,Permanent,RateTickValue)</f>
        <v>#NAME?</v>
      </c>
      <c r="G11" s="186" t="e">
        <f ca="1">_xll.ohRangeRetrieveError(F11)</f>
        <v>#NAME?</v>
      </c>
      <c r="H11" s="478"/>
      <c r="J11" s="180" t="s">
        <v>48</v>
      </c>
      <c r="K11" s="179" t="s">
        <v>126</v>
      </c>
      <c r="L11" s="178" t="s">
        <v>125</v>
      </c>
      <c r="N11" s="15">
        <v>3</v>
      </c>
      <c r="O11" s="23" t="s">
        <v>62</v>
      </c>
      <c r="P11" s="22" t="str">
        <v>3L</v>
      </c>
      <c r="Q11" s="22" t="str">
        <v>6L</v>
      </c>
      <c r="R11" s="21" t="str">
        <f t="shared" si="1"/>
        <v>GBP3L6L3Y</v>
      </c>
      <c r="S11" s="214" t="str">
        <v>GBP3L6L3Y=ICAP</v>
      </c>
      <c r="T11" s="482">
        <v>9.375</v>
      </c>
      <c r="U11" s="482">
        <v>13.375</v>
      </c>
      <c r="V11" s="482">
        <f t="shared" si="2"/>
        <v>11.375</v>
      </c>
      <c r="W11" s="17" t="b">
        <f t="shared" si="3"/>
        <v>1</v>
      </c>
      <c r="X11" s="489" t="e">
        <f ca="1"/>
        <v>#NAME?</v>
      </c>
      <c r="Y11" s="9"/>
      <c r="Z11" s="480">
        <v>11.375</v>
      </c>
      <c r="AA11" s="9"/>
      <c r="AB11" s="479">
        <v>11.375</v>
      </c>
      <c r="AC11" s="16" t="e">
        <f ca="1">_xll.qlSimpleQuoteSetValue(Trigger,F11,AB11/10000)</f>
        <v>#NAME?</v>
      </c>
      <c r="AD11" s="5"/>
      <c r="AE11" s="166"/>
      <c r="AF11" s="166"/>
      <c r="AG11" s="166"/>
      <c r="AH11" s="166"/>
      <c r="AI11" s="166" t="str">
        <f t="shared" si="4"/>
        <v>3Y</v>
      </c>
      <c r="AJ11" s="488" t="e">
        <f>((Swap6M_MKT!AB12-Swap3MAnnual_MKT!AB12)*100-AB11)/10000</f>
        <v>#NUM!</v>
      </c>
    </row>
    <row r="12" spans="1:36" x14ac:dyDescent="0.2">
      <c r="A12" s="283"/>
      <c r="B12" s="174" t="s">
        <v>61</v>
      </c>
      <c r="C12" s="208" t="str">
        <f t="shared" si="5"/>
        <v>3L</v>
      </c>
      <c r="D12" s="256" t="str">
        <f t="shared" si="6"/>
        <v>6L</v>
      </c>
      <c r="E12" s="207" t="str">
        <f t="shared" si="0"/>
        <v>GBP3L6L4Y_Quote</v>
      </c>
      <c r="F12" s="207" t="e">
        <f ca="1">_xll.qlSimpleQuote(Trigger,E12,ObjectOverwrite,Permanent,RateTickValue)</f>
        <v>#NAME?</v>
      </c>
      <c r="G12" s="186" t="e">
        <f ca="1">_xll.ohRangeRetrieveError(F12)</f>
        <v>#NAME?</v>
      </c>
      <c r="H12" s="478"/>
      <c r="J12" s="180" t="s">
        <v>43</v>
      </c>
      <c r="K12" s="179" t="s">
        <v>120</v>
      </c>
      <c r="L12" s="178" t="s">
        <v>121</v>
      </c>
      <c r="N12" s="15">
        <v>4</v>
      </c>
      <c r="O12" s="23" t="s">
        <v>61</v>
      </c>
      <c r="P12" s="22" t="str">
        <v>3L</v>
      </c>
      <c r="Q12" s="22" t="str">
        <v>6L</v>
      </c>
      <c r="R12" s="21" t="str">
        <f t="shared" si="1"/>
        <v>GBP3L6L4Y</v>
      </c>
      <c r="S12" s="214" t="str">
        <v>GBP3L6L4Y=ICAP</v>
      </c>
      <c r="T12" s="482">
        <v>10</v>
      </c>
      <c r="U12" s="482">
        <v>14</v>
      </c>
      <c r="V12" s="482">
        <f t="shared" si="2"/>
        <v>12</v>
      </c>
      <c r="W12" s="17" t="b">
        <f t="shared" si="3"/>
        <v>1</v>
      </c>
      <c r="X12" s="489" t="e">
        <f ca="1"/>
        <v>#NAME?</v>
      </c>
      <c r="Y12" s="9"/>
      <c r="Z12" s="480">
        <v>12</v>
      </c>
      <c r="AA12" s="9"/>
      <c r="AB12" s="479">
        <v>12</v>
      </c>
      <c r="AC12" s="16" t="e">
        <f ca="1">_xll.qlSimpleQuoteSetValue(Trigger,F12,AB12/10000)</f>
        <v>#NAME?</v>
      </c>
      <c r="AD12" s="5"/>
      <c r="AE12" s="166"/>
      <c r="AF12" s="166"/>
      <c r="AG12" s="166"/>
      <c r="AH12" s="166"/>
      <c r="AI12" s="166" t="str">
        <f t="shared" si="4"/>
        <v>4Y</v>
      </c>
      <c r="AJ12" s="488" t="e">
        <f>((Swap6M_MKT!AB13-Swap3MAnnual_MKT!AB13)*100-AB12)/10000</f>
        <v>#NUM!</v>
      </c>
    </row>
    <row r="13" spans="1:36" x14ac:dyDescent="0.2">
      <c r="A13" s="283"/>
      <c r="B13" s="174" t="s">
        <v>60</v>
      </c>
      <c r="C13" s="208" t="str">
        <f t="shared" si="5"/>
        <v>3L</v>
      </c>
      <c r="D13" s="256" t="str">
        <f t="shared" si="6"/>
        <v>6L</v>
      </c>
      <c r="E13" s="207" t="str">
        <f t="shared" si="0"/>
        <v>GBP3L6L5Y_Quote</v>
      </c>
      <c r="F13" s="207" t="e">
        <f ca="1">_xll.qlSimpleQuote(Trigger,E13,ObjectOverwrite,Permanent,RateTickValue)</f>
        <v>#NAME?</v>
      </c>
      <c r="G13" s="186" t="e">
        <f ca="1">_xll.ohRangeRetrieveError(F13)</f>
        <v>#NAME?</v>
      </c>
      <c r="H13" s="478"/>
      <c r="J13" s="180" t="s">
        <v>42</v>
      </c>
      <c r="K13" s="179" t="s">
        <v>120</v>
      </c>
      <c r="L13" s="178" t="s">
        <v>121</v>
      </c>
      <c r="N13" s="15">
        <v>5</v>
      </c>
      <c r="O13" s="23" t="s">
        <v>60</v>
      </c>
      <c r="P13" s="22" t="str">
        <v>3L</v>
      </c>
      <c r="Q13" s="22" t="str">
        <v>6L</v>
      </c>
      <c r="R13" s="21" t="str">
        <f t="shared" si="1"/>
        <v>GBP3L6L5Y</v>
      </c>
      <c r="S13" s="214" t="str">
        <v>GBP3L6L5Y=ICAP</v>
      </c>
      <c r="T13" s="482">
        <v>10.5</v>
      </c>
      <c r="U13" s="482">
        <v>14.5</v>
      </c>
      <c r="V13" s="482">
        <f t="shared" si="2"/>
        <v>12.5</v>
      </c>
      <c r="W13" s="17" t="b">
        <f t="shared" si="3"/>
        <v>1</v>
      </c>
      <c r="X13" s="489" t="e">
        <f ca="1"/>
        <v>#NAME?</v>
      </c>
      <c r="Y13" s="9"/>
      <c r="Z13" s="480">
        <v>12.5</v>
      </c>
      <c r="AA13" s="9"/>
      <c r="AB13" s="479">
        <v>12.5</v>
      </c>
      <c r="AC13" s="16" t="e">
        <f ca="1">_xll.qlSimpleQuoteSetValue(Trigger,F13,AB13/10000)</f>
        <v>#NAME?</v>
      </c>
      <c r="AD13" s="5"/>
      <c r="AE13" s="166"/>
      <c r="AF13" s="166"/>
      <c r="AG13" s="166"/>
      <c r="AH13" s="166"/>
      <c r="AI13" s="166" t="str">
        <f t="shared" si="4"/>
        <v>5Y</v>
      </c>
      <c r="AJ13" s="488" t="e">
        <f>((Swap6M_MKT!AB14-Swap3MAnnual_MKT!AB14)*100-AB13)/10000</f>
        <v>#NUM!</v>
      </c>
    </row>
    <row r="14" spans="1:36" ht="13.5" thickBot="1" x14ac:dyDescent="0.25">
      <c r="A14" s="283"/>
      <c r="B14" s="174" t="s">
        <v>59</v>
      </c>
      <c r="C14" s="208" t="str">
        <f t="shared" si="5"/>
        <v>3L</v>
      </c>
      <c r="D14" s="256" t="str">
        <f t="shared" si="6"/>
        <v>6L</v>
      </c>
      <c r="E14" s="207" t="str">
        <f t="shared" si="0"/>
        <v>GBP3L6L6Y_Quote</v>
      </c>
      <c r="F14" s="207" t="e">
        <f ca="1">_xll.qlSimpleQuote(Trigger,E14,ObjectOverwrite,Permanent,RateTickValue)</f>
        <v>#NAME?</v>
      </c>
      <c r="G14" s="186" t="e">
        <f ca="1">_xll.ohRangeRetrieveError(F14)</f>
        <v>#NAME?</v>
      </c>
      <c r="H14" s="478"/>
      <c r="J14" s="177" t="s">
        <v>41</v>
      </c>
      <c r="K14" s="176" t="s">
        <v>121</v>
      </c>
      <c r="L14" s="175" t="s">
        <v>120</v>
      </c>
      <c r="N14" s="15">
        <v>6</v>
      </c>
      <c r="O14" s="23" t="s">
        <v>59</v>
      </c>
      <c r="P14" s="22" t="str">
        <v>3L</v>
      </c>
      <c r="Q14" s="22" t="str">
        <v>6L</v>
      </c>
      <c r="R14" s="21" t="str">
        <f t="shared" si="1"/>
        <v>GBP3L6L6Y</v>
      </c>
      <c r="S14" s="214" t="str">
        <v>GBP3L6L6Y=ICAP</v>
      </c>
      <c r="T14" s="482">
        <v>11.25</v>
      </c>
      <c r="U14" s="482">
        <v>14.25</v>
      </c>
      <c r="V14" s="482">
        <f t="shared" si="2"/>
        <v>12.75</v>
      </c>
      <c r="W14" s="17" t="b">
        <f t="shared" si="3"/>
        <v>1</v>
      </c>
      <c r="X14" s="489" t="e">
        <f ca="1"/>
        <v>#NAME?</v>
      </c>
      <c r="Y14" s="9"/>
      <c r="Z14" s="480">
        <v>12.75</v>
      </c>
      <c r="AA14" s="9"/>
      <c r="AB14" s="479">
        <v>12.75</v>
      </c>
      <c r="AC14" s="16" t="e">
        <f ca="1">_xll.qlSimpleQuoteSetValue(Trigger,F14,AB14/10000)</f>
        <v>#NAME?</v>
      </c>
      <c r="AD14" s="5"/>
      <c r="AE14" s="166"/>
      <c r="AF14" s="166"/>
      <c r="AG14" s="166"/>
      <c r="AH14" s="166"/>
      <c r="AI14" s="166" t="str">
        <f t="shared" si="4"/>
        <v>6Y</v>
      </c>
      <c r="AJ14" s="488" t="e">
        <f>((Swap6M_MKT!AB15-Swap3MAnnual_MKT!AB15)*100-AB14)/10000</f>
        <v>#NUM!</v>
      </c>
    </row>
    <row r="15" spans="1:36" x14ac:dyDescent="0.2">
      <c r="A15" s="283"/>
      <c r="B15" s="174" t="s">
        <v>58</v>
      </c>
      <c r="C15" s="208" t="str">
        <f t="shared" si="5"/>
        <v>3L</v>
      </c>
      <c r="D15" s="256" t="str">
        <f t="shared" si="6"/>
        <v>6L</v>
      </c>
      <c r="E15" s="207" t="str">
        <f t="shared" si="0"/>
        <v>GBP3L6L7Y_Quote</v>
      </c>
      <c r="F15" s="207" t="e">
        <f ca="1">_xll.qlSimpleQuote(Trigger,E15,ObjectOverwrite,Permanent,RateTickValue)</f>
        <v>#NAME?</v>
      </c>
      <c r="G15" s="186" t="e">
        <f ca="1">_xll.ohRangeRetrieveError(F15)</f>
        <v>#NAME?</v>
      </c>
      <c r="H15" s="478"/>
      <c r="N15" s="15">
        <v>7</v>
      </c>
      <c r="O15" s="23" t="s">
        <v>58</v>
      </c>
      <c r="P15" s="22" t="str">
        <v>3L</v>
      </c>
      <c r="Q15" s="22" t="str">
        <v>6L</v>
      </c>
      <c r="R15" s="21" t="str">
        <f t="shared" si="1"/>
        <v>GBP3L6L7Y</v>
      </c>
      <c r="S15" s="214" t="str">
        <v>GBP3L6L7Y=ICAP</v>
      </c>
      <c r="T15" s="482">
        <v>11.25</v>
      </c>
      <c r="U15" s="482">
        <v>14.25</v>
      </c>
      <c r="V15" s="482">
        <f t="shared" si="2"/>
        <v>12.75</v>
      </c>
      <c r="W15" s="17" t="b">
        <f t="shared" si="3"/>
        <v>1</v>
      </c>
      <c r="X15" s="489" t="e">
        <f ca="1"/>
        <v>#NAME?</v>
      </c>
      <c r="Y15" s="9"/>
      <c r="Z15" s="480">
        <v>12.75</v>
      </c>
      <c r="AA15" s="9"/>
      <c r="AB15" s="479">
        <v>12.75</v>
      </c>
      <c r="AC15" s="16" t="e">
        <f ca="1">_xll.qlSimpleQuoteSetValue(Trigger,F15,AB15/10000)</f>
        <v>#NAME?</v>
      </c>
      <c r="AD15" s="5"/>
      <c r="AE15" s="166"/>
      <c r="AF15" s="166"/>
      <c r="AG15" s="166"/>
      <c r="AH15" s="166"/>
      <c r="AI15" s="166" t="str">
        <f t="shared" si="4"/>
        <v>7Y</v>
      </c>
      <c r="AJ15" s="488" t="e">
        <f>((Swap6M_MKT!AB16-Swap3MAnnual_MKT!AB16)*100-AB15)/10000</f>
        <v>#NUM!</v>
      </c>
    </row>
    <row r="16" spans="1:36" x14ac:dyDescent="0.2">
      <c r="A16" s="283"/>
      <c r="B16" s="174" t="s">
        <v>57</v>
      </c>
      <c r="C16" s="208" t="str">
        <f t="shared" si="5"/>
        <v>3L</v>
      </c>
      <c r="D16" s="256" t="str">
        <f t="shared" si="6"/>
        <v>6L</v>
      </c>
      <c r="E16" s="207" t="str">
        <f t="shared" si="0"/>
        <v>GBP3L6L8Y_Quote</v>
      </c>
      <c r="F16" s="207" t="e">
        <f ca="1">_xll.qlSimpleQuote(Trigger,E16,ObjectOverwrite,Permanent,RateTickValue)</f>
        <v>#NAME?</v>
      </c>
      <c r="G16" s="186" t="e">
        <f ca="1">_xll.ohRangeRetrieveError(F16)</f>
        <v>#NAME?</v>
      </c>
      <c r="H16" s="478"/>
      <c r="N16" s="15">
        <v>8</v>
      </c>
      <c r="O16" s="23" t="s">
        <v>57</v>
      </c>
      <c r="P16" s="22" t="str">
        <v>3L</v>
      </c>
      <c r="Q16" s="22" t="str">
        <v>6L</v>
      </c>
      <c r="R16" s="21" t="str">
        <f t="shared" si="1"/>
        <v>GBP3L6L8Y</v>
      </c>
      <c r="S16" s="214" t="str">
        <v>GBP3L6L8Y=ICAP</v>
      </c>
      <c r="T16" s="482">
        <v>11.25</v>
      </c>
      <c r="U16" s="482">
        <v>14.25</v>
      </c>
      <c r="V16" s="482">
        <f t="shared" si="2"/>
        <v>12.75</v>
      </c>
      <c r="W16" s="17" t="b">
        <f t="shared" si="3"/>
        <v>1</v>
      </c>
      <c r="X16" s="489" t="e">
        <f ca="1"/>
        <v>#NAME?</v>
      </c>
      <c r="Y16" s="9"/>
      <c r="Z16" s="480">
        <v>12.75</v>
      </c>
      <c r="AA16" s="9"/>
      <c r="AB16" s="479">
        <v>12.75</v>
      </c>
      <c r="AC16" s="16" t="e">
        <f ca="1">_xll.qlSimpleQuoteSetValue(Trigger,F16,AB16/10000)</f>
        <v>#NAME?</v>
      </c>
      <c r="AD16" s="5"/>
      <c r="AE16" s="166"/>
      <c r="AF16" s="166"/>
      <c r="AG16" s="166"/>
      <c r="AH16" s="166"/>
      <c r="AI16" s="166" t="str">
        <f t="shared" si="4"/>
        <v>8Y</v>
      </c>
      <c r="AJ16" s="488" t="e">
        <f>((Swap6M_MKT!AB17-Swap3MAnnual_MKT!AB17)*100-AB16)/10000</f>
        <v>#NUM!</v>
      </c>
    </row>
    <row r="17" spans="1:36" x14ac:dyDescent="0.2">
      <c r="A17" s="283"/>
      <c r="B17" s="174" t="s">
        <v>56</v>
      </c>
      <c r="C17" s="208" t="str">
        <f t="shared" si="5"/>
        <v>3L</v>
      </c>
      <c r="D17" s="256" t="str">
        <f t="shared" si="6"/>
        <v>6L</v>
      </c>
      <c r="E17" s="207" t="str">
        <f t="shared" si="0"/>
        <v>GBP3L6L9Y_Quote</v>
      </c>
      <c r="F17" s="207" t="e">
        <f ca="1">_xll.qlSimpleQuote(Trigger,E17,ObjectOverwrite,Permanent,RateTickValue)</f>
        <v>#NAME?</v>
      </c>
      <c r="G17" s="186" t="e">
        <f ca="1">_xll.ohRangeRetrieveError(F17)</f>
        <v>#NAME?</v>
      </c>
      <c r="H17" s="478"/>
      <c r="N17" s="15">
        <v>9</v>
      </c>
      <c r="O17" s="23" t="s">
        <v>56</v>
      </c>
      <c r="P17" s="22" t="str">
        <v>3L</v>
      </c>
      <c r="Q17" s="22" t="str">
        <v>6L</v>
      </c>
      <c r="R17" s="21" t="str">
        <f t="shared" si="1"/>
        <v>GBP3L6L9Y</v>
      </c>
      <c r="S17" s="214" t="str">
        <v>GBP3L6L9Y=ICAP</v>
      </c>
      <c r="T17" s="482">
        <v>11.375</v>
      </c>
      <c r="U17" s="482">
        <v>14.375</v>
      </c>
      <c r="V17" s="482">
        <f t="shared" si="2"/>
        <v>12.875</v>
      </c>
      <c r="W17" s="17" t="b">
        <f t="shared" si="3"/>
        <v>1</v>
      </c>
      <c r="X17" s="489" t="e">
        <f ca="1"/>
        <v>#NAME?</v>
      </c>
      <c r="Y17" s="9"/>
      <c r="Z17" s="480">
        <v>12.875</v>
      </c>
      <c r="AA17" s="9"/>
      <c r="AB17" s="479">
        <v>12.875</v>
      </c>
      <c r="AC17" s="16" t="e">
        <f ca="1">_xll.qlSimpleQuoteSetValue(Trigger,F17,AB17/10000)</f>
        <v>#NAME?</v>
      </c>
      <c r="AD17" s="5"/>
      <c r="AE17" s="166"/>
      <c r="AF17" s="166"/>
      <c r="AG17" s="166"/>
      <c r="AH17" s="166"/>
      <c r="AI17" s="166" t="str">
        <f t="shared" si="4"/>
        <v>9Y</v>
      </c>
      <c r="AJ17" s="488" t="e">
        <f>((Swap6M_MKT!AB18-Swap3MAnnual_MKT!AB18)*100-AB17)/10000</f>
        <v>#NUM!</v>
      </c>
    </row>
    <row r="18" spans="1:36" x14ac:dyDescent="0.2">
      <c r="A18" s="283"/>
      <c r="B18" s="174" t="s">
        <v>55</v>
      </c>
      <c r="C18" s="208" t="str">
        <f t="shared" si="5"/>
        <v>3L</v>
      </c>
      <c r="D18" s="256" t="str">
        <f t="shared" si="6"/>
        <v>6L</v>
      </c>
      <c r="E18" s="207" t="str">
        <f t="shared" si="0"/>
        <v>GBP3L6L10Y_Quote</v>
      </c>
      <c r="F18" s="207" t="e">
        <f ca="1">_xll.qlSimpleQuote(Trigger,E18,ObjectOverwrite,Permanent,RateTickValue)</f>
        <v>#NAME?</v>
      </c>
      <c r="G18" s="186" t="e">
        <f ca="1">_xll.ohRangeRetrieveError(F18)</f>
        <v>#NAME?</v>
      </c>
      <c r="H18" s="478"/>
      <c r="N18" s="15">
        <v>10</v>
      </c>
      <c r="O18" s="23" t="s">
        <v>55</v>
      </c>
      <c r="P18" s="22" t="str">
        <v>3L</v>
      </c>
      <c r="Q18" s="22" t="str">
        <v>6L</v>
      </c>
      <c r="R18" s="21" t="str">
        <f t="shared" si="1"/>
        <v>GBP3L6L10Y</v>
      </c>
      <c r="S18" s="214" t="str">
        <v>GBP3L6L10Y=ICAP</v>
      </c>
      <c r="T18" s="482">
        <v>11.25</v>
      </c>
      <c r="U18" s="482">
        <v>14.25</v>
      </c>
      <c r="V18" s="482">
        <f t="shared" si="2"/>
        <v>12.75</v>
      </c>
      <c r="W18" s="17" t="b">
        <f t="shared" si="3"/>
        <v>1</v>
      </c>
      <c r="X18" s="489" t="e">
        <f ca="1"/>
        <v>#NAME?</v>
      </c>
      <c r="Y18" s="9"/>
      <c r="Z18" s="480">
        <v>12.75</v>
      </c>
      <c r="AA18" s="9"/>
      <c r="AB18" s="479">
        <v>12.75</v>
      </c>
      <c r="AC18" s="16" t="e">
        <f ca="1">_xll.qlSimpleQuoteSetValue(Trigger,F18,AB18/10000)</f>
        <v>#NAME?</v>
      </c>
      <c r="AD18" s="5"/>
      <c r="AE18" s="166"/>
      <c r="AF18" s="166"/>
      <c r="AG18" s="166"/>
      <c r="AH18" s="166"/>
      <c r="AI18" s="166" t="str">
        <f t="shared" si="4"/>
        <v>10Y</v>
      </c>
      <c r="AJ18" s="488" t="e">
        <f>((Swap6M_MKT!AB19-Swap3MAnnual_MKT!AB19)*100-AB18)/10000</f>
        <v>#NUM!</v>
      </c>
    </row>
    <row r="19" spans="1:36" x14ac:dyDescent="0.2">
      <c r="A19" s="283"/>
      <c r="B19" s="174" t="s">
        <v>119</v>
      </c>
      <c r="C19" s="208" t="str">
        <f t="shared" si="5"/>
        <v>3L</v>
      </c>
      <c r="D19" s="256" t="str">
        <f t="shared" si="6"/>
        <v>6L</v>
      </c>
      <c r="E19" s="207" t="str">
        <f t="shared" si="0"/>
        <v>GBP3L6L11Y_Quote</v>
      </c>
      <c r="F19" s="207" t="e">
        <f ca="1">_xll.qlSimpleQuote(Trigger,E19,ObjectOverwrite,Permanent,RateTickValue)</f>
        <v>#NAME?</v>
      </c>
      <c r="G19" s="186" t="e">
        <f ca="1">_xll.ohRangeRetrieveError(F19)</f>
        <v>#NAME?</v>
      </c>
      <c r="H19" s="478"/>
      <c r="N19" s="15">
        <v>11</v>
      </c>
      <c r="O19" s="23" t="s">
        <v>119</v>
      </c>
      <c r="P19" s="22" t="str">
        <v>3L</v>
      </c>
      <c r="Q19" s="22" t="str">
        <v>6L</v>
      </c>
      <c r="R19" s="21" t="str">
        <f t="shared" si="1"/>
        <v>GBP3L6L11Y</v>
      </c>
      <c r="S19" s="214" t="str">
        <v>GBP3L6L11Y=ICAP</v>
      </c>
      <c r="T19" s="482" t="s">
        <v>0</v>
      </c>
      <c r="U19" s="482" t="s">
        <v>0</v>
      </c>
      <c r="V19" s="482" t="e">
        <f t="shared" si="2"/>
        <v>#NUM!</v>
      </c>
      <c r="W19" s="17" t="b">
        <f t="shared" si="3"/>
        <v>0</v>
      </c>
      <c r="X19" s="489" t="e">
        <f ca="1"/>
        <v>#NAME?</v>
      </c>
      <c r="Y19" s="9"/>
      <c r="Z19" s="480">
        <v>12.386444666503705</v>
      </c>
      <c r="AA19" s="9"/>
      <c r="AB19" s="479">
        <v>12.386444666503705</v>
      </c>
      <c r="AC19" s="16" t="e">
        <f ca="1">_xll.qlSimpleQuoteSetValue(Trigger,F19,AB19/10000)</f>
        <v>#NAME?</v>
      </c>
      <c r="AD19" s="5"/>
      <c r="AE19" s="166"/>
      <c r="AF19" s="166"/>
      <c r="AG19" s="166"/>
      <c r="AH19" s="166"/>
      <c r="AI19" s="166" t="str">
        <f t="shared" si="4"/>
        <v>11Y</v>
      </c>
      <c r="AJ19" s="488" t="e">
        <f>((Swap6M_MKT!AB20-Swap3MAnnual_MKT!AB20)*100-AB19)/10000</f>
        <v>#NUM!</v>
      </c>
    </row>
    <row r="20" spans="1:36" x14ac:dyDescent="0.2">
      <c r="A20" s="283"/>
      <c r="B20" s="174" t="s">
        <v>54</v>
      </c>
      <c r="C20" s="208" t="str">
        <f t="shared" si="5"/>
        <v>3L</v>
      </c>
      <c r="D20" s="256" t="str">
        <f t="shared" si="6"/>
        <v>6L</v>
      </c>
      <c r="E20" s="207" t="str">
        <f t="shared" si="0"/>
        <v>GBP3L6L12Y_Quote</v>
      </c>
      <c r="F20" s="207" t="e">
        <f ca="1">_xll.qlSimpleQuote(Trigger,E20,ObjectOverwrite,Permanent,RateTickValue)</f>
        <v>#NAME?</v>
      </c>
      <c r="G20" s="186" t="e">
        <f ca="1">_xll.ohRangeRetrieveError(F20)</f>
        <v>#NAME?</v>
      </c>
      <c r="H20" s="478"/>
      <c r="N20" s="15">
        <v>12</v>
      </c>
      <c r="O20" s="23" t="s">
        <v>54</v>
      </c>
      <c r="P20" s="22" t="str">
        <v>3L</v>
      </c>
      <c r="Q20" s="22" t="str">
        <v>6L</v>
      </c>
      <c r="R20" s="21" t="str">
        <f t="shared" si="1"/>
        <v>GBP3L6L12Y</v>
      </c>
      <c r="S20" s="214" t="str">
        <v>GBP3L6L12Y=ICAP</v>
      </c>
      <c r="T20" s="482">
        <v>10.375</v>
      </c>
      <c r="U20" s="482">
        <v>13.375</v>
      </c>
      <c r="V20" s="482">
        <f t="shared" si="2"/>
        <v>11.875</v>
      </c>
      <c r="W20" s="17" t="b">
        <f t="shared" si="3"/>
        <v>1</v>
      </c>
      <c r="X20" s="489" t="e">
        <f ca="1"/>
        <v>#NAME?</v>
      </c>
      <c r="Y20" s="9"/>
      <c r="Z20" s="480">
        <v>11.875</v>
      </c>
      <c r="AA20" s="9"/>
      <c r="AB20" s="479">
        <v>11.875</v>
      </c>
      <c r="AC20" s="16" t="e">
        <f ca="1">_xll.qlSimpleQuoteSetValue(Trigger,F20,AB20/10000)</f>
        <v>#NAME?</v>
      </c>
      <c r="AD20" s="5"/>
      <c r="AE20" s="166"/>
      <c r="AF20" s="166"/>
      <c r="AG20" s="166"/>
      <c r="AH20" s="166"/>
      <c r="AI20" s="166" t="str">
        <f t="shared" si="4"/>
        <v>12Y</v>
      </c>
      <c r="AJ20" s="488" t="e">
        <f>((Swap6M_MKT!AB21-Swap3MAnnual_MKT!AB21)*100-AB20)/10000</f>
        <v>#NUM!</v>
      </c>
    </row>
    <row r="21" spans="1:36" x14ac:dyDescent="0.2">
      <c r="A21" s="283"/>
      <c r="B21" s="174" t="s">
        <v>118</v>
      </c>
      <c r="C21" s="208" t="str">
        <f t="shared" si="5"/>
        <v>3L</v>
      </c>
      <c r="D21" s="256" t="str">
        <f t="shared" si="6"/>
        <v>6L</v>
      </c>
      <c r="E21" s="207" t="str">
        <f t="shared" si="0"/>
        <v>GBP3L6L13Y_Quote</v>
      </c>
      <c r="F21" s="207" t="e">
        <f ca="1">_xll.qlSimpleQuote(Trigger,E21,ObjectOverwrite,Permanent,RateTickValue)</f>
        <v>#NAME?</v>
      </c>
      <c r="G21" s="186" t="e">
        <f ca="1">_xll.ohRangeRetrieveError(F21)</f>
        <v>#NAME?</v>
      </c>
      <c r="H21" s="478"/>
      <c r="N21" s="15">
        <v>13</v>
      </c>
      <c r="O21" s="23" t="s">
        <v>118</v>
      </c>
      <c r="P21" s="22" t="str">
        <v>3L</v>
      </c>
      <c r="Q21" s="22" t="str">
        <v>6L</v>
      </c>
      <c r="R21" s="21" t="str">
        <f t="shared" si="1"/>
        <v>GBP3L6L13Y</v>
      </c>
      <c r="S21" s="214" t="str">
        <v>GBP3L6L13Y=ICAP</v>
      </c>
      <c r="T21" s="482" t="s">
        <v>0</v>
      </c>
      <c r="U21" s="482" t="s">
        <v>0</v>
      </c>
      <c r="V21" s="482" t="e">
        <f t="shared" si="2"/>
        <v>#NUM!</v>
      </c>
      <c r="W21" s="17" t="b">
        <f t="shared" si="3"/>
        <v>0</v>
      </c>
      <c r="X21" s="489" t="e">
        <f ca="1"/>
        <v>#NAME?</v>
      </c>
      <c r="Y21" s="9"/>
      <c r="Z21" s="480">
        <v>11.288104889368421</v>
      </c>
      <c r="AA21" s="9"/>
      <c r="AB21" s="479">
        <v>11.288104889368421</v>
      </c>
      <c r="AC21" s="16" t="e">
        <f ca="1">_xll.qlSimpleQuoteSetValue(Trigger,F21,AB21/10000)</f>
        <v>#NAME?</v>
      </c>
      <c r="AD21" s="5"/>
      <c r="AE21" s="166"/>
      <c r="AF21" s="166"/>
      <c r="AG21" s="166"/>
      <c r="AH21" s="166"/>
      <c r="AI21" s="166" t="str">
        <f t="shared" si="4"/>
        <v>13Y</v>
      </c>
      <c r="AJ21" s="488" t="e">
        <f>((Swap6M_MKT!AB22-Swap3MAnnual_MKT!AB22)*100-AB21)/10000</f>
        <v>#NUM!</v>
      </c>
    </row>
    <row r="22" spans="1:36" x14ac:dyDescent="0.2">
      <c r="A22" s="283"/>
      <c r="B22" s="174" t="s">
        <v>117</v>
      </c>
      <c r="C22" s="208" t="str">
        <f t="shared" si="5"/>
        <v>3L</v>
      </c>
      <c r="D22" s="256" t="str">
        <f t="shared" si="6"/>
        <v>6L</v>
      </c>
      <c r="E22" s="207" t="str">
        <f t="shared" si="0"/>
        <v>GBP3L6L14Y_Quote</v>
      </c>
      <c r="F22" s="207" t="e">
        <f ca="1">_xll.qlSimpleQuote(Trigger,E22,ObjectOverwrite,Permanent,RateTickValue)</f>
        <v>#NAME?</v>
      </c>
      <c r="G22" s="186" t="e">
        <f ca="1">_xll.ohRangeRetrieveError(F22)</f>
        <v>#NAME?</v>
      </c>
      <c r="H22" s="478"/>
      <c r="N22" s="15">
        <v>14</v>
      </c>
      <c r="O22" s="23" t="s">
        <v>117</v>
      </c>
      <c r="P22" s="22" t="str">
        <v>3L</v>
      </c>
      <c r="Q22" s="22" t="str">
        <v>6L</v>
      </c>
      <c r="R22" s="21" t="str">
        <f t="shared" si="1"/>
        <v>GBP3L6L14Y</v>
      </c>
      <c r="S22" s="214" t="str">
        <v>GBP3L6L14Y=ICAP</v>
      </c>
      <c r="T22" s="482" t="s">
        <v>0</v>
      </c>
      <c r="U22" s="482" t="s">
        <v>0</v>
      </c>
      <c r="V22" s="482" t="e">
        <f t="shared" si="2"/>
        <v>#NUM!</v>
      </c>
      <c r="W22" s="17" t="b">
        <f t="shared" si="3"/>
        <v>0</v>
      </c>
      <c r="X22" s="489" t="e">
        <f ca="1"/>
        <v>#NAME?</v>
      </c>
      <c r="Y22" s="9"/>
      <c r="Z22" s="480">
        <v>10.685793778490908</v>
      </c>
      <c r="AA22" s="9"/>
      <c r="AB22" s="479">
        <v>10.685793778490908</v>
      </c>
      <c r="AC22" s="16" t="e">
        <f ca="1">_xll.qlSimpleQuoteSetValue(Trigger,F22,AB22/10000)</f>
        <v>#NAME?</v>
      </c>
      <c r="AD22" s="5"/>
      <c r="AE22" s="166"/>
      <c r="AF22" s="166"/>
      <c r="AG22" s="166"/>
      <c r="AH22" s="166"/>
      <c r="AI22" s="166" t="str">
        <f t="shared" si="4"/>
        <v>14Y</v>
      </c>
      <c r="AJ22" s="488" t="e">
        <f>((Swap6M_MKT!AB23-Swap3MAnnual_MKT!AB23)*100-AB22)/10000</f>
        <v>#NUM!</v>
      </c>
    </row>
    <row r="23" spans="1:36" x14ac:dyDescent="0.2">
      <c r="A23" s="283"/>
      <c r="B23" s="174" t="s">
        <v>53</v>
      </c>
      <c r="C23" s="208" t="str">
        <f t="shared" si="5"/>
        <v>3L</v>
      </c>
      <c r="D23" s="256" t="str">
        <f t="shared" si="6"/>
        <v>6L</v>
      </c>
      <c r="E23" s="207" t="str">
        <f t="shared" si="0"/>
        <v>GBP3L6L15Y_Quote</v>
      </c>
      <c r="F23" s="207" t="e">
        <f ca="1">_xll.qlSimpleQuote(Trigger,E23,ObjectOverwrite,Permanent,RateTickValue)</f>
        <v>#NAME?</v>
      </c>
      <c r="G23" s="186" t="e">
        <f ca="1">_xll.ohRangeRetrieveError(F23)</f>
        <v>#NAME?</v>
      </c>
      <c r="H23" s="478"/>
      <c r="N23" s="15">
        <v>15</v>
      </c>
      <c r="O23" s="23" t="s">
        <v>53</v>
      </c>
      <c r="P23" s="22" t="str">
        <v>3L</v>
      </c>
      <c r="Q23" s="22" t="str">
        <v>6L</v>
      </c>
      <c r="R23" s="21" t="str">
        <f t="shared" si="1"/>
        <v>GBP3L6L15Y</v>
      </c>
      <c r="S23" s="214" t="str">
        <v>GBP3L6L15Y=ICAP</v>
      </c>
      <c r="T23" s="482">
        <v>8.625</v>
      </c>
      <c r="U23" s="482">
        <v>11.625</v>
      </c>
      <c r="V23" s="482">
        <f t="shared" si="2"/>
        <v>10.125</v>
      </c>
      <c r="W23" s="17" t="b">
        <f t="shared" si="3"/>
        <v>1</v>
      </c>
      <c r="X23" s="489" t="e">
        <f ca="1"/>
        <v>#NAME?</v>
      </c>
      <c r="Y23" s="9"/>
      <c r="Z23" s="480">
        <v>10.125</v>
      </c>
      <c r="AA23" s="9"/>
      <c r="AB23" s="479">
        <v>10.125</v>
      </c>
      <c r="AC23" s="16" t="e">
        <f ca="1">_xll.qlSimpleQuoteSetValue(Trigger,F23,AB23/10000)</f>
        <v>#NAME?</v>
      </c>
      <c r="AD23" s="5"/>
      <c r="AE23" s="166"/>
      <c r="AF23" s="166"/>
      <c r="AG23" s="166"/>
      <c r="AH23" s="166"/>
      <c r="AI23" s="166" t="str">
        <f t="shared" si="4"/>
        <v>15Y</v>
      </c>
      <c r="AJ23" s="488" t="e">
        <f>((Swap6M_MKT!AB24-Swap3MAnnual_MKT!AB24)*100-AB23)/10000</f>
        <v>#NUM!</v>
      </c>
    </row>
    <row r="24" spans="1:36" x14ac:dyDescent="0.2">
      <c r="A24" s="283"/>
      <c r="B24" s="174" t="s">
        <v>116</v>
      </c>
      <c r="C24" s="208" t="str">
        <f t="shared" si="5"/>
        <v>3L</v>
      </c>
      <c r="D24" s="256" t="str">
        <f t="shared" si="6"/>
        <v>6L</v>
      </c>
      <c r="E24" s="207" t="str">
        <f t="shared" si="0"/>
        <v>GBP3L6L16Y_Quote</v>
      </c>
      <c r="F24" s="207" t="e">
        <f ca="1">_xll.qlSimpleQuote(Trigger,E24,ObjectOverwrite,Permanent,RateTickValue)</f>
        <v>#NAME?</v>
      </c>
      <c r="G24" s="186" t="e">
        <f ca="1">_xll.ohRangeRetrieveError(F24)</f>
        <v>#NAME?</v>
      </c>
      <c r="H24" s="478"/>
      <c r="N24" s="15">
        <v>16</v>
      </c>
      <c r="O24" s="23" t="s">
        <v>116</v>
      </c>
      <c r="P24" s="22" t="str">
        <v>3L</v>
      </c>
      <c r="Q24" s="22" t="str">
        <v>6L</v>
      </c>
      <c r="R24" s="21" t="str">
        <f t="shared" si="1"/>
        <v>GBP3L6L16Y</v>
      </c>
      <c r="S24" s="214" t="str">
        <v>GBP3L6L16Y=ICAP</v>
      </c>
      <c r="T24" s="482" t="s">
        <v>0</v>
      </c>
      <c r="U24" s="482" t="s">
        <v>0</v>
      </c>
      <c r="V24" s="482" t="e">
        <f t="shared" si="2"/>
        <v>#NUM!</v>
      </c>
      <c r="W24" s="17" t="b">
        <f t="shared" si="3"/>
        <v>0</v>
      </c>
      <c r="X24" s="489" t="e">
        <f ca="1"/>
        <v>#NAME?</v>
      </c>
      <c r="Y24" s="9"/>
      <c r="Z24" s="480">
        <v>9.6501652246443701</v>
      </c>
      <c r="AA24" s="9"/>
      <c r="AB24" s="479">
        <v>9.6501652246443701</v>
      </c>
      <c r="AC24" s="16" t="e">
        <f ca="1">_xll.qlSimpleQuoteSetValue(Trigger,F24,AB24/10000)</f>
        <v>#NAME?</v>
      </c>
      <c r="AD24" s="5"/>
      <c r="AE24" s="166"/>
      <c r="AF24" s="166"/>
      <c r="AG24" s="166"/>
      <c r="AH24" s="166"/>
      <c r="AI24" s="166" t="str">
        <f t="shared" si="4"/>
        <v>16Y</v>
      </c>
      <c r="AJ24" s="488" t="e">
        <f>((Swap6M_MKT!AB25-Swap3MAnnual_MKT!AB25)*100-AB24)/10000</f>
        <v>#NUM!</v>
      </c>
    </row>
    <row r="25" spans="1:36" x14ac:dyDescent="0.2">
      <c r="A25" s="283"/>
      <c r="B25" s="174" t="s">
        <v>115</v>
      </c>
      <c r="C25" s="208" t="str">
        <f t="shared" si="5"/>
        <v>3L</v>
      </c>
      <c r="D25" s="256" t="str">
        <f t="shared" si="6"/>
        <v>6L</v>
      </c>
      <c r="E25" s="207" t="str">
        <f t="shared" si="0"/>
        <v>GBP3L6L17Y_Quote</v>
      </c>
      <c r="F25" s="207" t="e">
        <f ca="1">_xll.qlSimpleQuote(Trigger,E25,ObjectOverwrite,Permanent,RateTickValue)</f>
        <v>#NAME?</v>
      </c>
      <c r="G25" s="186" t="e">
        <f ca="1">_xll.ohRangeRetrieveError(F25)</f>
        <v>#NAME?</v>
      </c>
      <c r="H25" s="478"/>
      <c r="N25" s="15">
        <v>17</v>
      </c>
      <c r="O25" s="23" t="s">
        <v>115</v>
      </c>
      <c r="P25" s="22" t="str">
        <v>3L</v>
      </c>
      <c r="Q25" s="22" t="str">
        <v>6L</v>
      </c>
      <c r="R25" s="21" t="str">
        <f t="shared" si="1"/>
        <v>GBP3L6L17Y</v>
      </c>
      <c r="S25" s="214" t="str">
        <v>GBP3L6L17Y=ICAP</v>
      </c>
      <c r="T25" s="482" t="s">
        <v>0</v>
      </c>
      <c r="U25" s="482" t="s">
        <v>0</v>
      </c>
      <c r="V25" s="482" t="e">
        <f t="shared" si="2"/>
        <v>#NUM!</v>
      </c>
      <c r="W25" s="17" t="b">
        <f t="shared" si="3"/>
        <v>0</v>
      </c>
      <c r="X25" s="489" t="e">
        <f ca="1"/>
        <v>#NAME?</v>
      </c>
      <c r="Y25" s="9"/>
      <c r="Z25" s="480">
        <v>9.2557644756372213</v>
      </c>
      <c r="AA25" s="9"/>
      <c r="AB25" s="479">
        <v>9.2557644756372213</v>
      </c>
      <c r="AC25" s="16" t="e">
        <f ca="1">_xll.qlSimpleQuoteSetValue(Trigger,F25,AB25/10000)</f>
        <v>#NAME?</v>
      </c>
      <c r="AD25" s="5"/>
      <c r="AE25" s="166"/>
      <c r="AF25" s="166"/>
      <c r="AG25" s="166"/>
      <c r="AH25" s="166"/>
      <c r="AI25" s="166" t="str">
        <f t="shared" si="4"/>
        <v>17Y</v>
      </c>
      <c r="AJ25" s="488" t="e">
        <f>((Swap6M_MKT!AB26-Swap3MAnnual_MKT!AB26)*100-AB25)/10000</f>
        <v>#NUM!</v>
      </c>
    </row>
    <row r="26" spans="1:36" x14ac:dyDescent="0.2">
      <c r="A26" s="283"/>
      <c r="B26" s="174" t="s">
        <v>114</v>
      </c>
      <c r="C26" s="208" t="str">
        <f t="shared" si="5"/>
        <v>3L</v>
      </c>
      <c r="D26" s="256" t="str">
        <f t="shared" si="6"/>
        <v>6L</v>
      </c>
      <c r="E26" s="207" t="str">
        <f t="shared" si="0"/>
        <v>GBP3L6L18Y_Quote</v>
      </c>
      <c r="F26" s="207" t="e">
        <f ca="1">_xll.qlSimpleQuote(Trigger,E26,ObjectOverwrite,Permanent,RateTickValue)</f>
        <v>#NAME?</v>
      </c>
      <c r="G26" s="186" t="e">
        <f ca="1">_xll.ohRangeRetrieveError(F26)</f>
        <v>#NAME?</v>
      </c>
      <c r="H26" s="478"/>
      <c r="N26" s="15">
        <v>18</v>
      </c>
      <c r="O26" s="23" t="s">
        <v>114</v>
      </c>
      <c r="P26" s="22" t="str">
        <v>3L</v>
      </c>
      <c r="Q26" s="22" t="str">
        <v>6L</v>
      </c>
      <c r="R26" s="21" t="str">
        <f t="shared" si="1"/>
        <v>GBP3L6L18Y</v>
      </c>
      <c r="S26" s="214" t="str">
        <v>GBP3L6L18Y=ICAP</v>
      </c>
      <c r="T26" s="482" t="s">
        <v>0</v>
      </c>
      <c r="U26" s="482" t="s">
        <v>0</v>
      </c>
      <c r="V26" s="482" t="e">
        <f t="shared" si="2"/>
        <v>#NUM!</v>
      </c>
      <c r="W26" s="17" t="b">
        <f t="shared" si="3"/>
        <v>0</v>
      </c>
      <c r="X26" s="489" t="e">
        <f ca="1"/>
        <v>#NAME?</v>
      </c>
      <c r="Y26" s="9"/>
      <c r="Z26" s="480">
        <v>8.9237811143078858</v>
      </c>
      <c r="AA26" s="9"/>
      <c r="AB26" s="479">
        <v>8.9237811143078858</v>
      </c>
      <c r="AC26" s="16" t="e">
        <f ca="1">_xll.qlSimpleQuoteSetValue(Trigger,F26,AB26/10000)</f>
        <v>#NAME?</v>
      </c>
      <c r="AD26" s="5"/>
      <c r="AE26" s="166"/>
      <c r="AF26" s="166"/>
      <c r="AG26" s="166"/>
      <c r="AH26" s="166"/>
      <c r="AI26" s="166" t="str">
        <f t="shared" si="4"/>
        <v>18Y</v>
      </c>
      <c r="AJ26" s="488" t="e">
        <f>((Swap6M_MKT!AB27-Swap3MAnnual_MKT!AB27)*100-AB26)/10000</f>
        <v>#NUM!</v>
      </c>
    </row>
    <row r="27" spans="1:36" x14ac:dyDescent="0.2">
      <c r="A27" s="283"/>
      <c r="B27" s="174" t="s">
        <v>113</v>
      </c>
      <c r="C27" s="208" t="str">
        <f t="shared" si="5"/>
        <v>3L</v>
      </c>
      <c r="D27" s="256" t="str">
        <f t="shared" si="6"/>
        <v>6L</v>
      </c>
      <c r="E27" s="207" t="str">
        <f t="shared" si="0"/>
        <v>GBP3L6L19Y_Quote</v>
      </c>
      <c r="F27" s="207" t="e">
        <f ca="1">_xll.qlSimpleQuote(Trigger,E27,ObjectOverwrite,Permanent,RateTickValue)</f>
        <v>#NAME?</v>
      </c>
      <c r="G27" s="186" t="e">
        <f ca="1">_xll.ohRangeRetrieveError(F27)</f>
        <v>#NAME?</v>
      </c>
      <c r="H27" s="478"/>
      <c r="N27" s="15">
        <v>19</v>
      </c>
      <c r="O27" s="23" t="s">
        <v>113</v>
      </c>
      <c r="P27" s="22" t="str">
        <v>3L</v>
      </c>
      <c r="Q27" s="22" t="str">
        <v>6L</v>
      </c>
      <c r="R27" s="21" t="str">
        <f t="shared" si="1"/>
        <v>GBP3L6L19Y</v>
      </c>
      <c r="S27" s="214" t="str">
        <v>GBP3L6L19Y=ICAP</v>
      </c>
      <c r="T27" s="482" t="s">
        <v>0</v>
      </c>
      <c r="U27" s="482" t="s">
        <v>0</v>
      </c>
      <c r="V27" s="482" t="e">
        <f t="shared" si="2"/>
        <v>#NUM!</v>
      </c>
      <c r="W27" s="17" t="b">
        <f t="shared" si="3"/>
        <v>0</v>
      </c>
      <c r="X27" s="489" t="e">
        <f ca="1"/>
        <v>#NAME?</v>
      </c>
      <c r="Y27" s="9"/>
      <c r="Z27" s="480">
        <v>8.6361985019857013</v>
      </c>
      <c r="AA27" s="9"/>
      <c r="AB27" s="479">
        <v>8.6361985019857013</v>
      </c>
      <c r="AC27" s="16" t="e">
        <f ca="1">_xll.qlSimpleQuoteSetValue(Trigger,F27,AB27/10000)</f>
        <v>#NAME?</v>
      </c>
      <c r="AD27" s="5"/>
      <c r="AE27" s="166"/>
      <c r="AF27" s="166"/>
      <c r="AG27" s="166"/>
      <c r="AH27" s="166"/>
      <c r="AI27" s="166" t="str">
        <f t="shared" si="4"/>
        <v>19Y</v>
      </c>
      <c r="AJ27" s="488" t="e">
        <f>((Swap6M_MKT!AB28-Swap3MAnnual_MKT!AB28)*100-AB27)/10000</f>
        <v>#NUM!</v>
      </c>
    </row>
    <row r="28" spans="1:36" x14ac:dyDescent="0.2">
      <c r="A28" s="283"/>
      <c r="B28" s="174" t="s">
        <v>52</v>
      </c>
      <c r="C28" s="208" t="str">
        <f t="shared" si="5"/>
        <v>3L</v>
      </c>
      <c r="D28" s="256" t="str">
        <f t="shared" si="6"/>
        <v>6L</v>
      </c>
      <c r="E28" s="207" t="str">
        <f t="shared" si="0"/>
        <v>GBP3L6L20Y_Quote</v>
      </c>
      <c r="F28" s="207" t="e">
        <f ca="1">_xll.qlSimpleQuote(Trigger,E28,ObjectOverwrite,Permanent,RateTickValue)</f>
        <v>#NAME?</v>
      </c>
      <c r="G28" s="186" t="e">
        <f ca="1">_xll.ohRangeRetrieveError(F28)</f>
        <v>#NAME?</v>
      </c>
      <c r="H28" s="478"/>
      <c r="N28" s="15">
        <v>20</v>
      </c>
      <c r="O28" s="23" t="s">
        <v>52</v>
      </c>
      <c r="P28" s="22" t="str">
        <v>3L</v>
      </c>
      <c r="Q28" s="22" t="str">
        <v>6L</v>
      </c>
      <c r="R28" s="21" t="str">
        <f t="shared" si="1"/>
        <v>GBP3L6L20Y</v>
      </c>
      <c r="S28" s="214" t="str">
        <v>GBP3L6L20Y=ICAP</v>
      </c>
      <c r="T28" s="482">
        <v>6.875</v>
      </c>
      <c r="U28" s="482">
        <v>9.875</v>
      </c>
      <c r="V28" s="482">
        <f t="shared" si="2"/>
        <v>8.375</v>
      </c>
      <c r="W28" s="17" t="b">
        <f t="shared" si="3"/>
        <v>1</v>
      </c>
      <c r="X28" s="489" t="e">
        <f ca="1"/>
        <v>#NAME?</v>
      </c>
      <c r="Y28" s="9"/>
      <c r="Z28" s="480">
        <v>8.375</v>
      </c>
      <c r="AA28" s="9"/>
      <c r="AB28" s="479">
        <v>8.375</v>
      </c>
      <c r="AC28" s="16" t="e">
        <f ca="1">_xll.qlSimpleQuoteSetValue(Trigger,F28,AB28/10000)</f>
        <v>#NAME?</v>
      </c>
      <c r="AD28" s="5"/>
      <c r="AE28" s="166"/>
      <c r="AF28" s="166"/>
      <c r="AG28" s="166"/>
      <c r="AH28" s="166"/>
      <c r="AI28" s="166" t="str">
        <f t="shared" si="4"/>
        <v>20Y</v>
      </c>
      <c r="AJ28" s="488" t="e">
        <f>((Swap6M_MKT!AB29-Swap3MAnnual_MKT!AB29)*100-AB28)/10000</f>
        <v>#NUM!</v>
      </c>
    </row>
    <row r="29" spans="1:36" x14ac:dyDescent="0.2">
      <c r="A29" s="283"/>
      <c r="B29" s="174" t="s">
        <v>112</v>
      </c>
      <c r="C29" s="208" t="str">
        <f t="shared" si="5"/>
        <v>3L</v>
      </c>
      <c r="D29" s="256" t="str">
        <f t="shared" si="6"/>
        <v>6L</v>
      </c>
      <c r="E29" s="207" t="str">
        <f t="shared" si="0"/>
        <v>GBP3L6L21Y_Quote</v>
      </c>
      <c r="F29" s="207" t="e">
        <f ca="1">_xll.qlSimpleQuote(Trigger,E29,ObjectOverwrite,Permanent,RateTickValue)</f>
        <v>#NAME?</v>
      </c>
      <c r="G29" s="186" t="e">
        <f ca="1">_xll.ohRangeRetrieveError(F29)</f>
        <v>#NAME?</v>
      </c>
      <c r="H29" s="478"/>
      <c r="N29" s="15">
        <v>21</v>
      </c>
      <c r="O29" s="23" t="s">
        <v>112</v>
      </c>
      <c r="P29" s="22" t="str">
        <v>3L</v>
      </c>
      <c r="Q29" s="22" t="str">
        <v>6L</v>
      </c>
      <c r="R29" s="21" t="str">
        <f t="shared" si="1"/>
        <v>GBP3L6L21Y</v>
      </c>
      <c r="S29" s="214" t="str">
        <v>GBP3L6L21Y=ICAP</v>
      </c>
      <c r="T29" s="482" t="s">
        <v>0</v>
      </c>
      <c r="U29" s="482" t="s">
        <v>0</v>
      </c>
      <c r="V29" s="482" t="e">
        <f t="shared" si="2"/>
        <v>#NUM!</v>
      </c>
      <c r="W29" s="17" t="b">
        <f t="shared" si="3"/>
        <v>0</v>
      </c>
      <c r="X29" s="489" t="e">
        <f ca="1"/>
        <v>#NAME?</v>
      </c>
      <c r="Y29" s="9"/>
      <c r="Z29" s="480">
        <v>8.1254954753469537</v>
      </c>
      <c r="AA29" s="9"/>
      <c r="AB29" s="479">
        <v>8.1254954753469537</v>
      </c>
      <c r="AC29" s="16" t="e">
        <f ca="1">_xll.qlSimpleQuoteSetValue(Trigger,F29,AB29/10000)</f>
        <v>#NAME?</v>
      </c>
      <c r="AD29" s="5"/>
      <c r="AE29" s="166"/>
      <c r="AF29" s="166"/>
      <c r="AG29" s="166"/>
      <c r="AH29" s="166"/>
      <c r="AI29" s="166" t="str">
        <f t="shared" si="4"/>
        <v>21Y</v>
      </c>
      <c r="AJ29" s="488" t="e">
        <f>((Swap6M_MKT!AB30-Swap3MAnnual_MKT!AB30)*100-AB29)/10000</f>
        <v>#NUM!</v>
      </c>
    </row>
    <row r="30" spans="1:36" x14ac:dyDescent="0.2">
      <c r="A30" s="283"/>
      <c r="B30" s="174" t="s">
        <v>111</v>
      </c>
      <c r="C30" s="208" t="str">
        <f t="shared" si="5"/>
        <v>3L</v>
      </c>
      <c r="D30" s="256" t="str">
        <f t="shared" si="6"/>
        <v>6L</v>
      </c>
      <c r="E30" s="207" t="str">
        <f t="shared" si="0"/>
        <v>GBP3L6L22Y_Quote</v>
      </c>
      <c r="F30" s="207" t="e">
        <f ca="1">_xll.qlSimpleQuote(Trigger,E30,ObjectOverwrite,Permanent,RateTickValue)</f>
        <v>#NAME?</v>
      </c>
      <c r="G30" s="186" t="e">
        <f ca="1">_xll.ohRangeRetrieveError(F30)</f>
        <v>#NAME?</v>
      </c>
      <c r="H30" s="478"/>
      <c r="N30" s="15">
        <v>22</v>
      </c>
      <c r="O30" s="23" t="s">
        <v>111</v>
      </c>
      <c r="P30" s="22" t="str">
        <v>3L</v>
      </c>
      <c r="Q30" s="22" t="str">
        <v>6L</v>
      </c>
      <c r="R30" s="21" t="str">
        <f t="shared" si="1"/>
        <v>GBP3L6L22Y</v>
      </c>
      <c r="S30" s="214" t="str">
        <v>GBP3L6L22Y=ICAP</v>
      </c>
      <c r="T30" s="482" t="s">
        <v>0</v>
      </c>
      <c r="U30" s="482" t="s">
        <v>0</v>
      </c>
      <c r="V30" s="482" t="e">
        <f t="shared" si="2"/>
        <v>#NUM!</v>
      </c>
      <c r="W30" s="17" t="b">
        <f t="shared" si="3"/>
        <v>0</v>
      </c>
      <c r="X30" s="489" t="e">
        <f ca="1"/>
        <v>#NAME?</v>
      </c>
      <c r="Y30" s="9"/>
      <c r="Z30" s="480">
        <v>7.8863008176900768</v>
      </c>
      <c r="AA30" s="9"/>
      <c r="AB30" s="479">
        <v>7.8863008176900768</v>
      </c>
      <c r="AC30" s="16" t="e">
        <f ca="1">_xll.qlSimpleQuoteSetValue(Trigger,F30,AB30/10000)</f>
        <v>#NAME?</v>
      </c>
      <c r="AD30" s="5"/>
      <c r="AE30" s="166"/>
      <c r="AF30" s="166"/>
      <c r="AG30" s="166"/>
      <c r="AH30" s="166"/>
      <c r="AI30" s="166" t="str">
        <f t="shared" si="4"/>
        <v>22Y</v>
      </c>
      <c r="AJ30" s="488" t="e">
        <f>((Swap6M_MKT!AB31-Swap3MAnnual_MKT!AB31)*100-AB30)/10000</f>
        <v>#NUM!</v>
      </c>
    </row>
    <row r="31" spans="1:36" x14ac:dyDescent="0.2">
      <c r="A31" s="283"/>
      <c r="B31" s="174" t="s">
        <v>110</v>
      </c>
      <c r="C31" s="208" t="str">
        <f t="shared" si="5"/>
        <v>3L</v>
      </c>
      <c r="D31" s="256" t="str">
        <f t="shared" si="6"/>
        <v>6L</v>
      </c>
      <c r="E31" s="207" t="str">
        <f t="shared" si="0"/>
        <v>GBP3L6L23Y_Quote</v>
      </c>
      <c r="F31" s="207" t="e">
        <f ca="1">_xll.qlSimpleQuote(Trigger,E31,ObjectOverwrite,Permanent,RateTickValue)</f>
        <v>#NAME?</v>
      </c>
      <c r="G31" s="186" t="e">
        <f ca="1">_xll.ohRangeRetrieveError(F31)</f>
        <v>#NAME?</v>
      </c>
      <c r="H31" s="478"/>
      <c r="N31" s="15">
        <v>23</v>
      </c>
      <c r="O31" s="23" t="s">
        <v>110</v>
      </c>
      <c r="P31" s="22" t="str">
        <v>3L</v>
      </c>
      <c r="Q31" s="22" t="str">
        <v>6L</v>
      </c>
      <c r="R31" s="21" t="str">
        <f t="shared" si="1"/>
        <v>GBP3L6L23Y</v>
      </c>
      <c r="S31" s="214" t="str">
        <v>GBP3L6L23Y=ICAP</v>
      </c>
      <c r="T31" s="482" t="s">
        <v>0</v>
      </c>
      <c r="U31" s="482" t="s">
        <v>0</v>
      </c>
      <c r="V31" s="482" t="e">
        <f t="shared" si="2"/>
        <v>#NUM!</v>
      </c>
      <c r="W31" s="17" t="b">
        <f t="shared" si="3"/>
        <v>0</v>
      </c>
      <c r="X31" s="489" t="e">
        <f ca="1"/>
        <v>#NAME?</v>
      </c>
      <c r="Y31" s="9"/>
      <c r="Z31" s="480">
        <v>7.6593584223597242</v>
      </c>
      <c r="AA31" s="9"/>
      <c r="AB31" s="479">
        <v>7.6593584223597242</v>
      </c>
      <c r="AC31" s="16" t="e">
        <f ca="1">_xll.qlSimpleQuoteSetValue(Trigger,F31,AB31/10000)</f>
        <v>#NAME?</v>
      </c>
      <c r="AD31" s="5"/>
      <c r="AE31" s="166"/>
      <c r="AF31" s="166"/>
      <c r="AG31" s="166"/>
      <c r="AH31" s="166"/>
      <c r="AI31" s="166" t="str">
        <f t="shared" si="4"/>
        <v>23Y</v>
      </c>
      <c r="AJ31" s="488" t="e">
        <f>((Swap6M_MKT!AB32-Swap3MAnnual_MKT!AB32)*100-AB31)/10000</f>
        <v>#NUM!</v>
      </c>
    </row>
    <row r="32" spans="1:36" x14ac:dyDescent="0.2">
      <c r="A32" s="283"/>
      <c r="B32" s="174" t="s">
        <v>109</v>
      </c>
      <c r="C32" s="208" t="str">
        <f t="shared" si="5"/>
        <v>3L</v>
      </c>
      <c r="D32" s="256" t="str">
        <f t="shared" si="6"/>
        <v>6L</v>
      </c>
      <c r="E32" s="207" t="str">
        <f t="shared" si="0"/>
        <v>GBP3L6L24Y_Quote</v>
      </c>
      <c r="F32" s="207" t="e">
        <f ca="1">_xll.qlSimpleQuote(Trigger,E32,ObjectOverwrite,Permanent,RateTickValue)</f>
        <v>#NAME?</v>
      </c>
      <c r="G32" s="186" t="e">
        <f ca="1">_xll.ohRangeRetrieveError(F32)</f>
        <v>#NAME?</v>
      </c>
      <c r="H32" s="478"/>
      <c r="N32" s="15">
        <v>24</v>
      </c>
      <c r="O32" s="23" t="s">
        <v>109</v>
      </c>
      <c r="P32" s="22" t="str">
        <v>3L</v>
      </c>
      <c r="Q32" s="22" t="str">
        <v>6L</v>
      </c>
      <c r="R32" s="21" t="str">
        <f t="shared" si="1"/>
        <v>GBP3L6L24Y</v>
      </c>
      <c r="S32" s="214" t="str">
        <v>GBP3L6L24Y=ICAP</v>
      </c>
      <c r="T32" s="482" t="s">
        <v>0</v>
      </c>
      <c r="U32" s="482" t="s">
        <v>0</v>
      </c>
      <c r="V32" s="482" t="e">
        <f t="shared" si="2"/>
        <v>#NUM!</v>
      </c>
      <c r="W32" s="17" t="b">
        <f t="shared" si="3"/>
        <v>0</v>
      </c>
      <c r="X32" s="489" t="e">
        <f ca="1"/>
        <v>#NAME?</v>
      </c>
      <c r="Y32" s="9"/>
      <c r="Z32" s="480">
        <v>7.4466106846862479</v>
      </c>
      <c r="AA32" s="9"/>
      <c r="AB32" s="479">
        <v>7.4466106846862479</v>
      </c>
      <c r="AC32" s="16" t="e">
        <f ca="1">_xll.qlSimpleQuoteSetValue(Trigger,F32,AB32/10000)</f>
        <v>#NAME?</v>
      </c>
      <c r="AD32" s="5"/>
      <c r="AE32" s="166"/>
      <c r="AF32" s="166"/>
      <c r="AG32" s="166"/>
      <c r="AH32" s="166"/>
      <c r="AI32" s="166" t="str">
        <f t="shared" si="4"/>
        <v>24Y</v>
      </c>
      <c r="AJ32" s="488" t="e">
        <f>((Swap6M_MKT!AB33-Swap3MAnnual_MKT!AB33)*100-AB32)/10000</f>
        <v>#NUM!</v>
      </c>
    </row>
    <row r="33" spans="1:36" x14ac:dyDescent="0.2">
      <c r="A33" s="283"/>
      <c r="B33" s="174" t="s">
        <v>51</v>
      </c>
      <c r="C33" s="208" t="str">
        <f t="shared" si="5"/>
        <v>3L</v>
      </c>
      <c r="D33" s="256" t="str">
        <f t="shared" si="6"/>
        <v>6L</v>
      </c>
      <c r="E33" s="207" t="str">
        <f t="shared" si="0"/>
        <v>GBP3L6L25Y_Quote</v>
      </c>
      <c r="F33" s="207" t="e">
        <f ca="1">_xll.qlSimpleQuote(Trigger,E33,ObjectOverwrite,Permanent,RateTickValue)</f>
        <v>#NAME?</v>
      </c>
      <c r="G33" s="186" t="e">
        <f ca="1">_xll.ohRangeRetrieveError(F33)</f>
        <v>#NAME?</v>
      </c>
      <c r="H33" s="478"/>
      <c r="N33" s="15">
        <v>25</v>
      </c>
      <c r="O33" s="23" t="s">
        <v>51</v>
      </c>
      <c r="P33" s="22" t="str">
        <v>3L</v>
      </c>
      <c r="Q33" s="22" t="str">
        <v>6L</v>
      </c>
      <c r="R33" s="21" t="str">
        <f t="shared" si="1"/>
        <v>GBP3L6L25Y</v>
      </c>
      <c r="S33" s="214" t="str">
        <v>GBP3L6L25Y=ICAP</v>
      </c>
      <c r="T33" s="482">
        <v>5.75</v>
      </c>
      <c r="U33" s="482">
        <v>8.75</v>
      </c>
      <c r="V33" s="482">
        <f t="shared" si="2"/>
        <v>7.25</v>
      </c>
      <c r="W33" s="17" t="b">
        <f t="shared" si="3"/>
        <v>1</v>
      </c>
      <c r="X33" s="489" t="e">
        <f ca="1"/>
        <v>#NAME?</v>
      </c>
      <c r="Y33" s="9"/>
      <c r="Z33" s="480">
        <v>7.25</v>
      </c>
      <c r="AA33" s="9"/>
      <c r="AB33" s="479">
        <v>7.25</v>
      </c>
      <c r="AC33" s="16" t="e">
        <f ca="1">_xll.qlSimpleQuoteSetValue(Trigger,F33,AB33/10000)</f>
        <v>#NAME?</v>
      </c>
      <c r="AD33" s="5"/>
      <c r="AE33" s="166"/>
      <c r="AF33" s="166"/>
      <c r="AG33" s="166"/>
      <c r="AH33" s="166"/>
      <c r="AI33" s="166" t="str">
        <f t="shared" si="4"/>
        <v>25Y</v>
      </c>
      <c r="AJ33" s="488" t="e">
        <f>((Swap6M_MKT!AB34-Swap3MAnnual_MKT!AB34)*100-AB33)/10000</f>
        <v>#NUM!</v>
      </c>
    </row>
    <row r="34" spans="1:36" x14ac:dyDescent="0.2">
      <c r="A34" s="283"/>
      <c r="B34" s="174" t="s">
        <v>108</v>
      </c>
      <c r="C34" s="208" t="str">
        <f t="shared" si="5"/>
        <v>3L</v>
      </c>
      <c r="D34" s="256" t="str">
        <f t="shared" si="6"/>
        <v>6L</v>
      </c>
      <c r="E34" s="207" t="str">
        <f t="shared" si="0"/>
        <v>GBP3L6L26Y_Quote</v>
      </c>
      <c r="F34" s="207" t="e">
        <f ca="1">_xll.qlSimpleQuote(Trigger,E34,ObjectOverwrite,Permanent,RateTickValue)</f>
        <v>#NAME?</v>
      </c>
      <c r="G34" s="186" t="e">
        <f ca="1">_xll.ohRangeRetrieveError(F34)</f>
        <v>#NAME?</v>
      </c>
      <c r="H34" s="478"/>
      <c r="N34" s="15">
        <v>26</v>
      </c>
      <c r="O34" s="23" t="s">
        <v>108</v>
      </c>
      <c r="P34" s="22" t="str">
        <v>3L</v>
      </c>
      <c r="Q34" s="22" t="str">
        <v>6L</v>
      </c>
      <c r="R34" s="21" t="str">
        <f t="shared" si="1"/>
        <v>GBP3L6L26Y</v>
      </c>
      <c r="S34" s="214" t="str">
        <v>GBP3L6L26Y=ICAP</v>
      </c>
      <c r="T34" s="482" t="s">
        <v>0</v>
      </c>
      <c r="U34" s="482" t="s">
        <v>0</v>
      </c>
      <c r="V34" s="482" t="e">
        <f t="shared" si="2"/>
        <v>#NUM!</v>
      </c>
      <c r="W34" s="17" t="b">
        <f t="shared" si="3"/>
        <v>0</v>
      </c>
      <c r="X34" s="489" t="e">
        <f ca="1"/>
        <v>#NAME?</v>
      </c>
      <c r="Y34" s="9"/>
      <c r="Z34" s="480">
        <v>7.0708528739678167</v>
      </c>
      <c r="AA34" s="9"/>
      <c r="AB34" s="479">
        <v>7.0708528739678167</v>
      </c>
      <c r="AC34" s="16" t="e">
        <f ca="1">_xll.qlSimpleQuoteSetValue(Trigger,F34,AB34/10000)</f>
        <v>#NAME?</v>
      </c>
      <c r="AD34" s="5"/>
      <c r="AE34" s="166"/>
      <c r="AF34" s="166"/>
      <c r="AG34" s="166"/>
      <c r="AH34" s="166"/>
      <c r="AI34" s="166" t="str">
        <f t="shared" si="4"/>
        <v>26Y</v>
      </c>
      <c r="AJ34" s="488" t="e">
        <f>((Swap6M_MKT!AB35-Swap3MAnnual_MKT!AB35)*100-AB34)/10000</f>
        <v>#NUM!</v>
      </c>
    </row>
    <row r="35" spans="1:36" x14ac:dyDescent="0.2">
      <c r="A35" s="283"/>
      <c r="B35" s="174" t="s">
        <v>107</v>
      </c>
      <c r="C35" s="208" t="str">
        <f t="shared" si="5"/>
        <v>3L</v>
      </c>
      <c r="D35" s="256" t="str">
        <f t="shared" si="6"/>
        <v>6L</v>
      </c>
      <c r="E35" s="207" t="str">
        <f t="shared" si="0"/>
        <v>GBP3L6L27Y_Quote</v>
      </c>
      <c r="F35" s="207" t="e">
        <f ca="1">_xll.qlSimpleQuote(Trigger,E35,ObjectOverwrite,Permanent,RateTickValue)</f>
        <v>#NAME?</v>
      </c>
      <c r="G35" s="186" t="e">
        <f ca="1">_xll.ohRangeRetrieveError(F35)</f>
        <v>#NAME?</v>
      </c>
      <c r="H35" s="478"/>
      <c r="N35" s="15">
        <v>27</v>
      </c>
      <c r="O35" s="23" t="s">
        <v>107</v>
      </c>
      <c r="P35" s="22" t="str">
        <v>3L</v>
      </c>
      <c r="Q35" s="22" t="str">
        <v>6L</v>
      </c>
      <c r="R35" s="21" t="str">
        <f t="shared" si="1"/>
        <v>GBP3L6L27Y</v>
      </c>
      <c r="S35" s="214" t="str">
        <v>GBP3L6L27Y=ICAP</v>
      </c>
      <c r="T35" s="482" t="s">
        <v>0</v>
      </c>
      <c r="U35" s="482" t="s">
        <v>0</v>
      </c>
      <c r="V35" s="482" t="e">
        <f t="shared" si="2"/>
        <v>#NUM!</v>
      </c>
      <c r="W35" s="17" t="b">
        <f t="shared" si="3"/>
        <v>0</v>
      </c>
      <c r="X35" s="489" t="e">
        <f ca="1"/>
        <v>#NAME?</v>
      </c>
      <c r="Y35" s="9"/>
      <c r="Z35" s="480">
        <v>6.9080322536024701</v>
      </c>
      <c r="AA35" s="9"/>
      <c r="AB35" s="479">
        <v>6.9080322536024701</v>
      </c>
      <c r="AC35" s="16" t="e">
        <f ca="1">_xll.qlSimpleQuoteSetValue(Trigger,F35,AB35/10000)</f>
        <v>#NAME?</v>
      </c>
      <c r="AD35" s="5"/>
      <c r="AE35" s="166"/>
      <c r="AF35" s="166"/>
      <c r="AG35" s="166"/>
      <c r="AH35" s="166"/>
      <c r="AI35" s="166" t="str">
        <f t="shared" si="4"/>
        <v>27Y</v>
      </c>
      <c r="AJ35" s="488" t="e">
        <f>((Swap6M_MKT!AB36-Swap3MAnnual_MKT!AB36)*100-AB35)/10000</f>
        <v>#NUM!</v>
      </c>
    </row>
    <row r="36" spans="1:36" x14ac:dyDescent="0.2">
      <c r="A36" s="283"/>
      <c r="B36" s="174" t="s">
        <v>106</v>
      </c>
      <c r="C36" s="208" t="str">
        <f t="shared" si="5"/>
        <v>3L</v>
      </c>
      <c r="D36" s="256" t="str">
        <f t="shared" si="6"/>
        <v>6L</v>
      </c>
      <c r="E36" s="207" t="str">
        <f t="shared" si="0"/>
        <v>GBP3L6L28Y_Quote</v>
      </c>
      <c r="F36" s="207" t="e">
        <f ca="1">_xll.qlSimpleQuote(Trigger,E36,ObjectOverwrite,Permanent,RateTickValue)</f>
        <v>#NAME?</v>
      </c>
      <c r="G36" s="186" t="e">
        <f ca="1">_xll.ohRangeRetrieveError(F36)</f>
        <v>#NAME?</v>
      </c>
      <c r="H36" s="478"/>
      <c r="N36" s="15">
        <v>28</v>
      </c>
      <c r="O36" s="23" t="s">
        <v>106</v>
      </c>
      <c r="P36" s="22" t="str">
        <v>3L</v>
      </c>
      <c r="Q36" s="22" t="str">
        <v>6L</v>
      </c>
      <c r="R36" s="21" t="str">
        <f t="shared" si="1"/>
        <v>GBP3L6L28Y</v>
      </c>
      <c r="S36" s="214" t="str">
        <v>GBP3L6L28Y=ICAP</v>
      </c>
      <c r="T36" s="482" t="s">
        <v>0</v>
      </c>
      <c r="U36" s="482" t="s">
        <v>0</v>
      </c>
      <c r="V36" s="482" t="e">
        <f t="shared" si="2"/>
        <v>#NUM!</v>
      </c>
      <c r="W36" s="17" t="b">
        <f t="shared" si="3"/>
        <v>0</v>
      </c>
      <c r="X36" s="489" t="e">
        <f ca="1"/>
        <v>#NAME?</v>
      </c>
      <c r="Y36" s="9"/>
      <c r="Z36" s="480">
        <v>6.7597851962532154</v>
      </c>
      <c r="AA36" s="9"/>
      <c r="AB36" s="479">
        <v>6.7597851962532154</v>
      </c>
      <c r="AC36" s="16" t="e">
        <f ca="1">_xll.qlSimpleQuoteSetValue(Trigger,F36,AB36/10000)</f>
        <v>#NAME?</v>
      </c>
      <c r="AD36" s="5"/>
      <c r="AE36" s="166"/>
      <c r="AF36" s="166"/>
      <c r="AG36" s="166"/>
      <c r="AH36" s="166"/>
      <c r="AI36" s="166" t="str">
        <f t="shared" si="4"/>
        <v>28Y</v>
      </c>
      <c r="AJ36" s="488" t="e">
        <f>((Swap6M_MKT!AB37-Swap3MAnnual_MKT!AB37)*100-AB36)/10000</f>
        <v>#NUM!</v>
      </c>
    </row>
    <row r="37" spans="1:36" x14ac:dyDescent="0.2">
      <c r="A37" s="283"/>
      <c r="B37" s="174" t="s">
        <v>105</v>
      </c>
      <c r="C37" s="208" t="str">
        <f t="shared" si="5"/>
        <v>3L</v>
      </c>
      <c r="D37" s="256" t="str">
        <f t="shared" si="6"/>
        <v>6L</v>
      </c>
      <c r="E37" s="207" t="str">
        <f t="shared" si="0"/>
        <v>GBP3L6L29Y_Quote</v>
      </c>
      <c r="F37" s="207" t="e">
        <f ca="1">_xll.qlSimpleQuote(Trigger,E37,ObjectOverwrite,Permanent,RateTickValue)</f>
        <v>#NAME?</v>
      </c>
      <c r="G37" s="186" t="e">
        <f ca="1">_xll.ohRangeRetrieveError(F37)</f>
        <v>#NAME?</v>
      </c>
      <c r="H37" s="478"/>
      <c r="N37" s="15">
        <v>29</v>
      </c>
      <c r="O37" s="23" t="s">
        <v>105</v>
      </c>
      <c r="P37" s="22" t="str">
        <v>3L</v>
      </c>
      <c r="Q37" s="22" t="str">
        <v>6L</v>
      </c>
      <c r="R37" s="21" t="str">
        <f t="shared" si="1"/>
        <v>GBP3L6L29Y</v>
      </c>
      <c r="S37" s="214" t="str">
        <v>GBP3L6L29Y=ICAP</v>
      </c>
      <c r="T37" s="482" t="s">
        <v>0</v>
      </c>
      <c r="U37" s="482" t="s">
        <v>0</v>
      </c>
      <c r="V37" s="482" t="e">
        <f t="shared" si="2"/>
        <v>#NUM!</v>
      </c>
      <c r="W37" s="17" t="b">
        <f t="shared" si="3"/>
        <v>0</v>
      </c>
      <c r="X37" s="489" t="e">
        <f ca="1"/>
        <v>#NAME?</v>
      </c>
      <c r="Y37" s="9"/>
      <c r="Z37" s="480">
        <v>6.624358759269307</v>
      </c>
      <c r="AA37" s="9"/>
      <c r="AB37" s="479">
        <v>6.624358759269307</v>
      </c>
      <c r="AC37" s="16" t="e">
        <f ca="1">_xll.qlSimpleQuoteSetValue(Trigger,F37,AB37/10000)</f>
        <v>#NAME?</v>
      </c>
      <c r="AD37" s="5"/>
      <c r="AE37" s="166"/>
      <c r="AF37" s="166"/>
      <c r="AG37" s="166"/>
      <c r="AH37" s="166"/>
      <c r="AI37" s="166" t="str">
        <f t="shared" si="4"/>
        <v>29Y</v>
      </c>
      <c r="AJ37" s="488" t="e">
        <f>((Swap6M_MKT!AB38-Swap3MAnnual_MKT!AB38)*100-AB37)/10000</f>
        <v>#NUM!</v>
      </c>
    </row>
    <row r="38" spans="1:36" x14ac:dyDescent="0.2">
      <c r="A38" s="283"/>
      <c r="B38" s="174" t="s">
        <v>50</v>
      </c>
      <c r="C38" s="208" t="str">
        <f t="shared" si="5"/>
        <v>3L</v>
      </c>
      <c r="D38" s="256" t="str">
        <f t="shared" si="6"/>
        <v>6L</v>
      </c>
      <c r="E38" s="207" t="str">
        <f t="shared" si="0"/>
        <v>GBP3L6L30Y_Quote</v>
      </c>
      <c r="F38" s="207" t="e">
        <f ca="1">_xll.qlSimpleQuote(Trigger,E38,ObjectOverwrite,Permanent,RateTickValue)</f>
        <v>#NAME?</v>
      </c>
      <c r="G38" s="186" t="e">
        <f ca="1">_xll.ohRangeRetrieveError(F38)</f>
        <v>#NAME?</v>
      </c>
      <c r="H38" s="478"/>
      <c r="N38" s="15">
        <v>30</v>
      </c>
      <c r="O38" s="23" t="s">
        <v>50</v>
      </c>
      <c r="P38" s="22" t="str">
        <v>3L</v>
      </c>
      <c r="Q38" s="22" t="str">
        <v>6L</v>
      </c>
      <c r="R38" s="21" t="str">
        <f t="shared" si="1"/>
        <v>GBP3L6L30Y</v>
      </c>
      <c r="S38" s="214" t="str">
        <v>GBP3L6L30Y=ICAP</v>
      </c>
      <c r="T38" s="482">
        <v>5</v>
      </c>
      <c r="U38" s="482">
        <v>8</v>
      </c>
      <c r="V38" s="482">
        <f t="shared" si="2"/>
        <v>6.5</v>
      </c>
      <c r="W38" s="17" t="b">
        <f t="shared" si="3"/>
        <v>1</v>
      </c>
      <c r="X38" s="481" t="e">
        <f ca="1"/>
        <v>#NAME?</v>
      </c>
      <c r="Y38" s="9"/>
      <c r="Z38" s="480">
        <v>6.5</v>
      </c>
      <c r="AA38" s="9"/>
      <c r="AB38" s="479">
        <v>6.5</v>
      </c>
      <c r="AC38" s="16" t="e">
        <f ca="1">_xll.qlSimpleQuoteSetValue(Trigger,F38,AB38/10000)</f>
        <v>#NAME?</v>
      </c>
      <c r="AD38" s="5"/>
      <c r="AE38" s="166"/>
      <c r="AF38" s="166"/>
      <c r="AG38" s="166"/>
      <c r="AH38" s="166"/>
      <c r="AI38" s="166" t="str">
        <f t="shared" si="4"/>
        <v>30Y</v>
      </c>
      <c r="AJ38" s="488" t="e">
        <f>((Swap6M_MKT!AB39-Swap3MAnnual_MKT!AB39)*100-AB38)/10000</f>
        <v>#NUM!</v>
      </c>
    </row>
    <row r="39" spans="1:36" x14ac:dyDescent="0.2">
      <c r="A39" s="283"/>
      <c r="B39" s="174" t="s">
        <v>104</v>
      </c>
      <c r="C39" s="208" t="str">
        <f t="shared" si="5"/>
        <v>3L</v>
      </c>
      <c r="D39" s="256" t="str">
        <f t="shared" si="6"/>
        <v>6L</v>
      </c>
      <c r="E39" s="207" t="str">
        <f t="shared" si="0"/>
        <v>GBP3L6L35Y_Quote</v>
      </c>
      <c r="F39" s="207" t="e">
        <f ca="1">_xll.qlSimpleQuote(Trigger,E39,ObjectOverwrite,Permanent,RateTickValue)</f>
        <v>#NAME?</v>
      </c>
      <c r="G39" s="186" t="e">
        <f ca="1">_xll.ohRangeRetrieveError(F39)</f>
        <v>#NAME?</v>
      </c>
      <c r="H39" s="478"/>
      <c r="N39" s="15">
        <v>35</v>
      </c>
      <c r="O39" s="23" t="s">
        <v>104</v>
      </c>
      <c r="P39" s="22" t="str">
        <v>3L</v>
      </c>
      <c r="Q39" s="22" t="str">
        <v>6L</v>
      </c>
      <c r="R39" s="21" t="str">
        <f t="shared" si="1"/>
        <v>GBP3L6L35Y</v>
      </c>
      <c r="S39" s="214" t="str">
        <v>GBP3L6L35Y=ICAP</v>
      </c>
      <c r="T39" s="482" t="s">
        <v>0</v>
      </c>
      <c r="U39" s="482" t="s">
        <v>0</v>
      </c>
      <c r="V39" s="482" t="e">
        <f t="shared" si="2"/>
        <v>#NUM!</v>
      </c>
      <c r="W39" s="17" t="b">
        <f t="shared" si="3"/>
        <v>0</v>
      </c>
      <c r="X39" s="481" t="e">
        <f ca="1"/>
        <v>#NAME?</v>
      </c>
      <c r="Y39" s="9"/>
      <c r="Z39" s="480">
        <v>6.0010574642906551</v>
      </c>
      <c r="AA39" s="9"/>
      <c r="AB39" s="479">
        <v>6.0010574642906551</v>
      </c>
      <c r="AC39" s="16" t="e">
        <f ca="1">_xll.qlSimpleQuoteSetValue(Trigger,F39,AB39/10000)</f>
        <v>#NAME?</v>
      </c>
      <c r="AD39" s="5"/>
      <c r="AE39" s="166"/>
      <c r="AF39" s="166"/>
      <c r="AG39" s="166"/>
      <c r="AH39" s="166"/>
      <c r="AI39" s="166" t="str">
        <f t="shared" si="4"/>
        <v>35Y</v>
      </c>
      <c r="AJ39" s="488" t="e">
        <f>((Swap6M_MKT!AB40-Swap3MAnnual_MKT!AB40)*100-AB39)/10000</f>
        <v>#NUM!</v>
      </c>
    </row>
    <row r="40" spans="1:36" x14ac:dyDescent="0.2">
      <c r="A40" s="283"/>
      <c r="B40" s="174" t="s">
        <v>103</v>
      </c>
      <c r="C40" s="208" t="str">
        <f t="shared" si="5"/>
        <v>3L</v>
      </c>
      <c r="D40" s="256" t="str">
        <f t="shared" si="6"/>
        <v>6L</v>
      </c>
      <c r="E40" s="207" t="str">
        <f t="shared" si="0"/>
        <v>GBP3L6L40Y_Quote</v>
      </c>
      <c r="F40" s="207" t="e">
        <f ca="1">_xll.qlSimpleQuote(Trigger,E40,ObjectOverwrite,Permanent,RateTickValue)</f>
        <v>#NAME?</v>
      </c>
      <c r="G40" s="186" t="e">
        <f ca="1">_xll.ohRangeRetrieveError(F40)</f>
        <v>#NAME?</v>
      </c>
      <c r="H40" s="478"/>
      <c r="N40" s="15">
        <v>40</v>
      </c>
      <c r="O40" s="23" t="s">
        <v>103</v>
      </c>
      <c r="P40" s="22" t="str">
        <v>3L</v>
      </c>
      <c r="Q40" s="22" t="str">
        <v>6L</v>
      </c>
      <c r="R40" s="21" t="str">
        <f t="shared" si="1"/>
        <v>GBP3L6L40Y</v>
      </c>
      <c r="S40" s="214" t="str">
        <v>GBP3L6L40Y=ICAP</v>
      </c>
      <c r="T40" s="482">
        <v>4.125</v>
      </c>
      <c r="U40" s="482">
        <v>7.125</v>
      </c>
      <c r="V40" s="482">
        <f t="shared" si="2"/>
        <v>5.625</v>
      </c>
      <c r="W40" s="17" t="b">
        <f t="shared" si="3"/>
        <v>1</v>
      </c>
      <c r="X40" s="481" t="e">
        <f ca="1"/>
        <v>#NAME?</v>
      </c>
      <c r="Y40" s="9"/>
      <c r="Z40" s="480">
        <v>5.625</v>
      </c>
      <c r="AA40" s="9"/>
      <c r="AB40" s="479">
        <v>5.625</v>
      </c>
      <c r="AC40" s="16" t="e">
        <f ca="1">_xll.qlSimpleQuoteSetValue(Trigger,F40,AB40/10000)</f>
        <v>#NAME?</v>
      </c>
      <c r="AD40" s="5"/>
      <c r="AE40" s="166"/>
      <c r="AF40" s="166"/>
      <c r="AG40" s="166"/>
      <c r="AH40" s="166"/>
      <c r="AI40" s="166" t="str">
        <f t="shared" si="4"/>
        <v>40Y</v>
      </c>
      <c r="AJ40" s="488" t="e">
        <f>((Swap6M_MKT!AB41-Swap3MAnnual_MKT!AB41)*100-AB40)/10000</f>
        <v>#NUM!</v>
      </c>
    </row>
    <row r="41" spans="1:36" x14ac:dyDescent="0.2">
      <c r="A41" s="283"/>
      <c r="B41" s="174" t="s">
        <v>102</v>
      </c>
      <c r="C41" s="208" t="str">
        <f t="shared" si="5"/>
        <v>3L</v>
      </c>
      <c r="D41" s="256" t="str">
        <f t="shared" si="6"/>
        <v>6L</v>
      </c>
      <c r="E41" s="207" t="str">
        <f t="shared" si="0"/>
        <v>GBP3L6L50Y_Quote</v>
      </c>
      <c r="F41" s="207" t="e">
        <f ca="1">_xll.qlSimpleQuote(Trigger,E41,ObjectOverwrite,Permanent,RateTickValue)</f>
        <v>#NAME?</v>
      </c>
      <c r="G41" s="186" t="e">
        <f ca="1">_xll.ohRangeRetrieveError(F41)</f>
        <v>#NAME?</v>
      </c>
      <c r="H41" s="478"/>
      <c r="N41" s="15">
        <v>50</v>
      </c>
      <c r="O41" s="23" t="s">
        <v>102</v>
      </c>
      <c r="P41" s="22" t="str">
        <v>3L</v>
      </c>
      <c r="Q41" s="22" t="str">
        <v>6L</v>
      </c>
      <c r="R41" s="21" t="str">
        <f t="shared" si="1"/>
        <v>GBP3L6L50Y</v>
      </c>
      <c r="S41" s="214" t="str">
        <v>GBP3L6L50Y=ICAP</v>
      </c>
      <c r="T41" s="482">
        <v>3</v>
      </c>
      <c r="U41" s="482">
        <v>7</v>
      </c>
      <c r="V41" s="482">
        <f t="shared" si="2"/>
        <v>5</v>
      </c>
      <c r="W41" s="17" t="b">
        <f t="shared" si="3"/>
        <v>1</v>
      </c>
      <c r="X41" s="481" t="e">
        <f ca="1"/>
        <v>#NAME?</v>
      </c>
      <c r="Y41" s="9"/>
      <c r="Z41" s="480">
        <v>5</v>
      </c>
      <c r="AA41" s="9"/>
      <c r="AB41" s="479">
        <v>5</v>
      </c>
      <c r="AC41" s="16" t="e">
        <f ca="1">_xll.qlSimpleQuoteSetValue(Trigger,F41,AB41/10000)</f>
        <v>#NAME?</v>
      </c>
      <c r="AD41" s="5"/>
      <c r="AE41" s="166"/>
      <c r="AF41" s="166"/>
      <c r="AG41" s="166"/>
      <c r="AH41" s="166"/>
      <c r="AI41" s="166" t="str">
        <f t="shared" si="4"/>
        <v>50Y</v>
      </c>
      <c r="AJ41" s="488" t="e">
        <f>((Swap6M_MKT!AB42-Swap3MAnnual_MKT!AB42)*100-AB41)/10000</f>
        <v>#NUM!</v>
      </c>
    </row>
    <row r="42" spans="1:36" x14ac:dyDescent="0.2">
      <c r="A42" s="283"/>
      <c r="B42" s="174" t="s">
        <v>101</v>
      </c>
      <c r="C42" s="208" t="str">
        <f t="shared" si="5"/>
        <v>3L</v>
      </c>
      <c r="D42" s="256" t="str">
        <f t="shared" si="6"/>
        <v>6L</v>
      </c>
      <c r="E42" s="207" t="str">
        <f t="shared" si="0"/>
        <v>GBP3L6L60Y_Quote</v>
      </c>
      <c r="F42" s="207" t="e">
        <f ca="1">_xll.qlSimpleQuote(Trigger,E42,ObjectOverwrite,Permanent,RateTickValue)</f>
        <v>#NAME?</v>
      </c>
      <c r="G42" s="186" t="e">
        <f ca="1">_xll.ohRangeRetrieveError(F42)</f>
        <v>#NAME?</v>
      </c>
      <c r="H42" s="478"/>
      <c r="N42" s="15">
        <v>60</v>
      </c>
      <c r="O42" s="14" t="s">
        <v>101</v>
      </c>
      <c r="P42" s="13" t="str">
        <v>3L</v>
      </c>
      <c r="Q42" s="13" t="str">
        <v>6L</v>
      </c>
      <c r="R42" s="12" t="str">
        <f t="shared" si="1"/>
        <v>GBP3L6L60Y</v>
      </c>
      <c r="S42" s="205" t="str">
        <v>GBP3L6L60Y=ICAP</v>
      </c>
      <c r="T42" s="477">
        <v>2.125</v>
      </c>
      <c r="U42" s="477">
        <v>7.125</v>
      </c>
      <c r="V42" s="477">
        <f t="shared" si="2"/>
        <v>4.625</v>
      </c>
      <c r="W42" s="7" t="b">
        <f t="shared" si="3"/>
        <v>1</v>
      </c>
      <c r="X42" s="476" t="e">
        <f ca="1"/>
        <v>#NAME?</v>
      </c>
      <c r="Y42" s="9"/>
      <c r="Z42" s="475">
        <v>4.625</v>
      </c>
      <c r="AA42" s="9"/>
      <c r="AB42" s="474">
        <v>4.625</v>
      </c>
      <c r="AC42" s="6" t="e">
        <f ca="1">_xll.qlSimpleQuoteSetValue(Trigger,F42,AB42/10000)</f>
        <v>#NAME?</v>
      </c>
      <c r="AD42" s="5"/>
      <c r="AE42" s="166"/>
      <c r="AF42" s="166"/>
      <c r="AG42" s="166"/>
      <c r="AH42" s="166"/>
      <c r="AI42" s="166" t="str">
        <f t="shared" si="4"/>
        <v>60Y</v>
      </c>
      <c r="AJ42" s="488" t="e">
        <f>((Swap6M_MKT!AB43-Swap3MAnnual_MKT!AB43)*100-AB42)/10000</f>
        <v>#NUM!</v>
      </c>
    </row>
    <row r="43" spans="1:36" ht="13.5"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F1" s="1933"/>
      <c r="G1" s="1931" t="s">
        <v>634</v>
      </c>
      <c r="N1" s="49"/>
      <c r="O1" s="48"/>
      <c r="P1" s="48"/>
      <c r="Q1" s="48"/>
      <c r="R1" s="48"/>
      <c r="S1" s="48"/>
      <c r="T1" s="48"/>
      <c r="U1" s="48"/>
      <c r="V1" s="48"/>
      <c r="W1" s="48"/>
      <c r="X1" s="48"/>
      <c r="Y1" s="48"/>
      <c r="Z1" s="48"/>
      <c r="AA1" s="48"/>
      <c r="AB1" s="48"/>
      <c r="AC1" s="48"/>
      <c r="AD1" s="47"/>
      <c r="AE1" s="166"/>
      <c r="AF1" s="166"/>
      <c r="AG1" s="166"/>
      <c r="AH1" s="166"/>
    </row>
    <row r="2" spans="1:34" x14ac:dyDescent="0.2">
      <c r="F2" s="1933" t="e">
        <f ca="1">_xll.ohTrigger(F5:F42)</f>
        <v>#NAME?</v>
      </c>
      <c r="G2" s="1931" t="s">
        <v>635</v>
      </c>
      <c r="N2" s="46"/>
      <c r="O2" s="42"/>
      <c r="P2" s="9"/>
      <c r="Q2" s="9"/>
      <c r="R2" s="9"/>
      <c r="S2" s="44" t="s">
        <v>23</v>
      </c>
      <c r="T2" s="9"/>
      <c r="U2" s="9"/>
      <c r="V2" s="9"/>
      <c r="W2" s="9"/>
      <c r="X2" s="42"/>
      <c r="Y2" s="9"/>
      <c r="Z2" s="9"/>
      <c r="AA2" s="9"/>
      <c r="AB2" s="9"/>
      <c r="AC2" s="42"/>
      <c r="AD2" s="43"/>
      <c r="AE2" s="166"/>
      <c r="AF2" s="166"/>
      <c r="AG2" s="166"/>
      <c r="AH2" s="166"/>
    </row>
    <row r="3" spans="1:34" x14ac:dyDescent="0.2">
      <c r="A3" s="487"/>
      <c r="B3" s="471"/>
      <c r="C3" s="471"/>
      <c r="D3" s="471"/>
      <c r="E3" s="485"/>
      <c r="F3" s="486"/>
      <c r="G3" s="485"/>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row>
    <row r="4" spans="1:34" ht="23.25" thickBot="1" x14ac:dyDescent="0.25">
      <c r="A4" s="283"/>
      <c r="B4" s="189" t="s">
        <v>140</v>
      </c>
      <c r="C4" s="32"/>
      <c r="D4" s="189"/>
      <c r="E4" s="229" t="str">
        <f>Currency&amp;"_010_Sw"&amp;$C$9&amp;$D$9&amp;".xml"</f>
        <v>GBP_010_Sw6L12L.xml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3"/>
      <c r="B5" s="484" t="s">
        <v>87</v>
      </c>
      <c r="C5" s="208" t="str">
        <f>VLOOKUP(Currency,$J$10:$L$14,2)</f>
        <v>6L</v>
      </c>
      <c r="D5" s="256" t="str">
        <f>VLOOKUP(Currency,$J$10:$L$14,3)</f>
        <v>12L</v>
      </c>
      <c r="E5" s="207" t="str">
        <f t="shared" ref="E5:E42" si="0">IF(ISBLANK(C5),"#",Currency&amp;$C5&amp;$D5&amp;$B5&amp;QuoteSuffix)</f>
        <v>GBP6L12L6M_Quote</v>
      </c>
      <c r="F5" s="207" t="e">
        <f ca="1">_xll.qlSimpleQuote(Trigger,E5,ObjectOverwrite,Permanent,RateTickValue)</f>
        <v>#NAME?</v>
      </c>
      <c r="G5" s="186" t="e">
        <f ca="1">_xll.ohRangeRetrieveError(F5)</f>
        <v>#NAME?</v>
      </c>
      <c r="H5" s="478"/>
      <c r="N5" s="483">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2" t="s">
        <v>0</v>
      </c>
      <c r="U5" s="482" t="s">
        <v>0</v>
      </c>
      <c r="V5" s="482" t="e">
        <f t="shared" ref="V5:V42" si="2">IF(ISERROR(AVERAGE(T5,U5)),#NUM!,AVERAGE(T5,U5))</f>
        <v>#NUM!</v>
      </c>
      <c r="W5" s="17" t="b">
        <f t="shared" ref="W5:W42" si="3">IF(ISNUMBER(V5),TRUE,FALSE)</f>
        <v>0</v>
      </c>
      <c r="X5" s="481" t="e">
        <f t="array" aca="1" ref="X5:X42" ca="1">_xll.qlInterpolationInterpolate(,S3,N5:N42,TRUE)</f>
        <v>#NAME?</v>
      </c>
      <c r="Y5" s="9"/>
      <c r="Z5" s="480">
        <v>18.064641363012839</v>
      </c>
      <c r="AA5" s="9"/>
      <c r="AB5" s="479">
        <f t="array" ref="AB5:AB42">QuoteStatic</f>
        <v>18.064641363012839</v>
      </c>
      <c r="AC5" s="16" t="e">
        <f ca="1">_xll.qlSimpleQuoteSetValue(Trigger,F5,AB5/10000)</f>
        <v>#NAME?</v>
      </c>
      <c r="AD5" s="5"/>
      <c r="AE5" s="166"/>
      <c r="AF5" s="312" t="s">
        <v>49</v>
      </c>
      <c r="AG5" s="222" t="s">
        <v>121</v>
      </c>
      <c r="AH5" s="221" t="s">
        <v>235</v>
      </c>
    </row>
    <row r="6" spans="1:34" x14ac:dyDescent="0.2">
      <c r="A6" s="283"/>
      <c r="B6" s="484" t="s">
        <v>64</v>
      </c>
      <c r="C6" s="208" t="str">
        <f t="shared" ref="C6:C42" si="4">C5</f>
        <v>6L</v>
      </c>
      <c r="D6" s="256" t="str">
        <f t="shared" ref="D6:D42" si="5">D5</f>
        <v>12L</v>
      </c>
      <c r="E6" s="207" t="str">
        <f t="shared" si="0"/>
        <v>GBP6L12L1Y_Quote</v>
      </c>
      <c r="F6" s="207" t="e">
        <f ca="1">_xll.qlSimpleQuote(Trigger,E6,ObjectOverwrite,Permanent,RateTickValue)</f>
        <v>#NAME?</v>
      </c>
      <c r="G6" s="186" t="e">
        <f ca="1">_xll.ohRangeRetrieveError(F6)</f>
        <v>#NAME?</v>
      </c>
      <c r="H6" s="478"/>
      <c r="N6" s="483">
        <v>1</v>
      </c>
      <c r="O6" s="23" t="s">
        <v>64</v>
      </c>
      <c r="P6" s="22" t="str">
        <v>6L</v>
      </c>
      <c r="Q6" s="22" t="str">
        <v>12L</v>
      </c>
      <c r="R6" s="21" t="str">
        <f t="shared" si="1"/>
        <v>GBP6L12L1Y</v>
      </c>
      <c r="S6" s="214" t="str">
        <v>GBP6L12L1Y=ICAP</v>
      </c>
      <c r="T6" s="482">
        <v>13.375</v>
      </c>
      <c r="U6" s="482">
        <v>25.375</v>
      </c>
      <c r="V6" s="482">
        <f t="shared" si="2"/>
        <v>19.375</v>
      </c>
      <c r="W6" s="17" t="b">
        <f t="shared" si="3"/>
        <v>1</v>
      </c>
      <c r="X6" s="481" t="e">
        <f ca="1"/>
        <v>#NAME?</v>
      </c>
      <c r="Y6" s="9"/>
      <c r="Z6" s="480">
        <v>19.375</v>
      </c>
      <c r="AA6" s="9"/>
      <c r="AB6" s="479">
        <v>19.375</v>
      </c>
      <c r="AC6" s="16" t="e">
        <f ca="1">_xll.qlSimpleQuoteSetValue(Trigger,F6,AB6/10000)</f>
        <v>#NAME?</v>
      </c>
      <c r="AD6" s="5"/>
      <c r="AE6" s="166"/>
      <c r="AF6" s="180" t="s">
        <v>48</v>
      </c>
      <c r="AG6" s="179" t="s">
        <v>125</v>
      </c>
      <c r="AH6" s="178" t="s">
        <v>236</v>
      </c>
    </row>
    <row r="7" spans="1:34" x14ac:dyDescent="0.2">
      <c r="A7" s="283"/>
      <c r="B7" s="484" t="s">
        <v>134</v>
      </c>
      <c r="C7" s="208" t="str">
        <f t="shared" si="4"/>
        <v>6L</v>
      </c>
      <c r="D7" s="256" t="str">
        <f t="shared" si="5"/>
        <v>12L</v>
      </c>
      <c r="E7" s="207" t="str">
        <f t="shared" si="0"/>
        <v>GBP6L12L15M_Quote</v>
      </c>
      <c r="F7" s="207" t="e">
        <f ca="1">_xll.qlSimpleQuote(Trigger,E7,ObjectOverwrite,Permanent,RateTickValue)</f>
        <v>#NAME?</v>
      </c>
      <c r="G7" s="186" t="e">
        <f ca="1">_xll.ohRangeRetrieveError(F7)</f>
        <v>#NAME?</v>
      </c>
      <c r="H7" s="478"/>
      <c r="N7" s="483">
        <v>1.25</v>
      </c>
      <c r="O7" s="23" t="s">
        <v>134</v>
      </c>
      <c r="P7" s="22" t="str">
        <v>6L</v>
      </c>
      <c r="Q7" s="22" t="str">
        <v>12L</v>
      </c>
      <c r="R7" s="21" t="str">
        <f t="shared" si="1"/>
        <v>GBP6L12L15M</v>
      </c>
      <c r="S7" s="214" t="str">
        <v>GBP6L12L15M=ICAP</v>
      </c>
      <c r="T7" s="482" t="s">
        <v>0</v>
      </c>
      <c r="U7" s="482" t="s">
        <v>0</v>
      </c>
      <c r="V7" s="482" t="e">
        <f t="shared" si="2"/>
        <v>#NUM!</v>
      </c>
      <c r="W7" s="17" t="b">
        <f t="shared" si="3"/>
        <v>0</v>
      </c>
      <c r="X7" s="481" t="e">
        <f ca="1"/>
        <v>#NAME?</v>
      </c>
      <c r="Y7" s="9"/>
      <c r="Z7" s="480">
        <v>20.048560454623395</v>
      </c>
      <c r="AA7" s="9"/>
      <c r="AB7" s="479">
        <v>20.048560454623395</v>
      </c>
      <c r="AC7" s="16" t="e">
        <f ca="1">_xll.qlSimpleQuoteSetValue(Trigger,F7,AB7/10000)</f>
        <v>#NAME?</v>
      </c>
      <c r="AD7" s="5"/>
      <c r="AE7" s="166"/>
      <c r="AF7" s="180" t="s">
        <v>43</v>
      </c>
      <c r="AG7" s="179" t="s">
        <v>121</v>
      </c>
      <c r="AH7" s="178" t="s">
        <v>235</v>
      </c>
    </row>
    <row r="8" spans="1:34" x14ac:dyDescent="0.2">
      <c r="A8" s="283"/>
      <c r="B8" s="484" t="s">
        <v>133</v>
      </c>
      <c r="C8" s="208" t="str">
        <f t="shared" si="4"/>
        <v>6L</v>
      </c>
      <c r="D8" s="256" t="str">
        <f t="shared" si="5"/>
        <v>12L</v>
      </c>
      <c r="E8" s="207" t="str">
        <f t="shared" si="0"/>
        <v>GBP6L12L18M_Quote</v>
      </c>
      <c r="F8" s="207" t="e">
        <f ca="1">_xll.qlSimpleQuote(Trigger,E8,ObjectOverwrite,Permanent,RateTickValue)</f>
        <v>#NAME?</v>
      </c>
      <c r="G8" s="186" t="e">
        <f ca="1">_xll.ohRangeRetrieveError(F8)</f>
        <v>#NAME?</v>
      </c>
      <c r="H8" s="478"/>
      <c r="N8" s="483">
        <v>1.5</v>
      </c>
      <c r="O8" s="23" t="s">
        <v>133</v>
      </c>
      <c r="P8" s="22" t="str">
        <v>6L</v>
      </c>
      <c r="Q8" s="22" t="str">
        <v>12L</v>
      </c>
      <c r="R8" s="21" t="str">
        <f t="shared" si="1"/>
        <v>GBP6L12L18M</v>
      </c>
      <c r="S8" s="214" t="str">
        <v>GBP6L12L18M=ICAP</v>
      </c>
      <c r="T8" s="482" t="s">
        <v>0</v>
      </c>
      <c r="U8" s="482" t="s">
        <v>0</v>
      </c>
      <c r="V8" s="482" t="e">
        <f t="shared" si="2"/>
        <v>#NUM!</v>
      </c>
      <c r="W8" s="17" t="b">
        <f t="shared" si="3"/>
        <v>0</v>
      </c>
      <c r="X8" s="481" t="e">
        <f ca="1"/>
        <v>#NAME?</v>
      </c>
      <c r="Y8" s="9"/>
      <c r="Z8" s="480">
        <v>20.621289848554127</v>
      </c>
      <c r="AA8" s="9"/>
      <c r="AB8" s="479">
        <v>20.621289848554127</v>
      </c>
      <c r="AC8" s="16" t="e">
        <f ca="1">_xll.qlSimpleQuoteSetValue(Trigger,F8,AB8/10000)</f>
        <v>#NAME?</v>
      </c>
      <c r="AD8" s="5"/>
      <c r="AE8" s="166"/>
      <c r="AF8" s="180" t="s">
        <v>42</v>
      </c>
      <c r="AG8" s="179" t="s">
        <v>121</v>
      </c>
      <c r="AH8" s="178" t="s">
        <v>235</v>
      </c>
    </row>
    <row r="9" spans="1:34" ht="13.5" thickBot="1" x14ac:dyDescent="0.25">
      <c r="A9" s="283"/>
      <c r="B9" s="484" t="s">
        <v>132</v>
      </c>
      <c r="C9" s="208" t="str">
        <f t="shared" si="4"/>
        <v>6L</v>
      </c>
      <c r="D9" s="256" t="str">
        <f t="shared" si="5"/>
        <v>12L</v>
      </c>
      <c r="E9" s="207" t="str">
        <f t="shared" si="0"/>
        <v>GBP6L12L21M_Quote</v>
      </c>
      <c r="F9" s="207" t="e">
        <f ca="1">_xll.qlSimpleQuote(Trigger,E9,ObjectOverwrite,Permanent,RateTickValue)</f>
        <v>#NAME?</v>
      </c>
      <c r="G9" s="186" t="e">
        <f ca="1">_xll.ohRangeRetrieveError(F9)</f>
        <v>#NAME?</v>
      </c>
      <c r="H9" s="478"/>
      <c r="N9" s="483">
        <v>1.75</v>
      </c>
      <c r="O9" s="23" t="s">
        <v>132</v>
      </c>
      <c r="P9" s="22" t="str">
        <v>6L</v>
      </c>
      <c r="Q9" s="22" t="str">
        <v>12L</v>
      </c>
      <c r="R9" s="21" t="str">
        <f t="shared" si="1"/>
        <v>GBP6L12L21M</v>
      </c>
      <c r="S9" s="214" t="str">
        <v>GBP6L12L21M=ICAP</v>
      </c>
      <c r="T9" s="482" t="s">
        <v>0</v>
      </c>
      <c r="U9" s="482" t="s">
        <v>0</v>
      </c>
      <c r="V9" s="482" t="e">
        <f t="shared" si="2"/>
        <v>#NUM!</v>
      </c>
      <c r="W9" s="17" t="b">
        <f t="shared" si="3"/>
        <v>0</v>
      </c>
      <c r="X9" s="481" t="e">
        <f ca="1"/>
        <v>#NAME?</v>
      </c>
      <c r="Y9" s="9"/>
      <c r="Z9" s="480">
        <v>21.0083743182078</v>
      </c>
      <c r="AA9" s="9"/>
      <c r="AB9" s="479">
        <v>21.0083743182078</v>
      </c>
      <c r="AC9" s="16" t="e">
        <f ca="1">_xll.qlSimpleQuoteSetValue(Trigger,F9,AB9/10000)</f>
        <v>#NAME?</v>
      </c>
      <c r="AD9" s="5"/>
      <c r="AE9" s="166"/>
      <c r="AF9" s="177" t="s">
        <v>41</v>
      </c>
      <c r="AG9" s="176" t="s">
        <v>235</v>
      </c>
      <c r="AH9" s="175" t="s">
        <v>120</v>
      </c>
    </row>
    <row r="10" spans="1:34" x14ac:dyDescent="0.2">
      <c r="A10" s="283"/>
      <c r="B10" s="174" t="s">
        <v>63</v>
      </c>
      <c r="C10" s="208" t="str">
        <f t="shared" si="4"/>
        <v>6L</v>
      </c>
      <c r="D10" s="256" t="str">
        <f t="shared" si="5"/>
        <v>12L</v>
      </c>
      <c r="E10" s="207" t="str">
        <f t="shared" si="0"/>
        <v>GBP6L12L2Y_Quote</v>
      </c>
      <c r="F10" s="207" t="e">
        <f ca="1">_xll.qlSimpleQuote(Trigger,E10,ObjectOverwrite,Permanent,RateTickValue)</f>
        <v>#NAME?</v>
      </c>
      <c r="G10" s="186" t="e">
        <f ca="1">_xll.ohRangeRetrieveError(F10)</f>
        <v>#NAME?</v>
      </c>
      <c r="H10" s="478"/>
      <c r="J10" s="312" t="s">
        <v>49</v>
      </c>
      <c r="K10" s="222" t="s">
        <v>121</v>
      </c>
      <c r="L10" s="221" t="s">
        <v>235</v>
      </c>
      <c r="N10" s="15">
        <v>2</v>
      </c>
      <c r="O10" s="23" t="s">
        <v>63</v>
      </c>
      <c r="P10" s="22" t="str">
        <v>6L</v>
      </c>
      <c r="Q10" s="22" t="str">
        <v>12L</v>
      </c>
      <c r="R10" s="21" t="str">
        <f t="shared" si="1"/>
        <v>GBP6L12L2Y</v>
      </c>
      <c r="S10" s="214" t="str">
        <v>GBP6L12L2Y=ICAP</v>
      </c>
      <c r="T10" s="482">
        <v>15.125</v>
      </c>
      <c r="U10" s="482">
        <v>27.125</v>
      </c>
      <c r="V10" s="482">
        <f t="shared" si="2"/>
        <v>21.125</v>
      </c>
      <c r="W10" s="17" t="b">
        <f t="shared" si="3"/>
        <v>1</v>
      </c>
      <c r="X10" s="481" t="e">
        <f ca="1"/>
        <v>#NAME?</v>
      </c>
      <c r="Y10" s="9"/>
      <c r="Z10" s="480">
        <v>21.125</v>
      </c>
      <c r="AA10" s="9"/>
      <c r="AB10" s="479">
        <v>21.125</v>
      </c>
      <c r="AC10" s="16" t="e">
        <f ca="1">_xll.qlSimpleQuoteSetValue(Trigger,F10,AB10/10000)</f>
        <v>#NAME?</v>
      </c>
      <c r="AD10" s="5"/>
      <c r="AE10" s="166"/>
      <c r="AF10" s="166"/>
      <c r="AG10" s="166"/>
      <c r="AH10" s="166"/>
    </row>
    <row r="11" spans="1:34" x14ac:dyDescent="0.2">
      <c r="A11" s="283"/>
      <c r="B11" s="174" t="s">
        <v>62</v>
      </c>
      <c r="C11" s="208" t="str">
        <f t="shared" si="4"/>
        <v>6L</v>
      </c>
      <c r="D11" s="256" t="str">
        <f t="shared" si="5"/>
        <v>12L</v>
      </c>
      <c r="E11" s="207" t="str">
        <f t="shared" si="0"/>
        <v>GBP6L12L3Y_Quote</v>
      </c>
      <c r="F11" s="207" t="e">
        <f ca="1">_xll.qlSimpleQuote(Trigger,E11,ObjectOverwrite,Permanent,RateTickValue)</f>
        <v>#NAME?</v>
      </c>
      <c r="G11" s="186" t="e">
        <f ca="1">_xll.ohRangeRetrieveError(F11)</f>
        <v>#NAME?</v>
      </c>
      <c r="H11" s="478"/>
      <c r="J11" s="180" t="s">
        <v>48</v>
      </c>
      <c r="K11" s="179" t="s">
        <v>125</v>
      </c>
      <c r="L11" s="178" t="s">
        <v>236</v>
      </c>
      <c r="N11" s="15">
        <v>3</v>
      </c>
      <c r="O11" s="23" t="s">
        <v>62</v>
      </c>
      <c r="P11" s="22" t="str">
        <v>6L</v>
      </c>
      <c r="Q11" s="22" t="str">
        <v>12L</v>
      </c>
      <c r="R11" s="21" t="str">
        <f t="shared" si="1"/>
        <v>GBP6L12L3Y</v>
      </c>
      <c r="S11" s="214" t="str">
        <v>GBP6L12L3Y=ICAP</v>
      </c>
      <c r="T11" s="482">
        <v>13.25</v>
      </c>
      <c r="U11" s="482">
        <v>25.25</v>
      </c>
      <c r="V11" s="482">
        <f t="shared" si="2"/>
        <v>19.25</v>
      </c>
      <c r="W11" s="17" t="b">
        <f t="shared" si="3"/>
        <v>1</v>
      </c>
      <c r="X11" s="481" t="e">
        <f ca="1"/>
        <v>#NAME?</v>
      </c>
      <c r="Y11" s="9"/>
      <c r="Z11" s="480">
        <v>19.25</v>
      </c>
      <c r="AA11" s="9"/>
      <c r="AB11" s="479">
        <v>19.25</v>
      </c>
      <c r="AC11" s="16" t="e">
        <f ca="1">_xll.qlSimpleQuoteSetValue(Trigger,F11,AB11/10000)</f>
        <v>#NAME?</v>
      </c>
      <c r="AD11" s="5"/>
      <c r="AE11" s="166"/>
      <c r="AF11" s="166"/>
      <c r="AG11" s="166"/>
      <c r="AH11" s="166"/>
    </row>
    <row r="12" spans="1:34" x14ac:dyDescent="0.2">
      <c r="A12" s="283"/>
      <c r="B12" s="174" t="s">
        <v>61</v>
      </c>
      <c r="C12" s="208" t="str">
        <f t="shared" si="4"/>
        <v>6L</v>
      </c>
      <c r="D12" s="256" t="str">
        <f t="shared" si="5"/>
        <v>12L</v>
      </c>
      <c r="E12" s="207" t="str">
        <f t="shared" si="0"/>
        <v>GBP6L12L4Y_Quote</v>
      </c>
      <c r="F12" s="207" t="e">
        <f ca="1">_xll.qlSimpleQuote(Trigger,E12,ObjectOverwrite,Permanent,RateTickValue)</f>
        <v>#NAME?</v>
      </c>
      <c r="G12" s="186" t="e">
        <f ca="1">_xll.ohRangeRetrieveError(F12)</f>
        <v>#NAME?</v>
      </c>
      <c r="H12" s="478"/>
      <c r="J12" s="180" t="s">
        <v>43</v>
      </c>
      <c r="K12" s="179" t="s">
        <v>121</v>
      </c>
      <c r="L12" s="178" t="s">
        <v>235</v>
      </c>
      <c r="N12" s="15">
        <v>4</v>
      </c>
      <c r="O12" s="23" t="s">
        <v>61</v>
      </c>
      <c r="P12" s="22" t="str">
        <v>6L</v>
      </c>
      <c r="Q12" s="22" t="str">
        <v>12L</v>
      </c>
      <c r="R12" s="21" t="str">
        <f t="shared" si="1"/>
        <v>GBP6L12L4Y</v>
      </c>
      <c r="S12" s="214" t="str">
        <v>GBP6L12L4Y=ICAP</v>
      </c>
      <c r="T12" s="482">
        <v>12.125</v>
      </c>
      <c r="U12" s="482">
        <v>24.125</v>
      </c>
      <c r="V12" s="482">
        <f t="shared" si="2"/>
        <v>18.125</v>
      </c>
      <c r="W12" s="17" t="b">
        <f t="shared" si="3"/>
        <v>1</v>
      </c>
      <c r="X12" s="481" t="e">
        <f ca="1"/>
        <v>#NAME?</v>
      </c>
      <c r="Y12" s="9"/>
      <c r="Z12" s="480">
        <v>18.125</v>
      </c>
      <c r="AA12" s="9"/>
      <c r="AB12" s="479">
        <v>18.125</v>
      </c>
      <c r="AC12" s="16" t="e">
        <f ca="1">_xll.qlSimpleQuoteSetValue(Trigger,F12,AB12/10000)</f>
        <v>#NAME?</v>
      </c>
      <c r="AD12" s="5"/>
      <c r="AE12" s="166"/>
      <c r="AF12" s="166"/>
      <c r="AG12" s="166"/>
      <c r="AH12" s="166"/>
    </row>
    <row r="13" spans="1:34" x14ac:dyDescent="0.2">
      <c r="A13" s="283"/>
      <c r="B13" s="174" t="s">
        <v>60</v>
      </c>
      <c r="C13" s="208" t="str">
        <f t="shared" si="4"/>
        <v>6L</v>
      </c>
      <c r="D13" s="256" t="str">
        <f t="shared" si="5"/>
        <v>12L</v>
      </c>
      <c r="E13" s="207" t="str">
        <f t="shared" si="0"/>
        <v>GBP6L12L5Y_Quote</v>
      </c>
      <c r="F13" s="207" t="e">
        <f ca="1">_xll.qlSimpleQuote(Trigger,E13,ObjectOverwrite,Permanent,RateTickValue)</f>
        <v>#NAME?</v>
      </c>
      <c r="G13" s="186" t="e">
        <f ca="1">_xll.ohRangeRetrieveError(F13)</f>
        <v>#NAME?</v>
      </c>
      <c r="H13" s="478"/>
      <c r="J13" s="180" t="s">
        <v>42</v>
      </c>
      <c r="K13" s="179" t="s">
        <v>121</v>
      </c>
      <c r="L13" s="178" t="s">
        <v>235</v>
      </c>
      <c r="N13" s="15">
        <v>5</v>
      </c>
      <c r="O13" s="23" t="s">
        <v>60</v>
      </c>
      <c r="P13" s="22" t="str">
        <v>6L</v>
      </c>
      <c r="Q13" s="22" t="str">
        <v>12L</v>
      </c>
      <c r="R13" s="21" t="str">
        <f t="shared" si="1"/>
        <v>GBP6L12L5Y</v>
      </c>
      <c r="S13" s="214" t="str">
        <v>GBP6L12L5Y=ICAP</v>
      </c>
      <c r="T13" s="482">
        <v>10.75</v>
      </c>
      <c r="U13" s="482">
        <v>22.75</v>
      </c>
      <c r="V13" s="482">
        <f t="shared" si="2"/>
        <v>16.75</v>
      </c>
      <c r="W13" s="17" t="b">
        <f t="shared" si="3"/>
        <v>1</v>
      </c>
      <c r="X13" s="481" t="e">
        <f ca="1"/>
        <v>#NAME?</v>
      </c>
      <c r="Y13" s="9"/>
      <c r="Z13" s="480">
        <v>16.75</v>
      </c>
      <c r="AA13" s="9"/>
      <c r="AB13" s="479">
        <v>16.75</v>
      </c>
      <c r="AC13" s="16" t="e">
        <f ca="1">_xll.qlSimpleQuoteSetValue(Trigger,F13,AB13/10000)</f>
        <v>#NAME?</v>
      </c>
      <c r="AD13" s="5"/>
      <c r="AE13" s="166"/>
      <c r="AF13" s="166"/>
      <c r="AG13" s="166"/>
      <c r="AH13" s="166"/>
    </row>
    <row r="14" spans="1:34" ht="13.5" thickBot="1" x14ac:dyDescent="0.25">
      <c r="A14" s="283"/>
      <c r="B14" s="174" t="s">
        <v>59</v>
      </c>
      <c r="C14" s="208" t="str">
        <f t="shared" si="4"/>
        <v>6L</v>
      </c>
      <c r="D14" s="256" t="str">
        <f t="shared" si="5"/>
        <v>12L</v>
      </c>
      <c r="E14" s="207" t="str">
        <f t="shared" si="0"/>
        <v>GBP6L12L6Y_Quote</v>
      </c>
      <c r="F14" s="207" t="e">
        <f ca="1">_xll.qlSimpleQuote(Trigger,E14,ObjectOverwrite,Permanent,RateTickValue)</f>
        <v>#NAME?</v>
      </c>
      <c r="G14" s="186" t="e">
        <f ca="1">_xll.ohRangeRetrieveError(F14)</f>
        <v>#NAME?</v>
      </c>
      <c r="H14" s="478"/>
      <c r="J14" s="177" t="s">
        <v>41</v>
      </c>
      <c r="K14" s="176" t="s">
        <v>235</v>
      </c>
      <c r="L14" s="175" t="s">
        <v>120</v>
      </c>
      <c r="N14" s="15">
        <v>6</v>
      </c>
      <c r="O14" s="23" t="s">
        <v>59</v>
      </c>
      <c r="P14" s="22" t="str">
        <v>6L</v>
      </c>
      <c r="Q14" s="22" t="str">
        <v>12L</v>
      </c>
      <c r="R14" s="21" t="str">
        <f t="shared" si="1"/>
        <v>GBP6L12L6Y</v>
      </c>
      <c r="S14" s="214" t="str">
        <v>GBP6L12L6Y=ICAP</v>
      </c>
      <c r="T14" s="482">
        <v>10</v>
      </c>
      <c r="U14" s="482">
        <v>22</v>
      </c>
      <c r="V14" s="482">
        <f t="shared" si="2"/>
        <v>16</v>
      </c>
      <c r="W14" s="17" t="b">
        <f t="shared" si="3"/>
        <v>1</v>
      </c>
      <c r="X14" s="481" t="e">
        <f ca="1"/>
        <v>#NAME?</v>
      </c>
      <c r="Y14" s="9"/>
      <c r="Z14" s="480">
        <v>16</v>
      </c>
      <c r="AA14" s="9"/>
      <c r="AB14" s="479">
        <v>16</v>
      </c>
      <c r="AC14" s="16" t="e">
        <f ca="1">_xll.qlSimpleQuoteSetValue(Trigger,F14,AB14/10000)</f>
        <v>#NAME?</v>
      </c>
      <c r="AD14" s="5"/>
      <c r="AE14" s="166"/>
      <c r="AF14" s="166"/>
      <c r="AG14" s="166"/>
      <c r="AH14" s="166"/>
    </row>
    <row r="15" spans="1:34" x14ac:dyDescent="0.2">
      <c r="A15" s="283"/>
      <c r="B15" s="174" t="s">
        <v>58</v>
      </c>
      <c r="C15" s="208" t="str">
        <f t="shared" si="4"/>
        <v>6L</v>
      </c>
      <c r="D15" s="256" t="str">
        <f t="shared" si="5"/>
        <v>12L</v>
      </c>
      <c r="E15" s="207" t="str">
        <f t="shared" si="0"/>
        <v>GBP6L12L7Y_Quote</v>
      </c>
      <c r="F15" s="207" t="e">
        <f ca="1">_xll.qlSimpleQuote(Trigger,E15,ObjectOverwrite,Permanent,RateTickValue)</f>
        <v>#NAME?</v>
      </c>
      <c r="G15" s="186" t="e">
        <f ca="1">_xll.ohRangeRetrieveError(F15)</f>
        <v>#NAME?</v>
      </c>
      <c r="H15" s="478"/>
      <c r="N15" s="15">
        <v>7</v>
      </c>
      <c r="O15" s="23" t="s">
        <v>58</v>
      </c>
      <c r="P15" s="22" t="str">
        <v>6L</v>
      </c>
      <c r="Q15" s="22" t="str">
        <v>12L</v>
      </c>
      <c r="R15" s="21" t="str">
        <f t="shared" si="1"/>
        <v>GBP6L12L7Y</v>
      </c>
      <c r="S15" s="214" t="str">
        <v>GBP6L12L7Y=ICAP</v>
      </c>
      <c r="T15" s="482">
        <v>9.5</v>
      </c>
      <c r="U15" s="482">
        <v>21.5</v>
      </c>
      <c r="V15" s="482">
        <f t="shared" si="2"/>
        <v>15.5</v>
      </c>
      <c r="W15" s="17" t="b">
        <f t="shared" si="3"/>
        <v>1</v>
      </c>
      <c r="X15" s="481" t="e">
        <f ca="1"/>
        <v>#NAME?</v>
      </c>
      <c r="Y15" s="9"/>
      <c r="Z15" s="480">
        <v>15.5</v>
      </c>
      <c r="AA15" s="9"/>
      <c r="AB15" s="479">
        <v>15.5</v>
      </c>
      <c r="AC15" s="16" t="e">
        <f ca="1">_xll.qlSimpleQuoteSetValue(Trigger,F15,AB15/10000)</f>
        <v>#NAME?</v>
      </c>
      <c r="AD15" s="5"/>
      <c r="AE15" s="166"/>
      <c r="AF15" s="166"/>
      <c r="AG15" s="166"/>
      <c r="AH15" s="166"/>
    </row>
    <row r="16" spans="1:34" x14ac:dyDescent="0.2">
      <c r="A16" s="283"/>
      <c r="B16" s="174" t="s">
        <v>57</v>
      </c>
      <c r="C16" s="208" t="str">
        <f t="shared" si="4"/>
        <v>6L</v>
      </c>
      <c r="D16" s="256" t="str">
        <f t="shared" si="5"/>
        <v>12L</v>
      </c>
      <c r="E16" s="207" t="str">
        <f t="shared" si="0"/>
        <v>GBP6L12L8Y_Quote</v>
      </c>
      <c r="F16" s="207" t="e">
        <f ca="1">_xll.qlSimpleQuote(Trigger,E16,ObjectOverwrite,Permanent,RateTickValue)</f>
        <v>#NAME?</v>
      </c>
      <c r="G16" s="186" t="e">
        <f ca="1">_xll.ohRangeRetrieveError(F16)</f>
        <v>#NAME?</v>
      </c>
      <c r="H16" s="478"/>
      <c r="N16" s="15">
        <v>8</v>
      </c>
      <c r="O16" s="23" t="s">
        <v>57</v>
      </c>
      <c r="P16" s="22" t="str">
        <v>6L</v>
      </c>
      <c r="Q16" s="22" t="str">
        <v>12L</v>
      </c>
      <c r="R16" s="21" t="str">
        <f t="shared" si="1"/>
        <v>GBP6L12L8Y</v>
      </c>
      <c r="S16" s="214" t="str">
        <v>GBP6L12L8Y=ICAP</v>
      </c>
      <c r="T16" s="482">
        <v>8.875</v>
      </c>
      <c r="U16" s="482">
        <v>20.875</v>
      </c>
      <c r="V16" s="482">
        <f t="shared" si="2"/>
        <v>14.875</v>
      </c>
      <c r="W16" s="17" t="b">
        <f t="shared" si="3"/>
        <v>1</v>
      </c>
      <c r="X16" s="481" t="e">
        <f ca="1"/>
        <v>#NAME?</v>
      </c>
      <c r="Y16" s="9"/>
      <c r="Z16" s="480">
        <v>14.875</v>
      </c>
      <c r="AA16" s="9"/>
      <c r="AB16" s="479">
        <v>14.875</v>
      </c>
      <c r="AC16" s="16" t="e">
        <f ca="1">_xll.qlSimpleQuoteSetValue(Trigger,F16,AB16/10000)</f>
        <v>#NAME?</v>
      </c>
      <c r="AD16" s="5"/>
      <c r="AE16" s="166"/>
      <c r="AF16" s="166"/>
      <c r="AG16" s="166"/>
      <c r="AH16" s="166"/>
    </row>
    <row r="17" spans="1:34" x14ac:dyDescent="0.2">
      <c r="A17" s="283"/>
      <c r="B17" s="174" t="s">
        <v>56</v>
      </c>
      <c r="C17" s="208" t="str">
        <f t="shared" si="4"/>
        <v>6L</v>
      </c>
      <c r="D17" s="256" t="str">
        <f t="shared" si="5"/>
        <v>12L</v>
      </c>
      <c r="E17" s="207" t="str">
        <f t="shared" si="0"/>
        <v>GBP6L12L9Y_Quote</v>
      </c>
      <c r="F17" s="207" t="e">
        <f ca="1">_xll.qlSimpleQuote(Trigger,E17,ObjectOverwrite,Permanent,RateTickValue)</f>
        <v>#NAME?</v>
      </c>
      <c r="G17" s="186" t="e">
        <f ca="1">_xll.ohRangeRetrieveError(F17)</f>
        <v>#NAME?</v>
      </c>
      <c r="H17" s="478"/>
      <c r="N17" s="15">
        <v>9</v>
      </c>
      <c r="O17" s="23" t="s">
        <v>56</v>
      </c>
      <c r="P17" s="22" t="str">
        <v>6L</v>
      </c>
      <c r="Q17" s="22" t="str">
        <v>12L</v>
      </c>
      <c r="R17" s="21" t="str">
        <f t="shared" si="1"/>
        <v>GBP6L12L9Y</v>
      </c>
      <c r="S17" s="214" t="str">
        <v>GBP6L12L9Y=ICAP</v>
      </c>
      <c r="T17" s="482">
        <v>8.125</v>
      </c>
      <c r="U17" s="482">
        <v>20.125</v>
      </c>
      <c r="V17" s="482">
        <f t="shared" si="2"/>
        <v>14.125</v>
      </c>
      <c r="W17" s="17" t="b">
        <f t="shared" si="3"/>
        <v>1</v>
      </c>
      <c r="X17" s="481" t="e">
        <f ca="1"/>
        <v>#NAME?</v>
      </c>
      <c r="Y17" s="9"/>
      <c r="Z17" s="480">
        <v>14.125</v>
      </c>
      <c r="AA17" s="9"/>
      <c r="AB17" s="479">
        <v>14.125</v>
      </c>
      <c r="AC17" s="16" t="e">
        <f ca="1">_xll.qlSimpleQuoteSetValue(Trigger,F17,AB17/10000)</f>
        <v>#NAME?</v>
      </c>
      <c r="AD17" s="5"/>
      <c r="AE17" s="166"/>
      <c r="AF17" s="166"/>
      <c r="AG17" s="166"/>
      <c r="AH17" s="166"/>
    </row>
    <row r="18" spans="1:34" x14ac:dyDescent="0.2">
      <c r="A18" s="283"/>
      <c r="B18" s="174" t="s">
        <v>55</v>
      </c>
      <c r="C18" s="208" t="str">
        <f t="shared" si="4"/>
        <v>6L</v>
      </c>
      <c r="D18" s="256" t="str">
        <f t="shared" si="5"/>
        <v>12L</v>
      </c>
      <c r="E18" s="207" t="str">
        <f t="shared" si="0"/>
        <v>GBP6L12L10Y_Quote</v>
      </c>
      <c r="F18" s="207" t="e">
        <f ca="1">_xll.qlSimpleQuote(Trigger,E18,ObjectOverwrite,Permanent,RateTickValue)</f>
        <v>#NAME?</v>
      </c>
      <c r="G18" s="186" t="e">
        <f ca="1">_xll.ohRangeRetrieveError(F18)</f>
        <v>#NAME?</v>
      </c>
      <c r="H18" s="478"/>
      <c r="N18" s="15">
        <v>10</v>
      </c>
      <c r="O18" s="23" t="s">
        <v>55</v>
      </c>
      <c r="P18" s="22" t="str">
        <v>6L</v>
      </c>
      <c r="Q18" s="22" t="str">
        <v>12L</v>
      </c>
      <c r="R18" s="21" t="str">
        <f t="shared" si="1"/>
        <v>GBP6L12L10Y</v>
      </c>
      <c r="S18" s="214" t="str">
        <v>GBP6L12L10Y=ICAP</v>
      </c>
      <c r="T18" s="482">
        <v>7.5</v>
      </c>
      <c r="U18" s="482">
        <v>19.5</v>
      </c>
      <c r="V18" s="482">
        <f t="shared" si="2"/>
        <v>13.5</v>
      </c>
      <c r="W18" s="17" t="b">
        <f t="shared" si="3"/>
        <v>1</v>
      </c>
      <c r="X18" s="481" t="e">
        <f ca="1"/>
        <v>#NAME?</v>
      </c>
      <c r="Y18" s="9"/>
      <c r="Z18" s="480">
        <v>13.5</v>
      </c>
      <c r="AA18" s="9"/>
      <c r="AB18" s="479">
        <v>13.5</v>
      </c>
      <c r="AC18" s="16" t="e">
        <f ca="1">_xll.qlSimpleQuoteSetValue(Trigger,F18,AB18/10000)</f>
        <v>#NAME?</v>
      </c>
      <c r="AD18" s="5"/>
      <c r="AE18" s="166"/>
      <c r="AF18" s="166"/>
      <c r="AG18" s="166"/>
      <c r="AH18" s="166"/>
    </row>
    <row r="19" spans="1:34" x14ac:dyDescent="0.2">
      <c r="A19" s="283"/>
      <c r="B19" s="174" t="s">
        <v>119</v>
      </c>
      <c r="C19" s="208" t="str">
        <f t="shared" si="4"/>
        <v>6L</v>
      </c>
      <c r="D19" s="256" t="str">
        <f t="shared" si="5"/>
        <v>12L</v>
      </c>
      <c r="E19" s="207" t="str">
        <f t="shared" si="0"/>
        <v>GBP6L12L11Y_Quote</v>
      </c>
      <c r="F19" s="207" t="e">
        <f ca="1">_xll.qlSimpleQuote(Trigger,E19,ObjectOverwrite,Permanent,RateTickValue)</f>
        <v>#NAME?</v>
      </c>
      <c r="G19" s="186" t="e">
        <f ca="1">_xll.ohRangeRetrieveError(F19)</f>
        <v>#NAME?</v>
      </c>
      <c r="H19" s="478"/>
      <c r="N19" s="15">
        <v>11</v>
      </c>
      <c r="O19" s="23" t="s">
        <v>119</v>
      </c>
      <c r="P19" s="22" t="str">
        <v>6L</v>
      </c>
      <c r="Q19" s="22" t="str">
        <v>12L</v>
      </c>
      <c r="R19" s="21" t="str">
        <f t="shared" si="1"/>
        <v>GBP6L12L11Y</v>
      </c>
      <c r="S19" s="214" t="str">
        <v>GBP6L12L11Y=ICAP</v>
      </c>
      <c r="T19" s="482" t="s">
        <v>0</v>
      </c>
      <c r="U19" s="482" t="s">
        <v>0</v>
      </c>
      <c r="V19" s="482" t="e">
        <f t="shared" si="2"/>
        <v>#NUM!</v>
      </c>
      <c r="W19" s="17" t="b">
        <f t="shared" si="3"/>
        <v>0</v>
      </c>
      <c r="X19" s="481" t="e">
        <f ca="1"/>
        <v>#NAME?</v>
      </c>
      <c r="Y19" s="9"/>
      <c r="Z19" s="480">
        <v>12.86915710035629</v>
      </c>
      <c r="AA19" s="9"/>
      <c r="AB19" s="479">
        <v>12.86915710035629</v>
      </c>
      <c r="AC19" s="16" t="e">
        <f ca="1">_xll.qlSimpleQuoteSetValue(Trigger,F19,AB19/10000)</f>
        <v>#NAME?</v>
      </c>
      <c r="AD19" s="5"/>
      <c r="AE19" s="166"/>
      <c r="AF19" s="166"/>
      <c r="AG19" s="166"/>
      <c r="AH19" s="166"/>
    </row>
    <row r="20" spans="1:34" x14ac:dyDescent="0.2">
      <c r="A20" s="283"/>
      <c r="B20" s="174" t="s">
        <v>54</v>
      </c>
      <c r="C20" s="208" t="str">
        <f t="shared" si="4"/>
        <v>6L</v>
      </c>
      <c r="D20" s="256" t="str">
        <f t="shared" si="5"/>
        <v>12L</v>
      </c>
      <c r="E20" s="207" t="str">
        <f t="shared" si="0"/>
        <v>GBP6L12L12Y_Quote</v>
      </c>
      <c r="F20" s="207" t="e">
        <f ca="1">_xll.qlSimpleQuote(Trigger,E20,ObjectOverwrite,Permanent,RateTickValue)</f>
        <v>#NAME?</v>
      </c>
      <c r="G20" s="186" t="e">
        <f ca="1">_xll.ohRangeRetrieveError(F20)</f>
        <v>#NAME?</v>
      </c>
      <c r="H20" s="478"/>
      <c r="N20" s="15">
        <v>12</v>
      </c>
      <c r="O20" s="23" t="s">
        <v>54</v>
      </c>
      <c r="P20" s="22" t="str">
        <v>6L</v>
      </c>
      <c r="Q20" s="22" t="str">
        <v>12L</v>
      </c>
      <c r="R20" s="21" t="str">
        <f t="shared" si="1"/>
        <v>GBP6L12L12Y</v>
      </c>
      <c r="S20" s="214" t="str">
        <v>GBP6L12L12Y=ICAP</v>
      </c>
      <c r="T20" s="482">
        <v>4.25</v>
      </c>
      <c r="U20" s="482">
        <v>20.25</v>
      </c>
      <c r="V20" s="482">
        <f t="shared" si="2"/>
        <v>12.25</v>
      </c>
      <c r="W20" s="17" t="b">
        <f t="shared" si="3"/>
        <v>1</v>
      </c>
      <c r="X20" s="481" t="e">
        <f ca="1"/>
        <v>#NAME?</v>
      </c>
      <c r="Y20" s="9"/>
      <c r="Z20" s="480">
        <v>12.25</v>
      </c>
      <c r="AA20" s="9"/>
      <c r="AB20" s="479">
        <v>12.25</v>
      </c>
      <c r="AC20" s="16" t="e">
        <f ca="1">_xll.qlSimpleQuoteSetValue(Trigger,F20,AB20/10000)</f>
        <v>#NAME?</v>
      </c>
      <c r="AD20" s="5"/>
      <c r="AE20" s="166"/>
      <c r="AF20" s="166"/>
      <c r="AG20" s="166"/>
      <c r="AH20" s="166"/>
    </row>
    <row r="21" spans="1:34" x14ac:dyDescent="0.2">
      <c r="A21" s="283"/>
      <c r="B21" s="174" t="s">
        <v>118</v>
      </c>
      <c r="C21" s="208" t="str">
        <f t="shared" si="4"/>
        <v>6L</v>
      </c>
      <c r="D21" s="256" t="str">
        <f t="shared" si="5"/>
        <v>12L</v>
      </c>
      <c r="E21" s="207" t="str">
        <f t="shared" si="0"/>
        <v>GBP6L12L13Y_Quote</v>
      </c>
      <c r="F21" s="207" t="e">
        <f ca="1">_xll.qlSimpleQuote(Trigger,E21,ObjectOverwrite,Permanent,RateTickValue)</f>
        <v>#NAME?</v>
      </c>
      <c r="G21" s="186" t="e">
        <f ca="1">_xll.ohRangeRetrieveError(F21)</f>
        <v>#NAME?</v>
      </c>
      <c r="H21" s="478"/>
      <c r="N21" s="15">
        <v>13</v>
      </c>
      <c r="O21" s="23" t="s">
        <v>118</v>
      </c>
      <c r="P21" s="22" t="str">
        <v>6L</v>
      </c>
      <c r="Q21" s="22" t="str">
        <v>12L</v>
      </c>
      <c r="R21" s="21" t="str">
        <f t="shared" si="1"/>
        <v>GBP6L12L13Y</v>
      </c>
      <c r="S21" s="214" t="str">
        <v>GBP6L12L13Y=ICAP</v>
      </c>
      <c r="T21" s="482" t="s">
        <v>0</v>
      </c>
      <c r="U21" s="482" t="s">
        <v>0</v>
      </c>
      <c r="V21" s="482" t="e">
        <f t="shared" si="2"/>
        <v>#NUM!</v>
      </c>
      <c r="W21" s="17" t="b">
        <f t="shared" si="3"/>
        <v>0</v>
      </c>
      <c r="X21" s="481" t="e">
        <f ca="1"/>
        <v>#NAME?</v>
      </c>
      <c r="Y21" s="9"/>
      <c r="Z21" s="480">
        <v>11.713427619715652</v>
      </c>
      <c r="AA21" s="9"/>
      <c r="AB21" s="479">
        <v>11.713427619715652</v>
      </c>
      <c r="AC21" s="16" t="e">
        <f ca="1">_xll.qlSimpleQuoteSetValue(Trigger,F21,AB21/10000)</f>
        <v>#NAME?</v>
      </c>
      <c r="AD21" s="5"/>
      <c r="AE21" s="166"/>
      <c r="AF21" s="166"/>
      <c r="AG21" s="166"/>
      <c r="AH21" s="166"/>
    </row>
    <row r="22" spans="1:34" x14ac:dyDescent="0.2">
      <c r="A22" s="283"/>
      <c r="B22" s="174" t="s">
        <v>117</v>
      </c>
      <c r="C22" s="208" t="str">
        <f t="shared" si="4"/>
        <v>6L</v>
      </c>
      <c r="D22" s="256" t="str">
        <f t="shared" si="5"/>
        <v>12L</v>
      </c>
      <c r="E22" s="207" t="str">
        <f t="shared" si="0"/>
        <v>GBP6L12L14Y_Quote</v>
      </c>
      <c r="F22" s="207" t="e">
        <f ca="1">_xll.qlSimpleQuote(Trigger,E22,ObjectOverwrite,Permanent,RateTickValue)</f>
        <v>#NAME?</v>
      </c>
      <c r="G22" s="186" t="e">
        <f ca="1">_xll.ohRangeRetrieveError(F22)</f>
        <v>#NAME?</v>
      </c>
      <c r="H22" s="478"/>
      <c r="N22" s="15">
        <v>14</v>
      </c>
      <c r="O22" s="23" t="s">
        <v>117</v>
      </c>
      <c r="P22" s="22" t="str">
        <v>6L</v>
      </c>
      <c r="Q22" s="22" t="str">
        <v>12L</v>
      </c>
      <c r="R22" s="21" t="str">
        <f t="shared" si="1"/>
        <v>GBP6L12L14Y</v>
      </c>
      <c r="S22" s="214" t="str">
        <v>GBP6L12L14Y=ICAP</v>
      </c>
      <c r="T22" s="482" t="s">
        <v>0</v>
      </c>
      <c r="U22" s="482" t="s">
        <v>0</v>
      </c>
      <c r="V22" s="482" t="e">
        <f t="shared" si="2"/>
        <v>#NUM!</v>
      </c>
      <c r="W22" s="17" t="b">
        <f t="shared" si="3"/>
        <v>0</v>
      </c>
      <c r="X22" s="481" t="e">
        <f ca="1"/>
        <v>#NAME?</v>
      </c>
      <c r="Y22" s="9"/>
      <c r="Z22" s="480">
        <v>11.260542950287563</v>
      </c>
      <c r="AA22" s="9"/>
      <c r="AB22" s="479">
        <v>11.260542950287563</v>
      </c>
      <c r="AC22" s="16" t="e">
        <f ca="1">_xll.qlSimpleQuoteSetValue(Trigger,F22,AB22/10000)</f>
        <v>#NAME?</v>
      </c>
      <c r="AD22" s="5"/>
      <c r="AE22" s="166"/>
      <c r="AF22" s="166"/>
      <c r="AG22" s="166"/>
      <c r="AH22" s="166"/>
    </row>
    <row r="23" spans="1:34" x14ac:dyDescent="0.2">
      <c r="A23" s="283"/>
      <c r="B23" s="174" t="s">
        <v>53</v>
      </c>
      <c r="C23" s="208" t="str">
        <f t="shared" si="4"/>
        <v>6L</v>
      </c>
      <c r="D23" s="256" t="str">
        <f t="shared" si="5"/>
        <v>12L</v>
      </c>
      <c r="E23" s="207" t="str">
        <f t="shared" si="0"/>
        <v>GBP6L12L15Y_Quote</v>
      </c>
      <c r="F23" s="207" t="e">
        <f ca="1">_xll.qlSimpleQuote(Trigger,E23,ObjectOverwrite,Permanent,RateTickValue)</f>
        <v>#NAME?</v>
      </c>
      <c r="G23" s="186" t="e">
        <f ca="1">_xll.ohRangeRetrieveError(F23)</f>
        <v>#NAME?</v>
      </c>
      <c r="H23" s="478"/>
      <c r="N23" s="15">
        <v>15</v>
      </c>
      <c r="O23" s="23" t="s">
        <v>53</v>
      </c>
      <c r="P23" s="22" t="str">
        <v>6L</v>
      </c>
      <c r="Q23" s="22" t="str">
        <v>12L</v>
      </c>
      <c r="R23" s="21" t="str">
        <f t="shared" si="1"/>
        <v>GBP6L12L15Y</v>
      </c>
      <c r="S23" s="214" t="str">
        <v>GBP6L12L15Y=ICAP</v>
      </c>
      <c r="T23" s="482">
        <v>2.875</v>
      </c>
      <c r="U23" s="482">
        <v>18.875</v>
      </c>
      <c r="V23" s="482">
        <f t="shared" si="2"/>
        <v>10.875</v>
      </c>
      <c r="W23" s="17" t="b">
        <f t="shared" si="3"/>
        <v>1</v>
      </c>
      <c r="X23" s="481" t="e">
        <f ca="1"/>
        <v>#NAME?</v>
      </c>
      <c r="Y23" s="9"/>
      <c r="Z23" s="480">
        <v>10.875</v>
      </c>
      <c r="AA23" s="9"/>
      <c r="AB23" s="479">
        <v>10.875</v>
      </c>
      <c r="AC23" s="16" t="e">
        <f ca="1">_xll.qlSimpleQuoteSetValue(Trigger,F23,AB23/10000)</f>
        <v>#NAME?</v>
      </c>
      <c r="AD23" s="5"/>
      <c r="AE23" s="166"/>
      <c r="AF23" s="166"/>
      <c r="AG23" s="166"/>
      <c r="AH23" s="166"/>
    </row>
    <row r="24" spans="1:34" x14ac:dyDescent="0.2">
      <c r="A24" s="283"/>
      <c r="B24" s="174" t="s">
        <v>116</v>
      </c>
      <c r="C24" s="208" t="str">
        <f t="shared" si="4"/>
        <v>6L</v>
      </c>
      <c r="D24" s="256" t="str">
        <f t="shared" si="5"/>
        <v>12L</v>
      </c>
      <c r="E24" s="207" t="str">
        <f t="shared" si="0"/>
        <v>GBP6L12L16Y_Quote</v>
      </c>
      <c r="F24" s="207" t="e">
        <f ca="1">_xll.qlSimpleQuote(Trigger,E24,ObjectOverwrite,Permanent,RateTickValue)</f>
        <v>#NAME?</v>
      </c>
      <c r="G24" s="186" t="e">
        <f ca="1">_xll.ohRangeRetrieveError(F24)</f>
        <v>#NAME?</v>
      </c>
      <c r="H24" s="478"/>
      <c r="N24" s="15">
        <v>16</v>
      </c>
      <c r="O24" s="23" t="s">
        <v>116</v>
      </c>
      <c r="P24" s="22" t="str">
        <v>6L</v>
      </c>
      <c r="Q24" s="22" t="str">
        <v>12L</v>
      </c>
      <c r="R24" s="21" t="str">
        <f t="shared" si="1"/>
        <v>GBP6L12L16Y</v>
      </c>
      <c r="S24" s="214" t="str">
        <v>GBP6L12L16Y=ICAP</v>
      </c>
      <c r="T24" s="482" t="s">
        <v>0</v>
      </c>
      <c r="U24" s="482" t="s">
        <v>0</v>
      </c>
      <c r="V24" s="482" t="e">
        <f t="shared" si="2"/>
        <v>#NUM!</v>
      </c>
      <c r="W24" s="17" t="b">
        <f t="shared" si="3"/>
        <v>0</v>
      </c>
      <c r="X24" s="481" t="e">
        <f ca="1"/>
        <v>#NAME?</v>
      </c>
      <c r="Y24" s="9"/>
      <c r="Z24" s="480">
        <v>10.541370366532274</v>
      </c>
      <c r="AA24" s="9"/>
      <c r="AB24" s="479">
        <v>10.541370366532274</v>
      </c>
      <c r="AC24" s="16" t="e">
        <f ca="1">_xll.qlSimpleQuoteSetValue(Trigger,F24,AB24/10000)</f>
        <v>#NAME?</v>
      </c>
      <c r="AD24" s="5"/>
      <c r="AE24" s="166"/>
      <c r="AF24" s="166"/>
      <c r="AG24" s="166"/>
      <c r="AH24" s="166"/>
    </row>
    <row r="25" spans="1:34" x14ac:dyDescent="0.2">
      <c r="A25" s="283"/>
      <c r="B25" s="174" t="s">
        <v>115</v>
      </c>
      <c r="C25" s="208" t="str">
        <f t="shared" si="4"/>
        <v>6L</v>
      </c>
      <c r="D25" s="256" t="str">
        <f t="shared" si="5"/>
        <v>12L</v>
      </c>
      <c r="E25" s="207" t="str">
        <f t="shared" si="0"/>
        <v>GBP6L12L17Y_Quote</v>
      </c>
      <c r="F25" s="207" t="e">
        <f ca="1">_xll.qlSimpleQuote(Trigger,E25,ObjectOverwrite,Permanent,RateTickValue)</f>
        <v>#NAME?</v>
      </c>
      <c r="G25" s="186" t="e">
        <f ca="1">_xll.ohRangeRetrieveError(F25)</f>
        <v>#NAME?</v>
      </c>
      <c r="H25" s="478"/>
      <c r="N25" s="15">
        <v>17</v>
      </c>
      <c r="O25" s="23" t="s">
        <v>115</v>
      </c>
      <c r="P25" s="22" t="str">
        <v>6L</v>
      </c>
      <c r="Q25" s="22" t="str">
        <v>12L</v>
      </c>
      <c r="R25" s="21" t="str">
        <f t="shared" si="1"/>
        <v>GBP6L12L17Y</v>
      </c>
      <c r="S25" s="214" t="str">
        <v>GBP6L12L17Y=ICAP</v>
      </c>
      <c r="T25" s="482" t="s">
        <v>0</v>
      </c>
      <c r="U25" s="482" t="s">
        <v>0</v>
      </c>
      <c r="V25" s="482" t="e">
        <f t="shared" si="2"/>
        <v>#NUM!</v>
      </c>
      <c r="W25" s="17" t="b">
        <f t="shared" si="3"/>
        <v>0</v>
      </c>
      <c r="X25" s="481" t="e">
        <f ca="1"/>
        <v>#NAME?</v>
      </c>
      <c r="Y25" s="9"/>
      <c r="Z25" s="480">
        <v>10.247896005143875</v>
      </c>
      <c r="AA25" s="9"/>
      <c r="AB25" s="479">
        <v>10.247896005143875</v>
      </c>
      <c r="AC25" s="16" t="e">
        <f ca="1">_xll.qlSimpleQuoteSetValue(Trigger,F25,AB25/10000)</f>
        <v>#NAME?</v>
      </c>
      <c r="AD25" s="5"/>
      <c r="AE25" s="166"/>
      <c r="AF25" s="166"/>
      <c r="AG25" s="166"/>
      <c r="AH25" s="166"/>
    </row>
    <row r="26" spans="1:34" x14ac:dyDescent="0.2">
      <c r="A26" s="283"/>
      <c r="B26" s="174" t="s">
        <v>114</v>
      </c>
      <c r="C26" s="208" t="str">
        <f t="shared" si="4"/>
        <v>6L</v>
      </c>
      <c r="D26" s="256" t="str">
        <f t="shared" si="5"/>
        <v>12L</v>
      </c>
      <c r="E26" s="207" t="str">
        <f t="shared" si="0"/>
        <v>GBP6L12L18Y_Quote</v>
      </c>
      <c r="F26" s="207" t="e">
        <f ca="1">_xll.qlSimpleQuote(Trigger,E26,ObjectOverwrite,Permanent,RateTickValue)</f>
        <v>#NAME?</v>
      </c>
      <c r="G26" s="186" t="e">
        <f ca="1">_xll.ohRangeRetrieveError(F26)</f>
        <v>#NAME?</v>
      </c>
      <c r="H26" s="478"/>
      <c r="N26" s="15">
        <v>18</v>
      </c>
      <c r="O26" s="23" t="s">
        <v>114</v>
      </c>
      <c r="P26" s="22" t="str">
        <v>6L</v>
      </c>
      <c r="Q26" s="22" t="str">
        <v>12L</v>
      </c>
      <c r="R26" s="21" t="str">
        <f t="shared" si="1"/>
        <v>GBP6L12L18Y</v>
      </c>
      <c r="S26" s="214" t="str">
        <v>GBP6L12L18Y=ICAP</v>
      </c>
      <c r="T26" s="482" t="s">
        <v>0</v>
      </c>
      <c r="U26" s="482" t="s">
        <v>0</v>
      </c>
      <c r="V26" s="482" t="e">
        <f t="shared" si="2"/>
        <v>#NUM!</v>
      </c>
      <c r="W26" s="17" t="b">
        <f t="shared" si="3"/>
        <v>0</v>
      </c>
      <c r="X26" s="481" t="e">
        <f ca="1"/>
        <v>#NAME?</v>
      </c>
      <c r="Y26" s="9"/>
      <c r="Z26" s="480">
        <v>9.9837364604893395</v>
      </c>
      <c r="AA26" s="9"/>
      <c r="AB26" s="479">
        <v>9.9837364604893395</v>
      </c>
      <c r="AC26" s="16" t="e">
        <f ca="1">_xll.qlSimpleQuoteSetValue(Trigger,F26,AB26/10000)</f>
        <v>#NAME?</v>
      </c>
      <c r="AD26" s="5"/>
      <c r="AE26" s="166"/>
      <c r="AF26" s="166"/>
      <c r="AG26" s="166"/>
      <c r="AH26" s="166"/>
    </row>
    <row r="27" spans="1:34" x14ac:dyDescent="0.2">
      <c r="A27" s="283"/>
      <c r="B27" s="174" t="s">
        <v>113</v>
      </c>
      <c r="C27" s="208" t="str">
        <f t="shared" si="4"/>
        <v>6L</v>
      </c>
      <c r="D27" s="256" t="str">
        <f t="shared" si="5"/>
        <v>12L</v>
      </c>
      <c r="E27" s="207" t="str">
        <f t="shared" si="0"/>
        <v>GBP6L12L19Y_Quote</v>
      </c>
      <c r="F27" s="207" t="e">
        <f ca="1">_xll.qlSimpleQuote(Trigger,E27,ObjectOverwrite,Permanent,RateTickValue)</f>
        <v>#NAME?</v>
      </c>
      <c r="G27" s="186" t="e">
        <f ca="1">_xll.ohRangeRetrieveError(F27)</f>
        <v>#NAME?</v>
      </c>
      <c r="H27" s="478"/>
      <c r="N27" s="15">
        <v>19</v>
      </c>
      <c r="O27" s="23" t="s">
        <v>113</v>
      </c>
      <c r="P27" s="22" t="str">
        <v>6L</v>
      </c>
      <c r="Q27" s="22" t="str">
        <v>12L</v>
      </c>
      <c r="R27" s="21" t="str">
        <f t="shared" si="1"/>
        <v>GBP6L12L19Y</v>
      </c>
      <c r="S27" s="214" t="str">
        <v>GBP6L12L19Y=ICAP</v>
      </c>
      <c r="T27" s="482" t="s">
        <v>0</v>
      </c>
      <c r="U27" s="482" t="s">
        <v>0</v>
      </c>
      <c r="V27" s="482" t="e">
        <f t="shared" si="2"/>
        <v>#NUM!</v>
      </c>
      <c r="W27" s="17" t="b">
        <f t="shared" si="3"/>
        <v>0</v>
      </c>
      <c r="X27" s="481" t="e">
        <f ca="1"/>
        <v>#NAME?</v>
      </c>
      <c r="Y27" s="9"/>
      <c r="Z27" s="480">
        <v>9.7380512772232031</v>
      </c>
      <c r="AA27" s="9"/>
      <c r="AB27" s="479">
        <v>9.7380512772232031</v>
      </c>
      <c r="AC27" s="16" t="e">
        <f ca="1">_xll.qlSimpleQuoteSetValue(Trigger,F27,AB27/10000)</f>
        <v>#NAME?</v>
      </c>
      <c r="AD27" s="5"/>
      <c r="AE27" s="166"/>
      <c r="AF27" s="166"/>
      <c r="AG27" s="166"/>
      <c r="AH27" s="166"/>
    </row>
    <row r="28" spans="1:34" x14ac:dyDescent="0.2">
      <c r="A28" s="283"/>
      <c r="B28" s="174" t="s">
        <v>52</v>
      </c>
      <c r="C28" s="208" t="str">
        <f t="shared" si="4"/>
        <v>6L</v>
      </c>
      <c r="D28" s="256" t="str">
        <f t="shared" si="5"/>
        <v>12L</v>
      </c>
      <c r="E28" s="207" t="str">
        <f t="shared" si="0"/>
        <v>GBP6L12L20Y_Quote</v>
      </c>
      <c r="F28" s="207" t="e">
        <f ca="1">_xll.qlSimpleQuote(Trigger,E28,ObjectOverwrite,Permanent,RateTickValue)</f>
        <v>#NAME?</v>
      </c>
      <c r="G28" s="186" t="e">
        <f ca="1">_xll.ohRangeRetrieveError(F28)</f>
        <v>#NAME?</v>
      </c>
      <c r="H28" s="478"/>
      <c r="N28" s="15">
        <v>20</v>
      </c>
      <c r="O28" s="23" t="s">
        <v>52</v>
      </c>
      <c r="P28" s="22" t="str">
        <v>6L</v>
      </c>
      <c r="Q28" s="22" t="str">
        <v>12L</v>
      </c>
      <c r="R28" s="21" t="str">
        <f t="shared" si="1"/>
        <v>GBP6L12L20Y</v>
      </c>
      <c r="S28" s="214" t="str">
        <v>GBP6L12L20Y=ICAP</v>
      </c>
      <c r="T28" s="482">
        <v>1.5</v>
      </c>
      <c r="U28" s="482">
        <v>17.5</v>
      </c>
      <c r="V28" s="482">
        <f t="shared" si="2"/>
        <v>9.5</v>
      </c>
      <c r="W28" s="17" t="b">
        <f t="shared" si="3"/>
        <v>1</v>
      </c>
      <c r="X28" s="481" t="e">
        <f ca="1"/>
        <v>#NAME?</v>
      </c>
      <c r="Y28" s="9"/>
      <c r="Z28" s="480">
        <v>9.5</v>
      </c>
      <c r="AA28" s="9"/>
      <c r="AB28" s="479">
        <v>9.5</v>
      </c>
      <c r="AC28" s="16" t="e">
        <f ca="1">_xll.qlSimpleQuoteSetValue(Trigger,F28,AB28/10000)</f>
        <v>#NAME?</v>
      </c>
      <c r="AD28" s="5"/>
      <c r="AE28" s="166"/>
      <c r="AF28" s="166"/>
      <c r="AG28" s="166"/>
      <c r="AH28" s="166"/>
    </row>
    <row r="29" spans="1:34" x14ac:dyDescent="0.2">
      <c r="A29" s="283"/>
      <c r="B29" s="174" t="s">
        <v>112</v>
      </c>
      <c r="C29" s="208" t="str">
        <f t="shared" si="4"/>
        <v>6L</v>
      </c>
      <c r="D29" s="256" t="str">
        <f t="shared" si="5"/>
        <v>12L</v>
      </c>
      <c r="E29" s="207" t="str">
        <f t="shared" si="0"/>
        <v>GBP6L12L21Y_Quote</v>
      </c>
      <c r="F29" s="207" t="e">
        <f ca="1">_xll.qlSimpleQuote(Trigger,E29,ObjectOverwrite,Permanent,RateTickValue)</f>
        <v>#NAME?</v>
      </c>
      <c r="G29" s="186" t="e">
        <f ca="1">_xll.ohRangeRetrieveError(F29)</f>
        <v>#NAME?</v>
      </c>
      <c r="H29" s="478"/>
      <c r="N29" s="15">
        <v>21</v>
      </c>
      <c r="O29" s="23" t="s">
        <v>112</v>
      </c>
      <c r="P29" s="22" t="str">
        <v>6L</v>
      </c>
      <c r="Q29" s="22" t="str">
        <v>12L</v>
      </c>
      <c r="R29" s="21" t="str">
        <f t="shared" si="1"/>
        <v>GBP6L12L21Y</v>
      </c>
      <c r="S29" s="214" t="str">
        <v>GBP6L12L21Y=ICAP</v>
      </c>
      <c r="T29" s="482" t="s">
        <v>0</v>
      </c>
      <c r="U29" s="482" t="s">
        <v>0</v>
      </c>
      <c r="V29" s="482" t="e">
        <f t="shared" si="2"/>
        <v>#NUM!</v>
      </c>
      <c r="W29" s="17" t="b">
        <f t="shared" si="3"/>
        <v>0</v>
      </c>
      <c r="X29" s="481" t="e">
        <f ca="1"/>
        <v>#NAME?</v>
      </c>
      <c r="Y29" s="9"/>
      <c r="Z29" s="480">
        <v>9.2613834833347735</v>
      </c>
      <c r="AA29" s="9"/>
      <c r="AB29" s="479">
        <v>9.2613834833347735</v>
      </c>
      <c r="AC29" s="16" t="e">
        <f ca="1">_xll.qlSimpleQuoteSetValue(Trigger,F29,AB29/10000)</f>
        <v>#NAME?</v>
      </c>
      <c r="AD29" s="5"/>
      <c r="AE29" s="166"/>
      <c r="AF29" s="166"/>
      <c r="AG29" s="166"/>
      <c r="AH29" s="166"/>
    </row>
    <row r="30" spans="1:34" x14ac:dyDescent="0.2">
      <c r="A30" s="283"/>
      <c r="B30" s="174" t="s">
        <v>111</v>
      </c>
      <c r="C30" s="208" t="str">
        <f t="shared" si="4"/>
        <v>6L</v>
      </c>
      <c r="D30" s="256" t="str">
        <f t="shared" si="5"/>
        <v>12L</v>
      </c>
      <c r="E30" s="207" t="str">
        <f t="shared" si="0"/>
        <v>GBP6L12L22Y_Quote</v>
      </c>
      <c r="F30" s="207" t="e">
        <f ca="1">_xll.qlSimpleQuote(Trigger,E30,ObjectOverwrite,Permanent,RateTickValue)</f>
        <v>#NAME?</v>
      </c>
      <c r="G30" s="186" t="e">
        <f ca="1">_xll.ohRangeRetrieveError(F30)</f>
        <v>#NAME?</v>
      </c>
      <c r="H30" s="478"/>
      <c r="N30" s="15">
        <v>22</v>
      </c>
      <c r="O30" s="23" t="s">
        <v>111</v>
      </c>
      <c r="P30" s="22" t="str">
        <v>6L</v>
      </c>
      <c r="Q30" s="22" t="str">
        <v>12L</v>
      </c>
      <c r="R30" s="21" t="str">
        <f t="shared" si="1"/>
        <v>GBP6L12L22Y</v>
      </c>
      <c r="S30" s="214" t="str">
        <v>GBP6L12L22Y=ICAP</v>
      </c>
      <c r="T30" s="482" t="s">
        <v>0</v>
      </c>
      <c r="U30" s="482" t="s">
        <v>0</v>
      </c>
      <c r="V30" s="482" t="e">
        <f t="shared" si="2"/>
        <v>#NUM!</v>
      </c>
      <c r="W30" s="17" t="b">
        <f t="shared" si="3"/>
        <v>0</v>
      </c>
      <c r="X30" s="481" t="e">
        <f ca="1"/>
        <v>#NAME?</v>
      </c>
      <c r="Y30" s="9"/>
      <c r="Z30" s="480">
        <v>9.0245678211845899</v>
      </c>
      <c r="AA30" s="9"/>
      <c r="AB30" s="479">
        <v>9.0245678211845899</v>
      </c>
      <c r="AC30" s="16" t="e">
        <f ca="1">_xll.qlSimpleQuoteSetValue(Trigger,F30,AB30/10000)</f>
        <v>#NAME?</v>
      </c>
      <c r="AD30" s="5"/>
      <c r="AE30" s="166"/>
      <c r="AF30" s="166"/>
      <c r="AG30" s="166"/>
      <c r="AH30" s="166"/>
    </row>
    <row r="31" spans="1:34" x14ac:dyDescent="0.2">
      <c r="A31" s="283"/>
      <c r="B31" s="174" t="s">
        <v>110</v>
      </c>
      <c r="C31" s="208" t="str">
        <f t="shared" si="4"/>
        <v>6L</v>
      </c>
      <c r="D31" s="256" t="str">
        <f t="shared" si="5"/>
        <v>12L</v>
      </c>
      <c r="E31" s="207" t="str">
        <f t="shared" si="0"/>
        <v>GBP6L12L23Y_Quote</v>
      </c>
      <c r="F31" s="207" t="e">
        <f ca="1">_xll.qlSimpleQuote(Trigger,E31,ObjectOverwrite,Permanent,RateTickValue)</f>
        <v>#NAME?</v>
      </c>
      <c r="G31" s="186" t="e">
        <f ca="1">_xll.ohRangeRetrieveError(F31)</f>
        <v>#NAME?</v>
      </c>
      <c r="H31" s="478"/>
      <c r="N31" s="15">
        <v>23</v>
      </c>
      <c r="O31" s="23" t="s">
        <v>110</v>
      </c>
      <c r="P31" s="22" t="str">
        <v>6L</v>
      </c>
      <c r="Q31" s="22" t="str">
        <v>12L</v>
      </c>
      <c r="R31" s="21" t="str">
        <f t="shared" si="1"/>
        <v>GBP6L12L23Y</v>
      </c>
      <c r="S31" s="214" t="str">
        <v>GBP6L12L23Y=ICAP</v>
      </c>
      <c r="T31" s="482" t="s">
        <v>0</v>
      </c>
      <c r="U31" s="482" t="s">
        <v>0</v>
      </c>
      <c r="V31" s="482" t="e">
        <f t="shared" si="2"/>
        <v>#NUM!</v>
      </c>
      <c r="W31" s="17" t="b">
        <f t="shared" si="3"/>
        <v>0</v>
      </c>
      <c r="X31" s="481" t="e">
        <f ca="1"/>
        <v>#NAME?</v>
      </c>
      <c r="Y31" s="9"/>
      <c r="Z31" s="480">
        <v>8.794560417367018</v>
      </c>
      <c r="AA31" s="9"/>
      <c r="AB31" s="479">
        <v>8.794560417367018</v>
      </c>
      <c r="AC31" s="16" t="e">
        <f ca="1">_xll.qlSimpleQuoteSetValue(Trigger,F31,AB31/10000)</f>
        <v>#NAME?</v>
      </c>
      <c r="AD31" s="5"/>
      <c r="AE31" s="166"/>
      <c r="AF31" s="166"/>
      <c r="AG31" s="166"/>
      <c r="AH31" s="166"/>
    </row>
    <row r="32" spans="1:34" x14ac:dyDescent="0.2">
      <c r="A32" s="283"/>
      <c r="B32" s="174" t="s">
        <v>109</v>
      </c>
      <c r="C32" s="208" t="str">
        <f t="shared" si="4"/>
        <v>6L</v>
      </c>
      <c r="D32" s="256" t="str">
        <f t="shared" si="5"/>
        <v>12L</v>
      </c>
      <c r="E32" s="207" t="str">
        <f t="shared" si="0"/>
        <v>GBP6L12L24Y_Quote</v>
      </c>
      <c r="F32" s="207" t="e">
        <f ca="1">_xll.qlSimpleQuote(Trigger,E32,ObjectOverwrite,Permanent,RateTickValue)</f>
        <v>#NAME?</v>
      </c>
      <c r="G32" s="186" t="e">
        <f ca="1">_xll.ohRangeRetrieveError(F32)</f>
        <v>#NAME?</v>
      </c>
      <c r="H32" s="478"/>
      <c r="N32" s="15">
        <v>24</v>
      </c>
      <c r="O32" s="23" t="s">
        <v>109</v>
      </c>
      <c r="P32" s="22" t="str">
        <v>6L</v>
      </c>
      <c r="Q32" s="22" t="str">
        <v>12L</v>
      </c>
      <c r="R32" s="21" t="str">
        <f t="shared" si="1"/>
        <v>GBP6L12L24Y</v>
      </c>
      <c r="S32" s="214" t="str">
        <v>GBP6L12L24Y=ICAP</v>
      </c>
      <c r="T32" s="482" t="s">
        <v>0</v>
      </c>
      <c r="U32" s="482" t="s">
        <v>0</v>
      </c>
      <c r="V32" s="482" t="e">
        <f t="shared" si="2"/>
        <v>#NUM!</v>
      </c>
      <c r="W32" s="17" t="b">
        <f t="shared" si="3"/>
        <v>0</v>
      </c>
      <c r="X32" s="481" t="e">
        <f ca="1"/>
        <v>#NAME?</v>
      </c>
      <c r="Y32" s="9"/>
      <c r="Z32" s="480">
        <v>8.57636867569963</v>
      </c>
      <c r="AA32" s="9"/>
      <c r="AB32" s="479">
        <v>8.57636867569963</v>
      </c>
      <c r="AC32" s="16" t="e">
        <f ca="1">_xll.qlSimpleQuoteSetValue(Trigger,F32,AB32/10000)</f>
        <v>#NAME?</v>
      </c>
      <c r="AD32" s="5"/>
      <c r="AE32" s="166"/>
      <c r="AF32" s="166"/>
      <c r="AG32" s="166"/>
      <c r="AH32" s="166"/>
    </row>
    <row r="33" spans="1:34" x14ac:dyDescent="0.2">
      <c r="A33" s="283"/>
      <c r="B33" s="174" t="s">
        <v>51</v>
      </c>
      <c r="C33" s="208" t="str">
        <f t="shared" si="4"/>
        <v>6L</v>
      </c>
      <c r="D33" s="256" t="str">
        <f t="shared" si="5"/>
        <v>12L</v>
      </c>
      <c r="E33" s="207" t="str">
        <f t="shared" si="0"/>
        <v>GBP6L12L25Y_Quote</v>
      </c>
      <c r="F33" s="207" t="e">
        <f ca="1">_xll.qlSimpleQuote(Trigger,E33,ObjectOverwrite,Permanent,RateTickValue)</f>
        <v>#NAME?</v>
      </c>
      <c r="G33" s="186" t="e">
        <f ca="1">_xll.ohRangeRetrieveError(F33)</f>
        <v>#NAME?</v>
      </c>
      <c r="H33" s="478"/>
      <c r="N33" s="15">
        <v>25</v>
      </c>
      <c r="O33" s="23" t="s">
        <v>51</v>
      </c>
      <c r="P33" s="22" t="str">
        <v>6L</v>
      </c>
      <c r="Q33" s="22" t="str">
        <v>12L</v>
      </c>
      <c r="R33" s="21" t="str">
        <f t="shared" si="1"/>
        <v>GBP6L12L25Y</v>
      </c>
      <c r="S33" s="214" t="str">
        <v>GBP6L12L25Y=ICAP</v>
      </c>
      <c r="T33" s="482">
        <v>0.375</v>
      </c>
      <c r="U33" s="482">
        <v>16.375</v>
      </c>
      <c r="V33" s="482">
        <f t="shared" si="2"/>
        <v>8.375</v>
      </c>
      <c r="W33" s="17" t="b">
        <f t="shared" si="3"/>
        <v>1</v>
      </c>
      <c r="X33" s="481" t="e">
        <f ca="1"/>
        <v>#NAME?</v>
      </c>
      <c r="Y33" s="9"/>
      <c r="Z33" s="480">
        <v>8.375</v>
      </c>
      <c r="AA33" s="9"/>
      <c r="AB33" s="479">
        <v>8.375</v>
      </c>
      <c r="AC33" s="16" t="e">
        <f ca="1">_xll.qlSimpleQuoteSetValue(Trigger,F33,AB33/10000)</f>
        <v>#NAME?</v>
      </c>
      <c r="AD33" s="5"/>
      <c r="AE33" s="166"/>
      <c r="AF33" s="166"/>
      <c r="AG33" s="166"/>
      <c r="AH33" s="166"/>
    </row>
    <row r="34" spans="1:34" x14ac:dyDescent="0.2">
      <c r="A34" s="283"/>
      <c r="B34" s="174" t="s">
        <v>108</v>
      </c>
      <c r="C34" s="208" t="str">
        <f t="shared" si="4"/>
        <v>6L</v>
      </c>
      <c r="D34" s="256" t="str">
        <f t="shared" si="5"/>
        <v>12L</v>
      </c>
      <c r="E34" s="207" t="str">
        <f t="shared" si="0"/>
        <v>GBP6L12L26Y_Quote</v>
      </c>
      <c r="F34" s="207" t="e">
        <f ca="1">_xll.qlSimpleQuote(Trigger,E34,ObjectOverwrite,Permanent,RateTickValue)</f>
        <v>#NAME?</v>
      </c>
      <c r="G34" s="186" t="e">
        <f ca="1">_xll.ohRangeRetrieveError(F34)</f>
        <v>#NAME?</v>
      </c>
      <c r="H34" s="478"/>
      <c r="N34" s="15">
        <v>26</v>
      </c>
      <c r="O34" s="23" t="s">
        <v>108</v>
      </c>
      <c r="P34" s="22" t="str">
        <v>6L</v>
      </c>
      <c r="Q34" s="22" t="str">
        <v>12L</v>
      </c>
      <c r="R34" s="21" t="str">
        <f t="shared" si="1"/>
        <v>GBP6L12L26Y</v>
      </c>
      <c r="S34" s="214" t="str">
        <v>GBP6L12L26Y=ICAP</v>
      </c>
      <c r="T34" s="482" t="s">
        <v>0</v>
      </c>
      <c r="U34" s="482" t="s">
        <v>0</v>
      </c>
      <c r="V34" s="482" t="e">
        <f t="shared" si="2"/>
        <v>#NUM!</v>
      </c>
      <c r="W34" s="17" t="b">
        <f t="shared" si="3"/>
        <v>0</v>
      </c>
      <c r="X34" s="481" t="e">
        <f ca="1"/>
        <v>#NAME?</v>
      </c>
      <c r="Y34" s="9"/>
      <c r="Z34" s="480">
        <v>8.1940957001286314</v>
      </c>
      <c r="AA34" s="9"/>
      <c r="AB34" s="479">
        <v>8.1940957001286314</v>
      </c>
      <c r="AC34" s="16" t="e">
        <f ca="1">_xll.qlSimpleQuoteSetValue(Trigger,F34,AB34/10000)</f>
        <v>#NAME?</v>
      </c>
      <c r="AD34" s="5"/>
      <c r="AE34" s="166"/>
      <c r="AF34" s="166"/>
      <c r="AG34" s="166"/>
      <c r="AH34" s="166"/>
    </row>
    <row r="35" spans="1:34" x14ac:dyDescent="0.2">
      <c r="A35" s="283"/>
      <c r="B35" s="174" t="s">
        <v>107</v>
      </c>
      <c r="C35" s="208" t="str">
        <f t="shared" si="4"/>
        <v>6L</v>
      </c>
      <c r="D35" s="256" t="str">
        <f t="shared" si="5"/>
        <v>12L</v>
      </c>
      <c r="E35" s="207" t="str">
        <f t="shared" si="0"/>
        <v>GBP6L12L27Y_Quote</v>
      </c>
      <c r="F35" s="207" t="e">
        <f ca="1">_xll.qlSimpleQuote(Trigger,E35,ObjectOverwrite,Permanent,RateTickValue)</f>
        <v>#NAME?</v>
      </c>
      <c r="G35" s="186" t="e">
        <f ca="1">_xll.ohRangeRetrieveError(F35)</f>
        <v>#NAME?</v>
      </c>
      <c r="H35" s="478"/>
      <c r="N35" s="15">
        <v>27</v>
      </c>
      <c r="O35" s="23" t="s">
        <v>107</v>
      </c>
      <c r="P35" s="22" t="str">
        <v>6L</v>
      </c>
      <c r="Q35" s="22" t="str">
        <v>12L</v>
      </c>
      <c r="R35" s="21" t="str">
        <f t="shared" si="1"/>
        <v>GBP6L12L27Y</v>
      </c>
      <c r="S35" s="214" t="str">
        <v>GBP6L12L27Y=ICAP</v>
      </c>
      <c r="T35" s="482" t="s">
        <v>0</v>
      </c>
      <c r="U35" s="482" t="s">
        <v>0</v>
      </c>
      <c r="V35" s="482" t="e">
        <f t="shared" si="2"/>
        <v>#NUM!</v>
      </c>
      <c r="W35" s="17" t="b">
        <f t="shared" si="3"/>
        <v>0</v>
      </c>
      <c r="X35" s="481" t="e">
        <f ca="1"/>
        <v>#NAME?</v>
      </c>
      <c r="Y35" s="9"/>
      <c r="Z35" s="480">
        <v>8.0318327101177669</v>
      </c>
      <c r="AA35" s="9"/>
      <c r="AB35" s="479">
        <v>8.0318327101177669</v>
      </c>
      <c r="AC35" s="16" t="e">
        <f ca="1">_xll.qlSimpleQuoteSetValue(Trigger,F35,AB35/10000)</f>
        <v>#NAME?</v>
      </c>
      <c r="AD35" s="5"/>
      <c r="AE35" s="166"/>
      <c r="AF35" s="166"/>
      <c r="AG35" s="166"/>
      <c r="AH35" s="166"/>
    </row>
    <row r="36" spans="1:34" x14ac:dyDescent="0.2">
      <c r="A36" s="283"/>
      <c r="B36" s="174" t="s">
        <v>106</v>
      </c>
      <c r="C36" s="208" t="str">
        <f t="shared" si="4"/>
        <v>6L</v>
      </c>
      <c r="D36" s="256" t="str">
        <f t="shared" si="5"/>
        <v>12L</v>
      </c>
      <c r="E36" s="207" t="str">
        <f t="shared" si="0"/>
        <v>GBP6L12L28Y_Quote</v>
      </c>
      <c r="F36" s="207" t="e">
        <f ca="1">_xll.qlSimpleQuote(Trigger,E36,ObjectOverwrite,Permanent,RateTickValue)</f>
        <v>#NAME?</v>
      </c>
      <c r="G36" s="186" t="e">
        <f ca="1">_xll.ohRangeRetrieveError(F36)</f>
        <v>#NAME?</v>
      </c>
      <c r="H36" s="478"/>
      <c r="N36" s="15">
        <v>28</v>
      </c>
      <c r="O36" s="23" t="s">
        <v>106</v>
      </c>
      <c r="P36" s="22" t="str">
        <v>6L</v>
      </c>
      <c r="Q36" s="22" t="str">
        <v>12L</v>
      </c>
      <c r="R36" s="21" t="str">
        <f t="shared" si="1"/>
        <v>GBP6L12L28Y</v>
      </c>
      <c r="S36" s="214" t="str">
        <v>GBP6L12L28Y=ICAP</v>
      </c>
      <c r="T36" s="482" t="s">
        <v>0</v>
      </c>
      <c r="U36" s="482" t="s">
        <v>0</v>
      </c>
      <c r="V36" s="482" t="e">
        <f t="shared" si="2"/>
        <v>#NUM!</v>
      </c>
      <c r="W36" s="17" t="b">
        <f t="shared" si="3"/>
        <v>0</v>
      </c>
      <c r="X36" s="481" t="e">
        <f ca="1"/>
        <v>#NAME?</v>
      </c>
      <c r="Y36" s="9"/>
      <c r="Z36" s="480">
        <v>7.8850218700425891</v>
      </c>
      <c r="AA36" s="9"/>
      <c r="AB36" s="479">
        <v>7.8850218700425891</v>
      </c>
      <c r="AC36" s="16" t="e">
        <f ca="1">_xll.qlSimpleQuoteSetValue(Trigger,F36,AB36/10000)</f>
        <v>#NAME?</v>
      </c>
      <c r="AD36" s="5"/>
      <c r="AE36" s="166"/>
      <c r="AF36" s="166"/>
      <c r="AG36" s="166"/>
      <c r="AH36" s="166"/>
    </row>
    <row r="37" spans="1:34" x14ac:dyDescent="0.2">
      <c r="A37" s="283"/>
      <c r="B37" s="174" t="s">
        <v>105</v>
      </c>
      <c r="C37" s="208" t="str">
        <f t="shared" si="4"/>
        <v>6L</v>
      </c>
      <c r="D37" s="256" t="str">
        <f t="shared" si="5"/>
        <v>12L</v>
      </c>
      <c r="E37" s="207" t="str">
        <f t="shared" si="0"/>
        <v>GBP6L12L29Y_Quote</v>
      </c>
      <c r="F37" s="207" t="e">
        <f ca="1">_xll.qlSimpleQuote(Trigger,E37,ObjectOverwrite,Permanent,RateTickValue)</f>
        <v>#NAME?</v>
      </c>
      <c r="G37" s="186" t="e">
        <f ca="1">_xll.ohRangeRetrieveError(F37)</f>
        <v>#NAME?</v>
      </c>
      <c r="H37" s="478"/>
      <c r="N37" s="15">
        <v>29</v>
      </c>
      <c r="O37" s="23" t="s">
        <v>105</v>
      </c>
      <c r="P37" s="22" t="str">
        <v>6L</v>
      </c>
      <c r="Q37" s="22" t="str">
        <v>12L</v>
      </c>
      <c r="R37" s="21" t="str">
        <f t="shared" si="1"/>
        <v>GBP6L12L29Y</v>
      </c>
      <c r="S37" s="214" t="str">
        <v>GBP6L12L29Y=ICAP</v>
      </c>
      <c r="T37" s="482" t="s">
        <v>0</v>
      </c>
      <c r="U37" s="482" t="s">
        <v>0</v>
      </c>
      <c r="V37" s="482" t="e">
        <f t="shared" si="2"/>
        <v>#NUM!</v>
      </c>
      <c r="W37" s="17" t="b">
        <f t="shared" si="3"/>
        <v>0</v>
      </c>
      <c r="X37" s="481" t="e">
        <f ca="1"/>
        <v>#NAME?</v>
      </c>
      <c r="Y37" s="9"/>
      <c r="Z37" s="480">
        <v>7.7504740199782738</v>
      </c>
      <c r="AA37" s="9"/>
      <c r="AB37" s="479">
        <v>7.7504740199782738</v>
      </c>
      <c r="AC37" s="16" t="e">
        <f ca="1">_xll.qlSimpleQuoteSetValue(Trigger,F37,AB37/10000)</f>
        <v>#NAME?</v>
      </c>
      <c r="AD37" s="5"/>
      <c r="AE37" s="166"/>
      <c r="AF37" s="166"/>
      <c r="AG37" s="166"/>
      <c r="AH37" s="166"/>
    </row>
    <row r="38" spans="1:34" x14ac:dyDescent="0.2">
      <c r="A38" s="283"/>
      <c r="B38" s="174" t="s">
        <v>50</v>
      </c>
      <c r="C38" s="208" t="str">
        <f t="shared" si="4"/>
        <v>6L</v>
      </c>
      <c r="D38" s="256" t="str">
        <f t="shared" si="5"/>
        <v>12L</v>
      </c>
      <c r="E38" s="207" t="str">
        <f t="shared" si="0"/>
        <v>GBP6L12L30Y_Quote</v>
      </c>
      <c r="F38" s="207" t="e">
        <f ca="1">_xll.qlSimpleQuote(Trigger,E38,ObjectOverwrite,Permanent,RateTickValue)</f>
        <v>#NAME?</v>
      </c>
      <c r="G38" s="186" t="e">
        <f ca="1">_xll.ohRangeRetrieveError(F38)</f>
        <v>#NAME?</v>
      </c>
      <c r="H38" s="478"/>
      <c r="N38" s="15">
        <v>30</v>
      </c>
      <c r="O38" s="23" t="s">
        <v>50</v>
      </c>
      <c r="P38" s="22" t="str">
        <v>6L</v>
      </c>
      <c r="Q38" s="22" t="str">
        <v>12L</v>
      </c>
      <c r="R38" s="21" t="str">
        <f t="shared" si="1"/>
        <v>GBP6L12L30Y</v>
      </c>
      <c r="S38" s="214" t="str">
        <v>GBP6L12L30Y=ICAP</v>
      </c>
      <c r="T38" s="482">
        <v>-0.375</v>
      </c>
      <c r="U38" s="482">
        <v>15.625</v>
      </c>
      <c r="V38" s="482">
        <f t="shared" si="2"/>
        <v>7.625</v>
      </c>
      <c r="W38" s="17" t="b">
        <f t="shared" si="3"/>
        <v>1</v>
      </c>
      <c r="X38" s="481" t="e">
        <f ca="1"/>
        <v>#NAME?</v>
      </c>
      <c r="Y38" s="9"/>
      <c r="Z38" s="480">
        <v>7.625</v>
      </c>
      <c r="AA38" s="9"/>
      <c r="AB38" s="479">
        <v>7.625</v>
      </c>
      <c r="AC38" s="16" t="e">
        <f ca="1">_xll.qlSimpleQuoteSetValue(Trigger,F38,AB38/10000)</f>
        <v>#NAME?</v>
      </c>
      <c r="AD38" s="5"/>
      <c r="AE38" s="166"/>
      <c r="AF38" s="166"/>
      <c r="AG38" s="166"/>
      <c r="AH38" s="166"/>
    </row>
    <row r="39" spans="1:34" x14ac:dyDescent="0.2">
      <c r="A39" s="283"/>
      <c r="B39" s="174" t="s">
        <v>104</v>
      </c>
      <c r="C39" s="208" t="str">
        <f t="shared" si="4"/>
        <v>6L</v>
      </c>
      <c r="D39" s="256" t="str">
        <f t="shared" si="5"/>
        <v>12L</v>
      </c>
      <c r="E39" s="207" t="str">
        <f t="shared" si="0"/>
        <v>GBP6L12L35Y_Quote</v>
      </c>
      <c r="F39" s="207" t="e">
        <f ca="1">_xll.qlSimpleQuote(Trigger,E39,ObjectOverwrite,Permanent,RateTickValue)</f>
        <v>#NAME?</v>
      </c>
      <c r="G39" s="186" t="e">
        <f ca="1">_xll.ohRangeRetrieveError(F39)</f>
        <v>#NAME?</v>
      </c>
      <c r="H39" s="478"/>
      <c r="N39" s="15">
        <v>35</v>
      </c>
      <c r="O39" s="23" t="s">
        <v>104</v>
      </c>
      <c r="P39" s="22" t="str">
        <v>6L</v>
      </c>
      <c r="Q39" s="22" t="str">
        <v>12L</v>
      </c>
      <c r="R39" s="21" t="str">
        <f t="shared" si="1"/>
        <v>GBP6L12L35Y</v>
      </c>
      <c r="S39" s="214" t="str">
        <v>GBP6L12L35Y=ICAP</v>
      </c>
      <c r="T39" s="482" t="s">
        <v>0</v>
      </c>
      <c r="U39" s="482" t="s">
        <v>0</v>
      </c>
      <c r="V39" s="482" t="e">
        <f t="shared" si="2"/>
        <v>#NUM!</v>
      </c>
      <c r="W39" s="17" t="b">
        <f t="shared" si="3"/>
        <v>0</v>
      </c>
      <c r="X39" s="481" t="e">
        <f ca="1"/>
        <v>#NAME?</v>
      </c>
      <c r="Y39" s="9"/>
      <c r="Z39" s="480">
        <v>7.0792785950944053</v>
      </c>
      <c r="AA39" s="9"/>
      <c r="AB39" s="479">
        <v>7.0792785950944053</v>
      </c>
      <c r="AC39" s="16" t="e">
        <f ca="1">_xll.qlSimpleQuoteSetValue(Trigger,F39,AB39/10000)</f>
        <v>#NAME?</v>
      </c>
      <c r="AD39" s="5"/>
      <c r="AE39" s="166"/>
      <c r="AF39" s="166"/>
      <c r="AG39" s="166"/>
      <c r="AH39" s="166"/>
    </row>
    <row r="40" spans="1:34" x14ac:dyDescent="0.2">
      <c r="A40" s="283"/>
      <c r="B40" s="174" t="s">
        <v>103</v>
      </c>
      <c r="C40" s="208" t="str">
        <f t="shared" si="4"/>
        <v>6L</v>
      </c>
      <c r="D40" s="256" t="str">
        <f t="shared" si="5"/>
        <v>12L</v>
      </c>
      <c r="E40" s="207" t="str">
        <f t="shared" si="0"/>
        <v>GBP6L12L40Y_Quote</v>
      </c>
      <c r="F40" s="207" t="e">
        <f ca="1">_xll.qlSimpleQuote(Trigger,E40,ObjectOverwrite,Permanent,RateTickValue)</f>
        <v>#NAME?</v>
      </c>
      <c r="G40" s="186" t="e">
        <f ca="1">_xll.ohRangeRetrieveError(F40)</f>
        <v>#NAME?</v>
      </c>
      <c r="H40" s="478"/>
      <c r="N40" s="15">
        <v>40</v>
      </c>
      <c r="O40" s="23" t="s">
        <v>103</v>
      </c>
      <c r="P40" s="22" t="str">
        <v>6L</v>
      </c>
      <c r="Q40" s="22" t="str">
        <v>12L</v>
      </c>
      <c r="R40" s="21" t="str">
        <f t="shared" si="1"/>
        <v>GBP6L12L40Y</v>
      </c>
      <c r="S40" s="214" t="str">
        <v>GBP6L12L40Y=ICAP</v>
      </c>
      <c r="T40" s="482">
        <v>-3.375</v>
      </c>
      <c r="U40" s="482">
        <v>16.625</v>
      </c>
      <c r="V40" s="482">
        <f t="shared" si="2"/>
        <v>6.625</v>
      </c>
      <c r="W40" s="17" t="b">
        <f t="shared" si="3"/>
        <v>1</v>
      </c>
      <c r="X40" s="481" t="e">
        <f ca="1"/>
        <v>#NAME?</v>
      </c>
      <c r="Y40" s="9"/>
      <c r="Z40" s="480">
        <v>6.625</v>
      </c>
      <c r="AA40" s="9"/>
      <c r="AB40" s="479">
        <v>6.625</v>
      </c>
      <c r="AC40" s="16" t="e">
        <f ca="1">_xll.qlSimpleQuoteSetValue(Trigger,F40,AB40/10000)</f>
        <v>#NAME?</v>
      </c>
      <c r="AD40" s="5"/>
      <c r="AE40" s="166"/>
      <c r="AF40" s="166"/>
      <c r="AG40" s="166"/>
      <c r="AH40" s="166"/>
    </row>
    <row r="41" spans="1:34" x14ac:dyDescent="0.2">
      <c r="A41" s="283"/>
      <c r="B41" s="174" t="s">
        <v>102</v>
      </c>
      <c r="C41" s="208" t="str">
        <f t="shared" si="4"/>
        <v>6L</v>
      </c>
      <c r="D41" s="256" t="str">
        <f t="shared" si="5"/>
        <v>12L</v>
      </c>
      <c r="E41" s="207" t="str">
        <f t="shared" si="0"/>
        <v>GBP6L12L50Y_Quote</v>
      </c>
      <c r="F41" s="207" t="e">
        <f ca="1">_xll.qlSimpleQuote(Trigger,E41,ObjectOverwrite,Permanent,RateTickValue)</f>
        <v>#NAME?</v>
      </c>
      <c r="G41" s="186" t="e">
        <f ca="1">_xll.ohRangeRetrieveError(F41)</f>
        <v>#NAME?</v>
      </c>
      <c r="H41" s="478"/>
      <c r="N41" s="15">
        <v>50</v>
      </c>
      <c r="O41" s="23" t="s">
        <v>102</v>
      </c>
      <c r="P41" s="22" t="str">
        <v>6L</v>
      </c>
      <c r="Q41" s="22" t="str">
        <v>12L</v>
      </c>
      <c r="R41" s="21" t="str">
        <f t="shared" si="1"/>
        <v>GBP6L12L50Y</v>
      </c>
      <c r="S41" s="214" t="str">
        <v>GBP6L12L50Y=ICAP</v>
      </c>
      <c r="T41" s="482">
        <v>-4.125</v>
      </c>
      <c r="U41" s="482">
        <v>15.875</v>
      </c>
      <c r="V41" s="482">
        <f t="shared" si="2"/>
        <v>5.875</v>
      </c>
      <c r="W41" s="17" t="b">
        <f t="shared" si="3"/>
        <v>1</v>
      </c>
      <c r="X41" s="481" t="e">
        <f ca="1"/>
        <v>#NAME?</v>
      </c>
      <c r="Y41" s="9"/>
      <c r="Z41" s="480">
        <v>5.875</v>
      </c>
      <c r="AA41" s="9"/>
      <c r="AB41" s="479">
        <v>5.875</v>
      </c>
      <c r="AC41" s="16" t="e">
        <f ca="1">_xll.qlSimpleQuoteSetValue(Trigger,F41,AB41/10000)</f>
        <v>#NAME?</v>
      </c>
      <c r="AD41" s="5"/>
      <c r="AE41" s="166"/>
      <c r="AF41" s="166"/>
      <c r="AG41" s="166"/>
      <c r="AH41" s="166"/>
    </row>
    <row r="42" spans="1:34" x14ac:dyDescent="0.2">
      <c r="A42" s="283"/>
      <c r="B42" s="174" t="s">
        <v>101</v>
      </c>
      <c r="C42" s="208" t="str">
        <f t="shared" si="4"/>
        <v>6L</v>
      </c>
      <c r="D42" s="256" t="str">
        <f t="shared" si="5"/>
        <v>12L</v>
      </c>
      <c r="E42" s="207" t="str">
        <f t="shared" si="0"/>
        <v>GBP6L12L60Y_Quote</v>
      </c>
      <c r="F42" s="207" t="e">
        <f ca="1">_xll.qlSimpleQuote(Trigger,E42,ObjectOverwrite,Permanent,RateTickValue)</f>
        <v>#NAME?</v>
      </c>
      <c r="G42" s="186" t="e">
        <f ca="1">_xll.ohRangeRetrieveError(F42)</f>
        <v>#NAME?</v>
      </c>
      <c r="H42" s="478"/>
      <c r="N42" s="15">
        <v>60</v>
      </c>
      <c r="O42" s="14" t="s">
        <v>101</v>
      </c>
      <c r="P42" s="13" t="str">
        <v>6L</v>
      </c>
      <c r="Q42" s="13" t="str">
        <v>12L</v>
      </c>
      <c r="R42" s="12" t="str">
        <f t="shared" si="1"/>
        <v>GBP6L12L60Y</v>
      </c>
      <c r="S42" s="205" t="str">
        <v>GBP6L12L60Y=ICAP</v>
      </c>
      <c r="T42" s="477">
        <v>-4.625</v>
      </c>
      <c r="U42" s="477">
        <v>15.375</v>
      </c>
      <c r="V42" s="477">
        <f t="shared" si="2"/>
        <v>5.375</v>
      </c>
      <c r="W42" s="7" t="b">
        <f t="shared" si="3"/>
        <v>1</v>
      </c>
      <c r="X42" s="476" t="e">
        <f ca="1"/>
        <v>#NAME?</v>
      </c>
      <c r="Y42" s="9"/>
      <c r="Z42" s="475">
        <v>5.375</v>
      </c>
      <c r="AA42" s="9"/>
      <c r="AB42" s="474">
        <v>5.375</v>
      </c>
      <c r="AC42" s="6" t="e">
        <f ca="1">_xll.qlSimpleQuoteSetValue(Trigger,F42,AB42/10000)</f>
        <v>#NAME?</v>
      </c>
      <c r="AD42" s="5"/>
      <c r="AE42" s="166"/>
      <c r="AF42" s="166"/>
      <c r="AG42" s="166"/>
      <c r="AH42" s="166"/>
    </row>
    <row r="43" spans="1:34" ht="13.5"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6"/>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3"/>
      <c r="I1" s="48"/>
      <c r="J1" s="48"/>
      <c r="K1" s="48"/>
      <c r="L1" s="48"/>
      <c r="M1" s="48"/>
      <c r="N1" s="48"/>
      <c r="O1" s="48"/>
      <c r="P1" s="48"/>
      <c r="Q1" s="47"/>
    </row>
    <row r="2" spans="1:23" ht="21" customHeight="1" x14ac:dyDescent="0.2">
      <c r="H2" s="46"/>
      <c r="I2" s="234"/>
      <c r="J2" s="44" t="s">
        <v>227</v>
      </c>
      <c r="K2" s="9"/>
      <c r="L2" s="9"/>
      <c r="M2" s="9"/>
      <c r="N2" s="9"/>
      <c r="O2" s="9"/>
      <c r="P2" s="469"/>
      <c r="Q2" s="43"/>
    </row>
    <row r="3" spans="1:23" x14ac:dyDescent="0.2">
      <c r="A3" s="472"/>
      <c r="B3" s="471"/>
      <c r="C3" s="471"/>
      <c r="D3" s="471"/>
      <c r="E3" s="471"/>
      <c r="F3" s="470"/>
      <c r="H3" s="15"/>
      <c r="I3" s="469"/>
      <c r="J3" s="469"/>
      <c r="K3" s="469"/>
      <c r="L3" s="9"/>
      <c r="M3" s="9"/>
      <c r="N3" s="9"/>
      <c r="O3" s="469"/>
      <c r="P3" s="468" t="e">
        <f ca="1">_xll.ohTrigger(P5:P22)</f>
        <v>#NAME?</v>
      </c>
      <c r="Q3" s="5"/>
    </row>
    <row r="4" spans="1:23" ht="22.5" x14ac:dyDescent="0.2">
      <c r="A4" s="283"/>
      <c r="B4" s="467"/>
      <c r="C4" s="229" t="str">
        <f>Currency&amp;"_010_"&amp;"Deposits.xml"</f>
        <v>GBP_010_Deposits.xml</v>
      </c>
      <c r="D4" s="187" t="str">
        <f>IF(Serialize,_xll.ohObjectSave(D5:D22,SerializationPath&amp;C4,FileOverwrite,Serialize),"---")</f>
        <v>---</v>
      </c>
      <c r="E4" s="358" t="e">
        <f ca="1">_xll.ohRangeRetrieveError(D4)</f>
        <v>#NAME?</v>
      </c>
      <c r="F4" s="457"/>
      <c r="H4" s="15"/>
      <c r="I4" s="34"/>
      <c r="J4" s="38" t="e">
        <f ca="1">_xll.RData(J5:J22,K4:K4,"RTFEED:IDN",ReutersRtMode,,K5)</f>
        <v>#NAME?</v>
      </c>
      <c r="K4" s="319" t="str">
        <f>VLOOKUP(Contributor,ContributorTable,5,FALSE)</f>
        <v>LAST</v>
      </c>
      <c r="L4" s="9"/>
      <c r="M4" s="35" t="s">
        <v>15</v>
      </c>
      <c r="N4" s="9"/>
      <c r="O4" s="34" t="s">
        <v>13</v>
      </c>
      <c r="P4" s="36" t="s">
        <v>12</v>
      </c>
      <c r="Q4" s="5"/>
      <c r="S4" s="466" t="s">
        <v>234</v>
      </c>
      <c r="T4" s="465" t="s">
        <v>233</v>
      </c>
      <c r="U4" s="465" t="s">
        <v>232</v>
      </c>
      <c r="V4" s="465" t="s">
        <v>231</v>
      </c>
      <c r="W4" s="464" t="s">
        <v>230</v>
      </c>
    </row>
    <row r="5" spans="1:23" x14ac:dyDescent="0.2">
      <c r="A5" s="283"/>
      <c r="B5" s="458" t="s">
        <v>229</v>
      </c>
      <c r="C5" s="171" t="str">
        <f t="shared" ref="C5:C22" si="0">Currency&amp;$B5&amp;QuoteSuffix</f>
        <v>GBPOND_Quote</v>
      </c>
      <c r="D5" s="171" t="e">
        <f ca="1">_xll.qlSimpleQuote(Trigger,C5,ObjectOverwrite,Permanent,RateTickValue)</f>
        <v>#NAME?</v>
      </c>
      <c r="E5" s="310" t="e">
        <f ca="1">_xll.ohRangeRetrieveError(D5)</f>
        <v>#NAME?</v>
      </c>
      <c r="F5" s="457"/>
      <c r="H5" s="15"/>
      <c r="I5" s="316"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 ca="1">_xll.qlSimpleQuoteSetValue(Trigger,D5,O5/100)</f>
        <v>#NAME?</v>
      </c>
      <c r="Q5" s="5"/>
      <c r="S5" s="463" t="s">
        <v>99</v>
      </c>
      <c r="T5" s="179" t="s">
        <v>100</v>
      </c>
      <c r="U5" s="179" t="s">
        <v>208</v>
      </c>
      <c r="V5" s="179" t="str">
        <f>""</f>
        <v/>
      </c>
      <c r="W5" s="462" t="s">
        <v>18</v>
      </c>
    </row>
    <row r="6" spans="1:23" x14ac:dyDescent="0.2">
      <c r="A6" s="283"/>
      <c r="B6" s="458" t="s">
        <v>228</v>
      </c>
      <c r="C6" s="171" t="str">
        <f t="shared" si="0"/>
        <v>GBPTND_Quote</v>
      </c>
      <c r="D6" s="171" t="e">
        <f ca="1">_xll.qlSimpleQuote(Trigger,C6,ObjectOverwrite,Permanent,RateTickValue)</f>
        <v>#NAME?</v>
      </c>
      <c r="E6" s="310" t="e">
        <f ca="1">_xll.ohRangeRetrieveError(D6)</f>
        <v>#NAME?</v>
      </c>
      <c r="F6" s="457"/>
      <c r="H6" s="15"/>
      <c r="I6" s="215" t="s">
        <v>97</v>
      </c>
      <c r="J6" s="214" t="str">
        <f t="shared" si="1"/>
        <v>GBPTNFSR=</v>
      </c>
      <c r="K6" s="20" t="s">
        <v>0</v>
      </c>
      <c r="L6" s="9"/>
      <c r="M6" s="19" t="s">
        <v>0</v>
      </c>
      <c r="N6" s="9"/>
      <c r="O6" s="211" t="str">
        <v>The record could not be found</v>
      </c>
      <c r="P6" s="16" t="e">
        <f ca="1">_xll.qlSimpleQuoteSetValue(Trigger,D6,O6/100)</f>
        <v>#NAME?</v>
      </c>
      <c r="Q6" s="5"/>
      <c r="S6" s="463" t="s">
        <v>227</v>
      </c>
      <c r="T6" s="179"/>
      <c r="U6" s="179" t="s">
        <v>226</v>
      </c>
      <c r="V6" s="179"/>
      <c r="W6" s="462" t="s">
        <v>18</v>
      </c>
    </row>
    <row r="7" spans="1:23" x14ac:dyDescent="0.2">
      <c r="A7" s="283"/>
      <c r="B7" s="458" t="s">
        <v>225</v>
      </c>
      <c r="C7" s="171" t="str">
        <f t="shared" si="0"/>
        <v>GBPSND_Quote</v>
      </c>
      <c r="D7" s="171" t="e">
        <f ca="1">_xll.qlSimpleQuote(Trigger,C7,ObjectOverwrite,Permanent,RateTickValue)</f>
        <v>#NAME?</v>
      </c>
      <c r="E7" s="310" t="e">
        <f ca="1">_xll.ohRangeRetrieveError(D7)</f>
        <v>#NAME?</v>
      </c>
      <c r="F7" s="457"/>
      <c r="H7" s="15"/>
      <c r="I7" s="215" t="s">
        <v>96</v>
      </c>
      <c r="J7" s="214" t="str">
        <f t="shared" si="1"/>
        <v>GBPSNFSR=</v>
      </c>
      <c r="K7" s="20" t="s">
        <v>0</v>
      </c>
      <c r="L7" s="9"/>
      <c r="M7" s="19" t="s">
        <v>0</v>
      </c>
      <c r="N7" s="9"/>
      <c r="O7" s="211" t="str">
        <v>The record could not be found</v>
      </c>
      <c r="P7" s="16" t="e">
        <f ca="1">_xll.qlSimpleQuoteSetValue(Trigger,D7,O7/100)</f>
        <v>#NAME?</v>
      </c>
      <c r="Q7" s="5"/>
      <c r="S7" s="463" t="s">
        <v>224</v>
      </c>
      <c r="T7" s="179"/>
      <c r="U7" s="179" t="s">
        <v>208</v>
      </c>
      <c r="V7" s="179"/>
      <c r="W7" s="462" t="s">
        <v>19</v>
      </c>
    </row>
    <row r="8" spans="1:23" x14ac:dyDescent="0.2">
      <c r="A8" s="283"/>
      <c r="B8" s="458" t="s">
        <v>223</v>
      </c>
      <c r="C8" s="171" t="str">
        <f t="shared" si="0"/>
        <v>GBPSWD_Quote</v>
      </c>
      <c r="D8" s="171" t="e">
        <f ca="1">_xll.qlSimpleQuote(Trigger,C8,ObjectOverwrite,Permanent,RateTickValue)</f>
        <v>#NAME?</v>
      </c>
      <c r="E8" s="310" t="e">
        <f ca="1">_xll.ohRangeRetrieveError(D8)</f>
        <v>#NAME?</v>
      </c>
      <c r="F8" s="457"/>
      <c r="H8" s="15"/>
      <c r="I8" s="215" t="s">
        <v>95</v>
      </c>
      <c r="J8" s="214" t="str">
        <f t="shared" si="1"/>
        <v>GBPSWFSR=</v>
      </c>
      <c r="K8" s="20">
        <v>0.49112999999999996</v>
      </c>
      <c r="L8" s="9"/>
      <c r="M8" s="19">
        <v>0.49112999999999996</v>
      </c>
      <c r="N8" s="9"/>
      <c r="O8" s="211">
        <v>0.49112999999999996</v>
      </c>
      <c r="P8" s="16" t="e">
        <f ca="1">_xll.qlSimpleQuoteSetValue(Trigger,D8,O8/100)</f>
        <v>#NAME?</v>
      </c>
      <c r="Q8" s="5"/>
      <c r="S8" s="463" t="s">
        <v>222</v>
      </c>
      <c r="T8" s="179"/>
      <c r="U8" s="179" t="s">
        <v>208</v>
      </c>
      <c r="V8" s="179" t="s">
        <v>221</v>
      </c>
      <c r="W8" s="462" t="s">
        <v>19</v>
      </c>
    </row>
    <row r="9" spans="1:23" x14ac:dyDescent="0.2">
      <c r="A9" s="283"/>
      <c r="B9" s="458" t="s">
        <v>220</v>
      </c>
      <c r="C9" s="171" t="str">
        <f t="shared" si="0"/>
        <v>GBP2WD_Quote</v>
      </c>
      <c r="D9" s="171" t="e">
        <f ca="1">_xll.qlSimpleQuote(Trigger,C9,ObjectOverwrite,Permanent,RateTickValue)</f>
        <v>#NAME?</v>
      </c>
      <c r="E9" s="310" t="e">
        <f ca="1">_xll.ohRangeRetrieveError(D9)</f>
        <v>#NAME?</v>
      </c>
      <c r="F9" s="457"/>
      <c r="H9" s="15"/>
      <c r="I9" s="215" t="s">
        <v>94</v>
      </c>
      <c r="J9" s="214" t="str">
        <f t="shared" si="1"/>
        <v>GBP2WFSR=</v>
      </c>
      <c r="K9" s="20">
        <v>0</v>
      </c>
      <c r="L9" s="9"/>
      <c r="M9" s="19">
        <v>0</v>
      </c>
      <c r="N9" s="9"/>
      <c r="O9" s="211">
        <v>0</v>
      </c>
      <c r="P9" s="16" t="e">
        <f ca="1">_xll.qlSimpleQuoteSetValue(Trigger,D9,O9/100)</f>
        <v>#NAME?</v>
      </c>
      <c r="Q9" s="5"/>
      <c r="S9" s="463" t="s">
        <v>23</v>
      </c>
      <c r="T9" s="179"/>
      <c r="U9" s="179" t="s">
        <v>208</v>
      </c>
      <c r="V9" s="179" t="s">
        <v>23</v>
      </c>
      <c r="W9" s="462" t="s">
        <v>19</v>
      </c>
    </row>
    <row r="10" spans="1:23" x14ac:dyDescent="0.2">
      <c r="A10" s="283"/>
      <c r="B10" s="458" t="s">
        <v>219</v>
      </c>
      <c r="C10" s="171" t="str">
        <f t="shared" si="0"/>
        <v>GBP3WD_Quote</v>
      </c>
      <c r="D10" s="171" t="e">
        <f ca="1">_xll.qlSimpleQuote(Trigger,C10,ObjectOverwrite,Permanent,RateTickValue)</f>
        <v>#NAME?</v>
      </c>
      <c r="E10" s="310" t="e">
        <f ca="1">_xll.ohRangeRetrieveError(D10)</f>
        <v>#NAME?</v>
      </c>
      <c r="F10" s="457"/>
      <c r="H10" s="15"/>
      <c r="I10" s="215" t="s">
        <v>93</v>
      </c>
      <c r="J10" s="214" t="str">
        <f t="shared" si="1"/>
        <v>GBP3WFSR=</v>
      </c>
      <c r="K10" s="20" t="s">
        <v>0</v>
      </c>
      <c r="L10" s="9"/>
      <c r="M10" s="19" t="s">
        <v>0</v>
      </c>
      <c r="N10" s="9"/>
      <c r="O10" s="211" t="str">
        <v>The record could not be found</v>
      </c>
      <c r="P10" s="16" t="e">
        <f ca="1">_xll.qlSimpleQuoteSetValue(Trigger,D10,O10/100)</f>
        <v>#NAME?</v>
      </c>
      <c r="Q10" s="5"/>
      <c r="S10" s="463" t="s">
        <v>218</v>
      </c>
      <c r="T10" s="179"/>
      <c r="U10" s="179" t="s">
        <v>208</v>
      </c>
      <c r="V10" s="179" t="s">
        <v>217</v>
      </c>
      <c r="W10" s="462" t="s">
        <v>19</v>
      </c>
    </row>
    <row r="11" spans="1:23" x14ac:dyDescent="0.2">
      <c r="A11" s="283"/>
      <c r="B11" s="458" t="s">
        <v>216</v>
      </c>
      <c r="C11" s="171" t="str">
        <f t="shared" si="0"/>
        <v>GBP1MD_Quote</v>
      </c>
      <c r="D11" s="171" t="e">
        <f ca="1">_xll.qlSimpleQuote(Trigger,C11,ObjectOverwrite,Permanent,RateTickValue)</f>
        <v>#NAME?</v>
      </c>
      <c r="E11" s="310" t="e">
        <f ca="1">_xll.ohRangeRetrieveError(D11)</f>
        <v>#NAME?</v>
      </c>
      <c r="F11" s="457"/>
      <c r="H11" s="15"/>
      <c r="I11" s="215" t="s">
        <v>92</v>
      </c>
      <c r="J11" s="214" t="str">
        <f t="shared" si="1"/>
        <v>GBP1MFSR=</v>
      </c>
      <c r="K11" s="20">
        <v>0.50975000000000004</v>
      </c>
      <c r="L11" s="9"/>
      <c r="M11" s="19">
        <v>0.50975000000000004</v>
      </c>
      <c r="N11" s="9"/>
      <c r="O11" s="211">
        <v>0.50975000000000004</v>
      </c>
      <c r="P11" s="16" t="e">
        <f ca="1">_xll.qlSimpleQuoteSetValue(Trigger,D11,O11/100)</f>
        <v>#NAME?</v>
      </c>
      <c r="Q11" s="5"/>
      <c r="S11" s="463" t="s">
        <v>215</v>
      </c>
      <c r="T11" s="179"/>
      <c r="U11" s="179" t="s">
        <v>208</v>
      </c>
      <c r="V11" s="179" t="s">
        <v>214</v>
      </c>
      <c r="W11" s="462" t="s">
        <v>19</v>
      </c>
    </row>
    <row r="12" spans="1:23" x14ac:dyDescent="0.2">
      <c r="A12" s="283"/>
      <c r="B12" s="458" t="s">
        <v>213</v>
      </c>
      <c r="C12" s="171" t="str">
        <f t="shared" si="0"/>
        <v>GBP2MD_Quote</v>
      </c>
      <c r="D12" s="171" t="e">
        <f ca="1">_xll.qlSimpleQuote(Trigger,C12,ObjectOverwrite,Permanent,RateTickValue)</f>
        <v>#NAME?</v>
      </c>
      <c r="E12" s="310" t="e">
        <f ca="1">_xll.ohRangeRetrieveError(D12)</f>
        <v>#NAME?</v>
      </c>
      <c r="F12" s="457"/>
      <c r="H12" s="15"/>
      <c r="I12" s="215" t="s">
        <v>91</v>
      </c>
      <c r="J12" s="214" t="str">
        <f t="shared" si="1"/>
        <v>GBP2MFSR=</v>
      </c>
      <c r="K12" s="20">
        <v>0.54230999999999996</v>
      </c>
      <c r="L12" s="9"/>
      <c r="M12" s="19">
        <v>0.54230999999999996</v>
      </c>
      <c r="N12" s="9"/>
      <c r="O12" s="211">
        <v>0.54230999999999996</v>
      </c>
      <c r="P12" s="16" t="e">
        <f ca="1">_xll.qlSimpleQuoteSetValue(Trigger,D12,O12/100)</f>
        <v>#NAME?</v>
      </c>
      <c r="Q12" s="5"/>
      <c r="S12" s="463" t="s">
        <v>212</v>
      </c>
      <c r="T12" s="179"/>
      <c r="U12" s="179" t="s">
        <v>208</v>
      </c>
      <c r="V12" s="179" t="s">
        <v>211</v>
      </c>
      <c r="W12" s="462" t="s">
        <v>19</v>
      </c>
    </row>
    <row r="13" spans="1:23" x14ac:dyDescent="0.2">
      <c r="A13" s="283"/>
      <c r="B13" s="458" t="s">
        <v>210</v>
      </c>
      <c r="C13" s="171" t="str">
        <f t="shared" si="0"/>
        <v>GBP3MD_Quote</v>
      </c>
      <c r="D13" s="171" t="e">
        <f ca="1">_xll.qlSimpleQuote(Trigger,C13,ObjectOverwrite,Permanent,RateTickValue)</f>
        <v>#NAME?</v>
      </c>
      <c r="E13" s="310" t="e">
        <f ca="1">_xll.ohRangeRetrieveError(D13)</f>
        <v>#NAME?</v>
      </c>
      <c r="F13" s="457"/>
      <c r="H13" s="15"/>
      <c r="I13" s="215" t="s">
        <v>90</v>
      </c>
      <c r="J13" s="214" t="str">
        <f t="shared" si="1"/>
        <v>GBP3MFSR=</v>
      </c>
      <c r="K13" s="20">
        <v>0.57499999999999996</v>
      </c>
      <c r="L13" s="9"/>
      <c r="M13" s="19">
        <v>0.57499999999999996</v>
      </c>
      <c r="N13" s="9"/>
      <c r="O13" s="211">
        <v>0.57499999999999996</v>
      </c>
      <c r="P13" s="16" t="e">
        <f ca="1">_xll.qlSimpleQuoteSetValue(Trigger,D13,O13/100)</f>
        <v>#NAME?</v>
      </c>
      <c r="Q13" s="5"/>
      <c r="S13" s="461" t="s">
        <v>209</v>
      </c>
      <c r="T13" s="460"/>
      <c r="U13" s="460" t="s">
        <v>208</v>
      </c>
      <c r="V13" s="460" t="s">
        <v>207</v>
      </c>
      <c r="W13" s="459" t="s">
        <v>19</v>
      </c>
    </row>
    <row r="14" spans="1:23" x14ac:dyDescent="0.2">
      <c r="A14" s="283"/>
      <c r="B14" s="458" t="s">
        <v>206</v>
      </c>
      <c r="C14" s="171" t="str">
        <f t="shared" si="0"/>
        <v>GBP4MD_Quote</v>
      </c>
      <c r="D14" s="171" t="e">
        <f ca="1">_xll.qlSimpleQuote(Trigger,C14,ObjectOverwrite,Permanent,RateTickValue)</f>
        <v>#NAME?</v>
      </c>
      <c r="E14" s="310" t="e">
        <f ca="1">_xll.ohRangeRetrieveError(D14)</f>
        <v>#NAME?</v>
      </c>
      <c r="F14" s="457"/>
      <c r="H14" s="15"/>
      <c r="I14" s="215" t="s">
        <v>89</v>
      </c>
      <c r="J14" s="214" t="str">
        <f t="shared" si="1"/>
        <v>GBP4MFSR=</v>
      </c>
      <c r="K14" s="20">
        <v>0</v>
      </c>
      <c r="L14" s="9"/>
      <c r="M14" s="19">
        <v>0</v>
      </c>
      <c r="N14" s="9"/>
      <c r="O14" s="211">
        <v>0</v>
      </c>
      <c r="P14" s="16" t="e">
        <f ca="1">_xll.qlSimpleQuoteSetValue(Trigger,D14,O14/100)</f>
        <v>#NAME?</v>
      </c>
      <c r="Q14" s="5"/>
    </row>
    <row r="15" spans="1:23" x14ac:dyDescent="0.2">
      <c r="A15" s="283"/>
      <c r="B15" s="458" t="s">
        <v>205</v>
      </c>
      <c r="C15" s="171" t="str">
        <f t="shared" si="0"/>
        <v>GBP5MD_Quote</v>
      </c>
      <c r="D15" s="171" t="e">
        <f ca="1">_xll.qlSimpleQuote(Trigger,C15,ObjectOverwrite,Permanent,RateTickValue)</f>
        <v>#NAME?</v>
      </c>
      <c r="E15" s="310" t="e">
        <f ca="1">_xll.ohRangeRetrieveError(D15)</f>
        <v>#NAME?</v>
      </c>
      <c r="F15" s="457"/>
      <c r="H15" s="15"/>
      <c r="I15" s="215" t="s">
        <v>88</v>
      </c>
      <c r="J15" s="214" t="str">
        <f t="shared" si="1"/>
        <v>GBP5MFSR=</v>
      </c>
      <c r="K15" s="20">
        <v>0</v>
      </c>
      <c r="L15" s="9"/>
      <c r="M15" s="19">
        <v>0</v>
      </c>
      <c r="N15" s="9"/>
      <c r="O15" s="211">
        <v>0</v>
      </c>
      <c r="P15" s="16" t="e">
        <f ca="1">_xll.qlSimpleQuoteSetValue(Trigger,D15,O15/100)</f>
        <v>#NAME?</v>
      </c>
      <c r="Q15" s="5"/>
    </row>
    <row r="16" spans="1:23" x14ac:dyDescent="0.2">
      <c r="A16" s="283"/>
      <c r="B16" s="458" t="s">
        <v>204</v>
      </c>
      <c r="C16" s="171" t="str">
        <f t="shared" si="0"/>
        <v>GBP6MD_Quote</v>
      </c>
      <c r="D16" s="171" t="e">
        <f ca="1">_xll.qlSimpleQuote(Trigger,C16,ObjectOverwrite,Permanent,RateTickValue)</f>
        <v>#NAME?</v>
      </c>
      <c r="E16" s="310" t="e">
        <f ca="1">_xll.ohRangeRetrieveError(D16)</f>
        <v>#NAME?</v>
      </c>
      <c r="F16" s="457"/>
      <c r="H16" s="15"/>
      <c r="I16" s="215" t="s">
        <v>87</v>
      </c>
      <c r="J16" s="214" t="str">
        <f t="shared" si="1"/>
        <v>GBP6MFSR=</v>
      </c>
      <c r="K16" s="20">
        <v>0.73813000000000006</v>
      </c>
      <c r="L16" s="9"/>
      <c r="M16" s="19">
        <v>0.73813000000000006</v>
      </c>
      <c r="N16" s="9"/>
      <c r="O16" s="211">
        <v>0.73813000000000006</v>
      </c>
      <c r="P16" s="16" t="e">
        <f ca="1">_xll.qlSimpleQuoteSetValue(Trigger,D16,O16/100)</f>
        <v>#NAME?</v>
      </c>
      <c r="Q16" s="5"/>
    </row>
    <row r="17" spans="1:17" x14ac:dyDescent="0.2">
      <c r="A17" s="283"/>
      <c r="B17" s="458" t="s">
        <v>203</v>
      </c>
      <c r="C17" s="171" t="str">
        <f t="shared" si="0"/>
        <v>GBP7MD_Quote</v>
      </c>
      <c r="D17" s="171" t="e">
        <f ca="1">_xll.qlSimpleQuote(Trigger,C17,ObjectOverwrite,Permanent,RateTickValue)</f>
        <v>#NAME?</v>
      </c>
      <c r="E17" s="310" t="e">
        <f ca="1">_xll.ohRangeRetrieveError(D17)</f>
        <v>#NAME?</v>
      </c>
      <c r="F17" s="457"/>
      <c r="H17" s="15"/>
      <c r="I17" s="215" t="s">
        <v>86</v>
      </c>
      <c r="J17" s="214" t="str">
        <f t="shared" si="1"/>
        <v>GBP7MFSR=</v>
      </c>
      <c r="K17" s="20">
        <v>0</v>
      </c>
      <c r="L17" s="9"/>
      <c r="M17" s="19">
        <v>0</v>
      </c>
      <c r="N17" s="9"/>
      <c r="O17" s="211">
        <v>0</v>
      </c>
      <c r="P17" s="16" t="e">
        <f ca="1">_xll.qlSimpleQuoteSetValue(Trigger,D17,O17/100)</f>
        <v>#NAME?</v>
      </c>
      <c r="Q17" s="5"/>
    </row>
    <row r="18" spans="1:17" x14ac:dyDescent="0.2">
      <c r="A18" s="283"/>
      <c r="B18" s="458" t="s">
        <v>202</v>
      </c>
      <c r="C18" s="171" t="str">
        <f t="shared" si="0"/>
        <v>GBP8MD_Quote</v>
      </c>
      <c r="D18" s="171" t="e">
        <f ca="1">_xll.qlSimpleQuote(Trigger,C18,ObjectOverwrite,Permanent,RateTickValue)</f>
        <v>#NAME?</v>
      </c>
      <c r="E18" s="310" t="e">
        <f ca="1">_xll.ohRangeRetrieveError(D18)</f>
        <v>#NAME?</v>
      </c>
      <c r="F18" s="457"/>
      <c r="H18" s="15"/>
      <c r="I18" s="215" t="s">
        <v>85</v>
      </c>
      <c r="J18" s="214" t="str">
        <f t="shared" si="1"/>
        <v>GBP8MFSR=</v>
      </c>
      <c r="K18" s="20">
        <v>0</v>
      </c>
      <c r="L18" s="9"/>
      <c r="M18" s="19">
        <v>0</v>
      </c>
      <c r="N18" s="9"/>
      <c r="O18" s="211">
        <v>0</v>
      </c>
      <c r="P18" s="16" t="e">
        <f ca="1">_xll.qlSimpleQuoteSetValue(Trigger,D18,O18/100)</f>
        <v>#NAME?</v>
      </c>
      <c r="Q18" s="5"/>
    </row>
    <row r="19" spans="1:17" x14ac:dyDescent="0.2">
      <c r="A19" s="283"/>
      <c r="B19" s="458" t="s">
        <v>201</v>
      </c>
      <c r="C19" s="171" t="str">
        <f t="shared" si="0"/>
        <v>GBP9MD_Quote</v>
      </c>
      <c r="D19" s="171" t="e">
        <f ca="1">_xll.qlSimpleQuote(Trigger,C19,ObjectOverwrite,Permanent,RateTickValue)</f>
        <v>#NAME?</v>
      </c>
      <c r="E19" s="310" t="e">
        <f ca="1">_xll.ohRangeRetrieveError(D19)</f>
        <v>#NAME?</v>
      </c>
      <c r="F19" s="457"/>
      <c r="H19" s="15"/>
      <c r="I19" s="215" t="s">
        <v>84</v>
      </c>
      <c r="J19" s="214" t="str">
        <f t="shared" si="1"/>
        <v>GBP9MFSR=</v>
      </c>
      <c r="K19" s="20">
        <v>0</v>
      </c>
      <c r="L19" s="9"/>
      <c r="M19" s="19">
        <v>0</v>
      </c>
      <c r="N19" s="9"/>
      <c r="O19" s="211">
        <v>0</v>
      </c>
      <c r="P19" s="16" t="e">
        <f ca="1">_xll.qlSimpleQuoteSetValue(Trigger,D19,O19/100)</f>
        <v>#NAME?</v>
      </c>
      <c r="Q19" s="5"/>
    </row>
    <row r="20" spans="1:17" x14ac:dyDescent="0.2">
      <c r="A20" s="283"/>
      <c r="B20" s="458" t="s">
        <v>200</v>
      </c>
      <c r="C20" s="171" t="str">
        <f t="shared" si="0"/>
        <v>GBP10MD_Quote</v>
      </c>
      <c r="D20" s="171" t="e">
        <f ca="1">_xll.qlSimpleQuote(Trigger,C20,ObjectOverwrite,Permanent,RateTickValue)</f>
        <v>#NAME?</v>
      </c>
      <c r="E20" s="310" t="e">
        <f ca="1">_xll.ohRangeRetrieveError(D20)</f>
        <v>#NAME?</v>
      </c>
      <c r="F20" s="457"/>
      <c r="H20" s="15"/>
      <c r="I20" s="215" t="s">
        <v>83</v>
      </c>
      <c r="J20" s="214" t="str">
        <f t="shared" si="1"/>
        <v>GBP10MFSR=</v>
      </c>
      <c r="K20" s="20">
        <v>0</v>
      </c>
      <c r="L20" s="9"/>
      <c r="M20" s="19">
        <v>0</v>
      </c>
      <c r="N20" s="9"/>
      <c r="O20" s="211">
        <v>0</v>
      </c>
      <c r="P20" s="16" t="e">
        <f ca="1">_xll.qlSimpleQuoteSetValue(Trigger,D20,O20/100)</f>
        <v>#NAME?</v>
      </c>
      <c r="Q20" s="5"/>
    </row>
    <row r="21" spans="1:17" x14ac:dyDescent="0.2">
      <c r="A21" s="283"/>
      <c r="B21" s="458" t="s">
        <v>199</v>
      </c>
      <c r="C21" s="171" t="str">
        <f t="shared" si="0"/>
        <v>GBP11MD_Quote</v>
      </c>
      <c r="D21" s="171" t="e">
        <f ca="1">_xll.qlSimpleQuote(Trigger,C21,ObjectOverwrite,Permanent,RateTickValue)</f>
        <v>#NAME?</v>
      </c>
      <c r="E21" s="310" t="e">
        <f ca="1">_xll.ohRangeRetrieveError(D21)</f>
        <v>#NAME?</v>
      </c>
      <c r="F21" s="457"/>
      <c r="H21" s="15"/>
      <c r="I21" s="215" t="s">
        <v>82</v>
      </c>
      <c r="J21" s="214" t="str">
        <f t="shared" si="1"/>
        <v>GBP11MFSR=</v>
      </c>
      <c r="K21" s="20">
        <v>0</v>
      </c>
      <c r="L21" s="9"/>
      <c r="M21" s="19">
        <v>0</v>
      </c>
      <c r="N21" s="9"/>
      <c r="O21" s="211">
        <v>0</v>
      </c>
      <c r="P21" s="16" t="e">
        <f ca="1">_xll.qlSimpleQuoteSetValue(Trigger,D21,O21/100)</f>
        <v>#NAME?</v>
      </c>
      <c r="Q21" s="5"/>
    </row>
    <row r="22" spans="1:17" x14ac:dyDescent="0.2">
      <c r="A22" s="283"/>
      <c r="B22" s="458" t="s">
        <v>198</v>
      </c>
      <c r="C22" s="171" t="str">
        <f t="shared" si="0"/>
        <v>GBP1YD_Quote</v>
      </c>
      <c r="D22" s="171" t="e">
        <f ca="1">_xll.qlSimpleQuote(Trigger,C22,ObjectOverwrite,Permanent,RateTickValue)</f>
        <v>#NAME?</v>
      </c>
      <c r="E22" s="310" t="e">
        <f ca="1">_xll.ohRangeRetrieveError(D22)</f>
        <v>#NAME?</v>
      </c>
      <c r="F22" s="457"/>
      <c r="H22" s="15"/>
      <c r="I22" s="206" t="s">
        <v>64</v>
      </c>
      <c r="J22" s="205" t="str">
        <f t="shared" si="1"/>
        <v>GBP1YFSR=</v>
      </c>
      <c r="K22" s="11">
        <v>1.0558799999999999</v>
      </c>
      <c r="L22" s="9"/>
      <c r="M22" s="10">
        <v>1.0558799999999999</v>
      </c>
      <c r="N22" s="9"/>
      <c r="O22" s="202">
        <v>1.0558799999999999</v>
      </c>
      <c r="P22" s="6" t="e">
        <f ca="1">_xll.qlSimpleQuoteSetValue(Trigger,D22,O22/100)</f>
        <v>#NAME?</v>
      </c>
      <c r="Q22" s="5"/>
    </row>
    <row r="23" spans="1:17" ht="12" thickBot="1" x14ac:dyDescent="0.25">
      <c r="A23" s="456"/>
      <c r="B23" s="455"/>
      <c r="C23" s="455"/>
      <c r="D23" s="455"/>
      <c r="E23" s="455"/>
      <c r="F23" s="454"/>
      <c r="H23" s="4"/>
      <c r="I23" s="3"/>
      <c r="J23" s="3"/>
      <c r="K23" s="3"/>
      <c r="L23" s="3"/>
      <c r="M23" s="3"/>
      <c r="N23" s="3"/>
      <c r="O23" s="3"/>
      <c r="P23" s="3"/>
      <c r="Q23" s="167"/>
    </row>
    <row r="25" spans="1:17" x14ac:dyDescent="0.2">
      <c r="D25" s="1933"/>
      <c r="E25" s="1931" t="s">
        <v>634</v>
      </c>
    </row>
    <row r="26" spans="1:17" x14ac:dyDescent="0.2">
      <c r="D26" s="1933" t="e">
        <f ca="1">_xll.ohTrigger(D5:D22)</f>
        <v>#NAME?</v>
      </c>
      <c r="E26" s="1931" t="s">
        <v>635</v>
      </c>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heetViews>
  <sheetFormatPr defaultRowHeight="11.25" x14ac:dyDescent="0.2"/>
  <cols>
    <col min="1" max="1" width="2.7109375" style="398" customWidth="1"/>
    <col min="2" max="2" width="3" style="398" bestFit="1" customWidth="1"/>
    <col min="3" max="3" width="5" style="398" bestFit="1" customWidth="1"/>
    <col min="4" max="4" width="16.7109375" style="398" bestFit="1" customWidth="1"/>
    <col min="5" max="5" width="21.42578125" style="398" bestFit="1" customWidth="1"/>
    <col min="6" max="6" width="21.5703125" style="399" customWidth="1"/>
    <col min="7" max="9" width="2.7109375" style="398" customWidth="1"/>
    <col min="10" max="10" width="3" style="398" bestFit="1" customWidth="1"/>
    <col min="11" max="11" width="5" style="398" bestFit="1" customWidth="1"/>
    <col min="12" max="12" width="10" style="398" bestFit="1" customWidth="1"/>
    <col min="13" max="13" width="16.7109375" style="398" customWidth="1"/>
    <col min="14" max="15" width="9.140625" style="398"/>
    <col min="16" max="16" width="7.7109375" style="398" customWidth="1"/>
    <col min="17" max="17" width="12.140625" style="398" customWidth="1"/>
    <col min="18" max="18" width="9.28515625" style="398" bestFit="1" customWidth="1"/>
    <col min="19" max="19" width="2.7109375" style="398" customWidth="1"/>
    <col min="20" max="20" width="7" style="398" bestFit="1" customWidth="1"/>
    <col min="21" max="21" width="2.7109375" style="398" customWidth="1"/>
    <col min="22" max="22" width="10" style="398" customWidth="1"/>
    <col min="23" max="23" width="8" style="398" bestFit="1" customWidth="1"/>
    <col min="24" max="24" width="2.7109375" style="398" customWidth="1"/>
    <col min="25" max="16384" width="9.140625" style="398"/>
  </cols>
  <sheetData>
    <row r="1" spans="1:24" ht="11.25" customHeight="1" x14ac:dyDescent="0.2">
      <c r="A1" s="85"/>
      <c r="B1" s="85"/>
      <c r="C1" s="85"/>
      <c r="D1" s="85"/>
      <c r="E1" s="1933"/>
      <c r="F1" s="1931" t="s">
        <v>634</v>
      </c>
      <c r="G1" s="86"/>
      <c r="I1" s="89"/>
      <c r="J1" s="85"/>
      <c r="K1" s="85"/>
      <c r="L1" s="85"/>
      <c r="M1" s="85"/>
      <c r="O1" s="85"/>
      <c r="P1" s="85"/>
      <c r="Q1" s="85"/>
      <c r="R1" s="85"/>
      <c r="S1" s="85"/>
      <c r="T1" s="85"/>
      <c r="U1" s="85"/>
      <c r="V1" s="85"/>
      <c r="W1" s="85"/>
      <c r="X1" s="86"/>
    </row>
    <row r="2" spans="1:24" ht="11.25" customHeight="1" x14ac:dyDescent="0.2">
      <c r="A2" s="85"/>
      <c r="B2" s="85"/>
      <c r="C2" s="85"/>
      <c r="D2" s="85"/>
      <c r="E2" s="1933" t="e">
        <f ca="1">_xll.ohTrigger(E5:E50)</f>
        <v>#NAME?</v>
      </c>
      <c r="F2" s="1931" t="s">
        <v>635</v>
      </c>
      <c r="G2" s="86"/>
      <c r="I2" s="89"/>
      <c r="J2" s="85"/>
      <c r="K2" s="85"/>
      <c r="L2" s="85"/>
      <c r="M2" s="453" t="s">
        <v>23</v>
      </c>
      <c r="N2" s="85"/>
      <c r="O2" s="85"/>
      <c r="P2" s="85"/>
      <c r="Q2" s="85"/>
      <c r="R2" s="85"/>
      <c r="S2" s="85"/>
      <c r="T2" s="85"/>
      <c r="U2" s="85"/>
      <c r="V2" s="85"/>
      <c r="W2" s="85"/>
      <c r="X2" s="86"/>
    </row>
    <row r="3" spans="1:24" ht="11.25" customHeight="1" x14ac:dyDescent="0.2">
      <c r="A3" s="85"/>
      <c r="B3" s="85"/>
      <c r="C3" s="85"/>
      <c r="D3" s="85"/>
      <c r="E3" s="85"/>
      <c r="F3" s="85"/>
      <c r="G3" s="86"/>
      <c r="I3" s="452"/>
      <c r="J3" s="451"/>
      <c r="K3" s="451"/>
      <c r="L3" s="451"/>
      <c r="M3" s="451"/>
      <c r="N3" s="451"/>
      <c r="O3" s="451"/>
      <c r="P3" s="451"/>
      <c r="Q3" s="451"/>
      <c r="R3" s="451"/>
      <c r="S3" s="407"/>
      <c r="T3" s="407"/>
      <c r="U3" s="407"/>
      <c r="V3" s="451"/>
      <c r="W3" s="451" t="e">
        <f ca="1">_xll.ohTrigger(W5:W50)</f>
        <v>#NAME?</v>
      </c>
      <c r="X3" s="404"/>
    </row>
    <row r="4" spans="1:24" ht="21.75" customHeight="1" x14ac:dyDescent="0.2">
      <c r="A4" s="66"/>
      <c r="B4" s="450"/>
      <c r="C4" s="449"/>
      <c r="D4" s="448" t="str">
        <f>Currency&amp;"_010_"&amp;"FRA.xml"</f>
        <v>GBP_010_FRA.xml</v>
      </c>
      <c r="E4" s="447" t="str">
        <f>IF(Serialize,_xll.ohObjectSave(E5:E50,SerializationPath&amp;D4,FileOverwrite,Serialize),"---")</f>
        <v>---</v>
      </c>
      <c r="F4" s="446" t="e">
        <f ca="1">_xll.ohRangeRetrieveError(E4)</f>
        <v>#NAME?</v>
      </c>
      <c r="G4" s="86"/>
      <c r="I4" s="413"/>
      <c r="J4" s="445"/>
      <c r="K4" s="444"/>
      <c r="L4" s="443"/>
      <c r="M4" s="442" t="e">
        <f ca="1">_xll.RData(M5:M50,N4:Q4,"RTFEED:IDN",ReutersRtMode,,N5)</f>
        <v>#NAME?</v>
      </c>
      <c r="N4" s="440" t="s">
        <v>20</v>
      </c>
      <c r="O4" s="440" t="s">
        <v>19</v>
      </c>
      <c r="P4" s="440" t="s">
        <v>18</v>
      </c>
      <c r="Q4" s="440" t="s">
        <v>17</v>
      </c>
      <c r="R4" s="441" t="s">
        <v>139</v>
      </c>
      <c r="S4" s="407"/>
      <c r="T4" s="440" t="s">
        <v>15</v>
      </c>
      <c r="U4" s="407"/>
      <c r="V4" s="439" t="s">
        <v>13</v>
      </c>
      <c r="W4" s="438" t="s">
        <v>12</v>
      </c>
      <c r="X4" s="404"/>
    </row>
    <row r="5" spans="1:24" ht="11.25" customHeight="1" x14ac:dyDescent="0.2">
      <c r="A5" s="66"/>
      <c r="B5" s="435">
        <f t="shared" ref="B5:B50" si="0">J5</f>
        <v>1</v>
      </c>
      <c r="C5" s="436" t="str">
        <f t="shared" ref="C5:C50" si="1">K5</f>
        <v>x4F</v>
      </c>
      <c r="D5" s="435" t="str">
        <f t="shared" ref="D5:D50" si="2">Currency&amp;$B5&amp;$C5&amp;QuoteSuffix</f>
        <v>GBP1x4F_Quote</v>
      </c>
      <c r="E5" s="434" t="e">
        <f ca="1">_xll.qlSimpleQuote(Trigger,D5,ObjectOverwrite,Permanent,RateTickValue)</f>
        <v>#NAME?</v>
      </c>
      <c r="F5" s="433" t="e">
        <f ca="1">_xll.ohRangeRetrieveError(E5)</f>
        <v>#NAME?</v>
      </c>
      <c r="G5" s="86"/>
      <c r="I5" s="413"/>
      <c r="J5" s="432">
        <v>1</v>
      </c>
      <c r="K5" s="431" t="str">
        <f t="shared" ref="K5:K16" si="3">"x"&amp;J5+3&amp;"F"</f>
        <v>x4F</v>
      </c>
      <c r="L5" s="429" t="str">
        <f t="shared" ref="L5:L50" si="4">Currency&amp;$J5&amp;$K5</f>
        <v>GBP1x4F</v>
      </c>
      <c r="M5" s="429" t="str">
        <f t="array" ref="M5:M50">UPPER(Instruments)&amp;"="&amp;VLOOKUP(Contributor,ContributorTable,2,FALSE)</f>
        <v>GBP1X4F=ICAP</v>
      </c>
      <c r="N5" s="430">
        <v>0.57499999999999996</v>
      </c>
      <c r="O5" s="430">
        <v>0.625</v>
      </c>
      <c r="P5" s="429">
        <v>0</v>
      </c>
      <c r="Q5" s="429">
        <v>0</v>
      </c>
      <c r="R5" s="428">
        <f t="shared" ref="R5:R50" si="5">IFERROR(AVERAGE(N5:O5),#NUM!)</f>
        <v>0.6</v>
      </c>
      <c r="S5" s="407"/>
      <c r="T5" s="419">
        <v>0.6</v>
      </c>
      <c r="U5" s="407"/>
      <c r="V5" s="428">
        <f t="array" ref="V5:V50">QuoteStatic</f>
        <v>0.6</v>
      </c>
      <c r="W5" s="437" t="e">
        <f ca="1">_xll.qlSimpleQuoteSetValue(Trigger,E5,V5/100)</f>
        <v>#NAME?</v>
      </c>
      <c r="X5" s="404"/>
    </row>
    <row r="6" spans="1:24" ht="11.25" customHeight="1" x14ac:dyDescent="0.2">
      <c r="A6" s="66"/>
      <c r="B6" s="426">
        <f t="shared" si="0"/>
        <v>2</v>
      </c>
      <c r="C6" s="427" t="str">
        <f t="shared" si="1"/>
        <v>x5F</v>
      </c>
      <c r="D6" s="426" t="str">
        <f t="shared" si="2"/>
        <v>GBP2x5F_Quote</v>
      </c>
      <c r="E6" s="425" t="e">
        <f ca="1">_xll.qlSimpleQuote(Trigger,D6,ObjectOverwrite,Permanent,RateTickValue)</f>
        <v>#NAME?</v>
      </c>
      <c r="F6" s="424" t="e">
        <f ca="1">_xll.ohRangeRetrieveError(E6)</f>
        <v>#NAME?</v>
      </c>
      <c r="G6" s="86"/>
      <c r="I6" s="413"/>
      <c r="J6" s="423">
        <v>2</v>
      </c>
      <c r="K6" s="422" t="str">
        <f t="shared" si="3"/>
        <v>x5F</v>
      </c>
      <c r="L6" s="420" t="str">
        <f t="shared" si="4"/>
        <v>GBP2x5F</v>
      </c>
      <c r="M6" s="420" t="str">
        <v>GBP2X5F=ICAP</v>
      </c>
      <c r="N6" s="421">
        <v>0.6</v>
      </c>
      <c r="O6" s="421">
        <v>0.65</v>
      </c>
      <c r="P6" s="420">
        <v>0</v>
      </c>
      <c r="Q6" s="420">
        <v>0</v>
      </c>
      <c r="R6" s="419">
        <f t="shared" si="5"/>
        <v>0.625</v>
      </c>
      <c r="S6" s="407"/>
      <c r="T6" s="419">
        <v>0.625</v>
      </c>
      <c r="U6" s="407"/>
      <c r="V6" s="419">
        <v>0.625</v>
      </c>
      <c r="W6" s="418" t="e">
        <f ca="1">_xll.qlSimpleQuoteSetValue(Trigger,E6,V6/100)</f>
        <v>#NAME?</v>
      </c>
      <c r="X6" s="404"/>
    </row>
    <row r="7" spans="1:24" ht="11.25" customHeight="1" x14ac:dyDescent="0.2">
      <c r="A7" s="66"/>
      <c r="B7" s="426">
        <f t="shared" si="0"/>
        <v>3</v>
      </c>
      <c r="C7" s="427" t="str">
        <f t="shared" si="1"/>
        <v>x6F</v>
      </c>
      <c r="D7" s="426" t="str">
        <f t="shared" si="2"/>
        <v>GBP3x6F_Quote</v>
      </c>
      <c r="E7" s="425" t="e">
        <f ca="1">_xll.qlSimpleQuote(Trigger,D7,ObjectOverwrite,Permanent,RateTickValue)</f>
        <v>#NAME?</v>
      </c>
      <c r="F7" s="424" t="e">
        <f ca="1">_xll.ohRangeRetrieveError(E7)</f>
        <v>#NAME?</v>
      </c>
      <c r="G7" s="86"/>
      <c r="I7" s="413"/>
      <c r="J7" s="423">
        <v>3</v>
      </c>
      <c r="K7" s="422" t="str">
        <f t="shared" si="3"/>
        <v>x6F</v>
      </c>
      <c r="L7" s="420" t="str">
        <f t="shared" si="4"/>
        <v>GBP3x6F</v>
      </c>
      <c r="M7" s="420" t="str">
        <v>GBP3X6F=ICAP</v>
      </c>
      <c r="N7" s="421">
        <v>0.63500000000000001</v>
      </c>
      <c r="O7" s="421">
        <v>0.68499999999999994</v>
      </c>
      <c r="P7" s="420">
        <v>0</v>
      </c>
      <c r="Q7" s="420">
        <v>0</v>
      </c>
      <c r="R7" s="419">
        <f t="shared" si="5"/>
        <v>0.65999999999999992</v>
      </c>
      <c r="S7" s="407"/>
      <c r="T7" s="419">
        <v>0.65999999999999992</v>
      </c>
      <c r="U7" s="407"/>
      <c r="V7" s="419">
        <v>0.65999999999999992</v>
      </c>
      <c r="W7" s="418" t="e">
        <f ca="1">_xll.qlSimpleQuoteSetValue(Trigger,E7,V7/100)</f>
        <v>#NAME?</v>
      </c>
      <c r="X7" s="404"/>
    </row>
    <row r="8" spans="1:24" ht="11.25" customHeight="1" x14ac:dyDescent="0.2">
      <c r="A8" s="66"/>
      <c r="B8" s="426">
        <f t="shared" si="0"/>
        <v>4</v>
      </c>
      <c r="C8" s="427" t="str">
        <f t="shared" si="1"/>
        <v>x7F</v>
      </c>
      <c r="D8" s="426" t="str">
        <f t="shared" si="2"/>
        <v>GBP4x7F_Quote</v>
      </c>
      <c r="E8" s="425" t="e">
        <f ca="1">_xll.qlSimpleQuote(Trigger,D8,ObjectOverwrite,Permanent,RateTickValue)</f>
        <v>#NAME?</v>
      </c>
      <c r="F8" s="424" t="e">
        <f ca="1">_xll.ohRangeRetrieveError(E8)</f>
        <v>#NAME?</v>
      </c>
      <c r="G8" s="86"/>
      <c r="I8" s="413"/>
      <c r="J8" s="423">
        <v>4</v>
      </c>
      <c r="K8" s="422" t="str">
        <f t="shared" si="3"/>
        <v>x7F</v>
      </c>
      <c r="L8" s="420" t="str">
        <f t="shared" si="4"/>
        <v>GBP4x7F</v>
      </c>
      <c r="M8" s="420" t="str">
        <v>GBP4X7F=ICAP</v>
      </c>
      <c r="N8" s="421">
        <v>0.67500000000000004</v>
      </c>
      <c r="O8" s="421">
        <v>0.72499999999999998</v>
      </c>
      <c r="P8" s="420">
        <v>0</v>
      </c>
      <c r="Q8" s="420">
        <v>0</v>
      </c>
      <c r="R8" s="419">
        <f t="shared" si="5"/>
        <v>0.7</v>
      </c>
      <c r="S8" s="407"/>
      <c r="T8" s="419">
        <v>0.7</v>
      </c>
      <c r="U8" s="407"/>
      <c r="V8" s="419">
        <v>0.7</v>
      </c>
      <c r="W8" s="418" t="e">
        <f ca="1">_xll.qlSimpleQuoteSetValue(Trigger,E8,V8/100)</f>
        <v>#NAME?</v>
      </c>
      <c r="X8" s="404"/>
    </row>
    <row r="9" spans="1:24" ht="11.25" customHeight="1" x14ac:dyDescent="0.2">
      <c r="A9" s="66"/>
      <c r="B9" s="426">
        <f t="shared" si="0"/>
        <v>5</v>
      </c>
      <c r="C9" s="427" t="str">
        <f t="shared" si="1"/>
        <v>x8F</v>
      </c>
      <c r="D9" s="426" t="str">
        <f t="shared" si="2"/>
        <v>GBP5x8F_Quote</v>
      </c>
      <c r="E9" s="425" t="e">
        <f ca="1">_xll.qlSimpleQuote(Trigger,D9,ObjectOverwrite,Permanent,RateTickValue)</f>
        <v>#NAME?</v>
      </c>
      <c r="F9" s="424" t="e">
        <f ca="1">_xll.ohRangeRetrieveError(E9)</f>
        <v>#NAME?</v>
      </c>
      <c r="G9" s="86"/>
      <c r="I9" s="413"/>
      <c r="J9" s="423">
        <v>5</v>
      </c>
      <c r="K9" s="422" t="str">
        <f t="shared" si="3"/>
        <v>x8F</v>
      </c>
      <c r="L9" s="420" t="str">
        <f t="shared" si="4"/>
        <v>GBP5x8F</v>
      </c>
      <c r="M9" s="420" t="str">
        <v>GBP5X8F=ICAP</v>
      </c>
      <c r="N9" s="421">
        <v>0.71500000000000008</v>
      </c>
      <c r="O9" s="421">
        <v>0.76500000000000001</v>
      </c>
      <c r="P9" s="420">
        <v>0</v>
      </c>
      <c r="Q9" s="420">
        <v>0</v>
      </c>
      <c r="R9" s="419">
        <f t="shared" si="5"/>
        <v>0.74</v>
      </c>
      <c r="S9" s="407"/>
      <c r="T9" s="419">
        <v>0.74</v>
      </c>
      <c r="U9" s="407"/>
      <c r="V9" s="419">
        <v>0.74</v>
      </c>
      <c r="W9" s="418" t="e">
        <f ca="1">_xll.qlSimpleQuoteSetValue(Trigger,E9,V9/100)</f>
        <v>#NAME?</v>
      </c>
      <c r="X9" s="404"/>
    </row>
    <row r="10" spans="1:24" ht="11.25" customHeight="1" x14ac:dyDescent="0.2">
      <c r="A10" s="66"/>
      <c r="B10" s="426">
        <f t="shared" si="0"/>
        <v>6</v>
      </c>
      <c r="C10" s="427" t="str">
        <f t="shared" si="1"/>
        <v>x9F</v>
      </c>
      <c r="D10" s="426" t="str">
        <f t="shared" si="2"/>
        <v>GBP6x9F_Quote</v>
      </c>
      <c r="E10" s="425" t="e">
        <f ca="1">_xll.qlSimpleQuote(Trigger,D10,ObjectOverwrite,Permanent,RateTickValue)</f>
        <v>#NAME?</v>
      </c>
      <c r="F10" s="424" t="e">
        <f ca="1">_xll.ohRangeRetrieveError(E10)</f>
        <v>#NAME?</v>
      </c>
      <c r="G10" s="86"/>
      <c r="I10" s="413"/>
      <c r="J10" s="423">
        <v>6</v>
      </c>
      <c r="K10" s="422" t="str">
        <f t="shared" si="3"/>
        <v>x9F</v>
      </c>
      <c r="L10" s="420" t="str">
        <f t="shared" si="4"/>
        <v>GBP6x9F</v>
      </c>
      <c r="M10" s="420" t="str">
        <v>GBP6X9F=ICAP</v>
      </c>
      <c r="N10" s="421">
        <v>0.76500000000000001</v>
      </c>
      <c r="O10" s="421">
        <v>0.81500000000000006</v>
      </c>
      <c r="P10" s="420">
        <v>0</v>
      </c>
      <c r="Q10" s="420">
        <v>0</v>
      </c>
      <c r="R10" s="419">
        <f t="shared" si="5"/>
        <v>0.79</v>
      </c>
      <c r="S10" s="407"/>
      <c r="T10" s="419">
        <v>0.79</v>
      </c>
      <c r="U10" s="407"/>
      <c r="V10" s="419">
        <v>0.79</v>
      </c>
      <c r="W10" s="418" t="e">
        <f ca="1">_xll.qlSimpleQuoteSetValue(Trigger,E10,V10/100)</f>
        <v>#NAME?</v>
      </c>
      <c r="X10" s="404"/>
    </row>
    <row r="11" spans="1:24" ht="11.25" customHeight="1" x14ac:dyDescent="0.2">
      <c r="A11" s="66"/>
      <c r="B11" s="426">
        <f t="shared" si="0"/>
        <v>7</v>
      </c>
      <c r="C11" s="427" t="str">
        <f t="shared" si="1"/>
        <v>x10F</v>
      </c>
      <c r="D11" s="426" t="str">
        <f t="shared" si="2"/>
        <v>GBP7x10F_Quote</v>
      </c>
      <c r="E11" s="425" t="e">
        <f ca="1">_xll.qlSimpleQuote(Trigger,D11,ObjectOverwrite,Permanent,RateTickValue)</f>
        <v>#NAME?</v>
      </c>
      <c r="F11" s="424" t="e">
        <f ca="1">_xll.ohRangeRetrieveError(E11)</f>
        <v>#NAME?</v>
      </c>
      <c r="G11" s="86"/>
      <c r="I11" s="413"/>
      <c r="J11" s="423">
        <v>7</v>
      </c>
      <c r="K11" s="422" t="str">
        <f t="shared" si="3"/>
        <v>x10F</v>
      </c>
      <c r="L11" s="420" t="str">
        <f t="shared" si="4"/>
        <v>GBP7x10F</v>
      </c>
      <c r="M11" s="420" t="str">
        <v>GBP7X10F=ICAP</v>
      </c>
      <c r="N11" s="421" t="s">
        <v>0</v>
      </c>
      <c r="O11" s="421" t="s">
        <v>0</v>
      </c>
      <c r="P11" s="420" t="s">
        <v>0</v>
      </c>
      <c r="Q11" s="420" t="s">
        <v>0</v>
      </c>
      <c r="R11" s="419" t="e">
        <f t="shared" si="5"/>
        <v>#NUM!</v>
      </c>
      <c r="S11" s="407"/>
      <c r="T11" s="419" t="e">
        <v>#NUM!</v>
      </c>
      <c r="U11" s="407"/>
      <c r="V11" s="419" t="e">
        <v>#NUM!</v>
      </c>
      <c r="W11" s="418" t="e">
        <f ca="1">_xll.qlSimpleQuoteSetValue(Trigger,E11,V11/100)</f>
        <v>#NAME?</v>
      </c>
      <c r="X11" s="404"/>
    </row>
    <row r="12" spans="1:24" ht="11.25" customHeight="1" x14ac:dyDescent="0.2">
      <c r="A12" s="66"/>
      <c r="B12" s="426">
        <f t="shared" si="0"/>
        <v>8</v>
      </c>
      <c r="C12" s="427" t="str">
        <f t="shared" si="1"/>
        <v>x11F</v>
      </c>
      <c r="D12" s="426" t="str">
        <f t="shared" si="2"/>
        <v>GBP8x11F_Quote</v>
      </c>
      <c r="E12" s="425" t="e">
        <f ca="1">_xll.qlSimpleQuote(Trigger,D12,ObjectOverwrite,Permanent,RateTickValue)</f>
        <v>#NAME?</v>
      </c>
      <c r="F12" s="424" t="e">
        <f ca="1">_xll.ohRangeRetrieveError(E12)</f>
        <v>#NAME?</v>
      </c>
      <c r="G12" s="86"/>
      <c r="I12" s="413"/>
      <c r="J12" s="423">
        <v>8</v>
      </c>
      <c r="K12" s="422" t="str">
        <f t="shared" si="3"/>
        <v>x11F</v>
      </c>
      <c r="L12" s="420" t="str">
        <f t="shared" si="4"/>
        <v>GBP8x11F</v>
      </c>
      <c r="M12" s="420" t="str">
        <v>GBP8X11F=ICAP</v>
      </c>
      <c r="N12" s="421" t="s">
        <v>0</v>
      </c>
      <c r="O12" s="421" t="s">
        <v>0</v>
      </c>
      <c r="P12" s="420" t="s">
        <v>0</v>
      </c>
      <c r="Q12" s="420" t="s">
        <v>0</v>
      </c>
      <c r="R12" s="419" t="e">
        <f t="shared" si="5"/>
        <v>#NUM!</v>
      </c>
      <c r="S12" s="407"/>
      <c r="T12" s="419" t="e">
        <v>#NUM!</v>
      </c>
      <c r="U12" s="407"/>
      <c r="V12" s="419" t="e">
        <v>#NUM!</v>
      </c>
      <c r="W12" s="418" t="e">
        <f ca="1">_xll.qlSimpleQuoteSetValue(Trigger,E12,V12/100)</f>
        <v>#NAME?</v>
      </c>
      <c r="X12" s="404"/>
    </row>
    <row r="13" spans="1:24" ht="11.25" customHeight="1" x14ac:dyDescent="0.2">
      <c r="A13" s="66"/>
      <c r="B13" s="426">
        <f t="shared" si="0"/>
        <v>9</v>
      </c>
      <c r="C13" s="427" t="str">
        <f t="shared" si="1"/>
        <v>x12F</v>
      </c>
      <c r="D13" s="426" t="str">
        <f t="shared" si="2"/>
        <v>GBP9x12F_Quote</v>
      </c>
      <c r="E13" s="425" t="e">
        <f ca="1">_xll.qlSimpleQuote(Trigger,D13,ObjectOverwrite,Permanent,RateTickValue)</f>
        <v>#NAME?</v>
      </c>
      <c r="F13" s="424" t="e">
        <f ca="1">_xll.ohRangeRetrieveError(E13)</f>
        <v>#NAME?</v>
      </c>
      <c r="G13" s="86"/>
      <c r="I13" s="413"/>
      <c r="J13" s="423">
        <v>9</v>
      </c>
      <c r="K13" s="422" t="str">
        <f t="shared" si="3"/>
        <v>x12F</v>
      </c>
      <c r="L13" s="420" t="str">
        <f t="shared" si="4"/>
        <v>GBP9x12F</v>
      </c>
      <c r="M13" s="420" t="str">
        <v>GBP9X12F=ICAP</v>
      </c>
      <c r="N13" s="421">
        <v>0.93</v>
      </c>
      <c r="O13" s="421">
        <v>0.98000000000000009</v>
      </c>
      <c r="P13" s="420">
        <v>0</v>
      </c>
      <c r="Q13" s="420">
        <v>0</v>
      </c>
      <c r="R13" s="419">
        <f t="shared" si="5"/>
        <v>0.95500000000000007</v>
      </c>
      <c r="S13" s="407"/>
      <c r="T13" s="419">
        <v>0.95500000000000007</v>
      </c>
      <c r="U13" s="407"/>
      <c r="V13" s="419">
        <v>0.95500000000000007</v>
      </c>
      <c r="W13" s="418" t="e">
        <f ca="1">_xll.qlSimpleQuoteSetValue(Trigger,E13,V13/100)</f>
        <v>#NAME?</v>
      </c>
      <c r="X13" s="404"/>
    </row>
    <row r="14" spans="1:24" ht="11.25" customHeight="1" x14ac:dyDescent="0.2">
      <c r="A14" s="66"/>
      <c r="B14" s="426">
        <f t="shared" si="0"/>
        <v>10</v>
      </c>
      <c r="C14" s="427" t="str">
        <f t="shared" si="1"/>
        <v>x13F</v>
      </c>
      <c r="D14" s="426" t="str">
        <f t="shared" si="2"/>
        <v>GBP10x13F_Quote</v>
      </c>
      <c r="E14" s="425" t="e">
        <f ca="1">_xll.qlSimpleQuote(Trigger,D14,ObjectOverwrite,Permanent,RateTickValue)</f>
        <v>#NAME?</v>
      </c>
      <c r="F14" s="424" t="e">
        <f ca="1">_xll.ohRangeRetrieveError(E14)</f>
        <v>#NAME?</v>
      </c>
      <c r="G14" s="86"/>
      <c r="I14" s="413"/>
      <c r="J14" s="423">
        <v>10</v>
      </c>
      <c r="K14" s="422" t="str">
        <f t="shared" si="3"/>
        <v>x13F</v>
      </c>
      <c r="L14" s="420" t="str">
        <f t="shared" si="4"/>
        <v>GBP10x13F</v>
      </c>
      <c r="M14" s="420" t="str">
        <v>GBP10X13F=ICAP</v>
      </c>
      <c r="N14" s="421" t="s">
        <v>0</v>
      </c>
      <c r="O14" s="421" t="s">
        <v>0</v>
      </c>
      <c r="P14" s="420" t="s">
        <v>0</v>
      </c>
      <c r="Q14" s="420" t="s">
        <v>0</v>
      </c>
      <c r="R14" s="419" t="e">
        <f t="shared" si="5"/>
        <v>#NUM!</v>
      </c>
      <c r="S14" s="407"/>
      <c r="T14" s="419" t="e">
        <v>#NUM!</v>
      </c>
      <c r="U14" s="407"/>
      <c r="V14" s="419" t="e">
        <v>#NUM!</v>
      </c>
      <c r="W14" s="418" t="e">
        <f ca="1">_xll.qlSimpleQuoteSetValue(Trigger,E14,V14/100)</f>
        <v>#NAME?</v>
      </c>
      <c r="X14" s="404"/>
    </row>
    <row r="15" spans="1:24" ht="11.25" customHeight="1" x14ac:dyDescent="0.2">
      <c r="A15" s="66"/>
      <c r="B15" s="426">
        <f t="shared" si="0"/>
        <v>11</v>
      </c>
      <c r="C15" s="427" t="str">
        <f t="shared" si="1"/>
        <v>x14F</v>
      </c>
      <c r="D15" s="426" t="str">
        <f t="shared" si="2"/>
        <v>GBP11x14F_Quote</v>
      </c>
      <c r="E15" s="425" t="e">
        <f ca="1">_xll.qlSimpleQuote(Trigger,D15,ObjectOverwrite,Permanent,RateTickValue)</f>
        <v>#NAME?</v>
      </c>
      <c r="F15" s="424" t="e">
        <f ca="1">_xll.ohRangeRetrieveError(E15)</f>
        <v>#NAME?</v>
      </c>
      <c r="G15" s="86"/>
      <c r="I15" s="413"/>
      <c r="J15" s="423">
        <v>11</v>
      </c>
      <c r="K15" s="422" t="str">
        <f t="shared" si="3"/>
        <v>x14F</v>
      </c>
      <c r="L15" s="420" t="str">
        <f t="shared" si="4"/>
        <v>GBP11x14F</v>
      </c>
      <c r="M15" s="420" t="str">
        <v>GBP11X14F=ICAP</v>
      </c>
      <c r="N15" s="421" t="s">
        <v>0</v>
      </c>
      <c r="O15" s="421" t="s">
        <v>0</v>
      </c>
      <c r="P15" s="420" t="s">
        <v>0</v>
      </c>
      <c r="Q15" s="420" t="s">
        <v>0</v>
      </c>
      <c r="R15" s="419" t="e">
        <f t="shared" si="5"/>
        <v>#NUM!</v>
      </c>
      <c r="S15" s="407"/>
      <c r="T15" s="419" t="e">
        <v>#NUM!</v>
      </c>
      <c r="U15" s="407"/>
      <c r="V15" s="419" t="e">
        <v>#NUM!</v>
      </c>
      <c r="W15" s="418" t="e">
        <f ca="1">_xll.qlSimpleQuoteSetValue(Trigger,E15,V15/100)</f>
        <v>#NAME?</v>
      </c>
      <c r="X15" s="404"/>
    </row>
    <row r="16" spans="1:24" ht="11.25" customHeight="1" x14ac:dyDescent="0.2">
      <c r="A16" s="66"/>
      <c r="B16" s="416">
        <f t="shared" si="0"/>
        <v>12</v>
      </c>
      <c r="C16" s="417" t="str">
        <f t="shared" si="1"/>
        <v>x15F</v>
      </c>
      <c r="D16" s="416" t="str">
        <f t="shared" si="2"/>
        <v>GBP12x15F_Quote</v>
      </c>
      <c r="E16" s="415" t="e">
        <f ca="1">_xll.qlSimpleQuote(Trigger,D16,ObjectOverwrite,Permanent,RateTickValue)</f>
        <v>#NAME?</v>
      </c>
      <c r="F16" s="414" t="e">
        <f ca="1">_xll.ohRangeRetrieveError(E16)</f>
        <v>#NAME?</v>
      </c>
      <c r="G16" s="86"/>
      <c r="I16" s="413"/>
      <c r="J16" s="412">
        <v>12</v>
      </c>
      <c r="K16" s="411" t="str">
        <f t="shared" si="3"/>
        <v>x15F</v>
      </c>
      <c r="L16" s="409" t="str">
        <f t="shared" si="4"/>
        <v>GBP12x15F</v>
      </c>
      <c r="M16" s="409" t="str">
        <v>GBP12X15F=ICAP</v>
      </c>
      <c r="N16" s="410">
        <v>1.0900000000000001</v>
      </c>
      <c r="O16" s="410">
        <v>1.1399999999999999</v>
      </c>
      <c r="P16" s="409">
        <v>0</v>
      </c>
      <c r="Q16" s="409">
        <v>0</v>
      </c>
      <c r="R16" s="406">
        <f t="shared" si="5"/>
        <v>1.115</v>
      </c>
      <c r="S16" s="407"/>
      <c r="T16" s="406">
        <v>1.115</v>
      </c>
      <c r="U16" s="407"/>
      <c r="V16" s="419">
        <v>1.115</v>
      </c>
      <c r="W16" s="418" t="e">
        <f ca="1">_xll.qlSimpleQuoteSetValue(Trigger,E16,V16/100)</f>
        <v>#NAME?</v>
      </c>
      <c r="X16" s="404"/>
    </row>
    <row r="17" spans="1:24" ht="11.25" customHeight="1" x14ac:dyDescent="0.2">
      <c r="A17" s="66"/>
      <c r="B17" s="435">
        <f t="shared" si="0"/>
        <v>1</v>
      </c>
      <c r="C17" s="436" t="str">
        <f t="shared" si="1"/>
        <v>x7F</v>
      </c>
      <c r="D17" s="435" t="str">
        <f t="shared" si="2"/>
        <v>GBP1x7F_Quote</v>
      </c>
      <c r="E17" s="434" t="e">
        <f ca="1">_xll.qlSimpleQuote(Trigger,D17,ObjectOverwrite,Permanent,RateTickValue)</f>
        <v>#NAME?</v>
      </c>
      <c r="F17" s="433" t="e">
        <f ca="1">_xll.ohRangeRetrieveError(E17)</f>
        <v>#NAME?</v>
      </c>
      <c r="G17" s="86"/>
      <c r="I17" s="413"/>
      <c r="J17" s="432">
        <v>1</v>
      </c>
      <c r="K17" s="431" t="str">
        <f t="shared" ref="K17:K34" si="6">"x"&amp;J17+6&amp;"F"</f>
        <v>x7F</v>
      </c>
      <c r="L17" s="429" t="str">
        <f t="shared" si="4"/>
        <v>GBP1x7F</v>
      </c>
      <c r="M17" s="429" t="str">
        <v>GBP1X7F=ICAP</v>
      </c>
      <c r="N17" s="430">
        <v>0.745</v>
      </c>
      <c r="O17" s="430">
        <v>0.79500000000000004</v>
      </c>
      <c r="P17" s="429">
        <v>0</v>
      </c>
      <c r="Q17" s="429">
        <v>0</v>
      </c>
      <c r="R17" s="428">
        <f t="shared" si="5"/>
        <v>0.77</v>
      </c>
      <c r="S17" s="407"/>
      <c r="T17" s="419">
        <v>0.77</v>
      </c>
      <c r="U17" s="407"/>
      <c r="V17" s="419">
        <v>0.77</v>
      </c>
      <c r="W17" s="418" t="e">
        <f ca="1">_xll.qlSimpleQuoteSetValue(Trigger,E17,V17/100)</f>
        <v>#NAME?</v>
      </c>
      <c r="X17" s="404"/>
    </row>
    <row r="18" spans="1:24" ht="11.25" customHeight="1" x14ac:dyDescent="0.2">
      <c r="A18" s="66"/>
      <c r="B18" s="426">
        <f t="shared" si="0"/>
        <v>2</v>
      </c>
      <c r="C18" s="427" t="str">
        <f t="shared" si="1"/>
        <v>x8F</v>
      </c>
      <c r="D18" s="426" t="str">
        <f t="shared" si="2"/>
        <v>GBP2x8F_Quote</v>
      </c>
      <c r="E18" s="425" t="e">
        <f ca="1">_xll.qlSimpleQuote(Trigger,D18,ObjectOverwrite,Permanent,RateTickValue)</f>
        <v>#NAME?</v>
      </c>
      <c r="F18" s="424" t="e">
        <f ca="1">_xll.ohRangeRetrieveError(E18)</f>
        <v>#NAME?</v>
      </c>
      <c r="G18" s="86"/>
      <c r="I18" s="413"/>
      <c r="J18" s="423">
        <v>2</v>
      </c>
      <c r="K18" s="422" t="str">
        <f t="shared" si="6"/>
        <v>x8F</v>
      </c>
      <c r="L18" s="420" t="str">
        <f t="shared" si="4"/>
        <v>GBP2x8F</v>
      </c>
      <c r="M18" s="420" t="str">
        <v>GBP2X8F=ICAP</v>
      </c>
      <c r="N18" s="421">
        <v>0.77500000000000002</v>
      </c>
      <c r="O18" s="421">
        <v>0.82499999999999996</v>
      </c>
      <c r="P18" s="420">
        <v>0</v>
      </c>
      <c r="Q18" s="420">
        <v>0</v>
      </c>
      <c r="R18" s="419">
        <f t="shared" si="5"/>
        <v>0.8</v>
      </c>
      <c r="S18" s="407"/>
      <c r="T18" s="419">
        <v>0.8</v>
      </c>
      <c r="U18" s="407"/>
      <c r="V18" s="419">
        <v>0.8</v>
      </c>
      <c r="W18" s="418" t="e">
        <f ca="1">_xll.qlSimpleQuoteSetValue(Trigger,E18,V18/100)</f>
        <v>#NAME?</v>
      </c>
      <c r="X18" s="404"/>
    </row>
    <row r="19" spans="1:24" ht="11.25" customHeight="1" x14ac:dyDescent="0.2">
      <c r="A19" s="66"/>
      <c r="B19" s="426">
        <f t="shared" si="0"/>
        <v>3</v>
      </c>
      <c r="C19" s="427" t="str">
        <f t="shared" si="1"/>
        <v>x9F</v>
      </c>
      <c r="D19" s="426" t="str">
        <f t="shared" si="2"/>
        <v>GBP3x9F_Quote</v>
      </c>
      <c r="E19" s="425" t="e">
        <f ca="1">_xll.qlSimpleQuote(Trigger,D19,ObjectOverwrite,Permanent,RateTickValue)</f>
        <v>#NAME?</v>
      </c>
      <c r="F19" s="424" t="e">
        <f ca="1">_xll.ohRangeRetrieveError(E19)</f>
        <v>#NAME?</v>
      </c>
      <c r="G19" s="86"/>
      <c r="I19" s="413"/>
      <c r="J19" s="423">
        <v>3</v>
      </c>
      <c r="K19" s="422" t="str">
        <f t="shared" si="6"/>
        <v>x9F</v>
      </c>
      <c r="L19" s="420" t="str">
        <f t="shared" si="4"/>
        <v>GBP3x9F</v>
      </c>
      <c r="M19" s="420" t="str">
        <v>GBP3X9F=ICAP</v>
      </c>
      <c r="N19" s="421">
        <v>0.82</v>
      </c>
      <c r="O19" s="421">
        <v>0.86999999999999988</v>
      </c>
      <c r="P19" s="420">
        <v>0</v>
      </c>
      <c r="Q19" s="420">
        <v>0</v>
      </c>
      <c r="R19" s="419">
        <f t="shared" si="5"/>
        <v>0.84499999999999997</v>
      </c>
      <c r="S19" s="407"/>
      <c r="T19" s="419">
        <v>0.84499999999999997</v>
      </c>
      <c r="U19" s="407"/>
      <c r="V19" s="419">
        <v>0.84499999999999997</v>
      </c>
      <c r="W19" s="418" t="e">
        <f ca="1">_xll.qlSimpleQuoteSetValue(Trigger,E19,V19/100)</f>
        <v>#NAME?</v>
      </c>
      <c r="X19" s="404"/>
    </row>
    <row r="20" spans="1:24" ht="11.25" customHeight="1" x14ac:dyDescent="0.2">
      <c r="A20" s="66"/>
      <c r="B20" s="426">
        <f t="shared" si="0"/>
        <v>4</v>
      </c>
      <c r="C20" s="427" t="str">
        <f t="shared" si="1"/>
        <v>x10F</v>
      </c>
      <c r="D20" s="426" t="str">
        <f t="shared" si="2"/>
        <v>GBP4x10F_Quote</v>
      </c>
      <c r="E20" s="425" t="e">
        <f ca="1">_xll.qlSimpleQuote(Trigger,D20,ObjectOverwrite,Permanent,RateTickValue)</f>
        <v>#NAME?</v>
      </c>
      <c r="F20" s="424" t="e">
        <f ca="1">_xll.ohRangeRetrieveError(E20)</f>
        <v>#NAME?</v>
      </c>
      <c r="G20" s="86"/>
      <c r="I20" s="413"/>
      <c r="J20" s="423">
        <v>4</v>
      </c>
      <c r="K20" s="422" t="str">
        <f t="shared" si="6"/>
        <v>x10F</v>
      </c>
      <c r="L20" s="420" t="str">
        <f t="shared" si="4"/>
        <v>GBP4x10F</v>
      </c>
      <c r="M20" s="420" t="str">
        <v>GBP4X10F=ICAP</v>
      </c>
      <c r="N20" s="421">
        <v>0.86</v>
      </c>
      <c r="O20" s="421">
        <v>0.90999999999999992</v>
      </c>
      <c r="P20" s="420">
        <v>0</v>
      </c>
      <c r="Q20" s="420">
        <v>0</v>
      </c>
      <c r="R20" s="419">
        <f t="shared" si="5"/>
        <v>0.88500000000000001</v>
      </c>
      <c r="S20" s="407"/>
      <c r="T20" s="419">
        <v>0.88500000000000001</v>
      </c>
      <c r="U20" s="407"/>
      <c r="V20" s="419">
        <v>0.88500000000000001</v>
      </c>
      <c r="W20" s="418" t="e">
        <f ca="1">_xll.qlSimpleQuoteSetValue(Trigger,E20,V20/100)</f>
        <v>#NAME?</v>
      </c>
      <c r="X20" s="404"/>
    </row>
    <row r="21" spans="1:24" ht="11.25" customHeight="1" x14ac:dyDescent="0.2">
      <c r="A21" s="66"/>
      <c r="B21" s="426">
        <f t="shared" si="0"/>
        <v>5</v>
      </c>
      <c r="C21" s="427" t="str">
        <f t="shared" si="1"/>
        <v>x11F</v>
      </c>
      <c r="D21" s="426" t="str">
        <f t="shared" si="2"/>
        <v>GBP5x11F_Quote</v>
      </c>
      <c r="E21" s="425" t="e">
        <f ca="1">_xll.qlSimpleQuote(Trigger,D21,ObjectOverwrite,Permanent,RateTickValue)</f>
        <v>#NAME?</v>
      </c>
      <c r="F21" s="424" t="e">
        <f ca="1">_xll.ohRangeRetrieveError(E21)</f>
        <v>#NAME?</v>
      </c>
      <c r="G21" s="86"/>
      <c r="I21" s="413"/>
      <c r="J21" s="423">
        <v>5</v>
      </c>
      <c r="K21" s="422" t="str">
        <f t="shared" si="6"/>
        <v>x11F</v>
      </c>
      <c r="L21" s="420" t="str">
        <f t="shared" si="4"/>
        <v>GBP5x11F</v>
      </c>
      <c r="M21" s="420" t="str">
        <v>GBP5X11F=ICAP</v>
      </c>
      <c r="N21" s="421">
        <v>0.9</v>
      </c>
      <c r="O21" s="421">
        <v>0.95</v>
      </c>
      <c r="P21" s="420">
        <v>0</v>
      </c>
      <c r="Q21" s="420">
        <v>0</v>
      </c>
      <c r="R21" s="419">
        <f t="shared" si="5"/>
        <v>0.92500000000000004</v>
      </c>
      <c r="S21" s="407"/>
      <c r="T21" s="419">
        <v>0.92500000000000004</v>
      </c>
      <c r="U21" s="407"/>
      <c r="V21" s="419">
        <v>0.92500000000000004</v>
      </c>
      <c r="W21" s="418" t="e">
        <f ca="1">_xll.qlSimpleQuoteSetValue(Trigger,E21,V21/100)</f>
        <v>#NAME?</v>
      </c>
      <c r="X21" s="404"/>
    </row>
    <row r="22" spans="1:24" ht="11.25" customHeight="1" x14ac:dyDescent="0.2">
      <c r="A22" s="66"/>
      <c r="B22" s="426">
        <f t="shared" si="0"/>
        <v>6</v>
      </c>
      <c r="C22" s="427" t="str">
        <f t="shared" si="1"/>
        <v>x12F</v>
      </c>
      <c r="D22" s="426" t="str">
        <f t="shared" si="2"/>
        <v>GBP6x12F_Quote</v>
      </c>
      <c r="E22" s="425" t="e">
        <f ca="1">_xll.qlSimpleQuote(Trigger,D22,ObjectOverwrite,Permanent,RateTickValue)</f>
        <v>#NAME?</v>
      </c>
      <c r="F22" s="424" t="e">
        <f ca="1">_xll.ohRangeRetrieveError(E22)</f>
        <v>#NAME?</v>
      </c>
      <c r="G22" s="86"/>
      <c r="I22" s="413"/>
      <c r="J22" s="423">
        <v>6</v>
      </c>
      <c r="K22" s="422" t="str">
        <f t="shared" si="6"/>
        <v>x12F</v>
      </c>
      <c r="L22" s="420" t="str">
        <f t="shared" si="4"/>
        <v>GBP6x12F</v>
      </c>
      <c r="M22" s="420" t="str">
        <v>GBP6X12F=ICAP</v>
      </c>
      <c r="N22" s="421">
        <v>0.96</v>
      </c>
      <c r="O22" s="421">
        <v>1.01</v>
      </c>
      <c r="P22" s="420">
        <v>0</v>
      </c>
      <c r="Q22" s="420">
        <v>0</v>
      </c>
      <c r="R22" s="419">
        <f t="shared" si="5"/>
        <v>0.98499999999999999</v>
      </c>
      <c r="S22" s="407"/>
      <c r="T22" s="419">
        <v>0.98499999999999999</v>
      </c>
      <c r="U22" s="407"/>
      <c r="V22" s="419">
        <v>0.98499999999999999</v>
      </c>
      <c r="W22" s="418" t="e">
        <f ca="1">_xll.qlSimpleQuoteSetValue(Trigger,E22,V22/100)</f>
        <v>#NAME?</v>
      </c>
      <c r="X22" s="404"/>
    </row>
    <row r="23" spans="1:24" ht="11.25" customHeight="1" x14ac:dyDescent="0.2">
      <c r="A23" s="66"/>
      <c r="B23" s="426">
        <f t="shared" si="0"/>
        <v>7</v>
      </c>
      <c r="C23" s="427" t="str">
        <f t="shared" si="1"/>
        <v>x13F</v>
      </c>
      <c r="D23" s="426" t="str">
        <f t="shared" si="2"/>
        <v>GBP7x13F_Quote</v>
      </c>
      <c r="E23" s="425" t="e">
        <f ca="1">_xll.qlSimpleQuote(Trigger,D23,ObjectOverwrite,Permanent,RateTickValue)</f>
        <v>#NAME?</v>
      </c>
      <c r="F23" s="424" t="e">
        <f ca="1">_xll.ohRangeRetrieveError(E23)</f>
        <v>#NAME?</v>
      </c>
      <c r="G23" s="86"/>
      <c r="I23" s="413"/>
      <c r="J23" s="423">
        <v>7</v>
      </c>
      <c r="K23" s="422" t="str">
        <f t="shared" si="6"/>
        <v>x13F</v>
      </c>
      <c r="L23" s="420" t="str">
        <f t="shared" si="4"/>
        <v>GBP7x13F</v>
      </c>
      <c r="M23" s="420" t="str">
        <v>GBP7X13F=ICAP</v>
      </c>
      <c r="N23" s="421" t="s">
        <v>0</v>
      </c>
      <c r="O23" s="421" t="s">
        <v>0</v>
      </c>
      <c r="P23" s="420" t="s">
        <v>0</v>
      </c>
      <c r="Q23" s="420" t="s">
        <v>0</v>
      </c>
      <c r="R23" s="419" t="e">
        <f t="shared" si="5"/>
        <v>#NUM!</v>
      </c>
      <c r="S23" s="407"/>
      <c r="T23" s="419" t="e">
        <v>#NUM!</v>
      </c>
      <c r="U23" s="407"/>
      <c r="V23" s="419" t="e">
        <v>#NUM!</v>
      </c>
      <c r="W23" s="418" t="e">
        <f ca="1">_xll.qlSimpleQuoteSetValue(Trigger,E23,V23/100)</f>
        <v>#NAME?</v>
      </c>
      <c r="X23" s="404"/>
    </row>
    <row r="24" spans="1:24" ht="11.25" customHeight="1" x14ac:dyDescent="0.2">
      <c r="A24" s="66"/>
      <c r="B24" s="426">
        <f t="shared" si="0"/>
        <v>8</v>
      </c>
      <c r="C24" s="427" t="str">
        <f t="shared" si="1"/>
        <v>x14F</v>
      </c>
      <c r="D24" s="426" t="str">
        <f t="shared" si="2"/>
        <v>GBP8x14F_Quote</v>
      </c>
      <c r="E24" s="425" t="e">
        <f ca="1">_xll.qlSimpleQuote(Trigger,D24,ObjectOverwrite,Permanent,RateTickValue)</f>
        <v>#NAME?</v>
      </c>
      <c r="F24" s="424" t="e">
        <f ca="1">_xll.ohRangeRetrieveError(E24)</f>
        <v>#NAME?</v>
      </c>
      <c r="G24" s="86"/>
      <c r="I24" s="413"/>
      <c r="J24" s="423">
        <v>8</v>
      </c>
      <c r="K24" s="422" t="str">
        <f t="shared" si="6"/>
        <v>x14F</v>
      </c>
      <c r="L24" s="420" t="str">
        <f t="shared" si="4"/>
        <v>GBP8x14F</v>
      </c>
      <c r="M24" s="420" t="str">
        <v>GBP8X14F=ICAP</v>
      </c>
      <c r="N24" s="421" t="s">
        <v>0</v>
      </c>
      <c r="O24" s="421" t="s">
        <v>0</v>
      </c>
      <c r="P24" s="420" t="s">
        <v>0</v>
      </c>
      <c r="Q24" s="420" t="s">
        <v>0</v>
      </c>
      <c r="R24" s="419" t="e">
        <f t="shared" si="5"/>
        <v>#NUM!</v>
      </c>
      <c r="S24" s="407"/>
      <c r="T24" s="419" t="e">
        <v>#NUM!</v>
      </c>
      <c r="U24" s="407"/>
      <c r="V24" s="419" t="e">
        <v>#NUM!</v>
      </c>
      <c r="W24" s="418" t="e">
        <f ca="1">_xll.qlSimpleQuoteSetValue(Trigger,E24,V24/100)</f>
        <v>#NAME?</v>
      </c>
      <c r="X24" s="404"/>
    </row>
    <row r="25" spans="1:24" ht="11.25" customHeight="1" x14ac:dyDescent="0.2">
      <c r="A25" s="66"/>
      <c r="B25" s="426">
        <f t="shared" si="0"/>
        <v>9</v>
      </c>
      <c r="C25" s="427" t="str">
        <f t="shared" si="1"/>
        <v>x15F</v>
      </c>
      <c r="D25" s="426" t="str">
        <f t="shared" si="2"/>
        <v>GBP9x15F_Quote</v>
      </c>
      <c r="E25" s="425" t="e">
        <f ca="1">_xll.qlSimpleQuote(Trigger,D25,ObjectOverwrite,Permanent,RateTickValue)</f>
        <v>#NAME?</v>
      </c>
      <c r="F25" s="424" t="e">
        <f ca="1">_xll.ohRangeRetrieveError(E25)</f>
        <v>#NAME?</v>
      </c>
      <c r="G25" s="86"/>
      <c r="I25" s="413"/>
      <c r="J25" s="423">
        <v>9</v>
      </c>
      <c r="K25" s="422" t="str">
        <f t="shared" si="6"/>
        <v>x15F</v>
      </c>
      <c r="L25" s="420" t="str">
        <f t="shared" si="4"/>
        <v>GBP9x15F</v>
      </c>
      <c r="M25" s="420" t="str">
        <v>GBP9X15F=ICAP</v>
      </c>
      <c r="N25" s="421">
        <v>1.125</v>
      </c>
      <c r="O25" s="421">
        <v>1.175</v>
      </c>
      <c r="P25" s="420">
        <v>0</v>
      </c>
      <c r="Q25" s="420">
        <v>0</v>
      </c>
      <c r="R25" s="419">
        <f t="shared" si="5"/>
        <v>1.1499999999999999</v>
      </c>
      <c r="S25" s="407"/>
      <c r="T25" s="419">
        <v>1.1499999999999999</v>
      </c>
      <c r="U25" s="407"/>
      <c r="V25" s="419">
        <v>1.1499999999999999</v>
      </c>
      <c r="W25" s="418" t="e">
        <f ca="1">_xll.qlSimpleQuoteSetValue(Trigger,E25,V25/100)</f>
        <v>#NAME?</v>
      </c>
      <c r="X25" s="404"/>
    </row>
    <row r="26" spans="1:24" ht="11.25" customHeight="1" x14ac:dyDescent="0.2">
      <c r="A26" s="66"/>
      <c r="B26" s="426">
        <f t="shared" si="0"/>
        <v>10</v>
      </c>
      <c r="C26" s="427" t="str">
        <f t="shared" si="1"/>
        <v>x16F</v>
      </c>
      <c r="D26" s="426" t="str">
        <f t="shared" si="2"/>
        <v>GBP10x16F_Quote</v>
      </c>
      <c r="E26" s="425" t="e">
        <f ca="1">_xll.qlSimpleQuote(Trigger,D26,ObjectOverwrite,Permanent,RateTickValue)</f>
        <v>#NAME?</v>
      </c>
      <c r="F26" s="424" t="e">
        <f ca="1">_xll.ohRangeRetrieveError(E26)</f>
        <v>#NAME?</v>
      </c>
      <c r="G26" s="86"/>
      <c r="I26" s="413"/>
      <c r="J26" s="423">
        <v>10</v>
      </c>
      <c r="K26" s="422" t="str">
        <f t="shared" si="6"/>
        <v>x16F</v>
      </c>
      <c r="L26" s="420" t="str">
        <f t="shared" si="4"/>
        <v>GBP10x16F</v>
      </c>
      <c r="M26" s="420" t="str">
        <v>GBP10X16F=ICAP</v>
      </c>
      <c r="N26" s="421" t="s">
        <v>0</v>
      </c>
      <c r="O26" s="421" t="s">
        <v>0</v>
      </c>
      <c r="P26" s="420" t="s">
        <v>0</v>
      </c>
      <c r="Q26" s="420" t="s">
        <v>0</v>
      </c>
      <c r="R26" s="419" t="e">
        <f t="shared" si="5"/>
        <v>#NUM!</v>
      </c>
      <c r="S26" s="407"/>
      <c r="T26" s="419" t="e">
        <v>#NUM!</v>
      </c>
      <c r="U26" s="407"/>
      <c r="V26" s="419" t="e">
        <v>#NUM!</v>
      </c>
      <c r="W26" s="418" t="e">
        <f ca="1">_xll.qlSimpleQuoteSetValue(Trigger,E26,V26/100)</f>
        <v>#NAME?</v>
      </c>
      <c r="X26" s="404"/>
    </row>
    <row r="27" spans="1:24" ht="11.25" customHeight="1" x14ac:dyDescent="0.2">
      <c r="A27" s="66"/>
      <c r="B27" s="426">
        <f t="shared" si="0"/>
        <v>11</v>
      </c>
      <c r="C27" s="427" t="str">
        <f t="shared" si="1"/>
        <v>x17F</v>
      </c>
      <c r="D27" s="426" t="str">
        <f t="shared" si="2"/>
        <v>GBP11x17F_Quote</v>
      </c>
      <c r="E27" s="425" t="e">
        <f ca="1">_xll.qlSimpleQuote(Trigger,D27,ObjectOverwrite,Permanent,RateTickValue)</f>
        <v>#NAME?</v>
      </c>
      <c r="F27" s="424" t="e">
        <f ca="1">_xll.ohRangeRetrieveError(E27)</f>
        <v>#NAME?</v>
      </c>
      <c r="G27" s="86"/>
      <c r="I27" s="413"/>
      <c r="J27" s="423">
        <v>11</v>
      </c>
      <c r="K27" s="422" t="str">
        <f t="shared" si="6"/>
        <v>x17F</v>
      </c>
      <c r="L27" s="420" t="str">
        <f t="shared" si="4"/>
        <v>GBP11x17F</v>
      </c>
      <c r="M27" s="420" t="str">
        <v>GBP11X17F=ICAP</v>
      </c>
      <c r="N27" s="421" t="s">
        <v>0</v>
      </c>
      <c r="O27" s="421" t="s">
        <v>0</v>
      </c>
      <c r="P27" s="420" t="s">
        <v>0</v>
      </c>
      <c r="Q27" s="420" t="s">
        <v>0</v>
      </c>
      <c r="R27" s="419" t="e">
        <f t="shared" si="5"/>
        <v>#NUM!</v>
      </c>
      <c r="S27" s="407"/>
      <c r="T27" s="419" t="e">
        <v>#NUM!</v>
      </c>
      <c r="U27" s="407"/>
      <c r="V27" s="419" t="e">
        <v>#NUM!</v>
      </c>
      <c r="W27" s="418" t="e">
        <f ca="1">_xll.qlSimpleQuoteSetValue(Trigger,E27,V27/100)</f>
        <v>#NAME?</v>
      </c>
      <c r="X27" s="404"/>
    </row>
    <row r="28" spans="1:24" ht="11.25" customHeight="1" x14ac:dyDescent="0.2">
      <c r="A28" s="66"/>
      <c r="B28" s="426">
        <f t="shared" si="0"/>
        <v>12</v>
      </c>
      <c r="C28" s="427" t="str">
        <f t="shared" si="1"/>
        <v>x18F</v>
      </c>
      <c r="D28" s="426" t="str">
        <f t="shared" si="2"/>
        <v>GBP12x18F_Quote</v>
      </c>
      <c r="E28" s="425" t="e">
        <f ca="1">_xll.qlSimpleQuote(Trigger,D28,ObjectOverwrite,Permanent,RateTickValue)</f>
        <v>#NAME?</v>
      </c>
      <c r="F28" s="424" t="e">
        <f ca="1">_xll.ohRangeRetrieveError(E28)</f>
        <v>#NAME?</v>
      </c>
      <c r="G28" s="86"/>
      <c r="I28" s="413"/>
      <c r="J28" s="423">
        <v>12</v>
      </c>
      <c r="K28" s="422" t="str">
        <f t="shared" si="6"/>
        <v>x18F</v>
      </c>
      <c r="L28" s="420" t="str">
        <f t="shared" si="4"/>
        <v>GBP12x18F</v>
      </c>
      <c r="M28" s="420" t="str">
        <v>GBP12X18F=ICAP</v>
      </c>
      <c r="N28" s="421">
        <v>1.2850000000000001</v>
      </c>
      <c r="O28" s="421">
        <v>1.335</v>
      </c>
      <c r="P28" s="420">
        <v>0</v>
      </c>
      <c r="Q28" s="420">
        <v>0</v>
      </c>
      <c r="R28" s="419">
        <f t="shared" si="5"/>
        <v>1.31</v>
      </c>
      <c r="S28" s="407"/>
      <c r="T28" s="419">
        <v>1.31</v>
      </c>
      <c r="U28" s="407"/>
      <c r="V28" s="419">
        <v>1.31</v>
      </c>
      <c r="W28" s="418" t="e">
        <f ca="1">_xll.qlSimpleQuoteSetValue(Trigger,E28,V28/100)</f>
        <v>#NAME?</v>
      </c>
      <c r="X28" s="404"/>
    </row>
    <row r="29" spans="1:24" ht="11.25" customHeight="1" x14ac:dyDescent="0.2">
      <c r="A29" s="66"/>
      <c r="B29" s="426">
        <f t="shared" si="0"/>
        <v>13</v>
      </c>
      <c r="C29" s="427" t="str">
        <f t="shared" si="1"/>
        <v>x19F</v>
      </c>
      <c r="D29" s="426" t="str">
        <f t="shared" si="2"/>
        <v>GBP13x19F_Quote</v>
      </c>
      <c r="E29" s="425" t="e">
        <f ca="1">_xll.qlSimpleQuote(Trigger,D29,ObjectOverwrite,Permanent,RateTickValue)</f>
        <v>#NAME?</v>
      </c>
      <c r="F29" s="424" t="e">
        <f ca="1">_xll.ohRangeRetrieveError(E29)</f>
        <v>#NAME?</v>
      </c>
      <c r="G29" s="86"/>
      <c r="I29" s="413"/>
      <c r="J29" s="423">
        <v>13</v>
      </c>
      <c r="K29" s="422" t="str">
        <f t="shared" si="6"/>
        <v>x19F</v>
      </c>
      <c r="L29" s="420" t="str">
        <f t="shared" si="4"/>
        <v>GBP13x19F</v>
      </c>
      <c r="M29" s="420" t="str">
        <v>GBP13X19F=ICAP</v>
      </c>
      <c r="N29" s="421" t="s">
        <v>0</v>
      </c>
      <c r="O29" s="421" t="s">
        <v>0</v>
      </c>
      <c r="P29" s="420" t="s">
        <v>0</v>
      </c>
      <c r="Q29" s="420" t="s">
        <v>0</v>
      </c>
      <c r="R29" s="419" t="e">
        <f t="shared" si="5"/>
        <v>#NUM!</v>
      </c>
      <c r="S29" s="407"/>
      <c r="T29" s="419" t="e">
        <v>#NUM!</v>
      </c>
      <c r="U29" s="407"/>
      <c r="V29" s="419" t="e">
        <v>#NUM!</v>
      </c>
      <c r="W29" s="418" t="e">
        <f ca="1">_xll.qlSimpleQuoteSetValue(Trigger,E29,V29/100)</f>
        <v>#NAME?</v>
      </c>
      <c r="X29" s="404"/>
    </row>
    <row r="30" spans="1:24" ht="11.25" customHeight="1" x14ac:dyDescent="0.2">
      <c r="A30" s="66"/>
      <c r="B30" s="426">
        <f t="shared" si="0"/>
        <v>14</v>
      </c>
      <c r="C30" s="427" t="str">
        <f t="shared" si="1"/>
        <v>x20F</v>
      </c>
      <c r="D30" s="426" t="str">
        <f t="shared" si="2"/>
        <v>GBP14x20F_Quote</v>
      </c>
      <c r="E30" s="425" t="e">
        <f ca="1">_xll.qlSimpleQuote(Trigger,D30,ObjectOverwrite,Permanent,RateTickValue)</f>
        <v>#NAME?</v>
      </c>
      <c r="F30" s="424" t="e">
        <f ca="1">_xll.ohRangeRetrieveError(E30)</f>
        <v>#NAME?</v>
      </c>
      <c r="G30" s="86"/>
      <c r="I30" s="413"/>
      <c r="J30" s="423">
        <v>14</v>
      </c>
      <c r="K30" s="422" t="str">
        <f t="shared" si="6"/>
        <v>x20F</v>
      </c>
      <c r="L30" s="420" t="str">
        <f t="shared" si="4"/>
        <v>GBP14x20F</v>
      </c>
      <c r="M30" s="420" t="str">
        <v>GBP14X20F=ICAP</v>
      </c>
      <c r="N30" s="421" t="s">
        <v>0</v>
      </c>
      <c r="O30" s="421" t="s">
        <v>0</v>
      </c>
      <c r="P30" s="420" t="s">
        <v>0</v>
      </c>
      <c r="Q30" s="420" t="s">
        <v>0</v>
      </c>
      <c r="R30" s="419" t="e">
        <f t="shared" si="5"/>
        <v>#NUM!</v>
      </c>
      <c r="S30" s="407"/>
      <c r="T30" s="419" t="e">
        <v>#NUM!</v>
      </c>
      <c r="U30" s="407"/>
      <c r="V30" s="419" t="e">
        <v>#NUM!</v>
      </c>
      <c r="W30" s="418" t="e">
        <f ca="1">_xll.qlSimpleQuoteSetValue(Trigger,E30,V30/100)</f>
        <v>#NAME?</v>
      </c>
      <c r="X30" s="404"/>
    </row>
    <row r="31" spans="1:24" ht="11.25" customHeight="1" x14ac:dyDescent="0.2">
      <c r="A31" s="66"/>
      <c r="B31" s="426">
        <f t="shared" si="0"/>
        <v>15</v>
      </c>
      <c r="C31" s="427" t="str">
        <f t="shared" si="1"/>
        <v>x21F</v>
      </c>
      <c r="D31" s="426" t="str">
        <f t="shared" si="2"/>
        <v>GBP15x21F_Quote</v>
      </c>
      <c r="E31" s="425" t="e">
        <f ca="1">_xll.qlSimpleQuote(Trigger,D31,ObjectOverwrite,Permanent,RateTickValue)</f>
        <v>#NAME?</v>
      </c>
      <c r="F31" s="424" t="e">
        <f ca="1">_xll.ohRangeRetrieveError(E31)</f>
        <v>#NAME?</v>
      </c>
      <c r="G31" s="86"/>
      <c r="I31" s="413"/>
      <c r="J31" s="423">
        <v>15</v>
      </c>
      <c r="K31" s="422" t="str">
        <f t="shared" si="6"/>
        <v>x21F</v>
      </c>
      <c r="L31" s="420" t="str">
        <f t="shared" si="4"/>
        <v>GBP15x21F</v>
      </c>
      <c r="M31" s="420" t="str">
        <v>GBP15X21F=ICAP</v>
      </c>
      <c r="N31" s="421" t="s">
        <v>0</v>
      </c>
      <c r="O31" s="421" t="s">
        <v>0</v>
      </c>
      <c r="P31" s="420" t="s">
        <v>0</v>
      </c>
      <c r="Q31" s="420" t="s">
        <v>0</v>
      </c>
      <c r="R31" s="419" t="e">
        <f t="shared" si="5"/>
        <v>#NUM!</v>
      </c>
      <c r="S31" s="407"/>
      <c r="T31" s="419" t="e">
        <v>#NUM!</v>
      </c>
      <c r="U31" s="407"/>
      <c r="V31" s="419" t="e">
        <v>#NUM!</v>
      </c>
      <c r="W31" s="418" t="e">
        <f ca="1">_xll.qlSimpleQuoteSetValue(Trigger,E31,V31/100)</f>
        <v>#NAME?</v>
      </c>
      <c r="X31" s="404"/>
    </row>
    <row r="32" spans="1:24" ht="11.25" customHeight="1" x14ac:dyDescent="0.2">
      <c r="A32" s="66"/>
      <c r="B32" s="426">
        <f t="shared" si="0"/>
        <v>16</v>
      </c>
      <c r="C32" s="427" t="str">
        <f t="shared" si="1"/>
        <v>x22F</v>
      </c>
      <c r="D32" s="426" t="str">
        <f t="shared" si="2"/>
        <v>GBP16x22F_Quote</v>
      </c>
      <c r="E32" s="425" t="e">
        <f ca="1">_xll.qlSimpleQuote(Trigger,D32,ObjectOverwrite,Permanent,RateTickValue)</f>
        <v>#NAME?</v>
      </c>
      <c r="F32" s="424" t="e">
        <f ca="1">_xll.ohRangeRetrieveError(E32)</f>
        <v>#NAME?</v>
      </c>
      <c r="G32" s="86"/>
      <c r="I32" s="413"/>
      <c r="J32" s="423">
        <v>16</v>
      </c>
      <c r="K32" s="422" t="str">
        <f t="shared" si="6"/>
        <v>x22F</v>
      </c>
      <c r="L32" s="420" t="str">
        <f t="shared" si="4"/>
        <v>GBP16x22F</v>
      </c>
      <c r="M32" s="420" t="str">
        <v>GBP16X22F=ICAP</v>
      </c>
      <c r="N32" s="421" t="s">
        <v>0</v>
      </c>
      <c r="O32" s="421" t="s">
        <v>0</v>
      </c>
      <c r="P32" s="420" t="s">
        <v>0</v>
      </c>
      <c r="Q32" s="420" t="s">
        <v>0</v>
      </c>
      <c r="R32" s="419" t="e">
        <f t="shared" si="5"/>
        <v>#NUM!</v>
      </c>
      <c r="S32" s="407"/>
      <c r="T32" s="419" t="e">
        <v>#NUM!</v>
      </c>
      <c r="U32" s="407"/>
      <c r="V32" s="419" t="e">
        <v>#NUM!</v>
      </c>
      <c r="W32" s="418" t="e">
        <f ca="1">_xll.qlSimpleQuoteSetValue(Trigger,E32,V32/100)</f>
        <v>#NAME?</v>
      </c>
      <c r="X32" s="404"/>
    </row>
    <row r="33" spans="1:24" ht="11.25" customHeight="1" x14ac:dyDescent="0.2">
      <c r="A33" s="66"/>
      <c r="B33" s="426">
        <f t="shared" si="0"/>
        <v>17</v>
      </c>
      <c r="C33" s="427" t="str">
        <f t="shared" si="1"/>
        <v>x23F</v>
      </c>
      <c r="D33" s="426" t="str">
        <f t="shared" si="2"/>
        <v>GBP17x23F_Quote</v>
      </c>
      <c r="E33" s="425" t="e">
        <f ca="1">_xll.qlSimpleQuote(Trigger,D33,ObjectOverwrite,Permanent,RateTickValue)</f>
        <v>#NAME?</v>
      </c>
      <c r="F33" s="424" t="e">
        <f ca="1">_xll.ohRangeRetrieveError(E33)</f>
        <v>#NAME?</v>
      </c>
      <c r="G33" s="86"/>
      <c r="I33" s="413"/>
      <c r="J33" s="423">
        <v>17</v>
      </c>
      <c r="K33" s="422" t="str">
        <f t="shared" si="6"/>
        <v>x23F</v>
      </c>
      <c r="L33" s="420" t="str">
        <f t="shared" si="4"/>
        <v>GBP17x23F</v>
      </c>
      <c r="M33" s="420" t="str">
        <v>GBP17X23F=ICAP</v>
      </c>
      <c r="N33" s="421" t="s">
        <v>0</v>
      </c>
      <c r="O33" s="421" t="s">
        <v>0</v>
      </c>
      <c r="P33" s="420" t="s">
        <v>0</v>
      </c>
      <c r="Q33" s="420" t="s">
        <v>0</v>
      </c>
      <c r="R33" s="419" t="e">
        <f t="shared" si="5"/>
        <v>#NUM!</v>
      </c>
      <c r="S33" s="407"/>
      <c r="T33" s="419" t="e">
        <v>#NUM!</v>
      </c>
      <c r="U33" s="407"/>
      <c r="V33" s="419" t="e">
        <v>#NUM!</v>
      </c>
      <c r="W33" s="418" t="e">
        <f ca="1">_xll.qlSimpleQuoteSetValue(Trigger,E33,V33/100)</f>
        <v>#NAME?</v>
      </c>
      <c r="X33" s="404"/>
    </row>
    <row r="34" spans="1:24" ht="11.25" customHeight="1" x14ac:dyDescent="0.2">
      <c r="A34" s="66"/>
      <c r="B34" s="416">
        <f t="shared" si="0"/>
        <v>18</v>
      </c>
      <c r="C34" s="417" t="str">
        <f t="shared" si="1"/>
        <v>x24F</v>
      </c>
      <c r="D34" s="416" t="str">
        <f t="shared" si="2"/>
        <v>GBP18x24F_Quote</v>
      </c>
      <c r="E34" s="415" t="e">
        <f ca="1">_xll.qlSimpleQuote(Trigger,D34,ObjectOverwrite,Permanent,RateTickValue)</f>
        <v>#NAME?</v>
      </c>
      <c r="F34" s="414" t="e">
        <f ca="1">_xll.ohRangeRetrieveError(E34)</f>
        <v>#NAME?</v>
      </c>
      <c r="G34" s="86"/>
      <c r="I34" s="413"/>
      <c r="J34" s="423">
        <v>18</v>
      </c>
      <c r="K34" s="422" t="str">
        <f t="shared" si="6"/>
        <v>x24F</v>
      </c>
      <c r="L34" s="420" t="str">
        <f t="shared" si="4"/>
        <v>GBP18x24F</v>
      </c>
      <c r="M34" s="420" t="str">
        <v>GBP18X24F=ICAP</v>
      </c>
      <c r="N34" s="421" t="s">
        <v>0</v>
      </c>
      <c r="O34" s="421" t="s">
        <v>0</v>
      </c>
      <c r="P34" s="420" t="s">
        <v>0</v>
      </c>
      <c r="Q34" s="420" t="s">
        <v>0</v>
      </c>
      <c r="R34" s="419" t="e">
        <f t="shared" si="5"/>
        <v>#NUM!</v>
      </c>
      <c r="S34" s="407"/>
      <c r="T34" s="419" t="e">
        <v>#NUM!</v>
      </c>
      <c r="U34" s="407"/>
      <c r="V34" s="419" t="e">
        <v>#NUM!</v>
      </c>
      <c r="W34" s="418" t="e">
        <f ca="1">_xll.qlSimpleQuoteSetValue(Trigger,E34,V34/100)</f>
        <v>#NAME?</v>
      </c>
      <c r="X34" s="404"/>
    </row>
    <row r="35" spans="1:24" ht="11.25" customHeight="1" x14ac:dyDescent="0.2">
      <c r="A35" s="66"/>
      <c r="B35" s="435">
        <f t="shared" si="0"/>
        <v>1</v>
      </c>
      <c r="C35" s="436" t="str">
        <f t="shared" si="1"/>
        <v>x13F</v>
      </c>
      <c r="D35" s="435" t="str">
        <f t="shared" si="2"/>
        <v>GBP1x13F_Quote</v>
      </c>
      <c r="E35" s="434" t="e">
        <f ca="1">_xll.qlSimpleQuote(Trigger,D35,ObjectOverwrite,Permanent,RateTickValue)</f>
        <v>#NAME?</v>
      </c>
      <c r="F35" s="433" t="e">
        <f ca="1">_xll.ohRangeRetrieveError(E35)</f>
        <v>#NAME?</v>
      </c>
      <c r="G35" s="86"/>
      <c r="I35" s="413"/>
      <c r="J35" s="432">
        <v>1</v>
      </c>
      <c r="K35" s="431" t="str">
        <f t="shared" ref="K35:K50" si="7">"x"&amp;J35+12&amp;"F"</f>
        <v>x13F</v>
      </c>
      <c r="L35" s="429" t="str">
        <f t="shared" si="4"/>
        <v>GBP1x13F</v>
      </c>
      <c r="M35" s="429" t="str">
        <v>GBP1X13F=ICAP</v>
      </c>
      <c r="N35" s="430">
        <v>1.0649999999999999</v>
      </c>
      <c r="O35" s="430">
        <v>1.165</v>
      </c>
      <c r="P35" s="429">
        <v>0</v>
      </c>
      <c r="Q35" s="429">
        <v>0</v>
      </c>
      <c r="R35" s="428">
        <f t="shared" si="5"/>
        <v>1.115</v>
      </c>
      <c r="S35" s="407"/>
      <c r="T35" s="419">
        <v>1.115</v>
      </c>
      <c r="U35" s="407"/>
      <c r="V35" s="419">
        <v>1.115</v>
      </c>
      <c r="W35" s="418" t="e">
        <f ca="1">_xll.qlSimpleQuoteSetValue(Trigger,E35,V35/100)</f>
        <v>#NAME?</v>
      </c>
      <c r="X35" s="404"/>
    </row>
    <row r="36" spans="1:24" ht="11.25" customHeight="1" x14ac:dyDescent="0.2">
      <c r="A36" s="66"/>
      <c r="B36" s="426">
        <f t="shared" si="0"/>
        <v>2</v>
      </c>
      <c r="C36" s="427" t="str">
        <f t="shared" si="1"/>
        <v>x14F</v>
      </c>
      <c r="D36" s="426" t="str">
        <f t="shared" si="2"/>
        <v>GBP2x14F_Quote</v>
      </c>
      <c r="E36" s="425" t="e">
        <f ca="1">_xll.qlSimpleQuote(Trigger,D36,ObjectOverwrite,Permanent,RateTickValue)</f>
        <v>#NAME?</v>
      </c>
      <c r="F36" s="424" t="e">
        <f ca="1">_xll.ohRangeRetrieveError(E36)</f>
        <v>#NAME?</v>
      </c>
      <c r="G36" s="86"/>
      <c r="I36" s="413"/>
      <c r="J36" s="423">
        <v>2</v>
      </c>
      <c r="K36" s="422" t="str">
        <f t="shared" si="7"/>
        <v>x14F</v>
      </c>
      <c r="L36" s="420" t="str">
        <f t="shared" si="4"/>
        <v>GBP2x14F</v>
      </c>
      <c r="M36" s="420" t="str">
        <v>GBP2X14F=ICAP</v>
      </c>
      <c r="N36" s="421">
        <v>1.1000000000000001</v>
      </c>
      <c r="O36" s="421">
        <v>1.2</v>
      </c>
      <c r="P36" s="420">
        <v>0</v>
      </c>
      <c r="Q36" s="420">
        <v>0</v>
      </c>
      <c r="R36" s="419">
        <f t="shared" si="5"/>
        <v>1.1499999999999999</v>
      </c>
      <c r="S36" s="407"/>
      <c r="T36" s="419">
        <v>1.1499999999999999</v>
      </c>
      <c r="U36" s="407"/>
      <c r="V36" s="419">
        <v>1.1499999999999999</v>
      </c>
      <c r="W36" s="418" t="e">
        <f ca="1">_xll.qlSimpleQuoteSetValue(Trigger,E36,V36/100)</f>
        <v>#NAME?</v>
      </c>
      <c r="X36" s="404"/>
    </row>
    <row r="37" spans="1:24" ht="11.25" customHeight="1" x14ac:dyDescent="0.2">
      <c r="A37" s="66"/>
      <c r="B37" s="426">
        <f t="shared" si="0"/>
        <v>3</v>
      </c>
      <c r="C37" s="427" t="str">
        <f t="shared" si="1"/>
        <v>x15F</v>
      </c>
      <c r="D37" s="426" t="str">
        <f t="shared" si="2"/>
        <v>GBP3x15F_Quote</v>
      </c>
      <c r="E37" s="425" t="e">
        <f ca="1">_xll.qlSimpleQuote(Trigger,D37,ObjectOverwrite,Permanent,RateTickValue)</f>
        <v>#NAME?</v>
      </c>
      <c r="F37" s="424" t="e">
        <f ca="1">_xll.ohRangeRetrieveError(E37)</f>
        <v>#NAME?</v>
      </c>
      <c r="G37" s="86"/>
      <c r="I37" s="413"/>
      <c r="J37" s="423">
        <v>3</v>
      </c>
      <c r="K37" s="422" t="str">
        <f t="shared" si="7"/>
        <v>x15F</v>
      </c>
      <c r="L37" s="420" t="str">
        <f t="shared" si="4"/>
        <v>GBP3x15F</v>
      </c>
      <c r="M37" s="420" t="str">
        <v>GBP3X15F=ICAP</v>
      </c>
      <c r="N37" s="421">
        <v>1.1499999999999999</v>
      </c>
      <c r="O37" s="421">
        <v>1.25</v>
      </c>
      <c r="P37" s="420">
        <v>0</v>
      </c>
      <c r="Q37" s="420">
        <v>0</v>
      </c>
      <c r="R37" s="419">
        <f t="shared" si="5"/>
        <v>1.2</v>
      </c>
      <c r="S37" s="407"/>
      <c r="T37" s="419">
        <v>1.2</v>
      </c>
      <c r="U37" s="407"/>
      <c r="V37" s="419">
        <v>1.2</v>
      </c>
      <c r="W37" s="418" t="e">
        <f ca="1">_xll.qlSimpleQuoteSetValue(Trigger,E37,V37/100)</f>
        <v>#NAME?</v>
      </c>
      <c r="X37" s="404"/>
    </row>
    <row r="38" spans="1:24" ht="11.25" customHeight="1" x14ac:dyDescent="0.2">
      <c r="A38" s="66"/>
      <c r="B38" s="426">
        <f t="shared" si="0"/>
        <v>4</v>
      </c>
      <c r="C38" s="427" t="str">
        <f t="shared" si="1"/>
        <v>x16F</v>
      </c>
      <c r="D38" s="426" t="str">
        <f t="shared" si="2"/>
        <v>GBP4x16F_Quote</v>
      </c>
      <c r="E38" s="425" t="e">
        <f ca="1">_xll.qlSimpleQuote(Trigger,D38,ObjectOverwrite,Permanent,RateTickValue)</f>
        <v>#NAME?</v>
      </c>
      <c r="F38" s="424" t="e">
        <f ca="1">_xll.ohRangeRetrieveError(E38)</f>
        <v>#NAME?</v>
      </c>
      <c r="G38" s="86"/>
      <c r="I38" s="413"/>
      <c r="J38" s="423">
        <v>4</v>
      </c>
      <c r="K38" s="422" t="str">
        <f t="shared" si="7"/>
        <v>x16F</v>
      </c>
      <c r="L38" s="420" t="str">
        <f t="shared" si="4"/>
        <v>GBP4x16F</v>
      </c>
      <c r="M38" s="420" t="str">
        <v>GBP4X16F=ICAP</v>
      </c>
      <c r="N38" s="421">
        <v>1.1950000000000001</v>
      </c>
      <c r="O38" s="421">
        <v>1.2949999999999999</v>
      </c>
      <c r="P38" s="420">
        <v>0</v>
      </c>
      <c r="Q38" s="420">
        <v>0</v>
      </c>
      <c r="R38" s="419">
        <f t="shared" si="5"/>
        <v>1.2450000000000001</v>
      </c>
      <c r="S38" s="407"/>
      <c r="T38" s="419">
        <v>1.25</v>
      </c>
      <c r="U38" s="407"/>
      <c r="V38" s="419">
        <v>1.25</v>
      </c>
      <c r="W38" s="418" t="e">
        <f ca="1">_xll.qlSimpleQuoteSetValue(Trigger,E38,V38/100)</f>
        <v>#NAME?</v>
      </c>
      <c r="X38" s="404"/>
    </row>
    <row r="39" spans="1:24" ht="11.25" customHeight="1" x14ac:dyDescent="0.2">
      <c r="A39" s="66"/>
      <c r="B39" s="426">
        <f t="shared" si="0"/>
        <v>5</v>
      </c>
      <c r="C39" s="427" t="str">
        <f t="shared" si="1"/>
        <v>x17F</v>
      </c>
      <c r="D39" s="426" t="str">
        <f t="shared" si="2"/>
        <v>GBP5x17F_Quote</v>
      </c>
      <c r="E39" s="425" t="e">
        <f ca="1">_xll.qlSimpleQuote(Trigger,D39,ObjectOverwrite,Permanent,RateTickValue)</f>
        <v>#NAME?</v>
      </c>
      <c r="F39" s="424" t="e">
        <f ca="1">_xll.ohRangeRetrieveError(E39)</f>
        <v>#NAME?</v>
      </c>
      <c r="G39" s="86"/>
      <c r="I39" s="413"/>
      <c r="J39" s="423">
        <v>5</v>
      </c>
      <c r="K39" s="422" t="str">
        <f t="shared" si="7"/>
        <v>x17F</v>
      </c>
      <c r="L39" s="420" t="str">
        <f t="shared" si="4"/>
        <v>GBP5x17F</v>
      </c>
      <c r="M39" s="420" t="str">
        <v>GBP5X17F=ICAP</v>
      </c>
      <c r="N39" s="421">
        <v>1.25</v>
      </c>
      <c r="O39" s="421">
        <v>1.35</v>
      </c>
      <c r="P39" s="420">
        <v>0</v>
      </c>
      <c r="Q39" s="420">
        <v>0</v>
      </c>
      <c r="R39" s="419">
        <f t="shared" si="5"/>
        <v>1.3</v>
      </c>
      <c r="S39" s="407"/>
      <c r="T39" s="419">
        <v>1.3</v>
      </c>
      <c r="U39" s="407"/>
      <c r="V39" s="419">
        <v>1.3</v>
      </c>
      <c r="W39" s="418" t="e">
        <f ca="1">_xll.qlSimpleQuoteSetValue(Trigger,E39,V39/100)</f>
        <v>#NAME?</v>
      </c>
      <c r="X39" s="404"/>
    </row>
    <row r="40" spans="1:24" ht="11.25" customHeight="1" x14ac:dyDescent="0.2">
      <c r="A40" s="66"/>
      <c r="B40" s="426">
        <f t="shared" si="0"/>
        <v>6</v>
      </c>
      <c r="C40" s="427" t="str">
        <f t="shared" si="1"/>
        <v>x18F</v>
      </c>
      <c r="D40" s="426" t="str">
        <f t="shared" si="2"/>
        <v>GBP6x18F_Quote</v>
      </c>
      <c r="E40" s="425" t="e">
        <f ca="1">_xll.qlSimpleQuote(Trigger,D40,ObjectOverwrite,Permanent,RateTickValue)</f>
        <v>#NAME?</v>
      </c>
      <c r="F40" s="424" t="e">
        <f ca="1">_xll.ohRangeRetrieveError(E40)</f>
        <v>#NAME?</v>
      </c>
      <c r="G40" s="86"/>
      <c r="I40" s="413"/>
      <c r="J40" s="423">
        <v>6</v>
      </c>
      <c r="K40" s="422" t="str">
        <f t="shared" si="7"/>
        <v>x18F</v>
      </c>
      <c r="L40" s="420" t="str">
        <f t="shared" si="4"/>
        <v>GBP6x18F</v>
      </c>
      <c r="M40" s="420" t="str">
        <v>GBP6X18F=ICAP</v>
      </c>
      <c r="N40" s="421">
        <v>1.3049999999999999</v>
      </c>
      <c r="O40" s="421">
        <v>1.405</v>
      </c>
      <c r="P40" s="420">
        <v>0</v>
      </c>
      <c r="Q40" s="420">
        <v>0</v>
      </c>
      <c r="R40" s="419">
        <f t="shared" si="5"/>
        <v>1.355</v>
      </c>
      <c r="S40" s="407"/>
      <c r="T40" s="419">
        <v>1.355</v>
      </c>
      <c r="U40" s="407"/>
      <c r="V40" s="419">
        <v>1.355</v>
      </c>
      <c r="W40" s="418" t="e">
        <f ca="1">_xll.qlSimpleQuoteSetValue(Trigger,E40,V40/100)</f>
        <v>#NAME?</v>
      </c>
      <c r="X40" s="404"/>
    </row>
    <row r="41" spans="1:24" ht="11.25" customHeight="1" x14ac:dyDescent="0.2">
      <c r="A41" s="66"/>
      <c r="B41" s="426">
        <f t="shared" si="0"/>
        <v>7</v>
      </c>
      <c r="C41" s="427" t="str">
        <f t="shared" si="1"/>
        <v>x19F</v>
      </c>
      <c r="D41" s="426" t="str">
        <f t="shared" si="2"/>
        <v>GBP7x19F_Quote</v>
      </c>
      <c r="E41" s="425" t="e">
        <f ca="1">_xll.qlSimpleQuote(Trigger,D41,ObjectOverwrite,Permanent,RateTickValue)</f>
        <v>#NAME?</v>
      </c>
      <c r="F41" s="424" t="e">
        <f ca="1">_xll.ohRangeRetrieveError(E41)</f>
        <v>#NAME?</v>
      </c>
      <c r="G41" s="86"/>
      <c r="I41" s="413"/>
      <c r="J41" s="423">
        <v>7</v>
      </c>
      <c r="K41" s="422" t="str">
        <f t="shared" si="7"/>
        <v>x19F</v>
      </c>
      <c r="L41" s="420" t="str">
        <f t="shared" si="4"/>
        <v>GBP7x19F</v>
      </c>
      <c r="M41" s="420" t="str">
        <v>GBP7X19F=ICAP</v>
      </c>
      <c r="N41" s="421" t="s">
        <v>0</v>
      </c>
      <c r="O41" s="421" t="s">
        <v>0</v>
      </c>
      <c r="P41" s="420" t="s">
        <v>0</v>
      </c>
      <c r="Q41" s="420" t="s">
        <v>0</v>
      </c>
      <c r="R41" s="419" t="e">
        <f t="shared" si="5"/>
        <v>#NUM!</v>
      </c>
      <c r="S41" s="407"/>
      <c r="T41" s="419" t="e">
        <v>#NUM!</v>
      </c>
      <c r="U41" s="407"/>
      <c r="V41" s="419" t="e">
        <v>#NUM!</v>
      </c>
      <c r="W41" s="418" t="e">
        <f ca="1">_xll.qlSimpleQuoteSetValue(Trigger,E41,V41/100)</f>
        <v>#NAME?</v>
      </c>
      <c r="X41" s="404"/>
    </row>
    <row r="42" spans="1:24" ht="11.25" customHeight="1" x14ac:dyDescent="0.2">
      <c r="A42" s="66"/>
      <c r="B42" s="426">
        <f t="shared" si="0"/>
        <v>8</v>
      </c>
      <c r="C42" s="427" t="str">
        <f t="shared" si="1"/>
        <v>x20F</v>
      </c>
      <c r="D42" s="426" t="str">
        <f t="shared" si="2"/>
        <v>GBP8x20F_Quote</v>
      </c>
      <c r="E42" s="425" t="e">
        <f ca="1">_xll.qlSimpleQuote(Trigger,D42,ObjectOverwrite,Permanent,RateTickValue)</f>
        <v>#NAME?</v>
      </c>
      <c r="F42" s="424" t="e">
        <f ca="1">_xll.ohRangeRetrieveError(E42)</f>
        <v>#NAME?</v>
      </c>
      <c r="G42" s="86"/>
      <c r="I42" s="413"/>
      <c r="J42" s="423">
        <v>8</v>
      </c>
      <c r="K42" s="422" t="str">
        <f t="shared" si="7"/>
        <v>x20F</v>
      </c>
      <c r="L42" s="420" t="str">
        <f t="shared" si="4"/>
        <v>GBP8x20F</v>
      </c>
      <c r="M42" s="420" t="str">
        <v>GBP8X20F=ICAP</v>
      </c>
      <c r="N42" s="421" t="s">
        <v>0</v>
      </c>
      <c r="O42" s="421" t="s">
        <v>0</v>
      </c>
      <c r="P42" s="420" t="s">
        <v>0</v>
      </c>
      <c r="Q42" s="420" t="s">
        <v>0</v>
      </c>
      <c r="R42" s="419" t="e">
        <f t="shared" si="5"/>
        <v>#NUM!</v>
      </c>
      <c r="S42" s="407"/>
      <c r="T42" s="419" t="e">
        <v>#NUM!</v>
      </c>
      <c r="U42" s="407"/>
      <c r="V42" s="419" t="e">
        <v>#NUM!</v>
      </c>
      <c r="W42" s="418" t="e">
        <f ca="1">_xll.qlSimpleQuoteSetValue(Trigger,E42,V42/100)</f>
        <v>#NAME?</v>
      </c>
      <c r="X42" s="404"/>
    </row>
    <row r="43" spans="1:24" ht="11.25" customHeight="1" x14ac:dyDescent="0.2">
      <c r="A43" s="66"/>
      <c r="B43" s="426">
        <f t="shared" si="0"/>
        <v>9</v>
      </c>
      <c r="C43" s="427" t="str">
        <f t="shared" si="1"/>
        <v>x21F</v>
      </c>
      <c r="D43" s="426" t="str">
        <f t="shared" si="2"/>
        <v>GBP9x21F_Quote</v>
      </c>
      <c r="E43" s="425" t="e">
        <f ca="1">_xll.qlSimpleQuote(Trigger,D43,ObjectOverwrite,Permanent,RateTickValue)</f>
        <v>#NAME?</v>
      </c>
      <c r="F43" s="424" t="e">
        <f ca="1">_xll.ohRangeRetrieveError(E43)</f>
        <v>#NAME?</v>
      </c>
      <c r="G43" s="86"/>
      <c r="I43" s="413"/>
      <c r="J43" s="423">
        <v>9</v>
      </c>
      <c r="K43" s="422" t="str">
        <f t="shared" si="7"/>
        <v>x21F</v>
      </c>
      <c r="L43" s="420" t="str">
        <f t="shared" si="4"/>
        <v>GBP9x21F</v>
      </c>
      <c r="M43" s="420" t="str">
        <v>GBP9X21F=ICAP</v>
      </c>
      <c r="N43" s="421">
        <v>1.49</v>
      </c>
      <c r="O43" s="421">
        <v>1.59</v>
      </c>
      <c r="P43" s="420">
        <v>0</v>
      </c>
      <c r="Q43" s="420">
        <v>0</v>
      </c>
      <c r="R43" s="419">
        <f t="shared" si="5"/>
        <v>1.54</v>
      </c>
      <c r="S43" s="407"/>
      <c r="T43" s="419">
        <v>1.54</v>
      </c>
      <c r="U43" s="407"/>
      <c r="V43" s="419">
        <v>1.54</v>
      </c>
      <c r="W43" s="418" t="e">
        <f ca="1">_xll.qlSimpleQuoteSetValue(Trigger,E43,V43/100)</f>
        <v>#NAME?</v>
      </c>
      <c r="X43" s="404"/>
    </row>
    <row r="44" spans="1:24" ht="11.25" customHeight="1" x14ac:dyDescent="0.2">
      <c r="A44" s="66"/>
      <c r="B44" s="426">
        <f t="shared" si="0"/>
        <v>10</v>
      </c>
      <c r="C44" s="427" t="str">
        <f t="shared" si="1"/>
        <v>x22F</v>
      </c>
      <c r="D44" s="426" t="str">
        <f t="shared" si="2"/>
        <v>GBP10x22F_Quote</v>
      </c>
      <c r="E44" s="425" t="e">
        <f ca="1">_xll.qlSimpleQuote(Trigger,D44,ObjectOverwrite,Permanent,RateTickValue)</f>
        <v>#NAME?</v>
      </c>
      <c r="F44" s="424" t="e">
        <f ca="1">_xll.ohRangeRetrieveError(E44)</f>
        <v>#NAME?</v>
      </c>
      <c r="G44" s="86"/>
      <c r="I44" s="413"/>
      <c r="J44" s="423">
        <v>10</v>
      </c>
      <c r="K44" s="422" t="str">
        <f t="shared" si="7"/>
        <v>x22F</v>
      </c>
      <c r="L44" s="420" t="str">
        <f t="shared" si="4"/>
        <v>GBP10x22F</v>
      </c>
      <c r="M44" s="420" t="str">
        <v>GBP10X22F=ICAP</v>
      </c>
      <c r="N44" s="421" t="s">
        <v>0</v>
      </c>
      <c r="O44" s="421" t="s">
        <v>0</v>
      </c>
      <c r="P44" s="420" t="s">
        <v>0</v>
      </c>
      <c r="Q44" s="420" t="s">
        <v>0</v>
      </c>
      <c r="R44" s="419" t="e">
        <f t="shared" si="5"/>
        <v>#NUM!</v>
      </c>
      <c r="S44" s="407"/>
      <c r="T44" s="419" t="e">
        <v>#NUM!</v>
      </c>
      <c r="U44" s="407"/>
      <c r="V44" s="419" t="e">
        <v>#NUM!</v>
      </c>
      <c r="W44" s="418" t="e">
        <f ca="1">_xll.qlSimpleQuoteSetValue(Trigger,E44,V44/100)</f>
        <v>#NAME?</v>
      </c>
      <c r="X44" s="404"/>
    </row>
    <row r="45" spans="1:24" ht="11.25" customHeight="1" x14ac:dyDescent="0.2">
      <c r="A45" s="66"/>
      <c r="B45" s="426">
        <f t="shared" si="0"/>
        <v>11</v>
      </c>
      <c r="C45" s="427" t="str">
        <f t="shared" si="1"/>
        <v>x23F</v>
      </c>
      <c r="D45" s="426" t="str">
        <f t="shared" si="2"/>
        <v>GBP11x23F_Quote</v>
      </c>
      <c r="E45" s="425" t="e">
        <f ca="1">_xll.qlSimpleQuote(Trigger,D45,ObjectOverwrite,Permanent,RateTickValue)</f>
        <v>#NAME?</v>
      </c>
      <c r="F45" s="424" t="e">
        <f ca="1">_xll.ohRangeRetrieveError(E45)</f>
        <v>#NAME?</v>
      </c>
      <c r="G45" s="86"/>
      <c r="I45" s="413"/>
      <c r="J45" s="423">
        <v>11</v>
      </c>
      <c r="K45" s="422" t="str">
        <f t="shared" si="7"/>
        <v>x23F</v>
      </c>
      <c r="L45" s="420" t="str">
        <f t="shared" si="4"/>
        <v>GBP11x23F</v>
      </c>
      <c r="M45" s="420" t="str">
        <v>GBP11X23F=ICAP</v>
      </c>
      <c r="N45" s="421" t="s">
        <v>0</v>
      </c>
      <c r="O45" s="421" t="s">
        <v>0</v>
      </c>
      <c r="P45" s="420" t="s">
        <v>0</v>
      </c>
      <c r="Q45" s="420" t="s">
        <v>0</v>
      </c>
      <c r="R45" s="419" t="e">
        <f t="shared" si="5"/>
        <v>#NUM!</v>
      </c>
      <c r="S45" s="407"/>
      <c r="T45" s="419" t="e">
        <v>#NUM!</v>
      </c>
      <c r="U45" s="407"/>
      <c r="V45" s="419" t="e">
        <v>#NUM!</v>
      </c>
      <c r="W45" s="418" t="e">
        <f ca="1">_xll.qlSimpleQuoteSetValue(Trigger,E45,V45/100)</f>
        <v>#NAME?</v>
      </c>
      <c r="X45" s="404"/>
    </row>
    <row r="46" spans="1:24" ht="11.25" customHeight="1" x14ac:dyDescent="0.2">
      <c r="A46" s="66"/>
      <c r="B46" s="426">
        <f t="shared" si="0"/>
        <v>12</v>
      </c>
      <c r="C46" s="427" t="str">
        <f t="shared" si="1"/>
        <v>x24F</v>
      </c>
      <c r="D46" s="426" t="str">
        <f t="shared" si="2"/>
        <v>GBP12x24F_Quote</v>
      </c>
      <c r="E46" s="425" t="e">
        <f ca="1">_xll.qlSimpleQuote(Trigger,D46,ObjectOverwrite,Permanent,RateTickValue)</f>
        <v>#NAME?</v>
      </c>
      <c r="F46" s="424" t="e">
        <f ca="1">_xll.ohRangeRetrieveError(E46)</f>
        <v>#NAME?</v>
      </c>
      <c r="G46" s="86"/>
      <c r="I46" s="413"/>
      <c r="J46" s="423">
        <v>12</v>
      </c>
      <c r="K46" s="422" t="str">
        <f t="shared" si="7"/>
        <v>x24F</v>
      </c>
      <c r="L46" s="420" t="str">
        <f t="shared" si="4"/>
        <v>GBP12x24F</v>
      </c>
      <c r="M46" s="420" t="str">
        <v>GBP12X24F=ICAP</v>
      </c>
      <c r="N46" s="421">
        <v>1.635</v>
      </c>
      <c r="O46" s="421">
        <v>1.7349999999999999</v>
      </c>
      <c r="P46" s="420">
        <v>0</v>
      </c>
      <c r="Q46" s="420">
        <v>0</v>
      </c>
      <c r="R46" s="419">
        <f t="shared" si="5"/>
        <v>1.6850000000000001</v>
      </c>
      <c r="S46" s="407"/>
      <c r="T46" s="419">
        <v>1.6850000000000001</v>
      </c>
      <c r="U46" s="407"/>
      <c r="V46" s="419">
        <v>1.6850000000000001</v>
      </c>
      <c r="W46" s="418" t="e">
        <f ca="1">_xll.qlSimpleQuoteSetValue(Trigger,E46,V46/100)</f>
        <v>#NAME?</v>
      </c>
      <c r="X46" s="404"/>
    </row>
    <row r="47" spans="1:24" ht="11.25" customHeight="1" x14ac:dyDescent="0.2">
      <c r="A47" s="66"/>
      <c r="B47" s="426">
        <f t="shared" si="0"/>
        <v>15</v>
      </c>
      <c r="C47" s="427" t="str">
        <f t="shared" si="1"/>
        <v>x27F</v>
      </c>
      <c r="D47" s="426" t="str">
        <f t="shared" si="2"/>
        <v>GBP15x27F_Quote</v>
      </c>
      <c r="E47" s="425" t="e">
        <f ca="1">_xll.qlSimpleQuote(Trigger,D47,ObjectOverwrite,Permanent,RateTickValue)</f>
        <v>#NAME?</v>
      </c>
      <c r="F47" s="424" t="e">
        <f ca="1">_xll.ohRangeRetrieveError(E47)</f>
        <v>#NAME?</v>
      </c>
      <c r="G47" s="86"/>
      <c r="I47" s="413"/>
      <c r="J47" s="423">
        <v>15</v>
      </c>
      <c r="K47" s="422" t="str">
        <f t="shared" si="7"/>
        <v>x27F</v>
      </c>
      <c r="L47" s="420" t="str">
        <f t="shared" si="4"/>
        <v>GBP15x27F</v>
      </c>
      <c r="M47" s="420" t="str">
        <v>GBP15X27F=ICAP</v>
      </c>
      <c r="N47" s="421" t="s">
        <v>0</v>
      </c>
      <c r="O47" s="421" t="s">
        <v>0</v>
      </c>
      <c r="P47" s="420" t="s">
        <v>0</v>
      </c>
      <c r="Q47" s="420" t="s">
        <v>0</v>
      </c>
      <c r="R47" s="419" t="e">
        <f t="shared" si="5"/>
        <v>#NUM!</v>
      </c>
      <c r="S47" s="407"/>
      <c r="T47" s="419" t="e">
        <v>#NUM!</v>
      </c>
      <c r="U47" s="407"/>
      <c r="V47" s="419" t="e">
        <v>#NUM!</v>
      </c>
      <c r="W47" s="418" t="e">
        <f ca="1">_xll.qlSimpleQuoteSetValue(Trigger,E47,V47/100)</f>
        <v>#NAME?</v>
      </c>
      <c r="X47" s="404"/>
    </row>
    <row r="48" spans="1:24" ht="11.25" customHeight="1" x14ac:dyDescent="0.2">
      <c r="A48" s="66"/>
      <c r="B48" s="426">
        <f t="shared" si="0"/>
        <v>18</v>
      </c>
      <c r="C48" s="427" t="str">
        <f t="shared" si="1"/>
        <v>x30F</v>
      </c>
      <c r="D48" s="426" t="str">
        <f t="shared" si="2"/>
        <v>GBP18x30F_Quote</v>
      </c>
      <c r="E48" s="425" t="e">
        <f ca="1">_xll.qlSimpleQuote(Trigger,D48,ObjectOverwrite,Permanent,RateTickValue)</f>
        <v>#NAME?</v>
      </c>
      <c r="F48" s="424" t="e">
        <f ca="1">_xll.ohRangeRetrieveError(E48)</f>
        <v>#NAME?</v>
      </c>
      <c r="G48" s="86"/>
      <c r="I48" s="413"/>
      <c r="J48" s="423">
        <v>18</v>
      </c>
      <c r="K48" s="422" t="str">
        <f t="shared" si="7"/>
        <v>x30F</v>
      </c>
      <c r="L48" s="420" t="str">
        <f t="shared" si="4"/>
        <v>GBP18x30F</v>
      </c>
      <c r="M48" s="420" t="str">
        <v>GBP18X30F=ICAP</v>
      </c>
      <c r="N48" s="421" t="s">
        <v>0</v>
      </c>
      <c r="O48" s="421" t="s">
        <v>0</v>
      </c>
      <c r="P48" s="420" t="s">
        <v>0</v>
      </c>
      <c r="Q48" s="420" t="s">
        <v>0</v>
      </c>
      <c r="R48" s="419" t="e">
        <f t="shared" si="5"/>
        <v>#NUM!</v>
      </c>
      <c r="S48" s="407"/>
      <c r="T48" s="419" t="e">
        <v>#NUM!</v>
      </c>
      <c r="U48" s="407"/>
      <c r="V48" s="419" t="e">
        <v>#NUM!</v>
      </c>
      <c r="W48" s="418" t="e">
        <f ca="1">_xll.qlSimpleQuoteSetValue(Trigger,E48,V48/100)</f>
        <v>#NAME?</v>
      </c>
      <c r="X48" s="404"/>
    </row>
    <row r="49" spans="1:24" ht="11.25" customHeight="1" x14ac:dyDescent="0.2">
      <c r="A49" s="66"/>
      <c r="B49" s="426">
        <f t="shared" si="0"/>
        <v>21</v>
      </c>
      <c r="C49" s="427" t="str">
        <f t="shared" si="1"/>
        <v>x33F</v>
      </c>
      <c r="D49" s="426" t="str">
        <f t="shared" si="2"/>
        <v>GBP21x33F_Quote</v>
      </c>
      <c r="E49" s="425" t="e">
        <f ca="1">_xll.qlSimpleQuote(Trigger,D49,ObjectOverwrite,Permanent,RateTickValue)</f>
        <v>#NAME?</v>
      </c>
      <c r="F49" s="424" t="e">
        <f ca="1">_xll.ohRangeRetrieveError(E49)</f>
        <v>#NAME?</v>
      </c>
      <c r="G49" s="86"/>
      <c r="I49" s="413"/>
      <c r="J49" s="423">
        <v>21</v>
      </c>
      <c r="K49" s="422" t="str">
        <f t="shared" si="7"/>
        <v>x33F</v>
      </c>
      <c r="L49" s="420" t="str">
        <f t="shared" si="4"/>
        <v>GBP21x33F</v>
      </c>
      <c r="M49" s="420" t="str">
        <v>GBP21X33F=ICAP</v>
      </c>
      <c r="N49" s="421" t="s">
        <v>0</v>
      </c>
      <c r="O49" s="421" t="s">
        <v>0</v>
      </c>
      <c r="P49" s="420" t="s">
        <v>0</v>
      </c>
      <c r="Q49" s="420" t="s">
        <v>0</v>
      </c>
      <c r="R49" s="419" t="e">
        <f t="shared" si="5"/>
        <v>#NUM!</v>
      </c>
      <c r="S49" s="407"/>
      <c r="T49" s="419" t="e">
        <v>#NUM!</v>
      </c>
      <c r="U49" s="407"/>
      <c r="V49" s="419" t="e">
        <v>#NUM!</v>
      </c>
      <c r="W49" s="418" t="e">
        <f ca="1">_xll.qlSimpleQuoteSetValue(Trigger,E49,V49/100)</f>
        <v>#NAME?</v>
      </c>
      <c r="X49" s="404"/>
    </row>
    <row r="50" spans="1:24" ht="11.25" customHeight="1" x14ac:dyDescent="0.2">
      <c r="A50" s="66"/>
      <c r="B50" s="416">
        <f t="shared" si="0"/>
        <v>24</v>
      </c>
      <c r="C50" s="417" t="str">
        <f t="shared" si="1"/>
        <v>x36F</v>
      </c>
      <c r="D50" s="416" t="str">
        <f t="shared" si="2"/>
        <v>GBP24x36F_Quote</v>
      </c>
      <c r="E50" s="415" t="e">
        <f ca="1">_xll.qlSimpleQuote(Trigger,D50,ObjectOverwrite,Permanent,RateTickValue)</f>
        <v>#NAME?</v>
      </c>
      <c r="F50" s="414" t="e">
        <f ca="1">_xll.ohRangeRetrieveError(E50)</f>
        <v>#NAME?</v>
      </c>
      <c r="G50" s="86"/>
      <c r="I50" s="413"/>
      <c r="J50" s="412">
        <v>24</v>
      </c>
      <c r="K50" s="411" t="str">
        <f t="shared" si="7"/>
        <v>x36F</v>
      </c>
      <c r="L50" s="409" t="str">
        <f t="shared" si="4"/>
        <v>GBP24x36F</v>
      </c>
      <c r="M50" s="409" t="str">
        <v>GBP24X36F=ICAP</v>
      </c>
      <c r="N50" s="410" t="s">
        <v>0</v>
      </c>
      <c r="O50" s="410" t="s">
        <v>0</v>
      </c>
      <c r="P50" s="409" t="s">
        <v>0</v>
      </c>
      <c r="Q50" s="409" t="s">
        <v>0</v>
      </c>
      <c r="R50" s="406" t="e">
        <f t="shared" si="5"/>
        <v>#NUM!</v>
      </c>
      <c r="S50" s="407"/>
      <c r="T50" s="408" t="e">
        <v>#NUM!</v>
      </c>
      <c r="U50" s="407"/>
      <c r="V50" s="406" t="e">
        <v>#NUM!</v>
      </c>
      <c r="W50" s="405" t="e">
        <f ca="1">_xll.qlSimpleQuoteSetValue(Trigger,E50,V50/100)</f>
        <v>#NAME?</v>
      </c>
      <c r="X50" s="404"/>
    </row>
    <row r="51" spans="1:24" ht="11.25" customHeight="1" thickBot="1" x14ac:dyDescent="0.25">
      <c r="A51" s="54"/>
      <c r="B51" s="53"/>
      <c r="C51" s="53"/>
      <c r="D51" s="53"/>
      <c r="E51" s="269"/>
      <c r="F51" s="269"/>
      <c r="G51" s="403"/>
      <c r="I51" s="402"/>
      <c r="J51" s="401"/>
      <c r="K51" s="401"/>
      <c r="L51" s="401"/>
      <c r="M51" s="401"/>
      <c r="N51" s="401"/>
      <c r="O51" s="401"/>
      <c r="P51" s="401"/>
      <c r="Q51" s="401"/>
      <c r="R51" s="401"/>
      <c r="S51" s="401"/>
      <c r="T51" s="401"/>
      <c r="U51" s="401"/>
      <c r="V51" s="401"/>
      <c r="W51" s="401"/>
      <c r="X51" s="400"/>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c r="A1" s="46"/>
    </row>
    <row r="2" spans="1:41" x14ac:dyDescent="0.2">
      <c r="A2" s="46"/>
      <c r="B2" s="1931"/>
      <c r="C2" s="361"/>
      <c r="D2" s="222" t="s">
        <v>192</v>
      </c>
      <c r="E2" s="222" t="s">
        <v>92</v>
      </c>
      <c r="F2" s="190"/>
      <c r="G2" s="190"/>
      <c r="H2" s="359"/>
      <c r="J2" s="323"/>
      <c r="K2" s="48"/>
      <c r="L2" s="48"/>
      <c r="M2" s="48"/>
      <c r="N2" s="48"/>
      <c r="O2" s="48"/>
      <c r="P2" s="48"/>
      <c r="Q2" s="48"/>
      <c r="R2" s="48"/>
      <c r="S2" s="48"/>
      <c r="T2" s="48"/>
      <c r="U2" s="48"/>
      <c r="V2" s="360"/>
      <c r="W2" s="360"/>
      <c r="X2" s="48"/>
      <c r="Y2" s="48"/>
      <c r="Z2" s="397" t="e">
        <f ca="1">_xll.ohTrigger(Z4:Z15)</f>
        <v>#NAME?</v>
      </c>
      <c r="AA2" s="359"/>
      <c r="AL2" s="396" t="s">
        <v>195</v>
      </c>
      <c r="AM2" s="395"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8" t="e">
        <f ca="1">_xll.ohRangeRetrieveError(F3)</f>
        <v>#NAME?</v>
      </c>
      <c r="H3" s="43"/>
      <c r="J3" s="46"/>
      <c r="K3" s="291"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1" t="s">
        <v>13</v>
      </c>
      <c r="Z3" s="319" t="s">
        <v>12</v>
      </c>
      <c r="AA3" s="43"/>
      <c r="AL3" s="396" t="s">
        <v>194</v>
      </c>
      <c r="AM3" s="395" t="str">
        <f>PROPER(Currency)&amp;"HW_MeanReversion_Quote"</f>
        <v>GbpHW_MeanReversion_Quote</v>
      </c>
    </row>
    <row r="4" spans="1:41" ht="12" thickBot="1" x14ac:dyDescent="0.25">
      <c r="A4" s="329"/>
      <c r="B4" s="357">
        <v>1</v>
      </c>
      <c r="C4" s="356" t="b">
        <v>0</v>
      </c>
      <c r="D4" s="355" t="e">
        <f t="array" aca="1" ref="D4:D123" ca="1">_xll.qlIMMNextCodes(,_xll.qlSettingsEvaluationDate(Trigger)-1,$C4:$C123)</f>
        <v>#NAME?</v>
      </c>
      <c r="E4" s="326" t="e">
        <f t="shared" ref="E4:E35" ca="1" si="0">Currency&amp;$D$2&amp;$E$2&amp;$D4&amp;QuoteSuffix</f>
        <v>#NAME?</v>
      </c>
      <c r="F4" s="354" t="e">
        <f ca="1">_xll.qlSimpleQuote(Trigger,E4,ObjectOverwrite,Permanent,PriceTickValue)</f>
        <v>#NAME?</v>
      </c>
      <c r="G4" s="353" t="e">
        <f ca="1">_xll.ohRangeRetrieveError(F4)</f>
        <v>#NAME?</v>
      </c>
      <c r="H4" s="43"/>
      <c r="J4" s="329"/>
      <c r="K4" s="344">
        <v>1</v>
      </c>
      <c r="L4" s="343" t="b">
        <v>0</v>
      </c>
      <c r="M4" s="25" t="e">
        <f t="array" aca="1" ref="M4:M15" ca="1">_xll.qlIMMcode(,FuturesDates)</f>
        <v>#NAME?</v>
      </c>
      <c r="N4" s="342" t="e">
        <f t="array" aca="1" ref="N4:N15" ca="1">_xll.qlIMMNextDates(,_xll.qlSettingsEvaluationDate(Trigger)-1,$L4:$L15)</f>
        <v>#NAME?</v>
      </c>
      <c r="O4" s="25" t="e">
        <f t="array" aca="1" ref="O4:O15" ca="1">VLOOKUP(Currency,LiffeCodes,2)&amp;FuturesCodes</f>
        <v>#NAME?</v>
      </c>
      <c r="P4" s="341" t="s">
        <v>0</v>
      </c>
      <c r="Q4" s="25" t="s">
        <v>0</v>
      </c>
      <c r="R4" s="25" t="s">
        <v>0</v>
      </c>
      <c r="S4" s="25" t="s">
        <v>0</v>
      </c>
      <c r="T4" s="25" t="s">
        <v>0</v>
      </c>
      <c r="U4" s="28" t="e">
        <f ca="1">_xll.qlMidSafe(,$Q4,$R4)</f>
        <v>#NAME?</v>
      </c>
      <c r="V4" s="9"/>
      <c r="W4" s="380" t="e">
        <v>#NUM!</v>
      </c>
      <c r="X4" s="9"/>
      <c r="Y4" s="225" t="e">
        <f t="array" ref="Y4:Y15">QuoteStatic</f>
        <v>#NUM!</v>
      </c>
      <c r="Z4" s="28" t="e">
        <f ca="1">_xll.qlSimpleQuoteSetValue(Trigger,F4,Y4)</f>
        <v>#NAME?</v>
      </c>
      <c r="AA4" s="43"/>
      <c r="AL4" s="396" t="s">
        <v>193</v>
      </c>
      <c r="AM4" s="395" t="str">
        <f>PROPER(Currency)&amp;FamilyName&amp;$AN$4</f>
        <v>GbpLibor1M</v>
      </c>
      <c r="AN4" s="394" t="s">
        <v>92</v>
      </c>
    </row>
    <row r="5" spans="1:41" x14ac:dyDescent="0.2">
      <c r="A5" s="329"/>
      <c r="B5" s="328">
        <v>2</v>
      </c>
      <c r="C5" s="327" t="b">
        <v>0</v>
      </c>
      <c r="D5" s="44" t="e">
        <f ca="1"/>
        <v>#NAME?</v>
      </c>
      <c r="E5" s="326" t="e">
        <f t="shared" ca="1" si="0"/>
        <v>#NAME?</v>
      </c>
      <c r="F5" s="325" t="e">
        <f ca="1">_xll.qlSimpleQuote(Trigger,E5,ObjectOverwrite,Permanent,PriceTickValue)</f>
        <v>#NAME?</v>
      </c>
      <c r="G5" s="310" t="e">
        <f ca="1">_xll.ohRangeRetrieveError(F5)</f>
        <v>#NAME?</v>
      </c>
      <c r="H5" s="43"/>
      <c r="J5" s="329"/>
      <c r="K5" s="339">
        <v>2</v>
      </c>
      <c r="L5" s="338" t="b">
        <v>0</v>
      </c>
      <c r="M5" s="17" t="e">
        <f ca="1"/>
        <v>#NAME?</v>
      </c>
      <c r="N5" s="337" t="e">
        <f ca="1"/>
        <v>#NAME?</v>
      </c>
      <c r="O5" s="17" t="e">
        <f ca="1"/>
        <v>#NAME?</v>
      </c>
      <c r="P5" s="336" t="s">
        <v>0</v>
      </c>
      <c r="Q5" s="17" t="s">
        <v>0</v>
      </c>
      <c r="R5" s="17" t="s">
        <v>0</v>
      </c>
      <c r="S5" s="17" t="s">
        <v>0</v>
      </c>
      <c r="T5" s="17" t="s">
        <v>0</v>
      </c>
      <c r="U5" s="20" t="e">
        <f ca="1">_xll.qlMidSafe(,$Q5,$R5)</f>
        <v>#NAME?</v>
      </c>
      <c r="V5" s="9"/>
      <c r="W5" s="377" t="e">
        <v>#NUM!</v>
      </c>
      <c r="X5" s="9"/>
      <c r="Y5" s="211" t="e">
        <v>#NUM!</v>
      </c>
      <c r="Z5" s="20" t="e">
        <f ca="1">_xll.qlSimpleQuoteSetValue(Trigger,F5,Y5)</f>
        <v>#NAME?</v>
      </c>
      <c r="AA5" s="43"/>
      <c r="AC5" s="185" t="s">
        <v>191</v>
      </c>
      <c r="AD5" s="183" t="s">
        <v>190</v>
      </c>
      <c r="AF5" s="386"/>
    </row>
    <row r="6" spans="1:41" ht="11.25" customHeight="1" x14ac:dyDescent="0.2">
      <c r="A6" s="329"/>
      <c r="B6" s="328">
        <v>3</v>
      </c>
      <c r="C6" s="327" t="b">
        <v>0</v>
      </c>
      <c r="D6" s="44" t="e">
        <f ca="1"/>
        <v>#NAME?</v>
      </c>
      <c r="E6" s="326" t="e">
        <f t="shared" ca="1" si="0"/>
        <v>#NAME?</v>
      </c>
      <c r="F6" s="325" t="e">
        <f ca="1">_xll.qlSimpleQuote(Trigger,E6,ObjectOverwrite,Permanent,PriceTickValue)</f>
        <v>#NAME?</v>
      </c>
      <c r="G6" s="310" t="e">
        <f ca="1">_xll.ohRangeRetrieveError(F6)</f>
        <v>#NAME?</v>
      </c>
      <c r="H6" s="43"/>
      <c r="J6" s="329"/>
      <c r="K6" s="339">
        <v>3</v>
      </c>
      <c r="L6" s="338" t="b">
        <v>0</v>
      </c>
      <c r="M6" s="17" t="e">
        <f ca="1"/>
        <v>#NAME?</v>
      </c>
      <c r="N6" s="337" t="e">
        <f ca="1"/>
        <v>#NAME?</v>
      </c>
      <c r="O6" s="17" t="e">
        <f ca="1"/>
        <v>#NAME?</v>
      </c>
      <c r="P6" s="336" t="s">
        <v>0</v>
      </c>
      <c r="Q6" s="17" t="s">
        <v>0</v>
      </c>
      <c r="R6" s="17" t="s">
        <v>0</v>
      </c>
      <c r="S6" s="17" t="s">
        <v>0</v>
      </c>
      <c r="T6" s="17" t="s">
        <v>0</v>
      </c>
      <c r="U6" s="20" t="e">
        <f ca="1">_xll.qlMidSafe(,$Q6,$R6)</f>
        <v>#NAME?</v>
      </c>
      <c r="V6" s="9"/>
      <c r="W6" s="377" t="e">
        <v>#NUM!</v>
      </c>
      <c r="X6" s="9"/>
      <c r="Y6" s="211" t="e">
        <v>#NUM!</v>
      </c>
      <c r="Z6" s="20" t="e">
        <f ca="1">_xll.qlSimpleQuoteSetValue(Trigger,F6,Y6)</f>
        <v>#NAME?</v>
      </c>
      <c r="AA6" s="43"/>
      <c r="AC6" s="180" t="s">
        <v>49</v>
      </c>
      <c r="AD6" s="178"/>
      <c r="AF6" s="374"/>
      <c r="AH6" s="46"/>
      <c r="AI6" s="189" t="s">
        <v>184</v>
      </c>
      <c r="AJ6" s="257" t="s">
        <v>183</v>
      </c>
      <c r="AK6" s="257" t="s">
        <v>182</v>
      </c>
      <c r="AL6" s="257" t="s">
        <v>197</v>
      </c>
      <c r="AM6" s="229" t="str">
        <f>Currency&amp;"_020_Futures"&amp;AN4&amp;"ConvAdj.xml"</f>
        <v>GBP_020_Futures1MConvAdj.xml</v>
      </c>
      <c r="AN6" s="187" t="str">
        <f>IF(Serialize,_xll.ohObjectSave(AN7:AN126,SerializationPath&amp;AM6,FileOverwrite,Serialize),"---")</f>
        <v>---</v>
      </c>
      <c r="AO6" s="186" t="e">
        <f ca="1">_xll.ohRangeRetrieveError(AN6)</f>
        <v>#NAME?</v>
      </c>
    </row>
    <row r="7" spans="1:41" x14ac:dyDescent="0.2">
      <c r="A7" s="329"/>
      <c r="B7" s="328">
        <v>4</v>
      </c>
      <c r="C7" s="327" t="b">
        <v>0</v>
      </c>
      <c r="D7" s="44" t="e">
        <f ca="1"/>
        <v>#NAME?</v>
      </c>
      <c r="E7" s="326" t="e">
        <f t="shared" ca="1" si="0"/>
        <v>#NAME?</v>
      </c>
      <c r="F7" s="325" t="e">
        <f ca="1">_xll.qlSimpleQuote(Trigger,E7,ObjectOverwrite,Permanent,PriceTickValue)</f>
        <v>#NAME?</v>
      </c>
      <c r="G7" s="310" t="e">
        <f ca="1">_xll.ohRangeRetrieveError(F7)</f>
        <v>#NAME?</v>
      </c>
      <c r="H7" s="43"/>
      <c r="J7" s="329"/>
      <c r="K7" s="339">
        <v>4</v>
      </c>
      <c r="L7" s="338" t="b">
        <v>0</v>
      </c>
      <c r="M7" s="17" t="e">
        <f ca="1"/>
        <v>#NAME?</v>
      </c>
      <c r="N7" s="337" t="e">
        <f ca="1"/>
        <v>#NAME?</v>
      </c>
      <c r="O7" s="17" t="e">
        <f ca="1"/>
        <v>#NAME?</v>
      </c>
      <c r="P7" s="336" t="s">
        <v>0</v>
      </c>
      <c r="Q7" s="17" t="s">
        <v>0</v>
      </c>
      <c r="R7" s="17" t="s">
        <v>0</v>
      </c>
      <c r="S7" s="17" t="s">
        <v>0</v>
      </c>
      <c r="T7" s="17" t="s">
        <v>0</v>
      </c>
      <c r="U7" s="20" t="e">
        <f ca="1">_xll.qlMidSafe(,$Q7,$R7)</f>
        <v>#NAME?</v>
      </c>
      <c r="V7" s="9"/>
      <c r="W7" s="377" t="e">
        <v>#NUM!</v>
      </c>
      <c r="X7" s="9"/>
      <c r="Y7" s="211" t="e">
        <v>#NUM!</v>
      </c>
      <c r="Z7" s="20" t="e">
        <f ca="1">_xll.qlSimpleQuoteSetValue(Trigger,F7,Y7)</f>
        <v>#NAME?</v>
      </c>
      <c r="AA7" s="43"/>
      <c r="AC7" s="180" t="s">
        <v>48</v>
      </c>
      <c r="AD7" s="178"/>
      <c r="AF7" s="374"/>
      <c r="AH7" s="329"/>
      <c r="AI7" s="357">
        <v>1</v>
      </c>
      <c r="AJ7" s="355" t="b">
        <v>0</v>
      </c>
      <c r="AK7" s="355" t="e">
        <f t="array" aca="1" ref="AK7:AK126" ca="1">_xll.qlIMMNextCodes(_xll.qlSettingsEvaluationDate(Trigger)-1,$AJ7:$AJ126)</f>
        <v>#NAME?</v>
      </c>
      <c r="AL7" s="392" t="e">
        <f t="shared" ref="AL7:AL38" ca="1" si="1">Currency&amp;"FUT"&amp;$AN$4&amp;$AK7&amp;QuoteSuffix</f>
        <v>#NAME?</v>
      </c>
      <c r="AM7" s="393" t="e">
        <f t="shared" ref="AM7:AM38" ca="1" si="2">Currency&amp;"FUT"&amp;$AN$4&amp;$AK7&amp;"ConvAdj"&amp;QuoteSuffix</f>
        <v>#NAME?</v>
      </c>
      <c r="AN7" s="392" t="e">
        <f ca="1">_xll.qlFuturesConvAdjustmentQuote($AM7,IborIndex,$AK7,$AL7,Volatility,MeanReversion,Permanent,Trigger,ObjectOverwrite)</f>
        <v>#NAME?</v>
      </c>
      <c r="AO7" s="186" t="e">
        <f ca="1">_xll.ohRangeRetrieveError(AN7)</f>
        <v>#NAME?</v>
      </c>
    </row>
    <row r="8" spans="1:41" x14ac:dyDescent="0.2">
      <c r="A8" s="329"/>
      <c r="B8" s="328">
        <v>5</v>
      </c>
      <c r="C8" s="327" t="b">
        <v>0</v>
      </c>
      <c r="D8" s="44" t="e">
        <f ca="1"/>
        <v>#NAME?</v>
      </c>
      <c r="E8" s="326" t="e">
        <f t="shared" ca="1" si="0"/>
        <v>#NAME?</v>
      </c>
      <c r="F8" s="325" t="e">
        <f ca="1">_xll.qlSimpleQuote(Trigger,E8,ObjectOverwrite,Permanent,PriceTickValue)</f>
        <v>#NAME?</v>
      </c>
      <c r="G8" s="310" t="e">
        <f ca="1">_xll.ohRangeRetrieveError(F8)</f>
        <v>#NAME?</v>
      </c>
      <c r="H8" s="43"/>
      <c r="J8" s="329"/>
      <c r="K8" s="339">
        <v>5</v>
      </c>
      <c r="L8" s="338" t="b">
        <v>0</v>
      </c>
      <c r="M8" s="17" t="e">
        <f ca="1"/>
        <v>#NAME?</v>
      </c>
      <c r="N8" s="337" t="e">
        <f ca="1"/>
        <v>#NAME?</v>
      </c>
      <c r="O8" s="17" t="e">
        <f ca="1"/>
        <v>#NAME?</v>
      </c>
      <c r="P8" s="336" t="s">
        <v>0</v>
      </c>
      <c r="Q8" s="17" t="s">
        <v>0</v>
      </c>
      <c r="R8" s="17" t="s">
        <v>0</v>
      </c>
      <c r="S8" s="17" t="s">
        <v>0</v>
      </c>
      <c r="T8" s="17" t="s">
        <v>0</v>
      </c>
      <c r="U8" s="20" t="e">
        <f ca="1">_xll.qlMidSafe(,$Q8,$R8)</f>
        <v>#NAME?</v>
      </c>
      <c r="V8" s="9"/>
      <c r="W8" s="375" t="e">
        <v>#NUM!</v>
      </c>
      <c r="X8" s="9"/>
      <c r="Y8" s="211" t="e">
        <v>#NUM!</v>
      </c>
      <c r="Z8" s="20" t="e">
        <f ca="1">_xll.qlSimpleQuoteSetValue(Trigger,F8,Y8)</f>
        <v>#NAME?</v>
      </c>
      <c r="AA8" s="43"/>
      <c r="AC8" s="180" t="s">
        <v>43</v>
      </c>
      <c r="AD8" s="178"/>
      <c r="AF8" s="374"/>
      <c r="AH8" s="329"/>
      <c r="AI8" s="328">
        <v>2</v>
      </c>
      <c r="AJ8" s="44" t="b">
        <v>0</v>
      </c>
      <c r="AK8" s="44" t="e">
        <f ca="1"/>
        <v>#NAME?</v>
      </c>
      <c r="AL8" s="392" t="e">
        <f t="shared" ca="1" si="1"/>
        <v>#NAME?</v>
      </c>
      <c r="AM8" s="393" t="e">
        <f t="shared" ca="1" si="2"/>
        <v>#NAME?</v>
      </c>
      <c r="AN8" s="392" t="e">
        <f ca="1">_xll.qlFuturesConvAdjustmentQuote($AM8,IborIndex,$AK8,$AL8,Volatility,MeanReversion,Permanent,Trigger,ObjectOverwrite)</f>
        <v>#NAME?</v>
      </c>
      <c r="AO8" s="186" t="e">
        <f ca="1">_xll.ohRangeRetrieveError(AN8)</f>
        <v>#NAME?</v>
      </c>
    </row>
    <row r="9" spans="1:41" x14ac:dyDescent="0.2">
      <c r="A9" s="329"/>
      <c r="B9" s="328">
        <v>6</v>
      </c>
      <c r="C9" s="327" t="b">
        <v>0</v>
      </c>
      <c r="D9" s="44" t="e">
        <f ca="1"/>
        <v>#NAME?</v>
      </c>
      <c r="E9" s="326" t="e">
        <f t="shared" ca="1" si="0"/>
        <v>#NAME?</v>
      </c>
      <c r="F9" s="325" t="e">
        <f ca="1">_xll.qlSimpleQuote(Trigger,E9,ObjectOverwrite,Permanent,PriceTickValue)</f>
        <v>#NAME?</v>
      </c>
      <c r="G9" s="310" t="e">
        <f ca="1">_xll.ohRangeRetrieveError(F9)</f>
        <v>#NAME?</v>
      </c>
      <c r="H9" s="43"/>
      <c r="J9" s="329"/>
      <c r="K9" s="339">
        <v>6</v>
      </c>
      <c r="L9" s="338" t="b">
        <v>0</v>
      </c>
      <c r="M9" s="17" t="e">
        <f ca="1"/>
        <v>#NAME?</v>
      </c>
      <c r="N9" s="337" t="e">
        <f ca="1"/>
        <v>#NAME?</v>
      </c>
      <c r="O9" s="17" t="e">
        <f ca="1"/>
        <v>#NAME?</v>
      </c>
      <c r="P9" s="336" t="s">
        <v>0</v>
      </c>
      <c r="Q9" s="17" t="s">
        <v>0</v>
      </c>
      <c r="R9" s="17" t="s">
        <v>0</v>
      </c>
      <c r="S9" s="17" t="s">
        <v>0</v>
      </c>
      <c r="T9" s="17" t="s">
        <v>0</v>
      </c>
      <c r="U9" s="20" t="e">
        <f ca="1">_xll.qlMidSafe(,$Q9,$R9)</f>
        <v>#NAME?</v>
      </c>
      <c r="V9" s="9"/>
      <c r="W9" s="375" t="e">
        <v>#NUM!</v>
      </c>
      <c r="X9" s="9"/>
      <c r="Y9" s="211" t="e">
        <v>#NUM!</v>
      </c>
      <c r="Z9" s="20" t="e">
        <f ca="1">_xll.qlSimpleQuoteSetValue(Trigger,F9,Y9)</f>
        <v>#NAME?</v>
      </c>
      <c r="AA9" s="43"/>
      <c r="AC9" s="180" t="s">
        <v>42</v>
      </c>
      <c r="AD9" s="178"/>
      <c r="AF9" s="374"/>
      <c r="AH9" s="329"/>
      <c r="AI9" s="328">
        <v>3</v>
      </c>
      <c r="AJ9" s="44" t="b">
        <v>0</v>
      </c>
      <c r="AK9" s="44" t="e">
        <f ca="1"/>
        <v>#NAME?</v>
      </c>
      <c r="AL9" s="392" t="e">
        <f t="shared" ca="1" si="1"/>
        <v>#NAME?</v>
      </c>
      <c r="AM9" s="393" t="e">
        <f t="shared" ca="1" si="2"/>
        <v>#NAME?</v>
      </c>
      <c r="AN9" s="392" t="e">
        <f ca="1">_xll.qlFuturesConvAdjustmentQuote($AM9,IborIndex,$AK9,$AL9,Volatility,MeanReversion,Permanent,Trigger,ObjectOverwrite)</f>
        <v>#NAME?</v>
      </c>
      <c r="AO9" s="186" t="e">
        <f ca="1">_xll.ohRangeRetrieveError(AN9)</f>
        <v>#NAME?</v>
      </c>
    </row>
    <row r="10" spans="1:41" ht="12" thickBot="1" x14ac:dyDescent="0.25">
      <c r="A10" s="329"/>
      <c r="B10" s="328">
        <v>7</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7</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5" t="e">
        <v>#NUM!</v>
      </c>
      <c r="X10" s="9"/>
      <c r="Y10" s="211" t="e">
        <v>#NUM!</v>
      </c>
      <c r="Z10" s="20" t="e">
        <f ca="1">_xll.qlSimpleQuoteSetValue(Trigger,F10,Y10)</f>
        <v>#NAME?</v>
      </c>
      <c r="AA10" s="43"/>
      <c r="AC10" s="177" t="s">
        <v>41</v>
      </c>
      <c r="AD10" s="175" t="s">
        <v>196</v>
      </c>
      <c r="AF10" s="374"/>
      <c r="AH10" s="329"/>
      <c r="AI10" s="328">
        <v>4</v>
      </c>
      <c r="AJ10" s="44" t="b">
        <v>0</v>
      </c>
      <c r="AK10" s="44" t="e">
        <f ca="1"/>
        <v>#NAME?</v>
      </c>
      <c r="AL10" s="392" t="e">
        <f t="shared" ca="1" si="1"/>
        <v>#NAME?</v>
      </c>
      <c r="AM10" s="393" t="e">
        <f t="shared" ca="1" si="2"/>
        <v>#NAME?</v>
      </c>
      <c r="AN10" s="392" t="e">
        <f ca="1">_xll.qlFuturesConvAdjustmentQuote($AM10,IborIndex,$AK10,$AL10,Volatility,MeanReversion,Permanent,Trigger,ObjectOverwrite)</f>
        <v>#NAME?</v>
      </c>
      <c r="AO10" s="186" t="e">
        <f ca="1">_xll.ohRangeRetrieveError(AN10)</f>
        <v>#NAME?</v>
      </c>
    </row>
    <row r="11" spans="1:41" x14ac:dyDescent="0.2">
      <c r="A11" s="329"/>
      <c r="B11" s="328">
        <v>8</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9">
        <v>8</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_xll.qlSimpleQuoteSetValue(Trigger,F11,Y11)</f>
        <v>#NAME?</v>
      </c>
      <c r="AA11" s="43"/>
      <c r="AF11" s="374"/>
      <c r="AH11" s="329"/>
      <c r="AI11" s="328">
        <v>5</v>
      </c>
      <c r="AJ11" s="44" t="b">
        <v>0</v>
      </c>
      <c r="AK11" s="44" t="e">
        <f ca="1"/>
        <v>#NAME?</v>
      </c>
      <c r="AL11" s="392" t="e">
        <f t="shared" ca="1" si="1"/>
        <v>#NAME?</v>
      </c>
      <c r="AM11" s="393" t="e">
        <f t="shared" ca="1" si="2"/>
        <v>#NAME?</v>
      </c>
      <c r="AN11" s="392" t="e">
        <f ca="1">_xll.qlFuturesConvAdjustmentQuote($AM11,IborIndex,$AK11,$AL11,Volatility,MeanReversion,Permanent,Trigger,ObjectOverwrite)</f>
        <v>#NAME?</v>
      </c>
      <c r="AO11" s="186" t="e">
        <f ca="1">_xll.ohRangeRetrieveError(AN11)</f>
        <v>#NAME?</v>
      </c>
    </row>
    <row r="12" spans="1:41" x14ac:dyDescent="0.2">
      <c r="A12" s="329"/>
      <c r="B12" s="328">
        <v>9</v>
      </c>
      <c r="C12" s="327" t="b">
        <v>0</v>
      </c>
      <c r="D12" s="44" t="e">
        <f ca="1"/>
        <v>#NAME?</v>
      </c>
      <c r="E12" s="326" t="e">
        <f t="shared" ca="1" si="0"/>
        <v>#NAME?</v>
      </c>
      <c r="F12" s="325" t="e">
        <f ca="1">_xll.qlSimpleQuote(Trigger,E12,ObjectOverwrite,Permanent,PriceTickValue)</f>
        <v>#NAME?</v>
      </c>
      <c r="G12" s="310" t="e">
        <f ca="1">_xll.ohRangeRetrieveError(F12)</f>
        <v>#NAME?</v>
      </c>
      <c r="H12" s="43"/>
      <c r="J12" s="329"/>
      <c r="K12" s="339">
        <v>9</v>
      </c>
      <c r="L12" s="338" t="b">
        <v>0</v>
      </c>
      <c r="M12" s="17" t="e">
        <f ca="1"/>
        <v>#NAME?</v>
      </c>
      <c r="N12" s="337" t="e">
        <f ca="1"/>
        <v>#NAME?</v>
      </c>
      <c r="O12" s="17" t="e">
        <f ca="1"/>
        <v>#NAME?</v>
      </c>
      <c r="P12" s="336" t="s">
        <v>0</v>
      </c>
      <c r="Q12" s="17" t="s">
        <v>0</v>
      </c>
      <c r="R12" s="17" t="s">
        <v>0</v>
      </c>
      <c r="S12" s="17" t="s">
        <v>0</v>
      </c>
      <c r="T12" s="17" t="s">
        <v>0</v>
      </c>
      <c r="U12" s="20" t="e">
        <f ca="1">_xll.qlMidSafe(,$Q12,$R12)</f>
        <v>#NAME?</v>
      </c>
      <c r="V12" s="9"/>
      <c r="W12" s="375" t="e">
        <v>#NUM!</v>
      </c>
      <c r="X12" s="9"/>
      <c r="Y12" s="211" t="e">
        <v>#NUM!</v>
      </c>
      <c r="Z12" s="20" t="e">
        <f ca="1">_xll.qlSimpleQuoteSetValue(Trigger,F12,Y12)</f>
        <v>#NAME?</v>
      </c>
      <c r="AA12" s="43"/>
      <c r="AF12" s="374"/>
      <c r="AH12" s="329"/>
      <c r="AI12" s="328">
        <v>6</v>
      </c>
      <c r="AJ12" s="44" t="b">
        <v>0</v>
      </c>
      <c r="AK12" s="44" t="e">
        <f ca="1"/>
        <v>#NAME?</v>
      </c>
      <c r="AL12" s="392" t="e">
        <f t="shared" ca="1" si="1"/>
        <v>#NAME?</v>
      </c>
      <c r="AM12" s="393" t="e">
        <f t="shared" ca="1" si="2"/>
        <v>#NAME?</v>
      </c>
      <c r="AN12" s="392" t="e">
        <f ca="1">_xll.qlFuturesConvAdjustmentQuote($AM12,IborIndex,$AK12,$AL12,Volatility,MeanReversion,Permanent,Trigger,ObjectOverwrite)</f>
        <v>#NAME?</v>
      </c>
      <c r="AO12" s="186" t="e">
        <f ca="1">_xll.ohRangeRetrieveError(AN12)</f>
        <v>#NAME?</v>
      </c>
    </row>
    <row r="13" spans="1:41" x14ac:dyDescent="0.2">
      <c r="A13" s="329"/>
      <c r="B13" s="328">
        <v>10</v>
      </c>
      <c r="C13" s="327" t="b">
        <v>0</v>
      </c>
      <c r="D13" s="44" t="e">
        <f ca="1"/>
        <v>#NAME?</v>
      </c>
      <c r="E13" s="326" t="e">
        <f t="shared" ca="1" si="0"/>
        <v>#NAME?</v>
      </c>
      <c r="F13" s="325" t="e">
        <f ca="1">_xll.qlSimpleQuote(Trigger,E13,ObjectOverwrite,Permanent,PriceTickValue)</f>
        <v>#NAME?</v>
      </c>
      <c r="G13" s="310" t="e">
        <f ca="1">_xll.ohRangeRetrieveError(F13)</f>
        <v>#NAME?</v>
      </c>
      <c r="H13" s="43"/>
      <c r="J13" s="329"/>
      <c r="K13" s="339">
        <v>10</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_xll.qlSimpleQuoteSetValue(Trigger,F13,Y13)</f>
        <v>#NAME?</v>
      </c>
      <c r="AA13" s="43"/>
      <c r="AF13" s="374"/>
      <c r="AH13" s="329"/>
      <c r="AI13" s="328">
        <v>7</v>
      </c>
      <c r="AJ13" s="44" t="b">
        <v>0</v>
      </c>
      <c r="AK13" s="44" t="e">
        <f ca="1"/>
        <v>#NAME?</v>
      </c>
      <c r="AL13" s="392" t="e">
        <f t="shared" ca="1" si="1"/>
        <v>#NAME?</v>
      </c>
      <c r="AM13" s="393" t="e">
        <f t="shared" ca="1" si="2"/>
        <v>#NAME?</v>
      </c>
      <c r="AN13" s="392" t="e">
        <f ca="1">_xll.qlFuturesConvAdjustmentQuote($AM13,IborIndex,$AK13,$AL13,Volatility,MeanReversion,Permanent,Trigger,ObjectOverwrite)</f>
        <v>#NAME?</v>
      </c>
      <c r="AO13" s="186" t="e">
        <f ca="1">_xll.ohRangeRetrieveError(AN13)</f>
        <v>#NAME?</v>
      </c>
    </row>
    <row r="14" spans="1:41" x14ac:dyDescent="0.2">
      <c r="A14" s="329"/>
      <c r="B14" s="328">
        <v>11</v>
      </c>
      <c r="C14" s="327" t="b">
        <v>0</v>
      </c>
      <c r="D14" s="44" t="e">
        <f ca="1"/>
        <v>#NAME?</v>
      </c>
      <c r="E14" s="326" t="e">
        <f t="shared" ca="1" si="0"/>
        <v>#NAME?</v>
      </c>
      <c r="F14" s="325" t="e">
        <f ca="1">_xll.qlSimpleQuote(Trigger,E14,ObjectOverwrite,Permanent,PriceTickValue)</f>
        <v>#NAME?</v>
      </c>
      <c r="G14" s="310" t="e">
        <f ca="1">_xll.ohRangeRetrieveError(F14)</f>
        <v>#NAME?</v>
      </c>
      <c r="H14" s="43"/>
      <c r="J14" s="329"/>
      <c r="K14" s="339">
        <v>11</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_xll.qlSimpleQuoteSetValue(Trigger,F14,Y14)</f>
        <v>#NAME?</v>
      </c>
      <c r="AA14" s="43"/>
      <c r="AF14" s="374"/>
      <c r="AH14" s="329"/>
      <c r="AI14" s="328">
        <v>8</v>
      </c>
      <c r="AJ14" s="44" t="b">
        <v>0</v>
      </c>
      <c r="AK14" s="44" t="e">
        <f ca="1"/>
        <v>#NAME?</v>
      </c>
      <c r="AL14" s="392" t="e">
        <f t="shared" ca="1" si="1"/>
        <v>#NAME?</v>
      </c>
      <c r="AM14" s="393" t="e">
        <f t="shared" ca="1" si="2"/>
        <v>#NAME?</v>
      </c>
      <c r="AN14" s="392" t="e">
        <f ca="1">_xll.qlFuturesConvAdjustmentQuote($AM14,IborIndex,$AK14,$AL14,Volatility,MeanReversion,Permanent,Trigger,ObjectOverwrite)</f>
        <v>#NAME?</v>
      </c>
      <c r="AO14" s="186" t="e">
        <f ca="1">_xll.ohRangeRetrieveError(AN14)</f>
        <v>#NAME?</v>
      </c>
    </row>
    <row r="15" spans="1:41" x14ac:dyDescent="0.2">
      <c r="A15" s="329"/>
      <c r="B15" s="328">
        <v>12</v>
      </c>
      <c r="C15" s="327" t="b">
        <v>0</v>
      </c>
      <c r="D15" s="44" t="e">
        <f ca="1"/>
        <v>#NAME?</v>
      </c>
      <c r="E15" s="326" t="e">
        <f t="shared" ca="1" si="0"/>
        <v>#NAME?</v>
      </c>
      <c r="F15" s="325" t="e">
        <f ca="1">_xll.qlSimpleQuote(Trigger,E15,ObjectOverwrite,Permanent,PriceTickValue)</f>
        <v>#NAME?</v>
      </c>
      <c r="G15" s="310" t="e">
        <f ca="1">_xll.ohRangeRetrieveError(F15)</f>
        <v>#NAME?</v>
      </c>
      <c r="H15" s="43"/>
      <c r="J15" s="329"/>
      <c r="K15" s="334">
        <v>12</v>
      </c>
      <c r="L15" s="333" t="b">
        <v>0</v>
      </c>
      <c r="M15" s="7" t="e">
        <f ca="1"/>
        <v>#NAME?</v>
      </c>
      <c r="N15" s="332" t="e">
        <f ca="1"/>
        <v>#NAME?</v>
      </c>
      <c r="O15" s="7" t="e">
        <f ca="1"/>
        <v>#NAME?</v>
      </c>
      <c r="P15" s="331" t="s">
        <v>0</v>
      </c>
      <c r="Q15" s="7" t="s">
        <v>0</v>
      </c>
      <c r="R15" s="7" t="s">
        <v>0</v>
      </c>
      <c r="S15" s="7" t="s">
        <v>0</v>
      </c>
      <c r="T15" s="7" t="s">
        <v>0</v>
      </c>
      <c r="U15" s="11" t="e">
        <f ca="1">_xll.qlMidSafe(,$Q15,$R15)</f>
        <v>#NAME?</v>
      </c>
      <c r="V15" s="9"/>
      <c r="W15" s="373" t="e">
        <v>#NUM!</v>
      </c>
      <c r="X15" s="9"/>
      <c r="Y15" s="202" t="e">
        <v>#NUM!</v>
      </c>
      <c r="Z15" s="11" t="e">
        <f ca="1">_xll.qlSimpleQuoteSetValue(Trigger,F15,Y15)</f>
        <v>#NAME?</v>
      </c>
      <c r="AA15" s="43"/>
      <c r="AF15" s="374"/>
      <c r="AH15" s="329"/>
      <c r="AI15" s="328">
        <v>9</v>
      </c>
      <c r="AJ15" s="44" t="b">
        <v>0</v>
      </c>
      <c r="AK15" s="44" t="e">
        <f ca="1"/>
        <v>#NAME?</v>
      </c>
      <c r="AL15" s="392" t="e">
        <f t="shared" ca="1" si="1"/>
        <v>#NAME?</v>
      </c>
      <c r="AM15" s="393" t="e">
        <f t="shared" ca="1" si="2"/>
        <v>#NAME?</v>
      </c>
      <c r="AN15" s="392" t="e">
        <f ca="1">_xll.qlFuturesConvAdjustmentQuote($AM15,IborIndex,$AK15,$AL15,Volatility,MeanReversion,Permanent,Trigger,ObjectOverwrite)</f>
        <v>#NAME?</v>
      </c>
      <c r="AO15" s="186" t="e">
        <f ca="1">_xll.ohRangeRetrieveError(AN15)</f>
        <v>#NAME?</v>
      </c>
    </row>
    <row r="16" spans="1:41" ht="12" thickBot="1" x14ac:dyDescent="0.25">
      <c r="A16" s="329"/>
      <c r="B16" s="328">
        <v>13</v>
      </c>
      <c r="C16" s="327" t="b">
        <v>0</v>
      </c>
      <c r="D16" s="44" t="e">
        <f ca="1"/>
        <v>#NAME?</v>
      </c>
      <c r="E16" s="326" t="e">
        <f t="shared" ca="1" si="0"/>
        <v>#NAME?</v>
      </c>
      <c r="F16" s="325" t="e">
        <f ca="1">_xll.qlSimpleQuote(Trigger,E16,ObjectOverwrite,Permanent,PriceTickValue)</f>
        <v>#NAME?</v>
      </c>
      <c r="G16" s="310" t="e">
        <f ca="1">_xll.ohRangeRetrieveError(F16)</f>
        <v>#NAME?</v>
      </c>
      <c r="H16" s="43"/>
      <c r="J16" s="324"/>
      <c r="K16" s="3"/>
      <c r="L16" s="3"/>
      <c r="M16" s="3"/>
      <c r="N16" s="3"/>
      <c r="O16" s="3"/>
      <c r="P16" s="3"/>
      <c r="Q16" s="3"/>
      <c r="R16" s="3"/>
      <c r="S16" s="3"/>
      <c r="T16" s="3"/>
      <c r="U16" s="3"/>
      <c r="V16" s="3"/>
      <c r="W16" s="3"/>
      <c r="X16" s="3"/>
      <c r="Y16" s="3"/>
      <c r="Z16" s="3"/>
      <c r="AA16" s="167"/>
      <c r="AF16" s="374"/>
      <c r="AH16" s="329"/>
      <c r="AI16" s="328">
        <v>10</v>
      </c>
      <c r="AJ16" s="44" t="b">
        <v>0</v>
      </c>
      <c r="AK16" s="44" t="e">
        <f ca="1"/>
        <v>#NAME?</v>
      </c>
      <c r="AL16" s="392" t="e">
        <f t="shared" ca="1" si="1"/>
        <v>#NAME?</v>
      </c>
      <c r="AM16" s="393" t="e">
        <f t="shared" ca="1" si="2"/>
        <v>#NAME?</v>
      </c>
      <c r="AN16" s="392" t="e">
        <f ca="1">_xll.qlFuturesConvAdjustmentQuote($AM16,IborIndex,$AK16,$AL16,Volatility,MeanReversion,Permanent,Trigger,ObjectOverwrite)</f>
        <v>#NAME?</v>
      </c>
      <c r="AO16" s="186" t="e">
        <f ca="1">_xll.ohRangeRetrieveError(AN16)</f>
        <v>#NAME?</v>
      </c>
    </row>
    <row r="17" spans="1:41" x14ac:dyDescent="0.2">
      <c r="A17" s="329"/>
      <c r="B17" s="328">
        <v>14</v>
      </c>
      <c r="C17" s="327" t="b">
        <v>0</v>
      </c>
      <c r="D17" s="44" t="e">
        <f ca="1"/>
        <v>#NAME?</v>
      </c>
      <c r="E17" s="326" t="e">
        <f t="shared" ca="1" si="0"/>
        <v>#NAME?</v>
      </c>
      <c r="F17" s="325" t="e">
        <f ca="1">_xll.qlSimpleQuote(Trigger,E17,ObjectOverwrite,Permanent,PriceTickValue)</f>
        <v>#NAME?</v>
      </c>
      <c r="G17" s="310" t="e">
        <f ca="1">_xll.ohRangeRetrieveError(F17)</f>
        <v>#NAME?</v>
      </c>
      <c r="H17" s="43"/>
      <c r="AF17" s="374"/>
      <c r="AH17" s="329"/>
      <c r="AI17" s="328">
        <v>11</v>
      </c>
      <c r="AJ17" s="44" t="b">
        <v>0</v>
      </c>
      <c r="AK17" s="44" t="e">
        <f ca="1"/>
        <v>#NAME?</v>
      </c>
      <c r="AL17" s="392" t="e">
        <f t="shared" ca="1" si="1"/>
        <v>#NAME?</v>
      </c>
      <c r="AM17" s="393" t="e">
        <f t="shared" ca="1" si="2"/>
        <v>#NAME?</v>
      </c>
      <c r="AN17" s="392" t="e">
        <f ca="1">_xll.qlFuturesConvAdjustmentQuote($AM17,IborIndex,$AK17,$AL17,Volatility,MeanReversion,Permanent,Trigger,ObjectOverwrite)</f>
        <v>#NAME?</v>
      </c>
      <c r="AO17" s="186" t="e">
        <f ca="1">_xll.ohRangeRetrieveError(AN17)</f>
        <v>#NAME?</v>
      </c>
    </row>
    <row r="18" spans="1:41" x14ac:dyDescent="0.2">
      <c r="A18" s="329"/>
      <c r="B18" s="328">
        <v>15</v>
      </c>
      <c r="C18" s="327" t="b">
        <v>0</v>
      </c>
      <c r="D18" s="44" t="e">
        <f ca="1"/>
        <v>#NAME?</v>
      </c>
      <c r="E18" s="326" t="e">
        <f t="shared" ca="1" si="0"/>
        <v>#NAME?</v>
      </c>
      <c r="F18" s="325" t="e">
        <f ca="1">_xll.qlSimpleQuote(Trigger,E18,ObjectOverwrite,Permanent,PriceTickValue)</f>
        <v>#NAME?</v>
      </c>
      <c r="G18" s="310" t="e">
        <f ca="1">_xll.ohRangeRetrieveError(F18)</f>
        <v>#NAME?</v>
      </c>
      <c r="H18" s="43"/>
      <c r="AH18" s="329"/>
      <c r="AI18" s="328">
        <v>12</v>
      </c>
      <c r="AJ18" s="44" t="b">
        <v>0</v>
      </c>
      <c r="AK18" s="44" t="e">
        <f ca="1"/>
        <v>#NAME?</v>
      </c>
      <c r="AL18" s="392" t="e">
        <f t="shared" ca="1" si="1"/>
        <v>#NAME?</v>
      </c>
      <c r="AM18" s="393" t="e">
        <f t="shared" ca="1" si="2"/>
        <v>#NAME?</v>
      </c>
      <c r="AN18" s="392" t="e">
        <f ca="1">_xll.qlFuturesConvAdjustmentQuote($AM18,IborIndex,$AK18,$AL18,Volatility,MeanReversion,Permanent,Trigger,ObjectOverwrite)</f>
        <v>#NAME?</v>
      </c>
      <c r="AO18" s="186" t="e">
        <f ca="1">_xll.ohRangeRetrieveError(AN18)</f>
        <v>#NAME?</v>
      </c>
    </row>
    <row r="19" spans="1:41" x14ac:dyDescent="0.2">
      <c r="A19" s="329"/>
      <c r="B19" s="328">
        <v>16</v>
      </c>
      <c r="C19" s="327" t="b">
        <v>0</v>
      </c>
      <c r="D19" s="44" t="e">
        <f ca="1"/>
        <v>#NAME?</v>
      </c>
      <c r="E19" s="326" t="e">
        <f t="shared" ca="1" si="0"/>
        <v>#NAME?</v>
      </c>
      <c r="F19" s="325" t="e">
        <f ca="1">_xll.qlSimpleQuote(Trigger,E19,ObjectOverwrite,Permanent,PriceTickValue)</f>
        <v>#NAME?</v>
      </c>
      <c r="G19" s="310" t="e">
        <f ca="1">_xll.ohRangeRetrieveError(F19)</f>
        <v>#NAME?</v>
      </c>
      <c r="H19" s="43"/>
      <c r="AH19" s="329"/>
      <c r="AI19" s="328">
        <v>13</v>
      </c>
      <c r="AJ19" s="44" t="b">
        <v>0</v>
      </c>
      <c r="AK19" s="44" t="e">
        <f ca="1"/>
        <v>#NAME?</v>
      </c>
      <c r="AL19" s="392" t="e">
        <f t="shared" ca="1" si="1"/>
        <v>#NAME?</v>
      </c>
      <c r="AM19" s="393" t="e">
        <f t="shared" ca="1" si="2"/>
        <v>#NAME?</v>
      </c>
      <c r="AN19" s="392" t="e">
        <f ca="1">_xll.qlFuturesConvAdjustmentQuote($AM19,IborIndex,$AK19,$AL19,Volatility,MeanReversion,Permanent,Trigger,ObjectOverwrite)</f>
        <v>#NAME?</v>
      </c>
      <c r="AO19" s="186" t="e">
        <f ca="1">_xll.ohRangeRetrieveError(AN19)</f>
        <v>#NAME?</v>
      </c>
    </row>
    <row r="20" spans="1:41" x14ac:dyDescent="0.2">
      <c r="A20" s="329"/>
      <c r="B20" s="328">
        <v>17</v>
      </c>
      <c r="C20" s="327" t="b">
        <v>0</v>
      </c>
      <c r="D20" s="44" t="e">
        <f ca="1"/>
        <v>#NAME?</v>
      </c>
      <c r="E20" s="326" t="e">
        <f t="shared" ca="1" si="0"/>
        <v>#NAME?</v>
      </c>
      <c r="F20" s="325" t="e">
        <f ca="1">_xll.qlSimpleQuote(Trigger,E20,ObjectOverwrite,Permanent,PriceTickValue)</f>
        <v>#NAME?</v>
      </c>
      <c r="G20" s="310" t="e">
        <f ca="1">_xll.ohRangeRetrieveError(F20)</f>
        <v>#NAME?</v>
      </c>
      <c r="H20" s="43"/>
      <c r="AH20" s="329"/>
      <c r="AI20" s="328">
        <v>14</v>
      </c>
      <c r="AJ20" s="44" t="b">
        <v>0</v>
      </c>
      <c r="AK20" s="44" t="e">
        <f ca="1"/>
        <v>#NAME?</v>
      </c>
      <c r="AL20" s="392" t="e">
        <f t="shared" ca="1" si="1"/>
        <v>#NAME?</v>
      </c>
      <c r="AM20" s="393" t="e">
        <f t="shared" ca="1" si="2"/>
        <v>#NAME?</v>
      </c>
      <c r="AN20" s="392" t="e">
        <f ca="1">_xll.qlFuturesConvAdjustmentQuote($AM20,IborIndex,$AK20,$AL20,Volatility,MeanReversion,Permanent,Trigger,ObjectOverwrite)</f>
        <v>#NAME?</v>
      </c>
      <c r="AO20" s="186" t="e">
        <f ca="1">_xll.ohRangeRetrieveError(AN20)</f>
        <v>#NAME?</v>
      </c>
    </row>
    <row r="21" spans="1:41" x14ac:dyDescent="0.2">
      <c r="A21" s="329"/>
      <c r="B21" s="328">
        <v>18</v>
      </c>
      <c r="C21" s="327" t="b">
        <v>0</v>
      </c>
      <c r="D21" s="44" t="e">
        <f ca="1"/>
        <v>#NAME?</v>
      </c>
      <c r="E21" s="326" t="e">
        <f t="shared" ca="1" si="0"/>
        <v>#NAME?</v>
      </c>
      <c r="F21" s="325" t="e">
        <f ca="1">_xll.qlSimpleQuote(Trigger,E21,ObjectOverwrite,Permanent,PriceTickValue)</f>
        <v>#NAME?</v>
      </c>
      <c r="G21" s="310" t="e">
        <f ca="1">_xll.ohRangeRetrieveError(F21)</f>
        <v>#NAME?</v>
      </c>
      <c r="H21" s="43"/>
      <c r="AH21" s="329"/>
      <c r="AI21" s="328">
        <v>15</v>
      </c>
      <c r="AJ21" s="44" t="b">
        <v>0</v>
      </c>
      <c r="AK21" s="44" t="e">
        <f ca="1"/>
        <v>#NAME?</v>
      </c>
      <c r="AL21" s="392" t="e">
        <f t="shared" ca="1" si="1"/>
        <v>#NAME?</v>
      </c>
      <c r="AM21" s="393" t="e">
        <f t="shared" ca="1" si="2"/>
        <v>#NAME?</v>
      </c>
      <c r="AN21" s="392" t="e">
        <f ca="1">_xll.qlFuturesConvAdjustmentQuote($AM21,IborIndex,$AK21,$AL21,Volatility,MeanReversion,Permanent,Trigger,ObjectOverwrite)</f>
        <v>#NAME?</v>
      </c>
      <c r="AO21" s="186" t="e">
        <f ca="1">_xll.ohRangeRetrieveError(AN21)</f>
        <v>#NAME?</v>
      </c>
    </row>
    <row r="22" spans="1:41" x14ac:dyDescent="0.2">
      <c r="A22" s="329"/>
      <c r="B22" s="328">
        <v>19</v>
      </c>
      <c r="C22" s="327" t="b">
        <v>0</v>
      </c>
      <c r="D22" s="44" t="e">
        <f ca="1"/>
        <v>#NAME?</v>
      </c>
      <c r="E22" s="326" t="e">
        <f t="shared" ca="1" si="0"/>
        <v>#NAME?</v>
      </c>
      <c r="F22" s="325" t="e">
        <f ca="1">_xll.qlSimpleQuote(Trigger,E22,ObjectOverwrite,Permanent,PriceTickValue)</f>
        <v>#NAME?</v>
      </c>
      <c r="G22" s="310" t="e">
        <f ca="1">_xll.ohRangeRetrieveError(F22)</f>
        <v>#NAME?</v>
      </c>
      <c r="H22" s="43"/>
      <c r="AH22" s="329"/>
      <c r="AI22" s="328">
        <v>16</v>
      </c>
      <c r="AJ22" s="44" t="b">
        <v>0</v>
      </c>
      <c r="AK22" s="44" t="e">
        <f ca="1"/>
        <v>#NAME?</v>
      </c>
      <c r="AL22" s="392" t="e">
        <f t="shared" ca="1" si="1"/>
        <v>#NAME?</v>
      </c>
      <c r="AM22" s="393" t="e">
        <f t="shared" ca="1" si="2"/>
        <v>#NAME?</v>
      </c>
      <c r="AN22" s="392" t="e">
        <f ca="1">_xll.qlFuturesConvAdjustmentQuote($AM22,IborIndex,$AK22,$AL22,Volatility,MeanReversion,Permanent,Trigger,ObjectOverwrite)</f>
        <v>#NAME?</v>
      </c>
      <c r="AO22" s="186" t="e">
        <f ca="1">_xll.ohRangeRetrieveError(AN22)</f>
        <v>#NAME?</v>
      </c>
    </row>
    <row r="23" spans="1:41" x14ac:dyDescent="0.2">
      <c r="A23" s="329"/>
      <c r="B23" s="328">
        <v>20</v>
      </c>
      <c r="C23" s="327" t="b">
        <v>0</v>
      </c>
      <c r="D23" s="44" t="e">
        <f ca="1"/>
        <v>#NAME?</v>
      </c>
      <c r="E23" s="326" t="e">
        <f t="shared" ca="1" si="0"/>
        <v>#NAME?</v>
      </c>
      <c r="F23" s="325" t="e">
        <f ca="1">_xll.qlSimpleQuote(Trigger,E23,ObjectOverwrite,Permanent,PriceTickValue)</f>
        <v>#NAME?</v>
      </c>
      <c r="G23" s="310" t="e">
        <f ca="1">_xll.ohRangeRetrieveError(F23)</f>
        <v>#NAME?</v>
      </c>
      <c r="H23" s="43"/>
      <c r="AH23" s="329"/>
      <c r="AI23" s="328">
        <v>17</v>
      </c>
      <c r="AJ23" s="44" t="b">
        <v>0</v>
      </c>
      <c r="AK23" s="44" t="e">
        <f ca="1"/>
        <v>#NAME?</v>
      </c>
      <c r="AL23" s="392" t="e">
        <f t="shared" ca="1" si="1"/>
        <v>#NAME?</v>
      </c>
      <c r="AM23" s="393" t="e">
        <f t="shared" ca="1" si="2"/>
        <v>#NAME?</v>
      </c>
      <c r="AN23" s="392" t="e">
        <f ca="1">_xll.qlFuturesConvAdjustmentQuote($AM23,IborIndex,$AK23,$AL23,Volatility,MeanReversion,Permanent,Trigger,ObjectOverwrite)</f>
        <v>#NAME?</v>
      </c>
      <c r="AO23" s="186" t="e">
        <f ca="1">_xll.ohRangeRetrieveError(AN23)</f>
        <v>#NAME?</v>
      </c>
    </row>
    <row r="24" spans="1:41" x14ac:dyDescent="0.2">
      <c r="A24" s="329"/>
      <c r="B24" s="328">
        <v>21</v>
      </c>
      <c r="C24" s="327" t="b">
        <v>0</v>
      </c>
      <c r="D24" s="44" t="e">
        <f ca="1"/>
        <v>#NAME?</v>
      </c>
      <c r="E24" s="326" t="e">
        <f t="shared" ca="1" si="0"/>
        <v>#NAME?</v>
      </c>
      <c r="F24" s="325" t="e">
        <f ca="1">_xll.qlSimpleQuote(Trigger,E24,ObjectOverwrite,Permanent,PriceTickValue)</f>
        <v>#NAME?</v>
      </c>
      <c r="G24" s="310" t="e">
        <f ca="1">_xll.ohRangeRetrieveError(F24)</f>
        <v>#NAME?</v>
      </c>
      <c r="H24" s="43"/>
      <c r="AH24" s="329"/>
      <c r="AI24" s="328">
        <v>18</v>
      </c>
      <c r="AJ24" s="44" t="b">
        <v>0</v>
      </c>
      <c r="AK24" s="44" t="e">
        <f ca="1"/>
        <v>#NAME?</v>
      </c>
      <c r="AL24" s="392" t="e">
        <f t="shared" ca="1" si="1"/>
        <v>#NAME?</v>
      </c>
      <c r="AM24" s="393" t="e">
        <f t="shared" ca="1" si="2"/>
        <v>#NAME?</v>
      </c>
      <c r="AN24" s="392" t="e">
        <f ca="1">_xll.qlFuturesConvAdjustmentQuote($AM24,IborIndex,$AK24,$AL24,Volatility,MeanReversion,Permanent,Trigger,ObjectOverwrite)</f>
        <v>#NAME?</v>
      </c>
      <c r="AO24" s="186" t="e">
        <f ca="1">_xll.ohRangeRetrieveError(AN24)</f>
        <v>#NAME?</v>
      </c>
    </row>
    <row r="25" spans="1:41" x14ac:dyDescent="0.2">
      <c r="A25" s="329"/>
      <c r="B25" s="328">
        <v>22</v>
      </c>
      <c r="C25" s="327" t="b">
        <v>0</v>
      </c>
      <c r="D25" s="44" t="e">
        <f ca="1"/>
        <v>#NAME?</v>
      </c>
      <c r="E25" s="326" t="e">
        <f t="shared" ca="1" si="0"/>
        <v>#NAME?</v>
      </c>
      <c r="F25" s="325" t="e">
        <f ca="1">_xll.qlSimpleQuote(Trigger,E25,ObjectOverwrite,Permanent,PriceTickValue)</f>
        <v>#NAME?</v>
      </c>
      <c r="G25" s="310" t="e">
        <f ca="1">_xll.ohRangeRetrieveError(F25)</f>
        <v>#NAME?</v>
      </c>
      <c r="H25" s="43"/>
      <c r="AH25" s="329"/>
      <c r="AI25" s="328">
        <v>19</v>
      </c>
      <c r="AJ25" s="44" t="b">
        <v>0</v>
      </c>
      <c r="AK25" s="44" t="e">
        <f ca="1"/>
        <v>#NAME?</v>
      </c>
      <c r="AL25" s="392" t="e">
        <f t="shared" ca="1" si="1"/>
        <v>#NAME?</v>
      </c>
      <c r="AM25" s="393" t="e">
        <f t="shared" ca="1" si="2"/>
        <v>#NAME?</v>
      </c>
      <c r="AN25" s="392" t="e">
        <f ca="1">_xll.qlFuturesConvAdjustmentQuote($AM25,IborIndex,$AK25,$AL25,Volatility,MeanReversion,Permanent,Trigger,ObjectOverwrite)</f>
        <v>#NAME?</v>
      </c>
      <c r="AO25" s="186" t="e">
        <f ca="1">_xll.ohRangeRetrieveError(AN25)</f>
        <v>#NAME?</v>
      </c>
    </row>
    <row r="26" spans="1:41" x14ac:dyDescent="0.2">
      <c r="A26" s="329"/>
      <c r="B26" s="328">
        <v>23</v>
      </c>
      <c r="C26" s="327" t="b">
        <v>0</v>
      </c>
      <c r="D26" s="44" t="e">
        <f ca="1"/>
        <v>#NAME?</v>
      </c>
      <c r="E26" s="326" t="e">
        <f t="shared" ca="1" si="0"/>
        <v>#NAME?</v>
      </c>
      <c r="F26" s="325" t="e">
        <f ca="1">_xll.qlSimpleQuote(Trigger,E26,ObjectOverwrite,Permanent,PriceTickValue)</f>
        <v>#NAME?</v>
      </c>
      <c r="G26" s="310" t="e">
        <f ca="1">_xll.ohRangeRetrieveError(F26)</f>
        <v>#NAME?</v>
      </c>
      <c r="H26" s="43"/>
      <c r="AH26" s="329"/>
      <c r="AI26" s="328">
        <v>20</v>
      </c>
      <c r="AJ26" s="44" t="b">
        <v>0</v>
      </c>
      <c r="AK26" s="44" t="e">
        <f ca="1"/>
        <v>#NAME?</v>
      </c>
      <c r="AL26" s="392" t="e">
        <f t="shared" ca="1" si="1"/>
        <v>#NAME?</v>
      </c>
      <c r="AM26" s="393" t="e">
        <f t="shared" ca="1" si="2"/>
        <v>#NAME?</v>
      </c>
      <c r="AN26" s="392" t="e">
        <f ca="1">_xll.qlFuturesConvAdjustmentQuote($AM26,IborIndex,$AK26,$AL26,Volatility,MeanReversion,Permanent,Trigger,ObjectOverwrite)</f>
        <v>#NAME?</v>
      </c>
      <c r="AO26" s="186" t="e">
        <f ca="1">_xll.ohRangeRetrieveError(AN26)</f>
        <v>#NAME?</v>
      </c>
    </row>
    <row r="27" spans="1:41" x14ac:dyDescent="0.2">
      <c r="A27" s="329"/>
      <c r="B27" s="328">
        <v>24</v>
      </c>
      <c r="C27" s="327" t="b">
        <v>0</v>
      </c>
      <c r="D27" s="44" t="e">
        <f ca="1"/>
        <v>#NAME?</v>
      </c>
      <c r="E27" s="326" t="e">
        <f t="shared" ca="1" si="0"/>
        <v>#NAME?</v>
      </c>
      <c r="F27" s="325" t="e">
        <f ca="1">_xll.qlSimpleQuote(Trigger,E27,ObjectOverwrite,Permanent,PriceTickValue)</f>
        <v>#NAME?</v>
      </c>
      <c r="G27" s="310" t="e">
        <f ca="1">_xll.ohRangeRetrieveError(F27)</f>
        <v>#NAME?</v>
      </c>
      <c r="H27" s="43"/>
      <c r="AH27" s="329"/>
      <c r="AI27" s="328">
        <v>21</v>
      </c>
      <c r="AJ27" s="44" t="b">
        <v>0</v>
      </c>
      <c r="AK27" s="44" t="e">
        <f ca="1"/>
        <v>#NAME?</v>
      </c>
      <c r="AL27" s="392" t="e">
        <f t="shared" ca="1" si="1"/>
        <v>#NAME?</v>
      </c>
      <c r="AM27" s="393" t="e">
        <f t="shared" ca="1" si="2"/>
        <v>#NAME?</v>
      </c>
      <c r="AN27" s="392" t="e">
        <f ca="1">_xll.qlFuturesConvAdjustmentQuote($AM27,IborIndex,$AK27,$AL27,Volatility,MeanReversion,Permanent,Trigger,ObjectOverwrite)</f>
        <v>#NAME?</v>
      </c>
      <c r="AO27" s="186" t="e">
        <f ca="1">_xll.ohRangeRetrieveError(AN27)</f>
        <v>#NAME?</v>
      </c>
    </row>
    <row r="28" spans="1:41" x14ac:dyDescent="0.2">
      <c r="A28" s="329"/>
      <c r="B28" s="328">
        <v>25</v>
      </c>
      <c r="C28" s="327" t="b">
        <v>0</v>
      </c>
      <c r="D28" s="44" t="e">
        <f ca="1"/>
        <v>#NAME?</v>
      </c>
      <c r="E28" s="326" t="e">
        <f t="shared" ca="1" si="0"/>
        <v>#NAME?</v>
      </c>
      <c r="F28" s="325" t="e">
        <f ca="1">_xll.qlSimpleQuote(Trigger,E28,ObjectOverwrite,Permanent,PriceTickValue)</f>
        <v>#NAME?</v>
      </c>
      <c r="G28" s="310" t="e">
        <f ca="1">_xll.ohRangeRetrieveError(F28)</f>
        <v>#NAME?</v>
      </c>
      <c r="H28" s="43"/>
      <c r="AH28" s="329"/>
      <c r="AI28" s="328">
        <v>22</v>
      </c>
      <c r="AJ28" s="44" t="b">
        <v>0</v>
      </c>
      <c r="AK28" s="44" t="e">
        <f ca="1"/>
        <v>#NAME?</v>
      </c>
      <c r="AL28" s="392" t="e">
        <f t="shared" ca="1" si="1"/>
        <v>#NAME?</v>
      </c>
      <c r="AM28" s="393" t="e">
        <f t="shared" ca="1" si="2"/>
        <v>#NAME?</v>
      </c>
      <c r="AN28" s="392" t="e">
        <f ca="1">_xll.qlFuturesConvAdjustmentQuote($AM28,IborIndex,$AK28,$AL28,Volatility,MeanReversion,Permanent,Trigger,ObjectOverwrite)</f>
        <v>#NAME?</v>
      </c>
      <c r="AO28" s="186" t="e">
        <f ca="1">_xll.ohRangeRetrieveError(AN28)</f>
        <v>#NAME?</v>
      </c>
    </row>
    <row r="29" spans="1:41" x14ac:dyDescent="0.2">
      <c r="A29" s="329"/>
      <c r="B29" s="328">
        <v>26</v>
      </c>
      <c r="C29" s="327" t="b">
        <v>0</v>
      </c>
      <c r="D29" s="44" t="e">
        <f ca="1"/>
        <v>#NAME?</v>
      </c>
      <c r="E29" s="326" t="e">
        <f t="shared" ca="1" si="0"/>
        <v>#NAME?</v>
      </c>
      <c r="F29" s="325" t="e">
        <f ca="1">_xll.qlSimpleQuote(Trigger,E29,ObjectOverwrite,Permanent,PriceTickValue)</f>
        <v>#NAME?</v>
      </c>
      <c r="G29" s="310" t="e">
        <f ca="1">_xll.ohRangeRetrieveError(F29)</f>
        <v>#NAME?</v>
      </c>
      <c r="H29" s="43"/>
      <c r="AH29" s="329"/>
      <c r="AI29" s="328">
        <v>23</v>
      </c>
      <c r="AJ29" s="44" t="b">
        <v>0</v>
      </c>
      <c r="AK29" s="44" t="e">
        <f ca="1"/>
        <v>#NAME?</v>
      </c>
      <c r="AL29" s="392" t="e">
        <f t="shared" ca="1" si="1"/>
        <v>#NAME?</v>
      </c>
      <c r="AM29" s="393" t="e">
        <f t="shared" ca="1" si="2"/>
        <v>#NAME?</v>
      </c>
      <c r="AN29" s="392" t="e">
        <f ca="1">_xll.qlFuturesConvAdjustmentQuote($AM29,IborIndex,$AK29,$AL29,Volatility,MeanReversion,Permanent,Trigger,ObjectOverwrite)</f>
        <v>#NAME?</v>
      </c>
      <c r="AO29" s="186" t="e">
        <f ca="1">_xll.ohRangeRetrieveError(AN29)</f>
        <v>#NAME?</v>
      </c>
    </row>
    <row r="30" spans="1:41" x14ac:dyDescent="0.2">
      <c r="A30" s="329"/>
      <c r="B30" s="328">
        <v>27</v>
      </c>
      <c r="C30" s="327" t="b">
        <v>0</v>
      </c>
      <c r="D30" s="44" t="e">
        <f ca="1"/>
        <v>#NAME?</v>
      </c>
      <c r="E30" s="326" t="e">
        <f t="shared" ca="1" si="0"/>
        <v>#NAME?</v>
      </c>
      <c r="F30" s="325" t="e">
        <f ca="1">_xll.qlSimpleQuote(Trigger,E30,ObjectOverwrite,Permanent,PriceTickValue)</f>
        <v>#NAME?</v>
      </c>
      <c r="G30" s="310" t="e">
        <f ca="1">_xll.ohRangeRetrieveError(F30)</f>
        <v>#NAME?</v>
      </c>
      <c r="H30" s="43"/>
      <c r="AH30" s="329"/>
      <c r="AI30" s="328">
        <v>24</v>
      </c>
      <c r="AJ30" s="44" t="b">
        <v>0</v>
      </c>
      <c r="AK30" s="44" t="e">
        <f ca="1"/>
        <v>#NAME?</v>
      </c>
      <c r="AL30" s="392" t="e">
        <f t="shared" ca="1" si="1"/>
        <v>#NAME?</v>
      </c>
      <c r="AM30" s="393" t="e">
        <f t="shared" ca="1" si="2"/>
        <v>#NAME?</v>
      </c>
      <c r="AN30" s="392" t="e">
        <f ca="1">_xll.qlFuturesConvAdjustmentQuote($AM30,IborIndex,$AK30,$AL30,Volatility,MeanReversion,Permanent,Trigger,ObjectOverwrite)</f>
        <v>#NAME?</v>
      </c>
      <c r="AO30" s="186" t="e">
        <f ca="1">_xll.ohRangeRetrieveError(AN30)</f>
        <v>#NAME?</v>
      </c>
    </row>
    <row r="31" spans="1:41" x14ac:dyDescent="0.2">
      <c r="A31" s="329"/>
      <c r="B31" s="328">
        <v>28</v>
      </c>
      <c r="C31" s="327" t="b">
        <v>0</v>
      </c>
      <c r="D31" s="44" t="e">
        <f ca="1"/>
        <v>#NAME?</v>
      </c>
      <c r="E31" s="326" t="e">
        <f t="shared" ca="1" si="0"/>
        <v>#NAME?</v>
      </c>
      <c r="F31" s="325" t="e">
        <f ca="1">_xll.qlSimpleQuote(Trigger,E31,ObjectOverwrite,Permanent,PriceTickValue)</f>
        <v>#NAME?</v>
      </c>
      <c r="G31" s="310" t="e">
        <f ca="1">_xll.ohRangeRetrieveError(F31)</f>
        <v>#NAME?</v>
      </c>
      <c r="H31" s="43"/>
      <c r="AH31" s="329"/>
      <c r="AI31" s="328">
        <v>25</v>
      </c>
      <c r="AJ31" s="44" t="b">
        <v>0</v>
      </c>
      <c r="AK31" s="44" t="e">
        <f ca="1"/>
        <v>#NAME?</v>
      </c>
      <c r="AL31" s="392" t="e">
        <f t="shared" ca="1" si="1"/>
        <v>#NAME?</v>
      </c>
      <c r="AM31" s="393" t="e">
        <f t="shared" ca="1" si="2"/>
        <v>#NAME?</v>
      </c>
      <c r="AN31" s="392" t="e">
        <f ca="1">_xll.qlFuturesConvAdjustmentQuote($AM31,IborIndex,$AK31,$AL31,Volatility,MeanReversion,Permanent,Trigger,ObjectOverwrite)</f>
        <v>#NAME?</v>
      </c>
      <c r="AO31" s="186" t="e">
        <f ca="1">_xll.ohRangeRetrieveError(AN31)</f>
        <v>#NAME?</v>
      </c>
    </row>
    <row r="32" spans="1:41" x14ac:dyDescent="0.2">
      <c r="A32" s="329"/>
      <c r="B32" s="328">
        <v>29</v>
      </c>
      <c r="C32" s="327" t="b">
        <v>0</v>
      </c>
      <c r="D32" s="44" t="e">
        <f ca="1"/>
        <v>#NAME?</v>
      </c>
      <c r="E32" s="326" t="e">
        <f t="shared" ca="1" si="0"/>
        <v>#NAME?</v>
      </c>
      <c r="F32" s="325" t="e">
        <f ca="1">_xll.qlSimpleQuote(Trigger,E32,ObjectOverwrite,Permanent,PriceTickValue)</f>
        <v>#NAME?</v>
      </c>
      <c r="G32" s="310" t="e">
        <f ca="1">_xll.ohRangeRetrieveError(F32)</f>
        <v>#NAME?</v>
      </c>
      <c r="H32" s="43"/>
      <c r="AH32" s="329"/>
      <c r="AI32" s="328">
        <v>26</v>
      </c>
      <c r="AJ32" s="44" t="b">
        <v>0</v>
      </c>
      <c r="AK32" s="44" t="e">
        <f ca="1"/>
        <v>#NAME?</v>
      </c>
      <c r="AL32" s="392" t="e">
        <f t="shared" ca="1" si="1"/>
        <v>#NAME?</v>
      </c>
      <c r="AM32" s="393" t="e">
        <f t="shared" ca="1" si="2"/>
        <v>#NAME?</v>
      </c>
      <c r="AN32" s="392" t="e">
        <f ca="1">_xll.qlFuturesConvAdjustmentQuote($AM32,IborIndex,$AK32,$AL32,Volatility,MeanReversion,Permanent,Trigger,ObjectOverwrite)</f>
        <v>#NAME?</v>
      </c>
      <c r="AO32" s="186" t="e">
        <f ca="1">_xll.ohRangeRetrieveError(AN32)</f>
        <v>#NAME?</v>
      </c>
    </row>
    <row r="33" spans="1:41" x14ac:dyDescent="0.2">
      <c r="A33" s="329"/>
      <c r="B33" s="328">
        <v>30</v>
      </c>
      <c r="C33" s="327" t="b">
        <v>0</v>
      </c>
      <c r="D33" s="44" t="e">
        <f ca="1"/>
        <v>#NAME?</v>
      </c>
      <c r="E33" s="326" t="e">
        <f t="shared" ca="1" si="0"/>
        <v>#NAME?</v>
      </c>
      <c r="F33" s="325" t="e">
        <f ca="1">_xll.qlSimpleQuote(Trigger,E33,ObjectOverwrite,Permanent,PriceTickValue)</f>
        <v>#NAME?</v>
      </c>
      <c r="G33" s="310" t="e">
        <f ca="1">_xll.ohRangeRetrieveError(F33)</f>
        <v>#NAME?</v>
      </c>
      <c r="H33" s="43"/>
      <c r="AH33" s="329"/>
      <c r="AI33" s="328">
        <v>27</v>
      </c>
      <c r="AJ33" s="44" t="b">
        <v>0</v>
      </c>
      <c r="AK33" s="44" t="e">
        <f ca="1"/>
        <v>#NAME?</v>
      </c>
      <c r="AL33" s="392" t="e">
        <f t="shared" ca="1" si="1"/>
        <v>#NAME?</v>
      </c>
      <c r="AM33" s="393" t="e">
        <f t="shared" ca="1" si="2"/>
        <v>#NAME?</v>
      </c>
      <c r="AN33" s="392" t="e">
        <f ca="1">_xll.qlFuturesConvAdjustmentQuote($AM33,IborIndex,$AK33,$AL33,Volatility,MeanReversion,Permanent,Trigger,ObjectOverwrite)</f>
        <v>#NAME?</v>
      </c>
      <c r="AO33" s="186" t="e">
        <f ca="1">_xll.ohRangeRetrieveError(AN33)</f>
        <v>#NAME?</v>
      </c>
    </row>
    <row r="34" spans="1:41" x14ac:dyDescent="0.2">
      <c r="A34" s="329"/>
      <c r="B34" s="328">
        <v>31</v>
      </c>
      <c r="C34" s="327" t="b">
        <v>0</v>
      </c>
      <c r="D34" s="44" t="e">
        <f ca="1"/>
        <v>#NAME?</v>
      </c>
      <c r="E34" s="326" t="e">
        <f t="shared" ca="1" si="0"/>
        <v>#NAME?</v>
      </c>
      <c r="F34" s="325" t="e">
        <f ca="1">_xll.qlSimpleQuote(Trigger,E34,ObjectOverwrite,Permanent,PriceTickValue)</f>
        <v>#NAME?</v>
      </c>
      <c r="G34" s="310" t="e">
        <f ca="1">_xll.ohRangeRetrieveError(F34)</f>
        <v>#NAME?</v>
      </c>
      <c r="H34" s="43"/>
      <c r="AH34" s="329"/>
      <c r="AI34" s="328">
        <v>28</v>
      </c>
      <c r="AJ34" s="44" t="b">
        <v>0</v>
      </c>
      <c r="AK34" s="44" t="e">
        <f ca="1"/>
        <v>#NAME?</v>
      </c>
      <c r="AL34" s="392" t="e">
        <f t="shared" ca="1" si="1"/>
        <v>#NAME?</v>
      </c>
      <c r="AM34" s="393" t="e">
        <f t="shared" ca="1" si="2"/>
        <v>#NAME?</v>
      </c>
      <c r="AN34" s="392" t="e">
        <f ca="1">_xll.qlFuturesConvAdjustmentQuote($AM34,IborIndex,$AK34,$AL34,Volatility,MeanReversion,Permanent,Trigger,ObjectOverwrite)</f>
        <v>#NAME?</v>
      </c>
      <c r="AO34" s="186" t="e">
        <f ca="1">_xll.ohRangeRetrieveError(AN34)</f>
        <v>#NAME?</v>
      </c>
    </row>
    <row r="35" spans="1:41" x14ac:dyDescent="0.2">
      <c r="A35" s="329"/>
      <c r="B35" s="328">
        <v>32</v>
      </c>
      <c r="C35" s="327" t="b">
        <v>0</v>
      </c>
      <c r="D35" s="44" t="e">
        <f ca="1"/>
        <v>#NAME?</v>
      </c>
      <c r="E35" s="326" t="e">
        <f t="shared" ca="1" si="0"/>
        <v>#NAME?</v>
      </c>
      <c r="F35" s="325" t="e">
        <f ca="1">_xll.qlSimpleQuote(Trigger,E35,ObjectOverwrite,Permanent,PriceTickValue)</f>
        <v>#NAME?</v>
      </c>
      <c r="G35" s="310" t="e">
        <f ca="1">_xll.ohRangeRetrieveError(F35)</f>
        <v>#NAME?</v>
      </c>
      <c r="H35" s="43"/>
      <c r="AH35" s="329"/>
      <c r="AI35" s="328">
        <v>29</v>
      </c>
      <c r="AJ35" s="44" t="b">
        <v>0</v>
      </c>
      <c r="AK35" s="44" t="e">
        <f ca="1"/>
        <v>#NAME?</v>
      </c>
      <c r="AL35" s="392" t="e">
        <f t="shared" ca="1" si="1"/>
        <v>#NAME?</v>
      </c>
      <c r="AM35" s="393" t="e">
        <f t="shared" ca="1" si="2"/>
        <v>#NAME?</v>
      </c>
      <c r="AN35" s="392" t="e">
        <f ca="1">_xll.qlFuturesConvAdjustmentQuote($AM35,IborIndex,$AK35,$AL35,Volatility,MeanReversion,Permanent,Trigger,ObjectOverwrite)</f>
        <v>#NAME?</v>
      </c>
      <c r="AO35" s="186" t="e">
        <f ca="1">_xll.ohRangeRetrieveError(AN35)</f>
        <v>#NAME?</v>
      </c>
    </row>
    <row r="36" spans="1:41" x14ac:dyDescent="0.2">
      <c r="A36" s="329"/>
      <c r="B36" s="328">
        <v>33</v>
      </c>
      <c r="C36" s="327" t="b">
        <v>0</v>
      </c>
      <c r="D36" s="44" t="e">
        <f ca="1"/>
        <v>#NAME?</v>
      </c>
      <c r="E36" s="326" t="e">
        <f t="shared" ref="E36:E67" ca="1" si="3">Currency&amp;$D$2&amp;$E$2&amp;$D36&amp;QuoteSuffix</f>
        <v>#NAME?</v>
      </c>
      <c r="F36" s="325" t="e">
        <f ca="1">_xll.qlSimpleQuote(Trigger,E36,ObjectOverwrite,Permanent,PriceTickValue)</f>
        <v>#NAME?</v>
      </c>
      <c r="G36" s="310" t="e">
        <f ca="1">_xll.ohRangeRetrieveError(F36)</f>
        <v>#NAME?</v>
      </c>
      <c r="H36" s="43"/>
      <c r="AH36" s="329"/>
      <c r="AI36" s="328">
        <v>30</v>
      </c>
      <c r="AJ36" s="44" t="b">
        <v>0</v>
      </c>
      <c r="AK36" s="44" t="e">
        <f ca="1"/>
        <v>#NAME?</v>
      </c>
      <c r="AL36" s="392" t="e">
        <f t="shared" ca="1" si="1"/>
        <v>#NAME?</v>
      </c>
      <c r="AM36" s="393" t="e">
        <f t="shared" ca="1" si="2"/>
        <v>#NAME?</v>
      </c>
      <c r="AN36" s="392" t="e">
        <f ca="1">_xll.qlFuturesConvAdjustmentQuote($AM36,IborIndex,$AK36,$AL36,Volatility,MeanReversion,Permanent,Trigger,ObjectOverwrite)</f>
        <v>#NAME?</v>
      </c>
      <c r="AO36" s="186" t="e">
        <f ca="1">_xll.ohRangeRetrieveError(AN36)</f>
        <v>#NAME?</v>
      </c>
    </row>
    <row r="37" spans="1:41" x14ac:dyDescent="0.2">
      <c r="A37" s="329"/>
      <c r="B37" s="328">
        <v>34</v>
      </c>
      <c r="C37" s="327" t="b">
        <v>0</v>
      </c>
      <c r="D37" s="44" t="e">
        <f ca="1"/>
        <v>#NAME?</v>
      </c>
      <c r="E37" s="326" t="e">
        <f t="shared" ca="1" si="3"/>
        <v>#NAME?</v>
      </c>
      <c r="F37" s="325" t="e">
        <f ca="1">_xll.qlSimpleQuote(Trigger,E37,ObjectOverwrite,Permanent,PriceTickValue)</f>
        <v>#NAME?</v>
      </c>
      <c r="G37" s="310" t="e">
        <f ca="1">_xll.ohRangeRetrieveError(F37)</f>
        <v>#NAME?</v>
      </c>
      <c r="H37" s="43"/>
      <c r="AH37" s="329"/>
      <c r="AI37" s="328">
        <v>31</v>
      </c>
      <c r="AJ37" s="44" t="b">
        <v>0</v>
      </c>
      <c r="AK37" s="44" t="e">
        <f ca="1"/>
        <v>#NAME?</v>
      </c>
      <c r="AL37" s="392" t="e">
        <f t="shared" ca="1" si="1"/>
        <v>#NAME?</v>
      </c>
      <c r="AM37" s="393" t="e">
        <f t="shared" ca="1" si="2"/>
        <v>#NAME?</v>
      </c>
      <c r="AN37" s="392" t="e">
        <f ca="1">_xll.qlFuturesConvAdjustmentQuote($AM37,IborIndex,$AK37,$AL37,Volatility,MeanReversion,Permanent,Trigger,ObjectOverwrite)</f>
        <v>#NAME?</v>
      </c>
      <c r="AO37" s="186" t="e">
        <f ca="1">_xll.ohRangeRetrieveError(AN37)</f>
        <v>#NAME?</v>
      </c>
    </row>
    <row r="38" spans="1:41" x14ac:dyDescent="0.2">
      <c r="A38" s="329"/>
      <c r="B38" s="328">
        <v>35</v>
      </c>
      <c r="C38" s="327" t="b">
        <v>0</v>
      </c>
      <c r="D38" s="44" t="e">
        <f ca="1"/>
        <v>#NAME?</v>
      </c>
      <c r="E38" s="326" t="e">
        <f t="shared" ca="1" si="3"/>
        <v>#NAME?</v>
      </c>
      <c r="F38" s="325" t="e">
        <f ca="1">_xll.qlSimpleQuote(Trigger,E38,ObjectOverwrite,Permanent,PriceTickValue)</f>
        <v>#NAME?</v>
      </c>
      <c r="G38" s="310" t="e">
        <f ca="1">_xll.ohRangeRetrieveError(F38)</f>
        <v>#NAME?</v>
      </c>
      <c r="H38" s="43"/>
      <c r="AH38" s="329"/>
      <c r="AI38" s="328">
        <v>32</v>
      </c>
      <c r="AJ38" s="44" t="b">
        <v>0</v>
      </c>
      <c r="AK38" s="44" t="e">
        <f ca="1"/>
        <v>#NAME?</v>
      </c>
      <c r="AL38" s="392" t="e">
        <f t="shared" ca="1" si="1"/>
        <v>#NAME?</v>
      </c>
      <c r="AM38" s="393" t="e">
        <f t="shared" ca="1" si="2"/>
        <v>#NAME?</v>
      </c>
      <c r="AN38" s="392" t="e">
        <f ca="1">_xll.qlFuturesConvAdjustmentQuote($AM38,IborIndex,$AK38,$AL38,Volatility,MeanReversion,Permanent,Trigger,ObjectOverwrite)</f>
        <v>#NAME?</v>
      </c>
      <c r="AO38" s="186" t="e">
        <f ca="1">_xll.ohRangeRetrieveError(AN38)</f>
        <v>#NAME?</v>
      </c>
    </row>
    <row r="39" spans="1:41" x14ac:dyDescent="0.2">
      <c r="A39" s="329"/>
      <c r="B39" s="328">
        <v>36</v>
      </c>
      <c r="C39" s="327" t="b">
        <v>0</v>
      </c>
      <c r="D39" s="44" t="e">
        <f ca="1"/>
        <v>#NAME?</v>
      </c>
      <c r="E39" s="326" t="e">
        <f t="shared" ca="1" si="3"/>
        <v>#NAME?</v>
      </c>
      <c r="F39" s="325" t="e">
        <f ca="1">_xll.qlSimpleQuote(Trigger,E39,ObjectOverwrite,Permanent,PriceTickValue)</f>
        <v>#NAME?</v>
      </c>
      <c r="G39" s="310" t="e">
        <f ca="1">_xll.ohRangeRetrieveError(F39)</f>
        <v>#NAME?</v>
      </c>
      <c r="H39" s="43"/>
      <c r="AH39" s="329"/>
      <c r="AI39" s="328">
        <v>33</v>
      </c>
      <c r="AJ39" s="44" t="b">
        <v>0</v>
      </c>
      <c r="AK39" s="44" t="e">
        <f ca="1"/>
        <v>#NAME?</v>
      </c>
      <c r="AL39" s="392" t="e">
        <f t="shared" ref="AL39:AL70" ca="1" si="4">Currency&amp;"FUT"&amp;$AN$4&amp;$AK39&amp;QuoteSuffix</f>
        <v>#NAME?</v>
      </c>
      <c r="AM39" s="393" t="e">
        <f t="shared" ref="AM39:AM70" ca="1" si="5">Currency&amp;"FUT"&amp;$AN$4&amp;$AK39&amp;"ConvAdj"&amp;QuoteSuffix</f>
        <v>#NAME?</v>
      </c>
      <c r="AN39" s="392" t="e">
        <f ca="1">_xll.qlFuturesConvAdjustmentQuote($AM39,IborIndex,$AK39,$AL39,Volatility,MeanReversion,Permanent,Trigger,ObjectOverwrite)</f>
        <v>#NAME?</v>
      </c>
      <c r="AO39" s="186" t="e">
        <f ca="1">_xll.ohRangeRetrieveError(AN39)</f>
        <v>#NAME?</v>
      </c>
    </row>
    <row r="40" spans="1:41" x14ac:dyDescent="0.2">
      <c r="A40" s="329"/>
      <c r="B40" s="328">
        <v>37</v>
      </c>
      <c r="C40" s="327" t="b">
        <v>0</v>
      </c>
      <c r="D40" s="44" t="e">
        <f ca="1"/>
        <v>#NAME?</v>
      </c>
      <c r="E40" s="326" t="e">
        <f t="shared" ca="1" si="3"/>
        <v>#NAME?</v>
      </c>
      <c r="F40" s="325" t="e">
        <f ca="1">_xll.qlSimpleQuote(Trigger,E40,ObjectOverwrite,Permanent,PriceTickValue)</f>
        <v>#NAME?</v>
      </c>
      <c r="G40" s="310" t="e">
        <f ca="1">_xll.ohRangeRetrieveError(F40)</f>
        <v>#NAME?</v>
      </c>
      <c r="H40" s="43"/>
      <c r="AH40" s="329"/>
      <c r="AI40" s="328">
        <v>34</v>
      </c>
      <c r="AJ40" s="44" t="b">
        <v>0</v>
      </c>
      <c r="AK40" s="44" t="e">
        <f ca="1"/>
        <v>#NAME?</v>
      </c>
      <c r="AL40" s="392" t="e">
        <f t="shared" ca="1" si="4"/>
        <v>#NAME?</v>
      </c>
      <c r="AM40" s="393" t="e">
        <f t="shared" ca="1" si="5"/>
        <v>#NAME?</v>
      </c>
      <c r="AN40" s="392" t="e">
        <f ca="1">_xll.qlFuturesConvAdjustmentQuote($AM40,IborIndex,$AK40,$AL40,Volatility,MeanReversion,Permanent,Trigger,ObjectOverwrite)</f>
        <v>#NAME?</v>
      </c>
      <c r="AO40" s="186" t="e">
        <f ca="1">_xll.ohRangeRetrieveError(AN40)</f>
        <v>#NAME?</v>
      </c>
    </row>
    <row r="41" spans="1:41" x14ac:dyDescent="0.2">
      <c r="A41" s="329"/>
      <c r="B41" s="328">
        <v>38</v>
      </c>
      <c r="C41" s="327" t="b">
        <v>0</v>
      </c>
      <c r="D41" s="44" t="e">
        <f ca="1"/>
        <v>#NAME?</v>
      </c>
      <c r="E41" s="326" t="e">
        <f t="shared" ca="1" si="3"/>
        <v>#NAME?</v>
      </c>
      <c r="F41" s="325" t="e">
        <f ca="1">_xll.qlSimpleQuote(Trigger,E41,ObjectOverwrite,Permanent,PriceTickValue)</f>
        <v>#NAME?</v>
      </c>
      <c r="G41" s="310" t="e">
        <f ca="1">_xll.ohRangeRetrieveError(F41)</f>
        <v>#NAME?</v>
      </c>
      <c r="H41" s="43"/>
      <c r="AH41" s="329"/>
      <c r="AI41" s="328">
        <v>35</v>
      </c>
      <c r="AJ41" s="44" t="b">
        <v>0</v>
      </c>
      <c r="AK41" s="44" t="e">
        <f ca="1"/>
        <v>#NAME?</v>
      </c>
      <c r="AL41" s="392" t="e">
        <f t="shared" ca="1" si="4"/>
        <v>#NAME?</v>
      </c>
      <c r="AM41" s="393" t="e">
        <f t="shared" ca="1" si="5"/>
        <v>#NAME?</v>
      </c>
      <c r="AN41" s="392" t="e">
        <f ca="1">_xll.qlFuturesConvAdjustmentQuote($AM41,IborIndex,$AK41,$AL41,Volatility,MeanReversion,Permanent,Trigger,ObjectOverwrite)</f>
        <v>#NAME?</v>
      </c>
      <c r="AO41" s="186" t="e">
        <f ca="1">_xll.ohRangeRetrieveError(AN41)</f>
        <v>#NAME?</v>
      </c>
    </row>
    <row r="42" spans="1:41" x14ac:dyDescent="0.2">
      <c r="A42" s="329"/>
      <c r="B42" s="328">
        <v>39</v>
      </c>
      <c r="C42" s="327" t="b">
        <v>0</v>
      </c>
      <c r="D42" s="44" t="e">
        <f ca="1"/>
        <v>#NAME?</v>
      </c>
      <c r="E42" s="326" t="e">
        <f t="shared" ca="1" si="3"/>
        <v>#NAME?</v>
      </c>
      <c r="F42" s="325" t="e">
        <f ca="1">_xll.qlSimpleQuote(Trigger,E42,ObjectOverwrite,Permanent,PriceTickValue)</f>
        <v>#NAME?</v>
      </c>
      <c r="G42" s="310" t="e">
        <f ca="1">_xll.ohRangeRetrieveError(F42)</f>
        <v>#NAME?</v>
      </c>
      <c r="H42" s="43"/>
      <c r="AH42" s="329"/>
      <c r="AI42" s="328">
        <v>36</v>
      </c>
      <c r="AJ42" s="44" t="b">
        <v>0</v>
      </c>
      <c r="AK42" s="44" t="e">
        <f ca="1"/>
        <v>#NAME?</v>
      </c>
      <c r="AL42" s="392" t="e">
        <f t="shared" ca="1" si="4"/>
        <v>#NAME?</v>
      </c>
      <c r="AM42" s="393" t="e">
        <f t="shared" ca="1" si="5"/>
        <v>#NAME?</v>
      </c>
      <c r="AN42" s="392" t="e">
        <f ca="1">_xll.qlFuturesConvAdjustmentQuote($AM42,IborIndex,$AK42,$AL42,Volatility,MeanReversion,Permanent,Trigger,ObjectOverwrite)</f>
        <v>#NAME?</v>
      </c>
      <c r="AO42" s="186" t="e">
        <f ca="1">_xll.ohRangeRetrieveError(AN42)</f>
        <v>#NAME?</v>
      </c>
    </row>
    <row r="43" spans="1:41" x14ac:dyDescent="0.2">
      <c r="A43" s="329"/>
      <c r="B43" s="328">
        <v>40</v>
      </c>
      <c r="C43" s="327" t="b">
        <v>0</v>
      </c>
      <c r="D43" s="44" t="e">
        <f ca="1"/>
        <v>#NAME?</v>
      </c>
      <c r="E43" s="326" t="e">
        <f t="shared" ca="1" si="3"/>
        <v>#NAME?</v>
      </c>
      <c r="F43" s="325" t="e">
        <f ca="1">_xll.qlSimpleQuote(Trigger,E43,ObjectOverwrite,Permanent,PriceTickValue)</f>
        <v>#NAME?</v>
      </c>
      <c r="G43" s="310" t="e">
        <f ca="1">_xll.ohRangeRetrieveError(F43)</f>
        <v>#NAME?</v>
      </c>
      <c r="H43" s="43"/>
      <c r="AH43" s="329"/>
      <c r="AI43" s="328">
        <v>37</v>
      </c>
      <c r="AJ43" s="44" t="b">
        <v>0</v>
      </c>
      <c r="AK43" s="44" t="e">
        <f ca="1"/>
        <v>#NAME?</v>
      </c>
      <c r="AL43" s="392" t="e">
        <f t="shared" ca="1" si="4"/>
        <v>#NAME?</v>
      </c>
      <c r="AM43" s="393" t="e">
        <f t="shared" ca="1" si="5"/>
        <v>#NAME?</v>
      </c>
      <c r="AN43" s="392" t="e">
        <f ca="1">_xll.qlFuturesConvAdjustmentQuote($AM43,IborIndex,$AK43,$AL43,Volatility,MeanReversion,Permanent,Trigger,ObjectOverwrite)</f>
        <v>#NAME?</v>
      </c>
      <c r="AO43" s="186" t="e">
        <f ca="1">_xll.ohRangeRetrieveError(AN43)</f>
        <v>#NAME?</v>
      </c>
    </row>
    <row r="44" spans="1:41" x14ac:dyDescent="0.2">
      <c r="A44" s="329"/>
      <c r="B44" s="328">
        <v>41</v>
      </c>
      <c r="C44" s="327" t="b">
        <v>0</v>
      </c>
      <c r="D44" s="44" t="e">
        <f ca="1"/>
        <v>#NAME?</v>
      </c>
      <c r="E44" s="326" t="e">
        <f t="shared" ca="1" si="3"/>
        <v>#NAME?</v>
      </c>
      <c r="F44" s="325" t="e">
        <f ca="1">_xll.qlSimpleQuote(Trigger,E44,ObjectOverwrite,Permanent,PriceTickValue)</f>
        <v>#NAME?</v>
      </c>
      <c r="G44" s="310" t="e">
        <f ca="1">_xll.ohRangeRetrieveError(F44)</f>
        <v>#NAME?</v>
      </c>
      <c r="H44" s="43"/>
      <c r="AH44" s="329"/>
      <c r="AI44" s="328">
        <v>38</v>
      </c>
      <c r="AJ44" s="44" t="b">
        <v>0</v>
      </c>
      <c r="AK44" s="44" t="e">
        <f ca="1"/>
        <v>#NAME?</v>
      </c>
      <c r="AL44" s="392" t="e">
        <f t="shared" ca="1" si="4"/>
        <v>#NAME?</v>
      </c>
      <c r="AM44" s="393" t="e">
        <f t="shared" ca="1" si="5"/>
        <v>#NAME?</v>
      </c>
      <c r="AN44" s="392" t="e">
        <f ca="1">_xll.qlFuturesConvAdjustmentQuote($AM44,IborIndex,$AK44,$AL44,Volatility,MeanReversion,Permanent,Trigger,ObjectOverwrite)</f>
        <v>#NAME?</v>
      </c>
      <c r="AO44" s="186" t="e">
        <f ca="1">_xll.ohRangeRetrieveError(AN44)</f>
        <v>#NAME?</v>
      </c>
    </row>
    <row r="45" spans="1:41" x14ac:dyDescent="0.2">
      <c r="A45" s="329"/>
      <c r="B45" s="328">
        <v>42</v>
      </c>
      <c r="C45" s="327" t="b">
        <v>0</v>
      </c>
      <c r="D45" s="44" t="e">
        <f ca="1"/>
        <v>#NAME?</v>
      </c>
      <c r="E45" s="326" t="e">
        <f t="shared" ca="1" si="3"/>
        <v>#NAME?</v>
      </c>
      <c r="F45" s="325" t="e">
        <f ca="1">_xll.qlSimpleQuote(Trigger,E45,ObjectOverwrite,Permanent,PriceTickValue)</f>
        <v>#NAME?</v>
      </c>
      <c r="G45" s="310" t="e">
        <f ca="1">_xll.ohRangeRetrieveError(F45)</f>
        <v>#NAME?</v>
      </c>
      <c r="H45" s="43"/>
      <c r="AH45" s="329"/>
      <c r="AI45" s="328">
        <v>39</v>
      </c>
      <c r="AJ45" s="44" t="b">
        <v>0</v>
      </c>
      <c r="AK45" s="44" t="e">
        <f ca="1"/>
        <v>#NAME?</v>
      </c>
      <c r="AL45" s="392" t="e">
        <f t="shared" ca="1" si="4"/>
        <v>#NAME?</v>
      </c>
      <c r="AM45" s="393" t="e">
        <f t="shared" ca="1" si="5"/>
        <v>#NAME?</v>
      </c>
      <c r="AN45" s="392" t="e">
        <f ca="1">_xll.qlFuturesConvAdjustmentQuote($AM45,IborIndex,$AK45,$AL45,Volatility,MeanReversion,Permanent,Trigger,ObjectOverwrite)</f>
        <v>#NAME?</v>
      </c>
      <c r="AO45" s="186" t="e">
        <f ca="1">_xll.ohRangeRetrieveError(AN45)</f>
        <v>#NAME?</v>
      </c>
    </row>
    <row r="46" spans="1:41" x14ac:dyDescent="0.2">
      <c r="A46" s="329"/>
      <c r="B46" s="328">
        <v>43</v>
      </c>
      <c r="C46" s="327" t="b">
        <v>0</v>
      </c>
      <c r="D46" s="44" t="e">
        <f ca="1"/>
        <v>#NAME?</v>
      </c>
      <c r="E46" s="326" t="e">
        <f t="shared" ca="1" si="3"/>
        <v>#NAME?</v>
      </c>
      <c r="F46" s="325" t="e">
        <f ca="1">_xll.qlSimpleQuote(Trigger,E46,ObjectOverwrite,Permanent,PriceTickValue)</f>
        <v>#NAME?</v>
      </c>
      <c r="G46" s="310" t="e">
        <f ca="1">_xll.ohRangeRetrieveError(F46)</f>
        <v>#NAME?</v>
      </c>
      <c r="H46" s="43"/>
      <c r="AH46" s="329"/>
      <c r="AI46" s="328">
        <v>40</v>
      </c>
      <c r="AJ46" s="44" t="b">
        <v>0</v>
      </c>
      <c r="AK46" s="44" t="e">
        <f ca="1"/>
        <v>#NAME?</v>
      </c>
      <c r="AL46" s="392" t="e">
        <f t="shared" ca="1" si="4"/>
        <v>#NAME?</v>
      </c>
      <c r="AM46" s="393" t="e">
        <f t="shared" ca="1" si="5"/>
        <v>#NAME?</v>
      </c>
      <c r="AN46" s="392" t="e">
        <f ca="1">_xll.qlFuturesConvAdjustmentQuote($AM46,IborIndex,$AK46,$AL46,Volatility,MeanReversion,Permanent,Trigger,ObjectOverwrite)</f>
        <v>#NAME?</v>
      </c>
      <c r="AO46" s="186" t="e">
        <f ca="1">_xll.ohRangeRetrieveError(AN46)</f>
        <v>#NAME?</v>
      </c>
    </row>
    <row r="47" spans="1:41" x14ac:dyDescent="0.2">
      <c r="A47" s="329"/>
      <c r="B47" s="328">
        <v>44</v>
      </c>
      <c r="C47" s="327" t="b">
        <v>0</v>
      </c>
      <c r="D47" s="44" t="e">
        <f ca="1"/>
        <v>#NAME?</v>
      </c>
      <c r="E47" s="326" t="e">
        <f t="shared" ca="1" si="3"/>
        <v>#NAME?</v>
      </c>
      <c r="F47" s="325" t="e">
        <f ca="1">_xll.qlSimpleQuote(Trigger,E47,ObjectOverwrite,Permanent,PriceTickValue)</f>
        <v>#NAME?</v>
      </c>
      <c r="G47" s="310" t="e">
        <f ca="1">_xll.ohRangeRetrieveError(F47)</f>
        <v>#NAME?</v>
      </c>
      <c r="H47" s="43"/>
      <c r="AH47" s="329"/>
      <c r="AI47" s="328">
        <v>41</v>
      </c>
      <c r="AJ47" s="44" t="b">
        <v>0</v>
      </c>
      <c r="AK47" s="44" t="e">
        <f ca="1"/>
        <v>#NAME?</v>
      </c>
      <c r="AL47" s="392" t="e">
        <f t="shared" ca="1" si="4"/>
        <v>#NAME?</v>
      </c>
      <c r="AM47" s="393" t="e">
        <f t="shared" ca="1" si="5"/>
        <v>#NAME?</v>
      </c>
      <c r="AN47" s="392" t="e">
        <f ca="1">_xll.qlFuturesConvAdjustmentQuote($AM47,IborIndex,$AK47,$AL47,Volatility,MeanReversion,Permanent,Trigger,ObjectOverwrite)</f>
        <v>#NAME?</v>
      </c>
      <c r="AO47" s="186" t="e">
        <f ca="1">_xll.ohRangeRetrieveError(AN47)</f>
        <v>#NAME?</v>
      </c>
    </row>
    <row r="48" spans="1:41" x14ac:dyDescent="0.2">
      <c r="A48" s="329"/>
      <c r="B48" s="328">
        <v>45</v>
      </c>
      <c r="C48" s="327" t="b">
        <v>0</v>
      </c>
      <c r="D48" s="44" t="e">
        <f ca="1"/>
        <v>#NAME?</v>
      </c>
      <c r="E48" s="326" t="e">
        <f t="shared" ca="1" si="3"/>
        <v>#NAME?</v>
      </c>
      <c r="F48" s="325" t="e">
        <f ca="1">_xll.qlSimpleQuote(Trigger,E48,ObjectOverwrite,Permanent,PriceTickValue)</f>
        <v>#NAME?</v>
      </c>
      <c r="G48" s="310" t="e">
        <f ca="1">_xll.ohRangeRetrieveError(F48)</f>
        <v>#NAME?</v>
      </c>
      <c r="H48" s="43"/>
      <c r="AH48" s="329"/>
      <c r="AI48" s="328">
        <v>42</v>
      </c>
      <c r="AJ48" s="44" t="b">
        <v>0</v>
      </c>
      <c r="AK48" s="44" t="e">
        <f ca="1"/>
        <v>#NAME?</v>
      </c>
      <c r="AL48" s="392" t="e">
        <f t="shared" ca="1" si="4"/>
        <v>#NAME?</v>
      </c>
      <c r="AM48" s="393" t="e">
        <f t="shared" ca="1" si="5"/>
        <v>#NAME?</v>
      </c>
      <c r="AN48" s="392" t="e">
        <f ca="1">_xll.qlFuturesConvAdjustmentQuote($AM48,IborIndex,$AK48,$AL48,Volatility,MeanReversion,Permanent,Trigger,ObjectOverwrite)</f>
        <v>#NAME?</v>
      </c>
      <c r="AO48" s="186" t="e">
        <f ca="1">_xll.ohRangeRetrieveError(AN48)</f>
        <v>#NAME?</v>
      </c>
    </row>
    <row r="49" spans="1:41" x14ac:dyDescent="0.2">
      <c r="A49" s="329"/>
      <c r="B49" s="328">
        <v>46</v>
      </c>
      <c r="C49" s="327" t="b">
        <v>0</v>
      </c>
      <c r="D49" s="44" t="e">
        <f ca="1"/>
        <v>#NAME?</v>
      </c>
      <c r="E49" s="326" t="e">
        <f t="shared" ca="1" si="3"/>
        <v>#NAME?</v>
      </c>
      <c r="F49" s="325" t="e">
        <f ca="1">_xll.qlSimpleQuote(Trigger,E49,ObjectOverwrite,Permanent,PriceTickValue)</f>
        <v>#NAME?</v>
      </c>
      <c r="G49" s="310" t="e">
        <f ca="1">_xll.ohRangeRetrieveError(F49)</f>
        <v>#NAME?</v>
      </c>
      <c r="H49" s="43"/>
      <c r="AH49" s="329"/>
      <c r="AI49" s="328">
        <v>43</v>
      </c>
      <c r="AJ49" s="44" t="b">
        <v>0</v>
      </c>
      <c r="AK49" s="44" t="e">
        <f ca="1"/>
        <v>#NAME?</v>
      </c>
      <c r="AL49" s="392" t="e">
        <f t="shared" ca="1" si="4"/>
        <v>#NAME?</v>
      </c>
      <c r="AM49" s="393" t="e">
        <f t="shared" ca="1" si="5"/>
        <v>#NAME?</v>
      </c>
      <c r="AN49" s="392" t="e">
        <f ca="1">_xll.qlFuturesConvAdjustmentQuote($AM49,IborIndex,$AK49,$AL49,Volatility,MeanReversion,Permanent,Trigger,ObjectOverwrite)</f>
        <v>#NAME?</v>
      </c>
      <c r="AO49" s="186" t="e">
        <f ca="1">_xll.ohRangeRetrieveError(AN49)</f>
        <v>#NAME?</v>
      </c>
    </row>
    <row r="50" spans="1:41" x14ac:dyDescent="0.2">
      <c r="A50" s="329"/>
      <c r="B50" s="328">
        <v>47</v>
      </c>
      <c r="C50" s="327" t="b">
        <v>0</v>
      </c>
      <c r="D50" s="44" t="e">
        <f ca="1"/>
        <v>#NAME?</v>
      </c>
      <c r="E50" s="326" t="e">
        <f t="shared" ca="1" si="3"/>
        <v>#NAME?</v>
      </c>
      <c r="F50" s="325" t="e">
        <f ca="1">_xll.qlSimpleQuote(Trigger,E50,ObjectOverwrite,Permanent,PriceTickValue)</f>
        <v>#NAME?</v>
      </c>
      <c r="G50" s="310" t="e">
        <f ca="1">_xll.ohRangeRetrieveError(F50)</f>
        <v>#NAME?</v>
      </c>
      <c r="H50" s="43"/>
      <c r="AH50" s="329"/>
      <c r="AI50" s="328">
        <v>44</v>
      </c>
      <c r="AJ50" s="44" t="b">
        <v>0</v>
      </c>
      <c r="AK50" s="44" t="e">
        <f ca="1"/>
        <v>#NAME?</v>
      </c>
      <c r="AL50" s="392" t="e">
        <f t="shared" ca="1" si="4"/>
        <v>#NAME?</v>
      </c>
      <c r="AM50" s="393" t="e">
        <f t="shared" ca="1" si="5"/>
        <v>#NAME?</v>
      </c>
      <c r="AN50" s="392" t="e">
        <f ca="1">_xll.qlFuturesConvAdjustmentQuote($AM50,IborIndex,$AK50,$AL50,Volatility,MeanReversion,Permanent,Trigger,ObjectOverwrite)</f>
        <v>#NAME?</v>
      </c>
      <c r="AO50" s="186" t="e">
        <f ca="1">_xll.ohRangeRetrieveError(AN50)</f>
        <v>#NAME?</v>
      </c>
    </row>
    <row r="51" spans="1:41" x14ac:dyDescent="0.2">
      <c r="A51" s="329"/>
      <c r="B51" s="328">
        <v>48</v>
      </c>
      <c r="C51" s="327" t="b">
        <v>0</v>
      </c>
      <c r="D51" s="44" t="e">
        <f ca="1"/>
        <v>#NAME?</v>
      </c>
      <c r="E51" s="326" t="e">
        <f t="shared" ca="1" si="3"/>
        <v>#NAME?</v>
      </c>
      <c r="F51" s="325" t="e">
        <f ca="1">_xll.qlSimpleQuote(Trigger,E51,ObjectOverwrite,Permanent,PriceTickValue)</f>
        <v>#NAME?</v>
      </c>
      <c r="G51" s="310" t="e">
        <f ca="1">_xll.ohRangeRetrieveError(F51)</f>
        <v>#NAME?</v>
      </c>
      <c r="H51" s="43"/>
      <c r="AH51" s="329"/>
      <c r="AI51" s="328">
        <v>45</v>
      </c>
      <c r="AJ51" s="44" t="b">
        <v>0</v>
      </c>
      <c r="AK51" s="44" t="e">
        <f ca="1"/>
        <v>#NAME?</v>
      </c>
      <c r="AL51" s="392" t="e">
        <f t="shared" ca="1" si="4"/>
        <v>#NAME?</v>
      </c>
      <c r="AM51" s="393" t="e">
        <f t="shared" ca="1" si="5"/>
        <v>#NAME?</v>
      </c>
      <c r="AN51" s="392" t="e">
        <f ca="1">_xll.qlFuturesConvAdjustmentQuote($AM51,IborIndex,$AK51,$AL51,Volatility,MeanReversion,Permanent,Trigger,ObjectOverwrite)</f>
        <v>#NAME?</v>
      </c>
      <c r="AO51" s="186" t="e">
        <f ca="1">_xll.ohRangeRetrieveError(AN51)</f>
        <v>#NAME?</v>
      </c>
    </row>
    <row r="52" spans="1:41" x14ac:dyDescent="0.2">
      <c r="A52" s="329"/>
      <c r="B52" s="328">
        <v>49</v>
      </c>
      <c r="C52" s="327" t="b">
        <v>0</v>
      </c>
      <c r="D52" s="44" t="e">
        <f ca="1"/>
        <v>#NAME?</v>
      </c>
      <c r="E52" s="326" t="e">
        <f t="shared" ca="1" si="3"/>
        <v>#NAME?</v>
      </c>
      <c r="F52" s="325" t="e">
        <f ca="1">_xll.qlSimpleQuote(Trigger,E52,ObjectOverwrite,Permanent,PriceTickValue)</f>
        <v>#NAME?</v>
      </c>
      <c r="G52" s="310" t="e">
        <f ca="1">_xll.ohRangeRetrieveError(F52)</f>
        <v>#NAME?</v>
      </c>
      <c r="H52" s="43"/>
      <c r="AH52" s="329"/>
      <c r="AI52" s="328">
        <v>46</v>
      </c>
      <c r="AJ52" s="44" t="b">
        <v>0</v>
      </c>
      <c r="AK52" s="44" t="e">
        <f ca="1"/>
        <v>#NAME?</v>
      </c>
      <c r="AL52" s="392" t="e">
        <f t="shared" ca="1" si="4"/>
        <v>#NAME?</v>
      </c>
      <c r="AM52" s="393" t="e">
        <f t="shared" ca="1" si="5"/>
        <v>#NAME?</v>
      </c>
      <c r="AN52" s="392" t="e">
        <f ca="1">_xll.qlFuturesConvAdjustmentQuote($AM52,IborIndex,$AK52,$AL52,Volatility,MeanReversion,Permanent,Trigger,ObjectOverwrite)</f>
        <v>#NAME?</v>
      </c>
      <c r="AO52" s="186" t="e">
        <f ca="1">_xll.ohRangeRetrieveError(AN52)</f>
        <v>#NAME?</v>
      </c>
    </row>
    <row r="53" spans="1:41" x14ac:dyDescent="0.2">
      <c r="A53" s="329"/>
      <c r="B53" s="328">
        <v>50</v>
      </c>
      <c r="C53" s="327" t="b">
        <v>0</v>
      </c>
      <c r="D53" s="44" t="e">
        <f ca="1"/>
        <v>#NAME?</v>
      </c>
      <c r="E53" s="326" t="e">
        <f t="shared" ca="1" si="3"/>
        <v>#NAME?</v>
      </c>
      <c r="F53" s="325" t="e">
        <f ca="1">_xll.qlSimpleQuote(Trigger,E53,ObjectOverwrite,Permanent,PriceTickValue)</f>
        <v>#NAME?</v>
      </c>
      <c r="G53" s="310" t="e">
        <f ca="1">_xll.ohRangeRetrieveError(F53)</f>
        <v>#NAME?</v>
      </c>
      <c r="H53" s="43"/>
      <c r="AH53" s="329"/>
      <c r="AI53" s="328">
        <v>47</v>
      </c>
      <c r="AJ53" s="44" t="b">
        <v>0</v>
      </c>
      <c r="AK53" s="44" t="e">
        <f ca="1"/>
        <v>#NAME?</v>
      </c>
      <c r="AL53" s="392" t="e">
        <f t="shared" ca="1" si="4"/>
        <v>#NAME?</v>
      </c>
      <c r="AM53" s="393" t="e">
        <f t="shared" ca="1" si="5"/>
        <v>#NAME?</v>
      </c>
      <c r="AN53" s="392" t="e">
        <f ca="1">_xll.qlFuturesConvAdjustmentQuote($AM53,IborIndex,$AK53,$AL53,Volatility,MeanReversion,Permanent,Trigger,ObjectOverwrite)</f>
        <v>#NAME?</v>
      </c>
      <c r="AO53" s="186" t="e">
        <f ca="1">_xll.ohRangeRetrieveError(AN53)</f>
        <v>#NAME?</v>
      </c>
    </row>
    <row r="54" spans="1:41" x14ac:dyDescent="0.2">
      <c r="A54" s="329"/>
      <c r="B54" s="328">
        <v>51</v>
      </c>
      <c r="C54" s="327" t="b">
        <v>0</v>
      </c>
      <c r="D54" s="44" t="e">
        <f ca="1"/>
        <v>#NAME?</v>
      </c>
      <c r="E54" s="326" t="e">
        <f t="shared" ca="1" si="3"/>
        <v>#NAME?</v>
      </c>
      <c r="F54" s="325" t="e">
        <f ca="1">_xll.qlSimpleQuote(Trigger,E54,ObjectOverwrite,Permanent,PriceTickValue)</f>
        <v>#NAME?</v>
      </c>
      <c r="G54" s="310" t="e">
        <f ca="1">_xll.ohRangeRetrieveError(F54)</f>
        <v>#NAME?</v>
      </c>
      <c r="H54" s="43"/>
      <c r="AH54" s="329"/>
      <c r="AI54" s="328">
        <v>48</v>
      </c>
      <c r="AJ54" s="44" t="b">
        <v>0</v>
      </c>
      <c r="AK54" s="44" t="e">
        <f ca="1"/>
        <v>#NAME?</v>
      </c>
      <c r="AL54" s="392" t="e">
        <f t="shared" ca="1" si="4"/>
        <v>#NAME?</v>
      </c>
      <c r="AM54" s="393" t="e">
        <f t="shared" ca="1" si="5"/>
        <v>#NAME?</v>
      </c>
      <c r="AN54" s="392" t="e">
        <f ca="1">_xll.qlFuturesConvAdjustmentQuote($AM54,IborIndex,$AK54,$AL54,Volatility,MeanReversion,Permanent,Trigger,ObjectOverwrite)</f>
        <v>#NAME?</v>
      </c>
      <c r="AO54" s="186" t="e">
        <f ca="1">_xll.ohRangeRetrieveError(AN54)</f>
        <v>#NAME?</v>
      </c>
    </row>
    <row r="55" spans="1:41" x14ac:dyDescent="0.2">
      <c r="A55" s="329"/>
      <c r="B55" s="328">
        <v>52</v>
      </c>
      <c r="C55" s="327" t="b">
        <v>0</v>
      </c>
      <c r="D55" s="44" t="e">
        <f ca="1"/>
        <v>#NAME?</v>
      </c>
      <c r="E55" s="326" t="e">
        <f t="shared" ca="1" si="3"/>
        <v>#NAME?</v>
      </c>
      <c r="F55" s="325" t="e">
        <f ca="1">_xll.qlSimpleQuote(Trigger,E55,ObjectOverwrite,Permanent,PriceTickValue)</f>
        <v>#NAME?</v>
      </c>
      <c r="G55" s="310" t="e">
        <f ca="1">_xll.ohRangeRetrieveError(F55)</f>
        <v>#NAME?</v>
      </c>
      <c r="H55" s="43"/>
      <c r="AH55" s="329"/>
      <c r="AI55" s="328">
        <v>49</v>
      </c>
      <c r="AJ55" s="44" t="b">
        <v>0</v>
      </c>
      <c r="AK55" s="44" t="e">
        <f ca="1"/>
        <v>#NAME?</v>
      </c>
      <c r="AL55" s="392" t="e">
        <f t="shared" ca="1" si="4"/>
        <v>#NAME?</v>
      </c>
      <c r="AM55" s="393" t="e">
        <f t="shared" ca="1" si="5"/>
        <v>#NAME?</v>
      </c>
      <c r="AN55" s="392" t="e">
        <f ca="1">_xll.qlFuturesConvAdjustmentQuote($AM55,IborIndex,$AK55,$AL55,Volatility,MeanReversion,Permanent,Trigger,ObjectOverwrite)</f>
        <v>#NAME?</v>
      </c>
      <c r="AO55" s="186" t="e">
        <f ca="1">_xll.ohRangeRetrieveError(AN55)</f>
        <v>#NAME?</v>
      </c>
    </row>
    <row r="56" spans="1:41" x14ac:dyDescent="0.2">
      <c r="A56" s="329"/>
      <c r="B56" s="328">
        <v>53</v>
      </c>
      <c r="C56" s="327" t="b">
        <v>0</v>
      </c>
      <c r="D56" s="44" t="e">
        <f ca="1"/>
        <v>#NAME?</v>
      </c>
      <c r="E56" s="326" t="e">
        <f t="shared" ca="1" si="3"/>
        <v>#NAME?</v>
      </c>
      <c r="F56" s="325" t="e">
        <f ca="1">_xll.qlSimpleQuote(Trigger,E56,ObjectOverwrite,Permanent,PriceTickValue)</f>
        <v>#NAME?</v>
      </c>
      <c r="G56" s="310" t="e">
        <f ca="1">_xll.ohRangeRetrieveError(F56)</f>
        <v>#NAME?</v>
      </c>
      <c r="H56" s="43"/>
      <c r="AH56" s="329"/>
      <c r="AI56" s="328">
        <v>50</v>
      </c>
      <c r="AJ56" s="44" t="b">
        <v>0</v>
      </c>
      <c r="AK56" s="44" t="e">
        <f ca="1"/>
        <v>#NAME?</v>
      </c>
      <c r="AL56" s="392" t="e">
        <f t="shared" ca="1" si="4"/>
        <v>#NAME?</v>
      </c>
      <c r="AM56" s="393" t="e">
        <f t="shared" ca="1" si="5"/>
        <v>#NAME?</v>
      </c>
      <c r="AN56" s="392" t="e">
        <f ca="1">_xll.qlFuturesConvAdjustmentQuote($AM56,IborIndex,$AK56,$AL56,Volatility,MeanReversion,Permanent,Trigger,ObjectOverwrite)</f>
        <v>#NAME?</v>
      </c>
      <c r="AO56" s="186" t="e">
        <f ca="1">_xll.ohRangeRetrieveError(AN56)</f>
        <v>#NAME?</v>
      </c>
    </row>
    <row r="57" spans="1:41" x14ac:dyDescent="0.2">
      <c r="A57" s="329"/>
      <c r="B57" s="328">
        <v>54</v>
      </c>
      <c r="C57" s="327" t="b">
        <v>0</v>
      </c>
      <c r="D57" s="44" t="e">
        <f ca="1"/>
        <v>#NAME?</v>
      </c>
      <c r="E57" s="326" t="e">
        <f t="shared" ca="1" si="3"/>
        <v>#NAME?</v>
      </c>
      <c r="F57" s="325" t="e">
        <f ca="1">_xll.qlSimpleQuote(Trigger,E57,ObjectOverwrite,Permanent,PriceTickValue)</f>
        <v>#NAME?</v>
      </c>
      <c r="G57" s="310" t="e">
        <f ca="1">_xll.ohRangeRetrieveError(F57)</f>
        <v>#NAME?</v>
      </c>
      <c r="H57" s="43"/>
      <c r="AH57" s="329"/>
      <c r="AI57" s="328">
        <v>51</v>
      </c>
      <c r="AJ57" s="44" t="b">
        <v>0</v>
      </c>
      <c r="AK57" s="44" t="e">
        <f ca="1"/>
        <v>#NAME?</v>
      </c>
      <c r="AL57" s="392" t="e">
        <f t="shared" ca="1" si="4"/>
        <v>#NAME?</v>
      </c>
      <c r="AM57" s="393" t="e">
        <f t="shared" ca="1" si="5"/>
        <v>#NAME?</v>
      </c>
      <c r="AN57" s="392" t="e">
        <f ca="1">_xll.qlFuturesConvAdjustmentQuote($AM57,IborIndex,$AK57,$AL57,Volatility,MeanReversion,Permanent,Trigger,ObjectOverwrite)</f>
        <v>#NAME?</v>
      </c>
      <c r="AO57" s="186" t="e">
        <f ca="1">_xll.ohRangeRetrieveError(AN57)</f>
        <v>#NAME?</v>
      </c>
    </row>
    <row r="58" spans="1:41" x14ac:dyDescent="0.2">
      <c r="A58" s="329"/>
      <c r="B58" s="328">
        <v>55</v>
      </c>
      <c r="C58" s="327" t="b">
        <v>0</v>
      </c>
      <c r="D58" s="44" t="e">
        <f ca="1"/>
        <v>#NAME?</v>
      </c>
      <c r="E58" s="326" t="e">
        <f t="shared" ca="1" si="3"/>
        <v>#NAME?</v>
      </c>
      <c r="F58" s="325" t="e">
        <f ca="1">_xll.qlSimpleQuote(Trigger,E58,ObjectOverwrite,Permanent,PriceTickValue)</f>
        <v>#NAME?</v>
      </c>
      <c r="G58" s="310" t="e">
        <f ca="1">_xll.ohRangeRetrieveError(F58)</f>
        <v>#NAME?</v>
      </c>
      <c r="H58" s="43"/>
      <c r="AH58" s="329"/>
      <c r="AI58" s="328">
        <v>52</v>
      </c>
      <c r="AJ58" s="44" t="b">
        <v>0</v>
      </c>
      <c r="AK58" s="44" t="e">
        <f ca="1"/>
        <v>#NAME?</v>
      </c>
      <c r="AL58" s="392" t="e">
        <f t="shared" ca="1" si="4"/>
        <v>#NAME?</v>
      </c>
      <c r="AM58" s="393" t="e">
        <f t="shared" ca="1" si="5"/>
        <v>#NAME?</v>
      </c>
      <c r="AN58" s="392" t="e">
        <f ca="1">_xll.qlFuturesConvAdjustmentQuote($AM58,IborIndex,$AK58,$AL58,Volatility,MeanReversion,Permanent,Trigger,ObjectOverwrite)</f>
        <v>#NAME?</v>
      </c>
      <c r="AO58" s="186" t="e">
        <f ca="1">_xll.ohRangeRetrieveError(AN58)</f>
        <v>#NAME?</v>
      </c>
    </row>
    <row r="59" spans="1:41" x14ac:dyDescent="0.2">
      <c r="A59" s="329"/>
      <c r="B59" s="328">
        <v>56</v>
      </c>
      <c r="C59" s="327" t="b">
        <v>0</v>
      </c>
      <c r="D59" s="44" t="e">
        <f ca="1"/>
        <v>#NAME?</v>
      </c>
      <c r="E59" s="326" t="e">
        <f t="shared" ca="1" si="3"/>
        <v>#NAME?</v>
      </c>
      <c r="F59" s="325" t="e">
        <f ca="1">_xll.qlSimpleQuote(Trigger,E59,ObjectOverwrite,Permanent,PriceTickValue)</f>
        <v>#NAME?</v>
      </c>
      <c r="G59" s="310" t="e">
        <f ca="1">_xll.ohRangeRetrieveError(F59)</f>
        <v>#NAME?</v>
      </c>
      <c r="H59" s="43"/>
      <c r="AH59" s="329"/>
      <c r="AI59" s="328">
        <v>53</v>
      </c>
      <c r="AJ59" s="44" t="b">
        <v>0</v>
      </c>
      <c r="AK59" s="44" t="e">
        <f ca="1"/>
        <v>#NAME?</v>
      </c>
      <c r="AL59" s="392" t="e">
        <f t="shared" ca="1" si="4"/>
        <v>#NAME?</v>
      </c>
      <c r="AM59" s="393" t="e">
        <f t="shared" ca="1" si="5"/>
        <v>#NAME?</v>
      </c>
      <c r="AN59" s="392" t="e">
        <f ca="1">_xll.qlFuturesConvAdjustmentQuote($AM59,IborIndex,$AK59,$AL59,Volatility,MeanReversion,Permanent,Trigger,ObjectOverwrite)</f>
        <v>#NAME?</v>
      </c>
      <c r="AO59" s="186" t="e">
        <f ca="1">_xll.ohRangeRetrieveError(AN59)</f>
        <v>#NAME?</v>
      </c>
    </row>
    <row r="60" spans="1:41" x14ac:dyDescent="0.2">
      <c r="A60" s="329"/>
      <c r="B60" s="328">
        <v>57</v>
      </c>
      <c r="C60" s="327" t="b">
        <v>0</v>
      </c>
      <c r="D60" s="44" t="e">
        <f ca="1"/>
        <v>#NAME?</v>
      </c>
      <c r="E60" s="326" t="e">
        <f t="shared" ca="1" si="3"/>
        <v>#NAME?</v>
      </c>
      <c r="F60" s="325" t="e">
        <f ca="1">_xll.qlSimpleQuote(Trigger,E60,ObjectOverwrite,Permanent,PriceTickValue)</f>
        <v>#NAME?</v>
      </c>
      <c r="G60" s="310" t="e">
        <f ca="1">_xll.ohRangeRetrieveError(F60)</f>
        <v>#NAME?</v>
      </c>
      <c r="H60" s="43"/>
      <c r="AH60" s="329"/>
      <c r="AI60" s="328">
        <v>54</v>
      </c>
      <c r="AJ60" s="44" t="b">
        <v>0</v>
      </c>
      <c r="AK60" s="44" t="e">
        <f ca="1"/>
        <v>#NAME?</v>
      </c>
      <c r="AL60" s="392" t="e">
        <f t="shared" ca="1" si="4"/>
        <v>#NAME?</v>
      </c>
      <c r="AM60" s="393" t="e">
        <f t="shared" ca="1" si="5"/>
        <v>#NAME?</v>
      </c>
      <c r="AN60" s="392" t="e">
        <f ca="1">_xll.qlFuturesConvAdjustmentQuote($AM60,IborIndex,$AK60,$AL60,Volatility,MeanReversion,Permanent,Trigger,ObjectOverwrite)</f>
        <v>#NAME?</v>
      </c>
      <c r="AO60" s="186" t="e">
        <f ca="1">_xll.ohRangeRetrieveError(AN60)</f>
        <v>#NAME?</v>
      </c>
    </row>
    <row r="61" spans="1:41" x14ac:dyDescent="0.2">
      <c r="A61" s="329"/>
      <c r="B61" s="328">
        <v>58</v>
      </c>
      <c r="C61" s="327" t="b">
        <v>0</v>
      </c>
      <c r="D61" s="44" t="e">
        <f ca="1"/>
        <v>#NAME?</v>
      </c>
      <c r="E61" s="326" t="e">
        <f t="shared" ca="1" si="3"/>
        <v>#NAME?</v>
      </c>
      <c r="F61" s="325" t="e">
        <f ca="1">_xll.qlSimpleQuote(Trigger,E61,ObjectOverwrite,Permanent,PriceTickValue)</f>
        <v>#NAME?</v>
      </c>
      <c r="G61" s="310" t="e">
        <f ca="1">_xll.ohRangeRetrieveError(F61)</f>
        <v>#NAME?</v>
      </c>
      <c r="H61" s="43"/>
      <c r="AH61" s="329"/>
      <c r="AI61" s="328">
        <v>55</v>
      </c>
      <c r="AJ61" s="44" t="b">
        <v>0</v>
      </c>
      <c r="AK61" s="44" t="e">
        <f ca="1"/>
        <v>#NAME?</v>
      </c>
      <c r="AL61" s="392" t="e">
        <f t="shared" ca="1" si="4"/>
        <v>#NAME?</v>
      </c>
      <c r="AM61" s="393" t="e">
        <f t="shared" ca="1" si="5"/>
        <v>#NAME?</v>
      </c>
      <c r="AN61" s="392" t="e">
        <f ca="1">_xll.qlFuturesConvAdjustmentQuote($AM61,IborIndex,$AK61,$AL61,Volatility,MeanReversion,Permanent,Trigger,ObjectOverwrite)</f>
        <v>#NAME?</v>
      </c>
      <c r="AO61" s="186" t="e">
        <f ca="1">_xll.ohRangeRetrieveError(AN61)</f>
        <v>#NAME?</v>
      </c>
    </row>
    <row r="62" spans="1:41" x14ac:dyDescent="0.2">
      <c r="A62" s="329"/>
      <c r="B62" s="328">
        <v>59</v>
      </c>
      <c r="C62" s="327" t="b">
        <v>0</v>
      </c>
      <c r="D62" s="44" t="e">
        <f ca="1"/>
        <v>#NAME?</v>
      </c>
      <c r="E62" s="326" t="e">
        <f t="shared" ca="1" si="3"/>
        <v>#NAME?</v>
      </c>
      <c r="F62" s="325" t="e">
        <f ca="1">_xll.qlSimpleQuote(Trigger,E62,ObjectOverwrite,Permanent,PriceTickValue)</f>
        <v>#NAME?</v>
      </c>
      <c r="G62" s="310" t="e">
        <f ca="1">_xll.ohRangeRetrieveError(F62)</f>
        <v>#NAME?</v>
      </c>
      <c r="H62" s="43"/>
      <c r="AH62" s="329"/>
      <c r="AI62" s="328">
        <v>56</v>
      </c>
      <c r="AJ62" s="44" t="b">
        <v>0</v>
      </c>
      <c r="AK62" s="44" t="e">
        <f ca="1"/>
        <v>#NAME?</v>
      </c>
      <c r="AL62" s="392" t="e">
        <f t="shared" ca="1" si="4"/>
        <v>#NAME?</v>
      </c>
      <c r="AM62" s="393" t="e">
        <f t="shared" ca="1" si="5"/>
        <v>#NAME?</v>
      </c>
      <c r="AN62" s="392" t="e">
        <f ca="1">_xll.qlFuturesConvAdjustmentQuote($AM62,IborIndex,$AK62,$AL62,Volatility,MeanReversion,Permanent,Trigger,ObjectOverwrite)</f>
        <v>#NAME?</v>
      </c>
      <c r="AO62" s="186" t="e">
        <f ca="1">_xll.ohRangeRetrieveError(AN62)</f>
        <v>#NAME?</v>
      </c>
    </row>
    <row r="63" spans="1:41" x14ac:dyDescent="0.2">
      <c r="A63" s="329"/>
      <c r="B63" s="328">
        <v>60</v>
      </c>
      <c r="C63" s="327" t="b">
        <v>0</v>
      </c>
      <c r="D63" s="44" t="e">
        <f ca="1"/>
        <v>#NAME?</v>
      </c>
      <c r="E63" s="326" t="e">
        <f t="shared" ca="1" si="3"/>
        <v>#NAME?</v>
      </c>
      <c r="F63" s="325" t="e">
        <f ca="1">_xll.qlSimpleQuote(Trigger,E63,ObjectOverwrite,Permanent,PriceTickValue)</f>
        <v>#NAME?</v>
      </c>
      <c r="G63" s="310" t="e">
        <f ca="1">_xll.ohRangeRetrieveError(F63)</f>
        <v>#NAME?</v>
      </c>
      <c r="H63" s="43"/>
      <c r="AH63" s="329"/>
      <c r="AI63" s="328">
        <v>57</v>
      </c>
      <c r="AJ63" s="44" t="b">
        <v>0</v>
      </c>
      <c r="AK63" s="44" t="e">
        <f ca="1"/>
        <v>#NAME?</v>
      </c>
      <c r="AL63" s="392" t="e">
        <f t="shared" ca="1" si="4"/>
        <v>#NAME?</v>
      </c>
      <c r="AM63" s="393" t="e">
        <f t="shared" ca="1" si="5"/>
        <v>#NAME?</v>
      </c>
      <c r="AN63" s="392" t="e">
        <f ca="1">_xll.qlFuturesConvAdjustmentQuote($AM63,IborIndex,$AK63,$AL63,Volatility,MeanReversion,Permanent,Trigger,ObjectOverwrite)</f>
        <v>#NAME?</v>
      </c>
      <c r="AO63" s="186" t="e">
        <f ca="1">_xll.ohRangeRetrieveError(AN63)</f>
        <v>#NAME?</v>
      </c>
    </row>
    <row r="64" spans="1:41" x14ac:dyDescent="0.2">
      <c r="A64" s="329"/>
      <c r="B64" s="328">
        <v>61</v>
      </c>
      <c r="C64" s="327" t="b">
        <v>0</v>
      </c>
      <c r="D64" s="44" t="e">
        <f ca="1"/>
        <v>#NAME?</v>
      </c>
      <c r="E64" s="326" t="e">
        <f t="shared" ca="1" si="3"/>
        <v>#NAME?</v>
      </c>
      <c r="F64" s="325" t="e">
        <f ca="1">_xll.qlSimpleQuote(Trigger,E64,ObjectOverwrite,Permanent,PriceTickValue)</f>
        <v>#NAME?</v>
      </c>
      <c r="G64" s="310" t="e">
        <f ca="1">_xll.ohRangeRetrieveError(F64)</f>
        <v>#NAME?</v>
      </c>
      <c r="H64" s="43"/>
      <c r="AH64" s="329"/>
      <c r="AI64" s="328">
        <v>58</v>
      </c>
      <c r="AJ64" s="44" t="b">
        <v>0</v>
      </c>
      <c r="AK64" s="44" t="e">
        <f ca="1"/>
        <v>#NAME?</v>
      </c>
      <c r="AL64" s="392" t="e">
        <f t="shared" ca="1" si="4"/>
        <v>#NAME?</v>
      </c>
      <c r="AM64" s="393" t="e">
        <f t="shared" ca="1" si="5"/>
        <v>#NAME?</v>
      </c>
      <c r="AN64" s="392" t="e">
        <f ca="1">_xll.qlFuturesConvAdjustmentQuote($AM64,IborIndex,$AK64,$AL64,Volatility,MeanReversion,Permanent,Trigger,ObjectOverwrite)</f>
        <v>#NAME?</v>
      </c>
      <c r="AO64" s="186" t="e">
        <f ca="1">_xll.ohRangeRetrieveError(AN64)</f>
        <v>#NAME?</v>
      </c>
    </row>
    <row r="65" spans="1:41" x14ac:dyDescent="0.2">
      <c r="A65" s="329"/>
      <c r="B65" s="328">
        <v>62</v>
      </c>
      <c r="C65" s="327" t="b">
        <v>0</v>
      </c>
      <c r="D65" s="44" t="e">
        <f ca="1"/>
        <v>#NAME?</v>
      </c>
      <c r="E65" s="326" t="e">
        <f t="shared" ca="1" si="3"/>
        <v>#NAME?</v>
      </c>
      <c r="F65" s="325" t="e">
        <f ca="1">_xll.qlSimpleQuote(Trigger,E65,ObjectOverwrite,Permanent,PriceTickValue)</f>
        <v>#NAME?</v>
      </c>
      <c r="G65" s="310" t="e">
        <f ca="1">_xll.ohRangeRetrieveError(F65)</f>
        <v>#NAME?</v>
      </c>
      <c r="H65" s="43"/>
      <c r="AH65" s="329"/>
      <c r="AI65" s="328">
        <v>59</v>
      </c>
      <c r="AJ65" s="44" t="b">
        <v>0</v>
      </c>
      <c r="AK65" s="44" t="e">
        <f ca="1"/>
        <v>#NAME?</v>
      </c>
      <c r="AL65" s="392" t="e">
        <f t="shared" ca="1" si="4"/>
        <v>#NAME?</v>
      </c>
      <c r="AM65" s="393" t="e">
        <f t="shared" ca="1" si="5"/>
        <v>#NAME?</v>
      </c>
      <c r="AN65" s="392" t="e">
        <f ca="1">_xll.qlFuturesConvAdjustmentQuote($AM65,IborIndex,$AK65,$AL65,Volatility,MeanReversion,Permanent,Trigger,ObjectOverwrite)</f>
        <v>#NAME?</v>
      </c>
      <c r="AO65" s="186" t="e">
        <f ca="1">_xll.ohRangeRetrieveError(AN65)</f>
        <v>#NAME?</v>
      </c>
    </row>
    <row r="66" spans="1:41" x14ac:dyDescent="0.2">
      <c r="A66" s="329"/>
      <c r="B66" s="328">
        <v>63</v>
      </c>
      <c r="C66" s="327" t="b">
        <v>0</v>
      </c>
      <c r="D66" s="44" t="e">
        <f ca="1"/>
        <v>#NAME?</v>
      </c>
      <c r="E66" s="326" t="e">
        <f t="shared" ca="1" si="3"/>
        <v>#NAME?</v>
      </c>
      <c r="F66" s="325" t="e">
        <f ca="1">_xll.qlSimpleQuote(Trigger,E66,ObjectOverwrite,Permanent,PriceTickValue)</f>
        <v>#NAME?</v>
      </c>
      <c r="G66" s="310" t="e">
        <f ca="1">_xll.ohRangeRetrieveError(F66)</f>
        <v>#NAME?</v>
      </c>
      <c r="H66" s="43"/>
      <c r="AH66" s="329"/>
      <c r="AI66" s="328">
        <v>60</v>
      </c>
      <c r="AJ66" s="44" t="b">
        <v>0</v>
      </c>
      <c r="AK66" s="44" t="e">
        <f ca="1"/>
        <v>#NAME?</v>
      </c>
      <c r="AL66" s="392" t="e">
        <f t="shared" ca="1" si="4"/>
        <v>#NAME?</v>
      </c>
      <c r="AM66" s="393" t="e">
        <f t="shared" ca="1" si="5"/>
        <v>#NAME?</v>
      </c>
      <c r="AN66" s="392" t="e">
        <f ca="1">_xll.qlFuturesConvAdjustmentQuote($AM66,IborIndex,$AK66,$AL66,Volatility,MeanReversion,Permanent,Trigger,ObjectOverwrite)</f>
        <v>#NAME?</v>
      </c>
      <c r="AO66" s="186" t="e">
        <f ca="1">_xll.ohRangeRetrieveError(AN66)</f>
        <v>#NAME?</v>
      </c>
    </row>
    <row r="67" spans="1:41" x14ac:dyDescent="0.2">
      <c r="A67" s="329"/>
      <c r="B67" s="328">
        <v>64</v>
      </c>
      <c r="C67" s="327" t="b">
        <v>0</v>
      </c>
      <c r="D67" s="44" t="e">
        <f ca="1"/>
        <v>#NAME?</v>
      </c>
      <c r="E67" s="326" t="e">
        <f t="shared" ca="1" si="3"/>
        <v>#NAME?</v>
      </c>
      <c r="F67" s="325" t="e">
        <f ca="1">_xll.qlSimpleQuote(Trigger,E67,ObjectOverwrite,Permanent,PriceTickValue)</f>
        <v>#NAME?</v>
      </c>
      <c r="G67" s="310" t="e">
        <f ca="1">_xll.ohRangeRetrieveError(F67)</f>
        <v>#NAME?</v>
      </c>
      <c r="H67" s="43"/>
      <c r="AH67" s="329"/>
      <c r="AI67" s="328">
        <v>61</v>
      </c>
      <c r="AJ67" s="44" t="b">
        <v>0</v>
      </c>
      <c r="AK67" s="44" t="e">
        <f ca="1"/>
        <v>#NAME?</v>
      </c>
      <c r="AL67" s="392" t="e">
        <f t="shared" ca="1" si="4"/>
        <v>#NAME?</v>
      </c>
      <c r="AM67" s="393" t="e">
        <f t="shared" ca="1" si="5"/>
        <v>#NAME?</v>
      </c>
      <c r="AN67" s="392" t="e">
        <f ca="1">_xll.qlFuturesConvAdjustmentQuote($AM67,IborIndex,$AK67,$AL67,Volatility,MeanReversion,Permanent,Trigger,ObjectOverwrite)</f>
        <v>#NAME?</v>
      </c>
      <c r="AO67" s="186" t="e">
        <f ca="1">_xll.ohRangeRetrieveError(AN67)</f>
        <v>#NAME?</v>
      </c>
    </row>
    <row r="68" spans="1:41" x14ac:dyDescent="0.2">
      <c r="A68" s="329"/>
      <c r="B68" s="328">
        <v>65</v>
      </c>
      <c r="C68" s="327" t="b">
        <v>0</v>
      </c>
      <c r="D68" s="44" t="e">
        <f ca="1"/>
        <v>#NAME?</v>
      </c>
      <c r="E68" s="326" t="e">
        <f t="shared" ref="E68:E99" ca="1" si="6">Currency&amp;$D$2&amp;$E$2&amp;$D68&amp;QuoteSuffix</f>
        <v>#NAME?</v>
      </c>
      <c r="F68" s="325" t="e">
        <f ca="1">_xll.qlSimpleQuote(Trigger,E68,ObjectOverwrite,Permanent,PriceTickValue)</f>
        <v>#NAME?</v>
      </c>
      <c r="G68" s="310" t="e">
        <f ca="1">_xll.ohRangeRetrieveError(F68)</f>
        <v>#NAME?</v>
      </c>
      <c r="H68" s="43"/>
      <c r="AH68" s="329"/>
      <c r="AI68" s="328">
        <v>62</v>
      </c>
      <c r="AJ68" s="44" t="b">
        <v>0</v>
      </c>
      <c r="AK68" s="44" t="e">
        <f ca="1"/>
        <v>#NAME?</v>
      </c>
      <c r="AL68" s="392" t="e">
        <f t="shared" ca="1" si="4"/>
        <v>#NAME?</v>
      </c>
      <c r="AM68" s="393" t="e">
        <f t="shared" ca="1" si="5"/>
        <v>#NAME?</v>
      </c>
      <c r="AN68" s="392" t="e">
        <f ca="1">_xll.qlFuturesConvAdjustmentQuote($AM68,IborIndex,$AK68,$AL68,Volatility,MeanReversion,Permanent,Trigger,ObjectOverwrite)</f>
        <v>#NAME?</v>
      </c>
      <c r="AO68" s="186" t="e">
        <f ca="1">_xll.ohRangeRetrieveError(AN68)</f>
        <v>#NAME?</v>
      </c>
    </row>
    <row r="69" spans="1:41" x14ac:dyDescent="0.2">
      <c r="A69" s="329"/>
      <c r="B69" s="328">
        <v>66</v>
      </c>
      <c r="C69" s="327" t="b">
        <v>0</v>
      </c>
      <c r="D69" s="44" t="e">
        <f ca="1"/>
        <v>#NAME?</v>
      </c>
      <c r="E69" s="326" t="e">
        <f t="shared" ca="1" si="6"/>
        <v>#NAME?</v>
      </c>
      <c r="F69" s="325" t="e">
        <f ca="1">_xll.qlSimpleQuote(Trigger,E69,ObjectOverwrite,Permanent,PriceTickValue)</f>
        <v>#NAME?</v>
      </c>
      <c r="G69" s="310" t="e">
        <f ca="1">_xll.ohRangeRetrieveError(F69)</f>
        <v>#NAME?</v>
      </c>
      <c r="H69" s="43"/>
      <c r="AH69" s="329"/>
      <c r="AI69" s="328">
        <v>63</v>
      </c>
      <c r="AJ69" s="44" t="b">
        <v>0</v>
      </c>
      <c r="AK69" s="44" t="e">
        <f ca="1"/>
        <v>#NAME?</v>
      </c>
      <c r="AL69" s="392" t="e">
        <f t="shared" ca="1" si="4"/>
        <v>#NAME?</v>
      </c>
      <c r="AM69" s="393" t="e">
        <f t="shared" ca="1" si="5"/>
        <v>#NAME?</v>
      </c>
      <c r="AN69" s="392" t="e">
        <f ca="1">_xll.qlFuturesConvAdjustmentQuote($AM69,IborIndex,$AK69,$AL69,Volatility,MeanReversion,Permanent,Trigger,ObjectOverwrite)</f>
        <v>#NAME?</v>
      </c>
      <c r="AO69" s="186" t="e">
        <f ca="1">_xll.ohRangeRetrieveError(AN69)</f>
        <v>#NAME?</v>
      </c>
    </row>
    <row r="70" spans="1:41" x14ac:dyDescent="0.2">
      <c r="A70" s="329"/>
      <c r="B70" s="328">
        <v>67</v>
      </c>
      <c r="C70" s="327" t="b">
        <v>0</v>
      </c>
      <c r="D70" s="44" t="e">
        <f ca="1"/>
        <v>#NAME?</v>
      </c>
      <c r="E70" s="326" t="e">
        <f t="shared" ca="1" si="6"/>
        <v>#NAME?</v>
      </c>
      <c r="F70" s="325" t="e">
        <f ca="1">_xll.qlSimpleQuote(Trigger,E70,ObjectOverwrite,Permanent,PriceTickValue)</f>
        <v>#NAME?</v>
      </c>
      <c r="G70" s="310" t="e">
        <f ca="1">_xll.ohRangeRetrieveError(F70)</f>
        <v>#NAME?</v>
      </c>
      <c r="H70" s="43"/>
      <c r="AH70" s="329"/>
      <c r="AI70" s="328">
        <v>64</v>
      </c>
      <c r="AJ70" s="44" t="b">
        <v>0</v>
      </c>
      <c r="AK70" s="44" t="e">
        <f ca="1"/>
        <v>#NAME?</v>
      </c>
      <c r="AL70" s="392" t="e">
        <f t="shared" ca="1" si="4"/>
        <v>#NAME?</v>
      </c>
      <c r="AM70" s="393" t="e">
        <f t="shared" ca="1" si="5"/>
        <v>#NAME?</v>
      </c>
      <c r="AN70" s="392" t="e">
        <f ca="1">_xll.qlFuturesConvAdjustmentQuote($AM70,IborIndex,$AK70,$AL70,Volatility,MeanReversion,Permanent,Trigger,ObjectOverwrite)</f>
        <v>#NAME?</v>
      </c>
      <c r="AO70" s="186" t="e">
        <f ca="1">_xll.ohRangeRetrieveError(AN70)</f>
        <v>#NAME?</v>
      </c>
    </row>
    <row r="71" spans="1:41" x14ac:dyDescent="0.2">
      <c r="A71" s="329"/>
      <c r="B71" s="328">
        <v>68</v>
      </c>
      <c r="C71" s="327" t="b">
        <v>0</v>
      </c>
      <c r="D71" s="44" t="e">
        <f ca="1"/>
        <v>#NAME?</v>
      </c>
      <c r="E71" s="326" t="e">
        <f t="shared" ca="1" si="6"/>
        <v>#NAME?</v>
      </c>
      <c r="F71" s="325" t="e">
        <f ca="1">_xll.qlSimpleQuote(Trigger,E71,ObjectOverwrite,Permanent,PriceTickValue)</f>
        <v>#NAME?</v>
      </c>
      <c r="G71" s="310" t="e">
        <f ca="1">_xll.ohRangeRetrieveError(F71)</f>
        <v>#NAME?</v>
      </c>
      <c r="H71" s="43"/>
      <c r="AH71" s="329"/>
      <c r="AI71" s="328">
        <v>65</v>
      </c>
      <c r="AJ71" s="44" t="b">
        <v>0</v>
      </c>
      <c r="AK71" s="44" t="e">
        <f ca="1"/>
        <v>#NAME?</v>
      </c>
      <c r="AL71" s="392" t="e">
        <f t="shared" ref="AL71:AL102" ca="1" si="7">Currency&amp;"FUT"&amp;$AN$4&amp;$AK71&amp;QuoteSuffix</f>
        <v>#NAME?</v>
      </c>
      <c r="AM71" s="393" t="e">
        <f t="shared" ref="AM71:AM102" ca="1" si="8">Currency&amp;"FUT"&amp;$AN$4&amp;$AK71&amp;"ConvAdj"&amp;QuoteSuffix</f>
        <v>#NAME?</v>
      </c>
      <c r="AN71" s="392" t="e">
        <f ca="1">_xll.qlFuturesConvAdjustmentQuote($AM71,IborIndex,$AK71,$AL71,Volatility,MeanReversion,Permanent,Trigger,ObjectOverwrite)</f>
        <v>#NAME?</v>
      </c>
      <c r="AO71" s="186" t="e">
        <f ca="1">_xll.ohRangeRetrieveError(AN71)</f>
        <v>#NAME?</v>
      </c>
    </row>
    <row r="72" spans="1:41" x14ac:dyDescent="0.2">
      <c r="A72" s="329"/>
      <c r="B72" s="328">
        <v>69</v>
      </c>
      <c r="C72" s="327" t="b">
        <v>0</v>
      </c>
      <c r="D72" s="44" t="e">
        <f ca="1"/>
        <v>#NAME?</v>
      </c>
      <c r="E72" s="326" t="e">
        <f t="shared" ca="1" si="6"/>
        <v>#NAME?</v>
      </c>
      <c r="F72" s="325" t="e">
        <f ca="1">_xll.qlSimpleQuote(Trigger,E72,ObjectOverwrite,Permanent,PriceTickValue)</f>
        <v>#NAME?</v>
      </c>
      <c r="G72" s="310" t="e">
        <f ca="1">_xll.ohRangeRetrieveError(F72)</f>
        <v>#NAME?</v>
      </c>
      <c r="H72" s="43"/>
      <c r="AH72" s="329"/>
      <c r="AI72" s="328">
        <v>66</v>
      </c>
      <c r="AJ72" s="44" t="b">
        <v>0</v>
      </c>
      <c r="AK72" s="44" t="e">
        <f ca="1"/>
        <v>#NAME?</v>
      </c>
      <c r="AL72" s="392" t="e">
        <f t="shared" ca="1" si="7"/>
        <v>#NAME?</v>
      </c>
      <c r="AM72" s="393" t="e">
        <f t="shared" ca="1" si="8"/>
        <v>#NAME?</v>
      </c>
      <c r="AN72" s="392" t="e">
        <f ca="1">_xll.qlFuturesConvAdjustmentQuote($AM72,IborIndex,$AK72,$AL72,Volatility,MeanReversion,Permanent,Trigger,ObjectOverwrite)</f>
        <v>#NAME?</v>
      </c>
      <c r="AO72" s="186" t="e">
        <f ca="1">_xll.ohRangeRetrieveError(AN72)</f>
        <v>#NAME?</v>
      </c>
    </row>
    <row r="73" spans="1:41" x14ac:dyDescent="0.2">
      <c r="A73" s="329"/>
      <c r="B73" s="328">
        <v>70</v>
      </c>
      <c r="C73" s="327" t="b">
        <v>0</v>
      </c>
      <c r="D73" s="44" t="e">
        <f ca="1"/>
        <v>#NAME?</v>
      </c>
      <c r="E73" s="326" t="e">
        <f t="shared" ca="1" si="6"/>
        <v>#NAME?</v>
      </c>
      <c r="F73" s="325" t="e">
        <f ca="1">_xll.qlSimpleQuote(Trigger,E73,ObjectOverwrite,Permanent,PriceTickValue)</f>
        <v>#NAME?</v>
      </c>
      <c r="G73" s="310" t="e">
        <f ca="1">_xll.ohRangeRetrieveError(F73)</f>
        <v>#NAME?</v>
      </c>
      <c r="H73" s="43"/>
      <c r="AH73" s="329"/>
      <c r="AI73" s="328">
        <v>67</v>
      </c>
      <c r="AJ73" s="44" t="b">
        <v>0</v>
      </c>
      <c r="AK73" s="44" t="e">
        <f ca="1"/>
        <v>#NAME?</v>
      </c>
      <c r="AL73" s="392" t="e">
        <f t="shared" ca="1" si="7"/>
        <v>#NAME?</v>
      </c>
      <c r="AM73" s="393" t="e">
        <f t="shared" ca="1" si="8"/>
        <v>#NAME?</v>
      </c>
      <c r="AN73" s="392" t="e">
        <f ca="1">_xll.qlFuturesConvAdjustmentQuote($AM73,IborIndex,$AK73,$AL73,Volatility,MeanReversion,Permanent,Trigger,ObjectOverwrite)</f>
        <v>#NAME?</v>
      </c>
      <c r="AO73" s="186" t="e">
        <f ca="1">_xll.ohRangeRetrieveError(AN73)</f>
        <v>#NAME?</v>
      </c>
    </row>
    <row r="74" spans="1:41" x14ac:dyDescent="0.2">
      <c r="A74" s="329"/>
      <c r="B74" s="328">
        <v>71</v>
      </c>
      <c r="C74" s="327" t="b">
        <v>0</v>
      </c>
      <c r="D74" s="44" t="e">
        <f ca="1"/>
        <v>#NAME?</v>
      </c>
      <c r="E74" s="326" t="e">
        <f t="shared" ca="1" si="6"/>
        <v>#NAME?</v>
      </c>
      <c r="F74" s="325" t="e">
        <f ca="1">_xll.qlSimpleQuote(Trigger,E74,ObjectOverwrite,Permanent,PriceTickValue)</f>
        <v>#NAME?</v>
      </c>
      <c r="G74" s="310" t="e">
        <f ca="1">_xll.ohRangeRetrieveError(F74)</f>
        <v>#NAME?</v>
      </c>
      <c r="H74" s="43"/>
      <c r="AH74" s="329"/>
      <c r="AI74" s="328">
        <v>68</v>
      </c>
      <c r="AJ74" s="44" t="b">
        <v>0</v>
      </c>
      <c r="AK74" s="44" t="e">
        <f ca="1"/>
        <v>#NAME?</v>
      </c>
      <c r="AL74" s="392" t="e">
        <f t="shared" ca="1" si="7"/>
        <v>#NAME?</v>
      </c>
      <c r="AM74" s="393" t="e">
        <f t="shared" ca="1" si="8"/>
        <v>#NAME?</v>
      </c>
      <c r="AN74" s="392" t="e">
        <f ca="1">_xll.qlFuturesConvAdjustmentQuote($AM74,IborIndex,$AK74,$AL74,Volatility,MeanReversion,Permanent,Trigger,ObjectOverwrite)</f>
        <v>#NAME?</v>
      </c>
      <c r="AO74" s="186" t="e">
        <f ca="1">_xll.ohRangeRetrieveError(AN74)</f>
        <v>#NAME?</v>
      </c>
    </row>
    <row r="75" spans="1:41" x14ac:dyDescent="0.2">
      <c r="A75" s="329"/>
      <c r="B75" s="328">
        <v>72</v>
      </c>
      <c r="C75" s="327" t="b">
        <v>0</v>
      </c>
      <c r="D75" s="44" t="e">
        <f ca="1"/>
        <v>#NAME?</v>
      </c>
      <c r="E75" s="326" t="e">
        <f t="shared" ca="1" si="6"/>
        <v>#NAME?</v>
      </c>
      <c r="F75" s="325" t="e">
        <f ca="1">_xll.qlSimpleQuote(Trigger,E75,ObjectOverwrite,Permanent,PriceTickValue)</f>
        <v>#NAME?</v>
      </c>
      <c r="G75" s="310" t="e">
        <f ca="1">_xll.ohRangeRetrieveError(F75)</f>
        <v>#NAME?</v>
      </c>
      <c r="H75" s="43"/>
      <c r="AH75" s="329"/>
      <c r="AI75" s="328">
        <v>69</v>
      </c>
      <c r="AJ75" s="44" t="b">
        <v>0</v>
      </c>
      <c r="AK75" s="44" t="e">
        <f ca="1"/>
        <v>#NAME?</v>
      </c>
      <c r="AL75" s="392" t="e">
        <f t="shared" ca="1" si="7"/>
        <v>#NAME?</v>
      </c>
      <c r="AM75" s="393" t="e">
        <f t="shared" ca="1" si="8"/>
        <v>#NAME?</v>
      </c>
      <c r="AN75" s="392" t="e">
        <f ca="1">_xll.qlFuturesConvAdjustmentQuote($AM75,IborIndex,$AK75,$AL75,Volatility,MeanReversion,Permanent,Trigger,ObjectOverwrite)</f>
        <v>#NAME?</v>
      </c>
      <c r="AO75" s="186" t="e">
        <f ca="1">_xll.ohRangeRetrieveError(AN75)</f>
        <v>#NAME?</v>
      </c>
    </row>
    <row r="76" spans="1:41" x14ac:dyDescent="0.2">
      <c r="A76" s="329"/>
      <c r="B76" s="328">
        <v>73</v>
      </c>
      <c r="C76" s="327" t="b">
        <v>0</v>
      </c>
      <c r="D76" s="44" t="e">
        <f ca="1"/>
        <v>#NAME?</v>
      </c>
      <c r="E76" s="326" t="e">
        <f t="shared" ca="1" si="6"/>
        <v>#NAME?</v>
      </c>
      <c r="F76" s="325" t="e">
        <f ca="1">_xll.qlSimpleQuote(Trigger,E76,ObjectOverwrite,Permanent,PriceTickValue)</f>
        <v>#NAME?</v>
      </c>
      <c r="G76" s="310" t="e">
        <f ca="1">_xll.ohRangeRetrieveError(F76)</f>
        <v>#NAME?</v>
      </c>
      <c r="H76" s="43"/>
      <c r="AH76" s="329"/>
      <c r="AI76" s="328">
        <v>70</v>
      </c>
      <c r="AJ76" s="44" t="b">
        <v>0</v>
      </c>
      <c r="AK76" s="44" t="e">
        <f ca="1"/>
        <v>#NAME?</v>
      </c>
      <c r="AL76" s="392" t="e">
        <f t="shared" ca="1" si="7"/>
        <v>#NAME?</v>
      </c>
      <c r="AM76" s="393" t="e">
        <f t="shared" ca="1" si="8"/>
        <v>#NAME?</v>
      </c>
      <c r="AN76" s="392" t="e">
        <f ca="1">_xll.qlFuturesConvAdjustmentQuote($AM76,IborIndex,$AK76,$AL76,Volatility,MeanReversion,Permanent,Trigger,ObjectOverwrite)</f>
        <v>#NAME?</v>
      </c>
      <c r="AO76" s="186" t="e">
        <f ca="1">_xll.ohRangeRetrieveError(AN76)</f>
        <v>#NAME?</v>
      </c>
    </row>
    <row r="77" spans="1:41" x14ac:dyDescent="0.2">
      <c r="A77" s="329"/>
      <c r="B77" s="328">
        <v>74</v>
      </c>
      <c r="C77" s="327" t="b">
        <v>0</v>
      </c>
      <c r="D77" s="44" t="e">
        <f ca="1"/>
        <v>#NAME?</v>
      </c>
      <c r="E77" s="326" t="e">
        <f t="shared" ca="1" si="6"/>
        <v>#NAME?</v>
      </c>
      <c r="F77" s="325" t="e">
        <f ca="1">_xll.qlSimpleQuote(Trigger,E77,ObjectOverwrite,Permanent,PriceTickValue)</f>
        <v>#NAME?</v>
      </c>
      <c r="G77" s="310" t="e">
        <f ca="1">_xll.ohRangeRetrieveError(F77)</f>
        <v>#NAME?</v>
      </c>
      <c r="H77" s="43"/>
      <c r="AH77" s="329"/>
      <c r="AI77" s="328">
        <v>71</v>
      </c>
      <c r="AJ77" s="44" t="b">
        <v>0</v>
      </c>
      <c r="AK77" s="44" t="e">
        <f ca="1"/>
        <v>#NAME?</v>
      </c>
      <c r="AL77" s="392" t="e">
        <f t="shared" ca="1" si="7"/>
        <v>#NAME?</v>
      </c>
      <c r="AM77" s="393" t="e">
        <f t="shared" ca="1" si="8"/>
        <v>#NAME?</v>
      </c>
      <c r="AN77" s="392" t="e">
        <f ca="1">_xll.qlFuturesConvAdjustmentQuote($AM77,IborIndex,$AK77,$AL77,Volatility,MeanReversion,Permanent,Trigger,ObjectOverwrite)</f>
        <v>#NAME?</v>
      </c>
      <c r="AO77" s="186" t="e">
        <f ca="1">_xll.ohRangeRetrieveError(AN77)</f>
        <v>#NAME?</v>
      </c>
    </row>
    <row r="78" spans="1:41" x14ac:dyDescent="0.2">
      <c r="A78" s="329"/>
      <c r="B78" s="328">
        <v>75</v>
      </c>
      <c r="C78" s="327" t="b">
        <v>0</v>
      </c>
      <c r="D78" s="44" t="e">
        <f ca="1"/>
        <v>#NAME?</v>
      </c>
      <c r="E78" s="326" t="e">
        <f t="shared" ca="1" si="6"/>
        <v>#NAME?</v>
      </c>
      <c r="F78" s="325" t="e">
        <f ca="1">_xll.qlSimpleQuote(Trigger,E78,ObjectOverwrite,Permanent,PriceTickValue)</f>
        <v>#NAME?</v>
      </c>
      <c r="G78" s="310" t="e">
        <f ca="1">_xll.ohRangeRetrieveError(F78)</f>
        <v>#NAME?</v>
      </c>
      <c r="H78" s="43"/>
      <c r="AH78" s="329"/>
      <c r="AI78" s="328">
        <v>72</v>
      </c>
      <c r="AJ78" s="44" t="b">
        <v>0</v>
      </c>
      <c r="AK78" s="44" t="e">
        <f ca="1"/>
        <v>#NAME?</v>
      </c>
      <c r="AL78" s="392" t="e">
        <f t="shared" ca="1" si="7"/>
        <v>#NAME?</v>
      </c>
      <c r="AM78" s="393" t="e">
        <f t="shared" ca="1" si="8"/>
        <v>#NAME?</v>
      </c>
      <c r="AN78" s="392" t="e">
        <f ca="1">_xll.qlFuturesConvAdjustmentQuote($AM78,IborIndex,$AK78,$AL78,Volatility,MeanReversion,Permanent,Trigger,ObjectOverwrite)</f>
        <v>#NAME?</v>
      </c>
      <c r="AO78" s="186" t="e">
        <f ca="1">_xll.ohRangeRetrieveError(AN78)</f>
        <v>#NAME?</v>
      </c>
    </row>
    <row r="79" spans="1:41" x14ac:dyDescent="0.2">
      <c r="A79" s="329"/>
      <c r="B79" s="328">
        <v>76</v>
      </c>
      <c r="C79" s="327" t="b">
        <v>0</v>
      </c>
      <c r="D79" s="44" t="e">
        <f ca="1"/>
        <v>#NAME?</v>
      </c>
      <c r="E79" s="326" t="e">
        <f t="shared" ca="1" si="6"/>
        <v>#NAME?</v>
      </c>
      <c r="F79" s="325" t="e">
        <f ca="1">_xll.qlSimpleQuote(Trigger,E79,ObjectOverwrite,Permanent,PriceTickValue)</f>
        <v>#NAME?</v>
      </c>
      <c r="G79" s="310" t="e">
        <f ca="1">_xll.ohRangeRetrieveError(F79)</f>
        <v>#NAME?</v>
      </c>
      <c r="H79" s="43"/>
      <c r="AH79" s="329"/>
      <c r="AI79" s="328">
        <v>73</v>
      </c>
      <c r="AJ79" s="44" t="b">
        <v>0</v>
      </c>
      <c r="AK79" s="44" t="e">
        <f ca="1"/>
        <v>#NAME?</v>
      </c>
      <c r="AL79" s="392" t="e">
        <f t="shared" ca="1" si="7"/>
        <v>#NAME?</v>
      </c>
      <c r="AM79" s="393" t="e">
        <f t="shared" ca="1" si="8"/>
        <v>#NAME?</v>
      </c>
      <c r="AN79" s="392" t="e">
        <f ca="1">_xll.qlFuturesConvAdjustmentQuote($AM79,IborIndex,$AK79,$AL79,Volatility,MeanReversion,Permanent,Trigger,ObjectOverwrite)</f>
        <v>#NAME?</v>
      </c>
      <c r="AO79" s="186" t="e">
        <f ca="1">_xll.ohRangeRetrieveError(AN79)</f>
        <v>#NAME?</v>
      </c>
    </row>
    <row r="80" spans="1:41" x14ac:dyDescent="0.2">
      <c r="A80" s="329"/>
      <c r="B80" s="328">
        <v>77</v>
      </c>
      <c r="C80" s="327" t="b">
        <v>0</v>
      </c>
      <c r="D80" s="44" t="e">
        <f ca="1"/>
        <v>#NAME?</v>
      </c>
      <c r="E80" s="326" t="e">
        <f t="shared" ca="1" si="6"/>
        <v>#NAME?</v>
      </c>
      <c r="F80" s="325" t="e">
        <f ca="1">_xll.qlSimpleQuote(Trigger,E80,ObjectOverwrite,Permanent,PriceTickValue)</f>
        <v>#NAME?</v>
      </c>
      <c r="G80" s="310" t="e">
        <f ca="1">_xll.ohRangeRetrieveError(F80)</f>
        <v>#NAME?</v>
      </c>
      <c r="H80" s="43"/>
      <c r="AH80" s="329"/>
      <c r="AI80" s="328">
        <v>74</v>
      </c>
      <c r="AJ80" s="44" t="b">
        <v>0</v>
      </c>
      <c r="AK80" s="44" t="e">
        <f ca="1"/>
        <v>#NAME?</v>
      </c>
      <c r="AL80" s="392" t="e">
        <f t="shared" ca="1" si="7"/>
        <v>#NAME?</v>
      </c>
      <c r="AM80" s="393" t="e">
        <f t="shared" ca="1" si="8"/>
        <v>#NAME?</v>
      </c>
      <c r="AN80" s="392" t="e">
        <f ca="1">_xll.qlFuturesConvAdjustmentQuote($AM80,IborIndex,$AK80,$AL80,Volatility,MeanReversion,Permanent,Trigger,ObjectOverwrite)</f>
        <v>#NAME?</v>
      </c>
      <c r="AO80" s="186" t="e">
        <f ca="1">_xll.ohRangeRetrieveError(AN80)</f>
        <v>#NAME?</v>
      </c>
    </row>
    <row r="81" spans="1:41" x14ac:dyDescent="0.2">
      <c r="A81" s="329"/>
      <c r="B81" s="328">
        <v>78</v>
      </c>
      <c r="C81" s="327" t="b">
        <v>0</v>
      </c>
      <c r="D81" s="44" t="e">
        <f ca="1"/>
        <v>#NAME?</v>
      </c>
      <c r="E81" s="326" t="e">
        <f t="shared" ca="1" si="6"/>
        <v>#NAME?</v>
      </c>
      <c r="F81" s="325" t="e">
        <f ca="1">_xll.qlSimpleQuote(Trigger,E81,ObjectOverwrite,Permanent,PriceTickValue)</f>
        <v>#NAME?</v>
      </c>
      <c r="G81" s="310" t="e">
        <f ca="1">_xll.ohRangeRetrieveError(F81)</f>
        <v>#NAME?</v>
      </c>
      <c r="H81" s="43"/>
      <c r="AH81" s="329"/>
      <c r="AI81" s="328">
        <v>75</v>
      </c>
      <c r="AJ81" s="44" t="b">
        <v>0</v>
      </c>
      <c r="AK81" s="44" t="e">
        <f ca="1"/>
        <v>#NAME?</v>
      </c>
      <c r="AL81" s="392" t="e">
        <f t="shared" ca="1" si="7"/>
        <v>#NAME?</v>
      </c>
      <c r="AM81" s="393" t="e">
        <f t="shared" ca="1" si="8"/>
        <v>#NAME?</v>
      </c>
      <c r="AN81" s="392" t="e">
        <f ca="1">_xll.qlFuturesConvAdjustmentQuote($AM81,IborIndex,$AK81,$AL81,Volatility,MeanReversion,Permanent,Trigger,ObjectOverwrite)</f>
        <v>#NAME?</v>
      </c>
      <c r="AO81" s="186" t="e">
        <f ca="1">_xll.ohRangeRetrieveError(AN81)</f>
        <v>#NAME?</v>
      </c>
    </row>
    <row r="82" spans="1:41" x14ac:dyDescent="0.2">
      <c r="A82" s="329"/>
      <c r="B82" s="328">
        <v>79</v>
      </c>
      <c r="C82" s="327" t="b">
        <v>0</v>
      </c>
      <c r="D82" s="44" t="e">
        <f ca="1"/>
        <v>#NAME?</v>
      </c>
      <c r="E82" s="326" t="e">
        <f t="shared" ca="1" si="6"/>
        <v>#NAME?</v>
      </c>
      <c r="F82" s="325" t="e">
        <f ca="1">_xll.qlSimpleQuote(Trigger,E82,ObjectOverwrite,Permanent,PriceTickValue)</f>
        <v>#NAME?</v>
      </c>
      <c r="G82" s="310" t="e">
        <f ca="1">_xll.ohRangeRetrieveError(F82)</f>
        <v>#NAME?</v>
      </c>
      <c r="H82" s="43"/>
      <c r="AH82" s="329"/>
      <c r="AI82" s="328">
        <v>76</v>
      </c>
      <c r="AJ82" s="44" t="b">
        <v>0</v>
      </c>
      <c r="AK82" s="44" t="e">
        <f ca="1"/>
        <v>#NAME?</v>
      </c>
      <c r="AL82" s="392" t="e">
        <f t="shared" ca="1" si="7"/>
        <v>#NAME?</v>
      </c>
      <c r="AM82" s="393" t="e">
        <f t="shared" ca="1" si="8"/>
        <v>#NAME?</v>
      </c>
      <c r="AN82" s="392" t="e">
        <f ca="1">_xll.qlFuturesConvAdjustmentQuote($AM82,IborIndex,$AK82,$AL82,Volatility,MeanReversion,Permanent,Trigger,ObjectOverwrite)</f>
        <v>#NAME?</v>
      </c>
      <c r="AO82" s="186" t="e">
        <f ca="1">_xll.ohRangeRetrieveError(AN82)</f>
        <v>#NAME?</v>
      </c>
    </row>
    <row r="83" spans="1:41" x14ac:dyDescent="0.2">
      <c r="A83" s="329"/>
      <c r="B83" s="328">
        <v>80</v>
      </c>
      <c r="C83" s="327" t="b">
        <v>0</v>
      </c>
      <c r="D83" s="44" t="e">
        <f ca="1"/>
        <v>#NAME?</v>
      </c>
      <c r="E83" s="326" t="e">
        <f t="shared" ca="1" si="6"/>
        <v>#NAME?</v>
      </c>
      <c r="F83" s="325" t="e">
        <f ca="1">_xll.qlSimpleQuote(Trigger,E83,ObjectOverwrite,Permanent,PriceTickValue)</f>
        <v>#NAME?</v>
      </c>
      <c r="G83" s="310" t="e">
        <f ca="1">_xll.ohRangeRetrieveError(F83)</f>
        <v>#NAME?</v>
      </c>
      <c r="H83" s="43"/>
      <c r="AH83" s="329"/>
      <c r="AI83" s="328">
        <v>77</v>
      </c>
      <c r="AJ83" s="44" t="b">
        <v>0</v>
      </c>
      <c r="AK83" s="44" t="e">
        <f ca="1"/>
        <v>#NAME?</v>
      </c>
      <c r="AL83" s="392" t="e">
        <f t="shared" ca="1" si="7"/>
        <v>#NAME?</v>
      </c>
      <c r="AM83" s="393" t="e">
        <f t="shared" ca="1" si="8"/>
        <v>#NAME?</v>
      </c>
      <c r="AN83" s="392" t="e">
        <f ca="1">_xll.qlFuturesConvAdjustmentQuote($AM83,IborIndex,$AK83,$AL83,Volatility,MeanReversion,Permanent,Trigger,ObjectOverwrite)</f>
        <v>#NAME?</v>
      </c>
      <c r="AO83" s="186" t="e">
        <f ca="1">_xll.ohRangeRetrieveError(AN83)</f>
        <v>#NAME?</v>
      </c>
    </row>
    <row r="84" spans="1:41" x14ac:dyDescent="0.2">
      <c r="A84" s="329"/>
      <c r="B84" s="328">
        <v>81</v>
      </c>
      <c r="C84" s="327" t="b">
        <v>0</v>
      </c>
      <c r="D84" s="44" t="e">
        <f ca="1"/>
        <v>#NAME?</v>
      </c>
      <c r="E84" s="326" t="e">
        <f t="shared" ca="1" si="6"/>
        <v>#NAME?</v>
      </c>
      <c r="F84" s="325" t="e">
        <f ca="1">_xll.qlSimpleQuote(Trigger,E84,ObjectOverwrite,Permanent,PriceTickValue)</f>
        <v>#NAME?</v>
      </c>
      <c r="G84" s="310" t="e">
        <f ca="1">_xll.ohRangeRetrieveError(F84)</f>
        <v>#NAME?</v>
      </c>
      <c r="H84" s="43"/>
      <c r="AH84" s="329"/>
      <c r="AI84" s="328">
        <v>78</v>
      </c>
      <c r="AJ84" s="44" t="b">
        <v>0</v>
      </c>
      <c r="AK84" s="44" t="e">
        <f ca="1"/>
        <v>#NAME?</v>
      </c>
      <c r="AL84" s="392" t="e">
        <f t="shared" ca="1" si="7"/>
        <v>#NAME?</v>
      </c>
      <c r="AM84" s="393" t="e">
        <f t="shared" ca="1" si="8"/>
        <v>#NAME?</v>
      </c>
      <c r="AN84" s="392" t="e">
        <f ca="1">_xll.qlFuturesConvAdjustmentQuote($AM84,IborIndex,$AK84,$AL84,Volatility,MeanReversion,Permanent,Trigger,ObjectOverwrite)</f>
        <v>#NAME?</v>
      </c>
      <c r="AO84" s="186" t="e">
        <f ca="1">_xll.ohRangeRetrieveError(AN84)</f>
        <v>#NAME?</v>
      </c>
    </row>
    <row r="85" spans="1:41" x14ac:dyDescent="0.2">
      <c r="A85" s="329"/>
      <c r="B85" s="328">
        <v>82</v>
      </c>
      <c r="C85" s="327" t="b">
        <v>0</v>
      </c>
      <c r="D85" s="44" t="e">
        <f ca="1"/>
        <v>#NAME?</v>
      </c>
      <c r="E85" s="326" t="e">
        <f t="shared" ca="1" si="6"/>
        <v>#NAME?</v>
      </c>
      <c r="F85" s="325" t="e">
        <f ca="1">_xll.qlSimpleQuote(Trigger,E85,ObjectOverwrite,Permanent,PriceTickValue)</f>
        <v>#NAME?</v>
      </c>
      <c r="G85" s="310" t="e">
        <f ca="1">_xll.ohRangeRetrieveError(F85)</f>
        <v>#NAME?</v>
      </c>
      <c r="H85" s="43"/>
      <c r="AH85" s="329"/>
      <c r="AI85" s="328">
        <v>79</v>
      </c>
      <c r="AJ85" s="44" t="b">
        <v>0</v>
      </c>
      <c r="AK85" s="44" t="e">
        <f ca="1"/>
        <v>#NAME?</v>
      </c>
      <c r="AL85" s="392" t="e">
        <f t="shared" ca="1" si="7"/>
        <v>#NAME?</v>
      </c>
      <c r="AM85" s="393" t="e">
        <f t="shared" ca="1" si="8"/>
        <v>#NAME?</v>
      </c>
      <c r="AN85" s="392" t="e">
        <f ca="1">_xll.qlFuturesConvAdjustmentQuote($AM85,IborIndex,$AK85,$AL85,Volatility,MeanReversion,Permanent,Trigger,ObjectOverwrite)</f>
        <v>#NAME?</v>
      </c>
      <c r="AO85" s="186" t="e">
        <f ca="1">_xll.ohRangeRetrieveError(AN85)</f>
        <v>#NAME?</v>
      </c>
    </row>
    <row r="86" spans="1:41" x14ac:dyDescent="0.2">
      <c r="A86" s="329"/>
      <c r="B86" s="328">
        <v>83</v>
      </c>
      <c r="C86" s="327" t="b">
        <v>0</v>
      </c>
      <c r="D86" s="44" t="e">
        <f ca="1"/>
        <v>#NAME?</v>
      </c>
      <c r="E86" s="326" t="e">
        <f t="shared" ca="1" si="6"/>
        <v>#NAME?</v>
      </c>
      <c r="F86" s="325" t="e">
        <f ca="1">_xll.qlSimpleQuote(Trigger,E86,ObjectOverwrite,Permanent,PriceTickValue)</f>
        <v>#NAME?</v>
      </c>
      <c r="G86" s="310" t="e">
        <f ca="1">_xll.ohRangeRetrieveError(F86)</f>
        <v>#NAME?</v>
      </c>
      <c r="H86" s="43"/>
      <c r="AH86" s="329"/>
      <c r="AI86" s="328">
        <v>80</v>
      </c>
      <c r="AJ86" s="44" t="b">
        <v>0</v>
      </c>
      <c r="AK86" s="44" t="e">
        <f ca="1"/>
        <v>#NAME?</v>
      </c>
      <c r="AL86" s="392" t="e">
        <f t="shared" ca="1" si="7"/>
        <v>#NAME?</v>
      </c>
      <c r="AM86" s="393" t="e">
        <f t="shared" ca="1" si="8"/>
        <v>#NAME?</v>
      </c>
      <c r="AN86" s="392" t="e">
        <f ca="1">_xll.qlFuturesConvAdjustmentQuote($AM86,IborIndex,$AK86,$AL86,Volatility,MeanReversion,Permanent,Trigger,ObjectOverwrite)</f>
        <v>#NAME?</v>
      </c>
      <c r="AO86" s="186" t="e">
        <f ca="1">_xll.ohRangeRetrieveError(AN86)</f>
        <v>#NAME?</v>
      </c>
    </row>
    <row r="87" spans="1:41" x14ac:dyDescent="0.2">
      <c r="A87" s="329"/>
      <c r="B87" s="328">
        <v>84</v>
      </c>
      <c r="C87" s="327" t="b">
        <v>0</v>
      </c>
      <c r="D87" s="44" t="e">
        <f ca="1"/>
        <v>#NAME?</v>
      </c>
      <c r="E87" s="326" t="e">
        <f t="shared" ca="1" si="6"/>
        <v>#NAME?</v>
      </c>
      <c r="F87" s="325" t="e">
        <f ca="1">_xll.qlSimpleQuote(Trigger,E87,ObjectOverwrite,Permanent,PriceTickValue)</f>
        <v>#NAME?</v>
      </c>
      <c r="G87" s="310" t="e">
        <f ca="1">_xll.ohRangeRetrieveError(F87)</f>
        <v>#NAME?</v>
      </c>
      <c r="H87" s="43"/>
      <c r="AH87" s="329"/>
      <c r="AI87" s="328">
        <v>81</v>
      </c>
      <c r="AJ87" s="44" t="b">
        <v>0</v>
      </c>
      <c r="AK87" s="44" t="e">
        <f ca="1"/>
        <v>#NAME?</v>
      </c>
      <c r="AL87" s="392" t="e">
        <f t="shared" ca="1" si="7"/>
        <v>#NAME?</v>
      </c>
      <c r="AM87" s="393" t="e">
        <f t="shared" ca="1" si="8"/>
        <v>#NAME?</v>
      </c>
      <c r="AN87" s="392" t="e">
        <f ca="1">_xll.qlFuturesConvAdjustmentQuote($AM87,IborIndex,$AK87,$AL87,Volatility,MeanReversion,Permanent,Trigger,ObjectOverwrite)</f>
        <v>#NAME?</v>
      </c>
      <c r="AO87" s="186" t="e">
        <f ca="1">_xll.ohRangeRetrieveError(AN87)</f>
        <v>#NAME?</v>
      </c>
    </row>
    <row r="88" spans="1:41" x14ac:dyDescent="0.2">
      <c r="A88" s="329"/>
      <c r="B88" s="328">
        <v>85</v>
      </c>
      <c r="C88" s="327" t="b">
        <v>0</v>
      </c>
      <c r="D88" s="44" t="e">
        <f ca="1"/>
        <v>#NAME?</v>
      </c>
      <c r="E88" s="326" t="e">
        <f t="shared" ca="1" si="6"/>
        <v>#NAME?</v>
      </c>
      <c r="F88" s="325" t="e">
        <f ca="1">_xll.qlSimpleQuote(Trigger,E88,ObjectOverwrite,Permanent,PriceTickValue)</f>
        <v>#NAME?</v>
      </c>
      <c r="G88" s="310" t="e">
        <f ca="1">_xll.ohRangeRetrieveError(F88)</f>
        <v>#NAME?</v>
      </c>
      <c r="H88" s="43"/>
      <c r="AH88" s="329"/>
      <c r="AI88" s="328">
        <v>82</v>
      </c>
      <c r="AJ88" s="44" t="b">
        <v>0</v>
      </c>
      <c r="AK88" s="44" t="e">
        <f ca="1"/>
        <v>#NAME?</v>
      </c>
      <c r="AL88" s="392" t="e">
        <f t="shared" ca="1" si="7"/>
        <v>#NAME?</v>
      </c>
      <c r="AM88" s="393" t="e">
        <f t="shared" ca="1" si="8"/>
        <v>#NAME?</v>
      </c>
      <c r="AN88" s="392" t="e">
        <f ca="1">_xll.qlFuturesConvAdjustmentQuote($AM88,IborIndex,$AK88,$AL88,Volatility,MeanReversion,Permanent,Trigger,ObjectOverwrite)</f>
        <v>#NAME?</v>
      </c>
      <c r="AO88" s="186" t="e">
        <f ca="1">_xll.ohRangeRetrieveError(AN88)</f>
        <v>#NAME?</v>
      </c>
    </row>
    <row r="89" spans="1:41" x14ac:dyDescent="0.2">
      <c r="A89" s="329"/>
      <c r="B89" s="328">
        <v>86</v>
      </c>
      <c r="C89" s="327" t="b">
        <v>0</v>
      </c>
      <c r="D89" s="44" t="e">
        <f ca="1"/>
        <v>#NAME?</v>
      </c>
      <c r="E89" s="326" t="e">
        <f t="shared" ca="1" si="6"/>
        <v>#NAME?</v>
      </c>
      <c r="F89" s="325" t="e">
        <f ca="1">_xll.qlSimpleQuote(Trigger,E89,ObjectOverwrite,Permanent,PriceTickValue)</f>
        <v>#NAME?</v>
      </c>
      <c r="G89" s="310" t="e">
        <f ca="1">_xll.ohRangeRetrieveError(F89)</f>
        <v>#NAME?</v>
      </c>
      <c r="H89" s="43"/>
      <c r="AH89" s="329"/>
      <c r="AI89" s="328">
        <v>83</v>
      </c>
      <c r="AJ89" s="44" t="b">
        <v>0</v>
      </c>
      <c r="AK89" s="44" t="e">
        <f ca="1"/>
        <v>#NAME?</v>
      </c>
      <c r="AL89" s="392" t="e">
        <f t="shared" ca="1" si="7"/>
        <v>#NAME?</v>
      </c>
      <c r="AM89" s="393" t="e">
        <f t="shared" ca="1" si="8"/>
        <v>#NAME?</v>
      </c>
      <c r="AN89" s="392" t="e">
        <f ca="1">_xll.qlFuturesConvAdjustmentQuote($AM89,IborIndex,$AK89,$AL89,Volatility,MeanReversion,Permanent,Trigger,ObjectOverwrite)</f>
        <v>#NAME?</v>
      </c>
      <c r="AO89" s="186" t="e">
        <f ca="1">_xll.ohRangeRetrieveError(AN89)</f>
        <v>#NAME?</v>
      </c>
    </row>
    <row r="90" spans="1:41" x14ac:dyDescent="0.2">
      <c r="A90" s="329"/>
      <c r="B90" s="328">
        <v>87</v>
      </c>
      <c r="C90" s="327" t="b">
        <v>0</v>
      </c>
      <c r="D90" s="44" t="e">
        <f ca="1"/>
        <v>#NAME?</v>
      </c>
      <c r="E90" s="326" t="e">
        <f t="shared" ca="1" si="6"/>
        <v>#NAME?</v>
      </c>
      <c r="F90" s="325" t="e">
        <f ca="1">_xll.qlSimpleQuote(Trigger,E90,ObjectOverwrite,Permanent,PriceTickValue)</f>
        <v>#NAME?</v>
      </c>
      <c r="G90" s="310" t="e">
        <f ca="1">_xll.ohRangeRetrieveError(F90)</f>
        <v>#NAME?</v>
      </c>
      <c r="H90" s="43"/>
      <c r="AH90" s="329"/>
      <c r="AI90" s="328">
        <v>84</v>
      </c>
      <c r="AJ90" s="44" t="b">
        <v>0</v>
      </c>
      <c r="AK90" s="44" t="e">
        <f ca="1"/>
        <v>#NAME?</v>
      </c>
      <c r="AL90" s="392" t="e">
        <f t="shared" ca="1" si="7"/>
        <v>#NAME?</v>
      </c>
      <c r="AM90" s="393" t="e">
        <f t="shared" ca="1" si="8"/>
        <v>#NAME?</v>
      </c>
      <c r="AN90" s="392" t="e">
        <f ca="1">_xll.qlFuturesConvAdjustmentQuote($AM90,IborIndex,$AK90,$AL90,Volatility,MeanReversion,Permanent,Trigger,ObjectOverwrite)</f>
        <v>#NAME?</v>
      </c>
      <c r="AO90" s="186" t="e">
        <f ca="1">_xll.ohRangeRetrieveError(AN90)</f>
        <v>#NAME?</v>
      </c>
    </row>
    <row r="91" spans="1:41" x14ac:dyDescent="0.2">
      <c r="A91" s="329"/>
      <c r="B91" s="328">
        <v>88</v>
      </c>
      <c r="C91" s="327" t="b">
        <v>0</v>
      </c>
      <c r="D91" s="44" t="e">
        <f ca="1"/>
        <v>#NAME?</v>
      </c>
      <c r="E91" s="326" t="e">
        <f t="shared" ca="1" si="6"/>
        <v>#NAME?</v>
      </c>
      <c r="F91" s="325" t="e">
        <f ca="1">_xll.qlSimpleQuote(Trigger,E91,ObjectOverwrite,Permanent,PriceTickValue)</f>
        <v>#NAME?</v>
      </c>
      <c r="G91" s="310" t="e">
        <f ca="1">_xll.ohRangeRetrieveError(F91)</f>
        <v>#NAME?</v>
      </c>
      <c r="H91" s="43"/>
      <c r="AH91" s="329"/>
      <c r="AI91" s="328">
        <v>85</v>
      </c>
      <c r="AJ91" s="44" t="b">
        <v>0</v>
      </c>
      <c r="AK91" s="44" t="e">
        <f ca="1"/>
        <v>#NAME?</v>
      </c>
      <c r="AL91" s="392" t="e">
        <f t="shared" ca="1" si="7"/>
        <v>#NAME?</v>
      </c>
      <c r="AM91" s="393" t="e">
        <f t="shared" ca="1" si="8"/>
        <v>#NAME?</v>
      </c>
      <c r="AN91" s="392" t="e">
        <f ca="1">_xll.qlFuturesConvAdjustmentQuote($AM91,IborIndex,$AK91,$AL91,Volatility,MeanReversion,Permanent,Trigger,ObjectOverwrite)</f>
        <v>#NAME?</v>
      </c>
      <c r="AO91" s="186" t="e">
        <f ca="1">_xll.ohRangeRetrieveError(AN91)</f>
        <v>#NAME?</v>
      </c>
    </row>
    <row r="92" spans="1:41" x14ac:dyDescent="0.2">
      <c r="A92" s="329"/>
      <c r="B92" s="328">
        <v>89</v>
      </c>
      <c r="C92" s="327" t="b">
        <v>0</v>
      </c>
      <c r="D92" s="44" t="e">
        <f ca="1"/>
        <v>#NAME?</v>
      </c>
      <c r="E92" s="326" t="e">
        <f t="shared" ca="1" si="6"/>
        <v>#NAME?</v>
      </c>
      <c r="F92" s="325" t="e">
        <f ca="1">_xll.qlSimpleQuote(Trigger,E92,ObjectOverwrite,Permanent,PriceTickValue)</f>
        <v>#NAME?</v>
      </c>
      <c r="G92" s="310" t="e">
        <f ca="1">_xll.ohRangeRetrieveError(F92)</f>
        <v>#NAME?</v>
      </c>
      <c r="H92" s="43"/>
      <c r="AH92" s="329"/>
      <c r="AI92" s="328">
        <v>86</v>
      </c>
      <c r="AJ92" s="44" t="b">
        <v>0</v>
      </c>
      <c r="AK92" s="44" t="e">
        <f ca="1"/>
        <v>#NAME?</v>
      </c>
      <c r="AL92" s="392" t="e">
        <f t="shared" ca="1" si="7"/>
        <v>#NAME?</v>
      </c>
      <c r="AM92" s="393" t="e">
        <f t="shared" ca="1" si="8"/>
        <v>#NAME?</v>
      </c>
      <c r="AN92" s="392" t="e">
        <f ca="1">_xll.qlFuturesConvAdjustmentQuote($AM92,IborIndex,$AK92,$AL92,Volatility,MeanReversion,Permanent,Trigger,ObjectOverwrite)</f>
        <v>#NAME?</v>
      </c>
      <c r="AO92" s="186" t="e">
        <f ca="1">_xll.ohRangeRetrieveError(AN92)</f>
        <v>#NAME?</v>
      </c>
    </row>
    <row r="93" spans="1:41" x14ac:dyDescent="0.2">
      <c r="A93" s="329"/>
      <c r="B93" s="328">
        <v>90</v>
      </c>
      <c r="C93" s="327" t="b">
        <v>0</v>
      </c>
      <c r="D93" s="44" t="e">
        <f ca="1"/>
        <v>#NAME?</v>
      </c>
      <c r="E93" s="326" t="e">
        <f t="shared" ca="1" si="6"/>
        <v>#NAME?</v>
      </c>
      <c r="F93" s="325" t="e">
        <f ca="1">_xll.qlSimpleQuote(Trigger,E93,ObjectOverwrite,Permanent,PriceTickValue)</f>
        <v>#NAME?</v>
      </c>
      <c r="G93" s="310" t="e">
        <f ca="1">_xll.ohRangeRetrieveError(F93)</f>
        <v>#NAME?</v>
      </c>
      <c r="H93" s="43"/>
      <c r="AH93" s="329"/>
      <c r="AI93" s="328">
        <v>87</v>
      </c>
      <c r="AJ93" s="44" t="b">
        <v>0</v>
      </c>
      <c r="AK93" s="44" t="e">
        <f ca="1"/>
        <v>#NAME?</v>
      </c>
      <c r="AL93" s="392" t="e">
        <f t="shared" ca="1" si="7"/>
        <v>#NAME?</v>
      </c>
      <c r="AM93" s="393" t="e">
        <f t="shared" ca="1" si="8"/>
        <v>#NAME?</v>
      </c>
      <c r="AN93" s="392" t="e">
        <f ca="1">_xll.qlFuturesConvAdjustmentQuote($AM93,IborIndex,$AK93,$AL93,Volatility,MeanReversion,Permanent,Trigger,ObjectOverwrite)</f>
        <v>#NAME?</v>
      </c>
      <c r="AO93" s="186" t="e">
        <f ca="1">_xll.ohRangeRetrieveError(AN93)</f>
        <v>#NAME?</v>
      </c>
    </row>
    <row r="94" spans="1:41" x14ac:dyDescent="0.2">
      <c r="A94" s="329"/>
      <c r="B94" s="328">
        <v>91</v>
      </c>
      <c r="C94" s="327" t="b">
        <v>0</v>
      </c>
      <c r="D94" s="44" t="e">
        <f ca="1"/>
        <v>#NAME?</v>
      </c>
      <c r="E94" s="326" t="e">
        <f t="shared" ca="1" si="6"/>
        <v>#NAME?</v>
      </c>
      <c r="F94" s="325" t="e">
        <f ca="1">_xll.qlSimpleQuote(Trigger,E94,ObjectOverwrite,Permanent,PriceTickValue)</f>
        <v>#NAME?</v>
      </c>
      <c r="G94" s="310" t="e">
        <f ca="1">_xll.ohRangeRetrieveError(F94)</f>
        <v>#NAME?</v>
      </c>
      <c r="H94" s="43"/>
      <c r="AH94" s="329"/>
      <c r="AI94" s="328">
        <v>88</v>
      </c>
      <c r="AJ94" s="44" t="b">
        <v>0</v>
      </c>
      <c r="AK94" s="44" t="e">
        <f ca="1"/>
        <v>#NAME?</v>
      </c>
      <c r="AL94" s="392" t="e">
        <f t="shared" ca="1" si="7"/>
        <v>#NAME?</v>
      </c>
      <c r="AM94" s="393" t="e">
        <f t="shared" ca="1" si="8"/>
        <v>#NAME?</v>
      </c>
      <c r="AN94" s="392" t="e">
        <f ca="1">_xll.qlFuturesConvAdjustmentQuote($AM94,IborIndex,$AK94,$AL94,Volatility,MeanReversion,Permanent,Trigger,ObjectOverwrite)</f>
        <v>#NAME?</v>
      </c>
      <c r="AO94" s="186" t="e">
        <f ca="1">_xll.ohRangeRetrieveError(AN94)</f>
        <v>#NAME?</v>
      </c>
    </row>
    <row r="95" spans="1:41" x14ac:dyDescent="0.2">
      <c r="A95" s="329"/>
      <c r="B95" s="328">
        <v>92</v>
      </c>
      <c r="C95" s="327" t="b">
        <v>0</v>
      </c>
      <c r="D95" s="44" t="e">
        <f ca="1"/>
        <v>#NAME?</v>
      </c>
      <c r="E95" s="326" t="e">
        <f t="shared" ca="1" si="6"/>
        <v>#NAME?</v>
      </c>
      <c r="F95" s="325" t="e">
        <f ca="1">_xll.qlSimpleQuote(Trigger,E95,ObjectOverwrite,Permanent,PriceTickValue)</f>
        <v>#NAME?</v>
      </c>
      <c r="G95" s="310" t="e">
        <f ca="1">_xll.ohRangeRetrieveError(F95)</f>
        <v>#NAME?</v>
      </c>
      <c r="H95" s="43"/>
      <c r="AH95" s="329"/>
      <c r="AI95" s="328">
        <v>89</v>
      </c>
      <c r="AJ95" s="44" t="b">
        <v>0</v>
      </c>
      <c r="AK95" s="44" t="e">
        <f ca="1"/>
        <v>#NAME?</v>
      </c>
      <c r="AL95" s="392" t="e">
        <f t="shared" ca="1" si="7"/>
        <v>#NAME?</v>
      </c>
      <c r="AM95" s="393" t="e">
        <f t="shared" ca="1" si="8"/>
        <v>#NAME?</v>
      </c>
      <c r="AN95" s="392" t="e">
        <f ca="1">_xll.qlFuturesConvAdjustmentQuote($AM95,IborIndex,$AK95,$AL95,Volatility,MeanReversion,Permanent,Trigger,ObjectOverwrite)</f>
        <v>#NAME?</v>
      </c>
      <c r="AO95" s="186" t="e">
        <f ca="1">_xll.ohRangeRetrieveError(AN95)</f>
        <v>#NAME?</v>
      </c>
    </row>
    <row r="96" spans="1:41" x14ac:dyDescent="0.2">
      <c r="A96" s="329"/>
      <c r="B96" s="328">
        <v>93</v>
      </c>
      <c r="C96" s="327" t="b">
        <v>0</v>
      </c>
      <c r="D96" s="44" t="e">
        <f ca="1"/>
        <v>#NAME?</v>
      </c>
      <c r="E96" s="326" t="e">
        <f t="shared" ca="1" si="6"/>
        <v>#NAME?</v>
      </c>
      <c r="F96" s="325" t="e">
        <f ca="1">_xll.qlSimpleQuote(Trigger,E96,ObjectOverwrite,Permanent,PriceTickValue)</f>
        <v>#NAME?</v>
      </c>
      <c r="G96" s="310" t="e">
        <f ca="1">_xll.ohRangeRetrieveError(F96)</f>
        <v>#NAME?</v>
      </c>
      <c r="H96" s="43"/>
      <c r="AH96" s="329"/>
      <c r="AI96" s="328">
        <v>90</v>
      </c>
      <c r="AJ96" s="44" t="b">
        <v>0</v>
      </c>
      <c r="AK96" s="44" t="e">
        <f ca="1"/>
        <v>#NAME?</v>
      </c>
      <c r="AL96" s="392" t="e">
        <f t="shared" ca="1" si="7"/>
        <v>#NAME?</v>
      </c>
      <c r="AM96" s="393" t="e">
        <f t="shared" ca="1" si="8"/>
        <v>#NAME?</v>
      </c>
      <c r="AN96" s="392" t="e">
        <f ca="1">_xll.qlFuturesConvAdjustmentQuote($AM96,IborIndex,$AK96,$AL96,Volatility,MeanReversion,Permanent,Trigger,ObjectOverwrite)</f>
        <v>#NAME?</v>
      </c>
      <c r="AO96" s="186" t="e">
        <f ca="1">_xll.ohRangeRetrieveError(AN96)</f>
        <v>#NAME?</v>
      </c>
    </row>
    <row r="97" spans="1:41" x14ac:dyDescent="0.2">
      <c r="A97" s="329"/>
      <c r="B97" s="328">
        <v>94</v>
      </c>
      <c r="C97" s="327" t="b">
        <v>0</v>
      </c>
      <c r="D97" s="44" t="e">
        <f ca="1"/>
        <v>#NAME?</v>
      </c>
      <c r="E97" s="326" t="e">
        <f t="shared" ca="1" si="6"/>
        <v>#NAME?</v>
      </c>
      <c r="F97" s="325" t="e">
        <f ca="1">_xll.qlSimpleQuote(Trigger,E97,ObjectOverwrite,Permanent,PriceTickValue)</f>
        <v>#NAME?</v>
      </c>
      <c r="G97" s="310" t="e">
        <f ca="1">_xll.ohRangeRetrieveError(F97)</f>
        <v>#NAME?</v>
      </c>
      <c r="H97" s="43"/>
      <c r="AH97" s="329"/>
      <c r="AI97" s="328">
        <v>91</v>
      </c>
      <c r="AJ97" s="44" t="b">
        <v>0</v>
      </c>
      <c r="AK97" s="44" t="e">
        <f ca="1"/>
        <v>#NAME?</v>
      </c>
      <c r="AL97" s="392" t="e">
        <f t="shared" ca="1" si="7"/>
        <v>#NAME?</v>
      </c>
      <c r="AM97" s="393" t="e">
        <f t="shared" ca="1" si="8"/>
        <v>#NAME?</v>
      </c>
      <c r="AN97" s="392" t="e">
        <f ca="1">_xll.qlFuturesConvAdjustmentQuote($AM97,IborIndex,$AK97,$AL97,Volatility,MeanReversion,Permanent,Trigger,ObjectOverwrite)</f>
        <v>#NAME?</v>
      </c>
      <c r="AO97" s="186" t="e">
        <f ca="1">_xll.ohRangeRetrieveError(AN97)</f>
        <v>#NAME?</v>
      </c>
    </row>
    <row r="98" spans="1:41" x14ac:dyDescent="0.2">
      <c r="A98" s="329"/>
      <c r="B98" s="328">
        <v>95</v>
      </c>
      <c r="C98" s="327" t="b">
        <v>0</v>
      </c>
      <c r="D98" s="44" t="e">
        <f ca="1"/>
        <v>#NAME?</v>
      </c>
      <c r="E98" s="326" t="e">
        <f t="shared" ca="1" si="6"/>
        <v>#NAME?</v>
      </c>
      <c r="F98" s="325" t="e">
        <f ca="1">_xll.qlSimpleQuote(Trigger,E98,ObjectOverwrite,Permanent,PriceTickValue)</f>
        <v>#NAME?</v>
      </c>
      <c r="G98" s="310" t="e">
        <f ca="1">_xll.ohRangeRetrieveError(F98)</f>
        <v>#NAME?</v>
      </c>
      <c r="H98" s="43"/>
      <c r="AH98" s="329"/>
      <c r="AI98" s="328">
        <v>92</v>
      </c>
      <c r="AJ98" s="44" t="b">
        <v>0</v>
      </c>
      <c r="AK98" s="44" t="e">
        <f ca="1"/>
        <v>#NAME?</v>
      </c>
      <c r="AL98" s="392" t="e">
        <f t="shared" ca="1" si="7"/>
        <v>#NAME?</v>
      </c>
      <c r="AM98" s="393" t="e">
        <f t="shared" ca="1" si="8"/>
        <v>#NAME?</v>
      </c>
      <c r="AN98" s="392" t="e">
        <f ca="1">_xll.qlFuturesConvAdjustmentQuote($AM98,IborIndex,$AK98,$AL98,Volatility,MeanReversion,Permanent,Trigger,ObjectOverwrite)</f>
        <v>#NAME?</v>
      </c>
      <c r="AO98" s="186" t="e">
        <f ca="1">_xll.ohRangeRetrieveError(AN98)</f>
        <v>#NAME?</v>
      </c>
    </row>
    <row r="99" spans="1:41" x14ac:dyDescent="0.2">
      <c r="A99" s="329"/>
      <c r="B99" s="328">
        <v>96</v>
      </c>
      <c r="C99" s="327" t="b">
        <v>0</v>
      </c>
      <c r="D99" s="44" t="e">
        <f ca="1"/>
        <v>#NAME?</v>
      </c>
      <c r="E99" s="326" t="e">
        <f t="shared" ca="1" si="6"/>
        <v>#NAME?</v>
      </c>
      <c r="F99" s="325" t="e">
        <f ca="1">_xll.qlSimpleQuote(Trigger,E99,ObjectOverwrite,Permanent,PriceTickValue)</f>
        <v>#NAME?</v>
      </c>
      <c r="G99" s="310" t="e">
        <f ca="1">_xll.ohRangeRetrieveError(F99)</f>
        <v>#NAME?</v>
      </c>
      <c r="H99" s="43"/>
      <c r="AH99" s="329"/>
      <c r="AI99" s="328">
        <v>93</v>
      </c>
      <c r="AJ99" s="44" t="b">
        <v>0</v>
      </c>
      <c r="AK99" s="44" t="e">
        <f ca="1"/>
        <v>#NAME?</v>
      </c>
      <c r="AL99" s="392" t="e">
        <f t="shared" ca="1" si="7"/>
        <v>#NAME?</v>
      </c>
      <c r="AM99" s="393" t="e">
        <f t="shared" ca="1" si="8"/>
        <v>#NAME?</v>
      </c>
      <c r="AN99" s="392" t="e">
        <f ca="1">_xll.qlFuturesConvAdjustmentQuote($AM99,IborIndex,$AK99,$AL99,Volatility,MeanReversion,Permanent,Trigger,ObjectOverwrite)</f>
        <v>#NAME?</v>
      </c>
      <c r="AO99" s="186" t="e">
        <f ca="1">_xll.ohRangeRetrieveError(AN99)</f>
        <v>#NAME?</v>
      </c>
    </row>
    <row r="100" spans="1:41" x14ac:dyDescent="0.2">
      <c r="A100" s="329"/>
      <c r="B100" s="328">
        <v>97</v>
      </c>
      <c r="C100" s="327" t="b">
        <v>0</v>
      </c>
      <c r="D100" s="44" t="e">
        <f ca="1"/>
        <v>#NAME?</v>
      </c>
      <c r="E100" s="326" t="e">
        <f t="shared" ref="E100:E123" ca="1" si="9">Currency&amp;$D$2&amp;$E$2&amp;$D100&amp;QuoteSuffix</f>
        <v>#NAME?</v>
      </c>
      <c r="F100" s="325" t="e">
        <f ca="1">_xll.qlSimpleQuote(Trigger,E100,ObjectOverwrite,Permanent,PriceTickValue)</f>
        <v>#NAME?</v>
      </c>
      <c r="G100" s="310" t="e">
        <f ca="1">_xll.ohRangeRetrieveError(F100)</f>
        <v>#NAME?</v>
      </c>
      <c r="H100" s="43"/>
      <c r="AH100" s="329"/>
      <c r="AI100" s="328">
        <v>94</v>
      </c>
      <c r="AJ100" s="44" t="b">
        <v>0</v>
      </c>
      <c r="AK100" s="44" t="e">
        <f ca="1"/>
        <v>#NAME?</v>
      </c>
      <c r="AL100" s="392" t="e">
        <f t="shared" ca="1" si="7"/>
        <v>#NAME?</v>
      </c>
      <c r="AM100" s="393" t="e">
        <f t="shared" ca="1" si="8"/>
        <v>#NAME?</v>
      </c>
      <c r="AN100" s="392" t="e">
        <f ca="1">_xll.qlFuturesConvAdjustmentQuote($AM100,IborIndex,$AK100,$AL100,Volatility,MeanReversion,Permanent,Trigger,ObjectOverwrite)</f>
        <v>#NAME?</v>
      </c>
      <c r="AO100" s="186" t="e">
        <f ca="1">_xll.ohRangeRetrieveError(AN100)</f>
        <v>#NAME?</v>
      </c>
    </row>
    <row r="101" spans="1:41" x14ac:dyDescent="0.2">
      <c r="A101" s="329"/>
      <c r="B101" s="328">
        <v>98</v>
      </c>
      <c r="C101" s="327" t="b">
        <v>0</v>
      </c>
      <c r="D101" s="44" t="e">
        <f ca="1"/>
        <v>#NAME?</v>
      </c>
      <c r="E101" s="326" t="e">
        <f t="shared" ca="1" si="9"/>
        <v>#NAME?</v>
      </c>
      <c r="F101" s="325" t="e">
        <f ca="1">_xll.qlSimpleQuote(Trigger,E101,ObjectOverwrite,Permanent,PriceTickValue)</f>
        <v>#NAME?</v>
      </c>
      <c r="G101" s="310" t="e">
        <f ca="1">_xll.ohRangeRetrieveError(F101)</f>
        <v>#NAME?</v>
      </c>
      <c r="H101" s="43"/>
      <c r="AH101" s="329"/>
      <c r="AI101" s="328">
        <v>95</v>
      </c>
      <c r="AJ101" s="44" t="b">
        <v>0</v>
      </c>
      <c r="AK101" s="44" t="e">
        <f ca="1"/>
        <v>#NAME?</v>
      </c>
      <c r="AL101" s="392" t="e">
        <f t="shared" ca="1" si="7"/>
        <v>#NAME?</v>
      </c>
      <c r="AM101" s="393" t="e">
        <f t="shared" ca="1" si="8"/>
        <v>#NAME?</v>
      </c>
      <c r="AN101" s="392" t="e">
        <f ca="1">_xll.qlFuturesConvAdjustmentQuote($AM101,IborIndex,$AK101,$AL101,Volatility,MeanReversion,Permanent,Trigger,ObjectOverwrite)</f>
        <v>#NAME?</v>
      </c>
      <c r="AO101" s="186" t="e">
        <f ca="1">_xll.ohRangeRetrieveError(AN101)</f>
        <v>#NAME?</v>
      </c>
    </row>
    <row r="102" spans="1:41" x14ac:dyDescent="0.2">
      <c r="A102" s="329"/>
      <c r="B102" s="328">
        <v>99</v>
      </c>
      <c r="C102" s="327" t="b">
        <v>0</v>
      </c>
      <c r="D102" s="44" t="e">
        <f ca="1"/>
        <v>#NAME?</v>
      </c>
      <c r="E102" s="326" t="e">
        <f t="shared" ca="1" si="9"/>
        <v>#NAME?</v>
      </c>
      <c r="F102" s="325" t="e">
        <f ca="1">_xll.qlSimpleQuote(Trigger,E102,ObjectOverwrite,Permanent,PriceTickValue)</f>
        <v>#NAME?</v>
      </c>
      <c r="G102" s="310" t="e">
        <f ca="1">_xll.ohRangeRetrieveError(F102)</f>
        <v>#NAME?</v>
      </c>
      <c r="H102" s="43"/>
      <c r="AH102" s="329"/>
      <c r="AI102" s="328">
        <v>96</v>
      </c>
      <c r="AJ102" s="44" t="b">
        <v>0</v>
      </c>
      <c r="AK102" s="44" t="e">
        <f ca="1"/>
        <v>#NAME?</v>
      </c>
      <c r="AL102" s="392" t="e">
        <f t="shared" ca="1" si="7"/>
        <v>#NAME?</v>
      </c>
      <c r="AM102" s="393" t="e">
        <f t="shared" ca="1" si="8"/>
        <v>#NAME?</v>
      </c>
      <c r="AN102" s="392" t="e">
        <f ca="1">_xll.qlFuturesConvAdjustmentQuote($AM102,IborIndex,$AK102,$AL102,Volatility,MeanReversion,Permanent,Trigger,ObjectOverwrite)</f>
        <v>#NAME?</v>
      </c>
      <c r="AO102" s="186" t="e">
        <f ca="1">_xll.ohRangeRetrieveError(AN102)</f>
        <v>#NAME?</v>
      </c>
    </row>
    <row r="103" spans="1:41" x14ac:dyDescent="0.2">
      <c r="A103" s="329"/>
      <c r="B103" s="328">
        <v>100</v>
      </c>
      <c r="C103" s="327" t="b">
        <v>0</v>
      </c>
      <c r="D103" s="44" t="e">
        <f ca="1"/>
        <v>#NAME?</v>
      </c>
      <c r="E103" s="326" t="e">
        <f t="shared" ca="1" si="9"/>
        <v>#NAME?</v>
      </c>
      <c r="F103" s="325" t="e">
        <f ca="1">_xll.qlSimpleQuote(Trigger,E103,ObjectOverwrite,Permanent,PriceTickValue)</f>
        <v>#NAME?</v>
      </c>
      <c r="G103" s="310" t="e">
        <f ca="1">_xll.ohRangeRetrieveError(F103)</f>
        <v>#NAME?</v>
      </c>
      <c r="H103" s="43"/>
      <c r="AH103" s="329"/>
      <c r="AI103" s="328">
        <v>97</v>
      </c>
      <c r="AJ103" s="44" t="b">
        <v>0</v>
      </c>
      <c r="AK103" s="44" t="e">
        <f ca="1"/>
        <v>#NAME?</v>
      </c>
      <c r="AL103" s="392" t="e">
        <f t="shared" ref="AL103:AL126" ca="1" si="10">Currency&amp;"FUT"&amp;$AN$4&amp;$AK103&amp;QuoteSuffix</f>
        <v>#NAME?</v>
      </c>
      <c r="AM103" s="393" t="e">
        <f t="shared" ref="AM103:AM126" ca="1" si="11">Currency&amp;"FUT"&amp;$AN$4&amp;$AK103&amp;"ConvAdj"&amp;QuoteSuffix</f>
        <v>#NAME?</v>
      </c>
      <c r="AN103" s="392" t="e">
        <f ca="1">_xll.qlFuturesConvAdjustmentQuote($AM103,IborIndex,$AK103,$AL103,Volatility,MeanReversion,Permanent,Trigger,ObjectOverwrite)</f>
        <v>#NAME?</v>
      </c>
      <c r="AO103" s="186" t="e">
        <f ca="1">_xll.ohRangeRetrieveError(AN103)</f>
        <v>#NAME?</v>
      </c>
    </row>
    <row r="104" spans="1:41" x14ac:dyDescent="0.2">
      <c r="A104" s="329"/>
      <c r="B104" s="328">
        <v>101</v>
      </c>
      <c r="C104" s="327" t="b">
        <v>0</v>
      </c>
      <c r="D104" s="44" t="e">
        <f ca="1"/>
        <v>#NAME?</v>
      </c>
      <c r="E104" s="326" t="e">
        <f t="shared" ca="1" si="9"/>
        <v>#NAME?</v>
      </c>
      <c r="F104" s="325" t="e">
        <f ca="1">_xll.qlSimpleQuote(Trigger,E104,ObjectOverwrite,Permanent,PriceTickValue)</f>
        <v>#NAME?</v>
      </c>
      <c r="G104" s="310" t="e">
        <f ca="1">_xll.ohRangeRetrieveError(F104)</f>
        <v>#NAME?</v>
      </c>
      <c r="H104" s="43"/>
      <c r="AH104" s="329"/>
      <c r="AI104" s="328">
        <v>98</v>
      </c>
      <c r="AJ104" s="44" t="b">
        <v>0</v>
      </c>
      <c r="AK104" s="44" t="e">
        <f ca="1"/>
        <v>#NAME?</v>
      </c>
      <c r="AL104" s="392" t="e">
        <f t="shared" ca="1" si="10"/>
        <v>#NAME?</v>
      </c>
      <c r="AM104" s="393" t="e">
        <f t="shared" ca="1" si="11"/>
        <v>#NAME?</v>
      </c>
      <c r="AN104" s="392" t="e">
        <f ca="1">_xll.qlFuturesConvAdjustmentQuote($AM104,IborIndex,$AK104,$AL104,Volatility,MeanReversion,Permanent,Trigger,ObjectOverwrite)</f>
        <v>#NAME?</v>
      </c>
      <c r="AO104" s="186" t="e">
        <f ca="1">_xll.ohRangeRetrieveError(AN104)</f>
        <v>#NAME?</v>
      </c>
    </row>
    <row r="105" spans="1:41" x14ac:dyDescent="0.2">
      <c r="A105" s="329"/>
      <c r="B105" s="328">
        <v>102</v>
      </c>
      <c r="C105" s="327" t="b">
        <v>0</v>
      </c>
      <c r="D105" s="44" t="e">
        <f ca="1"/>
        <v>#NAME?</v>
      </c>
      <c r="E105" s="326" t="e">
        <f t="shared" ca="1" si="9"/>
        <v>#NAME?</v>
      </c>
      <c r="F105" s="325" t="e">
        <f ca="1">_xll.qlSimpleQuote(Trigger,E105,ObjectOverwrite,Permanent,PriceTickValue)</f>
        <v>#NAME?</v>
      </c>
      <c r="G105" s="310" t="e">
        <f ca="1">_xll.ohRangeRetrieveError(F105)</f>
        <v>#NAME?</v>
      </c>
      <c r="H105" s="43"/>
      <c r="AH105" s="329"/>
      <c r="AI105" s="328">
        <v>99</v>
      </c>
      <c r="AJ105" s="44" t="b">
        <v>0</v>
      </c>
      <c r="AK105" s="44" t="e">
        <f ca="1"/>
        <v>#NAME?</v>
      </c>
      <c r="AL105" s="392" t="e">
        <f t="shared" ca="1" si="10"/>
        <v>#NAME?</v>
      </c>
      <c r="AM105" s="393" t="e">
        <f t="shared" ca="1" si="11"/>
        <v>#NAME?</v>
      </c>
      <c r="AN105" s="392" t="e">
        <f ca="1">_xll.qlFuturesConvAdjustmentQuote($AM105,IborIndex,$AK105,$AL105,Volatility,MeanReversion,Permanent,Trigger,ObjectOverwrite)</f>
        <v>#NAME?</v>
      </c>
      <c r="AO105" s="186" t="e">
        <f ca="1">_xll.ohRangeRetrieveError(AN105)</f>
        <v>#NAME?</v>
      </c>
    </row>
    <row r="106" spans="1:41" x14ac:dyDescent="0.2">
      <c r="A106" s="329"/>
      <c r="B106" s="328">
        <v>103</v>
      </c>
      <c r="C106" s="327" t="b">
        <v>0</v>
      </c>
      <c r="D106" s="44" t="e">
        <f ca="1"/>
        <v>#NAME?</v>
      </c>
      <c r="E106" s="326" t="e">
        <f t="shared" ca="1" si="9"/>
        <v>#NAME?</v>
      </c>
      <c r="F106" s="325" t="e">
        <f ca="1">_xll.qlSimpleQuote(Trigger,E106,ObjectOverwrite,Permanent,PriceTickValue)</f>
        <v>#NAME?</v>
      </c>
      <c r="G106" s="310" t="e">
        <f ca="1">_xll.ohRangeRetrieveError(F106)</f>
        <v>#NAME?</v>
      </c>
      <c r="H106" s="43"/>
      <c r="AH106" s="329"/>
      <c r="AI106" s="328">
        <v>100</v>
      </c>
      <c r="AJ106" s="44" t="b">
        <v>0</v>
      </c>
      <c r="AK106" s="44" t="e">
        <f ca="1"/>
        <v>#NAME?</v>
      </c>
      <c r="AL106" s="392" t="e">
        <f t="shared" ca="1" si="10"/>
        <v>#NAME?</v>
      </c>
      <c r="AM106" s="393" t="e">
        <f t="shared" ca="1" si="11"/>
        <v>#NAME?</v>
      </c>
      <c r="AN106" s="392" t="e">
        <f ca="1">_xll.qlFuturesConvAdjustmentQuote($AM106,IborIndex,$AK106,$AL106,Volatility,MeanReversion,Permanent,Trigger,ObjectOverwrite)</f>
        <v>#NAME?</v>
      </c>
      <c r="AO106" s="186" t="e">
        <f ca="1">_xll.ohRangeRetrieveError(AN106)</f>
        <v>#NAME?</v>
      </c>
    </row>
    <row r="107" spans="1:41" x14ac:dyDescent="0.2">
      <c r="A107" s="329"/>
      <c r="B107" s="328">
        <v>104</v>
      </c>
      <c r="C107" s="327" t="b">
        <v>0</v>
      </c>
      <c r="D107" s="44" t="e">
        <f ca="1"/>
        <v>#NAME?</v>
      </c>
      <c r="E107" s="326" t="e">
        <f t="shared" ca="1" si="9"/>
        <v>#NAME?</v>
      </c>
      <c r="F107" s="325" t="e">
        <f ca="1">_xll.qlSimpleQuote(Trigger,E107,ObjectOverwrite,Permanent,PriceTickValue)</f>
        <v>#NAME?</v>
      </c>
      <c r="G107" s="310" t="e">
        <f ca="1">_xll.ohRangeRetrieveError(F107)</f>
        <v>#NAME?</v>
      </c>
      <c r="H107" s="43"/>
      <c r="AH107" s="329"/>
      <c r="AI107" s="328">
        <v>101</v>
      </c>
      <c r="AJ107" s="44" t="b">
        <v>0</v>
      </c>
      <c r="AK107" s="44" t="e">
        <f ca="1"/>
        <v>#NAME?</v>
      </c>
      <c r="AL107" s="392" t="e">
        <f t="shared" ca="1" si="10"/>
        <v>#NAME?</v>
      </c>
      <c r="AM107" s="393" t="e">
        <f t="shared" ca="1" si="11"/>
        <v>#NAME?</v>
      </c>
      <c r="AN107" s="392" t="e">
        <f ca="1">_xll.qlFuturesConvAdjustmentQuote($AM107,IborIndex,$AK107,$AL107,Volatility,MeanReversion,Permanent,Trigger,ObjectOverwrite)</f>
        <v>#NAME?</v>
      </c>
      <c r="AO107" s="186" t="e">
        <f ca="1">_xll.ohRangeRetrieveError(AN107)</f>
        <v>#NAME?</v>
      </c>
    </row>
    <row r="108" spans="1:41" x14ac:dyDescent="0.2">
      <c r="A108" s="329"/>
      <c r="B108" s="328">
        <v>105</v>
      </c>
      <c r="C108" s="327" t="b">
        <v>0</v>
      </c>
      <c r="D108" s="44" t="e">
        <f ca="1"/>
        <v>#NAME?</v>
      </c>
      <c r="E108" s="326" t="e">
        <f t="shared" ca="1" si="9"/>
        <v>#NAME?</v>
      </c>
      <c r="F108" s="325" t="e">
        <f ca="1">_xll.qlSimpleQuote(Trigger,E108,ObjectOverwrite,Permanent,PriceTickValue)</f>
        <v>#NAME?</v>
      </c>
      <c r="G108" s="310" t="e">
        <f ca="1">_xll.ohRangeRetrieveError(F108)</f>
        <v>#NAME?</v>
      </c>
      <c r="H108" s="43"/>
      <c r="AH108" s="329"/>
      <c r="AI108" s="328">
        <v>102</v>
      </c>
      <c r="AJ108" s="44" t="b">
        <v>0</v>
      </c>
      <c r="AK108" s="44" t="e">
        <f ca="1"/>
        <v>#NAME?</v>
      </c>
      <c r="AL108" s="392" t="e">
        <f t="shared" ca="1" si="10"/>
        <v>#NAME?</v>
      </c>
      <c r="AM108" s="393" t="e">
        <f t="shared" ca="1" si="11"/>
        <v>#NAME?</v>
      </c>
      <c r="AN108" s="392" t="e">
        <f ca="1">_xll.qlFuturesConvAdjustmentQuote($AM108,IborIndex,$AK108,$AL108,Volatility,MeanReversion,Permanent,Trigger,ObjectOverwrite)</f>
        <v>#NAME?</v>
      </c>
      <c r="AO108" s="186" t="e">
        <f ca="1">_xll.ohRangeRetrieveError(AN108)</f>
        <v>#NAME?</v>
      </c>
    </row>
    <row r="109" spans="1:41" x14ac:dyDescent="0.2">
      <c r="A109" s="329"/>
      <c r="B109" s="328">
        <v>106</v>
      </c>
      <c r="C109" s="327" t="b">
        <v>0</v>
      </c>
      <c r="D109" s="44" t="e">
        <f ca="1"/>
        <v>#NAME?</v>
      </c>
      <c r="E109" s="326" t="e">
        <f t="shared" ca="1" si="9"/>
        <v>#NAME?</v>
      </c>
      <c r="F109" s="325" t="e">
        <f ca="1">_xll.qlSimpleQuote(Trigger,E109,ObjectOverwrite,Permanent,PriceTickValue)</f>
        <v>#NAME?</v>
      </c>
      <c r="G109" s="310" t="e">
        <f ca="1">_xll.ohRangeRetrieveError(F109)</f>
        <v>#NAME?</v>
      </c>
      <c r="H109" s="43"/>
      <c r="AH109" s="329"/>
      <c r="AI109" s="328">
        <v>103</v>
      </c>
      <c r="AJ109" s="44" t="b">
        <v>0</v>
      </c>
      <c r="AK109" s="44" t="e">
        <f ca="1"/>
        <v>#NAME?</v>
      </c>
      <c r="AL109" s="392" t="e">
        <f t="shared" ca="1" si="10"/>
        <v>#NAME?</v>
      </c>
      <c r="AM109" s="393" t="e">
        <f t="shared" ca="1" si="11"/>
        <v>#NAME?</v>
      </c>
      <c r="AN109" s="392" t="e">
        <f ca="1">_xll.qlFuturesConvAdjustmentQuote($AM109,IborIndex,$AK109,$AL109,Volatility,MeanReversion,Permanent,Trigger,ObjectOverwrite)</f>
        <v>#NAME?</v>
      </c>
      <c r="AO109" s="186" t="e">
        <f ca="1">_xll.ohRangeRetrieveError(AN109)</f>
        <v>#NAME?</v>
      </c>
    </row>
    <row r="110" spans="1:41" x14ac:dyDescent="0.2">
      <c r="A110" s="329"/>
      <c r="B110" s="328">
        <v>107</v>
      </c>
      <c r="C110" s="327" t="b">
        <v>0</v>
      </c>
      <c r="D110" s="44" t="e">
        <f ca="1"/>
        <v>#NAME?</v>
      </c>
      <c r="E110" s="326" t="e">
        <f t="shared" ca="1" si="9"/>
        <v>#NAME?</v>
      </c>
      <c r="F110" s="325" t="e">
        <f ca="1">_xll.qlSimpleQuote(Trigger,E110,ObjectOverwrite,Permanent,PriceTickValue)</f>
        <v>#NAME?</v>
      </c>
      <c r="G110" s="310" t="e">
        <f ca="1">_xll.ohRangeRetrieveError(F110)</f>
        <v>#NAME?</v>
      </c>
      <c r="H110" s="43"/>
      <c r="AH110" s="329"/>
      <c r="AI110" s="328">
        <v>104</v>
      </c>
      <c r="AJ110" s="44" t="b">
        <v>0</v>
      </c>
      <c r="AK110" s="44" t="e">
        <f ca="1"/>
        <v>#NAME?</v>
      </c>
      <c r="AL110" s="392" t="e">
        <f t="shared" ca="1" si="10"/>
        <v>#NAME?</v>
      </c>
      <c r="AM110" s="393" t="e">
        <f t="shared" ca="1" si="11"/>
        <v>#NAME?</v>
      </c>
      <c r="AN110" s="392" t="e">
        <f ca="1">_xll.qlFuturesConvAdjustmentQuote($AM110,IborIndex,$AK110,$AL110,Volatility,MeanReversion,Permanent,Trigger,ObjectOverwrite)</f>
        <v>#NAME?</v>
      </c>
      <c r="AO110" s="186" t="e">
        <f ca="1">_xll.ohRangeRetrieveError(AN110)</f>
        <v>#NAME?</v>
      </c>
    </row>
    <row r="111" spans="1:41" x14ac:dyDescent="0.2">
      <c r="A111" s="329"/>
      <c r="B111" s="328">
        <v>108</v>
      </c>
      <c r="C111" s="327" t="b">
        <v>0</v>
      </c>
      <c r="D111" s="44" t="e">
        <f ca="1"/>
        <v>#NAME?</v>
      </c>
      <c r="E111" s="326" t="e">
        <f t="shared" ca="1" si="9"/>
        <v>#NAME?</v>
      </c>
      <c r="F111" s="325" t="e">
        <f ca="1">_xll.qlSimpleQuote(Trigger,E111,ObjectOverwrite,Permanent,PriceTickValue)</f>
        <v>#NAME?</v>
      </c>
      <c r="G111" s="310" t="e">
        <f ca="1">_xll.ohRangeRetrieveError(F111)</f>
        <v>#NAME?</v>
      </c>
      <c r="H111" s="43"/>
      <c r="AH111" s="329"/>
      <c r="AI111" s="328">
        <v>105</v>
      </c>
      <c r="AJ111" s="44" t="b">
        <v>0</v>
      </c>
      <c r="AK111" s="44" t="e">
        <f ca="1"/>
        <v>#NAME?</v>
      </c>
      <c r="AL111" s="392" t="e">
        <f t="shared" ca="1" si="10"/>
        <v>#NAME?</v>
      </c>
      <c r="AM111" s="393" t="e">
        <f t="shared" ca="1" si="11"/>
        <v>#NAME?</v>
      </c>
      <c r="AN111" s="392" t="e">
        <f ca="1">_xll.qlFuturesConvAdjustmentQuote($AM111,IborIndex,$AK111,$AL111,Volatility,MeanReversion,Permanent,Trigger,ObjectOverwrite)</f>
        <v>#NAME?</v>
      </c>
      <c r="AO111" s="186" t="e">
        <f ca="1">_xll.ohRangeRetrieveError(AN111)</f>
        <v>#NAME?</v>
      </c>
    </row>
    <row r="112" spans="1:41" x14ac:dyDescent="0.2">
      <c r="A112" s="329"/>
      <c r="B112" s="328">
        <v>109</v>
      </c>
      <c r="C112" s="327" t="b">
        <v>0</v>
      </c>
      <c r="D112" s="44" t="e">
        <f ca="1"/>
        <v>#NAME?</v>
      </c>
      <c r="E112" s="326" t="e">
        <f t="shared" ca="1" si="9"/>
        <v>#NAME?</v>
      </c>
      <c r="F112" s="325" t="e">
        <f ca="1">_xll.qlSimpleQuote(Trigger,E112,ObjectOverwrite,Permanent,PriceTickValue)</f>
        <v>#NAME?</v>
      </c>
      <c r="G112" s="310" t="e">
        <f ca="1">_xll.ohRangeRetrieveError(F112)</f>
        <v>#NAME?</v>
      </c>
      <c r="H112" s="43"/>
      <c r="AH112" s="329"/>
      <c r="AI112" s="328">
        <v>106</v>
      </c>
      <c r="AJ112" s="44" t="b">
        <v>0</v>
      </c>
      <c r="AK112" s="44" t="e">
        <f ca="1"/>
        <v>#NAME?</v>
      </c>
      <c r="AL112" s="392" t="e">
        <f t="shared" ca="1" si="10"/>
        <v>#NAME?</v>
      </c>
      <c r="AM112" s="393" t="e">
        <f t="shared" ca="1" si="11"/>
        <v>#NAME?</v>
      </c>
      <c r="AN112" s="392" t="e">
        <f ca="1">_xll.qlFuturesConvAdjustmentQuote($AM112,IborIndex,$AK112,$AL112,Volatility,MeanReversion,Permanent,Trigger,ObjectOverwrite)</f>
        <v>#NAME?</v>
      </c>
      <c r="AO112" s="186" t="e">
        <f ca="1">_xll.ohRangeRetrieveError(AN112)</f>
        <v>#NAME?</v>
      </c>
    </row>
    <row r="113" spans="1:41" x14ac:dyDescent="0.2">
      <c r="A113" s="329"/>
      <c r="B113" s="328">
        <v>110</v>
      </c>
      <c r="C113" s="327" t="b">
        <v>0</v>
      </c>
      <c r="D113" s="44" t="e">
        <f ca="1"/>
        <v>#NAME?</v>
      </c>
      <c r="E113" s="326" t="e">
        <f t="shared" ca="1" si="9"/>
        <v>#NAME?</v>
      </c>
      <c r="F113" s="325" t="e">
        <f ca="1">_xll.qlSimpleQuote(Trigger,E113,ObjectOverwrite,Permanent,PriceTickValue)</f>
        <v>#NAME?</v>
      </c>
      <c r="G113" s="310" t="e">
        <f ca="1">_xll.ohRangeRetrieveError(F113)</f>
        <v>#NAME?</v>
      </c>
      <c r="H113" s="43"/>
      <c r="AH113" s="329"/>
      <c r="AI113" s="328">
        <v>107</v>
      </c>
      <c r="AJ113" s="44" t="b">
        <v>0</v>
      </c>
      <c r="AK113" s="44" t="e">
        <f ca="1"/>
        <v>#NAME?</v>
      </c>
      <c r="AL113" s="392" t="e">
        <f t="shared" ca="1" si="10"/>
        <v>#NAME?</v>
      </c>
      <c r="AM113" s="393" t="e">
        <f t="shared" ca="1" si="11"/>
        <v>#NAME?</v>
      </c>
      <c r="AN113" s="392" t="e">
        <f ca="1">_xll.qlFuturesConvAdjustmentQuote($AM113,IborIndex,$AK113,$AL113,Volatility,MeanReversion,Permanent,Trigger,ObjectOverwrite)</f>
        <v>#NAME?</v>
      </c>
      <c r="AO113" s="186" t="e">
        <f ca="1">_xll.ohRangeRetrieveError(AN113)</f>
        <v>#NAME?</v>
      </c>
    </row>
    <row r="114" spans="1:41" x14ac:dyDescent="0.2">
      <c r="A114" s="329"/>
      <c r="B114" s="328">
        <v>111</v>
      </c>
      <c r="C114" s="327" t="b">
        <v>0</v>
      </c>
      <c r="D114" s="44" t="e">
        <f ca="1"/>
        <v>#NAME?</v>
      </c>
      <c r="E114" s="326" t="e">
        <f t="shared" ca="1" si="9"/>
        <v>#NAME?</v>
      </c>
      <c r="F114" s="325" t="e">
        <f ca="1">_xll.qlSimpleQuote(Trigger,E114,ObjectOverwrite,Permanent,PriceTickValue)</f>
        <v>#NAME?</v>
      </c>
      <c r="G114" s="310" t="e">
        <f ca="1">_xll.ohRangeRetrieveError(F114)</f>
        <v>#NAME?</v>
      </c>
      <c r="H114" s="43"/>
      <c r="AH114" s="329"/>
      <c r="AI114" s="328">
        <v>108</v>
      </c>
      <c r="AJ114" s="44" t="b">
        <v>0</v>
      </c>
      <c r="AK114" s="44" t="e">
        <f ca="1"/>
        <v>#NAME?</v>
      </c>
      <c r="AL114" s="392" t="e">
        <f t="shared" ca="1" si="10"/>
        <v>#NAME?</v>
      </c>
      <c r="AM114" s="393" t="e">
        <f t="shared" ca="1" si="11"/>
        <v>#NAME?</v>
      </c>
      <c r="AN114" s="392" t="e">
        <f ca="1">_xll.qlFuturesConvAdjustmentQuote($AM114,IborIndex,$AK114,$AL114,Volatility,MeanReversion,Permanent,Trigger,ObjectOverwrite)</f>
        <v>#NAME?</v>
      </c>
      <c r="AO114" s="186" t="e">
        <f ca="1">_xll.ohRangeRetrieveError(AN114)</f>
        <v>#NAME?</v>
      </c>
    </row>
    <row r="115" spans="1:41" x14ac:dyDescent="0.2">
      <c r="A115" s="329"/>
      <c r="B115" s="328">
        <v>112</v>
      </c>
      <c r="C115" s="327" t="b">
        <v>0</v>
      </c>
      <c r="D115" s="44" t="e">
        <f ca="1"/>
        <v>#NAME?</v>
      </c>
      <c r="E115" s="326" t="e">
        <f t="shared" ca="1" si="9"/>
        <v>#NAME?</v>
      </c>
      <c r="F115" s="325" t="e">
        <f ca="1">_xll.qlSimpleQuote(Trigger,E115,ObjectOverwrite,Permanent,PriceTickValue)</f>
        <v>#NAME?</v>
      </c>
      <c r="G115" s="310" t="e">
        <f ca="1">_xll.ohRangeRetrieveError(F115)</f>
        <v>#NAME?</v>
      </c>
      <c r="H115" s="43"/>
      <c r="AH115" s="329"/>
      <c r="AI115" s="328">
        <v>109</v>
      </c>
      <c r="AJ115" s="44" t="b">
        <v>0</v>
      </c>
      <c r="AK115" s="44" t="e">
        <f ca="1"/>
        <v>#NAME?</v>
      </c>
      <c r="AL115" s="392" t="e">
        <f t="shared" ca="1" si="10"/>
        <v>#NAME?</v>
      </c>
      <c r="AM115" s="393" t="e">
        <f t="shared" ca="1" si="11"/>
        <v>#NAME?</v>
      </c>
      <c r="AN115" s="392" t="e">
        <f ca="1">_xll.qlFuturesConvAdjustmentQuote($AM115,IborIndex,$AK115,$AL115,Volatility,MeanReversion,Permanent,Trigger,ObjectOverwrite)</f>
        <v>#NAME?</v>
      </c>
      <c r="AO115" s="186" t="e">
        <f ca="1">_xll.ohRangeRetrieveError(AN115)</f>
        <v>#NAME?</v>
      </c>
    </row>
    <row r="116" spans="1:41" x14ac:dyDescent="0.2">
      <c r="A116" s="329"/>
      <c r="B116" s="328">
        <v>113</v>
      </c>
      <c r="C116" s="327" t="b">
        <v>0</v>
      </c>
      <c r="D116" s="44" t="e">
        <f ca="1"/>
        <v>#NAME?</v>
      </c>
      <c r="E116" s="326" t="e">
        <f t="shared" ca="1" si="9"/>
        <v>#NAME?</v>
      </c>
      <c r="F116" s="325" t="e">
        <f ca="1">_xll.qlSimpleQuote(Trigger,E116,ObjectOverwrite,Permanent,PriceTickValue)</f>
        <v>#NAME?</v>
      </c>
      <c r="G116" s="310" t="e">
        <f ca="1">_xll.ohRangeRetrieveError(F116)</f>
        <v>#NAME?</v>
      </c>
      <c r="H116" s="43"/>
      <c r="AH116" s="329"/>
      <c r="AI116" s="328">
        <v>110</v>
      </c>
      <c r="AJ116" s="44" t="b">
        <v>0</v>
      </c>
      <c r="AK116" s="44" t="e">
        <f ca="1"/>
        <v>#NAME?</v>
      </c>
      <c r="AL116" s="392" t="e">
        <f t="shared" ca="1" si="10"/>
        <v>#NAME?</v>
      </c>
      <c r="AM116" s="393" t="e">
        <f t="shared" ca="1" si="11"/>
        <v>#NAME?</v>
      </c>
      <c r="AN116" s="392" t="e">
        <f ca="1">_xll.qlFuturesConvAdjustmentQuote($AM116,IborIndex,$AK116,$AL116,Volatility,MeanReversion,Permanent,Trigger,ObjectOverwrite)</f>
        <v>#NAME?</v>
      </c>
      <c r="AO116" s="186" t="e">
        <f ca="1">_xll.ohRangeRetrieveError(AN116)</f>
        <v>#NAME?</v>
      </c>
    </row>
    <row r="117" spans="1:41" x14ac:dyDescent="0.2">
      <c r="A117" s="329"/>
      <c r="B117" s="328">
        <v>114</v>
      </c>
      <c r="C117" s="327" t="b">
        <v>0</v>
      </c>
      <c r="D117" s="44" t="e">
        <f ca="1"/>
        <v>#NAME?</v>
      </c>
      <c r="E117" s="326" t="e">
        <f t="shared" ca="1" si="9"/>
        <v>#NAME?</v>
      </c>
      <c r="F117" s="325" t="e">
        <f ca="1">_xll.qlSimpleQuote(Trigger,E117,ObjectOverwrite,Permanent,PriceTickValue)</f>
        <v>#NAME?</v>
      </c>
      <c r="G117" s="310" t="e">
        <f ca="1">_xll.ohRangeRetrieveError(F117)</f>
        <v>#NAME?</v>
      </c>
      <c r="H117" s="43"/>
      <c r="AH117" s="329"/>
      <c r="AI117" s="328">
        <v>111</v>
      </c>
      <c r="AJ117" s="44" t="b">
        <v>0</v>
      </c>
      <c r="AK117" s="44" t="e">
        <f ca="1"/>
        <v>#NAME?</v>
      </c>
      <c r="AL117" s="392" t="e">
        <f t="shared" ca="1" si="10"/>
        <v>#NAME?</v>
      </c>
      <c r="AM117" s="393" t="e">
        <f t="shared" ca="1" si="11"/>
        <v>#NAME?</v>
      </c>
      <c r="AN117" s="392" t="e">
        <f ca="1">_xll.qlFuturesConvAdjustmentQuote($AM117,IborIndex,$AK117,$AL117,Volatility,MeanReversion,Permanent,Trigger,ObjectOverwrite)</f>
        <v>#NAME?</v>
      </c>
      <c r="AO117" s="186" t="e">
        <f ca="1">_xll.ohRangeRetrieveError(AN117)</f>
        <v>#NAME?</v>
      </c>
    </row>
    <row r="118" spans="1:41" x14ac:dyDescent="0.2">
      <c r="A118" s="329"/>
      <c r="B118" s="328">
        <v>115</v>
      </c>
      <c r="C118" s="327" t="b">
        <v>0</v>
      </c>
      <c r="D118" s="44" t="e">
        <f ca="1"/>
        <v>#NAME?</v>
      </c>
      <c r="E118" s="326" t="e">
        <f t="shared" ca="1" si="9"/>
        <v>#NAME?</v>
      </c>
      <c r="F118" s="325" t="e">
        <f ca="1">_xll.qlSimpleQuote(Trigger,E118,ObjectOverwrite,Permanent,PriceTickValue)</f>
        <v>#NAME?</v>
      </c>
      <c r="G118" s="310" t="e">
        <f ca="1">_xll.ohRangeRetrieveError(F118)</f>
        <v>#NAME?</v>
      </c>
      <c r="H118" s="43"/>
      <c r="AH118" s="329"/>
      <c r="AI118" s="328">
        <v>112</v>
      </c>
      <c r="AJ118" s="44" t="b">
        <v>0</v>
      </c>
      <c r="AK118" s="44" t="e">
        <f ca="1"/>
        <v>#NAME?</v>
      </c>
      <c r="AL118" s="392" t="e">
        <f t="shared" ca="1" si="10"/>
        <v>#NAME?</v>
      </c>
      <c r="AM118" s="393" t="e">
        <f t="shared" ca="1" si="11"/>
        <v>#NAME?</v>
      </c>
      <c r="AN118" s="392" t="e">
        <f ca="1">_xll.qlFuturesConvAdjustmentQuote($AM118,IborIndex,$AK118,$AL118,Volatility,MeanReversion,Permanent,Trigger,ObjectOverwrite)</f>
        <v>#NAME?</v>
      </c>
      <c r="AO118" s="186" t="e">
        <f ca="1">_xll.ohRangeRetrieveError(AN118)</f>
        <v>#NAME?</v>
      </c>
    </row>
    <row r="119" spans="1:41" x14ac:dyDescent="0.2">
      <c r="A119" s="329"/>
      <c r="B119" s="328">
        <v>116</v>
      </c>
      <c r="C119" s="327" t="b">
        <v>0</v>
      </c>
      <c r="D119" s="44" t="e">
        <f ca="1"/>
        <v>#NAME?</v>
      </c>
      <c r="E119" s="326" t="e">
        <f t="shared" ca="1" si="9"/>
        <v>#NAME?</v>
      </c>
      <c r="F119" s="325" t="e">
        <f ca="1">_xll.qlSimpleQuote(Trigger,E119,ObjectOverwrite,Permanent,PriceTickValue)</f>
        <v>#NAME?</v>
      </c>
      <c r="G119" s="310" t="e">
        <f ca="1">_xll.ohRangeRetrieveError(F119)</f>
        <v>#NAME?</v>
      </c>
      <c r="H119" s="43"/>
      <c r="AH119" s="329"/>
      <c r="AI119" s="328">
        <v>113</v>
      </c>
      <c r="AJ119" s="44" t="b">
        <v>0</v>
      </c>
      <c r="AK119" s="44" t="e">
        <f ca="1"/>
        <v>#NAME?</v>
      </c>
      <c r="AL119" s="392" t="e">
        <f t="shared" ca="1" si="10"/>
        <v>#NAME?</v>
      </c>
      <c r="AM119" s="393" t="e">
        <f t="shared" ca="1" si="11"/>
        <v>#NAME?</v>
      </c>
      <c r="AN119" s="392" t="e">
        <f ca="1">_xll.qlFuturesConvAdjustmentQuote($AM119,IborIndex,$AK119,$AL119,Volatility,MeanReversion,Permanent,Trigger,ObjectOverwrite)</f>
        <v>#NAME?</v>
      </c>
      <c r="AO119" s="186" t="e">
        <f ca="1">_xll.ohRangeRetrieveError(AN119)</f>
        <v>#NAME?</v>
      </c>
    </row>
    <row r="120" spans="1:41" x14ac:dyDescent="0.2">
      <c r="A120" s="329"/>
      <c r="B120" s="328">
        <v>117</v>
      </c>
      <c r="C120" s="327" t="b">
        <v>0</v>
      </c>
      <c r="D120" s="44" t="e">
        <f ca="1"/>
        <v>#NAME?</v>
      </c>
      <c r="E120" s="326" t="e">
        <f t="shared" ca="1" si="9"/>
        <v>#NAME?</v>
      </c>
      <c r="F120" s="325" t="e">
        <f ca="1">_xll.qlSimpleQuote(Trigger,E120,ObjectOverwrite,Permanent,PriceTickValue)</f>
        <v>#NAME?</v>
      </c>
      <c r="G120" s="310" t="e">
        <f ca="1">_xll.ohRangeRetrieveError(F120)</f>
        <v>#NAME?</v>
      </c>
      <c r="H120" s="43"/>
      <c r="AH120" s="329"/>
      <c r="AI120" s="328">
        <v>114</v>
      </c>
      <c r="AJ120" s="44" t="b">
        <v>0</v>
      </c>
      <c r="AK120" s="44" t="e">
        <f ca="1"/>
        <v>#NAME?</v>
      </c>
      <c r="AL120" s="392" t="e">
        <f t="shared" ca="1" si="10"/>
        <v>#NAME?</v>
      </c>
      <c r="AM120" s="393" t="e">
        <f t="shared" ca="1" si="11"/>
        <v>#NAME?</v>
      </c>
      <c r="AN120" s="392" t="e">
        <f ca="1">_xll.qlFuturesConvAdjustmentQuote($AM120,IborIndex,$AK120,$AL120,Volatility,MeanReversion,Permanent,Trigger,ObjectOverwrite)</f>
        <v>#NAME?</v>
      </c>
      <c r="AO120" s="186" t="e">
        <f ca="1">_xll.ohRangeRetrieveError(AN120)</f>
        <v>#NAME?</v>
      </c>
    </row>
    <row r="121" spans="1:41" x14ac:dyDescent="0.2">
      <c r="A121" s="329"/>
      <c r="B121" s="328">
        <v>118</v>
      </c>
      <c r="C121" s="327" t="b">
        <v>0</v>
      </c>
      <c r="D121" s="44" t="e">
        <f ca="1"/>
        <v>#NAME?</v>
      </c>
      <c r="E121" s="326" t="e">
        <f t="shared" ca="1" si="9"/>
        <v>#NAME?</v>
      </c>
      <c r="F121" s="325" t="e">
        <f ca="1">_xll.qlSimpleQuote(Trigger,E121,ObjectOverwrite,Permanent,PriceTickValue)</f>
        <v>#NAME?</v>
      </c>
      <c r="G121" s="310" t="e">
        <f ca="1">_xll.ohRangeRetrieveError(F121)</f>
        <v>#NAME?</v>
      </c>
      <c r="H121" s="43"/>
      <c r="AH121" s="329"/>
      <c r="AI121" s="328">
        <v>115</v>
      </c>
      <c r="AJ121" s="44" t="b">
        <v>0</v>
      </c>
      <c r="AK121" s="44" t="e">
        <f ca="1"/>
        <v>#NAME?</v>
      </c>
      <c r="AL121" s="392" t="e">
        <f t="shared" ca="1" si="10"/>
        <v>#NAME?</v>
      </c>
      <c r="AM121" s="393" t="e">
        <f t="shared" ca="1" si="11"/>
        <v>#NAME?</v>
      </c>
      <c r="AN121" s="392" t="e">
        <f ca="1">_xll.qlFuturesConvAdjustmentQuote($AM121,IborIndex,$AK121,$AL121,Volatility,MeanReversion,Permanent,Trigger,ObjectOverwrite)</f>
        <v>#NAME?</v>
      </c>
      <c r="AO121" s="186" t="e">
        <f ca="1">_xll.ohRangeRetrieveError(AN121)</f>
        <v>#NAME?</v>
      </c>
    </row>
    <row r="122" spans="1:41" x14ac:dyDescent="0.2">
      <c r="A122" s="329"/>
      <c r="B122" s="328">
        <v>119</v>
      </c>
      <c r="C122" s="327" t="b">
        <v>0</v>
      </c>
      <c r="D122" s="44" t="e">
        <f ca="1"/>
        <v>#NAME?</v>
      </c>
      <c r="E122" s="326" t="e">
        <f t="shared" ca="1" si="9"/>
        <v>#NAME?</v>
      </c>
      <c r="F122" s="325" t="e">
        <f ca="1">_xll.qlSimpleQuote(Trigger,E122,ObjectOverwrite,Permanent,PriceTickValue)</f>
        <v>#NAME?</v>
      </c>
      <c r="G122" s="310" t="e">
        <f ca="1">_xll.ohRangeRetrieveError(F122)</f>
        <v>#NAME?</v>
      </c>
      <c r="H122" s="43"/>
      <c r="AH122" s="329"/>
      <c r="AI122" s="328">
        <v>116</v>
      </c>
      <c r="AJ122" s="44" t="b">
        <v>0</v>
      </c>
      <c r="AK122" s="44" t="e">
        <f ca="1"/>
        <v>#NAME?</v>
      </c>
      <c r="AL122" s="392" t="e">
        <f t="shared" ca="1" si="10"/>
        <v>#NAME?</v>
      </c>
      <c r="AM122" s="393" t="e">
        <f t="shared" ca="1" si="11"/>
        <v>#NAME?</v>
      </c>
      <c r="AN122" s="392" t="e">
        <f ca="1">_xll.qlFuturesConvAdjustmentQuote($AM122,IborIndex,$AK122,$AL122,Volatility,MeanReversion,Permanent,Trigger,ObjectOverwrite)</f>
        <v>#NAME?</v>
      </c>
      <c r="AO122" s="186" t="e">
        <f ca="1">_xll.ohRangeRetrieveError(AN122)</f>
        <v>#NAME?</v>
      </c>
    </row>
    <row r="123" spans="1:41" x14ac:dyDescent="0.2">
      <c r="A123" s="329"/>
      <c r="B123" s="328">
        <v>120</v>
      </c>
      <c r="C123" s="327" t="b">
        <v>0</v>
      </c>
      <c r="D123" s="44" t="e">
        <f ca="1"/>
        <v>#NAME?</v>
      </c>
      <c r="E123" s="326" t="e">
        <f t="shared" ca="1" si="9"/>
        <v>#NAME?</v>
      </c>
      <c r="F123" s="325" t="e">
        <f ca="1">_xll.qlSimpleQuote(Trigger,E123,ObjectOverwrite,Permanent,PriceTickValue)</f>
        <v>#NAME?</v>
      </c>
      <c r="G123" s="310" t="e">
        <f ca="1">_xll.ohRangeRetrieveError(F123)</f>
        <v>#NAME?</v>
      </c>
      <c r="H123" s="43"/>
      <c r="AH123" s="329"/>
      <c r="AI123" s="328">
        <v>117</v>
      </c>
      <c r="AJ123" s="44" t="b">
        <v>0</v>
      </c>
      <c r="AK123" s="44" t="e">
        <f ca="1"/>
        <v>#NAME?</v>
      </c>
      <c r="AL123" s="392" t="e">
        <f t="shared" ca="1" si="10"/>
        <v>#NAME?</v>
      </c>
      <c r="AM123" s="393" t="e">
        <f t="shared" ca="1" si="11"/>
        <v>#NAME?</v>
      </c>
      <c r="AN123" s="392" t="e">
        <f ca="1">_xll.qlFuturesConvAdjustmentQuote($AM123,IborIndex,$AK123,$AL123,Volatility,MeanReversion,Permanent,Trigger,ObjectOverwrite)</f>
        <v>#NAME?</v>
      </c>
      <c r="AO123" s="186" t="e">
        <f ca="1">_xll.ohRangeRetrieveError(AN123)</f>
        <v>#NAME?</v>
      </c>
    </row>
    <row r="124" spans="1:41" ht="12" thickBot="1" x14ac:dyDescent="0.25">
      <c r="A124" s="324"/>
      <c r="B124" s="3"/>
      <c r="C124" s="3"/>
      <c r="D124" s="3"/>
      <c r="E124" s="3"/>
      <c r="F124" s="3"/>
      <c r="G124" s="3"/>
      <c r="H124" s="167"/>
      <c r="AH124" s="329"/>
      <c r="AI124" s="328">
        <v>118</v>
      </c>
      <c r="AJ124" s="44" t="b">
        <v>0</v>
      </c>
      <c r="AK124" s="44" t="e">
        <f ca="1"/>
        <v>#NAME?</v>
      </c>
      <c r="AL124" s="392" t="e">
        <f t="shared" ca="1" si="10"/>
        <v>#NAME?</v>
      </c>
      <c r="AM124" s="393" t="e">
        <f t="shared" ca="1" si="11"/>
        <v>#NAME?</v>
      </c>
      <c r="AN124" s="392" t="e">
        <f ca="1">_xll.qlFuturesConvAdjustmentQuote($AM124,IborIndex,$AK124,$AL124,Volatility,MeanReversion,Permanent,Trigger,ObjectOverwrite)</f>
        <v>#NAME?</v>
      </c>
      <c r="AO124" s="186" t="e">
        <f ca="1">_xll.ohRangeRetrieveError(AN124)</f>
        <v>#NAME?</v>
      </c>
    </row>
    <row r="125" spans="1:41" x14ac:dyDescent="0.2">
      <c r="AH125" s="329"/>
      <c r="AI125" s="328">
        <v>119</v>
      </c>
      <c r="AJ125" s="44" t="b">
        <v>0</v>
      </c>
      <c r="AK125" s="44" t="e">
        <f ca="1"/>
        <v>#NAME?</v>
      </c>
      <c r="AL125" s="392" t="e">
        <f t="shared" ca="1" si="10"/>
        <v>#NAME?</v>
      </c>
      <c r="AM125" s="393" t="e">
        <f t="shared" ca="1" si="11"/>
        <v>#NAME?</v>
      </c>
      <c r="AN125" s="392" t="e">
        <f ca="1">_xll.qlFuturesConvAdjustmentQuote($AM125,IborIndex,$AK125,$AL125,Volatility,MeanReversion,Permanent,Trigger,ObjectOverwrite)</f>
        <v>#NAME?</v>
      </c>
      <c r="AO125" s="186" t="e">
        <f ca="1">_xll.ohRangeRetrieveError(AN125)</f>
        <v>#NAME?</v>
      </c>
    </row>
    <row r="126" spans="1:41" ht="12" thickBot="1" x14ac:dyDescent="0.25">
      <c r="AH126" s="324"/>
      <c r="AI126" s="328">
        <v>120</v>
      </c>
      <c r="AJ126" s="44" t="b">
        <v>0</v>
      </c>
      <c r="AK126" s="44" t="e">
        <f ca="1"/>
        <v>#NAME?</v>
      </c>
      <c r="AL126" s="392" t="e">
        <f t="shared" ca="1" si="10"/>
        <v>#NAME?</v>
      </c>
      <c r="AM126" s="393" t="e">
        <f t="shared" ca="1" si="11"/>
        <v>#NAME?</v>
      </c>
      <c r="AN126" s="392" t="e">
        <f ca="1">_xll.qlFuturesConvAdjustmentQuote($AM126,IborIndex,$AK126,$AL126,Volatility,MeanReversion,Permanent,Trigger,ObjectOverwrite)</f>
        <v>#NAME?</v>
      </c>
      <c r="AO126" s="186" t="e">
        <f ca="1">_xll.ohRangeRetrieveError(AN126)</f>
        <v>#NAME?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1"/>
      <c r="AI1" s="390"/>
      <c r="AJ1" s="390"/>
      <c r="AK1" s="390"/>
      <c r="AL1" s="390"/>
      <c r="AM1" s="390"/>
      <c r="AN1" s="390"/>
      <c r="AO1" s="389"/>
    </row>
    <row r="2" spans="1:41" x14ac:dyDescent="0.2">
      <c r="F2" s="1933"/>
      <c r="G2" s="1931" t="s">
        <v>634</v>
      </c>
      <c r="J2" s="323"/>
      <c r="K2" s="48"/>
      <c r="L2" s="48"/>
      <c r="M2" s="48"/>
      <c r="N2" s="48"/>
      <c r="O2" s="48"/>
      <c r="P2" s="48"/>
      <c r="Q2" s="48"/>
      <c r="R2" s="48"/>
      <c r="S2" s="48"/>
      <c r="T2" s="48"/>
      <c r="U2" s="48"/>
      <c r="V2" s="360"/>
      <c r="W2" s="360"/>
      <c r="X2" s="48"/>
      <c r="Y2" s="48"/>
      <c r="Z2" s="48"/>
      <c r="AA2" s="359"/>
      <c r="AH2" s="384"/>
      <c r="AI2" s="385"/>
      <c r="AJ2" s="385"/>
      <c r="AK2" s="385"/>
      <c r="AL2" s="370" t="s">
        <v>195</v>
      </c>
      <c r="AM2" s="388" t="e">
        <f ca="1">FuturesHWConvAdj_MKT!C5</f>
        <v>#NAME?</v>
      </c>
      <c r="AN2" s="385"/>
      <c r="AO2" s="367"/>
    </row>
    <row r="3" spans="1:41" x14ac:dyDescent="0.2">
      <c r="F3" s="1933" t="e">
        <f ca="1">_xll.ohTrigger(F7:F48)</f>
        <v>#NAME?</v>
      </c>
      <c r="G3" s="1931" t="s">
        <v>635</v>
      </c>
      <c r="J3" s="46"/>
      <c r="K3" s="42"/>
      <c r="L3" s="234"/>
      <c r="M3" s="234"/>
      <c r="N3" s="42"/>
      <c r="O3" s="42"/>
      <c r="P3" s="42"/>
      <c r="Q3" s="42"/>
      <c r="R3" s="42"/>
      <c r="S3" s="42"/>
      <c r="T3" s="42"/>
      <c r="U3" s="42"/>
      <c r="V3" s="9"/>
      <c r="W3" s="9"/>
      <c r="X3" s="42"/>
      <c r="Y3" s="9"/>
      <c r="Z3" s="42"/>
      <c r="AA3" s="351"/>
      <c r="AH3" s="384"/>
      <c r="AI3" s="385"/>
      <c r="AJ3" s="385"/>
      <c r="AK3" s="385"/>
      <c r="AL3" s="370" t="s">
        <v>194</v>
      </c>
      <c r="AM3" s="388" t="e">
        <f ca="1">FuturesHWConvAdj_MKT!C6</f>
        <v>#NAME?</v>
      </c>
      <c r="AN3" s="385"/>
      <c r="AO3" s="367"/>
    </row>
    <row r="4" spans="1:41" ht="15" customHeight="1" thickBot="1" x14ac:dyDescent="0.25">
      <c r="J4" s="46"/>
      <c r="K4" s="42"/>
      <c r="L4" s="42"/>
      <c r="M4" s="42"/>
      <c r="N4" s="42"/>
      <c r="O4" s="42"/>
      <c r="P4" s="42"/>
      <c r="Q4" s="42"/>
      <c r="R4" s="42"/>
      <c r="S4" s="42"/>
      <c r="T4" s="42"/>
      <c r="U4" s="42"/>
      <c r="V4" s="9"/>
      <c r="W4" s="9"/>
      <c r="X4" s="42"/>
      <c r="Y4" s="42"/>
      <c r="Z4" s="42"/>
      <c r="AA4" s="351"/>
      <c r="AH4" s="384"/>
      <c r="AI4" s="385"/>
      <c r="AJ4" s="385"/>
      <c r="AK4" s="385"/>
      <c r="AL4" s="370" t="s">
        <v>193</v>
      </c>
      <c r="AM4" s="388" t="e">
        <f ca="1">Libor_MKT!E11</f>
        <v>#NAME?</v>
      </c>
      <c r="AN4" s="387" t="s">
        <v>90</v>
      </c>
      <c r="AO4" s="367"/>
    </row>
    <row r="5" spans="1:41" ht="12" thickBot="1" x14ac:dyDescent="0.25">
      <c r="A5" s="323"/>
      <c r="B5" s="361"/>
      <c r="C5" s="361"/>
      <c r="D5" s="222" t="s">
        <v>192</v>
      </c>
      <c r="E5" s="222" t="s">
        <v>90</v>
      </c>
      <c r="F5" s="190"/>
      <c r="G5" s="190"/>
      <c r="H5" s="359"/>
      <c r="J5" s="46"/>
      <c r="K5" s="42"/>
      <c r="L5" s="42"/>
      <c r="M5" s="42"/>
      <c r="N5" s="42"/>
      <c r="O5" s="42"/>
      <c r="P5" s="42"/>
      <c r="Q5" s="42"/>
      <c r="R5" s="42"/>
      <c r="S5" s="42"/>
      <c r="T5" s="42"/>
      <c r="U5" s="42"/>
      <c r="V5" s="9"/>
      <c r="W5" s="9"/>
      <c r="X5" s="42"/>
      <c r="Y5" s="42"/>
      <c r="Z5" s="41" t="e">
        <f ca="1">_xll.ohTrigger(Z7:Z48)</f>
        <v>#NAME?</v>
      </c>
      <c r="AA5" s="351"/>
      <c r="AF5" s="386"/>
      <c r="AH5" s="384"/>
      <c r="AI5" s="385"/>
      <c r="AJ5" s="385"/>
      <c r="AK5" s="385"/>
      <c r="AL5" s="385"/>
      <c r="AM5" s="385"/>
      <c r="AN5" s="385"/>
      <c r="AO5" s="367"/>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8" t="e">
        <f ca="1">_xll.ohRangeRetrieveError(F6)</f>
        <v>#NAME?</v>
      </c>
      <c r="H6" s="43"/>
      <c r="J6" s="46"/>
      <c r="K6" s="346" t="s">
        <v>184</v>
      </c>
      <c r="L6" s="349" t="s">
        <v>183</v>
      </c>
      <c r="M6" s="349" t="s">
        <v>182</v>
      </c>
      <c r="N6" s="349" t="s">
        <v>181</v>
      </c>
      <c r="O6" s="350" t="e">
        <f ca="1">_xll.RData(O7:O48,P6:T6,"RTFEED:IDN",ReutersRtMode,,P7)</f>
        <v>#NAME?</v>
      </c>
      <c r="P6" s="349" t="s">
        <v>180</v>
      </c>
      <c r="Q6" s="349" t="s">
        <v>20</v>
      </c>
      <c r="R6" s="349" t="s">
        <v>19</v>
      </c>
      <c r="S6" s="349" t="s">
        <v>18</v>
      </c>
      <c r="T6" s="349" t="s">
        <v>17</v>
      </c>
      <c r="U6" s="348" t="s">
        <v>139</v>
      </c>
      <c r="V6" s="9"/>
      <c r="W6" s="347" t="s">
        <v>15</v>
      </c>
      <c r="X6" s="9"/>
      <c r="Y6" s="346" t="s">
        <v>13</v>
      </c>
      <c r="Z6" s="345" t="s">
        <v>12</v>
      </c>
      <c r="AA6" s="43"/>
      <c r="AC6" s="185" t="s">
        <v>191</v>
      </c>
      <c r="AD6" s="183" t="s">
        <v>190</v>
      </c>
      <c r="AF6" s="374"/>
      <c r="AH6" s="384"/>
      <c r="AI6" s="383" t="s">
        <v>184</v>
      </c>
      <c r="AJ6" s="382" t="s">
        <v>183</v>
      </c>
      <c r="AK6" s="382" t="s">
        <v>182</v>
      </c>
      <c r="AL6" s="381" t="str">
        <f>Currency&amp;"_020_Futures"&amp;AN4&amp;"ConvAdj.xml"</f>
        <v>GBP_020_Futures3MConvAdj.xml</v>
      </c>
      <c r="AM6" s="187" t="str">
        <f>IF(Serialize,_xll.ohObjectSave(AM7:AM48,SerializationPath&amp;AL6,FileOverwrite,Serialize),"---")</f>
        <v>---</v>
      </c>
      <c r="AN6" s="186" t="e">
        <f ca="1">_xll.ohRangeRetrieveError(AM6)</f>
        <v>#NAME?</v>
      </c>
      <c r="AO6" s="367"/>
    </row>
    <row r="7" spans="1:41" x14ac:dyDescent="0.2">
      <c r="A7" s="329"/>
      <c r="B7" s="357">
        <v>1</v>
      </c>
      <c r="C7" s="356" t="b">
        <v>0</v>
      </c>
      <c r="D7" s="355" t="e">
        <f t="array" aca="1" ref="D7:D48" ca="1">_xll.qlIMMNextCodes(,_xll.qlSettingsEvaluationDate(Trigger)-1,$C7:$C48)</f>
        <v>#NAME?</v>
      </c>
      <c r="E7" s="326" t="e">
        <f t="shared" ref="E7:E48" ca="1" si="0">Currency&amp;$D$5&amp;$E$5&amp;$D7&amp;QuoteSuffix</f>
        <v>#NAME?</v>
      </c>
      <c r="F7" s="354" t="e">
        <f ca="1">_xll.qlSimpleQuote(Trigger,E7,ObjectOverwrite,Permanent,PriceTickValue)</f>
        <v>#NAME?</v>
      </c>
      <c r="G7" s="353" t="e">
        <f ca="1">_xll.ohRangeRetrieveError(F7)</f>
        <v>#NAME?</v>
      </c>
      <c r="H7" s="43"/>
      <c r="J7" s="329"/>
      <c r="K7" s="344">
        <v>1</v>
      </c>
      <c r="L7" s="343" t="b">
        <v>0</v>
      </c>
      <c r="M7" s="25" t="e">
        <f t="array" aca="1" ref="M7:M48" ca="1">_xll.qlIMMcode(,FuturesDates)</f>
        <v>#NAME?</v>
      </c>
      <c r="N7" s="342" t="e">
        <f t="array" aca="1" ref="N7:N48" ca="1">_xll.qlIMMNextDates(,_xll.qlSettingsEvaluationDate(Trigger)-1,$L7:$L48)</f>
        <v>#NAME?</v>
      </c>
      <c r="O7" s="25" t="e">
        <f t="array" aca="1" ref="O7:O48" ca="1">VLOOKUP(Currency,LiffeCodes,2)&amp;FuturesCodes</f>
        <v>#NAME?</v>
      </c>
      <c r="P7" s="341">
        <v>42200</v>
      </c>
      <c r="Q7" s="25">
        <v>0</v>
      </c>
      <c r="R7" s="25">
        <v>0</v>
      </c>
      <c r="S7" s="25">
        <v>0</v>
      </c>
      <c r="T7" s="25">
        <v>99.4</v>
      </c>
      <c r="U7" s="28" t="e">
        <f ca="1">_xll.qlMidSafe(,$Q7,$R7)</f>
        <v>#NAME?</v>
      </c>
      <c r="V7" s="9"/>
      <c r="W7" s="380" t="e">
        <v>#NUM!</v>
      </c>
      <c r="X7" s="9"/>
      <c r="Y7" s="225" t="e">
        <f t="array" ref="Y7:Y48">QuoteStatic</f>
        <v>#NUM!</v>
      </c>
      <c r="Z7" s="28" t="e">
        <f ca="1">_xll.qlSimpleQuoteSetValue(Trigger,F7,Y7)</f>
        <v>#NAME?</v>
      </c>
      <c r="AA7" s="43"/>
      <c r="AC7" s="180" t="s">
        <v>49</v>
      </c>
      <c r="AD7" s="178" t="s">
        <v>189</v>
      </c>
      <c r="AF7" s="374"/>
      <c r="AH7" s="372"/>
      <c r="AI7" s="379">
        <v>1</v>
      </c>
      <c r="AJ7" s="378" t="b">
        <v>0</v>
      </c>
      <c r="AK7" s="378" t="e">
        <f t="array" aca="1" ref="AK7:AK48" ca="1">_xll.qlIMMNextCodes(,_xll.qlSettingsEvaluationDate(Trigger)-1,$AJ7:$AJ48)</f>
        <v>#NAME?</v>
      </c>
      <c r="AL7" s="369" t="e">
        <f t="shared" ref="AL7:AL48" ca="1" si="1">Currency&amp;"FUT"&amp;$AN$4&amp;$AK7&amp;"ConvAdj"&amp;QuoteSuffix</f>
        <v>#NAME?</v>
      </c>
      <c r="AM7" s="368" t="e">
        <f ca="1">_xll.qlFuturesConvAdjustmentQuote(OR(ISERROR(Z7),ISERROR(FuturesHWConvAdj_MKT!Q5:Q6)),AL7,ObjectOverwrite,Permanent,IborIndex,AK7,F7,Volatility,MeanReversion)</f>
        <v>#NAME?</v>
      </c>
      <c r="AN7" s="186" t="e">
        <f ca="1">_xll.ohRangeRetrieveError(AM7)</f>
        <v>#NAME?</v>
      </c>
      <c r="AO7" s="367"/>
    </row>
    <row r="8" spans="1:41" x14ac:dyDescent="0.2">
      <c r="A8" s="329"/>
      <c r="B8" s="328">
        <v>2</v>
      </c>
      <c r="C8" s="327" t="b">
        <v>0</v>
      </c>
      <c r="D8" s="44" t="e">
        <f ca="1"/>
        <v>#NAME?</v>
      </c>
      <c r="E8" s="326" t="e">
        <f t="shared" ca="1" si="0"/>
        <v>#NAME?</v>
      </c>
      <c r="F8" s="325" t="e">
        <f ca="1">_xll.qlSimpleQuote(Trigger,E8,ObjectOverwrite,Permanent,PriceTickValue)</f>
        <v>#NAME?</v>
      </c>
      <c r="G8" s="310" t="e">
        <f ca="1">_xll.ohRangeRetrieveError(F8)</f>
        <v>#NAME?</v>
      </c>
      <c r="H8" s="43"/>
      <c r="J8" s="329"/>
      <c r="K8" s="339">
        <v>2</v>
      </c>
      <c r="L8" s="338" t="b">
        <v>0</v>
      </c>
      <c r="M8" s="17" t="e">
        <f ca="1"/>
        <v>#NAME?</v>
      </c>
      <c r="N8" s="337" t="e">
        <f ca="1"/>
        <v>#NAME?</v>
      </c>
      <c r="O8" s="17" t="e">
        <f ca="1"/>
        <v>#NAME?</v>
      </c>
      <c r="P8" s="336">
        <v>42235</v>
      </c>
      <c r="Q8" s="17">
        <v>0</v>
      </c>
      <c r="R8" s="17">
        <v>0</v>
      </c>
      <c r="S8" s="17">
        <v>0</v>
      </c>
      <c r="T8" s="17">
        <v>99.36</v>
      </c>
      <c r="U8" s="20" t="e">
        <f ca="1">_xll.qlMidSafe(,$Q8,$R8)</f>
        <v>#NAME?</v>
      </c>
      <c r="V8" s="9"/>
      <c r="W8" s="377" t="e">
        <v>#NUM!</v>
      </c>
      <c r="X8" s="9"/>
      <c r="Y8" s="211" t="e">
        <v>#NUM!</v>
      </c>
      <c r="Z8" s="20" t="e">
        <f ca="1">_xll.qlSimpleQuoteSetValue(Trigger,F8,Y8)</f>
        <v>#NAME?</v>
      </c>
      <c r="AA8" s="43"/>
      <c r="AC8" s="180" t="s">
        <v>48</v>
      </c>
      <c r="AD8" s="178" t="s">
        <v>188</v>
      </c>
      <c r="AF8" s="374"/>
      <c r="AH8" s="372"/>
      <c r="AI8" s="371">
        <v>2</v>
      </c>
      <c r="AJ8" s="370" t="b">
        <v>0</v>
      </c>
      <c r="AK8" s="370" t="e">
        <f ca="1"/>
        <v>#NAME?</v>
      </c>
      <c r="AL8" s="369" t="e">
        <f t="shared" ca="1" si="1"/>
        <v>#NAME?</v>
      </c>
      <c r="AM8" s="368" t="e">
        <f ca="1">_xll.qlFuturesConvAdjustmentQuote(OR(ISERROR(Z8),ISERROR(FuturesHWConvAdj_MKT!Q6:Q7)),AL8,ObjectOverwrite,Permanent,IborIndex,AK8,F8,Volatility,MeanReversion)</f>
        <v>#NAME?</v>
      </c>
      <c r="AN8" s="186" t="e">
        <f ca="1">_xll.ohRangeRetrieveError(AM8)</f>
        <v>#NAME?</v>
      </c>
      <c r="AO8" s="367"/>
    </row>
    <row r="9" spans="1:41" x14ac:dyDescent="0.2">
      <c r="A9" s="329"/>
      <c r="B9" s="328">
        <v>3</v>
      </c>
      <c r="C9" s="327" t="b">
        <v>0</v>
      </c>
      <c r="D9" s="44" t="e">
        <f ca="1"/>
        <v>#NAME?</v>
      </c>
      <c r="E9" s="326" t="e">
        <f t="shared" ca="1" si="0"/>
        <v>#NAME?</v>
      </c>
      <c r="F9" s="325" t="e">
        <f ca="1">_xll.qlSimpleQuote(Trigger,E9,ObjectOverwrite,Permanent,PriceTickValue)</f>
        <v>#NAME?</v>
      </c>
      <c r="G9" s="310" t="e">
        <f ca="1">_xll.ohRangeRetrieveError(F9)</f>
        <v>#NAME?</v>
      </c>
      <c r="H9" s="43"/>
      <c r="J9" s="329"/>
      <c r="K9" s="339">
        <v>3</v>
      </c>
      <c r="L9" s="338" t="b">
        <v>0</v>
      </c>
      <c r="M9" s="17" t="e">
        <f ca="1"/>
        <v>#NAME?</v>
      </c>
      <c r="N9" s="337" t="e">
        <f ca="1"/>
        <v>#NAME?</v>
      </c>
      <c r="O9" s="17" t="e">
        <f ca="1"/>
        <v>#NAME?</v>
      </c>
      <c r="P9" s="336">
        <v>42263</v>
      </c>
      <c r="Q9" s="17">
        <v>99.35</v>
      </c>
      <c r="R9" s="17">
        <v>99.36</v>
      </c>
      <c r="S9" s="17">
        <v>99.35</v>
      </c>
      <c r="T9" s="17">
        <v>99.36</v>
      </c>
      <c r="U9" s="20" t="e">
        <f ca="1">_xll.qlMidSafe(,$Q9,$R9)</f>
        <v>#NAME?</v>
      </c>
      <c r="V9" s="9"/>
      <c r="W9" s="377">
        <v>99.35499999999999</v>
      </c>
      <c r="X9" s="9"/>
      <c r="Y9" s="211">
        <v>99.35499999999999</v>
      </c>
      <c r="Z9" s="20" t="e">
        <f ca="1">_xll.qlSimpleQuoteSetValue(Trigger,F9,Y9)</f>
        <v>#NAME?</v>
      </c>
      <c r="AA9" s="43"/>
      <c r="AC9" s="180" t="s">
        <v>43</v>
      </c>
      <c r="AD9" s="178" t="s">
        <v>187</v>
      </c>
      <c r="AF9" s="374"/>
      <c r="AH9" s="372"/>
      <c r="AI9" s="371">
        <v>3</v>
      </c>
      <c r="AJ9" s="370" t="b">
        <v>0</v>
      </c>
      <c r="AK9" s="370" t="e">
        <f ca="1"/>
        <v>#NAME?</v>
      </c>
      <c r="AL9" s="369" t="e">
        <f t="shared" ca="1" si="1"/>
        <v>#NAME?</v>
      </c>
      <c r="AM9" s="368" t="e">
        <f ca="1">_xll.qlFuturesConvAdjustmentQuote(OR(ISERROR(Z9),ISERROR(FuturesHWConvAdj_MKT!Q7:Q8)),AL9,ObjectOverwrite,Permanent,IborIndex,AK9,F9,Volatility,MeanReversion)</f>
        <v>#NAME?</v>
      </c>
      <c r="AN9" s="186" t="e">
        <f ca="1">_xll.ohRangeRetrieveError(AM9)</f>
        <v>#NAME?</v>
      </c>
      <c r="AO9" s="367"/>
    </row>
    <row r="10" spans="1:41" x14ac:dyDescent="0.2">
      <c r="A10" s="329"/>
      <c r="B10" s="328">
        <v>4</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4</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7" t="e">
        <v>#NUM!</v>
      </c>
      <c r="X10" s="9"/>
      <c r="Y10" s="211" t="e">
        <v>#NUM!</v>
      </c>
      <c r="Z10" s="20" t="e">
        <f ca="1">_xll.qlSimpleQuoteSetValue(Trigger,F10,Y10)</f>
        <v>#NAME?</v>
      </c>
      <c r="AA10" s="43"/>
      <c r="AC10" s="180" t="s">
        <v>42</v>
      </c>
      <c r="AD10" s="178"/>
      <c r="AF10" s="374"/>
      <c r="AH10" s="372"/>
      <c r="AI10" s="371">
        <v>4</v>
      </c>
      <c r="AJ10" s="370" t="b">
        <v>0</v>
      </c>
      <c r="AK10" s="370" t="e">
        <f ca="1"/>
        <v>#NAME?</v>
      </c>
      <c r="AL10" s="369" t="e">
        <f t="shared" ca="1" si="1"/>
        <v>#NAME?</v>
      </c>
      <c r="AM10" s="368" t="e">
        <f ca="1">_xll.qlFuturesConvAdjustmentQuote(OR(ISERROR(Z10),ISERROR(FuturesHWConvAdj_MKT!Q8:Q9)),AL10,ObjectOverwrite,Permanent,IborIndex,AK10,F10,Volatility,MeanReversion)</f>
        <v>#NAME?</v>
      </c>
      <c r="AN10" s="186" t="e">
        <f ca="1">_xll.ohRangeRetrieveError(AM10)</f>
        <v>#NAME?</v>
      </c>
      <c r="AO10" s="367"/>
    </row>
    <row r="11" spans="1:41" ht="12" thickBot="1" x14ac:dyDescent="0.25">
      <c r="A11" s="329"/>
      <c r="B11" s="328">
        <v>5</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9">
        <v>5</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_xll.qlSimpleQuoteSetValue(Trigger,F11,Y11)</f>
        <v>#NAME?</v>
      </c>
      <c r="AA11" s="43"/>
      <c r="AC11" s="177" t="s">
        <v>41</v>
      </c>
      <c r="AD11" s="175" t="s">
        <v>186</v>
      </c>
      <c r="AF11" s="374"/>
      <c r="AH11" s="372"/>
      <c r="AI11" s="371">
        <v>5</v>
      </c>
      <c r="AJ11" s="370" t="b">
        <v>0</v>
      </c>
      <c r="AK11" s="370" t="e">
        <f ca="1"/>
        <v>#NAME?</v>
      </c>
      <c r="AL11" s="369" t="e">
        <f t="shared" ca="1" si="1"/>
        <v>#NAME?</v>
      </c>
      <c r="AM11" s="368" t="e">
        <f ca="1">_xll.qlFuturesConvAdjustmentQuote(OR(ISERROR(Z11),ISERROR(FuturesHWConvAdj_MKT!Q9:Q10)),AL11,ObjectOverwrite,Permanent,IborIndex,AK11,F11,Volatility,MeanReversion)</f>
        <v>#NAME?</v>
      </c>
      <c r="AN11" s="186" t="e">
        <f ca="1">_xll.ohRangeRetrieveError(AM11)</f>
        <v>#NAME?</v>
      </c>
      <c r="AO11" s="367"/>
    </row>
    <row r="12" spans="1:41" x14ac:dyDescent="0.2">
      <c r="A12" s="329"/>
      <c r="B12" s="328">
        <v>6</v>
      </c>
      <c r="C12" s="327" t="b">
        <v>0</v>
      </c>
      <c r="D12" s="44" t="e">
        <f ca="1"/>
        <v>#NAME?</v>
      </c>
      <c r="E12" s="326" t="e">
        <f t="shared" ca="1" si="0"/>
        <v>#NAME?</v>
      </c>
      <c r="F12" s="325" t="e">
        <f ca="1">_xll.qlSimpleQuote(Trigger,E12,ObjectOverwrite,Permanent,PriceTickValue)</f>
        <v>#NAME?</v>
      </c>
      <c r="G12" s="310" t="e">
        <f ca="1">_xll.ohRangeRetrieveError(F12)</f>
        <v>#NAME?</v>
      </c>
      <c r="H12" s="43"/>
      <c r="J12" s="329"/>
      <c r="K12" s="339">
        <v>6</v>
      </c>
      <c r="L12" s="338" t="b">
        <v>0</v>
      </c>
      <c r="M12" s="17" t="e">
        <f ca="1"/>
        <v>#NAME?</v>
      </c>
      <c r="N12" s="337" t="e">
        <f ca="1"/>
        <v>#NAME?</v>
      </c>
      <c r="O12" s="17" t="e">
        <f ca="1"/>
        <v>#NAME?</v>
      </c>
      <c r="P12" s="336">
        <v>42354</v>
      </c>
      <c r="Q12" s="17">
        <v>99.22</v>
      </c>
      <c r="R12" s="17">
        <v>99.23</v>
      </c>
      <c r="S12" s="17">
        <v>99.22</v>
      </c>
      <c r="T12" s="17">
        <v>99.23</v>
      </c>
      <c r="U12" s="20" t="e">
        <f ca="1">_xll.qlMidSafe(,$Q12,$R12)</f>
        <v>#NAME?</v>
      </c>
      <c r="V12" s="9"/>
      <c r="W12" s="375">
        <v>99.224999999999994</v>
      </c>
      <c r="X12" s="9"/>
      <c r="Y12" s="211">
        <v>99.224999999999994</v>
      </c>
      <c r="Z12" s="20" t="e">
        <f ca="1">_xll.qlSimpleQuoteSetValue(Trigger,F12,Y12)</f>
        <v>#NAME?</v>
      </c>
      <c r="AA12" s="43"/>
      <c r="AF12" s="374"/>
      <c r="AH12" s="372"/>
      <c r="AI12" s="371">
        <v>6</v>
      </c>
      <c r="AJ12" s="370" t="b">
        <v>0</v>
      </c>
      <c r="AK12" s="370" t="e">
        <f ca="1"/>
        <v>#NAME?</v>
      </c>
      <c r="AL12" s="369" t="e">
        <f t="shared" ca="1" si="1"/>
        <v>#NAME?</v>
      </c>
      <c r="AM12" s="368" t="e">
        <f ca="1">_xll.qlFuturesConvAdjustmentQuote(OR(ISERROR(Z12),ISERROR(FuturesHWConvAdj_MKT!Q10:Q11)),AL12,ObjectOverwrite,Permanent,IborIndex,AK12,F12,Volatility,MeanReversion)</f>
        <v>#NAME?</v>
      </c>
      <c r="AN12" s="186" t="e">
        <f ca="1">_xll.ohRangeRetrieveError(AM12)</f>
        <v>#NAME?</v>
      </c>
      <c r="AO12" s="367"/>
    </row>
    <row r="13" spans="1:41" x14ac:dyDescent="0.2">
      <c r="A13" s="329"/>
      <c r="B13" s="328">
        <v>7</v>
      </c>
      <c r="C13" s="327" t="b">
        <v>0</v>
      </c>
      <c r="D13" s="44" t="e">
        <f ca="1"/>
        <v>#NAME?</v>
      </c>
      <c r="E13" s="326" t="e">
        <f t="shared" ca="1" si="0"/>
        <v>#NAME?</v>
      </c>
      <c r="F13" s="325" t="e">
        <f ca="1">_xll.qlSimpleQuote(Trigger,E13,ObjectOverwrite,Permanent,PriceTickValue)</f>
        <v>#NAME?</v>
      </c>
      <c r="G13" s="310" t="e">
        <f ca="1">_xll.ohRangeRetrieveError(F13)</f>
        <v>#NAME?</v>
      </c>
      <c r="H13" s="43"/>
      <c r="J13" s="329"/>
      <c r="K13" s="339">
        <v>7</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_xll.qlSimpleQuoteSetValue(Trigger,F13,Y13)</f>
        <v>#NAME?</v>
      </c>
      <c r="AA13" s="43"/>
      <c r="AF13" s="374"/>
      <c r="AH13" s="372"/>
      <c r="AI13" s="371">
        <v>7</v>
      </c>
      <c r="AJ13" s="370" t="b">
        <v>0</v>
      </c>
      <c r="AK13" s="370" t="e">
        <f ca="1"/>
        <v>#NAME?</v>
      </c>
      <c r="AL13" s="369" t="e">
        <f t="shared" ca="1" si="1"/>
        <v>#NAME?</v>
      </c>
      <c r="AM13" s="368" t="e">
        <f ca="1">_xll.qlFuturesConvAdjustmentQuote(OR(ISERROR(Z13),ISERROR(FuturesHWConvAdj_MKT!Q11:Q12)),AL13,ObjectOverwrite,Permanent,IborIndex,AK13,F13,Volatility,MeanReversion)</f>
        <v>#NAME?</v>
      </c>
      <c r="AN13" s="186" t="e">
        <f ca="1">_xll.ohRangeRetrieveError(AM13)</f>
        <v>#NAME?</v>
      </c>
      <c r="AO13" s="367"/>
    </row>
    <row r="14" spans="1:41" x14ac:dyDescent="0.2">
      <c r="A14" s="329"/>
      <c r="B14" s="328">
        <v>8</v>
      </c>
      <c r="C14" s="327" t="b">
        <v>0</v>
      </c>
      <c r="D14" s="44" t="e">
        <f ca="1"/>
        <v>#NAME?</v>
      </c>
      <c r="E14" s="326" t="e">
        <f t="shared" ca="1" si="0"/>
        <v>#NAME?</v>
      </c>
      <c r="F14" s="325" t="e">
        <f ca="1">_xll.qlSimpleQuote(Trigger,E14,ObjectOverwrite,Permanent,PriceTickValue)</f>
        <v>#NAME?</v>
      </c>
      <c r="G14" s="310" t="e">
        <f ca="1">_xll.ohRangeRetrieveError(F14)</f>
        <v>#NAME?</v>
      </c>
      <c r="H14" s="43"/>
      <c r="J14" s="329"/>
      <c r="K14" s="339">
        <v>8</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_xll.qlSimpleQuoteSetValue(Trigger,F14,Y14)</f>
        <v>#NAME?</v>
      </c>
      <c r="AA14" s="43"/>
      <c r="AF14" s="374"/>
      <c r="AH14" s="372"/>
      <c r="AI14" s="371">
        <v>8</v>
      </c>
      <c r="AJ14" s="370" t="b">
        <v>0</v>
      </c>
      <c r="AK14" s="370" t="e">
        <f ca="1"/>
        <v>#NAME?</v>
      </c>
      <c r="AL14" s="369" t="e">
        <f t="shared" ca="1" si="1"/>
        <v>#NAME?</v>
      </c>
      <c r="AM14" s="368" t="e">
        <f ca="1">_xll.qlFuturesConvAdjustmentQuote(OR(ISERROR(Z14),ISERROR(FuturesHWConvAdj_MKT!Q12:Q13)),AL14,ObjectOverwrite,Permanent,IborIndex,AK14,F14,Volatility,MeanReversion)</f>
        <v>#NAME?</v>
      </c>
      <c r="AN14" s="186" t="e">
        <f ca="1">_xll.ohRangeRetrieveError(AM14)</f>
        <v>#NAME?</v>
      </c>
      <c r="AO14" s="367"/>
    </row>
    <row r="15" spans="1:41" x14ac:dyDescent="0.2">
      <c r="A15" s="329"/>
      <c r="B15" s="328">
        <v>9</v>
      </c>
      <c r="C15" s="327" t="b">
        <v>0</v>
      </c>
      <c r="D15" s="44" t="e">
        <f ca="1"/>
        <v>#NAME?</v>
      </c>
      <c r="E15" s="326" t="e">
        <f t="shared" ca="1" si="0"/>
        <v>#NAME?</v>
      </c>
      <c r="F15" s="325" t="e">
        <f ca="1">_xll.qlSimpleQuote(Trigger,E15,ObjectOverwrite,Permanent,PriceTickValue)</f>
        <v>#NAME?</v>
      </c>
      <c r="G15" s="310" t="e">
        <f ca="1">_xll.ohRangeRetrieveError(F15)</f>
        <v>#NAME?</v>
      </c>
      <c r="H15" s="43"/>
      <c r="J15" s="329"/>
      <c r="K15" s="339">
        <v>9</v>
      </c>
      <c r="L15" s="338" t="b">
        <v>0</v>
      </c>
      <c r="M15" s="17" t="e">
        <f ca="1"/>
        <v>#NAME?</v>
      </c>
      <c r="N15" s="337" t="e">
        <f ca="1"/>
        <v>#NAME?</v>
      </c>
      <c r="O15" s="17" t="e">
        <f ca="1"/>
        <v>#NAME?</v>
      </c>
      <c r="P15" s="336">
        <v>42445</v>
      </c>
      <c r="Q15" s="17">
        <v>99.06</v>
      </c>
      <c r="R15" s="17">
        <v>99.07</v>
      </c>
      <c r="S15" s="17">
        <v>99.07</v>
      </c>
      <c r="T15" s="17">
        <v>99.07</v>
      </c>
      <c r="U15" s="20" t="e">
        <f ca="1">_xll.qlMidSafe(,$Q15,$R15)</f>
        <v>#NAME?</v>
      </c>
      <c r="V15" s="9"/>
      <c r="W15" s="375">
        <v>99.064999999999998</v>
      </c>
      <c r="X15" s="9"/>
      <c r="Y15" s="211">
        <v>99.064999999999998</v>
      </c>
      <c r="Z15" s="376" t="e">
        <f ca="1">_xll.qlSimpleQuoteSetValue(Trigger,F15,Y15)</f>
        <v>#NAME?</v>
      </c>
      <c r="AA15" s="43"/>
      <c r="AF15" s="374"/>
      <c r="AH15" s="372"/>
      <c r="AI15" s="371">
        <v>9</v>
      </c>
      <c r="AJ15" s="370" t="b">
        <v>0</v>
      </c>
      <c r="AK15" s="370" t="e">
        <f ca="1"/>
        <v>#NAME?</v>
      </c>
      <c r="AL15" s="369" t="e">
        <f t="shared" ca="1" si="1"/>
        <v>#NAME?</v>
      </c>
      <c r="AM15" s="368" t="e">
        <f ca="1">_xll.qlFuturesConvAdjustmentQuote(OR(ISERROR(Z15),ISERROR(FuturesHWConvAdj_MKT!Q13:Q14)),AL15,ObjectOverwrite,Permanent,IborIndex,AK15,F15,Volatility,MeanReversion)</f>
        <v>#NAME?</v>
      </c>
      <c r="AN15" s="186" t="e">
        <f ca="1">_xll.ohRangeRetrieveError(AM15)</f>
        <v>#NAME?</v>
      </c>
      <c r="AO15" s="367"/>
    </row>
    <row r="16" spans="1:41" x14ac:dyDescent="0.2">
      <c r="A16" s="329"/>
      <c r="B16" s="328">
        <v>10</v>
      </c>
      <c r="C16" s="327" t="b">
        <v>0</v>
      </c>
      <c r="D16" s="44" t="e">
        <f ca="1"/>
        <v>#NAME?</v>
      </c>
      <c r="E16" s="326" t="e">
        <f t="shared" ca="1" si="0"/>
        <v>#NAME?</v>
      </c>
      <c r="F16" s="325" t="e">
        <f ca="1">_xll.qlSimpleQuote(Trigger,E16,ObjectOverwrite,Permanent,PriceTickValue)</f>
        <v>#NAME?</v>
      </c>
      <c r="G16" s="310" t="e">
        <f ca="1">_xll.ohRangeRetrieveError(F16)</f>
        <v>#NAME?</v>
      </c>
      <c r="H16" s="43"/>
      <c r="J16" s="329"/>
      <c r="K16" s="339">
        <v>10</v>
      </c>
      <c r="L16" s="338" t="b">
        <v>0</v>
      </c>
      <c r="M16" s="17" t="e">
        <f ca="1"/>
        <v>#NAME?</v>
      </c>
      <c r="N16" s="337" t="e">
        <f ca="1"/>
        <v>#NAME?</v>
      </c>
      <c r="O16" s="17" t="e">
        <f ca="1"/>
        <v>#NAME?</v>
      </c>
      <c r="P16" s="336" t="s">
        <v>0</v>
      </c>
      <c r="Q16" s="17" t="s">
        <v>0</v>
      </c>
      <c r="R16" s="17" t="s">
        <v>0</v>
      </c>
      <c r="S16" s="17" t="s">
        <v>0</v>
      </c>
      <c r="T16" s="17" t="s">
        <v>0</v>
      </c>
      <c r="U16" s="20" t="e">
        <f ca="1">_xll.qlMidSafe(,$Q16,$R16)</f>
        <v>#NAME?</v>
      </c>
      <c r="V16" s="9"/>
      <c r="W16" s="375" t="e">
        <v>#NUM!</v>
      </c>
      <c r="X16" s="9"/>
      <c r="Y16" s="211" t="e">
        <v>#NUM!</v>
      </c>
      <c r="Z16" s="20" t="e">
        <f ca="1">_xll.qlSimpleQuoteSetValue(Trigger,F16,Y16)</f>
        <v>#NAME?</v>
      </c>
      <c r="AA16" s="43"/>
      <c r="AF16" s="374"/>
      <c r="AH16" s="372"/>
      <c r="AI16" s="371">
        <v>10</v>
      </c>
      <c r="AJ16" s="370" t="b">
        <v>0</v>
      </c>
      <c r="AK16" s="370" t="e">
        <f ca="1"/>
        <v>#NAME?</v>
      </c>
      <c r="AL16" s="369" t="e">
        <f t="shared" ca="1" si="1"/>
        <v>#NAME?</v>
      </c>
      <c r="AM16" s="368" t="e">
        <f ca="1">_xll.qlFuturesConvAdjustmentQuote(OR(ISERROR(Z16),ISERROR(FuturesHWConvAdj_MKT!Q14:Q15)),AL16,ObjectOverwrite,Permanent,IborIndex,AK16,F16,Volatility,MeanReversion)</f>
        <v>#NAME?</v>
      </c>
      <c r="AN16" s="186" t="e">
        <f ca="1">_xll.ohRangeRetrieveError(AM16)</f>
        <v>#NAME?</v>
      </c>
      <c r="AO16" s="367"/>
    </row>
    <row r="17" spans="1:41" x14ac:dyDescent="0.2">
      <c r="A17" s="329"/>
      <c r="B17" s="328">
        <v>11</v>
      </c>
      <c r="C17" s="327" t="b">
        <v>0</v>
      </c>
      <c r="D17" s="44" t="e">
        <f ca="1"/>
        <v>#NAME?</v>
      </c>
      <c r="E17" s="326" t="e">
        <f t="shared" ca="1" si="0"/>
        <v>#NAME?</v>
      </c>
      <c r="F17" s="325" t="e">
        <f ca="1">_xll.qlSimpleQuote(Trigger,E17,ObjectOverwrite,Permanent,PriceTickValue)</f>
        <v>#NAME?</v>
      </c>
      <c r="G17" s="310" t="e">
        <f ca="1">_xll.ohRangeRetrieveError(F17)</f>
        <v>#NAME?</v>
      </c>
      <c r="H17" s="43"/>
      <c r="J17" s="329"/>
      <c r="K17" s="339">
        <v>11</v>
      </c>
      <c r="L17" s="338" t="b">
        <v>0</v>
      </c>
      <c r="M17" s="17" t="e">
        <f ca="1"/>
        <v>#NAME?</v>
      </c>
      <c r="N17" s="337" t="e">
        <f ca="1"/>
        <v>#NAME?</v>
      </c>
      <c r="O17" s="17" t="e">
        <f ca="1"/>
        <v>#NAME?</v>
      </c>
      <c r="P17" s="336" t="s">
        <v>0</v>
      </c>
      <c r="Q17" s="17" t="s">
        <v>0</v>
      </c>
      <c r="R17" s="17" t="s">
        <v>0</v>
      </c>
      <c r="S17" s="17" t="s">
        <v>0</v>
      </c>
      <c r="T17" s="17" t="s">
        <v>0</v>
      </c>
      <c r="U17" s="20" t="e">
        <f ca="1">_xll.qlMidSafe(,$Q17,$R17)</f>
        <v>#NAME?</v>
      </c>
      <c r="V17" s="9"/>
      <c r="W17" s="375" t="e">
        <v>#NUM!</v>
      </c>
      <c r="X17" s="9"/>
      <c r="Y17" s="211" t="e">
        <v>#NUM!</v>
      </c>
      <c r="Z17" s="20" t="e">
        <f ca="1">_xll.qlSimpleQuoteSetValue(Trigger,F17,Y17)</f>
        <v>#NAME?</v>
      </c>
      <c r="AA17" s="43"/>
      <c r="AF17" s="374"/>
      <c r="AH17" s="372"/>
      <c r="AI17" s="371">
        <v>11</v>
      </c>
      <c r="AJ17" s="370" t="b">
        <v>0</v>
      </c>
      <c r="AK17" s="370" t="e">
        <f ca="1"/>
        <v>#NAME?</v>
      </c>
      <c r="AL17" s="369" t="e">
        <f t="shared" ca="1" si="1"/>
        <v>#NAME?</v>
      </c>
      <c r="AM17" s="368" t="e">
        <f ca="1">_xll.qlFuturesConvAdjustmentQuote(OR(ISERROR(Z17),ISERROR(FuturesHWConvAdj_MKT!Q15:Q16)),AL17,ObjectOverwrite,Permanent,IborIndex,AK17,F17,Volatility,MeanReversion)</f>
        <v>#NAME?</v>
      </c>
      <c r="AN17" s="186" t="e">
        <f ca="1">_xll.ohRangeRetrieveError(AM17)</f>
        <v>#NAME?</v>
      </c>
      <c r="AO17" s="367"/>
    </row>
    <row r="18" spans="1:41" x14ac:dyDescent="0.2">
      <c r="A18" s="329"/>
      <c r="B18" s="328">
        <v>12</v>
      </c>
      <c r="C18" s="327" t="b">
        <v>0</v>
      </c>
      <c r="D18" s="44" t="e">
        <f ca="1"/>
        <v>#NAME?</v>
      </c>
      <c r="E18" s="326" t="e">
        <f t="shared" ca="1" si="0"/>
        <v>#NAME?</v>
      </c>
      <c r="F18" s="325" t="e">
        <f ca="1">_xll.qlSimpleQuote(Trigger,E18,ObjectOverwrite,Permanent,PriceTickValue)</f>
        <v>#NAME?</v>
      </c>
      <c r="G18" s="310" t="e">
        <f ca="1">_xll.ohRangeRetrieveError(F18)</f>
        <v>#NAME?</v>
      </c>
      <c r="H18" s="43"/>
      <c r="J18" s="329"/>
      <c r="K18" s="339">
        <v>12</v>
      </c>
      <c r="L18" s="338" t="b">
        <v>0</v>
      </c>
      <c r="M18" s="17" t="e">
        <f ca="1"/>
        <v>#NAME?</v>
      </c>
      <c r="N18" s="337" t="e">
        <f ca="1"/>
        <v>#NAME?</v>
      </c>
      <c r="O18" s="17" t="e">
        <f ca="1"/>
        <v>#NAME?</v>
      </c>
      <c r="P18" s="336">
        <v>42536</v>
      </c>
      <c r="Q18" s="17">
        <v>98.89</v>
      </c>
      <c r="R18" s="17">
        <v>98.9</v>
      </c>
      <c r="S18" s="17">
        <v>98.9</v>
      </c>
      <c r="T18" s="17">
        <v>98.89</v>
      </c>
      <c r="U18" s="20" t="e">
        <f ca="1">_xll.qlMidSafe(,$Q18,$R18)</f>
        <v>#NAME?</v>
      </c>
      <c r="V18" s="9"/>
      <c r="W18" s="375">
        <v>98.89500000000001</v>
      </c>
      <c r="X18" s="9"/>
      <c r="Y18" s="211">
        <v>98.89500000000001</v>
      </c>
      <c r="Z18" s="376" t="e">
        <f ca="1">_xll.qlSimpleQuoteSetValue(Trigger,F18,Y18)</f>
        <v>#NAME?</v>
      </c>
      <c r="AA18" s="43"/>
      <c r="AF18" s="374"/>
      <c r="AH18" s="372"/>
      <c r="AI18" s="371">
        <v>12</v>
      </c>
      <c r="AJ18" s="370" t="b">
        <v>0</v>
      </c>
      <c r="AK18" s="370" t="e">
        <f ca="1"/>
        <v>#NAME?</v>
      </c>
      <c r="AL18" s="369" t="e">
        <f t="shared" ca="1" si="1"/>
        <v>#NAME?</v>
      </c>
      <c r="AM18" s="368" t="e">
        <f ca="1">_xll.qlFuturesConvAdjustmentQuote(OR(ISERROR(Z18),ISERROR(FuturesHWConvAdj_MKT!Q16:Q17)),AL18,ObjectOverwrite,Permanent,IborIndex,AK18,F18,Volatility,MeanReversion)</f>
        <v>#NAME?</v>
      </c>
      <c r="AN18" s="186" t="e">
        <f ca="1">_xll.ohRangeRetrieveError(AM18)</f>
        <v>#NAME?</v>
      </c>
      <c r="AO18" s="367"/>
    </row>
    <row r="19" spans="1:41" x14ac:dyDescent="0.2">
      <c r="A19" s="329"/>
      <c r="B19" s="328">
        <v>13</v>
      </c>
      <c r="C19" s="327" t="b">
        <v>1</v>
      </c>
      <c r="D19" s="44" t="e">
        <f ca="1"/>
        <v>#NAME?</v>
      </c>
      <c r="E19" s="326" t="e">
        <f t="shared" ca="1" si="0"/>
        <v>#NAME?</v>
      </c>
      <c r="F19" s="325" t="e">
        <f ca="1">_xll.qlSimpleQuote(Trigger,E19,ObjectOverwrite,Permanent,PriceTickValue)</f>
        <v>#NAME?</v>
      </c>
      <c r="G19" s="310" t="e">
        <f ca="1">_xll.ohRangeRetrieveError(F19)</f>
        <v>#NAME?</v>
      </c>
      <c r="H19" s="43"/>
      <c r="J19" s="329"/>
      <c r="K19" s="339">
        <v>13</v>
      </c>
      <c r="L19" s="338" t="b">
        <v>1</v>
      </c>
      <c r="M19" s="17" t="e">
        <f ca="1"/>
        <v>#NAME?</v>
      </c>
      <c r="N19" s="337" t="e">
        <f ca="1"/>
        <v>#NAME?</v>
      </c>
      <c r="O19" s="17" t="e">
        <f ca="1"/>
        <v>#NAME?</v>
      </c>
      <c r="P19" s="336">
        <v>42634</v>
      </c>
      <c r="Q19" s="17">
        <v>98.71</v>
      </c>
      <c r="R19" s="17">
        <v>98.72</v>
      </c>
      <c r="S19" s="17">
        <v>98.72</v>
      </c>
      <c r="T19" s="17">
        <v>98.71</v>
      </c>
      <c r="U19" s="20" t="e">
        <f ca="1">_xll.qlMidSafe(,$Q19,$R19)</f>
        <v>#NAME?</v>
      </c>
      <c r="V19" s="9"/>
      <c r="W19" s="375">
        <v>98.715000000000003</v>
      </c>
      <c r="X19" s="9"/>
      <c r="Y19" s="211">
        <v>98.715000000000003</v>
      </c>
      <c r="Z19" s="376" t="e">
        <f ca="1">_xll.qlSimpleQuoteSetValue(Trigger,F19,Y19)</f>
        <v>#NAME?</v>
      </c>
      <c r="AA19" s="43"/>
      <c r="AF19" s="374"/>
      <c r="AH19" s="372"/>
      <c r="AI19" s="371">
        <v>13</v>
      </c>
      <c r="AJ19" s="370" t="b">
        <v>1</v>
      </c>
      <c r="AK19" s="370" t="e">
        <f ca="1"/>
        <v>#NAME?</v>
      </c>
      <c r="AL19" s="369" t="e">
        <f t="shared" ca="1" si="1"/>
        <v>#NAME?</v>
      </c>
      <c r="AM19" s="368" t="e">
        <f ca="1">_xll.qlFuturesConvAdjustmentQuote(OR(ISERROR(Z19),ISERROR(FuturesHWConvAdj_MKT!Q17:Q18)),AL19,ObjectOverwrite,Permanent,IborIndex,AK19,F19,Volatility,MeanReversion)</f>
        <v>#NAME?</v>
      </c>
      <c r="AN19" s="186" t="e">
        <f ca="1">_xll.ohRangeRetrieveError(AM19)</f>
        <v>#NAME?</v>
      </c>
      <c r="AO19" s="367"/>
    </row>
    <row r="20" spans="1:41" x14ac:dyDescent="0.2">
      <c r="A20" s="329"/>
      <c r="B20" s="328">
        <v>14</v>
      </c>
      <c r="C20" s="327" t="b">
        <v>1</v>
      </c>
      <c r="D20" s="44" t="e">
        <f ca="1"/>
        <v>#NAME?</v>
      </c>
      <c r="E20" s="326" t="e">
        <f t="shared" ca="1" si="0"/>
        <v>#NAME?</v>
      </c>
      <c r="F20" s="325" t="e">
        <f ca="1">_xll.qlSimpleQuote(Trigger,E20,ObjectOverwrite,Permanent,PriceTickValue)</f>
        <v>#NAME?</v>
      </c>
      <c r="G20" s="310" t="e">
        <f ca="1">_xll.ohRangeRetrieveError(F20)</f>
        <v>#NAME?</v>
      </c>
      <c r="H20" s="43"/>
      <c r="J20" s="329"/>
      <c r="K20" s="339">
        <v>14</v>
      </c>
      <c r="L20" s="338" t="b">
        <v>1</v>
      </c>
      <c r="M20" s="17" t="e">
        <f ca="1"/>
        <v>#NAME?</v>
      </c>
      <c r="N20" s="337" t="e">
        <f ca="1"/>
        <v>#NAME?</v>
      </c>
      <c r="O20" s="17" t="e">
        <f ca="1"/>
        <v>#NAME?</v>
      </c>
      <c r="P20" s="336">
        <v>42725</v>
      </c>
      <c r="Q20" s="17">
        <v>98.54</v>
      </c>
      <c r="R20" s="17">
        <v>98.55</v>
      </c>
      <c r="S20" s="17">
        <v>98.55</v>
      </c>
      <c r="T20" s="17">
        <v>98.54</v>
      </c>
      <c r="U20" s="20" t="e">
        <f ca="1">_xll.qlMidSafe(,$Q20,$R20)</f>
        <v>#NAME?</v>
      </c>
      <c r="V20" s="9"/>
      <c r="W20" s="375">
        <v>98.545000000000002</v>
      </c>
      <c r="X20" s="9"/>
      <c r="Y20" s="211">
        <v>98.545000000000002</v>
      </c>
      <c r="Z20" s="376" t="e">
        <f ca="1">_xll.qlSimpleQuoteSetValue(Trigger,F20,Y20)</f>
        <v>#NAME?</v>
      </c>
      <c r="AA20" s="43"/>
      <c r="AF20" s="374"/>
      <c r="AH20" s="372"/>
      <c r="AI20" s="371">
        <v>14</v>
      </c>
      <c r="AJ20" s="370" t="b">
        <v>1</v>
      </c>
      <c r="AK20" s="370" t="e">
        <f ca="1"/>
        <v>#NAME?</v>
      </c>
      <c r="AL20" s="369" t="e">
        <f t="shared" ca="1" si="1"/>
        <v>#NAME?</v>
      </c>
      <c r="AM20" s="368" t="e">
        <f ca="1">_xll.qlFuturesConvAdjustmentQuote(OR(ISERROR(Z20),ISERROR(FuturesHWConvAdj_MKT!Q18:Q19)),AL20,ObjectOverwrite,Permanent,IborIndex,AK20,F20,Volatility,MeanReversion)</f>
        <v>#NAME?</v>
      </c>
      <c r="AN20" s="186" t="e">
        <f ca="1">_xll.ohRangeRetrieveError(AM20)</f>
        <v>#NAME?</v>
      </c>
      <c r="AO20" s="367"/>
    </row>
    <row r="21" spans="1:41" x14ac:dyDescent="0.2">
      <c r="A21" s="329"/>
      <c r="B21" s="328">
        <v>15</v>
      </c>
      <c r="C21" s="327" t="b">
        <v>1</v>
      </c>
      <c r="D21" s="44" t="e">
        <f ca="1"/>
        <v>#NAME?</v>
      </c>
      <c r="E21" s="326" t="e">
        <f t="shared" ca="1" si="0"/>
        <v>#NAME?</v>
      </c>
      <c r="F21" s="325" t="e">
        <f ca="1">_xll.qlSimpleQuote(Trigger,E21,ObjectOverwrite,Permanent,PriceTickValue)</f>
        <v>#NAME?</v>
      </c>
      <c r="G21" s="310" t="e">
        <f ca="1">_xll.ohRangeRetrieveError(F21)</f>
        <v>#NAME?</v>
      </c>
      <c r="H21" s="43"/>
      <c r="J21" s="329"/>
      <c r="K21" s="339">
        <v>15</v>
      </c>
      <c r="L21" s="338" t="b">
        <v>1</v>
      </c>
      <c r="M21" s="17" t="e">
        <f ca="1"/>
        <v>#NAME?</v>
      </c>
      <c r="N21" s="337" t="e">
        <f ca="1"/>
        <v>#NAME?</v>
      </c>
      <c r="O21" s="17" t="e">
        <f ca="1"/>
        <v>#NAME?</v>
      </c>
      <c r="P21" s="336">
        <v>42809</v>
      </c>
      <c r="Q21" s="17">
        <v>98.39</v>
      </c>
      <c r="R21" s="17">
        <v>98.4</v>
      </c>
      <c r="S21" s="17">
        <v>98.4</v>
      </c>
      <c r="T21" s="17">
        <v>98.39</v>
      </c>
      <c r="U21" s="20" t="e">
        <f ca="1">_xll.qlMidSafe(,$Q21,$R21)</f>
        <v>#NAME?</v>
      </c>
      <c r="V21" s="9"/>
      <c r="W21" s="375">
        <v>98.39500000000001</v>
      </c>
      <c r="X21" s="9"/>
      <c r="Y21" s="211">
        <v>98.39500000000001</v>
      </c>
      <c r="Z21" s="376" t="e">
        <f ca="1">_xll.qlSimpleQuoteSetValue(Trigger,F21,Y21)</f>
        <v>#NAME?</v>
      </c>
      <c r="AA21" s="43"/>
      <c r="AF21" s="374"/>
      <c r="AH21" s="372"/>
      <c r="AI21" s="371">
        <v>15</v>
      </c>
      <c r="AJ21" s="370" t="b">
        <v>1</v>
      </c>
      <c r="AK21" s="370" t="e">
        <f ca="1"/>
        <v>#NAME?</v>
      </c>
      <c r="AL21" s="369" t="e">
        <f t="shared" ca="1" si="1"/>
        <v>#NAME?</v>
      </c>
      <c r="AM21" s="368" t="e">
        <f ca="1">_xll.qlFuturesConvAdjustmentQuote(OR(ISERROR(Z21),ISERROR(FuturesHWConvAdj_MKT!Q19:Q20)),AL21,ObjectOverwrite,Permanent,IborIndex,AK21,F21,Volatility,MeanReversion)</f>
        <v>#NAME?</v>
      </c>
      <c r="AN21" s="186" t="e">
        <f ca="1">_xll.ohRangeRetrieveError(AM21)</f>
        <v>#NAME?</v>
      </c>
      <c r="AO21" s="367"/>
    </row>
    <row r="22" spans="1:41" x14ac:dyDescent="0.2">
      <c r="A22" s="329"/>
      <c r="B22" s="328">
        <v>16</v>
      </c>
      <c r="C22" s="327" t="b">
        <v>1</v>
      </c>
      <c r="D22" s="44" t="e">
        <f ca="1"/>
        <v>#NAME?</v>
      </c>
      <c r="E22" s="326" t="e">
        <f t="shared" ca="1" si="0"/>
        <v>#NAME?</v>
      </c>
      <c r="F22" s="325" t="e">
        <f ca="1">_xll.qlSimpleQuote(Trigger,E22,ObjectOverwrite,Permanent,PriceTickValue)</f>
        <v>#NAME?</v>
      </c>
      <c r="G22" s="310" t="e">
        <f ca="1">_xll.ohRangeRetrieveError(F22)</f>
        <v>#NAME?</v>
      </c>
      <c r="H22" s="43"/>
      <c r="J22" s="329"/>
      <c r="K22" s="339">
        <v>16</v>
      </c>
      <c r="L22" s="338" t="b">
        <v>1</v>
      </c>
      <c r="M22" s="17" t="e">
        <f ca="1"/>
        <v>#NAME?</v>
      </c>
      <c r="N22" s="337" t="e">
        <f ca="1"/>
        <v>#NAME?</v>
      </c>
      <c r="O22" s="17" t="e">
        <f ca="1"/>
        <v>#NAME?</v>
      </c>
      <c r="P22" s="336">
        <v>42907</v>
      </c>
      <c r="Q22" s="17">
        <v>98.26</v>
      </c>
      <c r="R22" s="17">
        <v>98.27</v>
      </c>
      <c r="S22" s="17">
        <v>98.27</v>
      </c>
      <c r="T22" s="17">
        <v>98.26</v>
      </c>
      <c r="U22" s="20" t="e">
        <f ca="1">_xll.qlMidSafe(,$Q22,$R22)</f>
        <v>#NAME?</v>
      </c>
      <c r="V22" s="9"/>
      <c r="W22" s="375">
        <v>98.265000000000001</v>
      </c>
      <c r="X22" s="9"/>
      <c r="Y22" s="211">
        <v>98.265000000000001</v>
      </c>
      <c r="Z22" s="376" t="e">
        <f ca="1">_xll.qlSimpleQuoteSetValue(Trigger,F22,Y22)</f>
        <v>#NAME?</v>
      </c>
      <c r="AA22" s="43"/>
      <c r="AF22" s="374"/>
      <c r="AH22" s="372"/>
      <c r="AI22" s="371">
        <v>16</v>
      </c>
      <c r="AJ22" s="370" t="b">
        <v>1</v>
      </c>
      <c r="AK22" s="370" t="e">
        <f ca="1"/>
        <v>#NAME?</v>
      </c>
      <c r="AL22" s="369" t="e">
        <f t="shared" ca="1" si="1"/>
        <v>#NAME?</v>
      </c>
      <c r="AM22" s="368" t="e">
        <f ca="1">_xll.qlFuturesConvAdjustmentQuote(OR(ISERROR(Z22),ISERROR(FuturesHWConvAdj_MKT!Q20:Q21)),AL22,ObjectOverwrite,Permanent,IborIndex,AK22,F22,Volatility,MeanReversion)</f>
        <v>#NAME?</v>
      </c>
      <c r="AN22" s="186" t="e">
        <f ca="1">_xll.ohRangeRetrieveError(AM22)</f>
        <v>#NAME?</v>
      </c>
      <c r="AO22" s="367"/>
    </row>
    <row r="23" spans="1:41" x14ac:dyDescent="0.2">
      <c r="A23" s="329"/>
      <c r="B23" s="328">
        <v>17</v>
      </c>
      <c r="C23" s="327" t="b">
        <v>1</v>
      </c>
      <c r="D23" s="44" t="e">
        <f ca="1"/>
        <v>#NAME?</v>
      </c>
      <c r="E23" s="326" t="e">
        <f t="shared" ca="1" si="0"/>
        <v>#NAME?</v>
      </c>
      <c r="F23" s="325" t="e">
        <f ca="1">_xll.qlSimpleQuote(Trigger,E23,ObjectOverwrite,Permanent,PriceTickValue)</f>
        <v>#NAME?</v>
      </c>
      <c r="G23" s="310" t="e">
        <f ca="1">_xll.ohRangeRetrieveError(F23)</f>
        <v>#NAME?</v>
      </c>
      <c r="H23" s="43"/>
      <c r="J23" s="329"/>
      <c r="K23" s="339">
        <v>17</v>
      </c>
      <c r="L23" s="338" t="b">
        <v>1</v>
      </c>
      <c r="M23" s="17" t="e">
        <f ca="1"/>
        <v>#NAME?</v>
      </c>
      <c r="N23" s="337" t="e">
        <f ca="1"/>
        <v>#NAME?</v>
      </c>
      <c r="O23" s="17" t="e">
        <f ca="1"/>
        <v>#NAME?</v>
      </c>
      <c r="P23" s="336">
        <v>42998</v>
      </c>
      <c r="Q23" s="17">
        <v>98.16</v>
      </c>
      <c r="R23" s="17">
        <v>98.17</v>
      </c>
      <c r="S23" s="17">
        <v>98.16</v>
      </c>
      <c r="T23" s="17">
        <v>98.15</v>
      </c>
      <c r="U23" s="20" t="e">
        <f ca="1">_xll.qlMidSafe(,$Q23,$R23)</f>
        <v>#NAME?</v>
      </c>
      <c r="V23" s="9"/>
      <c r="W23" s="375">
        <v>98.155000000000001</v>
      </c>
      <c r="X23" s="9"/>
      <c r="Y23" s="211">
        <v>98.155000000000001</v>
      </c>
      <c r="Z23" s="20" t="e">
        <f ca="1">_xll.qlSimpleQuoteSetValue(Trigger,F23,Y23)</f>
        <v>#NAME?</v>
      </c>
      <c r="AA23" s="43"/>
      <c r="AF23" s="374"/>
      <c r="AH23" s="372"/>
      <c r="AI23" s="371">
        <v>17</v>
      </c>
      <c r="AJ23" s="370" t="b">
        <v>1</v>
      </c>
      <c r="AK23" s="370" t="e">
        <f ca="1"/>
        <v>#NAME?</v>
      </c>
      <c r="AL23" s="369" t="e">
        <f t="shared" ca="1" si="1"/>
        <v>#NAME?</v>
      </c>
      <c r="AM23" s="368" t="e">
        <f ca="1">_xll.qlFuturesConvAdjustmentQuote(OR(ISERROR(Z23),ISERROR(FuturesHWConvAdj_MKT!Q21:Q22)),AL23,ObjectOverwrite,Permanent,IborIndex,AK23,F23,Volatility,MeanReversion)</f>
        <v>#NAME?</v>
      </c>
      <c r="AN23" s="186" t="e">
        <f ca="1">_xll.ohRangeRetrieveError(AM23)</f>
        <v>#NAME?</v>
      </c>
      <c r="AO23" s="367"/>
    </row>
    <row r="24" spans="1:41" x14ac:dyDescent="0.2">
      <c r="A24" s="329"/>
      <c r="B24" s="328">
        <v>18</v>
      </c>
      <c r="C24" s="327" t="b">
        <v>1</v>
      </c>
      <c r="D24" s="44" t="e">
        <f ca="1"/>
        <v>#NAME?</v>
      </c>
      <c r="E24" s="326" t="e">
        <f t="shared" ca="1" si="0"/>
        <v>#NAME?</v>
      </c>
      <c r="F24" s="325" t="e">
        <f ca="1">_xll.qlSimpleQuote(Trigger,E24,ObjectOverwrite,Permanent,PriceTickValue)</f>
        <v>#NAME?</v>
      </c>
      <c r="G24" s="310" t="e">
        <f ca="1">_xll.ohRangeRetrieveError(F24)</f>
        <v>#NAME?</v>
      </c>
      <c r="H24" s="43"/>
      <c r="J24" s="329"/>
      <c r="K24" s="339">
        <v>18</v>
      </c>
      <c r="L24" s="338" t="b">
        <v>1</v>
      </c>
      <c r="M24" s="17" t="e">
        <f ca="1"/>
        <v>#NAME?</v>
      </c>
      <c r="N24" s="337" t="e">
        <f ca="1"/>
        <v>#NAME?</v>
      </c>
      <c r="O24" s="17" t="e">
        <f ca="1"/>
        <v>#NAME?</v>
      </c>
      <c r="P24" s="336">
        <v>43089</v>
      </c>
      <c r="Q24" s="17">
        <v>98.06</v>
      </c>
      <c r="R24" s="17">
        <v>98.07</v>
      </c>
      <c r="S24" s="17">
        <v>98.07</v>
      </c>
      <c r="T24" s="17">
        <v>98.05</v>
      </c>
      <c r="U24" s="20" t="e">
        <f ca="1">_xll.qlMidSafe(,$Q24,$R24)</f>
        <v>#NAME?</v>
      </c>
      <c r="V24" s="9"/>
      <c r="W24" s="375">
        <v>98.064999999999998</v>
      </c>
      <c r="X24" s="9"/>
      <c r="Y24" s="211">
        <v>98.064999999999998</v>
      </c>
      <c r="Z24" s="20" t="e">
        <f ca="1">_xll.qlSimpleQuoteSetValue(Trigger,F24,Y24)</f>
        <v>#NAME?</v>
      </c>
      <c r="AA24" s="43"/>
      <c r="AF24" s="374"/>
      <c r="AH24" s="372"/>
      <c r="AI24" s="371">
        <v>18</v>
      </c>
      <c r="AJ24" s="370" t="b">
        <v>1</v>
      </c>
      <c r="AK24" s="370" t="e">
        <f ca="1"/>
        <v>#NAME?</v>
      </c>
      <c r="AL24" s="369" t="e">
        <f t="shared" ca="1" si="1"/>
        <v>#NAME?</v>
      </c>
      <c r="AM24" s="368" t="e">
        <f ca="1">_xll.qlFuturesConvAdjustmentQuote(OR(ISERROR(Z24),ISERROR(FuturesHWConvAdj_MKT!Q22:Q23)),AL24,ObjectOverwrite,Permanent,IborIndex,AK24,F24,Volatility,MeanReversion)</f>
        <v>#NAME?</v>
      </c>
      <c r="AN24" s="186" t="e">
        <f ca="1">_xll.ohRangeRetrieveError(AM24)</f>
        <v>#NAME?</v>
      </c>
      <c r="AO24" s="367"/>
    </row>
    <row r="25" spans="1:41" x14ac:dyDescent="0.2">
      <c r="A25" s="329"/>
      <c r="B25" s="328">
        <v>19</v>
      </c>
      <c r="C25" s="327" t="b">
        <v>1</v>
      </c>
      <c r="D25" s="44" t="e">
        <f ca="1"/>
        <v>#NAME?</v>
      </c>
      <c r="E25" s="326" t="e">
        <f t="shared" ca="1" si="0"/>
        <v>#NAME?</v>
      </c>
      <c r="F25" s="325" t="e">
        <f ca="1">_xll.qlSimpleQuote(Trigger,E25,ObjectOverwrite,Permanent,PriceTickValue)</f>
        <v>#NAME?</v>
      </c>
      <c r="G25" s="310" t="e">
        <f ca="1">_xll.ohRangeRetrieveError(F25)</f>
        <v>#NAME?</v>
      </c>
      <c r="H25" s="43"/>
      <c r="J25" s="329"/>
      <c r="K25" s="339">
        <v>19</v>
      </c>
      <c r="L25" s="338" t="b">
        <v>1</v>
      </c>
      <c r="M25" s="17" t="e">
        <f ca="1"/>
        <v>#NAME?</v>
      </c>
      <c r="N25" s="337" t="e">
        <f ca="1"/>
        <v>#NAME?</v>
      </c>
      <c r="O25" s="17" t="e">
        <f ca="1"/>
        <v>#NAME?</v>
      </c>
      <c r="P25" s="336">
        <v>43180</v>
      </c>
      <c r="Q25" s="17">
        <v>97.98</v>
      </c>
      <c r="R25" s="17">
        <v>97.99</v>
      </c>
      <c r="S25" s="17">
        <v>97.98</v>
      </c>
      <c r="T25" s="17">
        <v>97.97</v>
      </c>
      <c r="U25" s="20" t="e">
        <f ca="1">_xll.qlMidSafe(,$Q25,$R25)</f>
        <v>#NAME?</v>
      </c>
      <c r="V25" s="9"/>
      <c r="W25" s="375">
        <v>97.984999999999999</v>
      </c>
      <c r="X25" s="9"/>
      <c r="Y25" s="211">
        <v>97.984999999999999</v>
      </c>
      <c r="Z25" s="20" t="e">
        <f ca="1">_xll.qlSimpleQuoteSetValue(Trigger,F25,Y25)</f>
        <v>#NAME?</v>
      </c>
      <c r="AA25" s="43"/>
      <c r="AF25" s="374"/>
      <c r="AH25" s="372"/>
      <c r="AI25" s="371">
        <v>19</v>
      </c>
      <c r="AJ25" s="370" t="b">
        <v>1</v>
      </c>
      <c r="AK25" s="370" t="e">
        <f ca="1"/>
        <v>#NAME?</v>
      </c>
      <c r="AL25" s="369" t="e">
        <f t="shared" ca="1" si="1"/>
        <v>#NAME?</v>
      </c>
      <c r="AM25" s="368" t="e">
        <f ca="1">_xll.qlFuturesConvAdjustmentQuote(OR(ISERROR(Z25),ISERROR(FuturesHWConvAdj_MKT!Q23:Q24)),AL25,ObjectOverwrite,Permanent,IborIndex,AK25,F25,Volatility,MeanReversion)</f>
        <v>#NAME?</v>
      </c>
      <c r="AN25" s="186" t="e">
        <f ca="1">_xll.ohRangeRetrieveError(AM25)</f>
        <v>#NAME?</v>
      </c>
      <c r="AO25" s="367"/>
    </row>
    <row r="26" spans="1:41" x14ac:dyDescent="0.2">
      <c r="A26" s="329"/>
      <c r="B26" s="328">
        <v>20</v>
      </c>
      <c r="C26" s="327" t="b">
        <v>1</v>
      </c>
      <c r="D26" s="44" t="e">
        <f ca="1"/>
        <v>#NAME?</v>
      </c>
      <c r="E26" s="326" t="e">
        <f t="shared" ca="1" si="0"/>
        <v>#NAME?</v>
      </c>
      <c r="F26" s="325" t="e">
        <f ca="1">_xll.qlSimpleQuote(Trigger,E26,ObjectOverwrite,Permanent,PriceTickValue)</f>
        <v>#NAME?</v>
      </c>
      <c r="G26" s="310" t="e">
        <f ca="1">_xll.ohRangeRetrieveError(F26)</f>
        <v>#NAME?</v>
      </c>
      <c r="H26" s="43"/>
      <c r="J26" s="329"/>
      <c r="K26" s="339">
        <v>20</v>
      </c>
      <c r="L26" s="338" t="b">
        <v>1</v>
      </c>
      <c r="M26" s="17" t="e">
        <f ca="1"/>
        <v>#NAME?</v>
      </c>
      <c r="N26" s="337" t="e">
        <f ca="1"/>
        <v>#NAME?</v>
      </c>
      <c r="O26" s="17" t="e">
        <f ca="1"/>
        <v>#NAME?</v>
      </c>
      <c r="P26" s="336">
        <v>43271</v>
      </c>
      <c r="Q26" s="17">
        <v>97.9</v>
      </c>
      <c r="R26" s="17">
        <v>97.91</v>
      </c>
      <c r="S26" s="17">
        <v>97.91</v>
      </c>
      <c r="T26" s="17">
        <v>97.89</v>
      </c>
      <c r="U26" s="20" t="e">
        <f ca="1">_xll.qlMidSafe(,$Q26,$R26)</f>
        <v>#NAME?</v>
      </c>
      <c r="V26" s="9"/>
      <c r="W26" s="375">
        <v>97.905000000000001</v>
      </c>
      <c r="X26" s="9"/>
      <c r="Y26" s="211">
        <v>97.905000000000001</v>
      </c>
      <c r="Z26" s="20" t="e">
        <f ca="1">_xll.qlSimpleQuoteSetValue(Trigger,F26,Y26)</f>
        <v>#NAME?</v>
      </c>
      <c r="AA26" s="43"/>
      <c r="AF26" s="374"/>
      <c r="AH26" s="372"/>
      <c r="AI26" s="371">
        <v>20</v>
      </c>
      <c r="AJ26" s="370" t="b">
        <v>1</v>
      </c>
      <c r="AK26" s="370" t="e">
        <f ca="1"/>
        <v>#NAME?</v>
      </c>
      <c r="AL26" s="369" t="e">
        <f t="shared" ca="1" si="1"/>
        <v>#NAME?</v>
      </c>
      <c r="AM26" s="368" t="e">
        <f ca="1">_xll.qlFuturesConvAdjustmentQuote(OR(ISERROR(Z26),ISERROR(FuturesHWConvAdj_MKT!Q24:Q25)),AL26,ObjectOverwrite,Permanent,IborIndex,AK26,F26,Volatility,MeanReversion)</f>
        <v>#NAME?</v>
      </c>
      <c r="AN26" s="186" t="e">
        <f ca="1">_xll.ohRangeRetrieveError(AM26)</f>
        <v>#NAME?</v>
      </c>
      <c r="AO26" s="367"/>
    </row>
    <row r="27" spans="1:41" x14ac:dyDescent="0.2">
      <c r="A27" s="329"/>
      <c r="B27" s="328">
        <v>21</v>
      </c>
      <c r="C27" s="327" t="b">
        <v>1</v>
      </c>
      <c r="D27" s="44" t="e">
        <f ca="1"/>
        <v>#NAME?</v>
      </c>
      <c r="E27" s="326" t="e">
        <f t="shared" ca="1" si="0"/>
        <v>#NAME?</v>
      </c>
      <c r="F27" s="325" t="e">
        <f ca="1">_xll.qlSimpleQuote(Trigger,E27,ObjectOverwrite,Permanent,PriceTickValue)</f>
        <v>#NAME?</v>
      </c>
      <c r="G27" s="310" t="e">
        <f ca="1">_xll.ohRangeRetrieveError(F27)</f>
        <v>#NAME?</v>
      </c>
      <c r="H27" s="43"/>
      <c r="J27" s="329"/>
      <c r="K27" s="339">
        <v>21</v>
      </c>
      <c r="L27" s="338" t="b">
        <v>1</v>
      </c>
      <c r="M27" s="17" t="e">
        <f ca="1"/>
        <v>#NAME?</v>
      </c>
      <c r="N27" s="337" t="e">
        <f ca="1"/>
        <v>#NAME?</v>
      </c>
      <c r="O27" s="17" t="e">
        <f ca="1"/>
        <v>#NAME?</v>
      </c>
      <c r="P27" s="336">
        <v>43362</v>
      </c>
      <c r="Q27" s="17">
        <v>97.83</v>
      </c>
      <c r="R27" s="17">
        <v>97.84</v>
      </c>
      <c r="S27" s="17">
        <v>97.83</v>
      </c>
      <c r="T27" s="17">
        <v>97.82</v>
      </c>
      <c r="U27" s="20" t="e">
        <f ca="1">_xll.qlMidSafe(,$Q27,$R27)</f>
        <v>#NAME?</v>
      </c>
      <c r="V27" s="9"/>
      <c r="W27" s="375">
        <v>97.835000000000008</v>
      </c>
      <c r="X27" s="9"/>
      <c r="Y27" s="211">
        <v>97.835000000000008</v>
      </c>
      <c r="Z27" s="20" t="e">
        <f ca="1">_xll.qlSimpleQuoteSetValue(Trigger,F27,Y27)</f>
        <v>#NAME?</v>
      </c>
      <c r="AA27" s="43"/>
      <c r="AF27" s="374"/>
      <c r="AH27" s="372"/>
      <c r="AI27" s="371">
        <v>21</v>
      </c>
      <c r="AJ27" s="370" t="b">
        <v>1</v>
      </c>
      <c r="AK27" s="370" t="e">
        <f ca="1"/>
        <v>#NAME?</v>
      </c>
      <c r="AL27" s="369" t="e">
        <f t="shared" ca="1" si="1"/>
        <v>#NAME?</v>
      </c>
      <c r="AM27" s="368" t="e">
        <f ca="1">_xll.qlFuturesConvAdjustmentQuote(OR(ISERROR(Z27),ISERROR(FuturesHWConvAdj_MKT!Q25:Q26)),AL27,ObjectOverwrite,Permanent,IborIndex,AK27,F27,Volatility,MeanReversion)</f>
        <v>#NAME?</v>
      </c>
      <c r="AN27" s="186" t="e">
        <f ca="1">_xll.ohRangeRetrieveError(AM27)</f>
        <v>#NAME?</v>
      </c>
      <c r="AO27" s="367"/>
    </row>
    <row r="28" spans="1:41" x14ac:dyDescent="0.2">
      <c r="A28" s="329"/>
      <c r="B28" s="328">
        <v>22</v>
      </c>
      <c r="C28" s="327" t="b">
        <v>1</v>
      </c>
      <c r="D28" s="44" t="e">
        <f ca="1"/>
        <v>#NAME?</v>
      </c>
      <c r="E28" s="326" t="e">
        <f t="shared" ca="1" si="0"/>
        <v>#NAME?</v>
      </c>
      <c r="F28" s="325" t="e">
        <f ca="1">_xll.qlSimpleQuote(Trigger,E28,ObjectOverwrite,Permanent,PriceTickValue)</f>
        <v>#NAME?</v>
      </c>
      <c r="G28" s="310" t="e">
        <f ca="1">_xll.ohRangeRetrieveError(F28)</f>
        <v>#NAME?</v>
      </c>
      <c r="H28" s="43"/>
      <c r="J28" s="329"/>
      <c r="K28" s="339">
        <v>22</v>
      </c>
      <c r="L28" s="338" t="b">
        <v>1</v>
      </c>
      <c r="M28" s="17" t="e">
        <f ca="1"/>
        <v>#NAME?</v>
      </c>
      <c r="N28" s="337" t="e">
        <f ca="1"/>
        <v>#NAME?</v>
      </c>
      <c r="O28" s="17" t="e">
        <f ca="1"/>
        <v>#NAME?</v>
      </c>
      <c r="P28" s="336">
        <v>43453</v>
      </c>
      <c r="Q28" s="17">
        <v>97.76</v>
      </c>
      <c r="R28" s="17">
        <v>97.77</v>
      </c>
      <c r="S28" s="17">
        <v>97.76</v>
      </c>
      <c r="T28" s="17">
        <v>97.75</v>
      </c>
      <c r="U28" s="20" t="e">
        <f ca="1">_xll.qlMidSafe(,$Q28,$R28)</f>
        <v>#NAME?</v>
      </c>
      <c r="V28" s="9"/>
      <c r="W28" s="375">
        <v>97.765000000000001</v>
      </c>
      <c r="X28" s="9"/>
      <c r="Y28" s="211">
        <v>97.765000000000001</v>
      </c>
      <c r="Z28" s="20" t="e">
        <f ca="1">_xll.qlSimpleQuoteSetValue(Trigger,F28,Y28)</f>
        <v>#NAME?</v>
      </c>
      <c r="AA28" s="43"/>
      <c r="AF28" s="374"/>
      <c r="AH28" s="372"/>
      <c r="AI28" s="371">
        <v>22</v>
      </c>
      <c r="AJ28" s="370" t="b">
        <v>1</v>
      </c>
      <c r="AK28" s="370" t="e">
        <f ca="1"/>
        <v>#NAME?</v>
      </c>
      <c r="AL28" s="369" t="e">
        <f t="shared" ca="1" si="1"/>
        <v>#NAME?</v>
      </c>
      <c r="AM28" s="368" t="e">
        <f ca="1">_xll.qlFuturesConvAdjustmentQuote(OR(ISERROR(Z28),ISERROR(FuturesHWConvAdj_MKT!Q26:Q27)),AL28,ObjectOverwrite,Permanent,IborIndex,AK28,F28,Volatility,MeanReversion)</f>
        <v>#NAME?</v>
      </c>
      <c r="AN28" s="186" t="e">
        <f ca="1">_xll.ohRangeRetrieveError(AM28)</f>
        <v>#NAME?</v>
      </c>
      <c r="AO28" s="367"/>
    </row>
    <row r="29" spans="1:41" x14ac:dyDescent="0.2">
      <c r="A29" s="329"/>
      <c r="B29" s="328">
        <v>23</v>
      </c>
      <c r="C29" s="327" t="b">
        <v>1</v>
      </c>
      <c r="D29" s="44" t="e">
        <f ca="1"/>
        <v>#NAME?</v>
      </c>
      <c r="E29" s="326" t="e">
        <f t="shared" ca="1" si="0"/>
        <v>#NAME?</v>
      </c>
      <c r="F29" s="325" t="e">
        <f ca="1">_xll.qlSimpleQuote(Trigger,E29,ObjectOverwrite,Permanent,PriceTickValue)</f>
        <v>#NAME?</v>
      </c>
      <c r="G29" s="310" t="e">
        <f ca="1">_xll.ohRangeRetrieveError(F29)</f>
        <v>#NAME?</v>
      </c>
      <c r="H29" s="43"/>
      <c r="J29" s="329"/>
      <c r="K29" s="339">
        <v>23</v>
      </c>
      <c r="L29" s="338" t="b">
        <v>1</v>
      </c>
      <c r="M29" s="17" t="e">
        <f ca="1"/>
        <v>#NAME?</v>
      </c>
      <c r="N29" s="337" t="e">
        <f ca="1"/>
        <v>#NAME?</v>
      </c>
      <c r="O29" s="17" t="e">
        <f ca="1"/>
        <v>#NAME?</v>
      </c>
      <c r="P29" s="336">
        <v>43544</v>
      </c>
      <c r="Q29" s="17">
        <v>97.69</v>
      </c>
      <c r="R29" s="17">
        <v>97.71</v>
      </c>
      <c r="S29" s="17">
        <v>97.7</v>
      </c>
      <c r="T29" s="17">
        <v>97.68</v>
      </c>
      <c r="U29" s="20" t="e">
        <f ca="1">_xll.qlMidSafe(,$Q29,$R29)</f>
        <v>#NAME?</v>
      </c>
      <c r="V29" s="9"/>
      <c r="W29" s="375">
        <v>97.694999999999993</v>
      </c>
      <c r="X29" s="9"/>
      <c r="Y29" s="211">
        <v>97.694999999999993</v>
      </c>
      <c r="Z29" s="20" t="e">
        <f ca="1">_xll.qlSimpleQuoteSetValue(Trigger,F29,Y29)</f>
        <v>#NAME?</v>
      </c>
      <c r="AA29" s="43"/>
      <c r="AF29" s="374"/>
      <c r="AH29" s="372"/>
      <c r="AI29" s="371">
        <v>23</v>
      </c>
      <c r="AJ29" s="370" t="b">
        <v>1</v>
      </c>
      <c r="AK29" s="370" t="e">
        <f ca="1"/>
        <v>#NAME?</v>
      </c>
      <c r="AL29" s="369" t="e">
        <f t="shared" ca="1" si="1"/>
        <v>#NAME?</v>
      </c>
      <c r="AM29" s="368" t="e">
        <f ca="1">_xll.qlFuturesConvAdjustmentQuote(OR(ISERROR(Z29),ISERROR(FuturesHWConvAdj_MKT!Q27:Q28)),AL29,ObjectOverwrite,Permanent,IborIndex,AK29,F29,Volatility,MeanReversion)</f>
        <v>#NAME?</v>
      </c>
      <c r="AN29" s="186" t="e">
        <f ca="1">_xll.ohRangeRetrieveError(AM29)</f>
        <v>#NAME?</v>
      </c>
      <c r="AO29" s="367"/>
    </row>
    <row r="30" spans="1:41" x14ac:dyDescent="0.2">
      <c r="A30" s="329"/>
      <c r="B30" s="328">
        <v>24</v>
      </c>
      <c r="C30" s="327" t="b">
        <v>1</v>
      </c>
      <c r="D30" s="44" t="e">
        <f ca="1"/>
        <v>#NAME?</v>
      </c>
      <c r="E30" s="326" t="e">
        <f t="shared" ca="1" si="0"/>
        <v>#NAME?</v>
      </c>
      <c r="F30" s="325" t="e">
        <f ca="1">_xll.qlSimpleQuote(Trigger,E30,ObjectOverwrite,Permanent,PriceTickValue)</f>
        <v>#NAME?</v>
      </c>
      <c r="G30" s="310" t="e">
        <f ca="1">_xll.ohRangeRetrieveError(F30)</f>
        <v>#NAME?</v>
      </c>
      <c r="H30" s="43"/>
      <c r="J30" s="329"/>
      <c r="K30" s="339">
        <v>24</v>
      </c>
      <c r="L30" s="338" t="b">
        <v>1</v>
      </c>
      <c r="M30" s="17" t="e">
        <f ca="1"/>
        <v>#NAME?</v>
      </c>
      <c r="N30" s="337" t="e">
        <f ca="1"/>
        <v>#NAME?</v>
      </c>
      <c r="O30" s="17" t="e">
        <f ca="1"/>
        <v>#NAME?</v>
      </c>
      <c r="P30" s="336">
        <v>43635</v>
      </c>
      <c r="Q30" s="17">
        <v>97.62</v>
      </c>
      <c r="R30" s="17">
        <v>97.64</v>
      </c>
      <c r="S30" s="17">
        <v>97.63</v>
      </c>
      <c r="T30" s="17">
        <v>97.61</v>
      </c>
      <c r="U30" s="20" t="e">
        <f ca="1">_xll.qlMidSafe(,$Q30,$R30)</f>
        <v>#NAME?</v>
      </c>
      <c r="V30" s="9"/>
      <c r="W30" s="375">
        <v>97.63</v>
      </c>
      <c r="X30" s="9"/>
      <c r="Y30" s="211">
        <v>97.63</v>
      </c>
      <c r="Z30" s="20" t="e">
        <f ca="1">_xll.qlSimpleQuoteSetValue(Trigger,F30,Y30)</f>
        <v>#NAME?</v>
      </c>
      <c r="AA30" s="43"/>
      <c r="AF30" s="374"/>
      <c r="AH30" s="372"/>
      <c r="AI30" s="371">
        <v>24</v>
      </c>
      <c r="AJ30" s="370" t="b">
        <v>1</v>
      </c>
      <c r="AK30" s="370" t="e">
        <f ca="1"/>
        <v>#NAME?</v>
      </c>
      <c r="AL30" s="369" t="e">
        <f t="shared" ca="1" si="1"/>
        <v>#NAME?</v>
      </c>
      <c r="AM30" s="368" t="e">
        <f ca="1">_xll.qlFuturesConvAdjustmentQuote(OR(ISERROR(Z30),ISERROR(FuturesHWConvAdj_MKT!Q28:Q29)),AL30,ObjectOverwrite,Permanent,IborIndex,AK30,F30,Volatility,MeanReversion)</f>
        <v>#NAME?</v>
      </c>
      <c r="AN30" s="186" t="e">
        <f ca="1">_xll.ohRangeRetrieveError(AM30)</f>
        <v>#NAME?</v>
      </c>
      <c r="AO30" s="367"/>
    </row>
    <row r="31" spans="1:41" x14ac:dyDescent="0.2">
      <c r="A31" s="329"/>
      <c r="B31" s="328">
        <v>25</v>
      </c>
      <c r="C31" s="327" t="b">
        <v>1</v>
      </c>
      <c r="D31" s="44" t="e">
        <f ca="1"/>
        <v>#NAME?</v>
      </c>
      <c r="E31" s="326" t="e">
        <f t="shared" ca="1" si="0"/>
        <v>#NAME?</v>
      </c>
      <c r="F31" s="325" t="e">
        <f ca="1">_xll.qlSimpleQuote(Trigger,E31,ObjectOverwrite,Permanent,PriceTickValue)</f>
        <v>#NAME?</v>
      </c>
      <c r="G31" s="310" t="e">
        <f ca="1">_xll.ohRangeRetrieveError(F31)</f>
        <v>#NAME?</v>
      </c>
      <c r="H31" s="43"/>
      <c r="J31" s="329"/>
      <c r="K31" s="339">
        <v>25</v>
      </c>
      <c r="L31" s="338" t="b">
        <v>1</v>
      </c>
      <c r="M31" s="17" t="e">
        <f ca="1"/>
        <v>#NAME?</v>
      </c>
      <c r="N31" s="337" t="e">
        <f ca="1"/>
        <v>#NAME?</v>
      </c>
      <c r="O31" s="17" t="e">
        <f ca="1"/>
        <v>#NAME?</v>
      </c>
      <c r="P31" s="336">
        <v>43726</v>
      </c>
      <c r="Q31" s="17">
        <v>97.55</v>
      </c>
      <c r="R31" s="17">
        <v>97.58</v>
      </c>
      <c r="S31" s="17">
        <v>0</v>
      </c>
      <c r="T31" s="17">
        <v>97.54</v>
      </c>
      <c r="U31" s="20" t="e">
        <f ca="1">_xll.qlMidSafe(,$Q31,$R31)</f>
        <v>#NAME?</v>
      </c>
      <c r="V31" s="9"/>
      <c r="W31" s="375">
        <v>97.564999999999998</v>
      </c>
      <c r="X31" s="9"/>
      <c r="Y31" s="211">
        <v>97.564999999999998</v>
      </c>
      <c r="Z31" s="20" t="e">
        <f ca="1">_xll.qlSimpleQuoteSetValue(Trigger,F31,Y31)</f>
        <v>#NAME?</v>
      </c>
      <c r="AA31" s="43"/>
      <c r="AF31" s="374"/>
      <c r="AH31" s="372"/>
      <c r="AI31" s="371">
        <v>25</v>
      </c>
      <c r="AJ31" s="370" t="b">
        <v>1</v>
      </c>
      <c r="AK31" s="370" t="e">
        <f ca="1"/>
        <v>#NAME?</v>
      </c>
      <c r="AL31" s="369" t="e">
        <f t="shared" ca="1" si="1"/>
        <v>#NAME?</v>
      </c>
      <c r="AM31" s="368" t="e">
        <f ca="1">_xll.qlFuturesConvAdjustmentQuote(OR(ISERROR(Z31),ISERROR(FuturesHWConvAdj_MKT!Q29:Q30)),AL31,ObjectOverwrite,Permanent,IborIndex,AK31,F31,Volatility,MeanReversion)</f>
        <v>#NAME?</v>
      </c>
      <c r="AN31" s="186" t="e">
        <f ca="1">_xll.ohRangeRetrieveError(AM31)</f>
        <v>#NAME?</v>
      </c>
      <c r="AO31" s="367"/>
    </row>
    <row r="32" spans="1:41" x14ac:dyDescent="0.2">
      <c r="A32" s="329"/>
      <c r="B32" s="328">
        <v>26</v>
      </c>
      <c r="C32" s="327" t="b">
        <v>1</v>
      </c>
      <c r="D32" s="44" t="e">
        <f ca="1"/>
        <v>#NAME?</v>
      </c>
      <c r="E32" s="326" t="e">
        <f t="shared" ca="1" si="0"/>
        <v>#NAME?</v>
      </c>
      <c r="F32" s="325" t="e">
        <f ca="1">_xll.qlSimpleQuote(Trigger,E32,ObjectOverwrite,Permanent,PriceTickValue)</f>
        <v>#NAME?</v>
      </c>
      <c r="G32" s="310" t="e">
        <f ca="1">_xll.ohRangeRetrieveError(F32)</f>
        <v>#NAME?</v>
      </c>
      <c r="H32" s="43"/>
      <c r="J32" s="329"/>
      <c r="K32" s="339">
        <v>26</v>
      </c>
      <c r="L32" s="338" t="b">
        <v>1</v>
      </c>
      <c r="M32" s="17" t="e">
        <f ca="1"/>
        <v>#NAME?</v>
      </c>
      <c r="N32" s="337" t="e">
        <f ca="1"/>
        <v>#NAME?</v>
      </c>
      <c r="O32" s="17" t="e">
        <f ca="1"/>
        <v>#NAME?</v>
      </c>
      <c r="P32" s="336">
        <v>43817</v>
      </c>
      <c r="Q32" s="17">
        <v>97.47</v>
      </c>
      <c r="R32" s="17">
        <v>97.51</v>
      </c>
      <c r="S32" s="17">
        <v>0</v>
      </c>
      <c r="T32" s="17">
        <v>97.47</v>
      </c>
      <c r="U32" s="20" t="e">
        <f ca="1">_xll.qlMidSafe(,$Q32,$R32)</f>
        <v>#NAME?</v>
      </c>
      <c r="V32" s="9"/>
      <c r="W32" s="375">
        <v>97.490000000000009</v>
      </c>
      <c r="X32" s="9"/>
      <c r="Y32" s="211">
        <v>97.490000000000009</v>
      </c>
      <c r="Z32" s="20" t="e">
        <f ca="1">_xll.qlSimpleQuoteSetValue(Trigger,F32,Y32)</f>
        <v>#NAME?</v>
      </c>
      <c r="AA32" s="43"/>
      <c r="AF32" s="374"/>
      <c r="AH32" s="372"/>
      <c r="AI32" s="371">
        <v>26</v>
      </c>
      <c r="AJ32" s="370" t="b">
        <v>1</v>
      </c>
      <c r="AK32" s="370" t="e">
        <f ca="1"/>
        <v>#NAME?</v>
      </c>
      <c r="AL32" s="369" t="e">
        <f t="shared" ca="1" si="1"/>
        <v>#NAME?</v>
      </c>
      <c r="AM32" s="368" t="e">
        <f ca="1">_xll.qlFuturesConvAdjustmentQuote(OR(ISERROR(Z32),ISERROR(FuturesHWConvAdj_MKT!Q30:Q31)),AL32,ObjectOverwrite,Permanent,IborIndex,AK32,F32,Volatility,MeanReversion)</f>
        <v>#NAME?</v>
      </c>
      <c r="AN32" s="186" t="e">
        <f ca="1">_xll.ohRangeRetrieveError(AM32)</f>
        <v>#NAME?</v>
      </c>
      <c r="AO32" s="367"/>
    </row>
    <row r="33" spans="1:41" x14ac:dyDescent="0.2">
      <c r="A33" s="329"/>
      <c r="B33" s="328">
        <v>27</v>
      </c>
      <c r="C33" s="327" t="b">
        <v>1</v>
      </c>
      <c r="D33" s="44" t="e">
        <f ca="1"/>
        <v>#NAME?</v>
      </c>
      <c r="E33" s="326" t="e">
        <f t="shared" ca="1" si="0"/>
        <v>#NAME?</v>
      </c>
      <c r="F33" s="325" t="e">
        <f ca="1">_xll.qlSimpleQuote(Trigger,E33,ObjectOverwrite,Permanent,PriceTickValue)</f>
        <v>#NAME?</v>
      </c>
      <c r="G33" s="310" t="e">
        <f ca="1">_xll.ohRangeRetrieveError(F33)</f>
        <v>#NAME?</v>
      </c>
      <c r="H33" s="43"/>
      <c r="J33" s="329"/>
      <c r="K33" s="339">
        <v>27</v>
      </c>
      <c r="L33" s="338" t="b">
        <v>1</v>
      </c>
      <c r="M33" s="17" t="e">
        <f ca="1"/>
        <v>#NAME?</v>
      </c>
      <c r="N33" s="337" t="e">
        <f ca="1"/>
        <v>#NAME?</v>
      </c>
      <c r="O33" s="17" t="e">
        <f ca="1"/>
        <v>#NAME?</v>
      </c>
      <c r="P33" s="336">
        <v>43908</v>
      </c>
      <c r="Q33" s="17">
        <v>97.42</v>
      </c>
      <c r="R33" s="17">
        <v>97.46</v>
      </c>
      <c r="S33" s="17">
        <v>0</v>
      </c>
      <c r="T33" s="17">
        <v>97.41</v>
      </c>
      <c r="U33" s="20" t="e">
        <f ca="1">_xll.qlMidSafe(,$Q33,$R33)</f>
        <v>#NAME?</v>
      </c>
      <c r="V33" s="9"/>
      <c r="W33" s="375">
        <v>97.44</v>
      </c>
      <c r="X33" s="9"/>
      <c r="Y33" s="211">
        <v>97.44</v>
      </c>
      <c r="Z33" s="20" t="e">
        <f ca="1">_xll.qlSimpleQuoteSetValue(Trigger,F33,Y33)</f>
        <v>#NAME?</v>
      </c>
      <c r="AA33" s="43"/>
      <c r="AF33" s="374"/>
      <c r="AH33" s="372"/>
      <c r="AI33" s="371">
        <v>27</v>
      </c>
      <c r="AJ33" s="370" t="b">
        <v>1</v>
      </c>
      <c r="AK33" s="370" t="e">
        <f ca="1"/>
        <v>#NAME?</v>
      </c>
      <c r="AL33" s="369" t="e">
        <f t="shared" ca="1" si="1"/>
        <v>#NAME?</v>
      </c>
      <c r="AM33" s="368" t="e">
        <f ca="1">_xll.qlFuturesConvAdjustmentQuote(OR(ISERROR(Z33),ISERROR(FuturesHWConvAdj_MKT!Q31:Q32)),AL33,ObjectOverwrite,Permanent,IborIndex,AK33,F33,Volatility,MeanReversion)</f>
        <v>#NAME?</v>
      </c>
      <c r="AN33" s="186" t="e">
        <f ca="1">_xll.ohRangeRetrieveError(AM33)</f>
        <v>#NAME?</v>
      </c>
      <c r="AO33" s="367"/>
    </row>
    <row r="34" spans="1:41" x14ac:dyDescent="0.2">
      <c r="A34" s="329"/>
      <c r="B34" s="328">
        <v>28</v>
      </c>
      <c r="C34" s="327" t="b">
        <v>1</v>
      </c>
      <c r="D34" s="44" t="e">
        <f ca="1"/>
        <v>#NAME?</v>
      </c>
      <c r="E34" s="326" t="e">
        <f t="shared" ca="1" si="0"/>
        <v>#NAME?</v>
      </c>
      <c r="F34" s="325" t="e">
        <f ca="1">_xll.qlSimpleQuote(Trigger,E34,ObjectOverwrite,Permanent,PriceTickValue)</f>
        <v>#NAME?</v>
      </c>
      <c r="G34" s="310" t="e">
        <f ca="1">_xll.ohRangeRetrieveError(F34)</f>
        <v>#NAME?</v>
      </c>
      <c r="H34" s="43"/>
      <c r="J34" s="329"/>
      <c r="K34" s="339">
        <v>28</v>
      </c>
      <c r="L34" s="338" t="b">
        <v>1</v>
      </c>
      <c r="M34" s="17" t="e">
        <f ca="1"/>
        <v>#NAME?</v>
      </c>
      <c r="N34" s="337" t="e">
        <f ca="1"/>
        <v>#NAME?</v>
      </c>
      <c r="O34" s="17" t="e">
        <f ca="1"/>
        <v>#NAME?</v>
      </c>
      <c r="P34" s="336">
        <v>43999</v>
      </c>
      <c r="Q34" s="17">
        <v>97.36</v>
      </c>
      <c r="R34" s="17">
        <v>97.41</v>
      </c>
      <c r="S34" s="17">
        <v>0</v>
      </c>
      <c r="T34" s="17">
        <v>97.36</v>
      </c>
      <c r="U34" s="20" t="e">
        <f ca="1">_xll.qlMidSafe(,$Q34,$R34)</f>
        <v>#NAME?</v>
      </c>
      <c r="V34" s="9"/>
      <c r="W34" s="375">
        <v>97.384999999999991</v>
      </c>
      <c r="X34" s="9"/>
      <c r="Y34" s="211">
        <v>97.384999999999991</v>
      </c>
      <c r="Z34" s="20" t="e">
        <f ca="1">_xll.qlSimpleQuoteSetValue(Trigger,F34,Y34)</f>
        <v>#NAME?</v>
      </c>
      <c r="AA34" s="43"/>
      <c r="AF34" s="374"/>
      <c r="AH34" s="372"/>
      <c r="AI34" s="371">
        <v>28</v>
      </c>
      <c r="AJ34" s="370" t="b">
        <v>1</v>
      </c>
      <c r="AK34" s="370" t="e">
        <f ca="1"/>
        <v>#NAME?</v>
      </c>
      <c r="AL34" s="369" t="e">
        <f t="shared" ca="1" si="1"/>
        <v>#NAME?</v>
      </c>
      <c r="AM34" s="368" t="e">
        <f ca="1">_xll.qlFuturesConvAdjustmentQuote(OR(ISERROR(Z34),ISERROR(FuturesHWConvAdj_MKT!Q32:Q33)),AL34,ObjectOverwrite,Permanent,IborIndex,AK34,F34,Volatility,MeanReversion)</f>
        <v>#NAME?</v>
      </c>
      <c r="AN34" s="186" t="e">
        <f ca="1">_xll.ohRangeRetrieveError(AM34)</f>
        <v>#NAME?</v>
      </c>
      <c r="AO34" s="367"/>
    </row>
    <row r="35" spans="1:41" x14ac:dyDescent="0.2">
      <c r="A35" s="329"/>
      <c r="B35" s="328">
        <v>29</v>
      </c>
      <c r="C35" s="327" t="b">
        <v>1</v>
      </c>
      <c r="D35" s="44" t="e">
        <f ca="1"/>
        <v>#NAME?</v>
      </c>
      <c r="E35" s="326" t="e">
        <f t="shared" ca="1" si="0"/>
        <v>#NAME?</v>
      </c>
      <c r="F35" s="325" t="e">
        <f ca="1">_xll.qlSimpleQuote(Trigger,E35,ObjectOverwrite,Permanent,PriceTickValue)</f>
        <v>#NAME?</v>
      </c>
      <c r="G35" s="310" t="e">
        <f ca="1">_xll.ohRangeRetrieveError(F35)</f>
        <v>#NAME?</v>
      </c>
      <c r="H35" s="43"/>
      <c r="J35" s="329"/>
      <c r="K35" s="339">
        <v>29</v>
      </c>
      <c r="L35" s="338" t="b">
        <v>1</v>
      </c>
      <c r="M35" s="17" t="e">
        <f ca="1"/>
        <v>#NAME?</v>
      </c>
      <c r="N35" s="337" t="e">
        <f ca="1"/>
        <v>#NAME?</v>
      </c>
      <c r="O35" s="17" t="e">
        <f ca="1"/>
        <v>#NAME?</v>
      </c>
      <c r="P35" s="336">
        <v>44090</v>
      </c>
      <c r="Q35" s="17">
        <v>97.32</v>
      </c>
      <c r="R35" s="17">
        <v>97.38</v>
      </c>
      <c r="S35" s="17">
        <v>0</v>
      </c>
      <c r="T35" s="17">
        <v>97.32</v>
      </c>
      <c r="U35" s="20" t="e">
        <f ca="1">_xll.qlMidSafe(,$Q35,$R35)</f>
        <v>#NAME?</v>
      </c>
      <c r="V35" s="9"/>
      <c r="W35" s="375">
        <v>97.35</v>
      </c>
      <c r="X35" s="9"/>
      <c r="Y35" s="211">
        <v>97.35</v>
      </c>
      <c r="Z35" s="20" t="e">
        <f ca="1">_xll.qlSimpleQuoteSetValue(Trigger,F35,Y35)</f>
        <v>#NAME?</v>
      </c>
      <c r="AA35" s="43"/>
      <c r="AF35" s="374"/>
      <c r="AH35" s="372"/>
      <c r="AI35" s="371">
        <v>29</v>
      </c>
      <c r="AJ35" s="370" t="b">
        <v>1</v>
      </c>
      <c r="AK35" s="370" t="e">
        <f ca="1"/>
        <v>#NAME?</v>
      </c>
      <c r="AL35" s="369" t="e">
        <f t="shared" ca="1" si="1"/>
        <v>#NAME?</v>
      </c>
      <c r="AM35" s="368" t="e">
        <f ca="1">_xll.qlFuturesConvAdjustmentQuote(OR(ISERROR(Z35),ISERROR(FuturesHWConvAdj_MKT!Q33:Q34)),AL35,ObjectOverwrite,Permanent,IborIndex,AK35,F35,Volatility,MeanReversion)</f>
        <v>#NAME?</v>
      </c>
      <c r="AN35" s="186" t="e">
        <f ca="1">_xll.ohRangeRetrieveError(AM35)</f>
        <v>#NAME?</v>
      </c>
      <c r="AO35" s="367"/>
    </row>
    <row r="36" spans="1:41" x14ac:dyDescent="0.2">
      <c r="A36" s="329"/>
      <c r="B36" s="328">
        <v>30</v>
      </c>
      <c r="C36" s="327" t="b">
        <v>1</v>
      </c>
      <c r="D36" s="44" t="e">
        <f ca="1"/>
        <v>#NAME?</v>
      </c>
      <c r="E36" s="326" t="e">
        <f t="shared" ca="1" si="0"/>
        <v>#NAME?</v>
      </c>
      <c r="F36" s="325" t="e">
        <f ca="1">_xll.qlSimpleQuote(Trigger,E36,ObjectOverwrite,Permanent,PriceTickValue)</f>
        <v>#NAME?</v>
      </c>
      <c r="G36" s="310" t="e">
        <f ca="1">_xll.ohRangeRetrieveError(F36)</f>
        <v>#NAME?</v>
      </c>
      <c r="H36" s="43"/>
      <c r="J36" s="329"/>
      <c r="K36" s="339">
        <v>30</v>
      </c>
      <c r="L36" s="338" t="b">
        <v>1</v>
      </c>
      <c r="M36" s="17" t="e">
        <f ca="1"/>
        <v>#NAME?</v>
      </c>
      <c r="N36" s="337" t="e">
        <f ca="1"/>
        <v>#NAME?</v>
      </c>
      <c r="O36" s="17" t="e">
        <f ca="1"/>
        <v>#NAME?</v>
      </c>
      <c r="P36" s="336">
        <v>44181</v>
      </c>
      <c r="Q36" s="17">
        <v>97.26</v>
      </c>
      <c r="R36" s="17">
        <v>97.35</v>
      </c>
      <c r="S36" s="17">
        <v>0</v>
      </c>
      <c r="T36" s="17">
        <v>97.28</v>
      </c>
      <c r="U36" s="20" t="e">
        <f ca="1">_xll.qlMidSafe(,$Q36,$R36)</f>
        <v>#NAME?</v>
      </c>
      <c r="V36" s="9"/>
      <c r="W36" s="375">
        <v>97.305000000000007</v>
      </c>
      <c r="X36" s="9"/>
      <c r="Y36" s="211">
        <v>97.305000000000007</v>
      </c>
      <c r="Z36" s="20" t="e">
        <f ca="1">_xll.qlSimpleQuoteSetValue(Trigger,F36,Y36)</f>
        <v>#NAME?</v>
      </c>
      <c r="AA36" s="43"/>
      <c r="AF36" s="374"/>
      <c r="AH36" s="372"/>
      <c r="AI36" s="371">
        <v>30</v>
      </c>
      <c r="AJ36" s="370" t="b">
        <v>1</v>
      </c>
      <c r="AK36" s="370" t="e">
        <f ca="1"/>
        <v>#NAME?</v>
      </c>
      <c r="AL36" s="369" t="e">
        <f t="shared" ca="1" si="1"/>
        <v>#NAME?</v>
      </c>
      <c r="AM36" s="368" t="e">
        <f ca="1">_xll.qlFuturesConvAdjustmentQuote(OR(ISERROR(Z36),ISERROR(FuturesHWConvAdj_MKT!Q34:Q35)),AL36,ObjectOverwrite,Permanent,IborIndex,AK36,F36,Volatility,MeanReversion)</f>
        <v>#NAME?</v>
      </c>
      <c r="AN36" s="186" t="e">
        <f ca="1">_xll.ohRangeRetrieveError(AM36)</f>
        <v>#NAME?</v>
      </c>
      <c r="AO36" s="367"/>
    </row>
    <row r="37" spans="1:41" x14ac:dyDescent="0.2">
      <c r="A37" s="329"/>
      <c r="B37" s="328">
        <v>31</v>
      </c>
      <c r="C37" s="327" t="b">
        <v>1</v>
      </c>
      <c r="D37" s="44" t="e">
        <f ca="1"/>
        <v>#NAME?</v>
      </c>
      <c r="E37" s="326" t="e">
        <f t="shared" ca="1" si="0"/>
        <v>#NAME?</v>
      </c>
      <c r="F37" s="325" t="e">
        <f ca="1">_xll.qlSimpleQuote(Trigger,E37,ObjectOverwrite,Permanent,PriceTickValue)</f>
        <v>#NAME?</v>
      </c>
      <c r="G37" s="310" t="e">
        <f ca="1">_xll.ohRangeRetrieveError(F37)</f>
        <v>#NAME?</v>
      </c>
      <c r="H37" s="43"/>
      <c r="J37" s="329"/>
      <c r="K37" s="339">
        <v>31</v>
      </c>
      <c r="L37" s="338" t="b">
        <v>1</v>
      </c>
      <c r="M37" s="17" t="e">
        <f ca="1"/>
        <v>#NAME?</v>
      </c>
      <c r="N37" s="337" t="e">
        <f ca="1"/>
        <v>#NAME?</v>
      </c>
      <c r="O37" s="17" t="e">
        <f ca="1"/>
        <v>#NAME?</v>
      </c>
      <c r="P37" s="336">
        <v>44272</v>
      </c>
      <c r="Q37" s="17">
        <v>0</v>
      </c>
      <c r="R37" s="17">
        <v>0</v>
      </c>
      <c r="S37" s="17">
        <v>0</v>
      </c>
      <c r="T37" s="17">
        <v>97.24</v>
      </c>
      <c r="U37" s="20" t="e">
        <f ca="1">_xll.qlMidSafe(,$Q37,$R37)</f>
        <v>#NAME?</v>
      </c>
      <c r="V37" s="9"/>
      <c r="W37" s="375" t="e">
        <v>#NUM!</v>
      </c>
      <c r="X37" s="9"/>
      <c r="Y37" s="211" t="e">
        <v>#NUM!</v>
      </c>
      <c r="Z37" s="20" t="e">
        <f ca="1">_xll.qlSimpleQuoteSetValue(Trigger,F37,Y37)</f>
        <v>#NAME?</v>
      </c>
      <c r="AA37" s="43"/>
      <c r="AF37" s="374"/>
      <c r="AH37" s="372"/>
      <c r="AI37" s="371">
        <v>31</v>
      </c>
      <c r="AJ37" s="370" t="b">
        <v>1</v>
      </c>
      <c r="AK37" s="370" t="e">
        <f ca="1"/>
        <v>#NAME?</v>
      </c>
      <c r="AL37" s="369" t="e">
        <f t="shared" ca="1" si="1"/>
        <v>#NAME?</v>
      </c>
      <c r="AM37" s="368" t="e">
        <f ca="1">_xll.qlFuturesConvAdjustmentQuote(OR(ISERROR(Z37),ISERROR(FuturesHWConvAdj_MKT!Q35:Q36)),AL37,ObjectOverwrite,Permanent,IborIndex,AK37,F37,Volatility,MeanReversion)</f>
        <v>#NAME?</v>
      </c>
      <c r="AN37" s="186" t="e">
        <f ca="1">_xll.ohRangeRetrieveError(AM37)</f>
        <v>#NAME?</v>
      </c>
      <c r="AO37" s="367"/>
    </row>
    <row r="38" spans="1:41" x14ac:dyDescent="0.2">
      <c r="A38" s="329"/>
      <c r="B38" s="328">
        <v>32</v>
      </c>
      <c r="C38" s="327" t="b">
        <v>1</v>
      </c>
      <c r="D38" s="44" t="e">
        <f ca="1"/>
        <v>#NAME?</v>
      </c>
      <c r="E38" s="326" t="e">
        <f t="shared" ca="1" si="0"/>
        <v>#NAME?</v>
      </c>
      <c r="F38" s="325" t="e">
        <f ca="1">_xll.qlSimpleQuote(Trigger,E38,ObjectOverwrite,Permanent,PriceTickValue)</f>
        <v>#NAME?</v>
      </c>
      <c r="G38" s="310" t="e">
        <f ca="1">_xll.ohRangeRetrieveError(F38)</f>
        <v>#NAME?</v>
      </c>
      <c r="H38" s="43"/>
      <c r="J38" s="329"/>
      <c r="K38" s="339">
        <v>32</v>
      </c>
      <c r="L38" s="338" t="b">
        <v>1</v>
      </c>
      <c r="M38" s="17" t="e">
        <f ca="1"/>
        <v>#NAME?</v>
      </c>
      <c r="N38" s="337" t="e">
        <f ca="1"/>
        <v>#NAME?</v>
      </c>
      <c r="O38" s="17" t="e">
        <f ca="1"/>
        <v>#NAME?</v>
      </c>
      <c r="P38" s="336">
        <v>44363</v>
      </c>
      <c r="Q38" s="17">
        <v>0</v>
      </c>
      <c r="R38" s="17">
        <v>0</v>
      </c>
      <c r="S38" s="17">
        <v>0</v>
      </c>
      <c r="T38" s="17">
        <v>97.2</v>
      </c>
      <c r="U38" s="20" t="e">
        <f ca="1">_xll.qlMidSafe(,$Q38,$R38)</f>
        <v>#NAME?</v>
      </c>
      <c r="V38" s="9"/>
      <c r="W38" s="375" t="e">
        <v>#NUM!</v>
      </c>
      <c r="X38" s="9"/>
      <c r="Y38" s="211" t="e">
        <v>#NUM!</v>
      </c>
      <c r="Z38" s="20" t="e">
        <f ca="1">_xll.qlSimpleQuoteSetValue(Trigger,F38,Y38)</f>
        <v>#NAME?</v>
      </c>
      <c r="AA38" s="43"/>
      <c r="AF38" s="374"/>
      <c r="AH38" s="372"/>
      <c r="AI38" s="371">
        <v>32</v>
      </c>
      <c r="AJ38" s="370" t="b">
        <v>1</v>
      </c>
      <c r="AK38" s="370" t="e">
        <f ca="1"/>
        <v>#NAME?</v>
      </c>
      <c r="AL38" s="369" t="e">
        <f t="shared" ca="1" si="1"/>
        <v>#NAME?</v>
      </c>
      <c r="AM38" s="368" t="e">
        <f ca="1">_xll.qlFuturesConvAdjustmentQuote(OR(ISERROR(Z38),ISERROR(FuturesHWConvAdj_MKT!Q36:Q37)),AL38,ObjectOverwrite,Permanent,IborIndex,AK38,F38,Volatility,MeanReversion)</f>
        <v>#NAME?</v>
      </c>
      <c r="AN38" s="186" t="e">
        <f ca="1">_xll.ohRangeRetrieveError(AM38)</f>
        <v>#NAME?</v>
      </c>
      <c r="AO38" s="367"/>
    </row>
    <row r="39" spans="1:41" x14ac:dyDescent="0.2">
      <c r="A39" s="329"/>
      <c r="B39" s="328">
        <v>33</v>
      </c>
      <c r="C39" s="327" t="b">
        <v>1</v>
      </c>
      <c r="D39" s="44" t="e">
        <f ca="1"/>
        <v>#NAME?</v>
      </c>
      <c r="E39" s="326" t="e">
        <f t="shared" ca="1" si="0"/>
        <v>#NAME?</v>
      </c>
      <c r="F39" s="325" t="e">
        <f ca="1">_xll.qlSimpleQuote(Trigger,E39,ObjectOverwrite,Permanent,PriceTickValue)</f>
        <v>#NAME?</v>
      </c>
      <c r="G39" s="310" t="e">
        <f ca="1">_xll.ohRangeRetrieveError(F39)</f>
        <v>#NAME?</v>
      </c>
      <c r="H39" s="43"/>
      <c r="J39" s="329"/>
      <c r="K39" s="339">
        <v>33</v>
      </c>
      <c r="L39" s="338" t="b">
        <v>1</v>
      </c>
      <c r="M39" s="17" t="e">
        <f ca="1"/>
        <v>#NAME?</v>
      </c>
      <c r="N39" s="337" t="e">
        <f ca="1"/>
        <v>#NAME?</v>
      </c>
      <c r="O39" s="17" t="e">
        <f ca="1"/>
        <v>#NAME?</v>
      </c>
      <c r="P39" s="336" t="s">
        <v>0</v>
      </c>
      <c r="Q39" s="17" t="s">
        <v>0</v>
      </c>
      <c r="R39" s="17" t="s">
        <v>0</v>
      </c>
      <c r="S39" s="17" t="s">
        <v>0</v>
      </c>
      <c r="T39" s="17" t="s">
        <v>0</v>
      </c>
      <c r="U39" s="20" t="e">
        <f ca="1">_xll.qlMidSafe(,$Q39,$R39)</f>
        <v>#NAME?</v>
      </c>
      <c r="V39" s="9"/>
      <c r="W39" s="375" t="e">
        <v>#NUM!</v>
      </c>
      <c r="X39" s="9"/>
      <c r="Y39" s="211" t="e">
        <v>#NUM!</v>
      </c>
      <c r="Z39" s="20" t="e">
        <f ca="1">_xll.qlSimpleQuoteSetValue(Trigger,F39,Y39)</f>
        <v>#NAME?</v>
      </c>
      <c r="AA39" s="43"/>
      <c r="AF39" s="374"/>
      <c r="AH39" s="372"/>
      <c r="AI39" s="371">
        <v>33</v>
      </c>
      <c r="AJ39" s="370" t="b">
        <v>1</v>
      </c>
      <c r="AK39" s="370" t="e">
        <f ca="1"/>
        <v>#NAME?</v>
      </c>
      <c r="AL39" s="369" t="e">
        <f t="shared" ca="1" si="1"/>
        <v>#NAME?</v>
      </c>
      <c r="AM39" s="368" t="e">
        <f ca="1">_xll.qlFuturesConvAdjustmentQuote(OR(ISERROR(Z39),ISERROR(FuturesHWConvAdj_MKT!Q37:Q38)),AL39,ObjectOverwrite,Permanent,IborIndex,AK39,F39,Volatility,MeanReversion)</f>
        <v>#NAME?</v>
      </c>
      <c r="AN39" s="186" t="e">
        <f ca="1">_xll.ohRangeRetrieveError(AM39)</f>
        <v>#NAME?</v>
      </c>
      <c r="AO39" s="367"/>
    </row>
    <row r="40" spans="1:41" x14ac:dyDescent="0.2">
      <c r="A40" s="329"/>
      <c r="B40" s="328">
        <v>34</v>
      </c>
      <c r="C40" s="327" t="b">
        <v>1</v>
      </c>
      <c r="D40" s="44" t="e">
        <f ca="1"/>
        <v>#NAME?</v>
      </c>
      <c r="E40" s="326" t="e">
        <f t="shared" ca="1" si="0"/>
        <v>#NAME?</v>
      </c>
      <c r="F40" s="325" t="e">
        <f ca="1">_xll.qlSimpleQuote(Trigger,E40,ObjectOverwrite,Permanent,PriceTickValue)</f>
        <v>#NAME?</v>
      </c>
      <c r="G40" s="310" t="e">
        <f ca="1">_xll.ohRangeRetrieveError(F40)</f>
        <v>#NAME?</v>
      </c>
      <c r="H40" s="43"/>
      <c r="J40" s="329"/>
      <c r="K40" s="339">
        <v>34</v>
      </c>
      <c r="L40" s="338" t="b">
        <v>1</v>
      </c>
      <c r="M40" s="17" t="e">
        <f ca="1"/>
        <v>#NAME?</v>
      </c>
      <c r="N40" s="337" t="e">
        <f ca="1"/>
        <v>#NAME?</v>
      </c>
      <c r="O40" s="17" t="e">
        <f ca="1"/>
        <v>#NAME?</v>
      </c>
      <c r="P40" s="336" t="s">
        <v>0</v>
      </c>
      <c r="Q40" s="17" t="s">
        <v>0</v>
      </c>
      <c r="R40" s="17" t="s">
        <v>0</v>
      </c>
      <c r="S40" s="17" t="s">
        <v>0</v>
      </c>
      <c r="T40" s="17" t="s">
        <v>0</v>
      </c>
      <c r="U40" s="20" t="e">
        <f ca="1">_xll.qlMidSafe(,$Q40,$R40)</f>
        <v>#NAME?</v>
      </c>
      <c r="V40" s="9"/>
      <c r="W40" s="375" t="e">
        <v>#NUM!</v>
      </c>
      <c r="X40" s="9"/>
      <c r="Y40" s="211" t="e">
        <v>#NUM!</v>
      </c>
      <c r="Z40" s="20" t="e">
        <f ca="1">_xll.qlSimpleQuoteSetValue(Trigger,F40,Y40)</f>
        <v>#NAME?</v>
      </c>
      <c r="AA40" s="43"/>
      <c r="AF40" s="374"/>
      <c r="AH40" s="372"/>
      <c r="AI40" s="371">
        <v>34</v>
      </c>
      <c r="AJ40" s="370" t="b">
        <v>1</v>
      </c>
      <c r="AK40" s="370" t="e">
        <f ca="1"/>
        <v>#NAME?</v>
      </c>
      <c r="AL40" s="369" t="e">
        <f t="shared" ca="1" si="1"/>
        <v>#NAME?</v>
      </c>
      <c r="AM40" s="368" t="e">
        <f ca="1">_xll.qlFuturesConvAdjustmentQuote(OR(ISERROR(Z40),ISERROR(FuturesHWConvAdj_MKT!Q38:Q39)),AL40,ObjectOverwrite,Permanent,IborIndex,AK40,F40,Volatility,MeanReversion)</f>
        <v>#NAME?</v>
      </c>
      <c r="AN40" s="186" t="e">
        <f ca="1">_xll.ohRangeRetrieveError(AM40)</f>
        <v>#NAME?</v>
      </c>
      <c r="AO40" s="367"/>
    </row>
    <row r="41" spans="1:41" x14ac:dyDescent="0.2">
      <c r="A41" s="329"/>
      <c r="B41" s="328">
        <v>35</v>
      </c>
      <c r="C41" s="327" t="b">
        <v>1</v>
      </c>
      <c r="D41" s="44" t="e">
        <f ca="1"/>
        <v>#NAME?</v>
      </c>
      <c r="E41" s="326" t="e">
        <f t="shared" ca="1" si="0"/>
        <v>#NAME?</v>
      </c>
      <c r="F41" s="325" t="e">
        <f ca="1">_xll.qlSimpleQuote(Trigger,E41,ObjectOverwrite,Permanent,PriceTickValue)</f>
        <v>#NAME?</v>
      </c>
      <c r="G41" s="310" t="e">
        <f ca="1">_xll.ohRangeRetrieveError(F41)</f>
        <v>#NAME?</v>
      </c>
      <c r="H41" s="43"/>
      <c r="J41" s="329"/>
      <c r="K41" s="339">
        <v>35</v>
      </c>
      <c r="L41" s="338" t="b">
        <v>1</v>
      </c>
      <c r="M41" s="17" t="e">
        <f ca="1"/>
        <v>#NAME?</v>
      </c>
      <c r="N41" s="337" t="e">
        <f ca="1"/>
        <v>#NAME?</v>
      </c>
      <c r="O41" s="17" t="e">
        <f ca="1"/>
        <v>#NAME?</v>
      </c>
      <c r="P41" s="336" t="s">
        <v>0</v>
      </c>
      <c r="Q41" s="17" t="s">
        <v>0</v>
      </c>
      <c r="R41" s="17" t="s">
        <v>0</v>
      </c>
      <c r="S41" s="17" t="s">
        <v>0</v>
      </c>
      <c r="T41" s="17" t="s">
        <v>0</v>
      </c>
      <c r="U41" s="20" t="e">
        <f ca="1">_xll.qlMidSafe(,$Q41,$R41)</f>
        <v>#NAME?</v>
      </c>
      <c r="V41" s="9"/>
      <c r="W41" s="375" t="e">
        <v>#NUM!</v>
      </c>
      <c r="X41" s="9"/>
      <c r="Y41" s="211" t="e">
        <v>#NUM!</v>
      </c>
      <c r="Z41" s="20" t="e">
        <f ca="1">_xll.qlSimpleQuoteSetValue(Trigger,F41,Y41)</f>
        <v>#NAME?</v>
      </c>
      <c r="AA41" s="43"/>
      <c r="AF41" s="374"/>
      <c r="AH41" s="372"/>
      <c r="AI41" s="371">
        <v>35</v>
      </c>
      <c r="AJ41" s="370" t="b">
        <v>1</v>
      </c>
      <c r="AK41" s="370" t="e">
        <f ca="1"/>
        <v>#NAME?</v>
      </c>
      <c r="AL41" s="369" t="e">
        <f t="shared" ca="1" si="1"/>
        <v>#NAME?</v>
      </c>
      <c r="AM41" s="368" t="e">
        <f ca="1">_xll.qlFuturesConvAdjustmentQuote(OR(ISERROR(Z41),ISERROR(FuturesHWConvAdj_MKT!Q39:Q40)),AL41,ObjectOverwrite,Permanent,IborIndex,AK41,F41,Volatility,MeanReversion)</f>
        <v>#NAME?</v>
      </c>
      <c r="AN41" s="186" t="e">
        <f ca="1">_xll.ohRangeRetrieveError(AM41)</f>
        <v>#NAME?</v>
      </c>
      <c r="AO41" s="367"/>
    </row>
    <row r="42" spans="1:41" x14ac:dyDescent="0.2">
      <c r="A42" s="329"/>
      <c r="B42" s="328">
        <v>36</v>
      </c>
      <c r="C42" s="327" t="b">
        <v>1</v>
      </c>
      <c r="D42" s="44" t="e">
        <f ca="1"/>
        <v>#NAME?</v>
      </c>
      <c r="E42" s="326" t="e">
        <f t="shared" ca="1" si="0"/>
        <v>#NAME?</v>
      </c>
      <c r="F42" s="325" t="e">
        <f ca="1">_xll.qlSimpleQuote(Trigger,E42,ObjectOverwrite,Permanent,PriceTickValue)</f>
        <v>#NAME?</v>
      </c>
      <c r="G42" s="310" t="e">
        <f ca="1">_xll.ohRangeRetrieveError(F42)</f>
        <v>#NAME?</v>
      </c>
      <c r="H42" s="43"/>
      <c r="J42" s="329"/>
      <c r="K42" s="339">
        <v>36</v>
      </c>
      <c r="L42" s="338" t="b">
        <v>1</v>
      </c>
      <c r="M42" s="17" t="e">
        <f ca="1"/>
        <v>#NAME?</v>
      </c>
      <c r="N42" s="337" t="e">
        <f ca="1"/>
        <v>#NAME?</v>
      </c>
      <c r="O42" s="17" t="e">
        <f ca="1"/>
        <v>#NAME?</v>
      </c>
      <c r="P42" s="336" t="s">
        <v>0</v>
      </c>
      <c r="Q42" s="17" t="s">
        <v>0</v>
      </c>
      <c r="R42" s="17" t="s">
        <v>0</v>
      </c>
      <c r="S42" s="17" t="s">
        <v>0</v>
      </c>
      <c r="T42" s="17" t="s">
        <v>0</v>
      </c>
      <c r="U42" s="20" t="e">
        <f ca="1">_xll.qlMidSafe(,$Q42,$R42)</f>
        <v>#NAME?</v>
      </c>
      <c r="V42" s="9"/>
      <c r="W42" s="375" t="e">
        <v>#NUM!</v>
      </c>
      <c r="X42" s="9"/>
      <c r="Y42" s="211" t="e">
        <v>#NUM!</v>
      </c>
      <c r="Z42" s="20" t="e">
        <f ca="1">_xll.qlSimpleQuoteSetValue(Trigger,F42,Y42)</f>
        <v>#NAME?</v>
      </c>
      <c r="AA42" s="43"/>
      <c r="AF42" s="374"/>
      <c r="AH42" s="372"/>
      <c r="AI42" s="371">
        <v>36</v>
      </c>
      <c r="AJ42" s="370" t="b">
        <v>1</v>
      </c>
      <c r="AK42" s="370" t="e">
        <f ca="1"/>
        <v>#NAME?</v>
      </c>
      <c r="AL42" s="369" t="e">
        <f t="shared" ca="1" si="1"/>
        <v>#NAME?</v>
      </c>
      <c r="AM42" s="368" t="e">
        <f ca="1">_xll.qlFuturesConvAdjustmentQuote(OR(ISERROR(Z42),ISERROR(FuturesHWConvAdj_MKT!Q40:Q41)),AL42,ObjectOverwrite,Permanent,IborIndex,AK42,F42,Volatility,MeanReversion)</f>
        <v>#NAME?</v>
      </c>
      <c r="AN42" s="186" t="e">
        <f ca="1">_xll.ohRangeRetrieveError(AM42)</f>
        <v>#NAME?</v>
      </c>
      <c r="AO42" s="367"/>
    </row>
    <row r="43" spans="1:41" x14ac:dyDescent="0.2">
      <c r="A43" s="329"/>
      <c r="B43" s="328">
        <v>37</v>
      </c>
      <c r="C43" s="327" t="b">
        <v>1</v>
      </c>
      <c r="D43" s="44" t="e">
        <f ca="1"/>
        <v>#NAME?</v>
      </c>
      <c r="E43" s="326" t="e">
        <f t="shared" ca="1" si="0"/>
        <v>#NAME?</v>
      </c>
      <c r="F43" s="325" t="e">
        <f ca="1">_xll.qlSimpleQuote(Trigger,E43,ObjectOverwrite,Permanent,PriceTickValue)</f>
        <v>#NAME?</v>
      </c>
      <c r="G43" s="310" t="e">
        <f ca="1">_xll.ohRangeRetrieveError(F43)</f>
        <v>#NAME?</v>
      </c>
      <c r="H43" s="43"/>
      <c r="J43" s="329"/>
      <c r="K43" s="339">
        <v>37</v>
      </c>
      <c r="L43" s="338" t="b">
        <v>1</v>
      </c>
      <c r="M43" s="17" t="e">
        <f ca="1"/>
        <v>#NAME?</v>
      </c>
      <c r="N43" s="337" t="e">
        <f ca="1"/>
        <v>#NAME?</v>
      </c>
      <c r="O43" s="17" t="e">
        <f ca="1"/>
        <v>#NAME?</v>
      </c>
      <c r="P43" s="336" t="s">
        <v>0</v>
      </c>
      <c r="Q43" s="17" t="s">
        <v>0</v>
      </c>
      <c r="R43" s="17" t="s">
        <v>0</v>
      </c>
      <c r="S43" s="17" t="s">
        <v>0</v>
      </c>
      <c r="T43" s="17" t="s">
        <v>0</v>
      </c>
      <c r="U43" s="20" t="e">
        <f ca="1">_xll.qlMidSafe(,$Q43,$R43)</f>
        <v>#NAME?</v>
      </c>
      <c r="V43" s="9"/>
      <c r="W43" s="375" t="e">
        <v>#NUM!</v>
      </c>
      <c r="X43" s="9"/>
      <c r="Y43" s="211" t="e">
        <v>#NUM!</v>
      </c>
      <c r="Z43" s="20" t="e">
        <f ca="1">_xll.qlSimpleQuoteSetValue(Trigger,F43,Y43)</f>
        <v>#NAME?</v>
      </c>
      <c r="AA43" s="43"/>
      <c r="AF43" s="374"/>
      <c r="AH43" s="372"/>
      <c r="AI43" s="371">
        <v>37</v>
      </c>
      <c r="AJ43" s="370" t="b">
        <v>1</v>
      </c>
      <c r="AK43" s="370" t="e">
        <f ca="1"/>
        <v>#NAME?</v>
      </c>
      <c r="AL43" s="369" t="e">
        <f t="shared" ca="1" si="1"/>
        <v>#NAME?</v>
      </c>
      <c r="AM43" s="368" t="e">
        <f ca="1">_xll.qlFuturesConvAdjustmentQuote(OR(ISERROR(Z43),ISERROR(FuturesHWConvAdj_MKT!Q41:Q42)),AL43,ObjectOverwrite,Permanent,IborIndex,AK43,F43,Volatility,MeanReversion)</f>
        <v>#NAME?</v>
      </c>
      <c r="AN43" s="186" t="e">
        <f ca="1">_xll.ohRangeRetrieveError(AM43)</f>
        <v>#NAME?</v>
      </c>
      <c r="AO43" s="367"/>
    </row>
    <row r="44" spans="1:41" x14ac:dyDescent="0.2">
      <c r="A44" s="329"/>
      <c r="B44" s="328">
        <v>38</v>
      </c>
      <c r="C44" s="327" t="b">
        <v>1</v>
      </c>
      <c r="D44" s="44" t="e">
        <f ca="1"/>
        <v>#NAME?</v>
      </c>
      <c r="E44" s="326" t="e">
        <f t="shared" ca="1" si="0"/>
        <v>#NAME?</v>
      </c>
      <c r="F44" s="325" t="e">
        <f ca="1">_xll.qlSimpleQuote(Trigger,E44,ObjectOverwrite,Permanent,PriceTickValue)</f>
        <v>#NAME?</v>
      </c>
      <c r="G44" s="310" t="e">
        <f ca="1">_xll.ohRangeRetrieveError(F44)</f>
        <v>#NAME?</v>
      </c>
      <c r="H44" s="43"/>
      <c r="J44" s="329"/>
      <c r="K44" s="339">
        <v>38</v>
      </c>
      <c r="L44" s="338" t="b">
        <v>1</v>
      </c>
      <c r="M44" s="17" t="e">
        <f ca="1"/>
        <v>#NAME?</v>
      </c>
      <c r="N44" s="337" t="e">
        <f ca="1"/>
        <v>#NAME?</v>
      </c>
      <c r="O44" s="17" t="e">
        <f ca="1"/>
        <v>#NAME?</v>
      </c>
      <c r="P44" s="336" t="s">
        <v>0</v>
      </c>
      <c r="Q44" s="17" t="s">
        <v>0</v>
      </c>
      <c r="R44" s="17" t="s">
        <v>0</v>
      </c>
      <c r="S44" s="17" t="s">
        <v>0</v>
      </c>
      <c r="T44" s="17" t="s">
        <v>0</v>
      </c>
      <c r="U44" s="20" t="e">
        <f ca="1">_xll.qlMidSafe(,$Q44,$R44)</f>
        <v>#NAME?</v>
      </c>
      <c r="V44" s="9"/>
      <c r="W44" s="375" t="e">
        <v>#NUM!</v>
      </c>
      <c r="X44" s="9"/>
      <c r="Y44" s="211" t="e">
        <v>#NUM!</v>
      </c>
      <c r="Z44" s="20" t="e">
        <f ca="1">_xll.qlSimpleQuoteSetValue(Trigger,F44,Y44)</f>
        <v>#NAME?</v>
      </c>
      <c r="AA44" s="43"/>
      <c r="AF44" s="374"/>
      <c r="AH44" s="372"/>
      <c r="AI44" s="371">
        <v>38</v>
      </c>
      <c r="AJ44" s="370" t="b">
        <v>1</v>
      </c>
      <c r="AK44" s="370" t="e">
        <f ca="1"/>
        <v>#NAME?</v>
      </c>
      <c r="AL44" s="369" t="e">
        <f t="shared" ca="1" si="1"/>
        <v>#NAME?</v>
      </c>
      <c r="AM44" s="368" t="e">
        <f ca="1">_xll.qlFuturesConvAdjustmentQuote(OR(ISERROR(Z44),ISERROR(FuturesHWConvAdj_MKT!Q42:Q43)),AL44,ObjectOverwrite,Permanent,IborIndex,AK44,F44,Volatility,MeanReversion)</f>
        <v>#NAME?</v>
      </c>
      <c r="AN44" s="186" t="e">
        <f ca="1">_xll.ohRangeRetrieveError(AM44)</f>
        <v>#NAME?</v>
      </c>
      <c r="AO44" s="367"/>
    </row>
    <row r="45" spans="1:41" x14ac:dyDescent="0.2">
      <c r="A45" s="329"/>
      <c r="B45" s="328">
        <v>39</v>
      </c>
      <c r="C45" s="327" t="b">
        <v>1</v>
      </c>
      <c r="D45" s="44" t="e">
        <f ca="1"/>
        <v>#NAME?</v>
      </c>
      <c r="E45" s="326" t="e">
        <f t="shared" ca="1" si="0"/>
        <v>#NAME?</v>
      </c>
      <c r="F45" s="325" t="e">
        <f ca="1">_xll.qlSimpleQuote(Trigger,E45,ObjectOverwrite,Permanent,PriceTickValue)</f>
        <v>#NAME?</v>
      </c>
      <c r="G45" s="310" t="e">
        <f ca="1">_xll.ohRangeRetrieveError(F45)</f>
        <v>#NAME?</v>
      </c>
      <c r="H45" s="43"/>
      <c r="J45" s="329"/>
      <c r="K45" s="339">
        <v>39</v>
      </c>
      <c r="L45" s="338" t="b">
        <v>1</v>
      </c>
      <c r="M45" s="17" t="e">
        <f ca="1"/>
        <v>#NAME?</v>
      </c>
      <c r="N45" s="337" t="e">
        <f ca="1"/>
        <v>#NAME?</v>
      </c>
      <c r="O45" s="17" t="e">
        <f ca="1"/>
        <v>#NAME?</v>
      </c>
      <c r="P45" s="336" t="s">
        <v>0</v>
      </c>
      <c r="Q45" s="17" t="s">
        <v>0</v>
      </c>
      <c r="R45" s="17" t="s">
        <v>0</v>
      </c>
      <c r="S45" s="17" t="s">
        <v>0</v>
      </c>
      <c r="T45" s="17" t="s">
        <v>0</v>
      </c>
      <c r="U45" s="20" t="e">
        <f ca="1">_xll.qlMidSafe(,$Q45,$R45)</f>
        <v>#NAME?</v>
      </c>
      <c r="V45" s="9"/>
      <c r="W45" s="375" t="e">
        <v>#NUM!</v>
      </c>
      <c r="X45" s="9"/>
      <c r="Y45" s="211" t="e">
        <v>#NUM!</v>
      </c>
      <c r="Z45" s="20" t="e">
        <f ca="1">_xll.qlSimpleQuoteSetValue(Trigger,F45,Y45)</f>
        <v>#NAME?</v>
      </c>
      <c r="AA45" s="43"/>
      <c r="AF45" s="374"/>
      <c r="AH45" s="372"/>
      <c r="AI45" s="371">
        <v>39</v>
      </c>
      <c r="AJ45" s="370" t="b">
        <v>1</v>
      </c>
      <c r="AK45" s="370" t="e">
        <f ca="1"/>
        <v>#NAME?</v>
      </c>
      <c r="AL45" s="369" t="e">
        <f t="shared" ca="1" si="1"/>
        <v>#NAME?</v>
      </c>
      <c r="AM45" s="368" t="e">
        <f ca="1">_xll.qlFuturesConvAdjustmentQuote(OR(ISERROR(Z45),ISERROR(FuturesHWConvAdj_MKT!Q43:Q44)),AL45,ObjectOverwrite,Permanent,IborIndex,AK45,F45,Volatility,MeanReversion)</f>
        <v>#NAME?</v>
      </c>
      <c r="AN45" s="186" t="e">
        <f ca="1">_xll.ohRangeRetrieveError(AM45)</f>
        <v>#NAME?</v>
      </c>
      <c r="AO45" s="367"/>
    </row>
    <row r="46" spans="1:41" x14ac:dyDescent="0.2">
      <c r="A46" s="329"/>
      <c r="B46" s="328">
        <v>40</v>
      </c>
      <c r="C46" s="327" t="b">
        <v>1</v>
      </c>
      <c r="D46" s="44" t="e">
        <f ca="1"/>
        <v>#NAME?</v>
      </c>
      <c r="E46" s="326" t="e">
        <f t="shared" ca="1" si="0"/>
        <v>#NAME?</v>
      </c>
      <c r="F46" s="325" t="e">
        <f ca="1">_xll.qlSimpleQuote(Trigger,E46,ObjectOverwrite,Permanent,PriceTickValue)</f>
        <v>#NAME?</v>
      </c>
      <c r="G46" s="310" t="e">
        <f ca="1">_xll.ohRangeRetrieveError(F46)</f>
        <v>#NAME?</v>
      </c>
      <c r="H46" s="43"/>
      <c r="J46" s="329"/>
      <c r="K46" s="339">
        <v>40</v>
      </c>
      <c r="L46" s="338" t="b">
        <v>1</v>
      </c>
      <c r="M46" s="17" t="e">
        <f ca="1"/>
        <v>#NAME?</v>
      </c>
      <c r="N46" s="337" t="e">
        <f ca="1"/>
        <v>#NAME?</v>
      </c>
      <c r="O46" s="17" t="e">
        <f ca="1"/>
        <v>#NAME?</v>
      </c>
      <c r="P46" s="336" t="s">
        <v>0</v>
      </c>
      <c r="Q46" s="17" t="s">
        <v>0</v>
      </c>
      <c r="R46" s="17" t="s">
        <v>0</v>
      </c>
      <c r="S46" s="17" t="s">
        <v>0</v>
      </c>
      <c r="T46" s="17" t="s">
        <v>0</v>
      </c>
      <c r="U46" s="20" t="e">
        <f ca="1">_xll.qlMidSafe(,$Q46,$R46)</f>
        <v>#NAME?</v>
      </c>
      <c r="V46" s="9"/>
      <c r="W46" s="375" t="e">
        <v>#NUM!</v>
      </c>
      <c r="X46" s="9"/>
      <c r="Y46" s="211" t="e">
        <v>#NUM!</v>
      </c>
      <c r="Z46" s="20" t="e">
        <f ca="1">_xll.qlSimpleQuoteSetValue(Trigger,F46,Y46)</f>
        <v>#NAME?</v>
      </c>
      <c r="AA46" s="43"/>
      <c r="AF46" s="374"/>
      <c r="AH46" s="372"/>
      <c r="AI46" s="371">
        <v>40</v>
      </c>
      <c r="AJ46" s="370" t="b">
        <v>1</v>
      </c>
      <c r="AK46" s="370" t="e">
        <f ca="1"/>
        <v>#NAME?</v>
      </c>
      <c r="AL46" s="369" t="e">
        <f t="shared" ca="1" si="1"/>
        <v>#NAME?</v>
      </c>
      <c r="AM46" s="368" t="e">
        <f ca="1">_xll.qlFuturesConvAdjustmentQuote(OR(ISERROR(Z46),ISERROR(FuturesHWConvAdj_MKT!Q44:Q45)),AL46,ObjectOverwrite,Permanent,IborIndex,AK46,F46,Volatility,MeanReversion)</f>
        <v>#NAME?</v>
      </c>
      <c r="AN46" s="186" t="e">
        <f ca="1">_xll.ohRangeRetrieveError(AM46)</f>
        <v>#NAME?</v>
      </c>
      <c r="AO46" s="367"/>
    </row>
    <row r="47" spans="1:41" x14ac:dyDescent="0.2">
      <c r="A47" s="329"/>
      <c r="B47" s="328">
        <v>41</v>
      </c>
      <c r="C47" s="327" t="b">
        <v>1</v>
      </c>
      <c r="D47" s="44" t="e">
        <f ca="1"/>
        <v>#NAME?</v>
      </c>
      <c r="E47" s="326" t="e">
        <f t="shared" ca="1" si="0"/>
        <v>#NAME?</v>
      </c>
      <c r="F47" s="325" t="e">
        <f ca="1">_xll.qlSimpleQuote(Trigger,E47,ObjectOverwrite,Permanent,PriceTickValue)</f>
        <v>#NAME?</v>
      </c>
      <c r="G47" s="310" t="e">
        <f ca="1">_xll.ohRangeRetrieveError(F47)</f>
        <v>#NAME?</v>
      </c>
      <c r="H47" s="43"/>
      <c r="J47" s="329"/>
      <c r="K47" s="339">
        <v>41</v>
      </c>
      <c r="L47" s="338" t="b">
        <v>1</v>
      </c>
      <c r="M47" s="17" t="e">
        <f ca="1"/>
        <v>#NAME?</v>
      </c>
      <c r="N47" s="337" t="e">
        <f ca="1"/>
        <v>#NAME?</v>
      </c>
      <c r="O47" s="17" t="e">
        <f ca="1"/>
        <v>#NAME?</v>
      </c>
      <c r="P47" s="336" t="s">
        <v>0</v>
      </c>
      <c r="Q47" s="17" t="s">
        <v>0</v>
      </c>
      <c r="R47" s="17" t="s">
        <v>0</v>
      </c>
      <c r="S47" s="17" t="s">
        <v>0</v>
      </c>
      <c r="T47" s="17" t="s">
        <v>0</v>
      </c>
      <c r="U47" s="20" t="e">
        <f ca="1">_xll.qlMidSafe(,$Q47,$R47)</f>
        <v>#NAME?</v>
      </c>
      <c r="V47" s="9"/>
      <c r="W47" s="375" t="e">
        <v>#NUM!</v>
      </c>
      <c r="X47" s="9"/>
      <c r="Y47" s="211" t="e">
        <v>#NUM!</v>
      </c>
      <c r="Z47" s="20" t="e">
        <f ca="1">_xll.qlSimpleQuoteSetValue(Trigger,F47,Y47)</f>
        <v>#NAME?</v>
      </c>
      <c r="AA47" s="43"/>
      <c r="AF47" s="374"/>
      <c r="AH47" s="372"/>
      <c r="AI47" s="371">
        <v>41</v>
      </c>
      <c r="AJ47" s="370" t="b">
        <v>1</v>
      </c>
      <c r="AK47" s="370" t="e">
        <f ca="1"/>
        <v>#NAME?</v>
      </c>
      <c r="AL47" s="369" t="e">
        <f t="shared" ca="1" si="1"/>
        <v>#NAME?</v>
      </c>
      <c r="AM47" s="368" t="e">
        <f ca="1">_xll.qlFuturesConvAdjustmentQuote(OR(ISERROR(Z47),ISERROR(FuturesHWConvAdj_MKT!Q45:Q46)),AL47,ObjectOverwrite,Permanent,IborIndex,AK47,F47,Volatility,MeanReversion)</f>
        <v>#NAME?</v>
      </c>
      <c r="AN47" s="186" t="e">
        <f ca="1">_xll.ohRangeRetrieveError(AM47)</f>
        <v>#NAME?</v>
      </c>
      <c r="AO47" s="367"/>
    </row>
    <row r="48" spans="1:41" x14ac:dyDescent="0.2">
      <c r="A48" s="329"/>
      <c r="B48" s="328">
        <v>42</v>
      </c>
      <c r="C48" s="327" t="b">
        <v>1</v>
      </c>
      <c r="D48" s="44" t="e">
        <f ca="1"/>
        <v>#NAME?</v>
      </c>
      <c r="E48" s="326" t="e">
        <f t="shared" ca="1" si="0"/>
        <v>#NAME?</v>
      </c>
      <c r="F48" s="325" t="e">
        <f ca="1">_xll.qlSimpleQuote(Trigger,E48,ObjectOverwrite,Permanent,PriceTickValue)</f>
        <v>#NAME?</v>
      </c>
      <c r="G48" s="310" t="e">
        <f ca="1">_xll.ohRangeRetrieveError(F48)</f>
        <v>#NAME?</v>
      </c>
      <c r="H48" s="43"/>
      <c r="J48" s="329"/>
      <c r="K48" s="334">
        <v>42</v>
      </c>
      <c r="L48" s="333" t="b">
        <v>1</v>
      </c>
      <c r="M48" s="7" t="e">
        <f ca="1"/>
        <v>#NAME?</v>
      </c>
      <c r="N48" s="332" t="e">
        <f ca="1"/>
        <v>#NAME?</v>
      </c>
      <c r="O48" s="7" t="e">
        <f ca="1"/>
        <v>#NAME?</v>
      </c>
      <c r="P48" s="331" t="s">
        <v>0</v>
      </c>
      <c r="Q48" s="7" t="s">
        <v>0</v>
      </c>
      <c r="R48" s="7" t="s">
        <v>0</v>
      </c>
      <c r="S48" s="7" t="s">
        <v>0</v>
      </c>
      <c r="T48" s="7" t="s">
        <v>0</v>
      </c>
      <c r="U48" s="11" t="e">
        <f ca="1">_xll.qlMidSafe(,$Q48,$R48)</f>
        <v>#NAME?</v>
      </c>
      <c r="V48" s="9"/>
      <c r="W48" s="373" t="e">
        <v>#NUM!</v>
      </c>
      <c r="X48" s="9"/>
      <c r="Y48" s="202" t="e">
        <v>#NUM!</v>
      </c>
      <c r="Z48" s="11" t="e">
        <f ca="1">_xll.qlSimpleQuoteSetValue(Trigger,F48,Y48)</f>
        <v>#NAME?</v>
      </c>
      <c r="AA48" s="43"/>
      <c r="AH48" s="372"/>
      <c r="AI48" s="371">
        <v>42</v>
      </c>
      <c r="AJ48" s="370" t="b">
        <v>1</v>
      </c>
      <c r="AK48" s="370" t="e">
        <f ca="1"/>
        <v>#NAME?</v>
      </c>
      <c r="AL48" s="369" t="e">
        <f t="shared" ca="1" si="1"/>
        <v>#NAME?</v>
      </c>
      <c r="AM48" s="368" t="e">
        <f ca="1">_xll.qlFuturesConvAdjustmentQuote(OR(ISERROR(Z48),ISERROR(FuturesHWConvAdj_MKT!Q46:Q47)),AL48,ObjectOverwrite,Permanent,IborIndex,AK48,F48,Volatility,MeanReversion)</f>
        <v>#NAME?</v>
      </c>
      <c r="AN48" s="186" t="e">
        <f ca="1">_xll.ohRangeRetrieveError(AM48)</f>
        <v>#NAME?</v>
      </c>
      <c r="AO48" s="367"/>
    </row>
    <row r="49" spans="1:41" ht="12" thickBot="1" x14ac:dyDescent="0.25">
      <c r="A49" s="324"/>
      <c r="B49" s="3"/>
      <c r="C49" s="3"/>
      <c r="D49" s="3"/>
      <c r="E49" s="3"/>
      <c r="F49" s="3"/>
      <c r="G49" s="3"/>
      <c r="H49" s="167"/>
      <c r="J49" s="324"/>
      <c r="K49" s="3"/>
      <c r="L49" s="3"/>
      <c r="M49" s="3"/>
      <c r="N49" s="3"/>
      <c r="O49" s="3"/>
      <c r="P49" s="3"/>
      <c r="Q49" s="3"/>
      <c r="R49" s="3"/>
      <c r="S49" s="3"/>
      <c r="T49" s="3"/>
      <c r="U49" s="3"/>
      <c r="V49" s="3"/>
      <c r="W49" s="3"/>
      <c r="X49" s="3"/>
      <c r="Y49" s="3"/>
      <c r="Z49" s="3"/>
      <c r="AA49" s="167"/>
      <c r="AH49" s="366"/>
      <c r="AI49" s="365"/>
      <c r="AJ49" s="365"/>
      <c r="AK49" s="365"/>
      <c r="AL49" s="365"/>
      <c r="AM49" s="365"/>
      <c r="AN49" s="365"/>
      <c r="AO49" s="364"/>
    </row>
    <row r="57" spans="1:41" x14ac:dyDescent="0.2">
      <c r="U57" s="363"/>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2"/>
      <c r="B3" s="361"/>
      <c r="C3" s="361"/>
      <c r="D3" s="222" t="s">
        <v>185</v>
      </c>
      <c r="E3" s="222" t="s">
        <v>87</v>
      </c>
      <c r="F3" s="190"/>
      <c r="G3" s="190"/>
      <c r="H3" s="359"/>
      <c r="J3" s="323"/>
      <c r="K3" s="48"/>
      <c r="L3" s="48"/>
      <c r="M3" s="48"/>
      <c r="N3" s="48"/>
      <c r="O3" s="48"/>
      <c r="P3" s="48"/>
      <c r="Q3" s="48"/>
      <c r="R3" s="48"/>
      <c r="S3" s="48"/>
      <c r="T3" s="48"/>
      <c r="U3" s="48"/>
      <c r="V3" s="360"/>
      <c r="W3" s="360"/>
      <c r="X3" s="48"/>
      <c r="Y3" s="48"/>
      <c r="Z3" s="48"/>
      <c r="AA3" s="359"/>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8" t="e">
        <f ca="1">_xll.ohRangeRetrieveError(F4)</f>
        <v>#NAME?</v>
      </c>
      <c r="H4" s="43"/>
      <c r="J4" s="46"/>
      <c r="K4" s="42"/>
      <c r="L4" s="234"/>
      <c r="M4" s="234"/>
      <c r="O4" s="259" t="s">
        <v>23</v>
      </c>
      <c r="P4" s="42"/>
      <c r="Q4" s="42"/>
      <c r="R4" s="42"/>
      <c r="S4" s="42"/>
      <c r="T4" s="42"/>
      <c r="U4" s="42"/>
      <c r="V4" s="9"/>
      <c r="W4" s="9"/>
      <c r="X4" s="42"/>
      <c r="Y4" s="9"/>
      <c r="Z4" s="42"/>
      <c r="AA4" s="351"/>
    </row>
    <row r="5" spans="1:27" x14ac:dyDescent="0.2">
      <c r="A5" s="329"/>
      <c r="B5" s="357">
        <v>1</v>
      </c>
      <c r="C5" s="356" t="b">
        <v>0</v>
      </c>
      <c r="D5" s="355" t="e">
        <f t="array" aca="1" ref="D5:D124" ca="1">_xll.qlIMMNextCodes(,_xll.qlSettingsEvaluationDate(Trigger)-1,$C5:$C124)</f>
        <v>#NAME?</v>
      </c>
      <c r="E5" s="326" t="e">
        <f t="shared" ref="E5:E36" ca="1" si="0">Currency&amp;$D$3&amp;$E$3&amp;$D5&amp;QuoteSuffix</f>
        <v>#NAME?</v>
      </c>
      <c r="F5" s="354" t="e">
        <f ca="1">_xll.qlSimpleQuote(Trigger,E5,ObjectOverwrite,Permanent,PriceTickValue)</f>
        <v>#NAME?</v>
      </c>
      <c r="G5" s="353" t="e">
        <f ca="1">_xll.ohRangeRetrieveError(F5)</f>
        <v>#NAME?</v>
      </c>
      <c r="H5" s="43"/>
      <c r="J5" s="46"/>
      <c r="K5" s="42"/>
      <c r="L5" s="42"/>
      <c r="M5" s="42"/>
      <c r="N5" s="42"/>
      <c r="O5" s="42"/>
      <c r="P5" s="42"/>
      <c r="Q5" s="42"/>
      <c r="R5" s="42"/>
      <c r="S5" s="42"/>
      <c r="T5" s="42"/>
      <c r="U5" s="42"/>
      <c r="V5" s="9"/>
      <c r="W5" s="9"/>
      <c r="X5" s="42"/>
      <c r="Y5" s="42"/>
      <c r="Z5" s="42"/>
      <c r="AA5" s="351"/>
    </row>
    <row r="6" spans="1:27" x14ac:dyDescent="0.2">
      <c r="A6" s="329"/>
      <c r="B6" s="328">
        <v>2</v>
      </c>
      <c r="C6" s="327" t="b">
        <v>0</v>
      </c>
      <c r="D6" s="44" t="e">
        <f ca="1"/>
        <v>#NAME?</v>
      </c>
      <c r="E6" s="326" t="e">
        <f t="shared" ca="1" si="0"/>
        <v>#NAME?</v>
      </c>
      <c r="F6" s="325" t="e">
        <f ca="1">_xll.qlSimpleQuote(Trigger,E6,ObjectOverwrite,Permanent,PriceTickValue)</f>
        <v>#NAME?</v>
      </c>
      <c r="G6" s="310" t="e">
        <f ca="1">_xll.ohRangeRetrieveError(F6)</f>
        <v>#NAME?</v>
      </c>
      <c r="H6" s="43"/>
      <c r="J6" s="46"/>
      <c r="K6" s="42"/>
      <c r="L6" s="42"/>
      <c r="M6" s="42"/>
      <c r="N6" s="352" t="e">
        <f ca="1">_xll.qlCalendarEndOfMonth(,"TARGET",_xll.qlCalendarAdvance(,"TARGET",_xll.qlSettingsEvaluationDate(Trigger),"2d","Following"))</f>
        <v>#NAME?</v>
      </c>
      <c r="O6" s="42"/>
      <c r="P6" s="42"/>
      <c r="Q6" s="42"/>
      <c r="R6" s="42"/>
      <c r="S6" s="42"/>
      <c r="T6" s="42"/>
      <c r="U6" s="42"/>
      <c r="V6" s="9"/>
      <c r="W6" s="9"/>
      <c r="X6" s="42"/>
      <c r="Y6" s="42"/>
      <c r="Z6" s="41" t="e">
        <f ca="1">_xll.ohTrigger(Z8:Z11)</f>
        <v>#NAME?</v>
      </c>
      <c r="AA6" s="351"/>
    </row>
    <row r="7" spans="1:27" ht="11.25" customHeight="1" x14ac:dyDescent="0.2">
      <c r="A7" s="329"/>
      <c r="B7" s="328">
        <v>3</v>
      </c>
      <c r="C7" s="327" t="b">
        <v>0</v>
      </c>
      <c r="D7" s="44" t="e">
        <f ca="1"/>
        <v>#NAME?</v>
      </c>
      <c r="E7" s="326" t="e">
        <f t="shared" ca="1" si="0"/>
        <v>#NAME?</v>
      </c>
      <c r="F7" s="325" t="e">
        <f ca="1">_xll.qlSimpleQuote(Trigger,E7,ObjectOverwrite,Permanent,PriceTickValue)</f>
        <v>#NAME?</v>
      </c>
      <c r="G7" s="310" t="e">
        <f ca="1">_xll.ohRangeRetrieveError(F7)</f>
        <v>#NAME?</v>
      </c>
      <c r="H7" s="43"/>
      <c r="J7" s="46"/>
      <c r="K7" s="346" t="s">
        <v>184</v>
      </c>
      <c r="L7" s="349" t="s">
        <v>183</v>
      </c>
      <c r="M7" s="349" t="s">
        <v>182</v>
      </c>
      <c r="N7" s="349" t="s">
        <v>181</v>
      </c>
      <c r="O7" s="350" t="e">
        <f ca="1">_xll.RData(O8:O11,P7:T7,"RTFEED:IDN",ReutersRtMode,,P8)</f>
        <v>#NAME?</v>
      </c>
      <c r="P7" s="349" t="s">
        <v>180</v>
      </c>
      <c r="Q7" s="349" t="s">
        <v>20</v>
      </c>
      <c r="R7" s="349" t="s">
        <v>19</v>
      </c>
      <c r="S7" s="349" t="s">
        <v>18</v>
      </c>
      <c r="T7" s="349" t="s">
        <v>17</v>
      </c>
      <c r="U7" s="348" t="s">
        <v>139</v>
      </c>
      <c r="V7" s="9"/>
      <c r="W7" s="347" t="s">
        <v>15</v>
      </c>
      <c r="X7" s="9"/>
      <c r="Y7" s="346" t="s">
        <v>13</v>
      </c>
      <c r="Z7" s="345" t="s">
        <v>12</v>
      </c>
      <c r="AA7" s="43"/>
    </row>
    <row r="8" spans="1:27" x14ac:dyDescent="0.2">
      <c r="A8" s="329"/>
      <c r="B8" s="328">
        <v>4</v>
      </c>
      <c r="C8" s="327" t="b">
        <v>0</v>
      </c>
      <c r="D8" s="44" t="e">
        <f ca="1"/>
        <v>#NAME?</v>
      </c>
      <c r="E8" s="326" t="e">
        <f t="shared" ca="1" si="0"/>
        <v>#NAME?</v>
      </c>
      <c r="F8" s="325" t="e">
        <f ca="1">_xll.qlSimpleQuote(Trigger,E8,ObjectOverwrite,Permanent,PriceTickValue)</f>
        <v>#NAME?</v>
      </c>
      <c r="G8" s="310" t="e">
        <f ca="1">_xll.ohRangeRetrieveError(F8)</f>
        <v>#NAME?</v>
      </c>
      <c r="H8" s="43"/>
      <c r="J8" s="329"/>
      <c r="K8" s="344">
        <v>1</v>
      </c>
      <c r="L8" s="343" t="b">
        <v>0</v>
      </c>
      <c r="M8" s="25" t="e">
        <f t="array" aca="1" ref="M8:M11" ca="1">_xll.qlIMMcode(,FuturesDates)</f>
        <v>#NAME?</v>
      </c>
      <c r="N8" s="342" t="e">
        <f t="array" aca="1" ref="N8:N11" ca="1">_xll.qlIMMNextDates(,N6,$L8:$L11)</f>
        <v>#NAME?</v>
      </c>
      <c r="O8" s="25" t="str">
        <f t="array" ref="O8:O11">Currency&amp;"6F"&amp;K8:K11&amp;"="&amp;VLOOKUP(Contributor,ContributorTable,2,FALSE)</f>
        <v>GBP6F1=ICAP</v>
      </c>
      <c r="P8" s="341" t="s">
        <v>179</v>
      </c>
      <c r="Q8" s="25">
        <v>0.8</v>
      </c>
      <c r="R8" s="25">
        <v>0.86</v>
      </c>
      <c r="S8" s="25">
        <v>0</v>
      </c>
      <c r="T8" s="25">
        <v>0</v>
      </c>
      <c r="U8" s="28" t="e">
        <f ca="1">100-_xll.qlMidSafe(,$Q8,$R8)</f>
        <v>#NAME?</v>
      </c>
      <c r="V8" s="9"/>
      <c r="W8" s="340">
        <v>99.17</v>
      </c>
      <c r="X8" s="9"/>
      <c r="Y8" s="225">
        <f t="array" ref="Y8:Y11">QuoteStatic</f>
        <v>99.17</v>
      </c>
      <c r="Z8" s="28" t="e">
        <f ca="1">_xll.qlSimpleQuoteSetValue(Trigger,F6,Y8)</f>
        <v>#NAME?</v>
      </c>
      <c r="AA8" s="43"/>
    </row>
    <row r="9" spans="1:27" x14ac:dyDescent="0.2">
      <c r="A9" s="329"/>
      <c r="B9" s="328">
        <v>5</v>
      </c>
      <c r="C9" s="327" t="b">
        <v>0</v>
      </c>
      <c r="D9" s="44" t="e">
        <f ca="1"/>
        <v>#NAME?</v>
      </c>
      <c r="E9" s="326" t="e">
        <f t="shared" ca="1" si="0"/>
        <v>#NAME?</v>
      </c>
      <c r="F9" s="325" t="e">
        <f ca="1">_xll.qlSimpleQuote(Trigger,E9,ObjectOverwrite,Permanent,PriceTickValue)</f>
        <v>#NAME?</v>
      </c>
      <c r="G9" s="310" t="e">
        <f ca="1">_xll.ohRangeRetrieveError(F9)</f>
        <v>#NAME?</v>
      </c>
      <c r="H9" s="43"/>
      <c r="J9" s="329"/>
      <c r="K9" s="339">
        <v>2</v>
      </c>
      <c r="L9" s="338" t="b">
        <v>0</v>
      </c>
      <c r="M9" s="17" t="e">
        <f ca="1"/>
        <v>#NAME?</v>
      </c>
      <c r="N9" s="337" t="e">
        <f ca="1"/>
        <v>#NAME?</v>
      </c>
      <c r="O9" s="17" t="str">
        <v>GBP6F2=ICAP</v>
      </c>
      <c r="P9" s="336" t="s">
        <v>179</v>
      </c>
      <c r="Q9" s="17">
        <v>0.92500000000000004</v>
      </c>
      <c r="R9" s="17">
        <v>0.98499999999999999</v>
      </c>
      <c r="S9" s="17">
        <v>0</v>
      </c>
      <c r="T9" s="17">
        <v>0</v>
      </c>
      <c r="U9" s="20" t="e">
        <f ca="1">100-_xll.qlMidSafe(,$Q9,$R9)</f>
        <v>#NAME?</v>
      </c>
      <c r="V9" s="9"/>
      <c r="W9" s="335">
        <v>99.045000000000002</v>
      </c>
      <c r="X9" s="9"/>
      <c r="Y9" s="211">
        <v>99.045000000000002</v>
      </c>
      <c r="Z9" s="20" t="e">
        <f ca="1">_xll.qlSimpleQuoteSetValue(Trigger,F7,Y9)</f>
        <v>#NAME?</v>
      </c>
      <c r="AA9" s="43"/>
    </row>
    <row r="10" spans="1:27" x14ac:dyDescent="0.2">
      <c r="A10" s="329"/>
      <c r="B10" s="328">
        <v>6</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3</v>
      </c>
      <c r="L10" s="338" t="b">
        <v>0</v>
      </c>
      <c r="M10" s="17" t="e">
        <f ca="1"/>
        <v>#NAME?</v>
      </c>
      <c r="N10" s="337" t="e">
        <f ca="1"/>
        <v>#NAME?</v>
      </c>
      <c r="O10" s="17" t="str">
        <v>GBP6F3=ICAP</v>
      </c>
      <c r="P10" s="336" t="s">
        <v>179</v>
      </c>
      <c r="Q10" s="17">
        <v>1.095</v>
      </c>
      <c r="R10" s="17">
        <v>1.155</v>
      </c>
      <c r="S10" s="17">
        <v>0</v>
      </c>
      <c r="T10" s="17">
        <v>0</v>
      </c>
      <c r="U10" s="20" t="e">
        <f ca="1">100-_xll.qlMidSafe(,$Q10,$R10)</f>
        <v>#NAME?</v>
      </c>
      <c r="V10" s="9"/>
      <c r="W10" s="335">
        <v>98.875</v>
      </c>
      <c r="X10" s="9"/>
      <c r="Y10" s="211">
        <v>98.875</v>
      </c>
      <c r="Z10" s="20" t="e">
        <f ca="1">_xll.qlSimpleQuoteSetValue(Trigger,F8,Y10)</f>
        <v>#NAME?</v>
      </c>
      <c r="AA10" s="43"/>
    </row>
    <row r="11" spans="1:27" x14ac:dyDescent="0.2">
      <c r="A11" s="329"/>
      <c r="B11" s="328">
        <v>7</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4">
        <v>4</v>
      </c>
      <c r="L11" s="333" t="b">
        <v>0</v>
      </c>
      <c r="M11" s="7" t="e">
        <f ca="1"/>
        <v>#NAME?</v>
      </c>
      <c r="N11" s="332" t="e">
        <f ca="1"/>
        <v>#NAME?</v>
      </c>
      <c r="O11" s="7" t="str">
        <v>GBP6F4=ICAP</v>
      </c>
      <c r="P11" s="331" t="s">
        <v>179</v>
      </c>
      <c r="Q11" s="7">
        <v>1.2549999999999999</v>
      </c>
      <c r="R11" s="7">
        <v>1.3149999999999999</v>
      </c>
      <c r="S11" s="7">
        <v>0</v>
      </c>
      <c r="T11" s="7">
        <v>0</v>
      </c>
      <c r="U11" s="11" t="e">
        <f ca="1">100-_xll.qlMidSafe(,$Q11,$R11)</f>
        <v>#NAME?</v>
      </c>
      <c r="V11" s="9"/>
      <c r="W11" s="330">
        <v>98.71</v>
      </c>
      <c r="X11" s="9"/>
      <c r="Y11" s="202">
        <v>98.71</v>
      </c>
      <c r="Z11" s="11" t="e">
        <f ca="1">_xll.qlSimpleQuoteSetValue(Trigger,F9,Y11)</f>
        <v>#NAME?</v>
      </c>
      <c r="AA11" s="43"/>
    </row>
    <row r="12" spans="1:27" ht="12" thickBot="1" x14ac:dyDescent="0.25">
      <c r="A12" s="329"/>
      <c r="B12" s="328">
        <v>8</v>
      </c>
      <c r="C12" s="327" t="b">
        <v>0</v>
      </c>
      <c r="D12" s="44" t="e">
        <f ca="1"/>
        <v>#NAME?</v>
      </c>
      <c r="E12" s="326" t="e">
        <f t="shared" ca="1" si="0"/>
        <v>#NAME?</v>
      </c>
      <c r="F12" s="325" t="e">
        <f ca="1">_xll.qlSimpleQuote(Trigger,E12,ObjectOverwrite,Permanent,PriceTickValue)</f>
        <v>#NAME?</v>
      </c>
      <c r="G12" s="310" t="e">
        <f ca="1">_xll.ohRangeRetrieveError(F12)</f>
        <v>#NAME?</v>
      </c>
      <c r="H12" s="43"/>
      <c r="J12" s="324"/>
      <c r="K12" s="3"/>
      <c r="L12" s="3"/>
      <c r="M12" s="3"/>
      <c r="N12" s="3"/>
      <c r="O12" s="3"/>
      <c r="P12" s="3"/>
      <c r="Q12" s="3"/>
      <c r="R12" s="3"/>
      <c r="S12" s="3"/>
      <c r="T12" s="3"/>
      <c r="U12" s="3"/>
      <c r="V12" s="3"/>
      <c r="W12" s="3"/>
      <c r="X12" s="3"/>
      <c r="Y12" s="3"/>
      <c r="Z12" s="3"/>
      <c r="AA12" s="167"/>
    </row>
    <row r="13" spans="1:27" x14ac:dyDescent="0.2">
      <c r="A13" s="329"/>
      <c r="B13" s="328">
        <v>9</v>
      </c>
      <c r="C13" s="327" t="b">
        <v>0</v>
      </c>
      <c r="D13" s="44" t="e">
        <f ca="1"/>
        <v>#NAME?</v>
      </c>
      <c r="E13" s="326" t="e">
        <f t="shared" ca="1" si="0"/>
        <v>#NAME?</v>
      </c>
      <c r="F13" s="325" t="e">
        <f ca="1">_xll.qlSimpleQuote(Trigger,E13,ObjectOverwrite,Permanent,PriceTickValue)</f>
        <v>#NAME?</v>
      </c>
      <c r="G13" s="310" t="e">
        <f ca="1">_xll.ohRangeRetrieveError(F13)</f>
        <v>#NAME?</v>
      </c>
      <c r="H13" s="43"/>
    </row>
    <row r="14" spans="1:27" x14ac:dyDescent="0.2">
      <c r="A14" s="329"/>
      <c r="B14" s="328">
        <v>10</v>
      </c>
      <c r="C14" s="327" t="b">
        <v>0</v>
      </c>
      <c r="D14" s="44" t="e">
        <f ca="1"/>
        <v>#NAME?</v>
      </c>
      <c r="E14" s="326" t="e">
        <f t="shared" ca="1" si="0"/>
        <v>#NAME?</v>
      </c>
      <c r="F14" s="325" t="e">
        <f ca="1">_xll.qlSimpleQuote(Trigger,E14,ObjectOverwrite,Permanent,PriceTickValue)</f>
        <v>#NAME?</v>
      </c>
      <c r="G14" s="310" t="e">
        <f ca="1">_xll.ohRangeRetrieveError(F14)</f>
        <v>#NAME?</v>
      </c>
      <c r="H14" s="43"/>
    </row>
    <row r="15" spans="1:27" x14ac:dyDescent="0.2">
      <c r="A15" s="329"/>
      <c r="B15" s="328">
        <v>11</v>
      </c>
      <c r="C15" s="327" t="b">
        <v>0</v>
      </c>
      <c r="D15" s="44" t="e">
        <f ca="1"/>
        <v>#NAME?</v>
      </c>
      <c r="E15" s="326" t="e">
        <f t="shared" ca="1" si="0"/>
        <v>#NAME?</v>
      </c>
      <c r="F15" s="325" t="e">
        <f ca="1">_xll.qlSimpleQuote(Trigger,E15,ObjectOverwrite,Permanent,PriceTickValue)</f>
        <v>#NAME?</v>
      </c>
      <c r="G15" s="310" t="e">
        <f ca="1">_xll.ohRangeRetrieveError(F15)</f>
        <v>#NAME?</v>
      </c>
      <c r="H15" s="43"/>
    </row>
    <row r="16" spans="1:27" x14ac:dyDescent="0.2">
      <c r="A16" s="329"/>
      <c r="B16" s="328">
        <v>12</v>
      </c>
      <c r="C16" s="327" t="b">
        <v>0</v>
      </c>
      <c r="D16" s="44" t="e">
        <f ca="1"/>
        <v>#NAME?</v>
      </c>
      <c r="E16" s="326" t="e">
        <f t="shared" ca="1" si="0"/>
        <v>#NAME?</v>
      </c>
      <c r="F16" s="325" t="e">
        <f ca="1">_xll.qlSimpleQuote(Trigger,E16,ObjectOverwrite,Permanent,PriceTickValue)</f>
        <v>#NAME?</v>
      </c>
      <c r="G16" s="310" t="e">
        <f ca="1">_xll.ohRangeRetrieveError(F16)</f>
        <v>#NAME?</v>
      </c>
      <c r="H16" s="43"/>
    </row>
    <row r="17" spans="1:8" x14ac:dyDescent="0.2">
      <c r="A17" s="329"/>
      <c r="B17" s="328">
        <v>13</v>
      </c>
      <c r="C17" s="327" t="b">
        <v>0</v>
      </c>
      <c r="D17" s="44" t="e">
        <f ca="1"/>
        <v>#NAME?</v>
      </c>
      <c r="E17" s="326" t="e">
        <f t="shared" ca="1" si="0"/>
        <v>#NAME?</v>
      </c>
      <c r="F17" s="325" t="e">
        <f ca="1">_xll.qlSimpleQuote(Trigger,E17,ObjectOverwrite,Permanent,PriceTickValue)</f>
        <v>#NAME?</v>
      </c>
      <c r="G17" s="310" t="e">
        <f ca="1">_xll.ohRangeRetrieveError(F17)</f>
        <v>#NAME?</v>
      </c>
      <c r="H17" s="43"/>
    </row>
    <row r="18" spans="1:8" x14ac:dyDescent="0.2">
      <c r="A18" s="329"/>
      <c r="B18" s="328">
        <v>14</v>
      </c>
      <c r="C18" s="327" t="b">
        <v>0</v>
      </c>
      <c r="D18" s="44" t="e">
        <f ca="1"/>
        <v>#NAME?</v>
      </c>
      <c r="E18" s="326" t="e">
        <f t="shared" ca="1" si="0"/>
        <v>#NAME?</v>
      </c>
      <c r="F18" s="325" t="e">
        <f ca="1">_xll.qlSimpleQuote(Trigger,E18,ObjectOverwrite,Permanent,PriceTickValue)</f>
        <v>#NAME?</v>
      </c>
      <c r="G18" s="310" t="e">
        <f ca="1">_xll.ohRangeRetrieveError(F18)</f>
        <v>#NAME?</v>
      </c>
      <c r="H18" s="43"/>
    </row>
    <row r="19" spans="1:8" x14ac:dyDescent="0.2">
      <c r="A19" s="329"/>
      <c r="B19" s="328">
        <v>15</v>
      </c>
      <c r="C19" s="327" t="b">
        <v>0</v>
      </c>
      <c r="D19" s="44" t="e">
        <f ca="1"/>
        <v>#NAME?</v>
      </c>
      <c r="E19" s="326" t="e">
        <f t="shared" ca="1" si="0"/>
        <v>#NAME?</v>
      </c>
      <c r="F19" s="325" t="e">
        <f ca="1">_xll.qlSimpleQuote(Trigger,E19,ObjectOverwrite,Permanent,PriceTickValue)</f>
        <v>#NAME?</v>
      </c>
      <c r="G19" s="310" t="e">
        <f ca="1">_xll.ohRangeRetrieveError(F19)</f>
        <v>#NAME?</v>
      </c>
      <c r="H19" s="43"/>
    </row>
    <row r="20" spans="1:8" x14ac:dyDescent="0.2">
      <c r="A20" s="329"/>
      <c r="B20" s="328">
        <v>16</v>
      </c>
      <c r="C20" s="327" t="b">
        <v>0</v>
      </c>
      <c r="D20" s="44" t="e">
        <f ca="1"/>
        <v>#NAME?</v>
      </c>
      <c r="E20" s="326" t="e">
        <f t="shared" ca="1" si="0"/>
        <v>#NAME?</v>
      </c>
      <c r="F20" s="325" t="e">
        <f ca="1">_xll.qlSimpleQuote(Trigger,E20,ObjectOverwrite,Permanent,PriceTickValue)</f>
        <v>#NAME?</v>
      </c>
      <c r="G20" s="310" t="e">
        <f ca="1">_xll.ohRangeRetrieveError(F20)</f>
        <v>#NAME?</v>
      </c>
      <c r="H20" s="43"/>
    </row>
    <row r="21" spans="1:8" x14ac:dyDescent="0.2">
      <c r="A21" s="329"/>
      <c r="B21" s="328">
        <v>17</v>
      </c>
      <c r="C21" s="327" t="b">
        <v>0</v>
      </c>
      <c r="D21" s="44" t="e">
        <f ca="1"/>
        <v>#NAME?</v>
      </c>
      <c r="E21" s="326" t="e">
        <f t="shared" ca="1" si="0"/>
        <v>#NAME?</v>
      </c>
      <c r="F21" s="325" t="e">
        <f ca="1">_xll.qlSimpleQuote(Trigger,E21,ObjectOverwrite,Permanent,PriceTickValue)</f>
        <v>#NAME?</v>
      </c>
      <c r="G21" s="310" t="e">
        <f ca="1">_xll.ohRangeRetrieveError(F21)</f>
        <v>#NAME?</v>
      </c>
      <c r="H21" s="43"/>
    </row>
    <row r="22" spans="1:8" x14ac:dyDescent="0.2">
      <c r="A22" s="329"/>
      <c r="B22" s="328">
        <v>18</v>
      </c>
      <c r="C22" s="327" t="b">
        <v>0</v>
      </c>
      <c r="D22" s="44" t="e">
        <f ca="1"/>
        <v>#NAME?</v>
      </c>
      <c r="E22" s="326" t="e">
        <f t="shared" ca="1" si="0"/>
        <v>#NAME?</v>
      </c>
      <c r="F22" s="325" t="e">
        <f ca="1">_xll.qlSimpleQuote(Trigger,E22,ObjectOverwrite,Permanent,PriceTickValue)</f>
        <v>#NAME?</v>
      </c>
      <c r="G22" s="310" t="e">
        <f ca="1">_xll.ohRangeRetrieveError(F22)</f>
        <v>#NAME?</v>
      </c>
      <c r="H22" s="43"/>
    </row>
    <row r="23" spans="1:8" x14ac:dyDescent="0.2">
      <c r="A23" s="329"/>
      <c r="B23" s="328">
        <v>19</v>
      </c>
      <c r="C23" s="327" t="b">
        <v>0</v>
      </c>
      <c r="D23" s="44" t="e">
        <f ca="1"/>
        <v>#NAME?</v>
      </c>
      <c r="E23" s="326" t="e">
        <f t="shared" ca="1" si="0"/>
        <v>#NAME?</v>
      </c>
      <c r="F23" s="325" t="e">
        <f ca="1">_xll.qlSimpleQuote(Trigger,E23,ObjectOverwrite,Permanent,PriceTickValue)</f>
        <v>#NAME?</v>
      </c>
      <c r="G23" s="310" t="e">
        <f ca="1">_xll.ohRangeRetrieveError(F23)</f>
        <v>#NAME?</v>
      </c>
      <c r="H23" s="43"/>
    </row>
    <row r="24" spans="1:8" x14ac:dyDescent="0.2">
      <c r="A24" s="329"/>
      <c r="B24" s="328">
        <v>20</v>
      </c>
      <c r="C24" s="327" t="b">
        <v>0</v>
      </c>
      <c r="D24" s="44" t="e">
        <f ca="1"/>
        <v>#NAME?</v>
      </c>
      <c r="E24" s="326" t="e">
        <f t="shared" ca="1" si="0"/>
        <v>#NAME?</v>
      </c>
      <c r="F24" s="325" t="e">
        <f ca="1">_xll.qlSimpleQuote(Trigger,E24,ObjectOverwrite,Permanent,PriceTickValue)</f>
        <v>#NAME?</v>
      </c>
      <c r="G24" s="310" t="e">
        <f ca="1">_xll.ohRangeRetrieveError(F24)</f>
        <v>#NAME?</v>
      </c>
      <c r="H24" s="43"/>
    </row>
    <row r="25" spans="1:8" x14ac:dyDescent="0.2">
      <c r="A25" s="329"/>
      <c r="B25" s="328">
        <v>21</v>
      </c>
      <c r="C25" s="327" t="b">
        <v>0</v>
      </c>
      <c r="D25" s="44" t="e">
        <f ca="1"/>
        <v>#NAME?</v>
      </c>
      <c r="E25" s="326" t="e">
        <f t="shared" ca="1" si="0"/>
        <v>#NAME?</v>
      </c>
      <c r="F25" s="325" t="e">
        <f ca="1">_xll.qlSimpleQuote(Trigger,E25,ObjectOverwrite,Permanent,PriceTickValue)</f>
        <v>#NAME?</v>
      </c>
      <c r="G25" s="310" t="e">
        <f ca="1">_xll.ohRangeRetrieveError(F25)</f>
        <v>#NAME?</v>
      </c>
      <c r="H25" s="43"/>
    </row>
    <row r="26" spans="1:8" x14ac:dyDescent="0.2">
      <c r="A26" s="329"/>
      <c r="B26" s="328">
        <v>22</v>
      </c>
      <c r="C26" s="327" t="b">
        <v>0</v>
      </c>
      <c r="D26" s="44" t="e">
        <f ca="1"/>
        <v>#NAME?</v>
      </c>
      <c r="E26" s="326" t="e">
        <f t="shared" ca="1" si="0"/>
        <v>#NAME?</v>
      </c>
      <c r="F26" s="325" t="e">
        <f ca="1">_xll.qlSimpleQuote(Trigger,E26,ObjectOverwrite,Permanent,PriceTickValue)</f>
        <v>#NAME?</v>
      </c>
      <c r="G26" s="310" t="e">
        <f ca="1">_xll.ohRangeRetrieveError(F26)</f>
        <v>#NAME?</v>
      </c>
      <c r="H26" s="43"/>
    </row>
    <row r="27" spans="1:8" x14ac:dyDescent="0.2">
      <c r="A27" s="329"/>
      <c r="B27" s="328">
        <v>23</v>
      </c>
      <c r="C27" s="327" t="b">
        <v>0</v>
      </c>
      <c r="D27" s="44" t="e">
        <f ca="1"/>
        <v>#NAME?</v>
      </c>
      <c r="E27" s="326" t="e">
        <f t="shared" ca="1" si="0"/>
        <v>#NAME?</v>
      </c>
      <c r="F27" s="325" t="e">
        <f ca="1">_xll.qlSimpleQuote(Trigger,E27,ObjectOverwrite,Permanent,PriceTickValue)</f>
        <v>#NAME?</v>
      </c>
      <c r="G27" s="310" t="e">
        <f ca="1">_xll.ohRangeRetrieveError(F27)</f>
        <v>#NAME?</v>
      </c>
      <c r="H27" s="43"/>
    </row>
    <row r="28" spans="1:8" x14ac:dyDescent="0.2">
      <c r="A28" s="329"/>
      <c r="B28" s="328">
        <v>24</v>
      </c>
      <c r="C28" s="327" t="b">
        <v>0</v>
      </c>
      <c r="D28" s="44" t="e">
        <f ca="1"/>
        <v>#NAME?</v>
      </c>
      <c r="E28" s="326" t="e">
        <f t="shared" ca="1" si="0"/>
        <v>#NAME?</v>
      </c>
      <c r="F28" s="325" t="e">
        <f ca="1">_xll.qlSimpleQuote(Trigger,E28,ObjectOverwrite,Permanent,PriceTickValue)</f>
        <v>#NAME?</v>
      </c>
      <c r="G28" s="310" t="e">
        <f ca="1">_xll.ohRangeRetrieveError(F28)</f>
        <v>#NAME?</v>
      </c>
      <c r="H28" s="43"/>
    </row>
    <row r="29" spans="1:8" x14ac:dyDescent="0.2">
      <c r="A29" s="329"/>
      <c r="B29" s="328">
        <v>25</v>
      </c>
      <c r="C29" s="327" t="b">
        <v>0</v>
      </c>
      <c r="D29" s="44" t="e">
        <f ca="1"/>
        <v>#NAME?</v>
      </c>
      <c r="E29" s="326" t="e">
        <f t="shared" ca="1" si="0"/>
        <v>#NAME?</v>
      </c>
      <c r="F29" s="325" t="e">
        <f ca="1">_xll.qlSimpleQuote(Trigger,E29,ObjectOverwrite,Permanent,PriceTickValue)</f>
        <v>#NAME?</v>
      </c>
      <c r="G29" s="310" t="e">
        <f ca="1">_xll.ohRangeRetrieveError(F29)</f>
        <v>#NAME?</v>
      </c>
      <c r="H29" s="43"/>
    </row>
    <row r="30" spans="1:8" x14ac:dyDescent="0.2">
      <c r="A30" s="329"/>
      <c r="B30" s="328">
        <v>26</v>
      </c>
      <c r="C30" s="327" t="b">
        <v>0</v>
      </c>
      <c r="D30" s="44" t="e">
        <f ca="1"/>
        <v>#NAME?</v>
      </c>
      <c r="E30" s="326" t="e">
        <f t="shared" ca="1" si="0"/>
        <v>#NAME?</v>
      </c>
      <c r="F30" s="325" t="e">
        <f ca="1">_xll.qlSimpleQuote(Trigger,E30,ObjectOverwrite,Permanent,PriceTickValue)</f>
        <v>#NAME?</v>
      </c>
      <c r="G30" s="310" t="e">
        <f ca="1">_xll.ohRangeRetrieveError(F30)</f>
        <v>#NAME?</v>
      </c>
      <c r="H30" s="43"/>
    </row>
    <row r="31" spans="1:8" x14ac:dyDescent="0.2">
      <c r="A31" s="329"/>
      <c r="B31" s="328">
        <v>27</v>
      </c>
      <c r="C31" s="327" t="b">
        <v>0</v>
      </c>
      <c r="D31" s="44" t="e">
        <f ca="1"/>
        <v>#NAME?</v>
      </c>
      <c r="E31" s="326" t="e">
        <f t="shared" ca="1" si="0"/>
        <v>#NAME?</v>
      </c>
      <c r="F31" s="325" t="e">
        <f ca="1">_xll.qlSimpleQuote(Trigger,E31,ObjectOverwrite,Permanent,PriceTickValue)</f>
        <v>#NAME?</v>
      </c>
      <c r="G31" s="310" t="e">
        <f ca="1">_xll.ohRangeRetrieveError(F31)</f>
        <v>#NAME?</v>
      </c>
      <c r="H31" s="43"/>
    </row>
    <row r="32" spans="1:8" x14ac:dyDescent="0.2">
      <c r="A32" s="329"/>
      <c r="B32" s="328">
        <v>28</v>
      </c>
      <c r="C32" s="327" t="b">
        <v>0</v>
      </c>
      <c r="D32" s="44" t="e">
        <f ca="1"/>
        <v>#NAME?</v>
      </c>
      <c r="E32" s="326" t="e">
        <f t="shared" ca="1" si="0"/>
        <v>#NAME?</v>
      </c>
      <c r="F32" s="325" t="e">
        <f ca="1">_xll.qlSimpleQuote(Trigger,E32,ObjectOverwrite,Permanent,PriceTickValue)</f>
        <v>#NAME?</v>
      </c>
      <c r="G32" s="310" t="e">
        <f ca="1">_xll.ohRangeRetrieveError(F32)</f>
        <v>#NAME?</v>
      </c>
      <c r="H32" s="43"/>
    </row>
    <row r="33" spans="1:8" x14ac:dyDescent="0.2">
      <c r="A33" s="329"/>
      <c r="B33" s="328">
        <v>29</v>
      </c>
      <c r="C33" s="327" t="b">
        <v>0</v>
      </c>
      <c r="D33" s="44" t="e">
        <f ca="1"/>
        <v>#NAME?</v>
      </c>
      <c r="E33" s="326" t="e">
        <f t="shared" ca="1" si="0"/>
        <v>#NAME?</v>
      </c>
      <c r="F33" s="325" t="e">
        <f ca="1">_xll.qlSimpleQuote(Trigger,E33,ObjectOverwrite,Permanent,PriceTickValue)</f>
        <v>#NAME?</v>
      </c>
      <c r="G33" s="310" t="e">
        <f ca="1">_xll.ohRangeRetrieveError(F33)</f>
        <v>#NAME?</v>
      </c>
      <c r="H33" s="43"/>
    </row>
    <row r="34" spans="1:8" x14ac:dyDescent="0.2">
      <c r="A34" s="329"/>
      <c r="B34" s="328">
        <v>30</v>
      </c>
      <c r="C34" s="327" t="b">
        <v>0</v>
      </c>
      <c r="D34" s="44" t="e">
        <f ca="1"/>
        <v>#NAME?</v>
      </c>
      <c r="E34" s="326" t="e">
        <f t="shared" ca="1" si="0"/>
        <v>#NAME?</v>
      </c>
      <c r="F34" s="325" t="e">
        <f ca="1">_xll.qlSimpleQuote(Trigger,E34,ObjectOverwrite,Permanent,PriceTickValue)</f>
        <v>#NAME?</v>
      </c>
      <c r="G34" s="310" t="e">
        <f ca="1">_xll.ohRangeRetrieveError(F34)</f>
        <v>#NAME?</v>
      </c>
      <c r="H34" s="43"/>
    </row>
    <row r="35" spans="1:8" x14ac:dyDescent="0.2">
      <c r="A35" s="329"/>
      <c r="B35" s="328">
        <v>31</v>
      </c>
      <c r="C35" s="327" t="b">
        <v>0</v>
      </c>
      <c r="D35" s="44" t="e">
        <f ca="1"/>
        <v>#NAME?</v>
      </c>
      <c r="E35" s="326" t="e">
        <f t="shared" ca="1" si="0"/>
        <v>#NAME?</v>
      </c>
      <c r="F35" s="325" t="e">
        <f ca="1">_xll.qlSimpleQuote(Trigger,E35,ObjectOverwrite,Permanent,PriceTickValue)</f>
        <v>#NAME?</v>
      </c>
      <c r="G35" s="310" t="e">
        <f ca="1">_xll.ohRangeRetrieveError(F35)</f>
        <v>#NAME?</v>
      </c>
      <c r="H35" s="43"/>
    </row>
    <row r="36" spans="1:8" x14ac:dyDescent="0.2">
      <c r="A36" s="329"/>
      <c r="B36" s="328">
        <v>32</v>
      </c>
      <c r="C36" s="327" t="b">
        <v>0</v>
      </c>
      <c r="D36" s="44" t="e">
        <f ca="1"/>
        <v>#NAME?</v>
      </c>
      <c r="E36" s="326" t="e">
        <f t="shared" ca="1" si="0"/>
        <v>#NAME?</v>
      </c>
      <c r="F36" s="325" t="e">
        <f ca="1">_xll.qlSimpleQuote(Trigger,E36,ObjectOverwrite,Permanent,PriceTickValue)</f>
        <v>#NAME?</v>
      </c>
      <c r="G36" s="310" t="e">
        <f ca="1">_xll.ohRangeRetrieveError(F36)</f>
        <v>#NAME?</v>
      </c>
      <c r="H36" s="43"/>
    </row>
    <row r="37" spans="1:8" x14ac:dyDescent="0.2">
      <c r="A37" s="329"/>
      <c r="B37" s="328">
        <v>33</v>
      </c>
      <c r="C37" s="327" t="b">
        <v>0</v>
      </c>
      <c r="D37" s="44" t="e">
        <f ca="1"/>
        <v>#NAME?</v>
      </c>
      <c r="E37" s="326" t="e">
        <f t="shared" ref="E37:E68" ca="1" si="1">Currency&amp;$D$3&amp;$E$3&amp;$D37&amp;QuoteSuffix</f>
        <v>#NAME?</v>
      </c>
      <c r="F37" s="325" t="e">
        <f ca="1">_xll.qlSimpleQuote(Trigger,E37,ObjectOverwrite,Permanent,PriceTickValue)</f>
        <v>#NAME?</v>
      </c>
      <c r="G37" s="310" t="e">
        <f ca="1">_xll.ohRangeRetrieveError(F37)</f>
        <v>#NAME?</v>
      </c>
      <c r="H37" s="43"/>
    </row>
    <row r="38" spans="1:8" x14ac:dyDescent="0.2">
      <c r="A38" s="329"/>
      <c r="B38" s="328">
        <v>34</v>
      </c>
      <c r="C38" s="327" t="b">
        <v>0</v>
      </c>
      <c r="D38" s="44" t="e">
        <f ca="1"/>
        <v>#NAME?</v>
      </c>
      <c r="E38" s="326" t="e">
        <f t="shared" ca="1" si="1"/>
        <v>#NAME?</v>
      </c>
      <c r="F38" s="325" t="e">
        <f ca="1">_xll.qlSimpleQuote(Trigger,E38,ObjectOverwrite,Permanent,PriceTickValue)</f>
        <v>#NAME?</v>
      </c>
      <c r="G38" s="310" t="e">
        <f ca="1">_xll.ohRangeRetrieveError(F38)</f>
        <v>#NAME?</v>
      </c>
      <c r="H38" s="43"/>
    </row>
    <row r="39" spans="1:8" x14ac:dyDescent="0.2">
      <c r="A39" s="329"/>
      <c r="B39" s="328">
        <v>35</v>
      </c>
      <c r="C39" s="327" t="b">
        <v>0</v>
      </c>
      <c r="D39" s="44" t="e">
        <f ca="1"/>
        <v>#NAME?</v>
      </c>
      <c r="E39" s="326" t="e">
        <f t="shared" ca="1" si="1"/>
        <v>#NAME?</v>
      </c>
      <c r="F39" s="325" t="e">
        <f ca="1">_xll.qlSimpleQuote(Trigger,E39,ObjectOverwrite,Permanent,PriceTickValue)</f>
        <v>#NAME?</v>
      </c>
      <c r="G39" s="310" t="e">
        <f ca="1">_xll.ohRangeRetrieveError(F39)</f>
        <v>#NAME?</v>
      </c>
      <c r="H39" s="43"/>
    </row>
    <row r="40" spans="1:8" x14ac:dyDescent="0.2">
      <c r="A40" s="329"/>
      <c r="B40" s="328">
        <v>36</v>
      </c>
      <c r="C40" s="327" t="b">
        <v>0</v>
      </c>
      <c r="D40" s="44" t="e">
        <f ca="1"/>
        <v>#NAME?</v>
      </c>
      <c r="E40" s="326" t="e">
        <f t="shared" ca="1" si="1"/>
        <v>#NAME?</v>
      </c>
      <c r="F40" s="325" t="e">
        <f ca="1">_xll.qlSimpleQuote(Trigger,E40,ObjectOverwrite,Permanent,PriceTickValue)</f>
        <v>#NAME?</v>
      </c>
      <c r="G40" s="310" t="e">
        <f ca="1">_xll.ohRangeRetrieveError(F40)</f>
        <v>#NAME?</v>
      </c>
      <c r="H40" s="43"/>
    </row>
    <row r="41" spans="1:8" x14ac:dyDescent="0.2">
      <c r="A41" s="329"/>
      <c r="B41" s="328">
        <v>37</v>
      </c>
      <c r="C41" s="327" t="b">
        <v>0</v>
      </c>
      <c r="D41" s="44" t="e">
        <f ca="1"/>
        <v>#NAME?</v>
      </c>
      <c r="E41" s="326" t="e">
        <f t="shared" ca="1" si="1"/>
        <v>#NAME?</v>
      </c>
      <c r="F41" s="325" t="e">
        <f ca="1">_xll.qlSimpleQuote(Trigger,E41,ObjectOverwrite,Permanent,PriceTickValue)</f>
        <v>#NAME?</v>
      </c>
      <c r="G41" s="310" t="e">
        <f ca="1">_xll.ohRangeRetrieveError(F41)</f>
        <v>#NAME?</v>
      </c>
      <c r="H41" s="43"/>
    </row>
    <row r="42" spans="1:8" x14ac:dyDescent="0.2">
      <c r="A42" s="329"/>
      <c r="B42" s="328">
        <v>38</v>
      </c>
      <c r="C42" s="327" t="b">
        <v>0</v>
      </c>
      <c r="D42" s="44" t="e">
        <f ca="1"/>
        <v>#NAME?</v>
      </c>
      <c r="E42" s="326" t="e">
        <f t="shared" ca="1" si="1"/>
        <v>#NAME?</v>
      </c>
      <c r="F42" s="325" t="e">
        <f ca="1">_xll.qlSimpleQuote(Trigger,E42,ObjectOverwrite,Permanent,PriceTickValue)</f>
        <v>#NAME?</v>
      </c>
      <c r="G42" s="310" t="e">
        <f ca="1">_xll.ohRangeRetrieveError(F42)</f>
        <v>#NAME?</v>
      </c>
      <c r="H42" s="43"/>
    </row>
    <row r="43" spans="1:8" x14ac:dyDescent="0.2">
      <c r="A43" s="329"/>
      <c r="B43" s="328">
        <v>39</v>
      </c>
      <c r="C43" s="327" t="b">
        <v>0</v>
      </c>
      <c r="D43" s="44" t="e">
        <f ca="1"/>
        <v>#NAME?</v>
      </c>
      <c r="E43" s="326" t="e">
        <f t="shared" ca="1" si="1"/>
        <v>#NAME?</v>
      </c>
      <c r="F43" s="325" t="e">
        <f ca="1">_xll.qlSimpleQuote(Trigger,E43,ObjectOverwrite,Permanent,PriceTickValue)</f>
        <v>#NAME?</v>
      </c>
      <c r="G43" s="310" t="e">
        <f ca="1">_xll.ohRangeRetrieveError(F43)</f>
        <v>#NAME?</v>
      </c>
      <c r="H43" s="43"/>
    </row>
    <row r="44" spans="1:8" x14ac:dyDescent="0.2">
      <c r="A44" s="329"/>
      <c r="B44" s="328">
        <v>40</v>
      </c>
      <c r="C44" s="327" t="b">
        <v>0</v>
      </c>
      <c r="D44" s="44" t="e">
        <f ca="1"/>
        <v>#NAME?</v>
      </c>
      <c r="E44" s="326" t="e">
        <f t="shared" ca="1" si="1"/>
        <v>#NAME?</v>
      </c>
      <c r="F44" s="325" t="e">
        <f ca="1">_xll.qlSimpleQuote(Trigger,E44,ObjectOverwrite,Permanent,PriceTickValue)</f>
        <v>#NAME?</v>
      </c>
      <c r="G44" s="310" t="e">
        <f ca="1">_xll.ohRangeRetrieveError(F44)</f>
        <v>#NAME?</v>
      </c>
      <c r="H44" s="43"/>
    </row>
    <row r="45" spans="1:8" x14ac:dyDescent="0.2">
      <c r="A45" s="329"/>
      <c r="B45" s="328">
        <v>41</v>
      </c>
      <c r="C45" s="327" t="b">
        <v>0</v>
      </c>
      <c r="D45" s="44" t="e">
        <f ca="1"/>
        <v>#NAME?</v>
      </c>
      <c r="E45" s="326" t="e">
        <f t="shared" ca="1" si="1"/>
        <v>#NAME?</v>
      </c>
      <c r="F45" s="325" t="e">
        <f ca="1">_xll.qlSimpleQuote(Trigger,E45,ObjectOverwrite,Permanent,PriceTickValue)</f>
        <v>#NAME?</v>
      </c>
      <c r="G45" s="310" t="e">
        <f ca="1">_xll.ohRangeRetrieveError(F45)</f>
        <v>#NAME?</v>
      </c>
      <c r="H45" s="43"/>
    </row>
    <row r="46" spans="1:8" x14ac:dyDescent="0.2">
      <c r="A46" s="329"/>
      <c r="B46" s="328">
        <v>42</v>
      </c>
      <c r="C46" s="327" t="b">
        <v>0</v>
      </c>
      <c r="D46" s="44" t="e">
        <f ca="1"/>
        <v>#NAME?</v>
      </c>
      <c r="E46" s="326" t="e">
        <f t="shared" ca="1" si="1"/>
        <v>#NAME?</v>
      </c>
      <c r="F46" s="325" t="e">
        <f ca="1">_xll.qlSimpleQuote(Trigger,E46,ObjectOverwrite,Permanent,PriceTickValue)</f>
        <v>#NAME?</v>
      </c>
      <c r="G46" s="310" t="e">
        <f ca="1">_xll.ohRangeRetrieveError(F46)</f>
        <v>#NAME?</v>
      </c>
      <c r="H46" s="43"/>
    </row>
    <row r="47" spans="1:8" x14ac:dyDescent="0.2">
      <c r="A47" s="329"/>
      <c r="B47" s="328">
        <v>43</v>
      </c>
      <c r="C47" s="327" t="b">
        <v>0</v>
      </c>
      <c r="D47" s="44" t="e">
        <f ca="1"/>
        <v>#NAME?</v>
      </c>
      <c r="E47" s="326" t="e">
        <f t="shared" ca="1" si="1"/>
        <v>#NAME?</v>
      </c>
      <c r="F47" s="325" t="e">
        <f ca="1">_xll.qlSimpleQuote(Trigger,E47,ObjectOverwrite,Permanent,PriceTickValue)</f>
        <v>#NAME?</v>
      </c>
      <c r="G47" s="310" t="e">
        <f ca="1">_xll.ohRangeRetrieveError(F47)</f>
        <v>#NAME?</v>
      </c>
      <c r="H47" s="43"/>
    </row>
    <row r="48" spans="1:8" x14ac:dyDescent="0.2">
      <c r="A48" s="329"/>
      <c r="B48" s="328">
        <v>44</v>
      </c>
      <c r="C48" s="327" t="b">
        <v>0</v>
      </c>
      <c r="D48" s="44" t="e">
        <f ca="1"/>
        <v>#NAME?</v>
      </c>
      <c r="E48" s="326" t="e">
        <f t="shared" ca="1" si="1"/>
        <v>#NAME?</v>
      </c>
      <c r="F48" s="325" t="e">
        <f ca="1">_xll.qlSimpleQuote(Trigger,E48,ObjectOverwrite,Permanent,PriceTickValue)</f>
        <v>#NAME?</v>
      </c>
      <c r="G48" s="310" t="e">
        <f ca="1">_xll.ohRangeRetrieveError(F48)</f>
        <v>#NAME?</v>
      </c>
      <c r="H48" s="43"/>
    </row>
    <row r="49" spans="1:8" x14ac:dyDescent="0.2">
      <c r="A49" s="329"/>
      <c r="B49" s="328">
        <v>45</v>
      </c>
      <c r="C49" s="327" t="b">
        <v>0</v>
      </c>
      <c r="D49" s="44" t="e">
        <f ca="1"/>
        <v>#NAME?</v>
      </c>
      <c r="E49" s="326" t="e">
        <f t="shared" ca="1" si="1"/>
        <v>#NAME?</v>
      </c>
      <c r="F49" s="325" t="e">
        <f ca="1">_xll.qlSimpleQuote(Trigger,E49,ObjectOverwrite,Permanent,PriceTickValue)</f>
        <v>#NAME?</v>
      </c>
      <c r="G49" s="310" t="e">
        <f ca="1">_xll.ohRangeRetrieveError(F49)</f>
        <v>#NAME?</v>
      </c>
      <c r="H49" s="43"/>
    </row>
    <row r="50" spans="1:8" x14ac:dyDescent="0.2">
      <c r="A50" s="329"/>
      <c r="B50" s="328">
        <v>46</v>
      </c>
      <c r="C50" s="327" t="b">
        <v>0</v>
      </c>
      <c r="D50" s="44" t="e">
        <f ca="1"/>
        <v>#NAME?</v>
      </c>
      <c r="E50" s="326" t="e">
        <f t="shared" ca="1" si="1"/>
        <v>#NAME?</v>
      </c>
      <c r="F50" s="325" t="e">
        <f ca="1">_xll.qlSimpleQuote(Trigger,E50,ObjectOverwrite,Permanent,PriceTickValue)</f>
        <v>#NAME?</v>
      </c>
      <c r="G50" s="310" t="e">
        <f ca="1">_xll.ohRangeRetrieveError(F50)</f>
        <v>#NAME?</v>
      </c>
      <c r="H50" s="43"/>
    </row>
    <row r="51" spans="1:8" x14ac:dyDescent="0.2">
      <c r="A51" s="329"/>
      <c r="B51" s="328">
        <v>47</v>
      </c>
      <c r="C51" s="327" t="b">
        <v>0</v>
      </c>
      <c r="D51" s="44" t="e">
        <f ca="1"/>
        <v>#NAME?</v>
      </c>
      <c r="E51" s="326" t="e">
        <f t="shared" ca="1" si="1"/>
        <v>#NAME?</v>
      </c>
      <c r="F51" s="325" t="e">
        <f ca="1">_xll.qlSimpleQuote(Trigger,E51,ObjectOverwrite,Permanent,PriceTickValue)</f>
        <v>#NAME?</v>
      </c>
      <c r="G51" s="310" t="e">
        <f ca="1">_xll.ohRangeRetrieveError(F51)</f>
        <v>#NAME?</v>
      </c>
      <c r="H51" s="43"/>
    </row>
    <row r="52" spans="1:8" x14ac:dyDescent="0.2">
      <c r="A52" s="329"/>
      <c r="B52" s="328">
        <v>48</v>
      </c>
      <c r="C52" s="327" t="b">
        <v>0</v>
      </c>
      <c r="D52" s="44" t="e">
        <f ca="1"/>
        <v>#NAME?</v>
      </c>
      <c r="E52" s="326" t="e">
        <f t="shared" ca="1" si="1"/>
        <v>#NAME?</v>
      </c>
      <c r="F52" s="325" t="e">
        <f ca="1">_xll.qlSimpleQuote(Trigger,E52,ObjectOverwrite,Permanent,PriceTickValue)</f>
        <v>#NAME?</v>
      </c>
      <c r="G52" s="310" t="e">
        <f ca="1">_xll.ohRangeRetrieveError(F52)</f>
        <v>#NAME?</v>
      </c>
      <c r="H52" s="43"/>
    </row>
    <row r="53" spans="1:8" x14ac:dyDescent="0.2">
      <c r="A53" s="329"/>
      <c r="B53" s="328">
        <v>49</v>
      </c>
      <c r="C53" s="327" t="b">
        <v>0</v>
      </c>
      <c r="D53" s="44" t="e">
        <f ca="1"/>
        <v>#NAME?</v>
      </c>
      <c r="E53" s="326" t="e">
        <f t="shared" ca="1" si="1"/>
        <v>#NAME?</v>
      </c>
      <c r="F53" s="325" t="e">
        <f ca="1">_xll.qlSimpleQuote(Trigger,E53,ObjectOverwrite,Permanent,PriceTickValue)</f>
        <v>#NAME?</v>
      </c>
      <c r="G53" s="310" t="e">
        <f ca="1">_xll.ohRangeRetrieveError(F53)</f>
        <v>#NAME?</v>
      </c>
      <c r="H53" s="43"/>
    </row>
    <row r="54" spans="1:8" x14ac:dyDescent="0.2">
      <c r="A54" s="329"/>
      <c r="B54" s="328">
        <v>50</v>
      </c>
      <c r="C54" s="327" t="b">
        <v>0</v>
      </c>
      <c r="D54" s="44" t="e">
        <f ca="1"/>
        <v>#NAME?</v>
      </c>
      <c r="E54" s="326" t="e">
        <f t="shared" ca="1" si="1"/>
        <v>#NAME?</v>
      </c>
      <c r="F54" s="325" t="e">
        <f ca="1">_xll.qlSimpleQuote(Trigger,E54,ObjectOverwrite,Permanent,PriceTickValue)</f>
        <v>#NAME?</v>
      </c>
      <c r="G54" s="310" t="e">
        <f ca="1">_xll.ohRangeRetrieveError(F54)</f>
        <v>#NAME?</v>
      </c>
      <c r="H54" s="43"/>
    </row>
    <row r="55" spans="1:8" x14ac:dyDescent="0.2">
      <c r="A55" s="329"/>
      <c r="B55" s="328">
        <v>51</v>
      </c>
      <c r="C55" s="327" t="b">
        <v>0</v>
      </c>
      <c r="D55" s="44" t="e">
        <f ca="1"/>
        <v>#NAME?</v>
      </c>
      <c r="E55" s="326" t="e">
        <f t="shared" ca="1" si="1"/>
        <v>#NAME?</v>
      </c>
      <c r="F55" s="325" t="e">
        <f ca="1">_xll.qlSimpleQuote(Trigger,E55,ObjectOverwrite,Permanent,PriceTickValue)</f>
        <v>#NAME?</v>
      </c>
      <c r="G55" s="310" t="e">
        <f ca="1">_xll.ohRangeRetrieveError(F55)</f>
        <v>#NAME?</v>
      </c>
      <c r="H55" s="43"/>
    </row>
    <row r="56" spans="1:8" x14ac:dyDescent="0.2">
      <c r="A56" s="329"/>
      <c r="B56" s="328">
        <v>52</v>
      </c>
      <c r="C56" s="327" t="b">
        <v>0</v>
      </c>
      <c r="D56" s="44" t="e">
        <f ca="1"/>
        <v>#NAME?</v>
      </c>
      <c r="E56" s="326" t="e">
        <f t="shared" ca="1" si="1"/>
        <v>#NAME?</v>
      </c>
      <c r="F56" s="325" t="e">
        <f ca="1">_xll.qlSimpleQuote(Trigger,E56,ObjectOverwrite,Permanent,PriceTickValue)</f>
        <v>#NAME?</v>
      </c>
      <c r="G56" s="310" t="e">
        <f ca="1">_xll.ohRangeRetrieveError(F56)</f>
        <v>#NAME?</v>
      </c>
      <c r="H56" s="43"/>
    </row>
    <row r="57" spans="1:8" x14ac:dyDescent="0.2">
      <c r="A57" s="329"/>
      <c r="B57" s="328">
        <v>53</v>
      </c>
      <c r="C57" s="327" t="b">
        <v>0</v>
      </c>
      <c r="D57" s="44" t="e">
        <f ca="1"/>
        <v>#NAME?</v>
      </c>
      <c r="E57" s="326" t="e">
        <f t="shared" ca="1" si="1"/>
        <v>#NAME?</v>
      </c>
      <c r="F57" s="325" t="e">
        <f ca="1">_xll.qlSimpleQuote(Trigger,E57,ObjectOverwrite,Permanent,PriceTickValue)</f>
        <v>#NAME?</v>
      </c>
      <c r="G57" s="310" t="e">
        <f ca="1">_xll.ohRangeRetrieveError(F57)</f>
        <v>#NAME?</v>
      </c>
      <c r="H57" s="43"/>
    </row>
    <row r="58" spans="1:8" x14ac:dyDescent="0.2">
      <c r="A58" s="329"/>
      <c r="B58" s="328">
        <v>54</v>
      </c>
      <c r="C58" s="327" t="b">
        <v>0</v>
      </c>
      <c r="D58" s="44" t="e">
        <f ca="1"/>
        <v>#NAME?</v>
      </c>
      <c r="E58" s="326" t="e">
        <f t="shared" ca="1" si="1"/>
        <v>#NAME?</v>
      </c>
      <c r="F58" s="325" t="e">
        <f ca="1">_xll.qlSimpleQuote(Trigger,E58,ObjectOverwrite,Permanent,PriceTickValue)</f>
        <v>#NAME?</v>
      </c>
      <c r="G58" s="310" t="e">
        <f ca="1">_xll.ohRangeRetrieveError(F58)</f>
        <v>#NAME?</v>
      </c>
      <c r="H58" s="43"/>
    </row>
    <row r="59" spans="1:8" x14ac:dyDescent="0.2">
      <c r="A59" s="329"/>
      <c r="B59" s="328">
        <v>55</v>
      </c>
      <c r="C59" s="327" t="b">
        <v>0</v>
      </c>
      <c r="D59" s="44" t="e">
        <f ca="1"/>
        <v>#NAME?</v>
      </c>
      <c r="E59" s="326" t="e">
        <f t="shared" ca="1" si="1"/>
        <v>#NAME?</v>
      </c>
      <c r="F59" s="325" t="e">
        <f ca="1">_xll.qlSimpleQuote(Trigger,E59,ObjectOverwrite,Permanent,PriceTickValue)</f>
        <v>#NAME?</v>
      </c>
      <c r="G59" s="310" t="e">
        <f ca="1">_xll.ohRangeRetrieveError(F59)</f>
        <v>#NAME?</v>
      </c>
      <c r="H59" s="43"/>
    </row>
    <row r="60" spans="1:8" x14ac:dyDescent="0.2">
      <c r="A60" s="329"/>
      <c r="B60" s="328">
        <v>56</v>
      </c>
      <c r="C60" s="327" t="b">
        <v>0</v>
      </c>
      <c r="D60" s="44" t="e">
        <f ca="1"/>
        <v>#NAME?</v>
      </c>
      <c r="E60" s="326" t="e">
        <f t="shared" ca="1" si="1"/>
        <v>#NAME?</v>
      </c>
      <c r="F60" s="325" t="e">
        <f ca="1">_xll.qlSimpleQuote(Trigger,E60,ObjectOverwrite,Permanent,PriceTickValue)</f>
        <v>#NAME?</v>
      </c>
      <c r="G60" s="310" t="e">
        <f ca="1">_xll.ohRangeRetrieveError(F60)</f>
        <v>#NAME?</v>
      </c>
      <c r="H60" s="43"/>
    </row>
    <row r="61" spans="1:8" x14ac:dyDescent="0.2">
      <c r="A61" s="329"/>
      <c r="B61" s="328">
        <v>57</v>
      </c>
      <c r="C61" s="327" t="b">
        <v>0</v>
      </c>
      <c r="D61" s="44" t="e">
        <f ca="1"/>
        <v>#NAME?</v>
      </c>
      <c r="E61" s="326" t="e">
        <f t="shared" ca="1" si="1"/>
        <v>#NAME?</v>
      </c>
      <c r="F61" s="325" t="e">
        <f ca="1">_xll.qlSimpleQuote(Trigger,E61,ObjectOverwrite,Permanent,PriceTickValue)</f>
        <v>#NAME?</v>
      </c>
      <c r="G61" s="310" t="e">
        <f ca="1">_xll.ohRangeRetrieveError(F61)</f>
        <v>#NAME?</v>
      </c>
      <c r="H61" s="43"/>
    </row>
    <row r="62" spans="1:8" x14ac:dyDescent="0.2">
      <c r="A62" s="329"/>
      <c r="B62" s="328">
        <v>58</v>
      </c>
      <c r="C62" s="327" t="b">
        <v>0</v>
      </c>
      <c r="D62" s="44" t="e">
        <f ca="1"/>
        <v>#NAME?</v>
      </c>
      <c r="E62" s="326" t="e">
        <f t="shared" ca="1" si="1"/>
        <v>#NAME?</v>
      </c>
      <c r="F62" s="325" t="e">
        <f ca="1">_xll.qlSimpleQuote(Trigger,E62,ObjectOverwrite,Permanent,PriceTickValue)</f>
        <v>#NAME?</v>
      </c>
      <c r="G62" s="310" t="e">
        <f ca="1">_xll.ohRangeRetrieveError(F62)</f>
        <v>#NAME?</v>
      </c>
      <c r="H62" s="43"/>
    </row>
    <row r="63" spans="1:8" x14ac:dyDescent="0.2">
      <c r="A63" s="329"/>
      <c r="B63" s="328">
        <v>59</v>
      </c>
      <c r="C63" s="327" t="b">
        <v>0</v>
      </c>
      <c r="D63" s="44" t="e">
        <f ca="1"/>
        <v>#NAME?</v>
      </c>
      <c r="E63" s="326" t="e">
        <f t="shared" ca="1" si="1"/>
        <v>#NAME?</v>
      </c>
      <c r="F63" s="325" t="e">
        <f ca="1">_xll.qlSimpleQuote(Trigger,E63,ObjectOverwrite,Permanent,PriceTickValue)</f>
        <v>#NAME?</v>
      </c>
      <c r="G63" s="310" t="e">
        <f ca="1">_xll.ohRangeRetrieveError(F63)</f>
        <v>#NAME?</v>
      </c>
      <c r="H63" s="43"/>
    </row>
    <row r="64" spans="1:8" x14ac:dyDescent="0.2">
      <c r="A64" s="329"/>
      <c r="B64" s="328">
        <v>60</v>
      </c>
      <c r="C64" s="327" t="b">
        <v>0</v>
      </c>
      <c r="D64" s="44" t="e">
        <f ca="1"/>
        <v>#NAME?</v>
      </c>
      <c r="E64" s="326" t="e">
        <f t="shared" ca="1" si="1"/>
        <v>#NAME?</v>
      </c>
      <c r="F64" s="325" t="e">
        <f ca="1">_xll.qlSimpleQuote(Trigger,E64,ObjectOverwrite,Permanent,PriceTickValue)</f>
        <v>#NAME?</v>
      </c>
      <c r="G64" s="310" t="e">
        <f ca="1">_xll.ohRangeRetrieveError(F64)</f>
        <v>#NAME?</v>
      </c>
      <c r="H64" s="43"/>
    </row>
    <row r="65" spans="1:8" x14ac:dyDescent="0.2">
      <c r="A65" s="329"/>
      <c r="B65" s="328">
        <v>61</v>
      </c>
      <c r="C65" s="327" t="b">
        <v>0</v>
      </c>
      <c r="D65" s="44" t="e">
        <f ca="1"/>
        <v>#NAME?</v>
      </c>
      <c r="E65" s="326" t="e">
        <f t="shared" ca="1" si="1"/>
        <v>#NAME?</v>
      </c>
      <c r="F65" s="325" t="e">
        <f ca="1">_xll.qlSimpleQuote(Trigger,E65,ObjectOverwrite,Permanent,PriceTickValue)</f>
        <v>#NAME?</v>
      </c>
      <c r="G65" s="310" t="e">
        <f ca="1">_xll.ohRangeRetrieveError(F65)</f>
        <v>#NAME?</v>
      </c>
      <c r="H65" s="43"/>
    </row>
    <row r="66" spans="1:8" x14ac:dyDescent="0.2">
      <c r="A66" s="329"/>
      <c r="B66" s="328">
        <v>62</v>
      </c>
      <c r="C66" s="327" t="b">
        <v>0</v>
      </c>
      <c r="D66" s="44" t="e">
        <f ca="1"/>
        <v>#NAME?</v>
      </c>
      <c r="E66" s="326" t="e">
        <f t="shared" ca="1" si="1"/>
        <v>#NAME?</v>
      </c>
      <c r="F66" s="325" t="e">
        <f ca="1">_xll.qlSimpleQuote(Trigger,E66,ObjectOverwrite,Permanent,PriceTickValue)</f>
        <v>#NAME?</v>
      </c>
      <c r="G66" s="310" t="e">
        <f ca="1">_xll.ohRangeRetrieveError(F66)</f>
        <v>#NAME?</v>
      </c>
      <c r="H66" s="43"/>
    </row>
    <row r="67" spans="1:8" x14ac:dyDescent="0.2">
      <c r="A67" s="329"/>
      <c r="B67" s="328">
        <v>63</v>
      </c>
      <c r="C67" s="327" t="b">
        <v>0</v>
      </c>
      <c r="D67" s="44" t="e">
        <f ca="1"/>
        <v>#NAME?</v>
      </c>
      <c r="E67" s="326" t="e">
        <f t="shared" ca="1" si="1"/>
        <v>#NAME?</v>
      </c>
      <c r="F67" s="325" t="e">
        <f ca="1">_xll.qlSimpleQuote(Trigger,E67,ObjectOverwrite,Permanent,PriceTickValue)</f>
        <v>#NAME?</v>
      </c>
      <c r="G67" s="310" t="e">
        <f ca="1">_xll.ohRangeRetrieveError(F67)</f>
        <v>#NAME?</v>
      </c>
      <c r="H67" s="43"/>
    </row>
    <row r="68" spans="1:8" x14ac:dyDescent="0.2">
      <c r="A68" s="329"/>
      <c r="B68" s="328">
        <v>64</v>
      </c>
      <c r="C68" s="327" t="b">
        <v>0</v>
      </c>
      <c r="D68" s="44" t="e">
        <f ca="1"/>
        <v>#NAME?</v>
      </c>
      <c r="E68" s="326" t="e">
        <f t="shared" ca="1" si="1"/>
        <v>#NAME?</v>
      </c>
      <c r="F68" s="325" t="e">
        <f ca="1">_xll.qlSimpleQuote(Trigger,E68,ObjectOverwrite,Permanent,PriceTickValue)</f>
        <v>#NAME?</v>
      </c>
      <c r="G68" s="310" t="e">
        <f ca="1">_xll.ohRangeRetrieveError(F68)</f>
        <v>#NAME?</v>
      </c>
      <c r="H68" s="43"/>
    </row>
    <row r="69" spans="1:8" x14ac:dyDescent="0.2">
      <c r="A69" s="329"/>
      <c r="B69" s="328">
        <v>65</v>
      </c>
      <c r="C69" s="327" t="b">
        <v>0</v>
      </c>
      <c r="D69" s="44" t="e">
        <f ca="1"/>
        <v>#NAME?</v>
      </c>
      <c r="E69" s="326" t="e">
        <f t="shared" ref="E69:E100" ca="1" si="2">Currency&amp;$D$3&amp;$E$3&amp;$D69&amp;QuoteSuffix</f>
        <v>#NAME?</v>
      </c>
      <c r="F69" s="325" t="e">
        <f ca="1">_xll.qlSimpleQuote(Trigger,E69,ObjectOverwrite,Permanent,PriceTickValue)</f>
        <v>#NAME?</v>
      </c>
      <c r="G69" s="310" t="e">
        <f ca="1">_xll.ohRangeRetrieveError(F69)</f>
        <v>#NAME?</v>
      </c>
      <c r="H69" s="43"/>
    </row>
    <row r="70" spans="1:8" x14ac:dyDescent="0.2">
      <c r="A70" s="329"/>
      <c r="B70" s="328">
        <v>66</v>
      </c>
      <c r="C70" s="327" t="b">
        <v>0</v>
      </c>
      <c r="D70" s="44" t="e">
        <f ca="1"/>
        <v>#NAME?</v>
      </c>
      <c r="E70" s="326" t="e">
        <f t="shared" ca="1" si="2"/>
        <v>#NAME?</v>
      </c>
      <c r="F70" s="325" t="e">
        <f ca="1">_xll.qlSimpleQuote(Trigger,E70,ObjectOverwrite,Permanent,PriceTickValue)</f>
        <v>#NAME?</v>
      </c>
      <c r="G70" s="310" t="e">
        <f ca="1">_xll.ohRangeRetrieveError(F70)</f>
        <v>#NAME?</v>
      </c>
      <c r="H70" s="43"/>
    </row>
    <row r="71" spans="1:8" x14ac:dyDescent="0.2">
      <c r="A71" s="329"/>
      <c r="B71" s="328">
        <v>67</v>
      </c>
      <c r="C71" s="327" t="b">
        <v>0</v>
      </c>
      <c r="D71" s="44" t="e">
        <f ca="1"/>
        <v>#NAME?</v>
      </c>
      <c r="E71" s="326" t="e">
        <f t="shared" ca="1" si="2"/>
        <v>#NAME?</v>
      </c>
      <c r="F71" s="325" t="e">
        <f ca="1">_xll.qlSimpleQuote(Trigger,E71,ObjectOverwrite,Permanent,PriceTickValue)</f>
        <v>#NAME?</v>
      </c>
      <c r="G71" s="310" t="e">
        <f ca="1">_xll.ohRangeRetrieveError(F71)</f>
        <v>#NAME?</v>
      </c>
      <c r="H71" s="43"/>
    </row>
    <row r="72" spans="1:8" x14ac:dyDescent="0.2">
      <c r="A72" s="329"/>
      <c r="B72" s="328">
        <v>68</v>
      </c>
      <c r="C72" s="327" t="b">
        <v>0</v>
      </c>
      <c r="D72" s="44" t="e">
        <f ca="1"/>
        <v>#NAME?</v>
      </c>
      <c r="E72" s="326" t="e">
        <f t="shared" ca="1" si="2"/>
        <v>#NAME?</v>
      </c>
      <c r="F72" s="325" t="e">
        <f ca="1">_xll.qlSimpleQuote(Trigger,E72,ObjectOverwrite,Permanent,PriceTickValue)</f>
        <v>#NAME?</v>
      </c>
      <c r="G72" s="310" t="e">
        <f ca="1">_xll.ohRangeRetrieveError(F72)</f>
        <v>#NAME?</v>
      </c>
      <c r="H72" s="43"/>
    </row>
    <row r="73" spans="1:8" x14ac:dyDescent="0.2">
      <c r="A73" s="329"/>
      <c r="B73" s="328">
        <v>69</v>
      </c>
      <c r="C73" s="327" t="b">
        <v>0</v>
      </c>
      <c r="D73" s="44" t="e">
        <f ca="1"/>
        <v>#NAME?</v>
      </c>
      <c r="E73" s="326" t="e">
        <f t="shared" ca="1" si="2"/>
        <v>#NAME?</v>
      </c>
      <c r="F73" s="325" t="e">
        <f ca="1">_xll.qlSimpleQuote(Trigger,E73,ObjectOverwrite,Permanent,PriceTickValue)</f>
        <v>#NAME?</v>
      </c>
      <c r="G73" s="310" t="e">
        <f ca="1">_xll.ohRangeRetrieveError(F73)</f>
        <v>#NAME?</v>
      </c>
      <c r="H73" s="43"/>
    </row>
    <row r="74" spans="1:8" x14ac:dyDescent="0.2">
      <c r="A74" s="329"/>
      <c r="B74" s="328">
        <v>70</v>
      </c>
      <c r="C74" s="327" t="b">
        <v>0</v>
      </c>
      <c r="D74" s="44" t="e">
        <f ca="1"/>
        <v>#NAME?</v>
      </c>
      <c r="E74" s="326" t="e">
        <f t="shared" ca="1" si="2"/>
        <v>#NAME?</v>
      </c>
      <c r="F74" s="325" t="e">
        <f ca="1">_xll.qlSimpleQuote(Trigger,E74,ObjectOverwrite,Permanent,PriceTickValue)</f>
        <v>#NAME?</v>
      </c>
      <c r="G74" s="310" t="e">
        <f ca="1">_xll.ohRangeRetrieveError(F74)</f>
        <v>#NAME?</v>
      </c>
      <c r="H74" s="43"/>
    </row>
    <row r="75" spans="1:8" x14ac:dyDescent="0.2">
      <c r="A75" s="329"/>
      <c r="B75" s="328">
        <v>71</v>
      </c>
      <c r="C75" s="327" t="b">
        <v>0</v>
      </c>
      <c r="D75" s="44" t="e">
        <f ca="1"/>
        <v>#NAME?</v>
      </c>
      <c r="E75" s="326" t="e">
        <f t="shared" ca="1" si="2"/>
        <v>#NAME?</v>
      </c>
      <c r="F75" s="325" t="e">
        <f ca="1">_xll.qlSimpleQuote(Trigger,E75,ObjectOverwrite,Permanent,PriceTickValue)</f>
        <v>#NAME?</v>
      </c>
      <c r="G75" s="310" t="e">
        <f ca="1">_xll.ohRangeRetrieveError(F75)</f>
        <v>#NAME?</v>
      </c>
      <c r="H75" s="43"/>
    </row>
    <row r="76" spans="1:8" x14ac:dyDescent="0.2">
      <c r="A76" s="329"/>
      <c r="B76" s="328">
        <v>72</v>
      </c>
      <c r="C76" s="327" t="b">
        <v>0</v>
      </c>
      <c r="D76" s="44" t="e">
        <f ca="1"/>
        <v>#NAME?</v>
      </c>
      <c r="E76" s="326" t="e">
        <f t="shared" ca="1" si="2"/>
        <v>#NAME?</v>
      </c>
      <c r="F76" s="325" t="e">
        <f ca="1">_xll.qlSimpleQuote(Trigger,E76,ObjectOverwrite,Permanent,PriceTickValue)</f>
        <v>#NAME?</v>
      </c>
      <c r="G76" s="310" t="e">
        <f ca="1">_xll.ohRangeRetrieveError(F76)</f>
        <v>#NAME?</v>
      </c>
      <c r="H76" s="43"/>
    </row>
    <row r="77" spans="1:8" x14ac:dyDescent="0.2">
      <c r="A77" s="329"/>
      <c r="B77" s="328">
        <v>73</v>
      </c>
      <c r="C77" s="327" t="b">
        <v>0</v>
      </c>
      <c r="D77" s="44" t="e">
        <f ca="1"/>
        <v>#NAME?</v>
      </c>
      <c r="E77" s="326" t="e">
        <f t="shared" ca="1" si="2"/>
        <v>#NAME?</v>
      </c>
      <c r="F77" s="325" t="e">
        <f ca="1">_xll.qlSimpleQuote(Trigger,E77,ObjectOverwrite,Permanent,PriceTickValue)</f>
        <v>#NAME?</v>
      </c>
      <c r="G77" s="310" t="e">
        <f ca="1">_xll.ohRangeRetrieveError(F77)</f>
        <v>#NAME?</v>
      </c>
      <c r="H77" s="43"/>
    </row>
    <row r="78" spans="1:8" x14ac:dyDescent="0.2">
      <c r="A78" s="329"/>
      <c r="B78" s="328">
        <v>74</v>
      </c>
      <c r="C78" s="327" t="b">
        <v>0</v>
      </c>
      <c r="D78" s="44" t="e">
        <f ca="1"/>
        <v>#NAME?</v>
      </c>
      <c r="E78" s="326" t="e">
        <f t="shared" ca="1" si="2"/>
        <v>#NAME?</v>
      </c>
      <c r="F78" s="325" t="e">
        <f ca="1">_xll.qlSimpleQuote(Trigger,E78,ObjectOverwrite,Permanent,PriceTickValue)</f>
        <v>#NAME?</v>
      </c>
      <c r="G78" s="310" t="e">
        <f ca="1">_xll.ohRangeRetrieveError(F78)</f>
        <v>#NAME?</v>
      </c>
      <c r="H78" s="43"/>
    </row>
    <row r="79" spans="1:8" x14ac:dyDescent="0.2">
      <c r="A79" s="329"/>
      <c r="B79" s="328">
        <v>75</v>
      </c>
      <c r="C79" s="327" t="b">
        <v>0</v>
      </c>
      <c r="D79" s="44" t="e">
        <f ca="1"/>
        <v>#NAME?</v>
      </c>
      <c r="E79" s="326" t="e">
        <f t="shared" ca="1" si="2"/>
        <v>#NAME?</v>
      </c>
      <c r="F79" s="325" t="e">
        <f ca="1">_xll.qlSimpleQuote(Trigger,E79,ObjectOverwrite,Permanent,PriceTickValue)</f>
        <v>#NAME?</v>
      </c>
      <c r="G79" s="310" t="e">
        <f ca="1">_xll.ohRangeRetrieveError(F79)</f>
        <v>#NAME?</v>
      </c>
      <c r="H79" s="43"/>
    </row>
    <row r="80" spans="1:8" x14ac:dyDescent="0.2">
      <c r="A80" s="329"/>
      <c r="B80" s="328">
        <v>76</v>
      </c>
      <c r="C80" s="327" t="b">
        <v>0</v>
      </c>
      <c r="D80" s="44" t="e">
        <f ca="1"/>
        <v>#NAME?</v>
      </c>
      <c r="E80" s="326" t="e">
        <f t="shared" ca="1" si="2"/>
        <v>#NAME?</v>
      </c>
      <c r="F80" s="325" t="e">
        <f ca="1">_xll.qlSimpleQuote(Trigger,E80,ObjectOverwrite,Permanent,PriceTickValue)</f>
        <v>#NAME?</v>
      </c>
      <c r="G80" s="310" t="e">
        <f ca="1">_xll.ohRangeRetrieveError(F80)</f>
        <v>#NAME?</v>
      </c>
      <c r="H80" s="43"/>
    </row>
    <row r="81" spans="1:8" x14ac:dyDescent="0.2">
      <c r="A81" s="329"/>
      <c r="B81" s="328">
        <v>77</v>
      </c>
      <c r="C81" s="327" t="b">
        <v>0</v>
      </c>
      <c r="D81" s="44" t="e">
        <f ca="1"/>
        <v>#NAME?</v>
      </c>
      <c r="E81" s="326" t="e">
        <f t="shared" ca="1" si="2"/>
        <v>#NAME?</v>
      </c>
      <c r="F81" s="325" t="e">
        <f ca="1">_xll.qlSimpleQuote(Trigger,E81,ObjectOverwrite,Permanent,PriceTickValue)</f>
        <v>#NAME?</v>
      </c>
      <c r="G81" s="310" t="e">
        <f ca="1">_xll.ohRangeRetrieveError(F81)</f>
        <v>#NAME?</v>
      </c>
      <c r="H81" s="43"/>
    </row>
    <row r="82" spans="1:8" x14ac:dyDescent="0.2">
      <c r="A82" s="329"/>
      <c r="B82" s="328">
        <v>78</v>
      </c>
      <c r="C82" s="327" t="b">
        <v>0</v>
      </c>
      <c r="D82" s="44" t="e">
        <f ca="1"/>
        <v>#NAME?</v>
      </c>
      <c r="E82" s="326" t="e">
        <f t="shared" ca="1" si="2"/>
        <v>#NAME?</v>
      </c>
      <c r="F82" s="325" t="e">
        <f ca="1">_xll.qlSimpleQuote(Trigger,E82,ObjectOverwrite,Permanent,PriceTickValue)</f>
        <v>#NAME?</v>
      </c>
      <c r="G82" s="310" t="e">
        <f ca="1">_xll.ohRangeRetrieveError(F82)</f>
        <v>#NAME?</v>
      </c>
      <c r="H82" s="43"/>
    </row>
    <row r="83" spans="1:8" x14ac:dyDescent="0.2">
      <c r="A83" s="329"/>
      <c r="B83" s="328">
        <v>79</v>
      </c>
      <c r="C83" s="327" t="b">
        <v>0</v>
      </c>
      <c r="D83" s="44" t="e">
        <f ca="1"/>
        <v>#NAME?</v>
      </c>
      <c r="E83" s="326" t="e">
        <f t="shared" ca="1" si="2"/>
        <v>#NAME?</v>
      </c>
      <c r="F83" s="325" t="e">
        <f ca="1">_xll.qlSimpleQuote(Trigger,E83,ObjectOverwrite,Permanent,PriceTickValue)</f>
        <v>#NAME?</v>
      </c>
      <c r="G83" s="310" t="e">
        <f ca="1">_xll.ohRangeRetrieveError(F83)</f>
        <v>#NAME?</v>
      </c>
      <c r="H83" s="43"/>
    </row>
    <row r="84" spans="1:8" x14ac:dyDescent="0.2">
      <c r="A84" s="329"/>
      <c r="B84" s="328">
        <v>80</v>
      </c>
      <c r="C84" s="327" t="b">
        <v>0</v>
      </c>
      <c r="D84" s="44" t="e">
        <f ca="1"/>
        <v>#NAME?</v>
      </c>
      <c r="E84" s="326" t="e">
        <f t="shared" ca="1" si="2"/>
        <v>#NAME?</v>
      </c>
      <c r="F84" s="325" t="e">
        <f ca="1">_xll.qlSimpleQuote(Trigger,E84,ObjectOverwrite,Permanent,PriceTickValue)</f>
        <v>#NAME?</v>
      </c>
      <c r="G84" s="310" t="e">
        <f ca="1">_xll.ohRangeRetrieveError(F84)</f>
        <v>#NAME?</v>
      </c>
      <c r="H84" s="43"/>
    </row>
    <row r="85" spans="1:8" x14ac:dyDescent="0.2">
      <c r="A85" s="329"/>
      <c r="B85" s="328">
        <v>81</v>
      </c>
      <c r="C85" s="327" t="b">
        <v>0</v>
      </c>
      <c r="D85" s="44" t="e">
        <f ca="1"/>
        <v>#NAME?</v>
      </c>
      <c r="E85" s="326" t="e">
        <f t="shared" ca="1" si="2"/>
        <v>#NAME?</v>
      </c>
      <c r="F85" s="325" t="e">
        <f ca="1">_xll.qlSimpleQuote(Trigger,E85,ObjectOverwrite,Permanent,PriceTickValue)</f>
        <v>#NAME?</v>
      </c>
      <c r="G85" s="310" t="e">
        <f ca="1">_xll.ohRangeRetrieveError(F85)</f>
        <v>#NAME?</v>
      </c>
      <c r="H85" s="43"/>
    </row>
    <row r="86" spans="1:8" x14ac:dyDescent="0.2">
      <c r="A86" s="329"/>
      <c r="B86" s="328">
        <v>82</v>
      </c>
      <c r="C86" s="327" t="b">
        <v>0</v>
      </c>
      <c r="D86" s="44" t="e">
        <f ca="1"/>
        <v>#NAME?</v>
      </c>
      <c r="E86" s="326" t="e">
        <f t="shared" ca="1" si="2"/>
        <v>#NAME?</v>
      </c>
      <c r="F86" s="325" t="e">
        <f ca="1">_xll.qlSimpleQuote(Trigger,E86,ObjectOverwrite,Permanent,PriceTickValue)</f>
        <v>#NAME?</v>
      </c>
      <c r="G86" s="310" t="e">
        <f ca="1">_xll.ohRangeRetrieveError(F86)</f>
        <v>#NAME?</v>
      </c>
      <c r="H86" s="43"/>
    </row>
    <row r="87" spans="1:8" x14ac:dyDescent="0.2">
      <c r="A87" s="329"/>
      <c r="B87" s="328">
        <v>83</v>
      </c>
      <c r="C87" s="327" t="b">
        <v>0</v>
      </c>
      <c r="D87" s="44" t="e">
        <f ca="1"/>
        <v>#NAME?</v>
      </c>
      <c r="E87" s="326" t="e">
        <f t="shared" ca="1" si="2"/>
        <v>#NAME?</v>
      </c>
      <c r="F87" s="325" t="e">
        <f ca="1">_xll.qlSimpleQuote(Trigger,E87,ObjectOverwrite,Permanent,PriceTickValue)</f>
        <v>#NAME?</v>
      </c>
      <c r="G87" s="310" t="e">
        <f ca="1">_xll.ohRangeRetrieveError(F87)</f>
        <v>#NAME?</v>
      </c>
      <c r="H87" s="43"/>
    </row>
    <row r="88" spans="1:8" x14ac:dyDescent="0.2">
      <c r="A88" s="329"/>
      <c r="B88" s="328">
        <v>84</v>
      </c>
      <c r="C88" s="327" t="b">
        <v>0</v>
      </c>
      <c r="D88" s="44" t="e">
        <f ca="1"/>
        <v>#NAME?</v>
      </c>
      <c r="E88" s="326" t="e">
        <f t="shared" ca="1" si="2"/>
        <v>#NAME?</v>
      </c>
      <c r="F88" s="325" t="e">
        <f ca="1">_xll.qlSimpleQuote(Trigger,E88,ObjectOverwrite,Permanent,PriceTickValue)</f>
        <v>#NAME?</v>
      </c>
      <c r="G88" s="310" t="e">
        <f ca="1">_xll.ohRangeRetrieveError(F88)</f>
        <v>#NAME?</v>
      </c>
      <c r="H88" s="43"/>
    </row>
    <row r="89" spans="1:8" x14ac:dyDescent="0.2">
      <c r="A89" s="329"/>
      <c r="B89" s="328">
        <v>85</v>
      </c>
      <c r="C89" s="327" t="b">
        <v>0</v>
      </c>
      <c r="D89" s="44" t="e">
        <f ca="1"/>
        <v>#NAME?</v>
      </c>
      <c r="E89" s="326" t="e">
        <f t="shared" ca="1" si="2"/>
        <v>#NAME?</v>
      </c>
      <c r="F89" s="325" t="e">
        <f ca="1">_xll.qlSimpleQuote(Trigger,E89,ObjectOverwrite,Permanent,PriceTickValue)</f>
        <v>#NAME?</v>
      </c>
      <c r="G89" s="310" t="e">
        <f ca="1">_xll.ohRangeRetrieveError(F89)</f>
        <v>#NAME?</v>
      </c>
      <c r="H89" s="43"/>
    </row>
    <row r="90" spans="1:8" x14ac:dyDescent="0.2">
      <c r="A90" s="329"/>
      <c r="B90" s="328">
        <v>86</v>
      </c>
      <c r="C90" s="327" t="b">
        <v>0</v>
      </c>
      <c r="D90" s="44" t="e">
        <f ca="1"/>
        <v>#NAME?</v>
      </c>
      <c r="E90" s="326" t="e">
        <f t="shared" ca="1" si="2"/>
        <v>#NAME?</v>
      </c>
      <c r="F90" s="325" t="e">
        <f ca="1">_xll.qlSimpleQuote(Trigger,E90,ObjectOverwrite,Permanent,PriceTickValue)</f>
        <v>#NAME?</v>
      </c>
      <c r="G90" s="310" t="e">
        <f ca="1">_xll.ohRangeRetrieveError(F90)</f>
        <v>#NAME?</v>
      </c>
      <c r="H90" s="43"/>
    </row>
    <row r="91" spans="1:8" x14ac:dyDescent="0.2">
      <c r="A91" s="329"/>
      <c r="B91" s="328">
        <v>87</v>
      </c>
      <c r="C91" s="327" t="b">
        <v>0</v>
      </c>
      <c r="D91" s="44" t="e">
        <f ca="1"/>
        <v>#NAME?</v>
      </c>
      <c r="E91" s="326" t="e">
        <f t="shared" ca="1" si="2"/>
        <v>#NAME?</v>
      </c>
      <c r="F91" s="325" t="e">
        <f ca="1">_xll.qlSimpleQuote(Trigger,E91,ObjectOverwrite,Permanent,PriceTickValue)</f>
        <v>#NAME?</v>
      </c>
      <c r="G91" s="310" t="e">
        <f ca="1">_xll.ohRangeRetrieveError(F91)</f>
        <v>#NAME?</v>
      </c>
      <c r="H91" s="43"/>
    </row>
    <row r="92" spans="1:8" x14ac:dyDescent="0.2">
      <c r="A92" s="329"/>
      <c r="B92" s="328">
        <v>88</v>
      </c>
      <c r="C92" s="327" t="b">
        <v>0</v>
      </c>
      <c r="D92" s="44" t="e">
        <f ca="1"/>
        <v>#NAME?</v>
      </c>
      <c r="E92" s="326" t="e">
        <f t="shared" ca="1" si="2"/>
        <v>#NAME?</v>
      </c>
      <c r="F92" s="325" t="e">
        <f ca="1">_xll.qlSimpleQuote(Trigger,E92,ObjectOverwrite,Permanent,PriceTickValue)</f>
        <v>#NAME?</v>
      </c>
      <c r="G92" s="310" t="e">
        <f ca="1">_xll.ohRangeRetrieveError(F92)</f>
        <v>#NAME?</v>
      </c>
      <c r="H92" s="43"/>
    </row>
    <row r="93" spans="1:8" x14ac:dyDescent="0.2">
      <c r="A93" s="329"/>
      <c r="B93" s="328">
        <v>89</v>
      </c>
      <c r="C93" s="327" t="b">
        <v>0</v>
      </c>
      <c r="D93" s="44" t="e">
        <f ca="1"/>
        <v>#NAME?</v>
      </c>
      <c r="E93" s="326" t="e">
        <f t="shared" ca="1" si="2"/>
        <v>#NAME?</v>
      </c>
      <c r="F93" s="325" t="e">
        <f ca="1">_xll.qlSimpleQuote(Trigger,E93,ObjectOverwrite,Permanent,PriceTickValue)</f>
        <v>#NAME?</v>
      </c>
      <c r="G93" s="310" t="e">
        <f ca="1">_xll.ohRangeRetrieveError(F93)</f>
        <v>#NAME?</v>
      </c>
      <c r="H93" s="43"/>
    </row>
    <row r="94" spans="1:8" x14ac:dyDescent="0.2">
      <c r="A94" s="329"/>
      <c r="B94" s="328">
        <v>90</v>
      </c>
      <c r="C94" s="327" t="b">
        <v>0</v>
      </c>
      <c r="D94" s="44" t="e">
        <f ca="1"/>
        <v>#NAME?</v>
      </c>
      <c r="E94" s="326" t="e">
        <f t="shared" ca="1" si="2"/>
        <v>#NAME?</v>
      </c>
      <c r="F94" s="325" t="e">
        <f ca="1">_xll.qlSimpleQuote(Trigger,E94,ObjectOverwrite,Permanent,PriceTickValue)</f>
        <v>#NAME?</v>
      </c>
      <c r="G94" s="310" t="e">
        <f ca="1">_xll.ohRangeRetrieveError(F94)</f>
        <v>#NAME?</v>
      </c>
      <c r="H94" s="43"/>
    </row>
    <row r="95" spans="1:8" x14ac:dyDescent="0.2">
      <c r="A95" s="329"/>
      <c r="B95" s="328">
        <v>91</v>
      </c>
      <c r="C95" s="327" t="b">
        <v>0</v>
      </c>
      <c r="D95" s="44" t="e">
        <f ca="1"/>
        <v>#NAME?</v>
      </c>
      <c r="E95" s="326" t="e">
        <f t="shared" ca="1" si="2"/>
        <v>#NAME?</v>
      </c>
      <c r="F95" s="325" t="e">
        <f ca="1">_xll.qlSimpleQuote(Trigger,E95,ObjectOverwrite,Permanent,PriceTickValue)</f>
        <v>#NAME?</v>
      </c>
      <c r="G95" s="310" t="e">
        <f ca="1">_xll.ohRangeRetrieveError(F95)</f>
        <v>#NAME?</v>
      </c>
      <c r="H95" s="43"/>
    </row>
    <row r="96" spans="1:8" x14ac:dyDescent="0.2">
      <c r="A96" s="329"/>
      <c r="B96" s="328">
        <v>92</v>
      </c>
      <c r="C96" s="327" t="b">
        <v>0</v>
      </c>
      <c r="D96" s="44" t="e">
        <f ca="1"/>
        <v>#NAME?</v>
      </c>
      <c r="E96" s="326" t="e">
        <f t="shared" ca="1" si="2"/>
        <v>#NAME?</v>
      </c>
      <c r="F96" s="325" t="e">
        <f ca="1">_xll.qlSimpleQuote(Trigger,E96,ObjectOverwrite,Permanent,PriceTickValue)</f>
        <v>#NAME?</v>
      </c>
      <c r="G96" s="310" t="e">
        <f ca="1">_xll.ohRangeRetrieveError(F96)</f>
        <v>#NAME?</v>
      </c>
      <c r="H96" s="43"/>
    </row>
    <row r="97" spans="1:8" x14ac:dyDescent="0.2">
      <c r="A97" s="329"/>
      <c r="B97" s="328">
        <v>93</v>
      </c>
      <c r="C97" s="327" t="b">
        <v>0</v>
      </c>
      <c r="D97" s="44" t="e">
        <f ca="1"/>
        <v>#NAME?</v>
      </c>
      <c r="E97" s="326" t="e">
        <f t="shared" ca="1" si="2"/>
        <v>#NAME?</v>
      </c>
      <c r="F97" s="325" t="e">
        <f ca="1">_xll.qlSimpleQuote(Trigger,E97,ObjectOverwrite,Permanent,PriceTickValue)</f>
        <v>#NAME?</v>
      </c>
      <c r="G97" s="310" t="e">
        <f ca="1">_xll.ohRangeRetrieveError(F97)</f>
        <v>#NAME?</v>
      </c>
      <c r="H97" s="43"/>
    </row>
    <row r="98" spans="1:8" x14ac:dyDescent="0.2">
      <c r="A98" s="329"/>
      <c r="B98" s="328">
        <v>94</v>
      </c>
      <c r="C98" s="327" t="b">
        <v>0</v>
      </c>
      <c r="D98" s="44" t="e">
        <f ca="1"/>
        <v>#NAME?</v>
      </c>
      <c r="E98" s="326" t="e">
        <f t="shared" ca="1" si="2"/>
        <v>#NAME?</v>
      </c>
      <c r="F98" s="325" t="e">
        <f ca="1">_xll.qlSimpleQuote(Trigger,E98,ObjectOverwrite,Permanent,PriceTickValue)</f>
        <v>#NAME?</v>
      </c>
      <c r="G98" s="310" t="e">
        <f ca="1">_xll.ohRangeRetrieveError(F98)</f>
        <v>#NAME?</v>
      </c>
      <c r="H98" s="43"/>
    </row>
    <row r="99" spans="1:8" x14ac:dyDescent="0.2">
      <c r="A99" s="329"/>
      <c r="B99" s="328">
        <v>95</v>
      </c>
      <c r="C99" s="327" t="b">
        <v>0</v>
      </c>
      <c r="D99" s="44" t="e">
        <f ca="1"/>
        <v>#NAME?</v>
      </c>
      <c r="E99" s="326" t="e">
        <f t="shared" ca="1" si="2"/>
        <v>#NAME?</v>
      </c>
      <c r="F99" s="325" t="e">
        <f ca="1">_xll.qlSimpleQuote(Trigger,E99,ObjectOverwrite,Permanent,PriceTickValue)</f>
        <v>#NAME?</v>
      </c>
      <c r="G99" s="310" t="e">
        <f ca="1">_xll.ohRangeRetrieveError(F99)</f>
        <v>#NAME?</v>
      </c>
      <c r="H99" s="43"/>
    </row>
    <row r="100" spans="1:8" x14ac:dyDescent="0.2">
      <c r="A100" s="329"/>
      <c r="B100" s="328">
        <v>96</v>
      </c>
      <c r="C100" s="327" t="b">
        <v>0</v>
      </c>
      <c r="D100" s="44" t="e">
        <f ca="1"/>
        <v>#NAME?</v>
      </c>
      <c r="E100" s="326" t="e">
        <f t="shared" ca="1" si="2"/>
        <v>#NAME?</v>
      </c>
      <c r="F100" s="325" t="e">
        <f ca="1">_xll.qlSimpleQuote(Trigger,E100,ObjectOverwrite,Permanent,PriceTickValue)</f>
        <v>#NAME?</v>
      </c>
      <c r="G100" s="310" t="e">
        <f ca="1">_xll.ohRangeRetrieveError(F100)</f>
        <v>#NAME?</v>
      </c>
      <c r="H100" s="43"/>
    </row>
    <row r="101" spans="1:8" x14ac:dyDescent="0.2">
      <c r="A101" s="329"/>
      <c r="B101" s="328">
        <v>97</v>
      </c>
      <c r="C101" s="327" t="b">
        <v>0</v>
      </c>
      <c r="D101" s="44" t="e">
        <f ca="1"/>
        <v>#NAME?</v>
      </c>
      <c r="E101" s="326" t="e">
        <f t="shared" ref="E101:E124" ca="1" si="3">Currency&amp;$D$3&amp;$E$3&amp;$D101&amp;QuoteSuffix</f>
        <v>#NAME?</v>
      </c>
      <c r="F101" s="325" t="e">
        <f ca="1">_xll.qlSimpleQuote(Trigger,E101,ObjectOverwrite,Permanent,PriceTickValue)</f>
        <v>#NAME?</v>
      </c>
      <c r="G101" s="310" t="e">
        <f ca="1">_xll.ohRangeRetrieveError(F101)</f>
        <v>#NAME?</v>
      </c>
      <c r="H101" s="43"/>
    </row>
    <row r="102" spans="1:8" x14ac:dyDescent="0.2">
      <c r="A102" s="329"/>
      <c r="B102" s="328">
        <v>98</v>
      </c>
      <c r="C102" s="327" t="b">
        <v>0</v>
      </c>
      <c r="D102" s="44" t="e">
        <f ca="1"/>
        <v>#NAME?</v>
      </c>
      <c r="E102" s="326" t="e">
        <f t="shared" ca="1" si="3"/>
        <v>#NAME?</v>
      </c>
      <c r="F102" s="325" t="e">
        <f ca="1">_xll.qlSimpleQuote(Trigger,E102,ObjectOverwrite,Permanent,PriceTickValue)</f>
        <v>#NAME?</v>
      </c>
      <c r="G102" s="310" t="e">
        <f ca="1">_xll.ohRangeRetrieveError(F102)</f>
        <v>#NAME?</v>
      </c>
      <c r="H102" s="43"/>
    </row>
    <row r="103" spans="1:8" x14ac:dyDescent="0.2">
      <c r="A103" s="329"/>
      <c r="B103" s="328">
        <v>99</v>
      </c>
      <c r="C103" s="327" t="b">
        <v>0</v>
      </c>
      <c r="D103" s="44" t="e">
        <f ca="1"/>
        <v>#NAME?</v>
      </c>
      <c r="E103" s="326" t="e">
        <f t="shared" ca="1" si="3"/>
        <v>#NAME?</v>
      </c>
      <c r="F103" s="325" t="e">
        <f ca="1">_xll.qlSimpleQuote(Trigger,E103,ObjectOverwrite,Permanent,PriceTickValue)</f>
        <v>#NAME?</v>
      </c>
      <c r="G103" s="310" t="e">
        <f ca="1">_xll.ohRangeRetrieveError(F103)</f>
        <v>#NAME?</v>
      </c>
      <c r="H103" s="43"/>
    </row>
    <row r="104" spans="1:8" x14ac:dyDescent="0.2">
      <c r="A104" s="329"/>
      <c r="B104" s="328">
        <v>100</v>
      </c>
      <c r="C104" s="327" t="b">
        <v>0</v>
      </c>
      <c r="D104" s="44" t="e">
        <f ca="1"/>
        <v>#NAME?</v>
      </c>
      <c r="E104" s="326" t="e">
        <f t="shared" ca="1" si="3"/>
        <v>#NAME?</v>
      </c>
      <c r="F104" s="325" t="e">
        <f ca="1">_xll.qlSimpleQuote(Trigger,E104,ObjectOverwrite,Permanent,PriceTickValue)</f>
        <v>#NAME?</v>
      </c>
      <c r="G104" s="310" t="e">
        <f ca="1">_xll.ohRangeRetrieveError(F104)</f>
        <v>#NAME?</v>
      </c>
      <c r="H104" s="43"/>
    </row>
    <row r="105" spans="1:8" x14ac:dyDescent="0.2">
      <c r="A105" s="329"/>
      <c r="B105" s="328">
        <v>101</v>
      </c>
      <c r="C105" s="327" t="b">
        <v>0</v>
      </c>
      <c r="D105" s="44" t="e">
        <f ca="1"/>
        <v>#NAME?</v>
      </c>
      <c r="E105" s="326" t="e">
        <f t="shared" ca="1" si="3"/>
        <v>#NAME?</v>
      </c>
      <c r="F105" s="325" t="e">
        <f ca="1">_xll.qlSimpleQuote(Trigger,E105,ObjectOverwrite,Permanent,PriceTickValue)</f>
        <v>#NAME?</v>
      </c>
      <c r="G105" s="310" t="e">
        <f ca="1">_xll.ohRangeRetrieveError(F105)</f>
        <v>#NAME?</v>
      </c>
      <c r="H105" s="43"/>
    </row>
    <row r="106" spans="1:8" x14ac:dyDescent="0.2">
      <c r="A106" s="329"/>
      <c r="B106" s="328">
        <v>102</v>
      </c>
      <c r="C106" s="327" t="b">
        <v>0</v>
      </c>
      <c r="D106" s="44" t="e">
        <f ca="1"/>
        <v>#NAME?</v>
      </c>
      <c r="E106" s="326" t="e">
        <f t="shared" ca="1" si="3"/>
        <v>#NAME?</v>
      </c>
      <c r="F106" s="325" t="e">
        <f ca="1">_xll.qlSimpleQuote(Trigger,E106,ObjectOverwrite,Permanent,PriceTickValue)</f>
        <v>#NAME?</v>
      </c>
      <c r="G106" s="310" t="e">
        <f ca="1">_xll.ohRangeRetrieveError(F106)</f>
        <v>#NAME?</v>
      </c>
      <c r="H106" s="43"/>
    </row>
    <row r="107" spans="1:8" x14ac:dyDescent="0.2">
      <c r="A107" s="329"/>
      <c r="B107" s="328">
        <v>103</v>
      </c>
      <c r="C107" s="327" t="b">
        <v>0</v>
      </c>
      <c r="D107" s="44" t="e">
        <f ca="1"/>
        <v>#NAME?</v>
      </c>
      <c r="E107" s="326" t="e">
        <f t="shared" ca="1" si="3"/>
        <v>#NAME?</v>
      </c>
      <c r="F107" s="325" t="e">
        <f ca="1">_xll.qlSimpleQuote(Trigger,E107,ObjectOverwrite,Permanent,PriceTickValue)</f>
        <v>#NAME?</v>
      </c>
      <c r="G107" s="310" t="e">
        <f ca="1">_xll.ohRangeRetrieveError(F107)</f>
        <v>#NAME?</v>
      </c>
      <c r="H107" s="43"/>
    </row>
    <row r="108" spans="1:8" x14ac:dyDescent="0.2">
      <c r="A108" s="329"/>
      <c r="B108" s="328">
        <v>104</v>
      </c>
      <c r="C108" s="327" t="b">
        <v>0</v>
      </c>
      <c r="D108" s="44" t="e">
        <f ca="1"/>
        <v>#NAME?</v>
      </c>
      <c r="E108" s="326" t="e">
        <f t="shared" ca="1" si="3"/>
        <v>#NAME?</v>
      </c>
      <c r="F108" s="325" t="e">
        <f ca="1">_xll.qlSimpleQuote(Trigger,E108,ObjectOverwrite,Permanent,PriceTickValue)</f>
        <v>#NAME?</v>
      </c>
      <c r="G108" s="310" t="e">
        <f ca="1">_xll.ohRangeRetrieveError(F108)</f>
        <v>#NAME?</v>
      </c>
      <c r="H108" s="43"/>
    </row>
    <row r="109" spans="1:8" x14ac:dyDescent="0.2">
      <c r="A109" s="329"/>
      <c r="B109" s="328">
        <v>105</v>
      </c>
      <c r="C109" s="327" t="b">
        <v>0</v>
      </c>
      <c r="D109" s="44" t="e">
        <f ca="1"/>
        <v>#NAME?</v>
      </c>
      <c r="E109" s="326" t="e">
        <f t="shared" ca="1" si="3"/>
        <v>#NAME?</v>
      </c>
      <c r="F109" s="325" t="e">
        <f ca="1">_xll.qlSimpleQuote(Trigger,E109,ObjectOverwrite,Permanent,PriceTickValue)</f>
        <v>#NAME?</v>
      </c>
      <c r="G109" s="310" t="e">
        <f ca="1">_xll.ohRangeRetrieveError(F109)</f>
        <v>#NAME?</v>
      </c>
      <c r="H109" s="43"/>
    </row>
    <row r="110" spans="1:8" x14ac:dyDescent="0.2">
      <c r="A110" s="329"/>
      <c r="B110" s="328">
        <v>106</v>
      </c>
      <c r="C110" s="327" t="b">
        <v>0</v>
      </c>
      <c r="D110" s="44" t="e">
        <f ca="1"/>
        <v>#NAME?</v>
      </c>
      <c r="E110" s="326" t="e">
        <f t="shared" ca="1" si="3"/>
        <v>#NAME?</v>
      </c>
      <c r="F110" s="325" t="e">
        <f ca="1">_xll.qlSimpleQuote(Trigger,E110,ObjectOverwrite,Permanent,PriceTickValue)</f>
        <v>#NAME?</v>
      </c>
      <c r="G110" s="310" t="e">
        <f ca="1">_xll.ohRangeRetrieveError(F110)</f>
        <v>#NAME?</v>
      </c>
      <c r="H110" s="43"/>
    </row>
    <row r="111" spans="1:8" x14ac:dyDescent="0.2">
      <c r="A111" s="329"/>
      <c r="B111" s="328">
        <v>107</v>
      </c>
      <c r="C111" s="327" t="b">
        <v>0</v>
      </c>
      <c r="D111" s="44" t="e">
        <f ca="1"/>
        <v>#NAME?</v>
      </c>
      <c r="E111" s="326" t="e">
        <f t="shared" ca="1" si="3"/>
        <v>#NAME?</v>
      </c>
      <c r="F111" s="325" t="e">
        <f ca="1">_xll.qlSimpleQuote(Trigger,E111,ObjectOverwrite,Permanent,PriceTickValue)</f>
        <v>#NAME?</v>
      </c>
      <c r="G111" s="310" t="e">
        <f ca="1">_xll.ohRangeRetrieveError(F111)</f>
        <v>#NAME?</v>
      </c>
      <c r="H111" s="43"/>
    </row>
    <row r="112" spans="1:8" x14ac:dyDescent="0.2">
      <c r="A112" s="329"/>
      <c r="B112" s="328">
        <v>108</v>
      </c>
      <c r="C112" s="327" t="b">
        <v>0</v>
      </c>
      <c r="D112" s="44" t="e">
        <f ca="1"/>
        <v>#NAME?</v>
      </c>
      <c r="E112" s="326" t="e">
        <f t="shared" ca="1" si="3"/>
        <v>#NAME?</v>
      </c>
      <c r="F112" s="325" t="e">
        <f ca="1">_xll.qlSimpleQuote(Trigger,E112,ObjectOverwrite,Permanent,PriceTickValue)</f>
        <v>#NAME?</v>
      </c>
      <c r="G112" s="310" t="e">
        <f ca="1">_xll.ohRangeRetrieveError(F112)</f>
        <v>#NAME?</v>
      </c>
      <c r="H112" s="43"/>
    </row>
    <row r="113" spans="1:8" x14ac:dyDescent="0.2">
      <c r="A113" s="329"/>
      <c r="B113" s="328">
        <v>109</v>
      </c>
      <c r="C113" s="327" t="b">
        <v>0</v>
      </c>
      <c r="D113" s="44" t="e">
        <f ca="1"/>
        <v>#NAME?</v>
      </c>
      <c r="E113" s="326" t="e">
        <f t="shared" ca="1" si="3"/>
        <v>#NAME?</v>
      </c>
      <c r="F113" s="325" t="e">
        <f ca="1">_xll.qlSimpleQuote(Trigger,E113,ObjectOverwrite,Permanent,PriceTickValue)</f>
        <v>#NAME?</v>
      </c>
      <c r="G113" s="310" t="e">
        <f ca="1">_xll.ohRangeRetrieveError(F113)</f>
        <v>#NAME?</v>
      </c>
      <c r="H113" s="43"/>
    </row>
    <row r="114" spans="1:8" x14ac:dyDescent="0.2">
      <c r="A114" s="329"/>
      <c r="B114" s="328">
        <v>110</v>
      </c>
      <c r="C114" s="327" t="b">
        <v>0</v>
      </c>
      <c r="D114" s="44" t="e">
        <f ca="1"/>
        <v>#NAME?</v>
      </c>
      <c r="E114" s="326" t="e">
        <f t="shared" ca="1" si="3"/>
        <v>#NAME?</v>
      </c>
      <c r="F114" s="325" t="e">
        <f ca="1">_xll.qlSimpleQuote(Trigger,E114,ObjectOverwrite,Permanent,PriceTickValue)</f>
        <v>#NAME?</v>
      </c>
      <c r="G114" s="310" t="e">
        <f ca="1">_xll.ohRangeRetrieveError(F114)</f>
        <v>#NAME?</v>
      </c>
      <c r="H114" s="43"/>
    </row>
    <row r="115" spans="1:8" x14ac:dyDescent="0.2">
      <c r="A115" s="329"/>
      <c r="B115" s="328">
        <v>111</v>
      </c>
      <c r="C115" s="327" t="b">
        <v>0</v>
      </c>
      <c r="D115" s="44" t="e">
        <f ca="1"/>
        <v>#NAME?</v>
      </c>
      <c r="E115" s="326" t="e">
        <f t="shared" ca="1" si="3"/>
        <v>#NAME?</v>
      </c>
      <c r="F115" s="325" t="e">
        <f ca="1">_xll.qlSimpleQuote(Trigger,E115,ObjectOverwrite,Permanent,PriceTickValue)</f>
        <v>#NAME?</v>
      </c>
      <c r="G115" s="310" t="e">
        <f ca="1">_xll.ohRangeRetrieveError(F115)</f>
        <v>#NAME?</v>
      </c>
      <c r="H115" s="43"/>
    </row>
    <row r="116" spans="1:8" x14ac:dyDescent="0.2">
      <c r="A116" s="329"/>
      <c r="B116" s="328">
        <v>112</v>
      </c>
      <c r="C116" s="327" t="b">
        <v>0</v>
      </c>
      <c r="D116" s="44" t="e">
        <f ca="1"/>
        <v>#NAME?</v>
      </c>
      <c r="E116" s="326" t="e">
        <f t="shared" ca="1" si="3"/>
        <v>#NAME?</v>
      </c>
      <c r="F116" s="325" t="e">
        <f ca="1">_xll.qlSimpleQuote(Trigger,E116,ObjectOverwrite,Permanent,PriceTickValue)</f>
        <v>#NAME?</v>
      </c>
      <c r="G116" s="310" t="e">
        <f ca="1">_xll.ohRangeRetrieveError(F116)</f>
        <v>#NAME?</v>
      </c>
      <c r="H116" s="43"/>
    </row>
    <row r="117" spans="1:8" x14ac:dyDescent="0.2">
      <c r="A117" s="329"/>
      <c r="B117" s="328">
        <v>113</v>
      </c>
      <c r="C117" s="327" t="b">
        <v>0</v>
      </c>
      <c r="D117" s="44" t="e">
        <f ca="1"/>
        <v>#NAME?</v>
      </c>
      <c r="E117" s="326" t="e">
        <f t="shared" ca="1" si="3"/>
        <v>#NAME?</v>
      </c>
      <c r="F117" s="325" t="e">
        <f ca="1">_xll.qlSimpleQuote(Trigger,E117,ObjectOverwrite,Permanent,PriceTickValue)</f>
        <v>#NAME?</v>
      </c>
      <c r="G117" s="310" t="e">
        <f ca="1">_xll.ohRangeRetrieveError(F117)</f>
        <v>#NAME?</v>
      </c>
      <c r="H117" s="43"/>
    </row>
    <row r="118" spans="1:8" x14ac:dyDescent="0.2">
      <c r="A118" s="329"/>
      <c r="B118" s="328">
        <v>114</v>
      </c>
      <c r="C118" s="327" t="b">
        <v>0</v>
      </c>
      <c r="D118" s="44" t="e">
        <f ca="1"/>
        <v>#NAME?</v>
      </c>
      <c r="E118" s="326" t="e">
        <f t="shared" ca="1" si="3"/>
        <v>#NAME?</v>
      </c>
      <c r="F118" s="325" t="e">
        <f ca="1">_xll.qlSimpleQuote(Trigger,E118,ObjectOverwrite,Permanent,PriceTickValue)</f>
        <v>#NAME?</v>
      </c>
      <c r="G118" s="310" t="e">
        <f ca="1">_xll.ohRangeRetrieveError(F118)</f>
        <v>#NAME?</v>
      </c>
      <c r="H118" s="43"/>
    </row>
    <row r="119" spans="1:8" x14ac:dyDescent="0.2">
      <c r="A119" s="329"/>
      <c r="B119" s="328">
        <v>115</v>
      </c>
      <c r="C119" s="327" t="b">
        <v>0</v>
      </c>
      <c r="D119" s="44" t="e">
        <f ca="1"/>
        <v>#NAME?</v>
      </c>
      <c r="E119" s="326" t="e">
        <f t="shared" ca="1" si="3"/>
        <v>#NAME?</v>
      </c>
      <c r="F119" s="325" t="e">
        <f ca="1">_xll.qlSimpleQuote(Trigger,E119,ObjectOverwrite,Permanent,PriceTickValue)</f>
        <v>#NAME?</v>
      </c>
      <c r="G119" s="310" t="e">
        <f ca="1">_xll.ohRangeRetrieveError(F119)</f>
        <v>#NAME?</v>
      </c>
      <c r="H119" s="43"/>
    </row>
    <row r="120" spans="1:8" x14ac:dyDescent="0.2">
      <c r="A120" s="329"/>
      <c r="B120" s="328">
        <v>116</v>
      </c>
      <c r="C120" s="327" t="b">
        <v>0</v>
      </c>
      <c r="D120" s="44" t="e">
        <f ca="1"/>
        <v>#NAME?</v>
      </c>
      <c r="E120" s="326" t="e">
        <f t="shared" ca="1" si="3"/>
        <v>#NAME?</v>
      </c>
      <c r="F120" s="325" t="e">
        <f ca="1">_xll.qlSimpleQuote(Trigger,E120,ObjectOverwrite,Permanent,PriceTickValue)</f>
        <v>#NAME?</v>
      </c>
      <c r="G120" s="310" t="e">
        <f ca="1">_xll.ohRangeRetrieveError(F120)</f>
        <v>#NAME?</v>
      </c>
      <c r="H120" s="43"/>
    </row>
    <row r="121" spans="1:8" x14ac:dyDescent="0.2">
      <c r="A121" s="329"/>
      <c r="B121" s="328">
        <v>117</v>
      </c>
      <c r="C121" s="327" t="b">
        <v>0</v>
      </c>
      <c r="D121" s="44" t="e">
        <f ca="1"/>
        <v>#NAME?</v>
      </c>
      <c r="E121" s="326" t="e">
        <f t="shared" ca="1" si="3"/>
        <v>#NAME?</v>
      </c>
      <c r="F121" s="325" t="e">
        <f ca="1">_xll.qlSimpleQuote(Trigger,E121,ObjectOverwrite,Permanent,PriceTickValue)</f>
        <v>#NAME?</v>
      </c>
      <c r="G121" s="310" t="e">
        <f ca="1">_xll.ohRangeRetrieveError(F121)</f>
        <v>#NAME?</v>
      </c>
      <c r="H121" s="43"/>
    </row>
    <row r="122" spans="1:8" x14ac:dyDescent="0.2">
      <c r="A122" s="329"/>
      <c r="B122" s="328">
        <v>118</v>
      </c>
      <c r="C122" s="327" t="b">
        <v>0</v>
      </c>
      <c r="D122" s="44" t="e">
        <f ca="1"/>
        <v>#NAME?</v>
      </c>
      <c r="E122" s="326" t="e">
        <f t="shared" ca="1" si="3"/>
        <v>#NAME?</v>
      </c>
      <c r="F122" s="325" t="e">
        <f ca="1">_xll.qlSimpleQuote(Trigger,E122,ObjectOverwrite,Permanent,PriceTickValue)</f>
        <v>#NAME?</v>
      </c>
      <c r="G122" s="310" t="e">
        <f ca="1">_xll.ohRangeRetrieveError(F122)</f>
        <v>#NAME?</v>
      </c>
      <c r="H122" s="43"/>
    </row>
    <row r="123" spans="1:8" x14ac:dyDescent="0.2">
      <c r="A123" s="329"/>
      <c r="B123" s="328">
        <v>119</v>
      </c>
      <c r="C123" s="327" t="b">
        <v>0</v>
      </c>
      <c r="D123" s="44" t="e">
        <f ca="1"/>
        <v>#NAME?</v>
      </c>
      <c r="E123" s="326" t="e">
        <f t="shared" ca="1" si="3"/>
        <v>#NAME?</v>
      </c>
      <c r="F123" s="325" t="e">
        <f ca="1">_xll.qlSimpleQuote(Trigger,E123,ObjectOverwrite,Permanent,PriceTickValue)</f>
        <v>#NAME?</v>
      </c>
      <c r="G123" s="310" t="e">
        <f ca="1">_xll.ohRangeRetrieveError(F123)</f>
        <v>#NAME?</v>
      </c>
      <c r="H123" s="43"/>
    </row>
    <row r="124" spans="1:8" x14ac:dyDescent="0.2">
      <c r="A124" s="329"/>
      <c r="B124" s="328">
        <v>120</v>
      </c>
      <c r="C124" s="327" t="b">
        <v>0</v>
      </c>
      <c r="D124" s="44" t="e">
        <f ca="1"/>
        <v>#NAME?</v>
      </c>
      <c r="E124" s="326" t="e">
        <f t="shared" ca="1" si="3"/>
        <v>#NAME?</v>
      </c>
      <c r="F124" s="325" t="e">
        <f ca="1">_xll.qlSimpleQuote(Trigger,E124,ObjectOverwrite,Permanent,PriceTickValue)</f>
        <v>#NAME?</v>
      </c>
      <c r="G124" s="310" t="e">
        <f ca="1">_xll.ohRangeRetrieveError(F124)</f>
        <v>#NAME?</v>
      </c>
      <c r="H124" s="43"/>
    </row>
    <row r="125" spans="1:8" ht="12" thickBot="1" x14ac:dyDescent="0.25">
      <c r="A125" s="324"/>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3"/>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3"/>
      <c r="B3" s="48"/>
      <c r="C3" s="48"/>
      <c r="D3" s="48"/>
      <c r="E3" s="47"/>
      <c r="G3" s="46"/>
      <c r="H3" s="42"/>
      <c r="I3" s="42"/>
      <c r="J3" s="42"/>
      <c r="K3" s="42"/>
      <c r="L3" s="42"/>
      <c r="M3" s="42"/>
      <c r="N3" s="42"/>
      <c r="O3" s="42"/>
      <c r="P3" s="42"/>
      <c r="Q3" s="41" t="e">
        <f ca="1">_xll.ohTrigger(Q5:Q9)</f>
        <v>#NAME?</v>
      </c>
      <c r="R3" s="43"/>
      <c r="U3" s="166" t="s">
        <v>61</v>
      </c>
    </row>
    <row r="4" spans="1:22" ht="13.5" thickBot="1" x14ac:dyDescent="0.25">
      <c r="A4" s="46"/>
      <c r="B4" s="322" t="str">
        <f>Currency&amp;"_010_"&amp;"FuturesHWConvAdj.xml"</f>
        <v>GBP_010_FuturesHWConvAdj.xml</v>
      </c>
      <c r="C4" s="321" t="str">
        <f>IF(Serialize,_xll.ohObjectSave(C5:C6,SerializationPath&amp;B4,FileOverwrite,Serialize),"---")</f>
        <v>---</v>
      </c>
      <c r="D4" s="310" t="e">
        <f ca="1">_xll.ohRangeRetrieveError(C4)</f>
        <v>#NAME?</v>
      </c>
      <c r="E4" s="43"/>
      <c r="G4" s="46"/>
      <c r="H4" s="291" t="e">
        <f ca="1">_xll.RData(H5,I4,"RTFEED:IDN",ReutersRtMode,,I5)</f>
        <v>#NAME?</v>
      </c>
      <c r="I4" s="320" t="s">
        <v>20</v>
      </c>
      <c r="J4" s="306"/>
      <c r="K4" s="1968" t="s">
        <v>178</v>
      </c>
      <c r="L4" s="1969"/>
      <c r="M4" s="306"/>
      <c r="N4" s="35" t="s">
        <v>15</v>
      </c>
      <c r="O4" s="304"/>
      <c r="P4" s="291" t="s">
        <v>13</v>
      </c>
      <c r="Q4" s="319" t="s">
        <v>12</v>
      </c>
      <c r="R4" s="43"/>
    </row>
    <row r="5" spans="1:22" x14ac:dyDescent="0.2">
      <c r="A5" s="46"/>
      <c r="B5" s="311" t="str">
        <f>Currency&amp;"HW_Volatility"&amp;QuoteSuffix</f>
        <v>GBPHW_Volatility_Quote</v>
      </c>
      <c r="C5" s="311" t="e">
        <f ca="1">_xll.qlSimpleQuote(Trigger,B5,ObjectOverwrite,Permanent)</f>
        <v>#NAME?</v>
      </c>
      <c r="D5" s="310" t="e">
        <f ca="1">_xll.ohRangeRetrieveError(C5)</f>
        <v>#NAME?</v>
      </c>
      <c r="E5" s="43"/>
      <c r="G5" s="46"/>
      <c r="H5" s="318" t="str">
        <f>VLOOKUP(Currency,$T$5:$V$9,2)&amp;U3&amp;VLOOKUP(Currency,$T$5:$V$9,3)&amp;"ATM="&amp;VLOOKUP(Contributor,ContributorTable,2,FALSE)</f>
        <v>GB4Y3LATM=ICAP</v>
      </c>
      <c r="I5" s="317">
        <v>53.65</v>
      </c>
      <c r="J5" s="306"/>
      <c r="K5" s="316" t="s">
        <v>177</v>
      </c>
      <c r="L5" s="313">
        <f>I5/100*IF(ISNUMBER(Swap3M4Y),Swap3M4Y/100,Swap6M4Y/100)</f>
        <v>8.7234900000000004E-3</v>
      </c>
      <c r="M5" s="306"/>
      <c r="N5" s="315">
        <v>8.7234900000000004E-3</v>
      </c>
      <c r="O5" s="304"/>
      <c r="P5" s="314">
        <f t="array" ref="P5:P6">QuoteStatic</f>
        <v>8.7234900000000004E-3</v>
      </c>
      <c r="Q5" s="313" t="e">
        <f ca="1">_xll.qlSimpleQuoteSetValue(Trigger,C5,P5)</f>
        <v>#NAME?</v>
      </c>
      <c r="R5" s="43"/>
      <c r="T5" s="312" t="s">
        <v>49</v>
      </c>
      <c r="U5" s="190" t="s">
        <v>176</v>
      </c>
      <c r="V5" s="235" t="s">
        <v>121</v>
      </c>
    </row>
    <row r="6" spans="1:22" x14ac:dyDescent="0.2">
      <c r="A6" s="46"/>
      <c r="B6" s="311" t="str">
        <f>Currency&amp;"HW_MeanReversion"&amp;QuoteSuffix</f>
        <v>GBPHW_MeanReversion_Quote</v>
      </c>
      <c r="C6" s="311" t="e">
        <f ca="1">_xll.qlSimpleQuote(Trigger,B6,ObjectOverwrite,Permanent)</f>
        <v>#NAME?</v>
      </c>
      <c r="D6" s="310" t="e">
        <f ca="1">_xll.ohRangeRetrieveError(C6)</f>
        <v>#NAME?</v>
      </c>
      <c r="E6" s="43"/>
      <c r="G6" s="46"/>
      <c r="H6" s="309"/>
      <c r="I6" s="308"/>
      <c r="J6" s="306"/>
      <c r="K6" s="307" t="s">
        <v>175</v>
      </c>
      <c r="L6" s="302">
        <v>0.03</v>
      </c>
      <c r="M6" s="306"/>
      <c r="N6" s="305">
        <v>0.03</v>
      </c>
      <c r="O6" s="304"/>
      <c r="P6" s="303">
        <v>0.03</v>
      </c>
      <c r="Q6" s="302" t="e">
        <f ca="1">_xll.qlSimpleQuoteSetValue(Trigger,C6,P6)</f>
        <v>#NAME?</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1" t="s">
        <v>171</v>
      </c>
      <c r="V9" s="300"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7"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8"/>
      <c r="B1" s="91"/>
      <c r="C1" s="91"/>
      <c r="D1" s="91"/>
      <c r="E1" s="91"/>
      <c r="F1" s="1933"/>
      <c r="G1" s="1931" t="s">
        <v>634</v>
      </c>
      <c r="H1" s="299"/>
      <c r="I1" s="268"/>
      <c r="J1" s="49"/>
      <c r="K1" s="48"/>
      <c r="L1" s="48"/>
      <c r="M1" s="48"/>
      <c r="N1" s="48"/>
      <c r="O1" s="48"/>
      <c r="P1" s="48"/>
      <c r="Q1" s="48"/>
      <c r="R1" s="48"/>
      <c r="S1" s="48"/>
      <c r="T1" s="48"/>
      <c r="U1" s="48"/>
      <c r="V1" s="48"/>
      <c r="W1" s="48"/>
      <c r="X1" s="48"/>
      <c r="Y1" s="48"/>
      <c r="Z1" s="47"/>
    </row>
    <row r="2" spans="1:26" x14ac:dyDescent="0.25">
      <c r="A2" s="230"/>
      <c r="B2" s="85"/>
      <c r="C2" s="85"/>
      <c r="D2" s="85"/>
      <c r="E2" s="85"/>
      <c r="F2" s="1933" t="e">
        <f ca="1">_xll.ohTrigger(F5:F77)</f>
        <v>#NAME?</v>
      </c>
      <c r="G2" s="1931" t="s">
        <v>635</v>
      </c>
      <c r="H2" s="298"/>
      <c r="I2" s="268"/>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8"/>
      <c r="I3" s="268"/>
      <c r="J3" s="15"/>
      <c r="K3" s="9"/>
      <c r="L3" s="42"/>
      <c r="M3" s="42"/>
      <c r="N3" s="42"/>
      <c r="O3" s="42"/>
      <c r="P3" s="42"/>
      <c r="Q3" s="42"/>
      <c r="R3" s="42"/>
      <c r="S3" s="42"/>
      <c r="T3" s="42"/>
      <c r="U3" s="9"/>
      <c r="V3" s="9"/>
      <c r="W3" s="9"/>
      <c r="X3" s="42"/>
      <c r="Y3" s="41" t="e">
        <f ca="1">_xll.ohTrigger(Y5:Y24)</f>
        <v>#NAME?</v>
      </c>
      <c r="Z3" s="5"/>
    </row>
    <row r="4" spans="1:26" ht="22.5" x14ac:dyDescent="0.25">
      <c r="A4" s="66"/>
      <c r="B4" s="296"/>
      <c r="C4" s="297"/>
      <c r="D4" s="296"/>
      <c r="E4" s="295" t="str">
        <f>Currency&amp;"_010_"&amp;"OIS.xml"</f>
        <v>GBP_010_OIS.xml</v>
      </c>
      <c r="F4" s="294" t="str">
        <f>IF(Serialize,_xll.ohObjectSave(_xll.ohPack(F5:F77),SerializationPath&amp;E4,FileOverwrite,Serialize),"---")</f>
        <v>---</v>
      </c>
      <c r="G4" s="293" t="e">
        <f ca="1">_xll.ohRangeRetrieveError(F4)</f>
        <v>#NAME?</v>
      </c>
      <c r="H4" s="270"/>
      <c r="I4" s="268"/>
      <c r="J4" s="15"/>
      <c r="K4" s="40"/>
      <c r="L4" s="39"/>
      <c r="M4" s="39"/>
      <c r="N4" s="39"/>
      <c r="O4" s="38" t="e">
        <f ca="1">_xll.RData(O5:O40,P4:S4,"RTFEED:IDN",ReutersRtMode,,P5)</f>
        <v>#NAME?</v>
      </c>
      <c r="P4" s="37" t="s">
        <v>20</v>
      </c>
      <c r="Q4" s="37" t="s">
        <v>19</v>
      </c>
      <c r="R4" s="37" t="s">
        <v>18</v>
      </c>
      <c r="S4" s="37" t="s">
        <v>17</v>
      </c>
      <c r="T4" s="292" t="s">
        <v>16</v>
      </c>
      <c r="U4" s="283"/>
      <c r="V4" s="291" t="s">
        <v>15</v>
      </c>
      <c r="W4" s="283"/>
      <c r="X4" s="226" t="s">
        <v>13</v>
      </c>
      <c r="Y4" s="39" t="s">
        <v>12</v>
      </c>
      <c r="Z4" s="281"/>
    </row>
    <row r="5" spans="1:26" x14ac:dyDescent="0.25">
      <c r="A5" s="66"/>
      <c r="B5" s="285"/>
      <c r="C5" s="286" t="s">
        <v>95</v>
      </c>
      <c r="D5" s="285" t="s">
        <v>25</v>
      </c>
      <c r="E5" s="272" t="str">
        <f t="shared" ref="E5:E40" si="0">Currency&amp;$B5&amp;$C5&amp;$D5&amp;QuoteSuffix</f>
        <v>GBPSWOIS_Quote</v>
      </c>
      <c r="F5" s="272" t="e">
        <f ca="1">_xll.qlSimpleQuote(Trigger,E5,ObjectOverwrite,Permanent,RateTickValue)</f>
        <v>#NAME?</v>
      </c>
      <c r="G5" s="290" t="e">
        <f ca="1">_xll.ohRangeRetrieveError(F5)</f>
        <v>#NAME?</v>
      </c>
      <c r="H5" s="270"/>
      <c r="I5" s="268"/>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t="e">
        <f ca="1">_xll.qlMidEquivalent(,$P5,$Q5,$R5,$S5)</f>
        <v>#NAME?</v>
      </c>
      <c r="U5" s="283"/>
      <c r="V5" s="289">
        <v>0.46</v>
      </c>
      <c r="W5" s="283"/>
      <c r="X5" s="225">
        <f t="array" ref="X5:X40">QuoteStatic</f>
        <v>0.46</v>
      </c>
      <c r="Y5" s="288" t="e">
        <f ca="1">_xll.qlSimpleQuoteSetValue(ISERROR(F5),E5,X5/100)</f>
        <v>#NAME?</v>
      </c>
      <c r="Z5" s="281"/>
    </row>
    <row r="6" spans="1:26" x14ac:dyDescent="0.25">
      <c r="A6" s="66"/>
      <c r="B6" s="285"/>
      <c r="C6" s="286" t="s">
        <v>94</v>
      </c>
      <c r="D6" s="285" t="s">
        <v>25</v>
      </c>
      <c r="E6" s="272" t="str">
        <f t="shared" si="0"/>
        <v>GBP2WOIS_Quote</v>
      </c>
      <c r="F6" s="272" t="e">
        <f ca="1">_xll.qlSimpleQuote(Trigger,E6,ObjectOverwrite,Permanent,RateTickValue)</f>
        <v>#NAME?</v>
      </c>
      <c r="G6" s="271" t="e">
        <f ca="1">_xll.ohRangeRetrieveError(F6)</f>
        <v>#NAME?</v>
      </c>
      <c r="H6" s="270"/>
      <c r="I6" s="268"/>
      <c r="J6" s="15"/>
      <c r="K6" s="23" t="s">
        <v>94</v>
      </c>
      <c r="L6" s="22"/>
      <c r="M6" s="22" t="s">
        <v>25</v>
      </c>
      <c r="N6" s="21" t="str">
        <f t="shared" si="1"/>
        <v>GBP2WOIS</v>
      </c>
      <c r="O6" s="21" t="str">
        <v>GBP2WOIS=ICAP</v>
      </c>
      <c r="P6" s="17">
        <v>0.44000000000000006</v>
      </c>
      <c r="Q6" s="17">
        <v>0.48</v>
      </c>
      <c r="R6" s="17">
        <v>0</v>
      </c>
      <c r="S6" s="17">
        <v>0</v>
      </c>
      <c r="T6" s="17" t="e">
        <f ca="1">_xll.qlMidEquivalent(,$P6,$Q6,$R6,$S6)</f>
        <v>#NAME?</v>
      </c>
      <c r="U6" s="283"/>
      <c r="V6" s="287">
        <v>0.46</v>
      </c>
      <c r="W6" s="283"/>
      <c r="X6" s="211">
        <v>0.46</v>
      </c>
      <c r="Y6" s="282" t="e">
        <f ca="1">_xll.qlSimpleQuoteSetValue(ISERROR(F6),E6,X6/100)</f>
        <v>#NAME?</v>
      </c>
      <c r="Z6" s="281"/>
    </row>
    <row r="7" spans="1:26" x14ac:dyDescent="0.25">
      <c r="A7" s="66"/>
      <c r="B7" s="285"/>
      <c r="C7" s="286" t="s">
        <v>93</v>
      </c>
      <c r="D7" s="285" t="s">
        <v>25</v>
      </c>
      <c r="E7" s="272" t="str">
        <f t="shared" si="0"/>
        <v>GBP3WOIS_Quote</v>
      </c>
      <c r="F7" s="272" t="e">
        <f ca="1">_xll.qlSimpleQuote(Trigger,E7,ObjectOverwrite,Permanent,RateTickValue)</f>
        <v>#NAME?</v>
      </c>
      <c r="G7" s="271" t="e">
        <f ca="1">_xll.ohRangeRetrieveError(F7)</f>
        <v>#NAME?</v>
      </c>
      <c r="H7" s="270"/>
      <c r="I7" s="268"/>
      <c r="J7" s="15"/>
      <c r="K7" s="23" t="s">
        <v>93</v>
      </c>
      <c r="L7" s="22"/>
      <c r="M7" s="22" t="s">
        <v>25</v>
      </c>
      <c r="N7" s="21" t="str">
        <f t="shared" si="1"/>
        <v>GBP3WOIS</v>
      </c>
      <c r="O7" s="21" t="str">
        <v>GBP3WOIS=ICAP</v>
      </c>
      <c r="P7" s="17" t="s">
        <v>0</v>
      </c>
      <c r="Q7" s="17" t="s">
        <v>0</v>
      </c>
      <c r="R7" s="17" t="s">
        <v>0</v>
      </c>
      <c r="S7" s="17" t="s">
        <v>0</v>
      </c>
      <c r="T7" s="17" t="e">
        <f ca="1">_xll.qlMidEquivalent(,$P7,$Q7,$R7,$S7)</f>
        <v>#NAME?</v>
      </c>
      <c r="U7" s="283"/>
      <c r="V7" s="287" t="e">
        <v>#NUM!</v>
      </c>
      <c r="W7" s="283"/>
      <c r="X7" s="211" t="e">
        <v>#NUM!</v>
      </c>
      <c r="Y7" s="282" t="e">
        <f ca="1">_xll.qlSimpleQuoteSetValue(ISERROR(F7),E7,X7/100)</f>
        <v>#NAME?</v>
      </c>
      <c r="Z7" s="281"/>
    </row>
    <row r="8" spans="1:26" x14ac:dyDescent="0.25">
      <c r="A8" s="66"/>
      <c r="B8" s="285"/>
      <c r="C8" s="286" t="s">
        <v>92</v>
      </c>
      <c r="D8" s="285" t="s">
        <v>25</v>
      </c>
      <c r="E8" s="272" t="str">
        <f t="shared" si="0"/>
        <v>GBP1MOIS_Quote</v>
      </c>
      <c r="F8" s="272" t="e">
        <f ca="1">_xll.qlSimpleQuote(Trigger,E8,ObjectOverwrite,Permanent,RateTickValue)</f>
        <v>#NAME?</v>
      </c>
      <c r="G8" s="271" t="e">
        <f ca="1">_xll.ohRangeRetrieveError(F8)</f>
        <v>#NAME?</v>
      </c>
      <c r="H8" s="270"/>
      <c r="I8" s="268"/>
      <c r="J8" s="15"/>
      <c r="K8" s="23" t="s">
        <v>92</v>
      </c>
      <c r="L8" s="22"/>
      <c r="M8" s="22" t="s">
        <v>25</v>
      </c>
      <c r="N8" s="21" t="str">
        <f t="shared" si="1"/>
        <v>GBP1MOIS</v>
      </c>
      <c r="O8" s="21" t="str">
        <v>GBP1MOIS=ICAP</v>
      </c>
      <c r="P8" s="17">
        <v>0.44124999999999998</v>
      </c>
      <c r="Q8" s="17">
        <v>0.48125000000000001</v>
      </c>
      <c r="R8" s="17">
        <v>0</v>
      </c>
      <c r="S8" s="17">
        <v>0</v>
      </c>
      <c r="T8" s="17" t="e">
        <f ca="1">_xll.qlMidEquivalent(,$P8,$Q8,$R8,$S8)</f>
        <v>#NAME?</v>
      </c>
      <c r="U8" s="283"/>
      <c r="V8" s="287">
        <v>0.46124999999999999</v>
      </c>
      <c r="W8" s="283"/>
      <c r="X8" s="211">
        <v>0.46124999999999999</v>
      </c>
      <c r="Y8" s="282" t="e">
        <f ca="1">_xll.qlSimpleQuoteSetValue(ISERROR(F8),E8,X8/100)</f>
        <v>#NAME?</v>
      </c>
      <c r="Z8" s="281"/>
    </row>
    <row r="9" spans="1:26" x14ac:dyDescent="0.25">
      <c r="A9" s="66"/>
      <c r="B9" s="285"/>
      <c r="C9" s="286" t="s">
        <v>91</v>
      </c>
      <c r="D9" s="285" t="s">
        <v>25</v>
      </c>
      <c r="E9" s="272" t="str">
        <f t="shared" si="0"/>
        <v>GBP2MOIS_Quote</v>
      </c>
      <c r="F9" s="272" t="e">
        <f ca="1">_xll.qlSimpleQuote(Trigger,E9,ObjectOverwrite,Permanent,RateTickValue)</f>
        <v>#NAME?</v>
      </c>
      <c r="G9" s="271" t="e">
        <f ca="1">_xll.ohRangeRetrieveError(F9)</f>
        <v>#NAME?</v>
      </c>
      <c r="H9" s="270"/>
      <c r="I9" s="268"/>
      <c r="J9" s="15"/>
      <c r="K9" s="23" t="s">
        <v>91</v>
      </c>
      <c r="L9" s="22"/>
      <c r="M9" s="22" t="s">
        <v>25</v>
      </c>
      <c r="N9" s="21" t="str">
        <f t="shared" si="1"/>
        <v>GBP2MOIS</v>
      </c>
      <c r="O9" s="21" t="str">
        <v>GBP2MOIS=ICAP</v>
      </c>
      <c r="P9" s="17">
        <v>0.44500000000000001</v>
      </c>
      <c r="Q9" s="17">
        <v>0.48499999999999999</v>
      </c>
      <c r="R9" s="17">
        <v>0</v>
      </c>
      <c r="S9" s="17">
        <v>0</v>
      </c>
      <c r="T9" s="17" t="e">
        <f ca="1">_xll.qlMidEquivalent(,$P9,$Q9,$R9,$S9)</f>
        <v>#NAME?</v>
      </c>
      <c r="U9" s="283"/>
      <c r="V9" s="287">
        <v>0.46499999999999997</v>
      </c>
      <c r="W9" s="283"/>
      <c r="X9" s="211">
        <v>0.46499999999999997</v>
      </c>
      <c r="Y9" s="282" t="e">
        <f ca="1">_xll.qlSimpleQuoteSetValue(ISERROR(F9),E9,X9/100)</f>
        <v>#NAME?</v>
      </c>
      <c r="Z9" s="281"/>
    </row>
    <row r="10" spans="1:26" x14ac:dyDescent="0.25">
      <c r="A10" s="66"/>
      <c r="B10" s="285"/>
      <c r="C10" s="286" t="s">
        <v>90</v>
      </c>
      <c r="D10" s="285" t="s">
        <v>25</v>
      </c>
      <c r="E10" s="272" t="str">
        <f t="shared" si="0"/>
        <v>GBP3MOIS_Quote</v>
      </c>
      <c r="F10" s="272" t="e">
        <f ca="1">_xll.qlSimpleQuote(Trigger,E10,ObjectOverwrite,Permanent,RateTickValue)</f>
        <v>#NAME?</v>
      </c>
      <c r="G10" s="271" t="e">
        <f ca="1">_xll.ohRangeRetrieveError(F10)</f>
        <v>#NAME?</v>
      </c>
      <c r="H10" s="270"/>
      <c r="I10" s="268"/>
      <c r="J10" s="15"/>
      <c r="K10" s="23" t="s">
        <v>90</v>
      </c>
      <c r="L10" s="22"/>
      <c r="M10" s="22" t="s">
        <v>25</v>
      </c>
      <c r="N10" s="21" t="str">
        <f t="shared" si="1"/>
        <v>GBP3MOIS</v>
      </c>
      <c r="O10" s="21" t="str">
        <v>GBP3MOIS=ICAP</v>
      </c>
      <c r="P10" s="17">
        <v>0.44874999999999998</v>
      </c>
      <c r="Q10" s="17">
        <v>0.48875000000000002</v>
      </c>
      <c r="R10" s="17">
        <v>0</v>
      </c>
      <c r="S10" s="17">
        <v>0</v>
      </c>
      <c r="T10" s="17" t="e">
        <f ca="1">_xll.qlMidEquivalent(,$P10,$Q10,$R10,$S10)</f>
        <v>#NAME?</v>
      </c>
      <c r="U10" s="283"/>
      <c r="V10" s="287">
        <v>0.46875</v>
      </c>
      <c r="W10" s="283"/>
      <c r="X10" s="211">
        <v>0.46875</v>
      </c>
      <c r="Y10" s="282" t="e">
        <f ca="1">_xll.qlSimpleQuoteSetValue(ISERROR(F10),E10,X10/100)</f>
        <v>#NAME?</v>
      </c>
      <c r="Z10" s="281"/>
    </row>
    <row r="11" spans="1:26" x14ac:dyDescent="0.25">
      <c r="A11" s="66"/>
      <c r="B11" s="285"/>
      <c r="C11" s="286" t="s">
        <v>89</v>
      </c>
      <c r="D11" s="285" t="s">
        <v>25</v>
      </c>
      <c r="E11" s="272" t="str">
        <f t="shared" si="0"/>
        <v>GBP4MOIS_Quote</v>
      </c>
      <c r="F11" s="272" t="e">
        <f ca="1">_xll.qlSimpleQuote(Trigger,E11,ObjectOverwrite,Permanent,RateTickValue)</f>
        <v>#NAME?</v>
      </c>
      <c r="G11" s="271" t="e">
        <f ca="1">_xll.ohRangeRetrieveError(F11)</f>
        <v>#NAME?</v>
      </c>
      <c r="H11" s="270"/>
      <c r="I11" s="268"/>
      <c r="J11" s="15"/>
      <c r="K11" s="23" t="s">
        <v>89</v>
      </c>
      <c r="L11" s="22"/>
      <c r="M11" s="22" t="s">
        <v>25</v>
      </c>
      <c r="N11" s="21" t="str">
        <f t="shared" si="1"/>
        <v>GBP4MOIS</v>
      </c>
      <c r="O11" s="21" t="str">
        <v>GBP4MOIS=ICAP</v>
      </c>
      <c r="P11" s="17">
        <v>0.45374999999999999</v>
      </c>
      <c r="Q11" s="17">
        <v>0.49375000000000002</v>
      </c>
      <c r="R11" s="17">
        <v>0</v>
      </c>
      <c r="S11" s="17">
        <v>0</v>
      </c>
      <c r="T11" s="17" t="e">
        <f ca="1">_xll.qlMidEquivalent(,$P11,$Q11,$R11,$S11)</f>
        <v>#NAME?</v>
      </c>
      <c r="U11" s="283"/>
      <c r="V11" s="287">
        <v>0.47375</v>
      </c>
      <c r="W11" s="283"/>
      <c r="X11" s="211">
        <v>0.47375</v>
      </c>
      <c r="Y11" s="282" t="e">
        <f ca="1">_xll.qlSimpleQuoteSetValue(ISERROR(F11),E11,X11/100)</f>
        <v>#NAME?</v>
      </c>
      <c r="Z11" s="281"/>
    </row>
    <row r="12" spans="1:26" x14ac:dyDescent="0.25">
      <c r="A12" s="66"/>
      <c r="B12" s="285"/>
      <c r="C12" s="286" t="s">
        <v>88</v>
      </c>
      <c r="D12" s="285" t="s">
        <v>25</v>
      </c>
      <c r="E12" s="272" t="str">
        <f t="shared" si="0"/>
        <v>GBP5MOIS_Quote</v>
      </c>
      <c r="F12" s="272" t="e">
        <f ca="1">_xll.qlSimpleQuote(Trigger,E12,ObjectOverwrite,Permanent,RateTickValue)</f>
        <v>#NAME?</v>
      </c>
      <c r="G12" s="271" t="e">
        <f ca="1">_xll.ohRangeRetrieveError(F12)</f>
        <v>#NAME?</v>
      </c>
      <c r="H12" s="270"/>
      <c r="I12" s="268"/>
      <c r="J12" s="15"/>
      <c r="K12" s="23" t="s">
        <v>88</v>
      </c>
      <c r="L12" s="22"/>
      <c r="M12" s="22" t="s">
        <v>25</v>
      </c>
      <c r="N12" s="21" t="str">
        <f t="shared" si="1"/>
        <v>GBP5MOIS</v>
      </c>
      <c r="O12" s="21" t="str">
        <v>GBP5MOIS=ICAP</v>
      </c>
      <c r="P12" s="17">
        <v>0.46500000000000002</v>
      </c>
      <c r="Q12" s="17">
        <v>0.505</v>
      </c>
      <c r="R12" s="17">
        <v>0</v>
      </c>
      <c r="S12" s="17">
        <v>0</v>
      </c>
      <c r="T12" s="17" t="e">
        <f ca="1">_xll.qlMidEquivalent(,$P12,$Q12,$R12,$S12)</f>
        <v>#NAME?</v>
      </c>
      <c r="U12" s="283"/>
      <c r="V12" s="287">
        <v>0.48499999999999999</v>
      </c>
      <c r="W12" s="283"/>
      <c r="X12" s="211">
        <v>0.48499999999999999</v>
      </c>
      <c r="Y12" s="282" t="e">
        <f ca="1">_xll.qlSimpleQuoteSetValue(ISERROR(F12),E12,X12/100)</f>
        <v>#NAME?</v>
      </c>
      <c r="Z12" s="281"/>
    </row>
    <row r="13" spans="1:26" x14ac:dyDescent="0.25">
      <c r="A13" s="66"/>
      <c r="B13" s="285"/>
      <c r="C13" s="286" t="s">
        <v>87</v>
      </c>
      <c r="D13" s="285" t="s">
        <v>25</v>
      </c>
      <c r="E13" s="272" t="str">
        <f t="shared" si="0"/>
        <v>GBP6MOIS_Quote</v>
      </c>
      <c r="F13" s="272" t="e">
        <f ca="1">_xll.qlSimpleQuote(Trigger,E13,ObjectOverwrite,Permanent,RateTickValue)</f>
        <v>#NAME?</v>
      </c>
      <c r="G13" s="271" t="e">
        <f ca="1">_xll.ohRangeRetrieveError(F13)</f>
        <v>#NAME?</v>
      </c>
      <c r="H13" s="270"/>
      <c r="I13" s="268"/>
      <c r="J13" s="15"/>
      <c r="K13" s="23" t="s">
        <v>87</v>
      </c>
      <c r="L13" s="22"/>
      <c r="M13" s="22" t="s">
        <v>25</v>
      </c>
      <c r="N13" s="21" t="str">
        <f t="shared" si="1"/>
        <v>GBP6MOIS</v>
      </c>
      <c r="O13" s="21" t="str">
        <v>GBP6MOIS=ICAP</v>
      </c>
      <c r="P13" s="17">
        <v>0.47874999999999995</v>
      </c>
      <c r="Q13" s="17">
        <v>0.51875000000000004</v>
      </c>
      <c r="R13" s="17">
        <v>0</v>
      </c>
      <c r="S13" s="17">
        <v>0</v>
      </c>
      <c r="T13" s="17" t="e">
        <f ca="1">_xll.qlMidEquivalent(,$P13,$Q13,$R13,$S13)</f>
        <v>#NAME?</v>
      </c>
      <c r="U13" s="283"/>
      <c r="V13" s="287">
        <v>0.49875000000000003</v>
      </c>
      <c r="W13" s="283"/>
      <c r="X13" s="211">
        <v>0.49875000000000003</v>
      </c>
      <c r="Y13" s="282" t="e">
        <f ca="1">_xll.qlSimpleQuoteSetValue(ISERROR(F13),E13,X13/100)</f>
        <v>#NAME?</v>
      </c>
      <c r="Z13" s="281"/>
    </row>
    <row r="14" spans="1:26" x14ac:dyDescent="0.25">
      <c r="A14" s="66"/>
      <c r="B14" s="285"/>
      <c r="C14" s="286" t="s">
        <v>86</v>
      </c>
      <c r="D14" s="285" t="s">
        <v>25</v>
      </c>
      <c r="E14" s="272" t="str">
        <f t="shared" si="0"/>
        <v>GBP7MOIS_Quote</v>
      </c>
      <c r="F14" s="272" t="e">
        <f ca="1">_xll.qlSimpleQuote(Trigger,E14,ObjectOverwrite,Permanent,RateTickValue)</f>
        <v>#NAME?</v>
      </c>
      <c r="G14" s="271" t="e">
        <f ca="1">_xll.ohRangeRetrieveError(F14)</f>
        <v>#NAME?</v>
      </c>
      <c r="H14" s="270"/>
      <c r="I14" s="268"/>
      <c r="J14" s="15"/>
      <c r="K14" s="23" t="s">
        <v>86</v>
      </c>
      <c r="L14" s="22"/>
      <c r="M14" s="22" t="s">
        <v>25</v>
      </c>
      <c r="N14" s="21" t="str">
        <f t="shared" si="1"/>
        <v>GBP7MOIS</v>
      </c>
      <c r="O14" s="21" t="str">
        <v>GBP7MOIS=ICAP</v>
      </c>
      <c r="P14" s="17">
        <v>0.48875000000000002</v>
      </c>
      <c r="Q14" s="17">
        <v>0.52874999999999994</v>
      </c>
      <c r="R14" s="17">
        <v>0</v>
      </c>
      <c r="S14" s="17">
        <v>0</v>
      </c>
      <c r="T14" s="17" t="e">
        <f ca="1">_xll.qlMidEquivalent(,$P14,$Q14,$R14,$S14)</f>
        <v>#NAME?</v>
      </c>
      <c r="U14" s="283"/>
      <c r="V14" s="287">
        <v>0.50875000000000004</v>
      </c>
      <c r="W14" s="283"/>
      <c r="X14" s="211">
        <v>0.50875000000000004</v>
      </c>
      <c r="Y14" s="282" t="e">
        <f ca="1">_xll.qlSimpleQuoteSetValue(ISERROR(F14),E14,X14/100)</f>
        <v>#NAME?</v>
      </c>
      <c r="Z14" s="281"/>
    </row>
    <row r="15" spans="1:26" x14ac:dyDescent="0.25">
      <c r="A15" s="66"/>
      <c r="B15" s="285"/>
      <c r="C15" s="286" t="s">
        <v>85</v>
      </c>
      <c r="D15" s="285" t="s">
        <v>25</v>
      </c>
      <c r="E15" s="272" t="str">
        <f t="shared" si="0"/>
        <v>GBP8MOIS_Quote</v>
      </c>
      <c r="F15" s="272" t="e">
        <f ca="1">_xll.qlSimpleQuote(Trigger,E15,ObjectOverwrite,Permanent,RateTickValue)</f>
        <v>#NAME?</v>
      </c>
      <c r="G15" s="271" t="e">
        <f ca="1">_xll.ohRangeRetrieveError(F15)</f>
        <v>#NAME?</v>
      </c>
      <c r="H15" s="270"/>
      <c r="I15" s="268"/>
      <c r="J15" s="15"/>
      <c r="K15" s="23" t="s">
        <v>85</v>
      </c>
      <c r="L15" s="22"/>
      <c r="M15" s="22" t="s">
        <v>25</v>
      </c>
      <c r="N15" s="21" t="str">
        <f t="shared" si="1"/>
        <v>GBP8MOIS</v>
      </c>
      <c r="O15" s="21" t="str">
        <v>GBP8MOIS=ICAP</v>
      </c>
      <c r="P15" s="17">
        <v>0.50750000000000006</v>
      </c>
      <c r="Q15" s="17">
        <v>0.54749999999999999</v>
      </c>
      <c r="R15" s="17">
        <v>0</v>
      </c>
      <c r="S15" s="17">
        <v>0</v>
      </c>
      <c r="T15" s="17" t="e">
        <f ca="1">_xll.qlMidEquivalent(,$P15,$Q15,$R15,$S15)</f>
        <v>#NAME?</v>
      </c>
      <c r="U15" s="283"/>
      <c r="V15" s="287">
        <v>0.52750000000000008</v>
      </c>
      <c r="W15" s="283"/>
      <c r="X15" s="211">
        <v>0.52750000000000008</v>
      </c>
      <c r="Y15" s="282" t="e">
        <f ca="1">_xll.qlSimpleQuoteSetValue(ISERROR(F15),E15,X15/100)</f>
        <v>#NAME?</v>
      </c>
      <c r="Z15" s="281"/>
    </row>
    <row r="16" spans="1:26" x14ac:dyDescent="0.25">
      <c r="A16" s="66"/>
      <c r="B16" s="285"/>
      <c r="C16" s="286" t="s">
        <v>84</v>
      </c>
      <c r="D16" s="285" t="s">
        <v>25</v>
      </c>
      <c r="E16" s="272" t="str">
        <f t="shared" si="0"/>
        <v>GBP9MOIS_Quote</v>
      </c>
      <c r="F16" s="272" t="e">
        <f ca="1">_xll.qlSimpleQuote(Trigger,E16,ObjectOverwrite,Permanent,RateTickValue)</f>
        <v>#NAME?</v>
      </c>
      <c r="G16" s="271" t="e">
        <f ca="1">_xll.ohRangeRetrieveError(F16)</f>
        <v>#NAME?</v>
      </c>
      <c r="H16" s="270"/>
      <c r="I16" s="268"/>
      <c r="J16" s="15"/>
      <c r="K16" s="23" t="s">
        <v>84</v>
      </c>
      <c r="L16" s="22"/>
      <c r="M16" s="22" t="s">
        <v>25</v>
      </c>
      <c r="N16" s="21" t="str">
        <f t="shared" si="1"/>
        <v>GBP9MOIS</v>
      </c>
      <c r="O16" s="21" t="str">
        <v>GBP9MOIS=ICAP</v>
      </c>
      <c r="P16" s="17">
        <v>0.52750000000000008</v>
      </c>
      <c r="Q16" s="17">
        <v>0.5675</v>
      </c>
      <c r="R16" s="17">
        <v>0</v>
      </c>
      <c r="S16" s="17">
        <v>0</v>
      </c>
      <c r="T16" s="17" t="e">
        <f ca="1">_xll.qlMidEquivalent(,$P16,$Q16,$R16,$S16)</f>
        <v>#NAME?</v>
      </c>
      <c r="U16" s="283"/>
      <c r="V16" s="287">
        <v>0.5475000000000001</v>
      </c>
      <c r="W16" s="283"/>
      <c r="X16" s="211">
        <v>0.5475000000000001</v>
      </c>
      <c r="Y16" s="282" t="e">
        <f ca="1">_xll.qlSimpleQuoteSetValue(ISERROR(F16),E16,X16/100)</f>
        <v>#NAME?</v>
      </c>
      <c r="Z16" s="281"/>
    </row>
    <row r="17" spans="1:26" x14ac:dyDescent="0.25">
      <c r="A17" s="66"/>
      <c r="B17" s="285"/>
      <c r="C17" s="286" t="s">
        <v>83</v>
      </c>
      <c r="D17" s="285" t="s">
        <v>25</v>
      </c>
      <c r="E17" s="272" t="str">
        <f t="shared" si="0"/>
        <v>GBP10MOIS_Quote</v>
      </c>
      <c r="F17" s="272" t="e">
        <f ca="1">_xll.qlSimpleQuote(Trigger,E17,ObjectOverwrite,Permanent,RateTickValue)</f>
        <v>#NAME?</v>
      </c>
      <c r="G17" s="271" t="e">
        <f ca="1">_xll.ohRangeRetrieveError(F17)</f>
        <v>#NAME?</v>
      </c>
      <c r="H17" s="270"/>
      <c r="I17" s="268"/>
      <c r="J17" s="15"/>
      <c r="K17" s="23" t="s">
        <v>83</v>
      </c>
      <c r="L17" s="22"/>
      <c r="M17" s="22" t="s">
        <v>25</v>
      </c>
      <c r="N17" s="21" t="str">
        <f t="shared" si="1"/>
        <v>GBP10MOIS</v>
      </c>
      <c r="O17" s="21" t="str">
        <v>GBP10MOIS=ICAP</v>
      </c>
      <c r="P17" s="17">
        <v>0.54374999999999996</v>
      </c>
      <c r="Q17" s="17">
        <v>0.58374999999999999</v>
      </c>
      <c r="R17" s="17">
        <v>0</v>
      </c>
      <c r="S17" s="17">
        <v>0</v>
      </c>
      <c r="T17" s="17" t="e">
        <f ca="1">_xll.qlMidEquivalent(,$P17,$Q17,$R17,$S17)</f>
        <v>#NAME?</v>
      </c>
      <c r="U17" s="283"/>
      <c r="V17" s="287">
        <v>0.56374999999999997</v>
      </c>
      <c r="W17" s="283"/>
      <c r="X17" s="211">
        <v>0.56374999999999997</v>
      </c>
      <c r="Y17" s="282" t="e">
        <f ca="1">_xll.qlSimpleQuoteSetValue(ISERROR(F17),E17,X17/100)</f>
        <v>#NAME?</v>
      </c>
      <c r="Z17" s="281"/>
    </row>
    <row r="18" spans="1:26" x14ac:dyDescent="0.25">
      <c r="A18" s="66"/>
      <c r="B18" s="285"/>
      <c r="C18" s="286" t="s">
        <v>82</v>
      </c>
      <c r="D18" s="285" t="s">
        <v>25</v>
      </c>
      <c r="E18" s="272" t="str">
        <f t="shared" si="0"/>
        <v>GBP11MOIS_Quote</v>
      </c>
      <c r="F18" s="272" t="e">
        <f ca="1">_xll.qlSimpleQuote(Trigger,E18,ObjectOverwrite,Permanent,RateTickValue)</f>
        <v>#NAME?</v>
      </c>
      <c r="G18" s="271" t="e">
        <f ca="1">_xll.ohRangeRetrieveError(F18)</f>
        <v>#NAME?</v>
      </c>
      <c r="H18" s="270"/>
      <c r="I18" s="268"/>
      <c r="J18" s="15"/>
      <c r="K18" s="23" t="s">
        <v>82</v>
      </c>
      <c r="L18" s="22"/>
      <c r="M18" s="22" t="s">
        <v>25</v>
      </c>
      <c r="N18" s="21" t="str">
        <f t="shared" si="1"/>
        <v>GBP11MOIS</v>
      </c>
      <c r="O18" s="21" t="str">
        <v>GBP11MOIS=ICAP</v>
      </c>
      <c r="P18" s="17">
        <v>0.5625</v>
      </c>
      <c r="Q18" s="17">
        <v>0.60250000000000004</v>
      </c>
      <c r="R18" s="17">
        <v>0</v>
      </c>
      <c r="S18" s="17">
        <v>0</v>
      </c>
      <c r="T18" s="17" t="e">
        <f ca="1">_xll.qlMidEquivalent(,$P18,$Q18,$R18,$S18)</f>
        <v>#NAME?</v>
      </c>
      <c r="U18" s="283"/>
      <c r="V18" s="287">
        <v>0.58250000000000002</v>
      </c>
      <c r="W18" s="283"/>
      <c r="X18" s="211">
        <v>0.58250000000000002</v>
      </c>
      <c r="Y18" s="282" t="e">
        <f ca="1">_xll.qlSimpleQuoteSetValue(ISERROR(F18),E18,X18/100)</f>
        <v>#NAME?</v>
      </c>
      <c r="Z18" s="281"/>
    </row>
    <row r="19" spans="1:26" x14ac:dyDescent="0.25">
      <c r="A19" s="66"/>
      <c r="B19" s="285"/>
      <c r="C19" s="286" t="s">
        <v>64</v>
      </c>
      <c r="D19" s="285" t="s">
        <v>25</v>
      </c>
      <c r="E19" s="272" t="str">
        <f t="shared" si="0"/>
        <v>GBP1YOIS_Quote</v>
      </c>
      <c r="F19" s="272" t="e">
        <f ca="1">_xll.qlSimpleQuote(Trigger,E19,ObjectOverwrite,Permanent,RateTickValue)</f>
        <v>#NAME?</v>
      </c>
      <c r="G19" s="271" t="e">
        <f ca="1">_xll.ohRangeRetrieveError(F19)</f>
        <v>#NAME?</v>
      </c>
      <c r="H19" s="270"/>
      <c r="I19" s="268"/>
      <c r="J19" s="15"/>
      <c r="K19" s="23" t="s">
        <v>64</v>
      </c>
      <c r="L19" s="22"/>
      <c r="M19" s="22" t="s">
        <v>25</v>
      </c>
      <c r="N19" s="21" t="str">
        <f t="shared" si="1"/>
        <v>GBP1YOIS</v>
      </c>
      <c r="O19" s="21" t="str">
        <v>GBP1YOIS=ICAP</v>
      </c>
      <c r="P19" s="17">
        <v>0.58750000000000002</v>
      </c>
      <c r="Q19" s="17">
        <v>0.62750000000000006</v>
      </c>
      <c r="R19" s="17">
        <v>0</v>
      </c>
      <c r="S19" s="17">
        <v>0</v>
      </c>
      <c r="T19" s="17" t="e">
        <f ca="1">_xll.qlMidEquivalent(,$P19,$Q19,$R19,$S19)</f>
        <v>#NAME?</v>
      </c>
      <c r="U19" s="283"/>
      <c r="V19" s="287">
        <v>0.60750000000000004</v>
      </c>
      <c r="W19" s="283"/>
      <c r="X19" s="211">
        <v>0.60750000000000004</v>
      </c>
      <c r="Y19" s="282" t="e">
        <f ca="1">_xll.qlSimpleQuoteSetValue(ISERROR(F19),E19,X19/100)</f>
        <v>#NAME?</v>
      </c>
      <c r="Z19" s="281"/>
    </row>
    <row r="20" spans="1:26" x14ac:dyDescent="0.25">
      <c r="A20" s="66"/>
      <c r="B20" s="285"/>
      <c r="C20" s="286" t="s">
        <v>134</v>
      </c>
      <c r="D20" s="285" t="s">
        <v>25</v>
      </c>
      <c r="E20" s="272" t="str">
        <f t="shared" si="0"/>
        <v>GBP15MOIS_Quote</v>
      </c>
      <c r="F20" s="272" t="e">
        <f ca="1">_xll.qlSimpleQuote(Trigger,E20,ObjectOverwrite,Permanent,RateTickValue)</f>
        <v>#NAME?</v>
      </c>
      <c r="G20" s="271" t="e">
        <f ca="1">_xll.ohRangeRetrieveError(F20)</f>
        <v>#NAME?</v>
      </c>
      <c r="H20" s="270"/>
      <c r="I20" s="268"/>
      <c r="J20" s="15"/>
      <c r="K20" s="23" t="s">
        <v>134</v>
      </c>
      <c r="L20" s="22"/>
      <c r="M20" s="22" t="s">
        <v>25</v>
      </c>
      <c r="N20" s="21" t="str">
        <f t="shared" si="1"/>
        <v>GBP15MOIS</v>
      </c>
      <c r="O20" s="21" t="str">
        <v>GBP15MOIS=ICAP</v>
      </c>
      <c r="P20" s="17">
        <v>0.65250000000000008</v>
      </c>
      <c r="Q20" s="17">
        <v>0.6925</v>
      </c>
      <c r="R20" s="17">
        <v>0</v>
      </c>
      <c r="S20" s="17">
        <v>0</v>
      </c>
      <c r="T20" s="17" t="e">
        <f ca="1">_xll.qlMidEquivalent(,$P20,$Q20,$R20,$S20)</f>
        <v>#NAME?</v>
      </c>
      <c r="U20" s="283"/>
      <c r="V20" s="287">
        <v>0.6725000000000001</v>
      </c>
      <c r="W20" s="283"/>
      <c r="X20" s="211">
        <v>0.6725000000000001</v>
      </c>
      <c r="Y20" s="282" t="e">
        <f ca="1">_xll.qlSimpleQuoteSetValue(ISERROR(F20),E20,X20/100)</f>
        <v>#NAME?</v>
      </c>
      <c r="Z20" s="281"/>
    </row>
    <row r="21" spans="1:26" x14ac:dyDescent="0.25">
      <c r="A21" s="66"/>
      <c r="B21" s="285"/>
      <c r="C21" s="286" t="s">
        <v>133</v>
      </c>
      <c r="D21" s="285" t="s">
        <v>25</v>
      </c>
      <c r="E21" s="272" t="str">
        <f t="shared" si="0"/>
        <v>GBP18MOIS_Quote</v>
      </c>
      <c r="F21" s="272" t="e">
        <f ca="1">_xll.qlSimpleQuote(Trigger,E21,ObjectOverwrite,Permanent,RateTickValue)</f>
        <v>#NAME?</v>
      </c>
      <c r="G21" s="271" t="e">
        <f ca="1">_xll.ohRangeRetrieveError(F21)</f>
        <v>#NAME?</v>
      </c>
      <c r="H21" s="270"/>
      <c r="I21" s="268"/>
      <c r="J21" s="15"/>
      <c r="K21" s="23" t="s">
        <v>133</v>
      </c>
      <c r="L21" s="22"/>
      <c r="M21" s="22" t="s">
        <v>25</v>
      </c>
      <c r="N21" s="21" t="str">
        <f t="shared" si="1"/>
        <v>GBP18MOIS</v>
      </c>
      <c r="O21" s="21" t="str">
        <v>GBP18MOIS=ICAP</v>
      </c>
      <c r="P21" s="17">
        <v>0.72875000000000001</v>
      </c>
      <c r="Q21" s="17">
        <v>0.75875000000000004</v>
      </c>
      <c r="R21" s="17">
        <v>0</v>
      </c>
      <c r="S21" s="17">
        <v>0</v>
      </c>
      <c r="T21" s="17" t="e">
        <f ca="1">_xll.qlMidEquivalent(,$P21,$Q21,$R21,$S21)</f>
        <v>#NAME?</v>
      </c>
      <c r="U21" s="283"/>
      <c r="V21" s="287">
        <v>0.74375000000000002</v>
      </c>
      <c r="W21" s="283"/>
      <c r="X21" s="211">
        <v>0.74375000000000002</v>
      </c>
      <c r="Y21" s="282" t="e">
        <f ca="1">_xll.qlSimpleQuoteSetValue(ISERROR(F21),E21,X21/100)</f>
        <v>#NAME?</v>
      </c>
      <c r="Z21" s="281"/>
    </row>
    <row r="22" spans="1:26" x14ac:dyDescent="0.25">
      <c r="A22" s="66"/>
      <c r="B22" s="285"/>
      <c r="C22" s="286" t="s">
        <v>132</v>
      </c>
      <c r="D22" s="285" t="s">
        <v>25</v>
      </c>
      <c r="E22" s="272" t="str">
        <f t="shared" si="0"/>
        <v>GBP21MOIS_Quote</v>
      </c>
      <c r="F22" s="272" t="e">
        <f ca="1">_xll.qlSimpleQuote(Trigger,E22,ObjectOverwrite,Permanent,RateTickValue)</f>
        <v>#NAME?</v>
      </c>
      <c r="G22" s="271" t="e">
        <f ca="1">_xll.ohRangeRetrieveError(F22)</f>
        <v>#NAME?</v>
      </c>
      <c r="H22" s="270"/>
      <c r="I22" s="268"/>
      <c r="J22" s="15"/>
      <c r="K22" s="23" t="s">
        <v>132</v>
      </c>
      <c r="L22" s="22"/>
      <c r="M22" s="22" t="s">
        <v>25</v>
      </c>
      <c r="N22" s="21" t="str">
        <f t="shared" si="1"/>
        <v>GBP21MOIS</v>
      </c>
      <c r="O22" s="21" t="str">
        <v>GBP21MOIS=ICAP</v>
      </c>
      <c r="P22" s="17" t="s">
        <v>0</v>
      </c>
      <c r="Q22" s="17" t="s">
        <v>0</v>
      </c>
      <c r="R22" s="17" t="s">
        <v>0</v>
      </c>
      <c r="S22" s="17" t="s">
        <v>0</v>
      </c>
      <c r="T22" s="17" t="e">
        <f ca="1">_xll.qlMidEquivalent(,$P22,$Q22,$R22,$S22)</f>
        <v>#NAME?</v>
      </c>
      <c r="U22" s="283"/>
      <c r="V22" s="287" t="e">
        <v>#NUM!</v>
      </c>
      <c r="W22" s="283"/>
      <c r="X22" s="211" t="e">
        <v>#NUM!</v>
      </c>
      <c r="Y22" s="282" t="e">
        <f ca="1">_xll.qlSimpleQuoteSetValue(ISERROR(F22),E22,X22/100)</f>
        <v>#NAME?</v>
      </c>
      <c r="Z22" s="281"/>
    </row>
    <row r="23" spans="1:26" x14ac:dyDescent="0.25">
      <c r="A23" s="66"/>
      <c r="B23" s="285"/>
      <c r="C23" s="286" t="s">
        <v>63</v>
      </c>
      <c r="D23" s="285" t="s">
        <v>25</v>
      </c>
      <c r="E23" s="272" t="str">
        <f t="shared" si="0"/>
        <v>GBP2YOIS_Quote</v>
      </c>
      <c r="F23" s="272" t="e">
        <f ca="1">_xll.qlSimpleQuote(Trigger,E23,ObjectOverwrite,Permanent,RateTickValue)</f>
        <v>#NAME?</v>
      </c>
      <c r="G23" s="271" t="e">
        <f ca="1">_xll.ohRangeRetrieveError(F23)</f>
        <v>#NAME?</v>
      </c>
      <c r="H23" s="270"/>
      <c r="I23" s="268"/>
      <c r="J23" s="15"/>
      <c r="K23" s="23" t="s">
        <v>63</v>
      </c>
      <c r="L23" s="22"/>
      <c r="M23" s="22" t="s">
        <v>25</v>
      </c>
      <c r="N23" s="21" t="str">
        <f t="shared" si="1"/>
        <v>GBP2YOIS</v>
      </c>
      <c r="O23" s="21" t="str">
        <v>GBP2YOIS=ICAP</v>
      </c>
      <c r="P23" s="17">
        <v>0.87249999999999994</v>
      </c>
      <c r="Q23" s="17">
        <v>0.90250000000000008</v>
      </c>
      <c r="R23" s="17">
        <v>0</v>
      </c>
      <c r="S23" s="17">
        <v>0</v>
      </c>
      <c r="T23" s="17" t="e">
        <f ca="1">_xll.qlMidEquivalent(,$P23,$Q23,$R23,$S23)</f>
        <v>#NAME?</v>
      </c>
      <c r="U23" s="283"/>
      <c r="V23" s="287">
        <v>0.88749999999999996</v>
      </c>
      <c r="W23" s="283"/>
      <c r="X23" s="211">
        <v>0.88749999999999996</v>
      </c>
      <c r="Y23" s="282" t="e">
        <f ca="1">_xll.qlSimpleQuoteSetValue(ISERROR(F23),E23,X23/100)</f>
        <v>#NAME?</v>
      </c>
      <c r="Z23" s="281"/>
    </row>
    <row r="24" spans="1:26" x14ac:dyDescent="0.25">
      <c r="A24" s="66"/>
      <c r="B24" s="285"/>
      <c r="C24" s="286" t="s">
        <v>62</v>
      </c>
      <c r="D24" s="285" t="s">
        <v>25</v>
      </c>
      <c r="E24" s="272" t="str">
        <f t="shared" si="0"/>
        <v>GBP3YOIS_Quote</v>
      </c>
      <c r="F24" s="272" t="e">
        <f ca="1">_xll.qlSimpleQuote(Trigger,E24,ObjectOverwrite,Permanent,RateTickValue)</f>
        <v>#NAME?</v>
      </c>
      <c r="G24" s="271" t="e">
        <f ca="1">_xll.ohRangeRetrieveError(F24)</f>
        <v>#NAME?</v>
      </c>
      <c r="H24" s="270"/>
      <c r="I24" s="268"/>
      <c r="J24" s="15"/>
      <c r="K24" s="23" t="s">
        <v>62</v>
      </c>
      <c r="L24" s="22"/>
      <c r="M24" s="22" t="s">
        <v>25</v>
      </c>
      <c r="N24" s="21" t="str">
        <f t="shared" si="1"/>
        <v>GBP3YOIS</v>
      </c>
      <c r="O24" s="21" t="str">
        <v>GBP3YOIS=ICAP</v>
      </c>
      <c r="P24" s="17">
        <v>1.115</v>
      </c>
      <c r="Q24" s="17">
        <v>1.145</v>
      </c>
      <c r="R24" s="17">
        <v>0</v>
      </c>
      <c r="S24" s="17">
        <v>0</v>
      </c>
      <c r="T24" s="17" t="e">
        <f ca="1">_xll.qlMidEquivalent(,$P24,$Q24,$R24,$S24)</f>
        <v>#NAME?</v>
      </c>
      <c r="U24" s="283"/>
      <c r="V24" s="287">
        <v>1.1299999999999999</v>
      </c>
      <c r="W24" s="283"/>
      <c r="X24" s="211">
        <v>1.1299999999999999</v>
      </c>
      <c r="Y24" s="282" t="e">
        <f ca="1">_xll.qlSimpleQuoteSetValue(ISERROR(F24),E24,X24/100)</f>
        <v>#NAME?</v>
      </c>
      <c r="Z24" s="281"/>
    </row>
    <row r="25" spans="1:26" x14ac:dyDescent="0.25">
      <c r="A25" s="66"/>
      <c r="B25" s="285"/>
      <c r="C25" s="286" t="s">
        <v>61</v>
      </c>
      <c r="D25" s="285" t="s">
        <v>25</v>
      </c>
      <c r="E25" s="272" t="str">
        <f t="shared" si="0"/>
        <v>GBP4YOIS_Quote</v>
      </c>
      <c r="F25" s="272" t="e">
        <f ca="1">_xll.qlSimpleQuote(Trigger,E25,ObjectOverwrite,Permanent,RateTickValue)</f>
        <v>#NAME?</v>
      </c>
      <c r="G25" s="271" t="e">
        <f ca="1">_xll.ohRangeRetrieveError(F25)</f>
        <v>#NAME?</v>
      </c>
      <c r="H25" s="270"/>
      <c r="I25" s="268"/>
      <c r="J25" s="15"/>
      <c r="K25" s="23" t="s">
        <v>61</v>
      </c>
      <c r="L25" s="22"/>
      <c r="M25" s="22" t="s">
        <v>25</v>
      </c>
      <c r="N25" s="21" t="str">
        <f t="shared" si="1"/>
        <v>GBP4YOIS</v>
      </c>
      <c r="O25" s="21" t="str">
        <v>GBP4YOIS=ICAP</v>
      </c>
      <c r="P25" s="17">
        <v>1.2875000000000001</v>
      </c>
      <c r="Q25" s="17">
        <v>1.3374999999999999</v>
      </c>
      <c r="R25" s="17">
        <v>0</v>
      </c>
      <c r="S25" s="17">
        <v>0</v>
      </c>
      <c r="T25" s="17" t="e">
        <f ca="1">_xll.qlMidEquivalent(,$P25,$Q25,$R25,$S25)</f>
        <v>#NAME?</v>
      </c>
      <c r="U25" s="283"/>
      <c r="V25" s="287">
        <v>1.3137500000000002</v>
      </c>
      <c r="W25" s="283"/>
      <c r="X25" s="211">
        <v>1.3137500000000002</v>
      </c>
      <c r="Y25" s="282" t="e">
        <f ca="1">_xll.qlSimpleQuoteSetValue(ISERROR(F25),E25,X25/100)</f>
        <v>#NAME?</v>
      </c>
      <c r="Z25" s="281"/>
    </row>
    <row r="26" spans="1:26" x14ac:dyDescent="0.25">
      <c r="A26" s="66"/>
      <c r="B26" s="285"/>
      <c r="C26" s="286" t="s">
        <v>60</v>
      </c>
      <c r="D26" s="285" t="s">
        <v>25</v>
      </c>
      <c r="E26" s="272" t="str">
        <f t="shared" si="0"/>
        <v>GBP5YOIS_Quote</v>
      </c>
      <c r="F26" s="272" t="e">
        <f ca="1">_xll.qlSimpleQuote(Trigger,E26,ObjectOverwrite,Permanent,RateTickValue)</f>
        <v>#NAME?</v>
      </c>
      <c r="G26" s="271" t="e">
        <f ca="1">_xll.ohRangeRetrieveError(F26)</f>
        <v>#NAME?</v>
      </c>
      <c r="H26" s="270"/>
      <c r="I26" s="268"/>
      <c r="J26" s="15"/>
      <c r="K26" s="23" t="s">
        <v>60</v>
      </c>
      <c r="L26" s="22"/>
      <c r="M26" s="22" t="s">
        <v>25</v>
      </c>
      <c r="N26" s="21" t="str">
        <f t="shared" si="1"/>
        <v>GBP5YOIS</v>
      </c>
      <c r="O26" s="21" t="str">
        <v>GBP5YOIS=ICAP</v>
      </c>
      <c r="P26" s="17">
        <v>1.4375</v>
      </c>
      <c r="Q26" s="17">
        <v>1.4875</v>
      </c>
      <c r="R26" s="17">
        <v>0</v>
      </c>
      <c r="S26" s="17">
        <v>0</v>
      </c>
      <c r="T26" s="17" t="e">
        <f ca="1">_xll.qlMidEquivalent(,$P26,$Q26,$R26,$S26)</f>
        <v>#NAME?</v>
      </c>
      <c r="U26" s="283"/>
      <c r="V26" s="287">
        <v>1.4624999999999999</v>
      </c>
      <c r="W26" s="283"/>
      <c r="X26" s="211">
        <v>1.4624999999999999</v>
      </c>
      <c r="Y26" s="282" t="e">
        <f ca="1">_xll.qlSimpleQuoteSetValue(ISERROR(F26),E26,X26/100)</f>
        <v>#NAME?</v>
      </c>
      <c r="Z26" s="281"/>
    </row>
    <row r="27" spans="1:26" x14ac:dyDescent="0.25">
      <c r="A27" s="66"/>
      <c r="B27" s="285"/>
      <c r="C27" s="286" t="s">
        <v>59</v>
      </c>
      <c r="D27" s="285" t="s">
        <v>25</v>
      </c>
      <c r="E27" s="272" t="str">
        <f t="shared" si="0"/>
        <v>GBP6YOIS_Quote</v>
      </c>
      <c r="F27" s="272" t="e">
        <f ca="1">_xll.qlSimpleQuote(Trigger,E27,ObjectOverwrite,Permanent,RateTickValue)</f>
        <v>#NAME?</v>
      </c>
      <c r="G27" s="271" t="e">
        <f ca="1">_xll.ohRangeRetrieveError(F27)</f>
        <v>#NAME?</v>
      </c>
      <c r="H27" s="270"/>
      <c r="I27" s="268"/>
      <c r="J27" s="15"/>
      <c r="K27" s="23" t="s">
        <v>59</v>
      </c>
      <c r="L27" s="22"/>
      <c r="M27" s="22" t="s">
        <v>25</v>
      </c>
      <c r="N27" s="21" t="str">
        <f t="shared" si="1"/>
        <v>GBP6YOIS</v>
      </c>
      <c r="O27" s="21" t="str">
        <v>GBP6YOIS=ICAP</v>
      </c>
      <c r="P27" s="17">
        <v>1.5575000000000001</v>
      </c>
      <c r="Q27" s="17">
        <v>1.6074999999999999</v>
      </c>
      <c r="R27" s="17">
        <v>0</v>
      </c>
      <c r="S27" s="17">
        <v>0</v>
      </c>
      <c r="T27" s="17" t="e">
        <f ca="1">_xll.qlMidEquivalent(,$P27,$Q27,$R27,$S27)</f>
        <v>#NAME?</v>
      </c>
      <c r="U27" s="283"/>
      <c r="V27" s="287">
        <v>1.5837500000000002</v>
      </c>
      <c r="W27" s="283"/>
      <c r="X27" s="211">
        <v>1.5837500000000002</v>
      </c>
      <c r="Y27" s="282" t="e">
        <f ca="1">_xll.qlSimpleQuoteSetValue(ISERROR(F27),E27,X27/100)</f>
        <v>#NAME?</v>
      </c>
      <c r="Z27" s="281"/>
    </row>
    <row r="28" spans="1:26" x14ac:dyDescent="0.25">
      <c r="A28" s="66"/>
      <c r="B28" s="285"/>
      <c r="C28" s="286" t="s">
        <v>58</v>
      </c>
      <c r="D28" s="285" t="s">
        <v>25</v>
      </c>
      <c r="E28" s="272" t="str">
        <f t="shared" si="0"/>
        <v>GBP7YOIS_Quote</v>
      </c>
      <c r="F28" s="272" t="e">
        <f ca="1">_xll.qlSimpleQuote(Trigger,E28,ObjectOverwrite,Permanent,RateTickValue)</f>
        <v>#NAME?</v>
      </c>
      <c r="G28" s="271" t="e">
        <f ca="1">_xll.ohRangeRetrieveError(F28)</f>
        <v>#NAME?</v>
      </c>
      <c r="H28" s="270"/>
      <c r="I28" s="268"/>
      <c r="J28" s="15"/>
      <c r="K28" s="23" t="s">
        <v>58</v>
      </c>
      <c r="L28" s="22"/>
      <c r="M28" s="22" t="s">
        <v>25</v>
      </c>
      <c r="N28" s="21" t="str">
        <f t="shared" si="1"/>
        <v>GBP7YOIS</v>
      </c>
      <c r="O28" s="21" t="str">
        <v>GBP7YOIS=ICAP</v>
      </c>
      <c r="P28" s="17">
        <v>1.6625000000000001</v>
      </c>
      <c r="Q28" s="17">
        <v>1.7124999999999999</v>
      </c>
      <c r="R28" s="17">
        <v>0</v>
      </c>
      <c r="S28" s="17">
        <v>0</v>
      </c>
      <c r="T28" s="17" t="e">
        <f ca="1">_xll.qlMidEquivalent(,$P28,$Q28,$R28,$S28)</f>
        <v>#NAME?</v>
      </c>
      <c r="U28" s="283"/>
      <c r="V28" s="287">
        <v>1.6887500000000002</v>
      </c>
      <c r="W28" s="283"/>
      <c r="X28" s="211">
        <v>1.6887500000000002</v>
      </c>
      <c r="Y28" s="282" t="e">
        <f ca="1">_xll.qlSimpleQuoteSetValue(ISERROR(F28),E28,X28/100)</f>
        <v>#NAME?</v>
      </c>
      <c r="Z28" s="281"/>
    </row>
    <row r="29" spans="1:26" x14ac:dyDescent="0.25">
      <c r="A29" s="66"/>
      <c r="B29" s="285"/>
      <c r="C29" s="286" t="s">
        <v>57</v>
      </c>
      <c r="D29" s="285" t="s">
        <v>25</v>
      </c>
      <c r="E29" s="272" t="str">
        <f t="shared" si="0"/>
        <v>GBP8YOIS_Quote</v>
      </c>
      <c r="F29" s="272" t="e">
        <f ca="1">_xll.qlSimpleQuote(Trigger,E29,ObjectOverwrite,Permanent,RateTickValue)</f>
        <v>#NAME?</v>
      </c>
      <c r="G29" s="271" t="e">
        <f ca="1">_xll.ohRangeRetrieveError(F29)</f>
        <v>#NAME?</v>
      </c>
      <c r="H29" s="270"/>
      <c r="I29" s="268"/>
      <c r="J29" s="15"/>
      <c r="K29" s="23" t="s">
        <v>57</v>
      </c>
      <c r="L29" s="22"/>
      <c r="M29" s="22" t="s">
        <v>25</v>
      </c>
      <c r="N29" s="21" t="str">
        <f t="shared" si="1"/>
        <v>GBP8YOIS</v>
      </c>
      <c r="O29" s="21" t="str">
        <v>GBP8YOIS=ICAP</v>
      </c>
      <c r="P29" s="17">
        <v>1.75</v>
      </c>
      <c r="Q29" s="17">
        <v>1.8</v>
      </c>
      <c r="R29" s="17">
        <v>0</v>
      </c>
      <c r="S29" s="17">
        <v>0</v>
      </c>
      <c r="T29" s="17" t="e">
        <f ca="1">_xll.qlMidEquivalent(,$P29,$Q29,$R29,$S29)</f>
        <v>#NAME?</v>
      </c>
      <c r="U29" s="283"/>
      <c r="V29" s="287">
        <v>1.7762500000000001</v>
      </c>
      <c r="W29" s="283"/>
      <c r="X29" s="211">
        <v>1.7762500000000001</v>
      </c>
      <c r="Y29" s="282" t="e">
        <f ca="1">_xll.qlSimpleQuoteSetValue(ISERROR(F29),E29,X29/100)</f>
        <v>#NAME?</v>
      </c>
      <c r="Z29" s="281"/>
    </row>
    <row r="30" spans="1:26" x14ac:dyDescent="0.25">
      <c r="A30" s="66"/>
      <c r="B30" s="285"/>
      <c r="C30" s="286" t="s">
        <v>56</v>
      </c>
      <c r="D30" s="285" t="s">
        <v>25</v>
      </c>
      <c r="E30" s="272" t="str">
        <f t="shared" si="0"/>
        <v>GBP9YOIS_Quote</v>
      </c>
      <c r="F30" s="272" t="e">
        <f ca="1">_xll.qlSimpleQuote(Trigger,E30,ObjectOverwrite,Permanent,RateTickValue)</f>
        <v>#NAME?</v>
      </c>
      <c r="G30" s="271" t="e">
        <f ca="1">_xll.ohRangeRetrieveError(F30)</f>
        <v>#NAME?</v>
      </c>
      <c r="H30" s="270"/>
      <c r="I30" s="268"/>
      <c r="J30" s="15"/>
      <c r="K30" s="23" t="s">
        <v>56</v>
      </c>
      <c r="L30" s="22"/>
      <c r="M30" s="22" t="s">
        <v>25</v>
      </c>
      <c r="N30" s="21" t="str">
        <f t="shared" si="1"/>
        <v>GBP9YOIS</v>
      </c>
      <c r="O30" s="21" t="str">
        <v>GBP9YOIS=ICAP</v>
      </c>
      <c r="P30" s="17">
        <v>1.8187500000000001</v>
      </c>
      <c r="Q30" s="17">
        <v>1.8687499999999999</v>
      </c>
      <c r="R30" s="17">
        <v>0</v>
      </c>
      <c r="S30" s="17">
        <v>0</v>
      </c>
      <c r="T30" s="17" t="e">
        <f ca="1">_xll.qlMidEquivalent(,$P30,$Q30,$R30,$S30)</f>
        <v>#NAME?</v>
      </c>
      <c r="U30" s="283"/>
      <c r="V30" s="287">
        <v>1.8462499999999999</v>
      </c>
      <c r="W30" s="283"/>
      <c r="X30" s="211">
        <v>1.8462499999999999</v>
      </c>
      <c r="Y30" s="282" t="e">
        <f ca="1">_xll.qlSimpleQuoteSetValue(ISERROR(F30),E30,X30/100)</f>
        <v>#NAME?</v>
      </c>
      <c r="Z30" s="281"/>
    </row>
    <row r="31" spans="1:26" x14ac:dyDescent="0.25">
      <c r="A31" s="66"/>
      <c r="B31" s="285"/>
      <c r="C31" s="286" t="s">
        <v>55</v>
      </c>
      <c r="D31" s="285" t="s">
        <v>25</v>
      </c>
      <c r="E31" s="272" t="str">
        <f t="shared" si="0"/>
        <v>GBP10YOIS_Quote</v>
      </c>
      <c r="F31" s="272" t="e">
        <f ca="1">_xll.qlSimpleQuote(Trigger,E31,ObjectOverwrite,Permanent,RateTickValue)</f>
        <v>#NAME?</v>
      </c>
      <c r="G31" s="271" t="e">
        <f ca="1">_xll.ohRangeRetrieveError(F31)</f>
        <v>#NAME?</v>
      </c>
      <c r="H31" s="270"/>
      <c r="I31" s="268"/>
      <c r="J31" s="15"/>
      <c r="K31" s="23" t="s">
        <v>55</v>
      </c>
      <c r="L31" s="22"/>
      <c r="M31" s="22" t="s">
        <v>25</v>
      </c>
      <c r="N31" s="21" t="str">
        <f t="shared" si="1"/>
        <v>GBP10YOIS</v>
      </c>
      <c r="O31" s="21" t="str">
        <v>GBP10YOIS=ICAP</v>
      </c>
      <c r="P31" s="17">
        <v>1.8800000000000001</v>
      </c>
      <c r="Q31" s="17">
        <v>1.9300000000000002</v>
      </c>
      <c r="R31" s="17">
        <v>0</v>
      </c>
      <c r="S31" s="17">
        <v>0</v>
      </c>
      <c r="T31" s="17" t="e">
        <f ca="1">_xll.qlMidEquivalent(,$P31,$Q31,$R31,$S31)</f>
        <v>#NAME?</v>
      </c>
      <c r="U31" s="283"/>
      <c r="V31" s="287">
        <v>1.90625</v>
      </c>
      <c r="W31" s="283"/>
      <c r="X31" s="211">
        <v>1.90625</v>
      </c>
      <c r="Y31" s="282" t="e">
        <f ca="1">_xll.qlSimpleQuoteSetValue(ISERROR(F31),E31,X31/100)</f>
        <v>#NAME?</v>
      </c>
      <c r="Z31" s="281"/>
    </row>
    <row r="32" spans="1:26" x14ac:dyDescent="0.25">
      <c r="A32" s="66"/>
      <c r="B32" s="285"/>
      <c r="C32" s="286" t="s">
        <v>119</v>
      </c>
      <c r="D32" s="285" t="s">
        <v>25</v>
      </c>
      <c r="E32" s="272" t="str">
        <f t="shared" si="0"/>
        <v>GBP11YOIS_Quote</v>
      </c>
      <c r="F32" s="272" t="e">
        <f ca="1">_xll.qlSimpleQuote(Trigger,E32,ObjectOverwrite,Permanent,RateTickValue)</f>
        <v>#NAME?</v>
      </c>
      <c r="G32" s="271" t="e">
        <f ca="1">_xll.ohRangeRetrieveError(F32)</f>
        <v>#NAME?</v>
      </c>
      <c r="H32" s="270"/>
      <c r="I32" s="268"/>
      <c r="J32" s="15"/>
      <c r="K32" s="23" t="s">
        <v>119</v>
      </c>
      <c r="L32" s="22"/>
      <c r="M32" s="22" t="s">
        <v>25</v>
      </c>
      <c r="N32" s="21" t="str">
        <f t="shared" si="1"/>
        <v>GBP11YOIS</v>
      </c>
      <c r="O32" s="21" t="str">
        <v>GBP11YOIS=ICAP</v>
      </c>
      <c r="P32" s="17" t="s">
        <v>0</v>
      </c>
      <c r="Q32" s="17" t="s">
        <v>0</v>
      </c>
      <c r="R32" s="17" t="s">
        <v>0</v>
      </c>
      <c r="S32" s="17" t="s">
        <v>0</v>
      </c>
      <c r="T32" s="17" t="e">
        <f ca="1">_xll.qlMidEquivalent(,$P32,$Q32,$R32,$S32)</f>
        <v>#NAME?</v>
      </c>
      <c r="U32" s="283"/>
      <c r="V32" s="287" t="e">
        <v>#NUM!</v>
      </c>
      <c r="W32" s="283"/>
      <c r="X32" s="211" t="e">
        <v>#NUM!</v>
      </c>
      <c r="Y32" s="282" t="e">
        <f ca="1">_xll.qlSimpleQuoteSetValue(ISERROR(F32),E32,X32/100)</f>
        <v>#NAME?</v>
      </c>
      <c r="Z32" s="281"/>
    </row>
    <row r="33" spans="1:26" x14ac:dyDescent="0.25">
      <c r="A33" s="66"/>
      <c r="B33" s="285"/>
      <c r="C33" s="286" t="s">
        <v>54</v>
      </c>
      <c r="D33" s="285" t="s">
        <v>25</v>
      </c>
      <c r="E33" s="272" t="str">
        <f t="shared" si="0"/>
        <v>GBP12YOIS_Quote</v>
      </c>
      <c r="F33" s="272" t="e">
        <f ca="1">_xll.qlSimpleQuote(Trigger,E33,ObjectOverwrite,Permanent,RateTickValue)</f>
        <v>#NAME?</v>
      </c>
      <c r="G33" s="271" t="e">
        <f ca="1">_xll.ohRangeRetrieveError(F33)</f>
        <v>#NAME?</v>
      </c>
      <c r="H33" s="270"/>
      <c r="I33" s="268"/>
      <c r="J33" s="15"/>
      <c r="K33" s="23" t="s">
        <v>54</v>
      </c>
      <c r="L33" s="22"/>
      <c r="M33" s="22" t="s">
        <v>25</v>
      </c>
      <c r="N33" s="21" t="str">
        <f t="shared" si="1"/>
        <v>GBP12YOIS</v>
      </c>
      <c r="O33" s="21" t="str">
        <v>GBP12YOIS=ICAP</v>
      </c>
      <c r="P33" s="17">
        <v>1.9837500000000001</v>
      </c>
      <c r="Q33" s="17">
        <v>2.0337499999999999</v>
      </c>
      <c r="R33" s="17">
        <v>0</v>
      </c>
      <c r="S33" s="17">
        <v>0</v>
      </c>
      <c r="T33" s="17" t="e">
        <f ca="1">_xll.qlMidEquivalent(,$P33,$Q33,$R33,$S33)</f>
        <v>#NAME?</v>
      </c>
      <c r="U33" s="283"/>
      <c r="V33" s="287">
        <v>2.01125</v>
      </c>
      <c r="W33" s="283"/>
      <c r="X33" s="211">
        <v>2.01125</v>
      </c>
      <c r="Y33" s="282" t="e">
        <f ca="1">_xll.qlSimpleQuoteSetValue(ISERROR(F33),E33,X33/100)</f>
        <v>#NAME?</v>
      </c>
      <c r="Z33" s="281"/>
    </row>
    <row r="34" spans="1:26" x14ac:dyDescent="0.25">
      <c r="A34" s="66"/>
      <c r="B34" s="285"/>
      <c r="C34" s="286" t="s">
        <v>53</v>
      </c>
      <c r="D34" s="285" t="s">
        <v>25</v>
      </c>
      <c r="E34" s="272" t="str">
        <f t="shared" si="0"/>
        <v>GBP15YOIS_Quote</v>
      </c>
      <c r="F34" s="272" t="e">
        <f ca="1">_xll.qlSimpleQuote(Trigger,E34,ObjectOverwrite,Permanent,RateTickValue)</f>
        <v>#NAME?</v>
      </c>
      <c r="G34" s="271" t="e">
        <f ca="1">_xll.ohRangeRetrieveError(F34)</f>
        <v>#NAME?</v>
      </c>
      <c r="H34" s="270"/>
      <c r="I34" s="268"/>
      <c r="J34" s="15"/>
      <c r="K34" s="23" t="s">
        <v>53</v>
      </c>
      <c r="L34" s="22"/>
      <c r="M34" s="22" t="s">
        <v>25</v>
      </c>
      <c r="N34" s="21" t="str">
        <f t="shared" si="1"/>
        <v>GBP15YOIS</v>
      </c>
      <c r="O34" s="21" t="str">
        <v>GBP15YOIS=ICAP</v>
      </c>
      <c r="P34" s="17">
        <v>2.1037499999999998</v>
      </c>
      <c r="Q34" s="17">
        <v>2.1537500000000001</v>
      </c>
      <c r="R34" s="17">
        <v>0</v>
      </c>
      <c r="S34" s="17">
        <v>0</v>
      </c>
      <c r="T34" s="17" t="e">
        <f ca="1">_xll.qlMidEquivalent(,$P34,$Q34,$R34,$S34)</f>
        <v>#NAME?</v>
      </c>
      <c r="U34" s="283"/>
      <c r="V34" s="287">
        <v>2.13</v>
      </c>
      <c r="W34" s="283"/>
      <c r="X34" s="211">
        <v>2.13</v>
      </c>
      <c r="Y34" s="282" t="e">
        <f ca="1">_xll.qlSimpleQuoteSetValue(ISERROR(F34),E34,X34/100)</f>
        <v>#NAME?</v>
      </c>
      <c r="Z34" s="281"/>
    </row>
    <row r="35" spans="1:26" x14ac:dyDescent="0.25">
      <c r="A35" s="66"/>
      <c r="B35" s="285"/>
      <c r="C35" s="286" t="s">
        <v>52</v>
      </c>
      <c r="D35" s="285" t="s">
        <v>25</v>
      </c>
      <c r="E35" s="272" t="str">
        <f t="shared" si="0"/>
        <v>GBP20YOIS_Quote</v>
      </c>
      <c r="F35" s="272" t="e">
        <f ca="1">_xll.qlSimpleQuote(Trigger,E35,ObjectOverwrite,Permanent,RateTickValue)</f>
        <v>#NAME?</v>
      </c>
      <c r="G35" s="271" t="e">
        <f ca="1">_xll.ohRangeRetrieveError(F35)</f>
        <v>#NAME?</v>
      </c>
      <c r="H35" s="270"/>
      <c r="I35" s="268"/>
      <c r="J35" s="15"/>
      <c r="K35" s="23" t="s">
        <v>52</v>
      </c>
      <c r="L35" s="22"/>
      <c r="M35" s="22" t="s">
        <v>25</v>
      </c>
      <c r="N35" s="21" t="str">
        <f t="shared" si="1"/>
        <v>GBP20YOIS</v>
      </c>
      <c r="O35" s="21" t="str">
        <v>GBP20YOIS=ICAP</v>
      </c>
      <c r="P35" s="17">
        <v>2.1912500000000001</v>
      </c>
      <c r="Q35" s="17">
        <v>2.24125</v>
      </c>
      <c r="R35" s="17">
        <v>0</v>
      </c>
      <c r="S35" s="17">
        <v>0</v>
      </c>
      <c r="T35" s="17" t="e">
        <f ca="1">_xll.qlMidEquivalent(,$P35,$Q35,$R35,$S35)</f>
        <v>#NAME?</v>
      </c>
      <c r="U35" s="283"/>
      <c r="V35" s="287">
        <v>2.21875</v>
      </c>
      <c r="W35" s="283"/>
      <c r="X35" s="211">
        <v>2.21875</v>
      </c>
      <c r="Y35" s="282" t="e">
        <f ca="1">_xll.qlSimpleQuoteSetValue(ISERROR(F35),E35,X35/100)</f>
        <v>#NAME?</v>
      </c>
      <c r="Z35" s="281"/>
    </row>
    <row r="36" spans="1:26" x14ac:dyDescent="0.25">
      <c r="A36" s="66"/>
      <c r="B36" s="285"/>
      <c r="C36" s="286" t="s">
        <v>51</v>
      </c>
      <c r="D36" s="285" t="s">
        <v>25</v>
      </c>
      <c r="E36" s="272" t="str">
        <f t="shared" si="0"/>
        <v>GBP25YOIS_Quote</v>
      </c>
      <c r="F36" s="272" t="e">
        <f ca="1">_xll.qlSimpleQuote(Trigger,E36,ObjectOverwrite,Permanent,RateTickValue)</f>
        <v>#NAME?</v>
      </c>
      <c r="G36" s="271" t="e">
        <f ca="1">_xll.ohRangeRetrieveError(F36)</f>
        <v>#NAME?</v>
      </c>
      <c r="H36" s="270"/>
      <c r="I36" s="268"/>
      <c r="J36" s="15"/>
      <c r="K36" s="23" t="s">
        <v>51</v>
      </c>
      <c r="L36" s="22"/>
      <c r="M36" s="22" t="s">
        <v>25</v>
      </c>
      <c r="N36" s="21" t="str">
        <f t="shared" si="1"/>
        <v>GBP25YOIS</v>
      </c>
      <c r="O36" s="21" t="str">
        <v>GBP25YOIS=ICAP</v>
      </c>
      <c r="P36" s="17">
        <v>2.2162500000000001</v>
      </c>
      <c r="Q36" s="17">
        <v>2.2662499999999999</v>
      </c>
      <c r="R36" s="17">
        <v>0</v>
      </c>
      <c r="S36" s="17">
        <v>0</v>
      </c>
      <c r="T36" s="17" t="e">
        <f ca="1">_xll.qlMidEquivalent(,$P36,$Q36,$R36,$S36)</f>
        <v>#NAME?</v>
      </c>
      <c r="U36" s="283"/>
      <c r="V36" s="287">
        <v>2.2437499999999999</v>
      </c>
      <c r="W36" s="283"/>
      <c r="X36" s="211">
        <v>2.2437499999999999</v>
      </c>
      <c r="Y36" s="282" t="e">
        <f ca="1">_xll.qlSimpleQuoteSetValue(ISERROR(F36),E36,X36/100)</f>
        <v>#NAME?</v>
      </c>
      <c r="Z36" s="281"/>
    </row>
    <row r="37" spans="1:26" x14ac:dyDescent="0.25">
      <c r="A37" s="66"/>
      <c r="B37" s="285"/>
      <c r="C37" s="286" t="s">
        <v>50</v>
      </c>
      <c r="D37" s="285" t="s">
        <v>25</v>
      </c>
      <c r="E37" s="272" t="str">
        <f t="shared" si="0"/>
        <v>GBP30YOIS_Quote</v>
      </c>
      <c r="F37" s="272" t="e">
        <f ca="1">_xll.qlSimpleQuote(Trigger,E37,ObjectOverwrite,Permanent,RateTickValue)</f>
        <v>#NAME?</v>
      </c>
      <c r="G37" s="271" t="e">
        <f ca="1">_xll.ohRangeRetrieveError(F37)</f>
        <v>#NAME?</v>
      </c>
      <c r="H37" s="270"/>
      <c r="I37" s="268"/>
      <c r="J37" s="15"/>
      <c r="K37" s="23" t="s">
        <v>50</v>
      </c>
      <c r="L37" s="22"/>
      <c r="M37" s="22" t="s">
        <v>25</v>
      </c>
      <c r="N37" s="21" t="str">
        <f t="shared" si="1"/>
        <v>GBP30YOIS</v>
      </c>
      <c r="O37" s="21" t="str">
        <v>GBP30YOIS=ICAP</v>
      </c>
      <c r="P37" s="17">
        <v>2.17875</v>
      </c>
      <c r="Q37" s="17">
        <v>2.3087499999999999</v>
      </c>
      <c r="R37" s="17">
        <v>0</v>
      </c>
      <c r="S37" s="17">
        <v>0</v>
      </c>
      <c r="T37" s="17" t="e">
        <f ca="1">_xll.qlMidEquivalent(,$P37,$Q37,$R37,$S37)</f>
        <v>#NAME?</v>
      </c>
      <c r="U37" s="283"/>
      <c r="V37" s="287">
        <v>2.2450000000000001</v>
      </c>
      <c r="W37" s="283"/>
      <c r="X37" s="211">
        <v>2.2450000000000001</v>
      </c>
      <c r="Y37" s="282" t="e">
        <f ca="1">_xll.qlSimpleQuoteSetValue(ISERROR(F37),E37,X37/100)</f>
        <v>#NAME?</v>
      </c>
      <c r="Z37" s="281"/>
    </row>
    <row r="38" spans="1:26" x14ac:dyDescent="0.25">
      <c r="A38" s="66"/>
      <c r="B38" s="285"/>
      <c r="C38" s="286" t="s">
        <v>103</v>
      </c>
      <c r="D38" s="285" t="s">
        <v>25</v>
      </c>
      <c r="E38" s="272" t="str">
        <f t="shared" si="0"/>
        <v>GBP40YOIS_Quote</v>
      </c>
      <c r="F38" s="272" t="e">
        <f ca="1">_xll.qlSimpleQuote(Trigger,E38,ObjectOverwrite,Permanent,RateTickValue)</f>
        <v>#NAME?</v>
      </c>
      <c r="G38" s="271"/>
      <c r="H38" s="270"/>
      <c r="I38" s="268"/>
      <c r="J38" s="15"/>
      <c r="K38" s="23" t="s">
        <v>103</v>
      </c>
      <c r="L38" s="22"/>
      <c r="M38" s="22" t="s">
        <v>25</v>
      </c>
      <c r="N38" s="21" t="str">
        <f t="shared" si="1"/>
        <v>GBP40YOIS</v>
      </c>
      <c r="O38" s="21" t="str">
        <v>GBP40YOIS=ICAP</v>
      </c>
      <c r="P38" s="17">
        <v>2.1387499999999999</v>
      </c>
      <c r="Q38" s="17">
        <v>2.2687499999999998</v>
      </c>
      <c r="R38" s="17">
        <v>0</v>
      </c>
      <c r="S38" s="17">
        <v>0</v>
      </c>
      <c r="T38" s="17" t="e">
        <f ca="1">_xll.qlMidEquivalent(,$P38,$Q38,$R38,$S38)</f>
        <v>#NAME?</v>
      </c>
      <c r="U38" s="283"/>
      <c r="V38" s="287">
        <v>2.2050000000000001</v>
      </c>
      <c r="W38" s="283"/>
      <c r="X38" s="211">
        <v>2.2050000000000001</v>
      </c>
      <c r="Y38" s="282" t="e">
        <f ca="1">_xll.qlSimpleQuoteSetValue(ISERROR(F38),E38,X38/100)</f>
        <v>#NAME?</v>
      </c>
      <c r="Z38" s="281"/>
    </row>
    <row r="39" spans="1:26" x14ac:dyDescent="0.25">
      <c r="A39" s="66"/>
      <c r="B39" s="285"/>
      <c r="C39" s="286" t="s">
        <v>102</v>
      </c>
      <c r="D39" s="285" t="s">
        <v>25</v>
      </c>
      <c r="E39" s="272" t="str">
        <f t="shared" si="0"/>
        <v>GBP50YOIS_Quote</v>
      </c>
      <c r="F39" s="272" t="e">
        <f ca="1">_xll.qlSimpleQuote(Trigger,E39,ObjectOverwrite,Permanent,RateTickValue)</f>
        <v>#NAME?</v>
      </c>
      <c r="G39" s="271"/>
      <c r="H39" s="270"/>
      <c r="I39" s="268"/>
      <c r="J39" s="15"/>
      <c r="K39" s="23" t="s">
        <v>102</v>
      </c>
      <c r="L39" s="22"/>
      <c r="M39" s="22" t="s">
        <v>25</v>
      </c>
      <c r="N39" s="21" t="str">
        <f t="shared" si="1"/>
        <v>GBP50YOIS</v>
      </c>
      <c r="O39" s="21" t="str">
        <v>GBP50YOIS=ICAP</v>
      </c>
      <c r="P39" s="17">
        <v>2.1112500000000001</v>
      </c>
      <c r="Q39" s="17">
        <v>2.24125</v>
      </c>
      <c r="R39" s="17">
        <v>0</v>
      </c>
      <c r="S39" s="17">
        <v>0</v>
      </c>
      <c r="T39" s="17" t="e">
        <f ca="1">_xll.qlMidEquivalent(,$P39,$Q39,$R39,$S39)</f>
        <v>#NAME?</v>
      </c>
      <c r="U39" s="283"/>
      <c r="V39" s="287">
        <v>2.17875</v>
      </c>
      <c r="W39" s="283"/>
      <c r="X39" s="211">
        <v>2.17875</v>
      </c>
      <c r="Y39" s="282" t="e">
        <f ca="1">_xll.qlSimpleQuoteSetValue(ISERROR(F39),E39,X39/100)</f>
        <v>#NAME?</v>
      </c>
      <c r="Z39" s="281"/>
    </row>
    <row r="40" spans="1:26" x14ac:dyDescent="0.25">
      <c r="A40" s="66"/>
      <c r="B40" s="285"/>
      <c r="C40" s="286" t="s">
        <v>101</v>
      </c>
      <c r="D40" s="285" t="s">
        <v>25</v>
      </c>
      <c r="E40" s="272" t="str">
        <f t="shared" si="0"/>
        <v>GBP60YOIS_Quote</v>
      </c>
      <c r="F40" s="272" t="e">
        <f ca="1">_xll.qlSimpleQuote(Trigger,E40,ObjectOverwrite,Permanent,RateTickValue)</f>
        <v>#NAME?</v>
      </c>
      <c r="G40" s="271"/>
      <c r="H40" s="270"/>
      <c r="I40" s="268"/>
      <c r="J40" s="15"/>
      <c r="K40" s="14" t="s">
        <v>101</v>
      </c>
      <c r="L40" s="22"/>
      <c r="M40" s="22" t="s">
        <v>25</v>
      </c>
      <c r="N40" s="21" t="str">
        <f t="shared" si="1"/>
        <v>GBP60YOIS</v>
      </c>
      <c r="O40" s="21" t="str">
        <v>GBP60YOIS=ICAP</v>
      </c>
      <c r="P40" s="17">
        <v>2.1175000000000002</v>
      </c>
      <c r="Q40" s="17">
        <v>2.2475000000000001</v>
      </c>
      <c r="R40" s="17">
        <v>0</v>
      </c>
      <c r="S40" s="17">
        <v>0</v>
      </c>
      <c r="T40" s="17" t="e">
        <f ca="1">_xll.qlMidEquivalent(,$P40,$Q40,$R40,$S40)</f>
        <v>#NAME?</v>
      </c>
      <c r="U40" s="283"/>
      <c r="V40" s="284">
        <v>2.1850000000000001</v>
      </c>
      <c r="W40" s="283"/>
      <c r="X40" s="202">
        <v>2.1850000000000001</v>
      </c>
      <c r="Y40" s="282" t="e">
        <f ca="1">_xll.qlSimpleQuoteSetValue(ISERROR(F40),E40,X40/100)</f>
        <v>#NAME?</v>
      </c>
      <c r="Z40" s="281"/>
    </row>
    <row r="41" spans="1:26" ht="14.25" thickBot="1" x14ac:dyDescent="0.3">
      <c r="A41" s="66"/>
      <c r="B41" s="279"/>
      <c r="C41" s="280"/>
      <c r="D41" s="279"/>
      <c r="E41" s="278"/>
      <c r="F41" s="278"/>
      <c r="G41" s="277"/>
      <c r="H41" s="59"/>
      <c r="I41" s="268"/>
      <c r="J41" s="4"/>
      <c r="K41" s="276"/>
      <c r="L41" s="276"/>
      <c r="M41" s="276"/>
      <c r="N41" s="276"/>
      <c r="O41" s="276"/>
      <c r="P41" s="276"/>
      <c r="Q41" s="276"/>
      <c r="R41" s="276"/>
      <c r="S41" s="276"/>
      <c r="T41" s="276"/>
      <c r="U41" s="3"/>
      <c r="V41" s="276"/>
      <c r="W41" s="3"/>
      <c r="X41" s="276"/>
      <c r="Y41" s="276"/>
      <c r="Z41" s="2"/>
    </row>
    <row r="42" spans="1:26" x14ac:dyDescent="0.25">
      <c r="A42" s="66"/>
      <c r="B42" s="273" t="s">
        <v>26</v>
      </c>
      <c r="C42" s="274" t="s">
        <v>170</v>
      </c>
      <c r="D42" s="273" t="s">
        <v>25</v>
      </c>
      <c r="E42" s="275" t="str">
        <f t="shared" ref="E42:E77" si="2">Currency&amp;$B42&amp;$C42&amp;$D42&amp;QuoteSuffix</f>
        <v>GBPMPCJAN11OIS_Quote</v>
      </c>
      <c r="F42" s="275" t="e">
        <f ca="1">_xll.qlSimpleQuote(Trigger,E42,ObjectOverwrite,Permanent,RateTickValue)</f>
        <v>#NAME?</v>
      </c>
      <c r="G42" s="271" t="s">
        <v>146</v>
      </c>
      <c r="H42" s="270"/>
      <c r="I42" s="268"/>
    </row>
    <row r="43" spans="1:26" x14ac:dyDescent="0.25">
      <c r="A43" s="66"/>
      <c r="B43" s="273" t="s">
        <v>26</v>
      </c>
      <c r="C43" s="274" t="s">
        <v>169</v>
      </c>
      <c r="D43" s="273" t="s">
        <v>25</v>
      </c>
      <c r="E43" s="272" t="str">
        <f t="shared" si="2"/>
        <v>GBPMPCFEB11OIS_Quote</v>
      </c>
      <c r="F43" s="272" t="e">
        <f ca="1">_xll.qlSimpleQuote(Trigger,E43,ObjectOverwrite,Permanent,RateTickValue)</f>
        <v>#NAME?</v>
      </c>
      <c r="G43" s="271" t="s">
        <v>146</v>
      </c>
      <c r="H43" s="270"/>
      <c r="I43" s="268"/>
    </row>
    <row r="44" spans="1:26" x14ac:dyDescent="0.25">
      <c r="A44" s="66"/>
      <c r="B44" s="273" t="s">
        <v>26</v>
      </c>
      <c r="C44" s="274" t="s">
        <v>168</v>
      </c>
      <c r="D44" s="273" t="s">
        <v>25</v>
      </c>
      <c r="E44" s="272" t="str">
        <f t="shared" si="2"/>
        <v>GBPMPCMAR11OIS_Quote</v>
      </c>
      <c r="F44" s="272" t="e">
        <f ca="1">_xll.qlSimpleQuote(Trigger,E44,ObjectOverwrite,Permanent,RateTickValue)</f>
        <v>#NAME?</v>
      </c>
      <c r="G44" s="271" t="s">
        <v>146</v>
      </c>
      <c r="H44" s="270"/>
      <c r="I44" s="268"/>
    </row>
    <row r="45" spans="1:26" x14ac:dyDescent="0.25">
      <c r="A45" s="66"/>
      <c r="B45" s="273" t="s">
        <v>26</v>
      </c>
      <c r="C45" s="274" t="s">
        <v>167</v>
      </c>
      <c r="D45" s="273" t="s">
        <v>25</v>
      </c>
      <c r="E45" s="272" t="str">
        <f t="shared" si="2"/>
        <v>GBPMPCAPR11OIS_Quote</v>
      </c>
      <c r="F45" s="272" t="e">
        <f ca="1">_xll.qlSimpleQuote(Trigger,E45,ObjectOverwrite,Permanent,RateTickValue)</f>
        <v>#NAME?</v>
      </c>
      <c r="G45" s="271" t="s">
        <v>146</v>
      </c>
      <c r="H45" s="270"/>
      <c r="I45" s="268"/>
    </row>
    <row r="46" spans="1:26" x14ac:dyDescent="0.25">
      <c r="A46" s="66"/>
      <c r="B46" s="273" t="s">
        <v>26</v>
      </c>
      <c r="C46" s="274" t="s">
        <v>166</v>
      </c>
      <c r="D46" s="273" t="s">
        <v>25</v>
      </c>
      <c r="E46" s="272" t="str">
        <f t="shared" si="2"/>
        <v>GBPMPCMAY11OIS_Quote</v>
      </c>
      <c r="F46" s="272" t="e">
        <f ca="1">_xll.qlSimpleQuote(Trigger,E46,ObjectOverwrite,Permanent,RateTickValue)</f>
        <v>#NAME?</v>
      </c>
      <c r="G46" s="271" t="s">
        <v>146</v>
      </c>
      <c r="H46" s="270"/>
      <c r="I46" s="268"/>
    </row>
    <row r="47" spans="1:26" x14ac:dyDescent="0.25">
      <c r="A47" s="66"/>
      <c r="B47" s="273" t="s">
        <v>26</v>
      </c>
      <c r="C47" s="274" t="s">
        <v>165</v>
      </c>
      <c r="D47" s="273" t="s">
        <v>25</v>
      </c>
      <c r="E47" s="272" t="str">
        <f t="shared" si="2"/>
        <v>GBPMPCJUN11OIS_Quote</v>
      </c>
      <c r="F47" s="272" t="e">
        <f ca="1">_xll.qlSimpleQuote(Trigger,E47,ObjectOverwrite,Permanent,RateTickValue)</f>
        <v>#NAME?</v>
      </c>
      <c r="G47" s="271" t="s">
        <v>146</v>
      </c>
      <c r="H47" s="270"/>
      <c r="I47" s="268"/>
    </row>
    <row r="48" spans="1:26" x14ac:dyDescent="0.25">
      <c r="A48" s="66"/>
      <c r="B48" s="273" t="s">
        <v>26</v>
      </c>
      <c r="C48" s="274" t="s">
        <v>164</v>
      </c>
      <c r="D48" s="273" t="s">
        <v>25</v>
      </c>
      <c r="E48" s="272" t="str">
        <f t="shared" si="2"/>
        <v>GBPMPCJUL11OIS_Quote</v>
      </c>
      <c r="F48" s="272" t="e">
        <f ca="1">_xll.qlSimpleQuote(Trigger,E48,ObjectOverwrite,Permanent,RateTickValue)</f>
        <v>#NAME?</v>
      </c>
      <c r="G48" s="271" t="s">
        <v>146</v>
      </c>
      <c r="H48" s="270"/>
      <c r="I48" s="268"/>
    </row>
    <row r="49" spans="1:9" x14ac:dyDescent="0.25">
      <c r="A49" s="66"/>
      <c r="B49" s="273" t="s">
        <v>26</v>
      </c>
      <c r="C49" s="274" t="s">
        <v>163</v>
      </c>
      <c r="D49" s="273" t="s">
        <v>25</v>
      </c>
      <c r="E49" s="272" t="str">
        <f t="shared" si="2"/>
        <v>GBPMPCAUG11OIS_Quote</v>
      </c>
      <c r="F49" s="272" t="e">
        <f ca="1">_xll.qlSimpleQuote(Trigger,E49,ObjectOverwrite,Permanent,RateTickValue)</f>
        <v>#NAME?</v>
      </c>
      <c r="G49" s="271" t="s">
        <v>146</v>
      </c>
      <c r="H49" s="270"/>
      <c r="I49" s="268"/>
    </row>
    <row r="50" spans="1:9" x14ac:dyDescent="0.25">
      <c r="A50" s="66"/>
      <c r="B50" s="273" t="s">
        <v>26</v>
      </c>
      <c r="C50" s="274" t="s">
        <v>162</v>
      </c>
      <c r="D50" s="273" t="s">
        <v>25</v>
      </c>
      <c r="E50" s="272" t="str">
        <f t="shared" si="2"/>
        <v>GBPMPCSEP11OIS_Quote</v>
      </c>
      <c r="F50" s="272" t="e">
        <f ca="1">_xll.qlSimpleQuote(Trigger,E50,ObjectOverwrite,Permanent,RateTickValue)</f>
        <v>#NAME?</v>
      </c>
      <c r="G50" s="271" t="s">
        <v>146</v>
      </c>
      <c r="H50" s="270"/>
      <c r="I50" s="268"/>
    </row>
    <row r="51" spans="1:9" x14ac:dyDescent="0.25">
      <c r="A51" s="66"/>
      <c r="B51" s="273" t="s">
        <v>26</v>
      </c>
      <c r="C51" s="274" t="s">
        <v>161</v>
      </c>
      <c r="D51" s="273" t="s">
        <v>25</v>
      </c>
      <c r="E51" s="272" t="str">
        <f t="shared" si="2"/>
        <v>GBPMPCOCT11OIS_Quote</v>
      </c>
      <c r="F51" s="272" t="e">
        <f ca="1">_xll.qlSimpleQuote(Trigger,E51,ObjectOverwrite,Permanent,RateTickValue)</f>
        <v>#NAME?</v>
      </c>
      <c r="G51" s="271" t="s">
        <v>146</v>
      </c>
      <c r="H51" s="270"/>
      <c r="I51" s="268"/>
    </row>
    <row r="52" spans="1:9" x14ac:dyDescent="0.25">
      <c r="A52" s="66"/>
      <c r="B52" s="273" t="s">
        <v>26</v>
      </c>
      <c r="C52" s="274" t="s">
        <v>160</v>
      </c>
      <c r="D52" s="273" t="s">
        <v>25</v>
      </c>
      <c r="E52" s="272" t="str">
        <f t="shared" si="2"/>
        <v>GBPMPCNOV11OIS_Quote</v>
      </c>
      <c r="F52" s="272" t="e">
        <f ca="1">_xll.qlSimpleQuote(Trigger,E52,ObjectOverwrite,Permanent,RateTickValue)</f>
        <v>#NAME?</v>
      </c>
      <c r="G52" s="271" t="s">
        <v>146</v>
      </c>
      <c r="H52" s="270"/>
      <c r="I52" s="268"/>
    </row>
    <row r="53" spans="1:9" x14ac:dyDescent="0.25">
      <c r="A53" s="66"/>
      <c r="B53" s="273" t="s">
        <v>26</v>
      </c>
      <c r="C53" s="274" t="s">
        <v>159</v>
      </c>
      <c r="D53" s="273" t="s">
        <v>25</v>
      </c>
      <c r="E53" s="272" t="str">
        <f t="shared" si="2"/>
        <v>GBPMPCDEC11OIS_Quote</v>
      </c>
      <c r="F53" s="272" t="e">
        <f ca="1">_xll.qlSimpleQuote(Trigger,E53,ObjectOverwrite,Permanent,RateTickValue)</f>
        <v>#NAME?</v>
      </c>
      <c r="G53" s="271" t="s">
        <v>146</v>
      </c>
      <c r="H53" s="270"/>
      <c r="I53" s="268"/>
    </row>
    <row r="54" spans="1:9" x14ac:dyDescent="0.25">
      <c r="A54" s="66"/>
      <c r="B54" s="273" t="s">
        <v>26</v>
      </c>
      <c r="C54" s="274" t="s">
        <v>158</v>
      </c>
      <c r="D54" s="273" t="s">
        <v>25</v>
      </c>
      <c r="E54" s="272" t="str">
        <f t="shared" si="2"/>
        <v>GBPMPCJAN12OIS_Quote</v>
      </c>
      <c r="F54" s="272" t="e">
        <f ca="1">_xll.qlSimpleQuote(Trigger,E54,ObjectOverwrite,Permanent,RateTickValue)</f>
        <v>#NAME?</v>
      </c>
      <c r="G54" s="271" t="s">
        <v>146</v>
      </c>
      <c r="H54" s="270"/>
      <c r="I54" s="268"/>
    </row>
    <row r="55" spans="1:9" x14ac:dyDescent="0.25">
      <c r="A55" s="66"/>
      <c r="B55" s="273" t="s">
        <v>26</v>
      </c>
      <c r="C55" s="274" t="s">
        <v>157</v>
      </c>
      <c r="D55" s="273" t="s">
        <v>25</v>
      </c>
      <c r="E55" s="272" t="str">
        <f t="shared" si="2"/>
        <v>GBPMPCFEB12OIS_Quote</v>
      </c>
      <c r="F55" s="272" t="e">
        <f ca="1">_xll.qlSimpleQuote(Trigger,E55,ObjectOverwrite,Permanent,RateTickValue)</f>
        <v>#NAME?</v>
      </c>
      <c r="G55" s="271" t="s">
        <v>146</v>
      </c>
      <c r="H55" s="270"/>
      <c r="I55" s="268"/>
    </row>
    <row r="56" spans="1:9" x14ac:dyDescent="0.25">
      <c r="A56" s="66"/>
      <c r="B56" s="273" t="s">
        <v>26</v>
      </c>
      <c r="C56" s="274" t="s">
        <v>156</v>
      </c>
      <c r="D56" s="273" t="s">
        <v>25</v>
      </c>
      <c r="E56" s="272" t="str">
        <f t="shared" si="2"/>
        <v>GBPMPCMAR12OIS_Quote</v>
      </c>
      <c r="F56" s="272" t="e">
        <f ca="1">_xll.qlSimpleQuote(Trigger,E56,ObjectOverwrite,Permanent,RateTickValue)</f>
        <v>#NAME?</v>
      </c>
      <c r="G56" s="271" t="s">
        <v>146</v>
      </c>
      <c r="H56" s="270"/>
      <c r="I56" s="268"/>
    </row>
    <row r="57" spans="1:9" x14ac:dyDescent="0.25">
      <c r="A57" s="66"/>
      <c r="B57" s="273" t="s">
        <v>26</v>
      </c>
      <c r="C57" s="274" t="s">
        <v>155</v>
      </c>
      <c r="D57" s="273" t="s">
        <v>25</v>
      </c>
      <c r="E57" s="272" t="str">
        <f t="shared" si="2"/>
        <v>GBPMPCAPR12OIS_Quote</v>
      </c>
      <c r="F57" s="272" t="e">
        <f ca="1">_xll.qlSimpleQuote(Trigger,E57,ObjectOverwrite,Permanent,RateTickValue)</f>
        <v>#NAME?</v>
      </c>
      <c r="G57" s="271" t="s">
        <v>146</v>
      </c>
      <c r="H57" s="270"/>
      <c r="I57" s="268"/>
    </row>
    <row r="58" spans="1:9" x14ac:dyDescent="0.25">
      <c r="A58" s="66"/>
      <c r="B58" s="273" t="s">
        <v>26</v>
      </c>
      <c r="C58" s="274" t="s">
        <v>154</v>
      </c>
      <c r="D58" s="273" t="s">
        <v>25</v>
      </c>
      <c r="E58" s="272" t="str">
        <f t="shared" si="2"/>
        <v>GBPMPCMAY12OIS_Quote</v>
      </c>
      <c r="F58" s="272" t="e">
        <f ca="1">_xll.qlSimpleQuote(Trigger,E58,ObjectOverwrite,Permanent,RateTickValue)</f>
        <v>#NAME?</v>
      </c>
      <c r="G58" s="271" t="s">
        <v>146</v>
      </c>
      <c r="H58" s="270"/>
      <c r="I58" s="268"/>
    </row>
    <row r="59" spans="1:9" x14ac:dyDescent="0.25">
      <c r="A59" s="66"/>
      <c r="B59" s="273" t="s">
        <v>26</v>
      </c>
      <c r="C59" s="274" t="s">
        <v>153</v>
      </c>
      <c r="D59" s="273" t="s">
        <v>25</v>
      </c>
      <c r="E59" s="272" t="str">
        <f t="shared" si="2"/>
        <v>GBPMPCJUN12OIS_Quote</v>
      </c>
      <c r="F59" s="272" t="e">
        <f ca="1">_xll.qlSimpleQuote(Trigger,E59,ObjectOverwrite,Permanent,RateTickValue)</f>
        <v>#NAME?</v>
      </c>
      <c r="G59" s="271" t="s">
        <v>146</v>
      </c>
      <c r="H59" s="270"/>
      <c r="I59" s="268"/>
    </row>
    <row r="60" spans="1:9" x14ac:dyDescent="0.25">
      <c r="A60" s="66"/>
      <c r="B60" s="273" t="s">
        <v>26</v>
      </c>
      <c r="C60" s="274" t="s">
        <v>152</v>
      </c>
      <c r="D60" s="273" t="s">
        <v>25</v>
      </c>
      <c r="E60" s="272" t="str">
        <f t="shared" si="2"/>
        <v>GBPMPCJUL12OIS_Quote</v>
      </c>
      <c r="F60" s="272" t="e">
        <f ca="1">_xll.qlSimpleQuote(Trigger,E60,ObjectOverwrite,Permanent,RateTickValue)</f>
        <v>#NAME?</v>
      </c>
      <c r="G60" s="271" t="s">
        <v>146</v>
      </c>
      <c r="H60" s="270"/>
      <c r="I60" s="268"/>
    </row>
    <row r="61" spans="1:9" x14ac:dyDescent="0.25">
      <c r="A61" s="66"/>
      <c r="B61" s="273" t="s">
        <v>26</v>
      </c>
      <c r="C61" s="274" t="s">
        <v>151</v>
      </c>
      <c r="D61" s="273" t="s">
        <v>25</v>
      </c>
      <c r="E61" s="272" t="str">
        <f t="shared" si="2"/>
        <v>GBPMPCAUG12OIS_Quote</v>
      </c>
      <c r="F61" s="272" t="e">
        <f ca="1">_xll.qlSimpleQuote(Trigger,E61,ObjectOverwrite,Permanent,RateTickValue)</f>
        <v>#NAME?</v>
      </c>
      <c r="G61" s="271" t="s">
        <v>146</v>
      </c>
      <c r="H61" s="270"/>
      <c r="I61" s="268"/>
    </row>
    <row r="62" spans="1:9" x14ac:dyDescent="0.25">
      <c r="A62" s="66"/>
      <c r="B62" s="273" t="s">
        <v>26</v>
      </c>
      <c r="C62" s="274" t="s">
        <v>150</v>
      </c>
      <c r="D62" s="273" t="s">
        <v>25</v>
      </c>
      <c r="E62" s="272" t="str">
        <f t="shared" si="2"/>
        <v>GBPMPCSEP12OIS_Quote</v>
      </c>
      <c r="F62" s="272" t="e">
        <f ca="1">_xll.qlSimpleQuote(Trigger,E62,ObjectOverwrite,Permanent,RateTickValue)</f>
        <v>#NAME?</v>
      </c>
      <c r="G62" s="271" t="s">
        <v>146</v>
      </c>
      <c r="H62" s="270"/>
      <c r="I62" s="268"/>
    </row>
    <row r="63" spans="1:9" x14ac:dyDescent="0.25">
      <c r="A63" s="66"/>
      <c r="B63" s="273" t="s">
        <v>26</v>
      </c>
      <c r="C63" s="274" t="s">
        <v>149</v>
      </c>
      <c r="D63" s="273" t="s">
        <v>25</v>
      </c>
      <c r="E63" s="272" t="str">
        <f t="shared" si="2"/>
        <v>GBPMPCOCT12OIS_Quote</v>
      </c>
      <c r="F63" s="272" t="e">
        <f ca="1">_xll.qlSimpleQuote(Trigger,E63,ObjectOverwrite,Permanent,RateTickValue)</f>
        <v>#NAME?</v>
      </c>
      <c r="G63" s="271" t="s">
        <v>146</v>
      </c>
      <c r="H63" s="270"/>
      <c r="I63" s="268"/>
    </row>
    <row r="64" spans="1:9" x14ac:dyDescent="0.25">
      <c r="A64" s="66"/>
      <c r="B64" s="273" t="s">
        <v>26</v>
      </c>
      <c r="C64" s="274" t="s">
        <v>148</v>
      </c>
      <c r="D64" s="273" t="s">
        <v>25</v>
      </c>
      <c r="E64" s="272" t="str">
        <f t="shared" si="2"/>
        <v>GBPMPCNOV12OIS_Quote</v>
      </c>
      <c r="F64" s="272" t="e">
        <f ca="1">_xll.qlSimpleQuote(Trigger,E64,ObjectOverwrite,Permanent,RateTickValue)</f>
        <v>#NAME?</v>
      </c>
      <c r="G64" s="271" t="s">
        <v>146</v>
      </c>
      <c r="H64" s="270"/>
      <c r="I64" s="268"/>
    </row>
    <row r="65" spans="1:9" x14ac:dyDescent="0.25">
      <c r="A65" s="66"/>
      <c r="B65" s="273" t="s">
        <v>26</v>
      </c>
      <c r="C65" s="274" t="s">
        <v>147</v>
      </c>
      <c r="D65" s="273" t="s">
        <v>25</v>
      </c>
      <c r="E65" s="272" t="str">
        <f t="shared" si="2"/>
        <v>GBPMPCDEC12OIS_Quote</v>
      </c>
      <c r="F65" s="272" t="e">
        <f ca="1">_xll.qlSimpleQuote(Trigger,E65,ObjectOverwrite,Permanent,RateTickValue)</f>
        <v>#NAME?</v>
      </c>
      <c r="G65" s="271" t="s">
        <v>146</v>
      </c>
      <c r="H65" s="270"/>
      <c r="I65" s="268"/>
    </row>
    <row r="66" spans="1:9" x14ac:dyDescent="0.25">
      <c r="A66" s="66"/>
      <c r="B66" s="273" t="s">
        <v>26</v>
      </c>
      <c r="C66" s="274" t="e">
        <v>#NUM!</v>
      </c>
      <c r="D66" s="273" t="s">
        <v>25</v>
      </c>
      <c r="E66" s="272" t="e">
        <f t="shared" si="2"/>
        <v>#NUM!</v>
      </c>
      <c r="F66" s="272" t="e">
        <f ca="1">_xll.qlSimpleQuote(Trigger,E66,ObjectOverwrite,Permanent,RateTickValue)</f>
        <v>#NAME?</v>
      </c>
      <c r="G66" s="271" t="s">
        <v>146</v>
      </c>
      <c r="H66" s="270"/>
      <c r="I66" s="268"/>
    </row>
    <row r="67" spans="1:9" x14ac:dyDescent="0.25">
      <c r="A67" s="66"/>
      <c r="B67" s="273" t="s">
        <v>26</v>
      </c>
      <c r="C67" s="274" t="e">
        <v>#NUM!</v>
      </c>
      <c r="D67" s="273" t="s">
        <v>25</v>
      </c>
      <c r="E67" s="272" t="e">
        <f t="shared" si="2"/>
        <v>#NUM!</v>
      </c>
      <c r="F67" s="272" t="e">
        <f ca="1">_xll.qlSimpleQuote(Trigger,E67,ObjectOverwrite,Permanent,RateTickValue)</f>
        <v>#NAME?</v>
      </c>
      <c r="G67" s="271" t="s">
        <v>146</v>
      </c>
      <c r="H67" s="270"/>
      <c r="I67" s="268"/>
    </row>
    <row r="68" spans="1:9" x14ac:dyDescent="0.25">
      <c r="A68" s="66"/>
      <c r="B68" s="273" t="s">
        <v>26</v>
      </c>
      <c r="C68" s="274" t="e">
        <v>#NUM!</v>
      </c>
      <c r="D68" s="273" t="s">
        <v>25</v>
      </c>
      <c r="E68" s="272" t="e">
        <f t="shared" si="2"/>
        <v>#NUM!</v>
      </c>
      <c r="F68" s="272" t="e">
        <f ca="1">_xll.qlSimpleQuote(Trigger,E68,ObjectOverwrite,Permanent,RateTickValue)</f>
        <v>#NAME?</v>
      </c>
      <c r="G68" s="271" t="s">
        <v>146</v>
      </c>
      <c r="H68" s="270"/>
      <c r="I68" s="268"/>
    </row>
    <row r="69" spans="1:9" x14ac:dyDescent="0.25">
      <c r="A69" s="66"/>
      <c r="B69" s="273" t="s">
        <v>26</v>
      </c>
      <c r="C69" s="274" t="e">
        <v>#NUM!</v>
      </c>
      <c r="D69" s="273" t="s">
        <v>25</v>
      </c>
      <c r="E69" s="272" t="e">
        <f t="shared" si="2"/>
        <v>#NUM!</v>
      </c>
      <c r="F69" s="272" t="e">
        <f ca="1">_xll.qlSimpleQuote(Trigger,E69,ObjectOverwrite,Permanent,RateTickValue)</f>
        <v>#NAME?</v>
      </c>
      <c r="G69" s="271" t="s">
        <v>146</v>
      </c>
      <c r="H69" s="270"/>
      <c r="I69" s="268"/>
    </row>
    <row r="70" spans="1:9" x14ac:dyDescent="0.25">
      <c r="A70" s="66"/>
      <c r="B70" s="273" t="s">
        <v>26</v>
      </c>
      <c r="C70" s="274" t="e">
        <v>#NUM!</v>
      </c>
      <c r="D70" s="273" t="s">
        <v>25</v>
      </c>
      <c r="E70" s="272" t="e">
        <f t="shared" si="2"/>
        <v>#NUM!</v>
      </c>
      <c r="F70" s="272" t="e">
        <f ca="1">_xll.qlSimpleQuote(Trigger,E70,ObjectOverwrite,Permanent,RateTickValue)</f>
        <v>#NAME?</v>
      </c>
      <c r="G70" s="271" t="s">
        <v>146</v>
      </c>
      <c r="H70" s="270"/>
      <c r="I70" s="268"/>
    </row>
    <row r="71" spans="1:9" x14ac:dyDescent="0.25">
      <c r="A71" s="66"/>
      <c r="B71" s="273" t="s">
        <v>26</v>
      </c>
      <c r="C71" s="274" t="e">
        <v>#NUM!</v>
      </c>
      <c r="D71" s="273" t="s">
        <v>25</v>
      </c>
      <c r="E71" s="272" t="e">
        <f t="shared" si="2"/>
        <v>#NUM!</v>
      </c>
      <c r="F71" s="272" t="e">
        <f ca="1">_xll.qlSimpleQuote(Trigger,E71,ObjectOverwrite,Permanent,RateTickValue)</f>
        <v>#NAME?</v>
      </c>
      <c r="G71" s="271" t="s">
        <v>146</v>
      </c>
      <c r="H71" s="270"/>
      <c r="I71" s="268"/>
    </row>
    <row r="72" spans="1:9" x14ac:dyDescent="0.25">
      <c r="A72" s="66"/>
      <c r="B72" s="273" t="s">
        <v>26</v>
      </c>
      <c r="C72" s="274" t="e">
        <v>#NUM!</v>
      </c>
      <c r="D72" s="273" t="s">
        <v>25</v>
      </c>
      <c r="E72" s="272" t="e">
        <f t="shared" si="2"/>
        <v>#NUM!</v>
      </c>
      <c r="F72" s="272" t="e">
        <f ca="1">_xll.qlSimpleQuote(Trigger,E72,ObjectOverwrite,Permanent,RateTickValue)</f>
        <v>#NAME?</v>
      </c>
      <c r="G72" s="271" t="s">
        <v>146</v>
      </c>
      <c r="H72" s="270"/>
      <c r="I72" s="268"/>
    </row>
    <row r="73" spans="1:9" x14ac:dyDescent="0.25">
      <c r="A73" s="66"/>
      <c r="B73" s="273" t="s">
        <v>26</v>
      </c>
      <c r="C73" s="274" t="e">
        <v>#NUM!</v>
      </c>
      <c r="D73" s="273" t="s">
        <v>25</v>
      </c>
      <c r="E73" s="272" t="e">
        <f t="shared" si="2"/>
        <v>#NUM!</v>
      </c>
      <c r="F73" s="272" t="e">
        <f ca="1">_xll.qlSimpleQuote(Trigger,E73,ObjectOverwrite,Permanent,RateTickValue)</f>
        <v>#NAME?</v>
      </c>
      <c r="G73" s="271" t="s">
        <v>146</v>
      </c>
      <c r="H73" s="270"/>
      <c r="I73" s="268"/>
    </row>
    <row r="74" spans="1:9" x14ac:dyDescent="0.25">
      <c r="A74" s="66"/>
      <c r="B74" s="273" t="s">
        <v>26</v>
      </c>
      <c r="C74" s="274" t="e">
        <v>#NUM!</v>
      </c>
      <c r="D74" s="273" t="s">
        <v>25</v>
      </c>
      <c r="E74" s="272" t="e">
        <f t="shared" si="2"/>
        <v>#NUM!</v>
      </c>
      <c r="F74" s="272" t="e">
        <f ca="1">_xll.qlSimpleQuote(Trigger,E74,ObjectOverwrite,Permanent,RateTickValue)</f>
        <v>#NAME?</v>
      </c>
      <c r="G74" s="271" t="s">
        <v>146</v>
      </c>
      <c r="H74" s="270"/>
      <c r="I74" s="268"/>
    </row>
    <row r="75" spans="1:9" x14ac:dyDescent="0.25">
      <c r="A75" s="66"/>
      <c r="B75" s="273" t="s">
        <v>26</v>
      </c>
      <c r="C75" s="274" t="e">
        <v>#NUM!</v>
      </c>
      <c r="D75" s="273" t="s">
        <v>25</v>
      </c>
      <c r="E75" s="272" t="e">
        <f t="shared" si="2"/>
        <v>#NUM!</v>
      </c>
      <c r="F75" s="272" t="e">
        <f ca="1">_xll.qlSimpleQuote(Trigger,E75,ObjectOverwrite,Permanent,RateTickValue)</f>
        <v>#NAME?</v>
      </c>
      <c r="G75" s="271" t="s">
        <v>146</v>
      </c>
      <c r="H75" s="270"/>
      <c r="I75" s="268"/>
    </row>
    <row r="76" spans="1:9" x14ac:dyDescent="0.25">
      <c r="A76" s="66"/>
      <c r="B76" s="273" t="s">
        <v>26</v>
      </c>
      <c r="C76" s="274" t="e">
        <v>#NUM!</v>
      </c>
      <c r="D76" s="273" t="s">
        <v>25</v>
      </c>
      <c r="E76" s="272" t="e">
        <f t="shared" si="2"/>
        <v>#NUM!</v>
      </c>
      <c r="F76" s="272" t="e">
        <f ca="1">_xll.qlSimpleQuote(Trigger,E76,ObjectOverwrite,Permanent,RateTickValue)</f>
        <v>#NAME?</v>
      </c>
      <c r="G76" s="271" t="s">
        <v>146</v>
      </c>
      <c r="H76" s="270"/>
      <c r="I76" s="268"/>
    </row>
    <row r="77" spans="1:9" x14ac:dyDescent="0.25">
      <c r="A77" s="66"/>
      <c r="B77" s="273" t="s">
        <v>26</v>
      </c>
      <c r="C77" s="274" t="e">
        <v>#NUM!</v>
      </c>
      <c r="D77" s="273" t="s">
        <v>25</v>
      </c>
      <c r="E77" s="272" t="e">
        <f t="shared" si="2"/>
        <v>#NUM!</v>
      </c>
      <c r="F77" s="272" t="e">
        <f ca="1">_xll.qlSimpleQuote(Trigger,E77,ObjectOverwrite,Permanent,RateTickValue)</f>
        <v>#NAME?</v>
      </c>
      <c r="G77" s="271" t="s">
        <v>146</v>
      </c>
      <c r="H77" s="270"/>
      <c r="I77" s="268"/>
    </row>
    <row r="78" spans="1:9" ht="14.25" thickBot="1" x14ac:dyDescent="0.3">
      <c r="A78" s="54"/>
      <c r="B78" s="53"/>
      <c r="C78" s="53"/>
      <c r="D78" s="53"/>
      <c r="E78" s="53"/>
      <c r="F78" s="269"/>
      <c r="G78" s="269"/>
      <c r="H78" s="53"/>
      <c r="I78" s="268"/>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9"/>
  <sheetViews>
    <sheetView workbookViewId="0"/>
  </sheetViews>
  <sheetFormatPr defaultRowHeight="12.75" x14ac:dyDescent="0.2"/>
  <cols>
    <col min="1" max="1" width="2.7109375" style="237" customWidth="1"/>
    <col min="2" max="2" width="4.85546875" style="237" bestFit="1" customWidth="1"/>
    <col min="3" max="3" width="3" style="237" bestFit="1" customWidth="1"/>
    <col min="4" max="4" width="3.85546875" style="237" bestFit="1" customWidth="1"/>
    <col min="5" max="5" width="16.140625" style="237" bestFit="1" customWidth="1"/>
    <col min="6" max="6" width="18" style="260" bestFit="1" customWidth="1"/>
    <col min="7" max="7" width="38.28515625" style="237" customWidth="1"/>
    <col min="8" max="10" width="2.7109375" style="237" customWidth="1"/>
    <col min="11" max="11" width="9.140625" style="237"/>
    <col min="12" max="12" width="9.28515625" style="237" bestFit="1" customWidth="1"/>
    <col min="13" max="14" width="9.140625" style="237"/>
    <col min="15" max="15" width="12.7109375" style="237" bestFit="1" customWidth="1"/>
    <col min="16" max="18" width="9.28515625" style="237" bestFit="1" customWidth="1"/>
    <col min="19" max="19" width="10.42578125" style="237" customWidth="1"/>
    <col min="20" max="20" width="9.28515625" style="237" bestFit="1" customWidth="1"/>
    <col min="21" max="21" width="2.7109375" style="237" customWidth="1"/>
    <col min="22" max="22" width="9.28515625" style="237" bestFit="1" customWidth="1"/>
    <col min="23" max="23" width="2.7109375" style="237" customWidth="1"/>
    <col min="24" max="25" width="9.28515625" style="237" bestFit="1" customWidth="1"/>
    <col min="26" max="26" width="2.7109375" style="237" customWidth="1"/>
    <col min="27" max="16384" width="9.140625" style="237"/>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59" t="s">
        <v>23</v>
      </c>
      <c r="P2" s="9"/>
      <c r="Q2" s="9"/>
      <c r="R2" s="9"/>
      <c r="S2" s="9"/>
      <c r="T2" s="42"/>
      <c r="U2" s="9"/>
      <c r="V2" s="9"/>
      <c r="W2" s="9"/>
      <c r="X2" s="42"/>
      <c r="Y2" s="42"/>
      <c r="Z2" s="43"/>
    </row>
    <row r="3" spans="1:26" x14ac:dyDescent="0.2">
      <c r="A3" s="191"/>
      <c r="B3" s="48"/>
      <c r="C3" s="48"/>
      <c r="D3" s="48"/>
      <c r="E3" s="253"/>
      <c r="F3" s="266"/>
      <c r="G3" s="253"/>
      <c r="H3" s="47"/>
      <c r="J3" s="15"/>
      <c r="K3" s="9"/>
      <c r="L3" s="42"/>
      <c r="M3" s="42"/>
      <c r="N3" s="42"/>
      <c r="O3" s="42"/>
      <c r="P3" s="42"/>
      <c r="Q3" s="42"/>
      <c r="R3" s="42"/>
      <c r="S3" s="42"/>
      <c r="T3" s="42"/>
      <c r="U3" s="9"/>
      <c r="V3" s="9"/>
      <c r="W3" s="9"/>
      <c r="X3" s="42"/>
      <c r="Y3" s="41" t="e">
        <f ca="1">_xll.ohTrigger(Y5:Y15)</f>
        <v>#NAME?</v>
      </c>
      <c r="Z3" s="5"/>
    </row>
    <row r="4" spans="1:26" x14ac:dyDescent="0.2">
      <c r="A4" s="15"/>
      <c r="B4" s="257"/>
      <c r="C4" s="39"/>
      <c r="D4" s="189"/>
      <c r="E4" s="265" t="str">
        <f>Currency&amp;"_010_Sw"&amp;"1M.xml"</f>
        <v>GBP_010_Sw1M.xml</v>
      </c>
      <c r="F4" s="264" t="str">
        <f>IF(Serialize,_xll.ohObjectSave(F5:F15,SerializationPath&amp;E4,FileOverwrite,Serialize),"---")</f>
        <v>---</v>
      </c>
      <c r="G4" s="263" t="e">
        <f ca="1">_xll.ohRangeRetrieveError(F4)</f>
        <v>#NAME?</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v>2</v>
      </c>
      <c r="D5" s="256" t="s">
        <v>145</v>
      </c>
      <c r="E5" s="207" t="str">
        <f t="shared" ref="E5:E15" si="0">Currency&amp;$C5&amp;$D5&amp;$B5&amp;QuoteSuffix</f>
        <v>GBP2X1S_Quote</v>
      </c>
      <c r="F5" s="207" t="e">
        <f ca="1">_xll.qlSimpleQuote(Trigger,Currency&amp;$C5&amp;$D5&amp;$B5&amp;QuoteSuffix,ObjectOverwrite,Permanent,RateTickValue)</f>
        <v>#NAME?</v>
      </c>
      <c r="G5" s="262" t="e">
        <f ca="1">_xll.ohRangeRetrieveError(F5)</f>
        <v>#NAME?</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 ca="1">_xll.qlMidSafe(,$P5,$Q5)</f>
        <v>#NAME?</v>
      </c>
      <c r="U5" s="9"/>
      <c r="V5" s="19">
        <v>0.51124999999999998</v>
      </c>
      <c r="W5" s="9"/>
      <c r="X5" s="211">
        <f t="array" ref="X5:X15">QuoteStatic</f>
        <v>0.51124999999999998</v>
      </c>
      <c r="Y5" s="16" t="e">
        <f ca="1">_xll.qlSimpleQuoteSetValue(Trigger,F5,X5/100)</f>
        <v>#NAME?</v>
      </c>
      <c r="Z5" s="5"/>
    </row>
    <row r="6" spans="1:26" x14ac:dyDescent="0.2">
      <c r="A6" s="15"/>
      <c r="B6" s="240"/>
      <c r="C6" s="255">
        <v>3</v>
      </c>
      <c r="D6" s="173" t="s">
        <v>145</v>
      </c>
      <c r="E6" s="207" t="str">
        <f t="shared" si="0"/>
        <v>GBP3X1S_Quote</v>
      </c>
      <c r="F6" s="207" t="e">
        <f ca="1">_xll.qlSimpleQuote(Trigger,Currency&amp;$C6&amp;$D6&amp;$B6&amp;QuoteSuffix,ObjectOverwrite,Permanent,RateTickValue)</f>
        <v>#NAME?</v>
      </c>
      <c r="G6" s="261" t="e">
        <f ca="1">_xll.ohRangeRetrieveError(F6)</f>
        <v>#NAME?</v>
      </c>
      <c r="H6" s="43"/>
      <c r="J6" s="15"/>
      <c r="K6" s="18"/>
      <c r="L6" s="21">
        <v>3</v>
      </c>
      <c r="M6" s="21" t="s">
        <v>145</v>
      </c>
      <c r="N6" s="214" t="str">
        <f t="shared" si="1"/>
        <v>GBP3X1S</v>
      </c>
      <c r="O6" s="214" t="str">
        <v>GBP3X1S=ICAP</v>
      </c>
      <c r="P6" s="213">
        <v>0.46749999999999997</v>
      </c>
      <c r="Q6" s="213">
        <v>0.5675</v>
      </c>
      <c r="R6" s="213">
        <v>0</v>
      </c>
      <c r="S6" s="213">
        <v>0</v>
      </c>
      <c r="T6" s="212" t="e">
        <f ca="1">_xll.qlMidSafe(,$P6,$Q6)</f>
        <v>#NAME?</v>
      </c>
      <c r="U6" s="9"/>
      <c r="V6" s="19">
        <v>0.51749999999999996</v>
      </c>
      <c r="W6" s="9"/>
      <c r="X6" s="211">
        <v>0.51749999999999996</v>
      </c>
      <c r="Y6" s="16" t="e">
        <f ca="1">_xll.qlSimpleQuoteSetValue(Trigger,F6,X6/100)</f>
        <v>#NAME?</v>
      </c>
      <c r="Z6" s="5"/>
    </row>
    <row r="7" spans="1:26" x14ac:dyDescent="0.2">
      <c r="A7" s="15"/>
      <c r="B7" s="240"/>
      <c r="C7" s="255">
        <v>4</v>
      </c>
      <c r="D7" s="173" t="s">
        <v>145</v>
      </c>
      <c r="E7" s="207" t="str">
        <f t="shared" si="0"/>
        <v>GBP4X1S_Quote</v>
      </c>
      <c r="F7" s="207" t="e">
        <f ca="1">_xll.qlSimpleQuote(Trigger,Currency&amp;$C7&amp;$D7&amp;$B7&amp;QuoteSuffix,ObjectOverwrite,Permanent,RateTickValue)</f>
        <v>#NAME?</v>
      </c>
      <c r="G7" s="261" t="e">
        <f ca="1">_xll.ohRangeRetrieveError(F7)</f>
        <v>#NAME?</v>
      </c>
      <c r="H7" s="43"/>
      <c r="J7" s="15"/>
      <c r="K7" s="18"/>
      <c r="L7" s="21">
        <v>4</v>
      </c>
      <c r="M7" s="21" t="s">
        <v>145</v>
      </c>
      <c r="N7" s="214" t="str">
        <f t="shared" si="1"/>
        <v>GBP4X1S</v>
      </c>
      <c r="O7" s="214" t="str">
        <v>GBP4X1S=ICAP</v>
      </c>
      <c r="P7" s="213">
        <v>0.47750000000000004</v>
      </c>
      <c r="Q7" s="213">
        <v>0.57750000000000001</v>
      </c>
      <c r="R7" s="213">
        <v>0</v>
      </c>
      <c r="S7" s="213">
        <v>0</v>
      </c>
      <c r="T7" s="212" t="e">
        <f ca="1">_xll.qlMidSafe(,$P7,$Q7)</f>
        <v>#NAME?</v>
      </c>
      <c r="U7" s="9"/>
      <c r="V7" s="19">
        <v>0.52750000000000008</v>
      </c>
      <c r="W7" s="9"/>
      <c r="X7" s="211">
        <v>0.52750000000000008</v>
      </c>
      <c r="Y7" s="16" t="e">
        <f ca="1">_xll.qlSimpleQuoteSetValue(Trigger,F7,X7/100)</f>
        <v>#NAME?</v>
      </c>
      <c r="Z7" s="5"/>
    </row>
    <row r="8" spans="1:26" x14ac:dyDescent="0.2">
      <c r="A8" s="15"/>
      <c r="B8" s="240"/>
      <c r="C8" s="255">
        <v>5</v>
      </c>
      <c r="D8" s="173" t="s">
        <v>145</v>
      </c>
      <c r="E8" s="207" t="str">
        <f t="shared" si="0"/>
        <v>GBP5X1S_Quote</v>
      </c>
      <c r="F8" s="207" t="e">
        <f ca="1">_xll.qlSimpleQuote(Trigger,Currency&amp;$C8&amp;$D8&amp;$B8&amp;QuoteSuffix,ObjectOverwrite,Permanent,RateTickValue)</f>
        <v>#NAME?</v>
      </c>
      <c r="G8" s="261" t="e">
        <f ca="1">_xll.ohRangeRetrieveError(F8)</f>
        <v>#NAME?</v>
      </c>
      <c r="H8" s="43"/>
      <c r="J8" s="15"/>
      <c r="K8" s="18"/>
      <c r="L8" s="21">
        <v>5</v>
      </c>
      <c r="M8" s="21" t="s">
        <v>145</v>
      </c>
      <c r="N8" s="214" t="str">
        <f t="shared" si="1"/>
        <v>GBP5X1S</v>
      </c>
      <c r="O8" s="214" t="str">
        <v>GBP5X1S=ICAP</v>
      </c>
      <c r="P8" s="213">
        <v>0.48749999999999999</v>
      </c>
      <c r="Q8" s="213">
        <v>0.58750000000000002</v>
      </c>
      <c r="R8" s="213">
        <v>0</v>
      </c>
      <c r="S8" s="213">
        <v>0</v>
      </c>
      <c r="T8" s="212" t="e">
        <f ca="1">_xll.qlMidSafe(,$P8,$Q8)</f>
        <v>#NAME?</v>
      </c>
      <c r="U8" s="9"/>
      <c r="V8" s="19">
        <v>0.53749999999999998</v>
      </c>
      <c r="W8" s="9"/>
      <c r="X8" s="211">
        <v>0.53749999999999998</v>
      </c>
      <c r="Y8" s="16" t="e">
        <f ca="1">_xll.qlSimpleQuoteSetValue(Trigger,F8,X8/100)</f>
        <v>#NAME?</v>
      </c>
      <c r="Z8" s="5"/>
    </row>
    <row r="9" spans="1:26" x14ac:dyDescent="0.2">
      <c r="A9" s="15"/>
      <c r="B9" s="240"/>
      <c r="C9" s="255">
        <v>6</v>
      </c>
      <c r="D9" s="173" t="s">
        <v>145</v>
      </c>
      <c r="E9" s="207" t="str">
        <f t="shared" si="0"/>
        <v>GBP6X1S_Quote</v>
      </c>
      <c r="F9" s="207" t="e">
        <f ca="1">_xll.qlSimpleQuote(Trigger,Currency&amp;$C9&amp;$D9&amp;$B9&amp;QuoteSuffix,ObjectOverwrite,Permanent,RateTickValue)</f>
        <v>#NAME?</v>
      </c>
      <c r="G9" s="261" t="e">
        <f ca="1">_xll.ohRangeRetrieveError(F9)</f>
        <v>#NAME?</v>
      </c>
      <c r="H9" s="43"/>
      <c r="J9" s="15"/>
      <c r="K9" s="18"/>
      <c r="L9" s="21">
        <v>6</v>
      </c>
      <c r="M9" s="21" t="s">
        <v>145</v>
      </c>
      <c r="N9" s="214" t="str">
        <f t="shared" si="1"/>
        <v>GBP6X1S</v>
      </c>
      <c r="O9" s="214" t="str">
        <v>GBP6X1S=ICAP</v>
      </c>
      <c r="P9" s="213">
        <v>0.5</v>
      </c>
      <c r="Q9" s="213">
        <v>0.6</v>
      </c>
      <c r="R9" s="213">
        <v>0</v>
      </c>
      <c r="S9" s="213">
        <v>0</v>
      </c>
      <c r="T9" s="212" t="e">
        <f ca="1">_xll.qlMidSafe(,$P9,$Q9)</f>
        <v>#NAME?</v>
      </c>
      <c r="U9" s="9"/>
      <c r="V9" s="19">
        <v>0.55000000000000004</v>
      </c>
      <c r="W9" s="9"/>
      <c r="X9" s="211">
        <v>0.55000000000000004</v>
      </c>
      <c r="Y9" s="16" t="e">
        <f ca="1">_xll.qlSimpleQuoteSetValue(Trigger,F9,X9/100)</f>
        <v>#NAME?</v>
      </c>
      <c r="Z9" s="5"/>
    </row>
    <row r="10" spans="1:26" x14ac:dyDescent="0.2">
      <c r="A10" s="15"/>
      <c r="B10" s="240"/>
      <c r="C10" s="255">
        <v>7</v>
      </c>
      <c r="D10" s="173" t="s">
        <v>145</v>
      </c>
      <c r="E10" s="207" t="str">
        <f t="shared" si="0"/>
        <v>GBP7X1S_Quote</v>
      </c>
      <c r="F10" s="207" t="e">
        <f ca="1">_xll.qlSimpleQuote(Trigger,Currency&amp;$C10&amp;$D10&amp;$B10&amp;QuoteSuffix,ObjectOverwrite,Permanent,RateTickValue)</f>
        <v>#NAME?</v>
      </c>
      <c r="G10" s="261" t="e">
        <f ca="1">_xll.ohRangeRetrieveError(F10)</f>
        <v>#NAME?</v>
      </c>
      <c r="H10" s="43"/>
      <c r="J10" s="15"/>
      <c r="K10" s="18"/>
      <c r="L10" s="21">
        <v>7</v>
      </c>
      <c r="M10" s="21" t="s">
        <v>145</v>
      </c>
      <c r="N10" s="214" t="str">
        <f t="shared" si="1"/>
        <v>GBP7X1S</v>
      </c>
      <c r="O10" s="214" t="str">
        <v>GBP7X1S=ICAP</v>
      </c>
      <c r="P10" s="213">
        <v>0.51375000000000004</v>
      </c>
      <c r="Q10" s="213">
        <v>0.61375000000000002</v>
      </c>
      <c r="R10" s="213">
        <v>0</v>
      </c>
      <c r="S10" s="213">
        <v>0</v>
      </c>
      <c r="T10" s="212" t="e">
        <f ca="1">_xll.qlMidSafe(,$P10,$Q10)</f>
        <v>#NAME?</v>
      </c>
      <c r="U10" s="9"/>
      <c r="V10" s="19">
        <v>0.56374999999999997</v>
      </c>
      <c r="W10" s="9"/>
      <c r="X10" s="211">
        <v>0.56374999999999997</v>
      </c>
      <c r="Y10" s="16" t="e">
        <f ca="1">_xll.qlSimpleQuoteSetValue(Trigger,F10,X10/100)</f>
        <v>#NAME?</v>
      </c>
      <c r="Z10" s="5"/>
    </row>
    <row r="11" spans="1:26" x14ac:dyDescent="0.2">
      <c r="A11" s="15"/>
      <c r="B11" s="240"/>
      <c r="C11" s="255">
        <v>8</v>
      </c>
      <c r="D11" s="173" t="s">
        <v>145</v>
      </c>
      <c r="E11" s="207" t="str">
        <f t="shared" si="0"/>
        <v>GBP8X1S_Quote</v>
      </c>
      <c r="F11" s="207" t="e">
        <f ca="1">_xll.qlSimpleQuote(Trigger,Currency&amp;$C11&amp;$D11&amp;$B11&amp;QuoteSuffix,ObjectOverwrite,Permanent,RateTickValue)</f>
        <v>#NAME?</v>
      </c>
      <c r="G11" s="261" t="e">
        <f ca="1">_xll.ohRangeRetrieveError(F11)</f>
        <v>#NAME?</v>
      </c>
      <c r="H11" s="43"/>
      <c r="J11" s="15"/>
      <c r="K11" s="18"/>
      <c r="L11" s="21">
        <v>8</v>
      </c>
      <c r="M11" s="21" t="s">
        <v>145</v>
      </c>
      <c r="N11" s="214" t="str">
        <f t="shared" si="1"/>
        <v>GBP8X1S</v>
      </c>
      <c r="O11" s="214" t="str">
        <v>GBP8X1S=ICAP</v>
      </c>
      <c r="P11" s="213">
        <v>0.53125</v>
      </c>
      <c r="Q11" s="213">
        <v>0.63124999999999998</v>
      </c>
      <c r="R11" s="213">
        <v>0</v>
      </c>
      <c r="S11" s="213">
        <v>0</v>
      </c>
      <c r="T11" s="212" t="e">
        <f ca="1">_xll.qlMidSafe(,$P11,$Q11)</f>
        <v>#NAME?</v>
      </c>
      <c r="U11" s="9"/>
      <c r="V11" s="19">
        <v>0.58125000000000004</v>
      </c>
      <c r="W11" s="9"/>
      <c r="X11" s="211">
        <v>0.58125000000000004</v>
      </c>
      <c r="Y11" s="16" t="e">
        <f ca="1">_xll.qlSimpleQuoteSetValue(Trigger,F11,X11/100)</f>
        <v>#NAME?</v>
      </c>
      <c r="Z11" s="5"/>
    </row>
    <row r="12" spans="1:26" x14ac:dyDescent="0.2">
      <c r="A12" s="15"/>
      <c r="B12" s="240"/>
      <c r="C12" s="255">
        <v>9</v>
      </c>
      <c r="D12" s="173" t="s">
        <v>145</v>
      </c>
      <c r="E12" s="207" t="str">
        <f t="shared" si="0"/>
        <v>GBP9X1S_Quote</v>
      </c>
      <c r="F12" s="207" t="e">
        <f ca="1">_xll.qlSimpleQuote(Trigger,Currency&amp;$C12&amp;$D12&amp;$B12&amp;QuoteSuffix,ObjectOverwrite,Permanent,RateTickValue)</f>
        <v>#NAME?</v>
      </c>
      <c r="G12" s="261" t="e">
        <f ca="1">_xll.ohRangeRetrieveError(F12)</f>
        <v>#NAME?</v>
      </c>
      <c r="H12" s="43"/>
      <c r="J12" s="15"/>
      <c r="K12" s="18"/>
      <c r="L12" s="21">
        <v>9</v>
      </c>
      <c r="M12" s="21" t="s">
        <v>145</v>
      </c>
      <c r="N12" s="214" t="str">
        <f t="shared" si="1"/>
        <v>GBP9X1S</v>
      </c>
      <c r="O12" s="214" t="str">
        <v>GBP9X1S=ICAP</v>
      </c>
      <c r="P12" s="213">
        <v>0.55125000000000002</v>
      </c>
      <c r="Q12" s="213">
        <v>0.65125</v>
      </c>
      <c r="R12" s="213">
        <v>0</v>
      </c>
      <c r="S12" s="213">
        <v>0</v>
      </c>
      <c r="T12" s="212" t="e">
        <f ca="1">_xll.qlMidSafe(,$P12,$Q12)</f>
        <v>#NAME?</v>
      </c>
      <c r="U12" s="9"/>
      <c r="V12" s="19">
        <v>0.60125000000000006</v>
      </c>
      <c r="W12" s="9"/>
      <c r="X12" s="211">
        <v>0.60125000000000006</v>
      </c>
      <c r="Y12" s="16" t="e">
        <f ca="1">_xll.qlSimpleQuoteSetValue(Trigger,F12,X12/100)</f>
        <v>#NAME?</v>
      </c>
      <c r="Z12" s="5"/>
    </row>
    <row r="13" spans="1:26" x14ac:dyDescent="0.2">
      <c r="A13" s="15"/>
      <c r="B13" s="240"/>
      <c r="C13" s="255">
        <v>10</v>
      </c>
      <c r="D13" s="173" t="s">
        <v>145</v>
      </c>
      <c r="E13" s="207" t="str">
        <f t="shared" si="0"/>
        <v>GBP10X1S_Quote</v>
      </c>
      <c r="F13" s="207" t="e">
        <f ca="1">_xll.qlSimpleQuote(Trigger,Currency&amp;$C13&amp;$D13&amp;$B13&amp;QuoteSuffix,ObjectOverwrite,Permanent,RateTickValue)</f>
        <v>#NAME?</v>
      </c>
      <c r="G13" s="261" t="e">
        <f ca="1">_xll.ohRangeRetrieveError(F13)</f>
        <v>#NAME?</v>
      </c>
      <c r="H13" s="43"/>
      <c r="J13" s="15"/>
      <c r="K13" s="18"/>
      <c r="L13" s="21">
        <v>10</v>
      </c>
      <c r="M13" s="21" t="s">
        <v>145</v>
      </c>
      <c r="N13" s="214" t="str">
        <f t="shared" si="1"/>
        <v>GBP10X1S</v>
      </c>
      <c r="O13" s="214" t="str">
        <v>GBP10X1S=ICAP</v>
      </c>
      <c r="P13" s="213">
        <v>0.56874999999999998</v>
      </c>
      <c r="Q13" s="213">
        <v>0.66874999999999996</v>
      </c>
      <c r="R13" s="213">
        <v>0</v>
      </c>
      <c r="S13" s="213">
        <v>0</v>
      </c>
      <c r="T13" s="212" t="e">
        <f ca="1">_xll.qlMidSafe(,$P13,$Q13)</f>
        <v>#NAME?</v>
      </c>
      <c r="U13" s="9"/>
      <c r="V13" s="19">
        <v>0.61874999999999991</v>
      </c>
      <c r="W13" s="9"/>
      <c r="X13" s="211">
        <v>0.61874999999999991</v>
      </c>
      <c r="Y13" s="16" t="e">
        <f ca="1">_xll.qlSimpleQuoteSetValue(Trigger,F13,X13/100)</f>
        <v>#NAME?</v>
      </c>
      <c r="Z13" s="5"/>
    </row>
    <row r="14" spans="1:26" x14ac:dyDescent="0.2">
      <c r="A14" s="15"/>
      <c r="B14" s="240"/>
      <c r="C14" s="255">
        <v>11</v>
      </c>
      <c r="D14" s="173" t="s">
        <v>145</v>
      </c>
      <c r="E14" s="207" t="str">
        <f t="shared" si="0"/>
        <v>GBP11X1S_Quote</v>
      </c>
      <c r="F14" s="207" t="e">
        <f ca="1">_xll.qlSimpleQuote(Trigger,Currency&amp;$C14&amp;$D14&amp;$B14&amp;QuoteSuffix,ObjectOverwrite,Permanent,RateTickValue)</f>
        <v>#NAME?</v>
      </c>
      <c r="G14" s="261" t="e">
        <f ca="1">_xll.ohRangeRetrieveError(F14)</f>
        <v>#NAME?</v>
      </c>
      <c r="H14" s="43"/>
      <c r="J14" s="15"/>
      <c r="K14" s="18"/>
      <c r="L14" s="21">
        <v>11</v>
      </c>
      <c r="M14" s="21" t="s">
        <v>145</v>
      </c>
      <c r="N14" s="214" t="str">
        <f t="shared" si="1"/>
        <v>GBP11X1S</v>
      </c>
      <c r="O14" s="214" t="str">
        <v>GBP11X1S=ICAP</v>
      </c>
      <c r="P14" s="213">
        <v>0.58875</v>
      </c>
      <c r="Q14" s="213">
        <v>0.68874999999999997</v>
      </c>
      <c r="R14" s="213">
        <v>0</v>
      </c>
      <c r="S14" s="213">
        <v>0</v>
      </c>
      <c r="T14" s="212" t="e">
        <f ca="1">_xll.qlMidSafe(,$P14,$Q14)</f>
        <v>#NAME?</v>
      </c>
      <c r="U14" s="9"/>
      <c r="V14" s="19">
        <v>0.63874999999999993</v>
      </c>
      <c r="W14" s="9"/>
      <c r="X14" s="211">
        <v>0.63874999999999993</v>
      </c>
      <c r="Y14" s="16" t="e">
        <f ca="1">_xll.qlSimpleQuoteSetValue(Trigger,F14,X14/100)</f>
        <v>#NAME?</v>
      </c>
      <c r="Z14" s="5"/>
    </row>
    <row r="15" spans="1:26" x14ac:dyDescent="0.2">
      <c r="A15" s="15"/>
      <c r="B15" s="240"/>
      <c r="C15" s="255">
        <v>12</v>
      </c>
      <c r="D15" s="173" t="s">
        <v>145</v>
      </c>
      <c r="E15" s="207" t="str">
        <f t="shared" si="0"/>
        <v>GBP12X1S_Quote</v>
      </c>
      <c r="F15" s="207" t="e">
        <f ca="1">_xll.qlSimpleQuote(Trigger,Currency&amp;$C15&amp;$D15&amp;$B15&amp;QuoteSuffix,ObjectOverwrite,Permanent,RateTickValue)</f>
        <v>#NAME?</v>
      </c>
      <c r="G15" s="261" t="e">
        <f ca="1">_xll.ohRangeRetrieveError(F15)</f>
        <v>#NAME?</v>
      </c>
      <c r="H15" s="43"/>
      <c r="J15" s="15"/>
      <c r="K15" s="8"/>
      <c r="L15" s="12">
        <v>12</v>
      </c>
      <c r="M15" s="12" t="s">
        <v>145</v>
      </c>
      <c r="N15" s="205" t="str">
        <f t="shared" si="1"/>
        <v>GBP12X1S</v>
      </c>
      <c r="O15" s="205" t="str">
        <v>GBP12X1S=ICAP</v>
      </c>
      <c r="P15" s="204">
        <v>0.61250000000000004</v>
      </c>
      <c r="Q15" s="204">
        <v>0.71250000000000002</v>
      </c>
      <c r="R15" s="204">
        <v>0</v>
      </c>
      <c r="S15" s="204">
        <v>0</v>
      </c>
      <c r="T15" s="203" t="e">
        <f ca="1">_xll.qlMidSafe(,$P15,$Q15)</f>
        <v>#NAME?</v>
      </c>
      <c r="U15" s="9"/>
      <c r="V15" s="10">
        <v>0.66250000000000009</v>
      </c>
      <c r="W15" s="9"/>
      <c r="X15" s="202">
        <v>0.66250000000000009</v>
      </c>
      <c r="Y15" s="6" t="e">
        <f ca="1">_xll.qlSimpleQuoteSetValue(Trigger,F15,X15/100)</f>
        <v>#NAME?</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row r="18" spans="6:7" x14ac:dyDescent="0.2">
      <c r="F18" s="1933"/>
      <c r="G18" s="1931" t="s">
        <v>634</v>
      </c>
    </row>
    <row r="19" spans="6:7" x14ac:dyDescent="0.2">
      <c r="F19" s="1933" t="e">
        <f ca="1">_xll.ohTrigger(F5:F15)</f>
        <v>#NAME?</v>
      </c>
      <c r="G19" s="1931" t="s">
        <v>635</v>
      </c>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7" bestFit="1" customWidth="1"/>
    <col min="3" max="3" width="2.85546875" style="1" bestFit="1" customWidth="1"/>
    <col min="4" max="4" width="2.7109375" style="1" bestFit="1" customWidth="1"/>
    <col min="5" max="5" width="17" style="1" bestFit="1" customWidth="1"/>
    <col min="6" max="6" width="17" style="236"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59" t="s">
        <v>23</v>
      </c>
      <c r="P2" s="9"/>
      <c r="Q2" s="9"/>
      <c r="R2" s="9"/>
      <c r="S2" s="9"/>
      <c r="T2" s="42"/>
      <c r="U2" s="9"/>
      <c r="V2" s="9"/>
      <c r="W2" s="9"/>
      <c r="X2" s="9"/>
      <c r="Y2" s="42"/>
      <c r="Z2" s="43"/>
    </row>
    <row r="3" spans="1:26" x14ac:dyDescent="0.2">
      <c r="A3" s="258"/>
      <c r="B3" s="48"/>
      <c r="C3" s="48"/>
      <c r="D3" s="48"/>
      <c r="E3" s="251"/>
      <c r="F3" s="252"/>
      <c r="G3" s="251"/>
      <c r="H3" s="47"/>
      <c r="J3" s="15"/>
      <c r="K3" s="9"/>
      <c r="L3" s="42"/>
      <c r="M3" s="42"/>
      <c r="N3" s="42"/>
      <c r="O3" s="42"/>
      <c r="P3" s="42"/>
      <c r="Q3" s="42"/>
      <c r="R3" s="42"/>
      <c r="S3" s="42"/>
      <c r="T3" s="42"/>
      <c r="U3" s="9"/>
      <c r="V3" s="9"/>
      <c r="W3" s="9"/>
      <c r="X3" s="42"/>
      <c r="Y3" s="41" t="e">
        <f ca="1">_xll.ohTrigger(Y5:Y11)</f>
        <v>#NAME?</v>
      </c>
      <c r="Z3" s="5"/>
    </row>
    <row r="4" spans="1:26" x14ac:dyDescent="0.2">
      <c r="A4" s="15"/>
      <c r="B4" s="257"/>
      <c r="C4" s="39"/>
      <c r="D4" s="189"/>
      <c r="E4" s="229" t="str">
        <f>Currency&amp;"_010_Sw"&amp;"IMM.xml"</f>
        <v>GBP_010_SwIMM.xml</v>
      </c>
      <c r="F4" s="228" t="str">
        <f>IF(Serialize,_xll.ohObjectSave(F5:F11,SerializationPath&amp;E4,FileOverwrite,Serialize),"---")</f>
        <v>---</v>
      </c>
      <c r="G4" s="186" t="e">
        <f ca="1">_xll.ohRangeRetrieveError(F4)</f>
        <v>#NAME?</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t="s">
        <v>144</v>
      </c>
      <c r="D5" s="256">
        <v>12</v>
      </c>
      <c r="E5" s="207" t="str">
        <f t="shared" ref="E5:E11" si="0">Currency&amp;$C5&amp;$D5&amp;$B5&amp;QuoteSuffix</f>
        <v>GBP1S12_Quote</v>
      </c>
      <c r="F5" s="207" t="e">
        <f ca="1">_xll.qlSimpleQuote(Trigger,Currency&amp;$C5&amp;$D5&amp;$B5&amp;QuoteSuffix,ObjectOverwrite,Permanent,RateTickValue)</f>
        <v>#NAME?</v>
      </c>
      <c r="G5" s="243" t="e">
        <f ca="1">_xll.ohRangeRetrieveError(F5)</f>
        <v>#NAME?</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 ca="1">_xll.qlMidSafe(,$P5,$Q5)</f>
        <v>#NAME?</v>
      </c>
      <c r="U5" s="9"/>
      <c r="V5" s="19">
        <v>0.86624999999999996</v>
      </c>
      <c r="W5" s="9"/>
      <c r="X5" s="211">
        <f t="array" ref="X5:X11">QuoteStatic</f>
        <v>0.86624999999999996</v>
      </c>
      <c r="Y5" s="16" t="e">
        <f ca="1">_xll.qlSimpleQuoteSetValue(Trigger,F5,X5/100)</f>
        <v>#NAME?</v>
      </c>
      <c r="Z5" s="5"/>
    </row>
    <row r="6" spans="1:26" x14ac:dyDescent="0.2">
      <c r="A6" s="15"/>
      <c r="B6" s="240"/>
      <c r="C6" s="255" t="s">
        <v>11</v>
      </c>
      <c r="D6" s="173">
        <v>12</v>
      </c>
      <c r="E6" s="207" t="str">
        <f t="shared" si="0"/>
        <v>GBP2S12_Quote</v>
      </c>
      <c r="F6" s="207" t="e">
        <f ca="1">_xll.qlSimpleQuote(Trigger,Currency&amp;$C6&amp;$D6&amp;$B6&amp;QuoteSuffix,ObjectOverwrite,Permanent,RateTickValue)</f>
        <v>#NAME?</v>
      </c>
      <c r="G6" s="239" t="e">
        <f ca="1">_xll.ohRangeRetrieveError(F6)</f>
        <v>#NAME?</v>
      </c>
      <c r="H6" s="43"/>
      <c r="J6" s="15"/>
      <c r="K6" s="18"/>
      <c r="L6" s="21" t="s">
        <v>11</v>
      </c>
      <c r="M6" s="21">
        <v>12</v>
      </c>
      <c r="N6" s="214" t="str">
        <f t="shared" si="1"/>
        <v>GBP2S12</v>
      </c>
      <c r="O6" s="214" t="str">
        <v>GBP2S12=ICAP</v>
      </c>
      <c r="P6" s="213">
        <v>1.01125</v>
      </c>
      <c r="Q6" s="213">
        <v>1.03125</v>
      </c>
      <c r="R6" s="213">
        <v>0</v>
      </c>
      <c r="S6" s="213">
        <v>0</v>
      </c>
      <c r="T6" s="212" t="e">
        <f ca="1">_xll.qlMidSafe(,$P6,$Q6)</f>
        <v>#NAME?</v>
      </c>
      <c r="U6" s="9"/>
      <c r="V6" s="19">
        <v>1.0225</v>
      </c>
      <c r="W6" s="9"/>
      <c r="X6" s="211">
        <v>1.0225</v>
      </c>
      <c r="Y6" s="16" t="e">
        <f ca="1">_xll.qlSimpleQuoteSetValue(Trigger,F6,X6/100)</f>
        <v>#NAME?</v>
      </c>
      <c r="Z6" s="5"/>
    </row>
    <row r="7" spans="1:26" x14ac:dyDescent="0.2">
      <c r="A7" s="15"/>
      <c r="B7" s="240"/>
      <c r="C7" s="255" t="s">
        <v>8</v>
      </c>
      <c r="D7" s="173">
        <v>12</v>
      </c>
      <c r="E7" s="207" t="str">
        <f t="shared" si="0"/>
        <v>GBP3S12_Quote</v>
      </c>
      <c r="F7" s="207" t="e">
        <f ca="1">_xll.qlSimpleQuote(Trigger,Currency&amp;$C7&amp;$D7&amp;$B7&amp;QuoteSuffix,ObjectOverwrite,Permanent,RateTickValue)</f>
        <v>#NAME?</v>
      </c>
      <c r="G7" s="239" t="e">
        <f ca="1">_xll.ohRangeRetrieveError(F7)</f>
        <v>#NAME?</v>
      </c>
      <c r="H7" s="43"/>
      <c r="J7" s="15"/>
      <c r="K7" s="18"/>
      <c r="L7" s="21" t="s">
        <v>8</v>
      </c>
      <c r="M7" s="21">
        <v>12</v>
      </c>
      <c r="N7" s="214" t="str">
        <f t="shared" si="1"/>
        <v>GBP3S12</v>
      </c>
      <c r="O7" s="214" t="str">
        <v>GBP3S12=ICAP</v>
      </c>
      <c r="P7" s="213">
        <v>1.1725000000000001</v>
      </c>
      <c r="Q7" s="213">
        <v>1.1924999999999999</v>
      </c>
      <c r="R7" s="213">
        <v>0</v>
      </c>
      <c r="S7" s="213">
        <v>0</v>
      </c>
      <c r="T7" s="212" t="e">
        <f ca="1">_xll.qlMidSafe(,$P7,$Q7)</f>
        <v>#NAME?</v>
      </c>
      <c r="U7" s="9"/>
      <c r="V7" s="19">
        <v>1.1837500000000001</v>
      </c>
      <c r="W7" s="9"/>
      <c r="X7" s="211">
        <v>1.1837500000000001</v>
      </c>
      <c r="Y7" s="16" t="e">
        <f ca="1">_xll.qlSimpleQuoteSetValue(Trigger,F7,X7/100)</f>
        <v>#NAME?</v>
      </c>
      <c r="Z7" s="5"/>
    </row>
    <row r="8" spans="1:26" x14ac:dyDescent="0.2">
      <c r="A8" s="15"/>
      <c r="B8" s="240"/>
      <c r="C8" s="255" t="s">
        <v>10</v>
      </c>
      <c r="D8" s="173">
        <v>12</v>
      </c>
      <c r="E8" s="207" t="str">
        <f t="shared" si="0"/>
        <v>GBP4S12_Quote</v>
      </c>
      <c r="F8" s="207" t="e">
        <f ca="1">_xll.qlSimpleQuote(Trigger,Currency&amp;$C8&amp;$D8&amp;$B8&amp;QuoteSuffix,ObjectOverwrite,Permanent,RateTickValue)</f>
        <v>#NAME?</v>
      </c>
      <c r="G8" s="239" t="e">
        <f ca="1">_xll.ohRangeRetrieveError(F8)</f>
        <v>#NAME?</v>
      </c>
      <c r="H8" s="43"/>
      <c r="J8" s="15"/>
      <c r="K8" s="18"/>
      <c r="L8" s="21" t="s">
        <v>10</v>
      </c>
      <c r="M8" s="21">
        <v>12</v>
      </c>
      <c r="N8" s="214" t="str">
        <f t="shared" si="1"/>
        <v>GBP4S12</v>
      </c>
      <c r="O8" s="214" t="str">
        <v>GBP4S12=ICAP</v>
      </c>
      <c r="P8" s="213">
        <v>1.3412500000000001</v>
      </c>
      <c r="Q8" s="213">
        <v>1.3612500000000001</v>
      </c>
      <c r="R8" s="213">
        <v>0</v>
      </c>
      <c r="S8" s="213">
        <v>0</v>
      </c>
      <c r="T8" s="212" t="e">
        <f ca="1">_xll.qlMidSafe(,$P8,$Q8)</f>
        <v>#NAME?</v>
      </c>
      <c r="U8" s="9"/>
      <c r="V8" s="19">
        <v>1.3525</v>
      </c>
      <c r="W8" s="9"/>
      <c r="X8" s="211">
        <v>1.3525</v>
      </c>
      <c r="Y8" s="16" t="e">
        <f ca="1">_xll.qlSimpleQuoteSetValue(Trigger,F8,X8/100)</f>
        <v>#NAME?</v>
      </c>
      <c r="Z8" s="5"/>
    </row>
    <row r="9" spans="1:26" x14ac:dyDescent="0.2">
      <c r="A9" s="15"/>
      <c r="B9" s="240"/>
      <c r="C9" s="255" t="s">
        <v>144</v>
      </c>
      <c r="D9" s="173">
        <v>24</v>
      </c>
      <c r="E9" s="207" t="str">
        <f t="shared" si="0"/>
        <v>GBP1S24_Quote</v>
      </c>
      <c r="F9" s="207" t="e">
        <f ca="1">_xll.qlSimpleQuote(Trigger,Currency&amp;$C9&amp;$D9&amp;$B9&amp;QuoteSuffix,ObjectOverwrite,Permanent,RateTickValue)</f>
        <v>#NAME?</v>
      </c>
      <c r="G9" s="239" t="e">
        <f ca="1">_xll.ohRangeRetrieveError(F9)</f>
        <v>#NAME?</v>
      </c>
      <c r="H9" s="43"/>
      <c r="J9" s="15"/>
      <c r="K9" s="18"/>
      <c r="L9" s="21" t="s">
        <v>144</v>
      </c>
      <c r="M9" s="21">
        <v>24</v>
      </c>
      <c r="N9" s="214" t="str">
        <f t="shared" si="1"/>
        <v>GBP1S24</v>
      </c>
      <c r="O9" s="214" t="str">
        <v>GBP1S24=ICAP</v>
      </c>
      <c r="P9" s="213">
        <v>1.1725000000000001</v>
      </c>
      <c r="Q9" s="213">
        <v>1.1924999999999999</v>
      </c>
      <c r="R9" s="213">
        <v>0</v>
      </c>
      <c r="S9" s="213">
        <v>0</v>
      </c>
      <c r="T9" s="212" t="e">
        <f ca="1">_xll.qlMidSafe(,$P9,$Q9)</f>
        <v>#NAME?</v>
      </c>
      <c r="U9" s="9"/>
      <c r="V9" s="19">
        <v>1.1837500000000001</v>
      </c>
      <c r="W9" s="9"/>
      <c r="X9" s="211">
        <v>1.1837500000000001</v>
      </c>
      <c r="Y9" s="16" t="e">
        <f ca="1">_xll.qlSimpleQuoteSetValue(Trigger,F9,X9/100)</f>
        <v>#NAME?</v>
      </c>
      <c r="Z9" s="5"/>
    </row>
    <row r="10" spans="1:26" x14ac:dyDescent="0.2">
      <c r="A10" s="15"/>
      <c r="B10" s="240"/>
      <c r="C10" s="255" t="s">
        <v>11</v>
      </c>
      <c r="D10" s="173">
        <v>24</v>
      </c>
      <c r="E10" s="207" t="str">
        <f t="shared" si="0"/>
        <v>GBP2S24_Quote</v>
      </c>
      <c r="F10" s="207" t="e">
        <f ca="1">_xll.qlSimpleQuote(Trigger,Currency&amp;$C10&amp;$D10&amp;$B10&amp;QuoteSuffix,ObjectOverwrite,Permanent,RateTickValue)</f>
        <v>#NAME?</v>
      </c>
      <c r="G10" s="239" t="e">
        <f ca="1">_xll.ohRangeRetrieveError(F10)</f>
        <v>#NAME?</v>
      </c>
      <c r="H10" s="43"/>
      <c r="J10" s="15"/>
      <c r="K10" s="18"/>
      <c r="L10" s="21" t="s">
        <v>11</v>
      </c>
      <c r="M10" s="21">
        <v>24</v>
      </c>
      <c r="N10" s="214" t="str">
        <f t="shared" si="1"/>
        <v>GBP2S24</v>
      </c>
      <c r="O10" s="214" t="str">
        <v>GBP2S24=ICAP</v>
      </c>
      <c r="P10" s="213">
        <v>1.3162500000000001</v>
      </c>
      <c r="Q10" s="213">
        <v>1.3362499999999999</v>
      </c>
      <c r="R10" s="213">
        <v>0</v>
      </c>
      <c r="S10" s="213">
        <v>0</v>
      </c>
      <c r="T10" s="212" t="e">
        <f ca="1">_xll.qlMidSafe(,$P10,$Q10)</f>
        <v>#NAME?</v>
      </c>
      <c r="U10" s="9"/>
      <c r="V10" s="19">
        <v>1.3287500000000001</v>
      </c>
      <c r="W10" s="9"/>
      <c r="X10" s="211">
        <v>1.3287500000000001</v>
      </c>
      <c r="Y10" s="16" t="e">
        <f ca="1">_xll.qlSimpleQuoteSetValue(Trigger,F10,X10/100)</f>
        <v>#NAME?</v>
      </c>
      <c r="Z10" s="5"/>
    </row>
    <row r="11" spans="1:26" x14ac:dyDescent="0.2">
      <c r="A11" s="15"/>
      <c r="B11" s="240"/>
      <c r="C11" s="255" t="s">
        <v>144</v>
      </c>
      <c r="D11" s="173">
        <v>36</v>
      </c>
      <c r="E11" s="207" t="str">
        <f t="shared" si="0"/>
        <v>GBP1S36_Quote</v>
      </c>
      <c r="F11" s="207" t="e">
        <f ca="1">_xll.qlSimpleQuote(Trigger,Currency&amp;$C11&amp;$D11&amp;$B11&amp;QuoteSuffix,ObjectOverwrite,Permanent,RateTickValue)</f>
        <v>#NAME?</v>
      </c>
      <c r="G11" s="239" t="e">
        <f ca="1">_xll.ohRangeRetrieveError(F11)</f>
        <v>#NAME?</v>
      </c>
      <c r="H11" s="43"/>
      <c r="J11" s="15"/>
      <c r="K11" s="8"/>
      <c r="L11" s="12" t="s">
        <v>144</v>
      </c>
      <c r="M11" s="12">
        <v>36</v>
      </c>
      <c r="N11" s="205" t="str">
        <f t="shared" si="1"/>
        <v>GBP1S36</v>
      </c>
      <c r="O11" s="205" t="str">
        <v>GBP1S36=ICAP</v>
      </c>
      <c r="P11" s="204" t="s">
        <v>0</v>
      </c>
      <c r="Q11" s="204" t="s">
        <v>0</v>
      </c>
      <c r="R11" s="204" t="s">
        <v>0</v>
      </c>
      <c r="S11" s="204" t="s">
        <v>0</v>
      </c>
      <c r="T11" s="203" t="e">
        <f ca="1">_xll.qlMidSafe(,$P11,$Q11)</f>
        <v>#NAME?</v>
      </c>
      <c r="U11" s="9"/>
      <c r="V11" s="10" t="e">
        <v>#NUM!</v>
      </c>
      <c r="W11" s="9"/>
      <c r="X11" s="202" t="e">
        <v>#NUM!</v>
      </c>
      <c r="Y11" s="6" t="e">
        <f ca="1">_xll.qlSimpleQuoteSetValue(Trigger,F11,X11/100)</f>
        <v>#NAME?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1933"/>
      <c r="G1" s="1931" t="s">
        <v>634</v>
      </c>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1933" t="e">
        <f ca="1">_xll.ohTrigger(F5:F43)</f>
        <v>#NAME?</v>
      </c>
      <c r="G2" s="1931" t="s">
        <v>635</v>
      </c>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
        <v>135</v>
      </c>
      <c r="D5" s="208" t="s">
        <v>120</v>
      </c>
      <c r="E5" s="207" t="str">
        <f t="shared" ref="E5:E43" si="0">Currency&amp;$C5&amp;$D5&amp;$B5&amp;QuoteSuffix</f>
        <v>GBPSM3L6M_Quote</v>
      </c>
      <c r="F5" s="207" t="e">
        <f ca="1">_xll.qlSimpleQuote(Trigger,Currency&amp;$C5&amp;$D5&amp;$B5&amp;QuoteSuffix,ObjectOverwrite,Permanent,RateTickValue)</f>
        <v>#NAME?</v>
      </c>
      <c r="G5" s="243" t="e">
        <f ca="1">_xll.ohRangeRetrieveError(F5)</f>
        <v>#NAME?</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 ca="1">_xll.qlMidSafe(,$T5,$U5)</f>
        <v>#NAME?</v>
      </c>
      <c r="Y5" s="9"/>
      <c r="Z5" s="27" t="e">
        <v>#NUM!</v>
      </c>
      <c r="AA5" s="9"/>
      <c r="AB5" s="211" t="e">
        <f t="array" ref="AB5:AB43">QuoteStatic</f>
        <v>#NUM!</v>
      </c>
      <c r="AC5" s="16" t="e">
        <f ca="1">_xll.qlSimpleQuoteSetValue(Trigger,F5,AB5/100)</f>
        <v>#NAME?</v>
      </c>
      <c r="AD5" s="5"/>
      <c r="AE5" s="166"/>
      <c r="AF5" s="223" t="s">
        <v>49</v>
      </c>
      <c r="AG5" s="222" t="s">
        <v>127</v>
      </c>
      <c r="AH5" s="221" t="s">
        <v>120</v>
      </c>
      <c r="AI5" s="166"/>
    </row>
    <row r="6" spans="1:35" x14ac:dyDescent="0.2">
      <c r="A6" s="245"/>
      <c r="B6" s="244" t="s">
        <v>84</v>
      </c>
      <c r="C6" s="208" t="s">
        <v>135</v>
      </c>
      <c r="D6" s="208" t="s">
        <v>120</v>
      </c>
      <c r="E6" s="207" t="str">
        <f t="shared" si="0"/>
        <v>GBPSM3L9M_Quote</v>
      </c>
      <c r="F6" s="207" t="e">
        <f ca="1">_xll.qlSimpleQuote(Trigger,Currency&amp;$C6&amp;$D6&amp;$B6&amp;QuoteSuffix,ObjectOverwrite,Permanent,RateTickValue)</f>
        <v>#NAME?</v>
      </c>
      <c r="G6" s="243" t="e">
        <f ca="1">_xll.ohRangeRetrieveError(F6)</f>
        <v>#NAME?</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 ca="1">_xll.qlMidSafe(,$T6,$U6)</f>
        <v>#NAME?</v>
      </c>
      <c r="Y6" s="9"/>
      <c r="Z6" s="19" t="e">
        <v>#NUM!</v>
      </c>
      <c r="AA6" s="9"/>
      <c r="AB6" s="211" t="e">
        <v>#NUM!</v>
      </c>
      <c r="AC6" s="16" t="e">
        <f ca="1">_xll.qlSimpleQuoteSetValue(Trigger,F6,AB6/100)</f>
        <v>#NAME?</v>
      </c>
      <c r="AD6" s="5"/>
      <c r="AE6" s="166"/>
      <c r="AF6" s="219" t="s">
        <v>48</v>
      </c>
      <c r="AG6" s="179" t="s">
        <v>127</v>
      </c>
      <c r="AH6" s="178" t="s">
        <v>126</v>
      </c>
      <c r="AI6" s="166"/>
    </row>
    <row r="7" spans="1:35" x14ac:dyDescent="0.2">
      <c r="A7" s="15"/>
      <c r="B7" s="244" t="s">
        <v>64</v>
      </c>
      <c r="C7" s="208" t="s">
        <v>135</v>
      </c>
      <c r="D7" s="208" t="s">
        <v>120</v>
      </c>
      <c r="E7" s="207" t="str">
        <f t="shared" si="0"/>
        <v>GBPSM3L1Y_Quote</v>
      </c>
      <c r="F7" s="207" t="e">
        <f ca="1">_xll.qlSimpleQuote(Trigger,Currency&amp;$C7&amp;$D7&amp;$B7&amp;QuoteSuffix,ObjectOverwrite,Permanent,RateTickValue)</f>
        <v>#NAME?</v>
      </c>
      <c r="G7" s="243" t="e">
        <f ca="1">_xll.ohRangeRetrieveError(F7)</f>
        <v>#NAME?</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 ca="1">_xll.qlMidSafe(,$T7,$U7)</f>
        <v>#NAME?</v>
      </c>
      <c r="Y7" s="9"/>
      <c r="Z7" s="19">
        <v>0.7430000000000001</v>
      </c>
      <c r="AA7" s="9"/>
      <c r="AB7" s="211">
        <v>0.7430000000000001</v>
      </c>
      <c r="AC7" s="16" t="e">
        <f ca="1">_xll.qlSimpleQuoteSetValue(Trigger,F7,AB7/100)</f>
        <v>#NAME?</v>
      </c>
      <c r="AD7" s="5"/>
      <c r="AE7" s="166"/>
      <c r="AF7" s="219" t="s">
        <v>43</v>
      </c>
      <c r="AG7" s="179" t="s">
        <v>123</v>
      </c>
      <c r="AH7" s="178" t="s">
        <v>120</v>
      </c>
      <c r="AI7" s="166"/>
    </row>
    <row r="8" spans="1:35" x14ac:dyDescent="0.2">
      <c r="A8" s="15"/>
      <c r="B8" s="240" t="s">
        <v>134</v>
      </c>
      <c r="C8" s="208" t="s">
        <v>135</v>
      </c>
      <c r="D8" s="208" t="s">
        <v>120</v>
      </c>
      <c r="E8" s="207" t="str">
        <f t="shared" si="0"/>
        <v>GBPSM3L15M_Quote</v>
      </c>
      <c r="F8" s="207" t="e">
        <f ca="1">_xll.qlSimpleQuote(Trigger,Currency&amp;$C8&amp;$D8&amp;$B8&amp;QuoteSuffix,ObjectOverwrite,Permanent,RateTickValue)</f>
        <v>#NAME?</v>
      </c>
      <c r="G8" s="239" t="e">
        <f ca="1">_xll.ohRangeRetrieveError(F8)</f>
        <v>#NAME?</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 ca="1">_xll.qlMidSafe(,$T8,$U8)</f>
        <v>#NAME?</v>
      </c>
      <c r="Y8" s="9"/>
      <c r="Z8" s="19" t="e">
        <v>#NUM!</v>
      </c>
      <c r="AA8" s="9"/>
      <c r="AB8" s="211" t="e">
        <v>#NUM!</v>
      </c>
      <c r="AC8" s="16" t="e">
        <f ca="1">_xll.qlSimpleQuoteSetValue(Trigger,F8,AB8/100)</f>
        <v>#NAME?</v>
      </c>
      <c r="AD8" s="5"/>
      <c r="AE8" s="166"/>
      <c r="AF8" s="219" t="s">
        <v>45</v>
      </c>
      <c r="AG8" s="179" t="s">
        <v>142</v>
      </c>
      <c r="AH8" s="178" t="s">
        <v>141</v>
      </c>
      <c r="AI8" s="166"/>
    </row>
    <row r="9" spans="1:35" x14ac:dyDescent="0.2">
      <c r="A9" s="15"/>
      <c r="B9" s="240" t="s">
        <v>133</v>
      </c>
      <c r="C9" s="208" t="s">
        <v>135</v>
      </c>
      <c r="D9" s="208" t="s">
        <v>120</v>
      </c>
      <c r="E9" s="207" t="str">
        <f t="shared" si="0"/>
        <v>GBPSM3L18M_Quote</v>
      </c>
      <c r="F9" s="207" t="e">
        <f ca="1">_xll.qlSimpleQuote(Trigger,Currency&amp;$C9&amp;$D9&amp;$B9&amp;QuoteSuffix,ObjectOverwrite,Permanent,RateTickValue)</f>
        <v>#NAME?</v>
      </c>
      <c r="G9" s="239" t="e">
        <f ca="1">_xll.ohRangeRetrieveError(F9)</f>
        <v>#NAME?</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 ca="1">_xll.qlMidSafe(,$T9,$U9)</f>
        <v>#NAME?</v>
      </c>
      <c r="Y9" s="9"/>
      <c r="Z9" s="19" t="e">
        <v>#NUM!</v>
      </c>
      <c r="AA9" s="9"/>
      <c r="AB9" s="211" t="e">
        <v>#NUM!</v>
      </c>
      <c r="AC9" s="16" t="e">
        <f ca="1">_xll.qlSimpleQuoteSetValue(Trigger,F9,AB9/100)</f>
        <v>#NAME?</v>
      </c>
      <c r="AD9" s="5"/>
      <c r="AE9" s="166"/>
      <c r="AF9" s="219" t="s">
        <v>42</v>
      </c>
      <c r="AG9" s="179" t="s">
        <v>124</v>
      </c>
      <c r="AH9" s="178" t="s">
        <v>120</v>
      </c>
      <c r="AI9" s="166"/>
    </row>
    <row r="10" spans="1:35" ht="13.5" thickBot="1" x14ac:dyDescent="0.25">
      <c r="A10" s="15"/>
      <c r="B10" s="240" t="s">
        <v>132</v>
      </c>
      <c r="C10" s="208" t="s">
        <v>135</v>
      </c>
      <c r="D10" s="208" t="s">
        <v>120</v>
      </c>
      <c r="E10" s="207" t="str">
        <f t="shared" si="0"/>
        <v>GBPSM3L21M_Quote</v>
      </c>
      <c r="F10" s="207" t="e">
        <f ca="1">_xll.qlSimpleQuote(Trigger,Currency&amp;$C10&amp;$D10&amp;$B10&amp;QuoteSuffix,ObjectOverwrite,Permanent,RateTickValue)</f>
        <v>#NAME?</v>
      </c>
      <c r="G10" s="239" t="e">
        <f ca="1">_xll.ohRangeRetrieveError(F10)</f>
        <v>#NAME?</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0" t="s">
        <v>63</v>
      </c>
      <c r="C11" s="208" t="s">
        <v>135</v>
      </c>
      <c r="D11" s="208" t="s">
        <v>120</v>
      </c>
      <c r="E11" s="207" t="str">
        <f t="shared" si="0"/>
        <v>GBPSM3L2Y_Quote</v>
      </c>
      <c r="F11" s="207" t="e">
        <f ca="1">_xll.qlSimpleQuote(Trigger,Currency&amp;$C11&amp;$D11&amp;$B11&amp;QuoteSuffix,ObjectOverwrite,Permanent,RateTickValue)</f>
        <v>#NAME?</v>
      </c>
      <c r="G11" s="239" t="e">
        <f ca="1">_xll.ohRangeRetrieveError(F11)</f>
        <v>#NAME?</v>
      </c>
      <c r="H11" s="43"/>
      <c r="N11" s="15"/>
      <c r="O11" s="215" t="s">
        <v>63</v>
      </c>
      <c r="P11" s="21" t="s">
        <v>135</v>
      </c>
      <c r="Q11" s="21" t="s">
        <v>120</v>
      </c>
      <c r="R11" s="21" t="str">
        <f t="shared" si="1"/>
        <v>GBPSM3L2Y</v>
      </c>
      <c r="S11" s="21" t="str">
        <v>GBPSM3L2Y=ICAP</v>
      </c>
      <c r="T11" s="213">
        <v>1.03</v>
      </c>
      <c r="U11" s="213">
        <v>1.07</v>
      </c>
      <c r="V11" s="213">
        <v>0</v>
      </c>
      <c r="W11" s="213">
        <v>0</v>
      </c>
      <c r="X11" s="20" t="e">
        <f ca="1">_xll.qlMidSafe(,$T11,$U11)</f>
        <v>#NAME?</v>
      </c>
      <c r="Y11" s="9"/>
      <c r="Z11" s="19">
        <v>1.05</v>
      </c>
      <c r="AA11" s="9"/>
      <c r="AB11" s="211">
        <v>1.05</v>
      </c>
      <c r="AC11" s="16" t="e">
        <f ca="1">_xll.qlSimpleQuoteSetValue(Trigger,F11,AB11/100)</f>
        <v>#NAME?</v>
      </c>
      <c r="AD11" s="5"/>
      <c r="AE11" s="166"/>
      <c r="AF11" s="166"/>
      <c r="AG11" s="166"/>
      <c r="AH11" s="166"/>
      <c r="AI11" s="166"/>
    </row>
    <row r="12" spans="1:35" ht="15" x14ac:dyDescent="0.25">
      <c r="A12" s="15"/>
      <c r="B12" s="240" t="s">
        <v>62</v>
      </c>
      <c r="C12" s="208" t="s">
        <v>135</v>
      </c>
      <c r="D12" s="208" t="s">
        <v>120</v>
      </c>
      <c r="E12" s="207" t="str">
        <f t="shared" si="0"/>
        <v>GBPSM3L3Y_Quote</v>
      </c>
      <c r="F12" s="207" t="e">
        <f ca="1">_xll.qlSimpleQuote(Trigger,Currency&amp;$C12&amp;$D12&amp;$B12&amp;QuoteSuffix,ObjectOverwrite,Permanent,RateTickValue)</f>
        <v>#NAME?</v>
      </c>
      <c r="G12" s="239" t="e">
        <f ca="1">_xll.ohRangeRetrieveError(F12)</f>
        <v>#NAME?</v>
      </c>
      <c r="H12" s="43"/>
      <c r="J12"/>
      <c r="N12" s="15"/>
      <c r="O12" s="215" t="s">
        <v>62</v>
      </c>
      <c r="P12" s="241" t="s">
        <v>135</v>
      </c>
      <c r="Q12" s="241" t="s">
        <v>120</v>
      </c>
      <c r="R12" s="21" t="str">
        <f t="shared" si="1"/>
        <v>GBPSM3L3Y</v>
      </c>
      <c r="S12" s="21" t="str">
        <v>GBPSM3L3Y=ICAP</v>
      </c>
      <c r="T12" s="213">
        <v>1.29</v>
      </c>
      <c r="U12" s="213">
        <v>1.33</v>
      </c>
      <c r="V12" s="213">
        <v>0</v>
      </c>
      <c r="W12" s="213">
        <v>0</v>
      </c>
      <c r="X12" s="20" t="e">
        <f ca="1">_xll.qlMidSafe(,$T12,$U12)</f>
        <v>#NAME?</v>
      </c>
      <c r="Y12" s="9"/>
      <c r="Z12" s="19">
        <v>1.31</v>
      </c>
      <c r="AA12" s="9"/>
      <c r="AB12" s="211">
        <v>1.31</v>
      </c>
      <c r="AC12" s="16" t="e">
        <f ca="1">_xll.qlSimpleQuoteSetValue(Trigger,F12,AB12/100)</f>
        <v>#NAME?</v>
      </c>
      <c r="AD12" s="5"/>
      <c r="AE12" s="166"/>
      <c r="AF12" s="166"/>
      <c r="AG12" s="166"/>
      <c r="AH12" s="166"/>
      <c r="AI12" s="166"/>
    </row>
    <row r="13" spans="1:35" x14ac:dyDescent="0.2">
      <c r="A13" s="15"/>
      <c r="B13" s="240" t="s">
        <v>61</v>
      </c>
      <c r="C13" s="208" t="s">
        <v>135</v>
      </c>
      <c r="D13" s="208" t="s">
        <v>120</v>
      </c>
      <c r="E13" s="207" t="str">
        <f t="shared" si="0"/>
        <v>GBPSM3L4Y_Quote</v>
      </c>
      <c r="F13" s="207" t="e">
        <f ca="1">_xll.qlSimpleQuote(Trigger,Currency&amp;$C13&amp;$D13&amp;$B13&amp;QuoteSuffix,ObjectOverwrite,Permanent,RateTickValue)</f>
        <v>#NAME?</v>
      </c>
      <c r="G13" s="239" t="e">
        <f ca="1">_xll.ohRangeRetrieveError(F13)</f>
        <v>#NAME?</v>
      </c>
      <c r="H13" s="43"/>
      <c r="N13" s="15"/>
      <c r="O13" s="215" t="s">
        <v>61</v>
      </c>
      <c r="P13" s="241" t="s">
        <v>135</v>
      </c>
      <c r="Q13" s="241" t="s">
        <v>120</v>
      </c>
      <c r="R13" s="21" t="str">
        <f t="shared" si="1"/>
        <v>GBPSM3L4Y</v>
      </c>
      <c r="S13" s="21" t="str">
        <v>GBPSM3L4Y=ICAP</v>
      </c>
      <c r="T13" s="213">
        <v>1.48</v>
      </c>
      <c r="U13" s="213">
        <v>1.53</v>
      </c>
      <c r="V13" s="213">
        <v>0</v>
      </c>
      <c r="W13" s="213">
        <v>0</v>
      </c>
      <c r="X13" s="20" t="e">
        <f ca="1">_xll.qlMidSafe(,$T13,$U13)</f>
        <v>#NAME?</v>
      </c>
      <c r="Y13" s="9"/>
      <c r="Z13" s="19">
        <v>1.5059999999999998</v>
      </c>
      <c r="AA13" s="9"/>
      <c r="AB13" s="211">
        <v>1.5059999999999998</v>
      </c>
      <c r="AC13" s="16" t="e">
        <f ca="1">_xll.qlSimpleQuoteSetValue(Trigger,F13,AB13/100)</f>
        <v>#NAME?</v>
      </c>
      <c r="AD13" s="5"/>
      <c r="AE13" s="166"/>
      <c r="AF13" s="166"/>
      <c r="AG13" s="166"/>
      <c r="AH13" s="166"/>
      <c r="AI13" s="166"/>
    </row>
    <row r="14" spans="1:35" x14ac:dyDescent="0.2">
      <c r="A14" s="15"/>
      <c r="B14" s="240" t="s">
        <v>60</v>
      </c>
      <c r="C14" s="208" t="s">
        <v>135</v>
      </c>
      <c r="D14" s="208" t="s">
        <v>120</v>
      </c>
      <c r="E14" s="207" t="str">
        <f t="shared" si="0"/>
        <v>GBPSM3L5Y_Quote</v>
      </c>
      <c r="F14" s="207" t="e">
        <f ca="1">_xll.qlSimpleQuote(Trigger,Currency&amp;$C14&amp;$D14&amp;$B14&amp;QuoteSuffix,ObjectOverwrite,Permanent,RateTickValue)</f>
        <v>#NAME?</v>
      </c>
      <c r="G14" s="239" t="e">
        <f ca="1">_xll.ohRangeRetrieveError(F14)</f>
        <v>#NAME?</v>
      </c>
      <c r="H14" s="43"/>
      <c r="N14" s="15"/>
      <c r="O14" s="215" t="s">
        <v>60</v>
      </c>
      <c r="P14" s="241" t="s">
        <v>135</v>
      </c>
      <c r="Q14" s="241" t="s">
        <v>120</v>
      </c>
      <c r="R14" s="21" t="str">
        <f t="shared" si="1"/>
        <v>GBPSM3L5Y</v>
      </c>
      <c r="S14" s="21" t="str">
        <v>GBPSM3L5Y=ICAP</v>
      </c>
      <c r="T14" s="213">
        <v>1.6320000000000001</v>
      </c>
      <c r="U14" s="213">
        <v>1.6819999999999999</v>
      </c>
      <c r="V14" s="213">
        <v>0</v>
      </c>
      <c r="W14" s="213">
        <v>0</v>
      </c>
      <c r="X14" s="20" t="e">
        <f ca="1">_xll.qlMidSafe(,$T14,$U14)</f>
        <v>#NAME?</v>
      </c>
      <c r="Y14" s="9"/>
      <c r="Z14" s="19">
        <v>1.6589999999999998</v>
      </c>
      <c r="AA14" s="9"/>
      <c r="AB14" s="211">
        <v>1.6589999999999998</v>
      </c>
      <c r="AC14" s="16" t="e">
        <f ca="1">_xll.qlSimpleQuoteSetValue(Trigger,F14,AB14/100)</f>
        <v>#NAME?</v>
      </c>
      <c r="AD14" s="5"/>
      <c r="AE14" s="166"/>
      <c r="AF14" s="166"/>
      <c r="AG14" s="166"/>
      <c r="AH14" s="166"/>
      <c r="AI14" s="166"/>
    </row>
    <row r="15" spans="1:35" x14ac:dyDescent="0.2">
      <c r="A15" s="15"/>
      <c r="B15" s="240" t="s">
        <v>59</v>
      </c>
      <c r="C15" s="208" t="s">
        <v>135</v>
      </c>
      <c r="D15" s="208" t="s">
        <v>120</v>
      </c>
      <c r="E15" s="207" t="str">
        <f t="shared" si="0"/>
        <v>GBPSM3L6Y_Quote</v>
      </c>
      <c r="F15" s="207" t="e">
        <f ca="1">_xll.qlSimpleQuote(Trigger,Currency&amp;$C15&amp;$D15&amp;$B15&amp;QuoteSuffix,ObjectOverwrite,Permanent,RateTickValue)</f>
        <v>#NAME?</v>
      </c>
      <c r="G15" s="239" t="e">
        <f ca="1">_xll.ohRangeRetrieveError(F15)</f>
        <v>#NAME?</v>
      </c>
      <c r="H15" s="43"/>
      <c r="N15" s="15"/>
      <c r="O15" s="215" t="s">
        <v>59</v>
      </c>
      <c r="P15" s="241" t="s">
        <v>135</v>
      </c>
      <c r="Q15" s="241" t="s">
        <v>120</v>
      </c>
      <c r="R15" s="21" t="str">
        <f t="shared" si="1"/>
        <v>GBPSM3L6Y</v>
      </c>
      <c r="S15" s="21" t="str">
        <v>GBPSM3L6Y=ICAP</v>
      </c>
      <c r="T15" s="213">
        <v>1.754</v>
      </c>
      <c r="U15" s="213">
        <v>1.8039999999999998</v>
      </c>
      <c r="V15" s="213">
        <v>0</v>
      </c>
      <c r="W15" s="213">
        <v>0</v>
      </c>
      <c r="X15" s="20" t="e">
        <f ca="1">_xll.qlMidSafe(,$T15,$U15)</f>
        <v>#NAME?</v>
      </c>
      <c r="Y15" s="9"/>
      <c r="Z15" s="19">
        <v>1.7810000000000001</v>
      </c>
      <c r="AA15" s="9"/>
      <c r="AB15" s="211">
        <v>1.7810000000000001</v>
      </c>
      <c r="AC15" s="16" t="e">
        <f ca="1">_xll.qlSimpleQuoteSetValue(Trigger,F15,AB15/100)</f>
        <v>#NAME?</v>
      </c>
      <c r="AD15" s="5"/>
      <c r="AE15" s="166"/>
      <c r="AF15" s="166"/>
      <c r="AG15" s="166"/>
      <c r="AH15" s="166"/>
      <c r="AI15" s="166"/>
    </row>
    <row r="16" spans="1:35" x14ac:dyDescent="0.2">
      <c r="A16" s="15"/>
      <c r="B16" s="240" t="s">
        <v>58</v>
      </c>
      <c r="C16" s="208" t="s">
        <v>135</v>
      </c>
      <c r="D16" s="208" t="s">
        <v>120</v>
      </c>
      <c r="E16" s="207" t="str">
        <f t="shared" si="0"/>
        <v>GBPSM3L7Y_Quote</v>
      </c>
      <c r="F16" s="207" t="e">
        <f ca="1">_xll.qlSimpleQuote(Trigger,Currency&amp;$C16&amp;$D16&amp;$B16&amp;QuoteSuffix,ObjectOverwrite,Permanent,RateTickValue)</f>
        <v>#NAME?</v>
      </c>
      <c r="G16" s="239" t="e">
        <f ca="1">_xll.ohRangeRetrieveError(F16)</f>
        <v>#NAME?</v>
      </c>
      <c r="H16" s="43"/>
      <c r="N16" s="15"/>
      <c r="O16" s="215" t="s">
        <v>58</v>
      </c>
      <c r="P16" s="241" t="s">
        <v>135</v>
      </c>
      <c r="Q16" s="241" t="s">
        <v>120</v>
      </c>
      <c r="R16" s="21" t="str">
        <f t="shared" si="1"/>
        <v>GBPSM3L7Y</v>
      </c>
      <c r="S16" s="21" t="str">
        <v>GBPSM3L7Y=ICAP</v>
      </c>
      <c r="T16" s="213">
        <v>1.859</v>
      </c>
      <c r="U16" s="213">
        <v>1.909</v>
      </c>
      <c r="V16" s="213">
        <v>0</v>
      </c>
      <c r="W16" s="213">
        <v>0</v>
      </c>
      <c r="X16" s="20" t="e">
        <f ca="1">_xll.qlMidSafe(,$T16,$U16)</f>
        <v>#NAME?</v>
      </c>
      <c r="Y16" s="9"/>
      <c r="Z16" s="19">
        <v>1.8860000000000001</v>
      </c>
      <c r="AA16" s="9"/>
      <c r="AB16" s="211">
        <v>1.8860000000000001</v>
      </c>
      <c r="AC16" s="16" t="e">
        <f ca="1">_xll.qlSimpleQuoteSetValue(Trigger,F16,AB16/100)</f>
        <v>#NAME?</v>
      </c>
      <c r="AD16" s="5"/>
      <c r="AE16" s="166"/>
      <c r="AF16" s="166"/>
      <c r="AG16" s="166"/>
      <c r="AH16" s="166"/>
      <c r="AI16" s="166"/>
    </row>
    <row r="17" spans="1:35" x14ac:dyDescent="0.2">
      <c r="A17" s="15"/>
      <c r="B17" s="240" t="s">
        <v>57</v>
      </c>
      <c r="C17" s="208" t="s">
        <v>135</v>
      </c>
      <c r="D17" s="208" t="s">
        <v>120</v>
      </c>
      <c r="E17" s="207" t="str">
        <f t="shared" si="0"/>
        <v>GBPSM3L8Y_Quote</v>
      </c>
      <c r="F17" s="207" t="e">
        <f ca="1">_xll.qlSimpleQuote(Trigger,Currency&amp;$C17&amp;$D17&amp;$B17&amp;QuoteSuffix,ObjectOverwrite,Permanent,RateTickValue)</f>
        <v>#NAME?</v>
      </c>
      <c r="G17" s="239" t="e">
        <f ca="1">_xll.ohRangeRetrieveError(F17)</f>
        <v>#NAME?</v>
      </c>
      <c r="H17" s="43"/>
      <c r="N17" s="15"/>
      <c r="O17" s="215" t="s">
        <v>57</v>
      </c>
      <c r="P17" s="241" t="s">
        <v>135</v>
      </c>
      <c r="Q17" s="241" t="s">
        <v>120</v>
      </c>
      <c r="R17" s="21" t="str">
        <f t="shared" si="1"/>
        <v>GBPSM3L8Y</v>
      </c>
      <c r="S17" s="21" t="str">
        <v>GBPSM3L8Y=ICAP</v>
      </c>
      <c r="T17" s="213">
        <v>1.9460000000000002</v>
      </c>
      <c r="U17" s="213">
        <v>1.996</v>
      </c>
      <c r="V17" s="213">
        <v>0</v>
      </c>
      <c r="W17" s="213">
        <v>0</v>
      </c>
      <c r="X17" s="20" t="e">
        <f ca="1">_xll.qlMidSafe(,$T17,$U17)</f>
        <v>#NAME?</v>
      </c>
      <c r="Y17" s="9"/>
      <c r="Z17" s="19">
        <v>1.9729999999999999</v>
      </c>
      <c r="AA17" s="9"/>
      <c r="AB17" s="211">
        <v>1.9729999999999999</v>
      </c>
      <c r="AC17" s="16" t="e">
        <f ca="1">_xll.qlSimpleQuoteSetValue(Trigger,F17,AB17/100)</f>
        <v>#NAME?</v>
      </c>
      <c r="AD17" s="5"/>
      <c r="AE17" s="166"/>
      <c r="AF17" s="166"/>
      <c r="AG17" s="166"/>
      <c r="AH17" s="166"/>
      <c r="AI17" s="166"/>
    </row>
    <row r="18" spans="1:35" x14ac:dyDescent="0.2">
      <c r="A18" s="15"/>
      <c r="B18" s="240" t="s">
        <v>56</v>
      </c>
      <c r="C18" s="208" t="s">
        <v>135</v>
      </c>
      <c r="D18" s="208" t="s">
        <v>120</v>
      </c>
      <c r="E18" s="207" t="str">
        <f t="shared" si="0"/>
        <v>GBPSM3L9Y_Quote</v>
      </c>
      <c r="F18" s="207" t="e">
        <f ca="1">_xll.qlSimpleQuote(Trigger,Currency&amp;$C18&amp;$D18&amp;$B18&amp;QuoteSuffix,ObjectOverwrite,Permanent,RateTickValue)</f>
        <v>#NAME?</v>
      </c>
      <c r="G18" s="239" t="e">
        <f ca="1">_xll.ohRangeRetrieveError(F18)</f>
        <v>#NAME?</v>
      </c>
      <c r="H18" s="43"/>
      <c r="N18" s="15"/>
      <c r="O18" s="215" t="s">
        <v>56</v>
      </c>
      <c r="P18" s="241" t="s">
        <v>135</v>
      </c>
      <c r="Q18" s="241" t="s">
        <v>120</v>
      </c>
      <c r="R18" s="21" t="str">
        <f t="shared" si="1"/>
        <v>GBPSM3L9Y</v>
      </c>
      <c r="S18" s="21" t="str">
        <v>GBPSM3L9Y=ICAP</v>
      </c>
      <c r="T18" s="213">
        <v>2.0150000000000001</v>
      </c>
      <c r="U18" s="213">
        <v>2.0649999999999999</v>
      </c>
      <c r="V18" s="213">
        <v>0</v>
      </c>
      <c r="W18" s="213">
        <v>0</v>
      </c>
      <c r="X18" s="20" t="e">
        <f ca="1">_xll.qlMidSafe(,$T18,$U18)</f>
        <v>#NAME?</v>
      </c>
      <c r="Y18" s="9"/>
      <c r="Z18" s="19">
        <v>2.0430000000000001</v>
      </c>
      <c r="AA18" s="9"/>
      <c r="AB18" s="211">
        <v>2.0430000000000001</v>
      </c>
      <c r="AC18" s="16" t="e">
        <f ca="1">_xll.qlSimpleQuoteSetValue(Trigger,F18,AB18/100)</f>
        <v>#NAME?</v>
      </c>
      <c r="AD18" s="5"/>
      <c r="AE18" s="166"/>
      <c r="AF18" s="166"/>
      <c r="AG18" s="166"/>
      <c r="AH18" s="166"/>
      <c r="AI18" s="166"/>
    </row>
    <row r="19" spans="1:35" x14ac:dyDescent="0.2">
      <c r="A19" s="15"/>
      <c r="B19" s="240" t="s">
        <v>55</v>
      </c>
      <c r="C19" s="208" t="s">
        <v>135</v>
      </c>
      <c r="D19" s="208" t="s">
        <v>120</v>
      </c>
      <c r="E19" s="207" t="str">
        <f t="shared" si="0"/>
        <v>GBPSM3L10Y_Quote</v>
      </c>
      <c r="F19" s="207" t="e">
        <f ca="1">_xll.qlSimpleQuote(Trigger,Currency&amp;$C19&amp;$D19&amp;$B19&amp;QuoteSuffix,ObjectOverwrite,Permanent,RateTickValue)</f>
        <v>#NAME?</v>
      </c>
      <c r="G19" s="239" t="e">
        <f ca="1">_xll.ohRangeRetrieveError(F19)</f>
        <v>#NAME?</v>
      </c>
      <c r="H19" s="43"/>
      <c r="N19" s="15"/>
      <c r="O19" s="215" t="s">
        <v>55</v>
      </c>
      <c r="P19" s="241" t="s">
        <v>135</v>
      </c>
      <c r="Q19" s="241" t="s">
        <v>120</v>
      </c>
      <c r="R19" s="21" t="str">
        <f t="shared" si="1"/>
        <v>GBPSM3L10Y</v>
      </c>
      <c r="S19" s="21" t="str">
        <v>GBPSM3L10Y=ICAP</v>
      </c>
      <c r="T19" s="213">
        <v>2.0750000000000002</v>
      </c>
      <c r="U19" s="213">
        <v>2.125</v>
      </c>
      <c r="V19" s="213">
        <v>0</v>
      </c>
      <c r="W19" s="213">
        <v>0</v>
      </c>
      <c r="X19" s="20" t="e">
        <f ca="1">_xll.qlMidSafe(,$T19,$U19)</f>
        <v>#NAME?</v>
      </c>
      <c r="Y19" s="9"/>
      <c r="Z19" s="19">
        <v>2.1029999999999998</v>
      </c>
      <c r="AA19" s="9"/>
      <c r="AB19" s="211">
        <v>2.1029999999999998</v>
      </c>
      <c r="AC19" s="16" t="e">
        <f ca="1">_xll.qlSimpleQuoteSetValue(Trigger,F19,AB19/100)</f>
        <v>#NAME?</v>
      </c>
      <c r="AD19" s="5"/>
      <c r="AE19" s="166"/>
      <c r="AF19" s="166"/>
      <c r="AG19" s="166"/>
      <c r="AH19" s="166"/>
      <c r="AI19" s="166"/>
    </row>
    <row r="20" spans="1:35" x14ac:dyDescent="0.2">
      <c r="A20" s="15"/>
      <c r="B20" s="240" t="s">
        <v>119</v>
      </c>
      <c r="C20" s="208" t="s">
        <v>135</v>
      </c>
      <c r="D20" s="208" t="s">
        <v>120</v>
      </c>
      <c r="E20" s="207" t="str">
        <f t="shared" si="0"/>
        <v>GBPSM3L11Y_Quote</v>
      </c>
      <c r="F20" s="207" t="e">
        <f ca="1">_xll.qlSimpleQuote(Trigger,Currency&amp;$C20&amp;$D20&amp;$B20&amp;QuoteSuffix,ObjectOverwrite,Permanent,RateTickValue)</f>
        <v>#NAME?</v>
      </c>
      <c r="G20" s="239" t="e">
        <f ca="1">_xll.ohRangeRetrieveError(F20)</f>
        <v>#NAME?</v>
      </c>
      <c r="H20" s="43"/>
      <c r="N20" s="15"/>
      <c r="O20" s="215" t="s">
        <v>119</v>
      </c>
      <c r="P20" s="241" t="s">
        <v>135</v>
      </c>
      <c r="Q20" s="241" t="s">
        <v>120</v>
      </c>
      <c r="R20" s="21" t="str">
        <f t="shared" si="1"/>
        <v>GBPSM3L11Y</v>
      </c>
      <c r="S20" s="21" t="str">
        <v>GBPSM3L11Y=ICAP</v>
      </c>
      <c r="T20" s="213">
        <v>2.117</v>
      </c>
      <c r="U20" s="213">
        <v>2.1869999999999998</v>
      </c>
      <c r="V20" s="213">
        <v>0</v>
      </c>
      <c r="W20" s="213">
        <v>0</v>
      </c>
      <c r="X20" s="20" t="e">
        <f ca="1">_xll.qlMidSafe(,$T20,$U20)</f>
        <v>#NAME?</v>
      </c>
      <c r="Y20" s="9"/>
      <c r="Z20" s="19">
        <v>2.1550000000000002</v>
      </c>
      <c r="AA20" s="9"/>
      <c r="AB20" s="211">
        <v>2.1550000000000002</v>
      </c>
      <c r="AC20" s="16" t="e">
        <f ca="1">_xll.qlSimpleQuoteSetValue(Trigger,F20,AB20/100)</f>
        <v>#NAME?</v>
      </c>
      <c r="AD20" s="5"/>
      <c r="AE20" s="166"/>
      <c r="AF20" s="166"/>
      <c r="AG20" s="166"/>
      <c r="AH20" s="166"/>
      <c r="AI20" s="166"/>
    </row>
    <row r="21" spans="1:35" x14ac:dyDescent="0.2">
      <c r="A21" s="15"/>
      <c r="B21" s="240" t="s">
        <v>54</v>
      </c>
      <c r="C21" s="208" t="s">
        <v>135</v>
      </c>
      <c r="D21" s="208" t="s">
        <v>120</v>
      </c>
      <c r="E21" s="207" t="str">
        <f t="shared" si="0"/>
        <v>GBPSM3L12Y_Quote</v>
      </c>
      <c r="F21" s="207" t="e">
        <f ca="1">_xll.qlSimpleQuote(Trigger,Currency&amp;$C21&amp;$D21&amp;$B21&amp;QuoteSuffix,ObjectOverwrite,Permanent,RateTickValue)</f>
        <v>#NAME?</v>
      </c>
      <c r="G21" s="239" t="e">
        <f ca="1">_xll.ohRangeRetrieveError(F21)</f>
        <v>#NAME?</v>
      </c>
      <c r="H21" s="43"/>
      <c r="N21" s="15"/>
      <c r="O21" s="215" t="s">
        <v>54</v>
      </c>
      <c r="P21" s="241" t="s">
        <v>135</v>
      </c>
      <c r="Q21" s="241" t="s">
        <v>120</v>
      </c>
      <c r="R21" s="21" t="str">
        <f t="shared" si="1"/>
        <v>GBPSM3L12Y</v>
      </c>
      <c r="S21" s="21" t="str">
        <v>GBPSM3L12Y=ICAP</v>
      </c>
      <c r="T21" s="213">
        <v>2.1629999999999998</v>
      </c>
      <c r="U21" s="213">
        <v>2.2330000000000001</v>
      </c>
      <c r="V21" s="213">
        <v>0</v>
      </c>
      <c r="W21" s="213">
        <v>0</v>
      </c>
      <c r="X21" s="20" t="e">
        <f ca="1">_xll.qlMidSafe(,$T21,$U21)</f>
        <v>#NAME?</v>
      </c>
      <c r="Y21" s="9"/>
      <c r="Z21" s="19">
        <v>2.2009999999999996</v>
      </c>
      <c r="AA21" s="9"/>
      <c r="AB21" s="211">
        <v>2.2009999999999996</v>
      </c>
      <c r="AC21" s="16" t="e">
        <f ca="1">_xll.qlSimpleQuoteSetValue(Trigger,F21,AB21/100)</f>
        <v>#NAME?</v>
      </c>
      <c r="AD21" s="5"/>
      <c r="AE21" s="166"/>
      <c r="AF21" s="166"/>
      <c r="AG21" s="166"/>
      <c r="AH21" s="166"/>
      <c r="AI21" s="166"/>
    </row>
    <row r="22" spans="1:35" x14ac:dyDescent="0.2">
      <c r="A22" s="15"/>
      <c r="B22" s="240" t="s">
        <v>118</v>
      </c>
      <c r="C22" s="208" t="s">
        <v>135</v>
      </c>
      <c r="D22" s="208" t="s">
        <v>120</v>
      </c>
      <c r="E22" s="207" t="str">
        <f t="shared" si="0"/>
        <v>GBPSM3L13Y_Quote</v>
      </c>
      <c r="F22" s="207" t="e">
        <f ca="1">_xll.qlSimpleQuote(Trigger,Currency&amp;$C22&amp;$D22&amp;$B22&amp;QuoteSuffix,ObjectOverwrite,Permanent,RateTickValue)</f>
        <v>#NAME?</v>
      </c>
      <c r="G22" s="239" t="e">
        <f ca="1">_xll.ohRangeRetrieveError(F22)</f>
        <v>#NAME?</v>
      </c>
      <c r="H22" s="43"/>
      <c r="N22" s="15"/>
      <c r="O22" s="215" t="s">
        <v>118</v>
      </c>
      <c r="P22" s="241" t="s">
        <v>135</v>
      </c>
      <c r="Q22" s="241" t="s">
        <v>120</v>
      </c>
      <c r="R22" s="21" t="str">
        <f t="shared" si="1"/>
        <v>GBPSM3L13Y</v>
      </c>
      <c r="S22" s="21" t="str">
        <v>GBPSM3L13Y=ICAP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0" t="s">
        <v>117</v>
      </c>
      <c r="C23" s="208" t="s">
        <v>135</v>
      </c>
      <c r="D23" s="208" t="s">
        <v>120</v>
      </c>
      <c r="E23" s="207" t="str">
        <f t="shared" si="0"/>
        <v>GBPSM3L14Y_Quote</v>
      </c>
      <c r="F23" s="207" t="e">
        <f ca="1">_xll.qlSimpleQuote(Trigger,Currency&amp;$C23&amp;$D23&amp;$B23&amp;QuoteSuffix,ObjectOverwrite,Permanent,RateTickValue)</f>
        <v>#NAME?</v>
      </c>
      <c r="G23" s="239" t="e">
        <f ca="1">_xll.ohRangeRetrieveError(F23)</f>
        <v>#NAME?</v>
      </c>
      <c r="H23" s="43"/>
      <c r="N23" s="15"/>
      <c r="O23" s="215" t="s">
        <v>117</v>
      </c>
      <c r="P23" s="241" t="s">
        <v>135</v>
      </c>
      <c r="Q23" s="241" t="s">
        <v>120</v>
      </c>
      <c r="R23" s="21" t="str">
        <f t="shared" si="1"/>
        <v>GBPSM3L14Y</v>
      </c>
      <c r="S23" s="21" t="str">
        <v>GBPSM3L14Y=ICAP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0" t="s">
        <v>53</v>
      </c>
      <c r="C24" s="208" t="s">
        <v>135</v>
      </c>
      <c r="D24" s="208" t="s">
        <v>120</v>
      </c>
      <c r="E24" s="207" t="str">
        <f t="shared" si="0"/>
        <v>GBPSM3L15Y_Quote</v>
      </c>
      <c r="F24" s="207" t="e">
        <f ca="1">_xll.qlSimpleQuote(Trigger,Currency&amp;$C24&amp;$D24&amp;$B24&amp;QuoteSuffix,ObjectOverwrite,Permanent,RateTickValue)</f>
        <v>#NAME?</v>
      </c>
      <c r="G24" s="239" t="e">
        <f ca="1">_xll.ohRangeRetrieveError(F24)</f>
        <v>#NAME?</v>
      </c>
      <c r="H24" s="43"/>
      <c r="N24" s="15"/>
      <c r="O24" s="215" t="s">
        <v>53</v>
      </c>
      <c r="P24" s="241" t="s">
        <v>135</v>
      </c>
      <c r="Q24" s="241" t="s">
        <v>120</v>
      </c>
      <c r="R24" s="21" t="str">
        <f t="shared" si="1"/>
        <v>GBPSM3L15Y</v>
      </c>
      <c r="S24" s="21" t="str">
        <v>GBPSM3L15Y=ICAP</v>
      </c>
      <c r="T24" s="213">
        <v>2.2560000000000002</v>
      </c>
      <c r="U24" s="213">
        <v>2.3460000000000001</v>
      </c>
      <c r="V24" s="213">
        <v>0</v>
      </c>
      <c r="W24" s="213">
        <v>0</v>
      </c>
      <c r="X24" s="20" t="e">
        <f ca="1">_xll.qlMidSafe(,$T24,$U24)</f>
        <v>#NAME?</v>
      </c>
      <c r="Y24" s="9"/>
      <c r="Z24" s="19">
        <v>2.3040000000000003</v>
      </c>
      <c r="AA24" s="9"/>
      <c r="AB24" s="211">
        <v>2.3040000000000003</v>
      </c>
      <c r="AC24" s="16" t="e">
        <f ca="1">_xll.qlSimpleQuoteSetValue(Trigger,F24,AB24/100)</f>
        <v>#NAME?</v>
      </c>
      <c r="AD24" s="5"/>
      <c r="AE24" s="166"/>
      <c r="AF24" s="166"/>
      <c r="AG24" s="166"/>
      <c r="AH24" s="166"/>
      <c r="AI24" s="166"/>
    </row>
    <row r="25" spans="1:35" x14ac:dyDescent="0.2">
      <c r="A25" s="15"/>
      <c r="B25" s="240" t="s">
        <v>116</v>
      </c>
      <c r="C25" s="208" t="s">
        <v>135</v>
      </c>
      <c r="D25" s="208" t="s">
        <v>120</v>
      </c>
      <c r="E25" s="207" t="str">
        <f t="shared" si="0"/>
        <v>GBPSM3L16Y_Quote</v>
      </c>
      <c r="F25" s="207" t="e">
        <f ca="1">_xll.qlSimpleQuote(Trigger,Currency&amp;$C25&amp;$D25&amp;$B25&amp;QuoteSuffix,ObjectOverwrite,Permanent,RateTickValue)</f>
        <v>#NAME?</v>
      </c>
      <c r="G25" s="239" t="e">
        <f ca="1">_xll.ohRangeRetrieveError(F25)</f>
        <v>#NAME?</v>
      </c>
      <c r="H25" s="43"/>
      <c r="N25" s="15"/>
      <c r="O25" s="215" t="s">
        <v>116</v>
      </c>
      <c r="P25" s="241" t="s">
        <v>135</v>
      </c>
      <c r="Q25" s="241" t="s">
        <v>120</v>
      </c>
      <c r="R25" s="21" t="str">
        <f t="shared" si="1"/>
        <v>GBPSM3L16Y</v>
      </c>
      <c r="S25" s="21" t="str">
        <v>GBPSM3L16Y=ICAP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0" t="s">
        <v>115</v>
      </c>
      <c r="C26" s="208" t="s">
        <v>135</v>
      </c>
      <c r="D26" s="208" t="s">
        <v>120</v>
      </c>
      <c r="E26" s="207" t="str">
        <f t="shared" si="0"/>
        <v>GBPSM3L17Y_Quote</v>
      </c>
      <c r="F26" s="207" t="e">
        <f ca="1">_xll.qlSimpleQuote(Trigger,Currency&amp;$C26&amp;$D26&amp;$B26&amp;QuoteSuffix,ObjectOverwrite,Permanent,RateTickValue)</f>
        <v>#NAME?</v>
      </c>
      <c r="G26" s="239" t="e">
        <f ca="1">_xll.ohRangeRetrieveError(F26)</f>
        <v>#NAME?</v>
      </c>
      <c r="H26" s="43"/>
      <c r="N26" s="15"/>
      <c r="O26" s="215" t="s">
        <v>115</v>
      </c>
      <c r="P26" s="241" t="s">
        <v>135</v>
      </c>
      <c r="Q26" s="241" t="s">
        <v>120</v>
      </c>
      <c r="R26" s="21" t="str">
        <f t="shared" si="1"/>
        <v>GBPSM3L17Y</v>
      </c>
      <c r="S26" s="21" t="str">
        <v>GBPSM3L17Y=ICAP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0" t="s">
        <v>114</v>
      </c>
      <c r="C27" s="208" t="s">
        <v>135</v>
      </c>
      <c r="D27" s="208" t="s">
        <v>120</v>
      </c>
      <c r="E27" s="207" t="str">
        <f t="shared" si="0"/>
        <v>GBPSM3L18Y_Quote</v>
      </c>
      <c r="F27" s="207" t="e">
        <f ca="1">_xll.qlSimpleQuote(Trigger,Currency&amp;$C27&amp;$D27&amp;$B27&amp;QuoteSuffix,ObjectOverwrite,Permanent,RateTickValue)</f>
        <v>#NAME?</v>
      </c>
      <c r="G27" s="239" t="e">
        <f ca="1">_xll.ohRangeRetrieveError(F27)</f>
        <v>#NAME?</v>
      </c>
      <c r="H27" s="43"/>
      <c r="N27" s="15"/>
      <c r="O27" s="215" t="s">
        <v>114</v>
      </c>
      <c r="P27" s="241" t="s">
        <v>135</v>
      </c>
      <c r="Q27" s="241" t="s">
        <v>120</v>
      </c>
      <c r="R27" s="21" t="str">
        <f t="shared" si="1"/>
        <v>GBPSM3L18Y</v>
      </c>
      <c r="S27" s="21" t="str">
        <v>GBPSM3L18Y=ICAP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0" t="s">
        <v>113</v>
      </c>
      <c r="C28" s="208" t="s">
        <v>135</v>
      </c>
      <c r="D28" s="208" t="s">
        <v>120</v>
      </c>
      <c r="E28" s="207" t="str">
        <f t="shared" si="0"/>
        <v>GBPSM3L19Y_Quote</v>
      </c>
      <c r="F28" s="207" t="e">
        <f ca="1">_xll.qlSimpleQuote(Trigger,Currency&amp;$C28&amp;$D28&amp;$B28&amp;QuoteSuffix,ObjectOverwrite,Permanent,RateTickValue)</f>
        <v>#NAME?</v>
      </c>
      <c r="G28" s="239" t="e">
        <f ca="1">_xll.ohRangeRetrieveError(F28)</f>
        <v>#NAME?</v>
      </c>
      <c r="H28" s="43"/>
      <c r="N28" s="15"/>
      <c r="O28" s="215" t="s">
        <v>113</v>
      </c>
      <c r="P28" s="241" t="s">
        <v>135</v>
      </c>
      <c r="Q28" s="241" t="s">
        <v>120</v>
      </c>
      <c r="R28" s="21" t="str">
        <f t="shared" si="1"/>
        <v>GBPSM3L19Y</v>
      </c>
      <c r="S28" s="21" t="str">
        <v>GBPSM3L19Y=ICAP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0" t="s">
        <v>52</v>
      </c>
      <c r="C29" s="208" t="s">
        <v>135</v>
      </c>
      <c r="D29" s="208" t="s">
        <v>120</v>
      </c>
      <c r="E29" s="207" t="str">
        <f t="shared" si="0"/>
        <v>GBPSM3L20Y_Quote</v>
      </c>
      <c r="F29" s="207" t="e">
        <f ca="1">_xll.qlSimpleQuote(Trigger,Currency&amp;$C29&amp;$D29&amp;$B29&amp;QuoteSuffix,ObjectOverwrite,Permanent,RateTickValue)</f>
        <v>#NAME?</v>
      </c>
      <c r="G29" s="239" t="e">
        <f ca="1">_xll.ohRangeRetrieveError(F29)</f>
        <v>#NAME?</v>
      </c>
      <c r="H29" s="43"/>
      <c r="N29" s="15"/>
      <c r="O29" s="215" t="s">
        <v>52</v>
      </c>
      <c r="P29" s="241" t="s">
        <v>135</v>
      </c>
      <c r="Q29" s="241" t="s">
        <v>120</v>
      </c>
      <c r="R29" s="21" t="str">
        <f t="shared" si="1"/>
        <v>GBPSM3L20Y</v>
      </c>
      <c r="S29" s="21" t="str">
        <v>GBPSM3L20Y=ICAP</v>
      </c>
      <c r="T29" s="213">
        <v>2.2999999999999998</v>
      </c>
      <c r="U29" s="213">
        <v>2.4300000000000002</v>
      </c>
      <c r="V29" s="213">
        <v>0</v>
      </c>
      <c r="W29" s="213">
        <v>0</v>
      </c>
      <c r="X29" s="20" t="e">
        <f ca="1">_xll.qlMidSafe(,$T29,$U29)</f>
        <v>#NAME?</v>
      </c>
      <c r="Y29" s="9"/>
      <c r="Z29" s="19">
        <v>2.3679999999999999</v>
      </c>
      <c r="AA29" s="9"/>
      <c r="AB29" s="211">
        <v>2.3679999999999999</v>
      </c>
      <c r="AC29" s="16" t="e">
        <f ca="1">_xll.qlSimpleQuoteSetValue(Trigger,F29,AB29/100)</f>
        <v>#NAME?</v>
      </c>
      <c r="AD29" s="5"/>
      <c r="AE29" s="166"/>
      <c r="AF29" s="166"/>
      <c r="AG29" s="166"/>
      <c r="AH29" s="166"/>
      <c r="AI29" s="166"/>
    </row>
    <row r="30" spans="1:35" x14ac:dyDescent="0.2">
      <c r="A30" s="15"/>
      <c r="B30" s="240" t="s">
        <v>112</v>
      </c>
      <c r="C30" s="208" t="s">
        <v>135</v>
      </c>
      <c r="D30" s="208" t="s">
        <v>120</v>
      </c>
      <c r="E30" s="207" t="str">
        <f t="shared" si="0"/>
        <v>GBPSM3L21Y_Quote</v>
      </c>
      <c r="F30" s="207" t="e">
        <f ca="1">_xll.qlSimpleQuote(Trigger,Currency&amp;$C30&amp;$D30&amp;$B30&amp;QuoteSuffix,ObjectOverwrite,Permanent,RateTickValue)</f>
        <v>#NAME?</v>
      </c>
      <c r="G30" s="239" t="e">
        <f ca="1">_xll.ohRangeRetrieveError(F30)</f>
        <v>#NAME?</v>
      </c>
      <c r="H30" s="43"/>
      <c r="N30" s="15"/>
      <c r="O30" s="215" t="s">
        <v>112</v>
      </c>
      <c r="P30" s="242" t="s">
        <v>135</v>
      </c>
      <c r="Q30" s="242" t="s">
        <v>120</v>
      </c>
      <c r="R30" s="21" t="str">
        <f t="shared" si="1"/>
        <v>GBPSM3L21Y</v>
      </c>
      <c r="S30" s="21" t="str">
        <v>GBPSM3L21Y=ICAP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0" t="s">
        <v>111</v>
      </c>
      <c r="C31" s="208" t="s">
        <v>135</v>
      </c>
      <c r="D31" s="208" t="s">
        <v>120</v>
      </c>
      <c r="E31" s="207" t="str">
        <f t="shared" si="0"/>
        <v>GBPSM3L22Y_Quote</v>
      </c>
      <c r="F31" s="207" t="e">
        <f ca="1">_xll.qlSimpleQuote(Trigger,Currency&amp;$C31&amp;$D31&amp;$B31&amp;QuoteSuffix,ObjectOverwrite,Permanent,RateTickValue)</f>
        <v>#NAME?</v>
      </c>
      <c r="G31" s="239" t="e">
        <f ca="1">_xll.ohRangeRetrieveError(F31)</f>
        <v>#NAME?</v>
      </c>
      <c r="H31" s="43"/>
      <c r="N31" s="15"/>
      <c r="O31" s="215" t="s">
        <v>111</v>
      </c>
      <c r="P31" s="241" t="s">
        <v>135</v>
      </c>
      <c r="Q31" s="241" t="s">
        <v>120</v>
      </c>
      <c r="R31" s="21" t="str">
        <f t="shared" si="1"/>
        <v>GBPSM3L22Y</v>
      </c>
      <c r="S31" s="21" t="str">
        <v>GBPSM3L22Y=ICAP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0" t="s">
        <v>110</v>
      </c>
      <c r="C32" s="208" t="s">
        <v>135</v>
      </c>
      <c r="D32" s="208" t="s">
        <v>120</v>
      </c>
      <c r="E32" s="207" t="str">
        <f t="shared" si="0"/>
        <v>GBPSM3L23Y_Quote</v>
      </c>
      <c r="F32" s="207" t="e">
        <f ca="1">_xll.qlSimpleQuote(Trigger,Currency&amp;$C32&amp;$D32&amp;$B32&amp;QuoteSuffix,ObjectOverwrite,Permanent,RateTickValue)</f>
        <v>#NAME?</v>
      </c>
      <c r="G32" s="239" t="e">
        <f ca="1">_xll.ohRangeRetrieveError(F32)</f>
        <v>#NAME?</v>
      </c>
      <c r="H32" s="43"/>
      <c r="N32" s="15"/>
      <c r="O32" s="215" t="s">
        <v>110</v>
      </c>
      <c r="P32" s="241" t="s">
        <v>135</v>
      </c>
      <c r="Q32" s="241" t="s">
        <v>120</v>
      </c>
      <c r="R32" s="21" t="str">
        <f t="shared" si="1"/>
        <v>GBPSM3L23Y</v>
      </c>
      <c r="S32" s="21" t="str">
        <v>GBPSM3L23Y=ICAP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0" t="s">
        <v>109</v>
      </c>
      <c r="C33" s="208" t="s">
        <v>135</v>
      </c>
      <c r="D33" s="208" t="s">
        <v>120</v>
      </c>
      <c r="E33" s="207" t="str">
        <f t="shared" si="0"/>
        <v>GBPSM3L24Y_Quote</v>
      </c>
      <c r="F33" s="207" t="e">
        <f ca="1">_xll.qlSimpleQuote(Trigger,Currency&amp;$C33&amp;$D33&amp;$B33&amp;QuoteSuffix,ObjectOverwrite,Permanent,RateTickValue)</f>
        <v>#NAME?</v>
      </c>
      <c r="G33" s="239" t="e">
        <f ca="1">_xll.ohRangeRetrieveError(F33)</f>
        <v>#NAME?</v>
      </c>
      <c r="H33" s="43"/>
      <c r="N33" s="15"/>
      <c r="O33" s="215" t="s">
        <v>109</v>
      </c>
      <c r="P33" s="241" t="s">
        <v>135</v>
      </c>
      <c r="Q33" s="241" t="s">
        <v>120</v>
      </c>
      <c r="R33" s="21" t="str">
        <f t="shared" si="1"/>
        <v>GBPSM3L24Y</v>
      </c>
      <c r="S33" s="21" t="str">
        <v>GBPSM3L24Y=ICAP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0" t="s">
        <v>51</v>
      </c>
      <c r="C34" s="208" t="s">
        <v>135</v>
      </c>
      <c r="D34" s="208" t="s">
        <v>120</v>
      </c>
      <c r="E34" s="207" t="str">
        <f t="shared" si="0"/>
        <v>GBPSM3L25Y_Quote</v>
      </c>
      <c r="F34" s="207" t="e">
        <f ca="1">_xll.qlSimpleQuote(Trigger,Currency&amp;$C34&amp;$D34&amp;$B34&amp;QuoteSuffix,ObjectOverwrite,Permanent,RateTickValue)</f>
        <v>#NAME?</v>
      </c>
      <c r="G34" s="239" t="e">
        <f ca="1">_xll.ohRangeRetrieveError(F34)</f>
        <v>#NAME?</v>
      </c>
      <c r="H34" s="43"/>
      <c r="N34" s="15"/>
      <c r="O34" s="215" t="s">
        <v>51</v>
      </c>
      <c r="P34" s="241" t="s">
        <v>135</v>
      </c>
      <c r="Q34" s="241" t="s">
        <v>120</v>
      </c>
      <c r="R34" s="21" t="str">
        <f t="shared" si="1"/>
        <v>GBPSM3L25Y</v>
      </c>
      <c r="S34" s="21" t="str">
        <v>GBPSM3L25Y=ICAP</v>
      </c>
      <c r="T34" s="213">
        <v>2.3069999999999999</v>
      </c>
      <c r="U34" s="213">
        <v>2.4369999999999998</v>
      </c>
      <c r="V34" s="213">
        <v>0</v>
      </c>
      <c r="W34" s="213">
        <v>0</v>
      </c>
      <c r="X34" s="20" t="e">
        <f ca="1">_xll.qlMidSafe(,$T34,$U34)</f>
        <v>#NAME?</v>
      </c>
      <c r="Y34" s="9"/>
      <c r="Z34" s="19">
        <v>2.375</v>
      </c>
      <c r="AA34" s="9"/>
      <c r="AB34" s="211">
        <v>2.375</v>
      </c>
      <c r="AC34" s="16" t="e">
        <f ca="1">_xll.qlSimpleQuoteSetValue(Trigger,F34,AB34/100)</f>
        <v>#NAME?</v>
      </c>
      <c r="AD34" s="5"/>
      <c r="AE34" s="166"/>
      <c r="AF34" s="166"/>
      <c r="AG34" s="166"/>
      <c r="AH34" s="166"/>
      <c r="AI34" s="166"/>
    </row>
    <row r="35" spans="1:35" x14ac:dyDescent="0.2">
      <c r="A35" s="15"/>
      <c r="B35" s="240" t="s">
        <v>108</v>
      </c>
      <c r="C35" s="208" t="s">
        <v>135</v>
      </c>
      <c r="D35" s="208" t="s">
        <v>120</v>
      </c>
      <c r="E35" s="207" t="str">
        <f t="shared" si="0"/>
        <v>GBPSM3L26Y_Quote</v>
      </c>
      <c r="F35" s="207" t="e">
        <f ca="1">_xll.qlSimpleQuote(Trigger,Currency&amp;$C35&amp;$D35&amp;$B35&amp;QuoteSuffix,ObjectOverwrite,Permanent,RateTickValue)</f>
        <v>#NAME?</v>
      </c>
      <c r="G35" s="239" t="e">
        <f ca="1">_xll.ohRangeRetrieveError(F35)</f>
        <v>#NAME?</v>
      </c>
      <c r="H35" s="43"/>
      <c r="N35" s="15"/>
      <c r="O35" s="215" t="s">
        <v>108</v>
      </c>
      <c r="P35" s="241" t="s">
        <v>135</v>
      </c>
      <c r="Q35" s="241" t="s">
        <v>120</v>
      </c>
      <c r="R35" s="21" t="str">
        <f t="shared" si="1"/>
        <v>GBPSM3L26Y</v>
      </c>
      <c r="S35" s="21" t="str">
        <v>GBPSM3L26Y=ICAP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0" t="s">
        <v>107</v>
      </c>
      <c r="C36" s="208" t="s">
        <v>135</v>
      </c>
      <c r="D36" s="208" t="s">
        <v>120</v>
      </c>
      <c r="E36" s="207" t="str">
        <f t="shared" si="0"/>
        <v>GBPSM3L27Y_Quote</v>
      </c>
      <c r="F36" s="207" t="e">
        <f ca="1">_xll.qlSimpleQuote(Trigger,Currency&amp;$C36&amp;$D36&amp;$B36&amp;QuoteSuffix,ObjectOverwrite,Permanent,RateTickValue)</f>
        <v>#NAME?</v>
      </c>
      <c r="G36" s="239" t="e">
        <f ca="1">_xll.ohRangeRetrieveError(F36)</f>
        <v>#NAME?</v>
      </c>
      <c r="H36" s="43"/>
      <c r="N36" s="15"/>
      <c r="O36" s="215" t="s">
        <v>107</v>
      </c>
      <c r="P36" s="241" t="s">
        <v>135</v>
      </c>
      <c r="Q36" s="241" t="s">
        <v>120</v>
      </c>
      <c r="R36" s="21" t="str">
        <f t="shared" si="1"/>
        <v>GBPSM3L27Y</v>
      </c>
      <c r="S36" s="21" t="str">
        <v>GBPSM3L27Y=ICAP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0" t="s">
        <v>106</v>
      </c>
      <c r="C37" s="208" t="s">
        <v>135</v>
      </c>
      <c r="D37" s="208" t="s">
        <v>120</v>
      </c>
      <c r="E37" s="207" t="str">
        <f t="shared" si="0"/>
        <v>GBPSM3L28Y_Quote</v>
      </c>
      <c r="F37" s="207" t="e">
        <f ca="1">_xll.qlSimpleQuote(Trigger,Currency&amp;$C37&amp;$D37&amp;$B37&amp;QuoteSuffix,ObjectOverwrite,Permanent,RateTickValue)</f>
        <v>#NAME?</v>
      </c>
      <c r="G37" s="239" t="e">
        <f ca="1">_xll.ohRangeRetrieveError(F37)</f>
        <v>#NAME?</v>
      </c>
      <c r="H37" s="43"/>
      <c r="N37" s="15"/>
      <c r="O37" s="215" t="s">
        <v>106</v>
      </c>
      <c r="P37" s="241" t="s">
        <v>135</v>
      </c>
      <c r="Q37" s="241" t="s">
        <v>120</v>
      </c>
      <c r="R37" s="21" t="str">
        <f t="shared" si="1"/>
        <v>GBPSM3L28Y</v>
      </c>
      <c r="S37" s="21" t="str">
        <v>GBPSM3L28Y=ICAP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0" t="s">
        <v>105</v>
      </c>
      <c r="C38" s="208" t="s">
        <v>135</v>
      </c>
      <c r="D38" s="208" t="s">
        <v>120</v>
      </c>
      <c r="E38" s="207" t="str">
        <f t="shared" si="0"/>
        <v>GBPSM3L29Y_Quote</v>
      </c>
      <c r="F38" s="207" t="e">
        <f ca="1">_xll.qlSimpleQuote(Trigger,Currency&amp;$C38&amp;$D38&amp;$B38&amp;QuoteSuffix,ObjectOverwrite,Permanent,RateTickValue)</f>
        <v>#NAME?</v>
      </c>
      <c r="G38" s="239" t="e">
        <f ca="1">_xll.ohRangeRetrieveError(F38)</f>
        <v>#NAME?</v>
      </c>
      <c r="H38" s="43"/>
      <c r="N38" s="15"/>
      <c r="O38" s="215" t="s">
        <v>105</v>
      </c>
      <c r="P38" s="241" t="s">
        <v>135</v>
      </c>
      <c r="Q38" s="241" t="s">
        <v>120</v>
      </c>
      <c r="R38" s="21" t="str">
        <f t="shared" si="1"/>
        <v>GBPSM3L29Y</v>
      </c>
      <c r="S38" s="21" t="str">
        <v>GBPSM3L29Y=ICAP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0" t="s">
        <v>50</v>
      </c>
      <c r="C39" s="208" t="s">
        <v>135</v>
      </c>
      <c r="D39" s="208" t="s">
        <v>120</v>
      </c>
      <c r="E39" s="207" t="str">
        <f t="shared" si="0"/>
        <v>GBPSM3L30Y_Quote</v>
      </c>
      <c r="F39" s="207" t="e">
        <f ca="1">_xll.qlSimpleQuote(Trigger,Currency&amp;$C39&amp;$D39&amp;$B39&amp;QuoteSuffix,ObjectOverwrite,Permanent,RateTickValue)</f>
        <v>#NAME?</v>
      </c>
      <c r="G39" s="239" t="e">
        <f ca="1">_xll.ohRangeRetrieveError(F39)</f>
        <v>#NAME?</v>
      </c>
      <c r="H39" s="43"/>
      <c r="N39" s="15"/>
      <c r="O39" s="215" t="s">
        <v>50</v>
      </c>
      <c r="P39" s="241" t="s">
        <v>135</v>
      </c>
      <c r="Q39" s="241" t="s">
        <v>120</v>
      </c>
      <c r="R39" s="21" t="str">
        <f t="shared" si="1"/>
        <v>GBPSM3L30Y</v>
      </c>
      <c r="S39" s="21" t="str">
        <v>GBPSM3L30Y=ICAP</v>
      </c>
      <c r="T39" s="213">
        <v>2.2970000000000002</v>
      </c>
      <c r="U39" s="213">
        <v>2.427</v>
      </c>
      <c r="V39" s="213">
        <v>0</v>
      </c>
      <c r="W39" s="213">
        <v>0</v>
      </c>
      <c r="X39" s="20" t="e">
        <f ca="1">_xll.qlMidSafe(,$T39,$U39)</f>
        <v>#NAME?</v>
      </c>
      <c r="Y39" s="9"/>
      <c r="Z39" s="19">
        <v>2.3650000000000002</v>
      </c>
      <c r="AA39" s="9"/>
      <c r="AB39" s="211">
        <v>2.3650000000000002</v>
      </c>
      <c r="AC39" s="16" t="e">
        <f ca="1">_xll.qlSimpleQuoteSetValue(Trigger,F39,AB39/100)</f>
        <v>#NAME?</v>
      </c>
      <c r="AD39" s="5"/>
      <c r="AE39" s="166"/>
      <c r="AF39" s="166"/>
      <c r="AG39" s="166"/>
      <c r="AH39" s="166"/>
      <c r="AI39" s="166"/>
    </row>
    <row r="40" spans="1:35" x14ac:dyDescent="0.2">
      <c r="A40" s="15"/>
      <c r="B40" s="240" t="s">
        <v>104</v>
      </c>
      <c r="C40" s="208" t="s">
        <v>135</v>
      </c>
      <c r="D40" s="208" t="s">
        <v>120</v>
      </c>
      <c r="E40" s="207" t="str">
        <f t="shared" si="0"/>
        <v>GBPSM3L35Y_Quote</v>
      </c>
      <c r="F40" s="207" t="e">
        <f ca="1">_xll.qlSimpleQuote(Trigger,Currency&amp;$C40&amp;$D40&amp;$B40&amp;QuoteSuffix,ObjectOverwrite,Permanent,RateTickValue)</f>
        <v>#NAME?</v>
      </c>
      <c r="G40" s="239" t="e">
        <f ca="1">_xll.ohRangeRetrieveError(F40)</f>
        <v>#NAME?</v>
      </c>
      <c r="H40" s="43"/>
      <c r="N40" s="15"/>
      <c r="O40" s="215" t="s">
        <v>104</v>
      </c>
      <c r="P40" s="241" t="s">
        <v>135</v>
      </c>
      <c r="Q40" s="241" t="s">
        <v>120</v>
      </c>
      <c r="R40" s="21" t="str">
        <f t="shared" si="1"/>
        <v>GBPSM3L35Y</v>
      </c>
      <c r="S40" s="21" t="str">
        <v>GBPSM3L35Y=ICAP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0" t="s">
        <v>103</v>
      </c>
      <c r="C41" s="208" t="s">
        <v>135</v>
      </c>
      <c r="D41" s="208" t="s">
        <v>120</v>
      </c>
      <c r="E41" s="207" t="str">
        <f t="shared" si="0"/>
        <v>GBPSM3L40Y_Quote</v>
      </c>
      <c r="F41" s="207" t="e">
        <f ca="1">_xll.qlSimpleQuote(Trigger,Currency&amp;$C41&amp;$D41&amp;$B41&amp;QuoteSuffix,ObjectOverwrite,Permanent,RateTickValue)</f>
        <v>#NAME?</v>
      </c>
      <c r="G41" s="239" t="e">
        <f ca="1">_xll.ohRangeRetrieveError(F41)</f>
        <v>#NAME?</v>
      </c>
      <c r="H41" s="43"/>
      <c r="N41" s="15"/>
      <c r="O41" s="215" t="s">
        <v>103</v>
      </c>
      <c r="P41" s="241" t="s">
        <v>135</v>
      </c>
      <c r="Q41" s="241" t="s">
        <v>120</v>
      </c>
      <c r="R41" s="21" t="str">
        <f t="shared" si="1"/>
        <v>GBPSM3L40Y</v>
      </c>
      <c r="S41" s="21" t="str">
        <v>GBPSM3L40Y=ICAP</v>
      </c>
      <c r="T41" s="213">
        <v>2.222</v>
      </c>
      <c r="U41" s="213">
        <v>2.3919999999999999</v>
      </c>
      <c r="V41" s="213">
        <v>0</v>
      </c>
      <c r="W41" s="213">
        <v>0</v>
      </c>
      <c r="X41" s="20" t="e">
        <f ca="1">_xll.qlMidSafe(,$T41,$U41)</f>
        <v>#NAME?</v>
      </c>
      <c r="Y41" s="9"/>
      <c r="Z41" s="19">
        <v>2.31</v>
      </c>
      <c r="AA41" s="9"/>
      <c r="AB41" s="211">
        <v>2.31</v>
      </c>
      <c r="AC41" s="16" t="e">
        <f ca="1">_xll.qlSimpleQuoteSetValue(Trigger,F41,AB41/100)</f>
        <v>#NAME?</v>
      </c>
      <c r="AD41" s="5"/>
      <c r="AE41" s="166"/>
      <c r="AF41" s="166"/>
      <c r="AG41" s="166"/>
      <c r="AH41" s="166"/>
      <c r="AI41" s="166"/>
    </row>
    <row r="42" spans="1:35" x14ac:dyDescent="0.2">
      <c r="A42" s="15"/>
      <c r="B42" s="240" t="s">
        <v>102</v>
      </c>
      <c r="C42" s="208" t="s">
        <v>135</v>
      </c>
      <c r="D42" s="208" t="s">
        <v>120</v>
      </c>
      <c r="E42" s="207" t="str">
        <f t="shared" si="0"/>
        <v>GBPSM3L50Y_Quote</v>
      </c>
      <c r="F42" s="207" t="e">
        <f ca="1">_xll.qlSimpleQuote(Trigger,Currency&amp;$C42&amp;$D42&amp;$B42&amp;QuoteSuffix,ObjectOverwrite,Permanent,RateTickValue)</f>
        <v>#NAME?</v>
      </c>
      <c r="G42" s="239" t="e">
        <f ca="1">_xll.ohRangeRetrieveError(F42)</f>
        <v>#NAME?</v>
      </c>
      <c r="H42" s="43"/>
      <c r="N42" s="15"/>
      <c r="O42" s="215" t="s">
        <v>102</v>
      </c>
      <c r="P42" s="241" t="s">
        <v>135</v>
      </c>
      <c r="Q42" s="241" t="s">
        <v>120</v>
      </c>
      <c r="R42" s="21" t="str">
        <f t="shared" si="1"/>
        <v>GBPSM3L50Y</v>
      </c>
      <c r="S42" s="21" t="str">
        <v>GBPSM3L50Y=ICAP</v>
      </c>
      <c r="T42" s="213">
        <v>2.1850000000000001</v>
      </c>
      <c r="U42" s="213">
        <v>2.355</v>
      </c>
      <c r="V42" s="213">
        <v>0</v>
      </c>
      <c r="W42" s="213">
        <v>0</v>
      </c>
      <c r="X42" s="20" t="e">
        <f ca="1">_xll.qlMidSafe(,$T42,$U42)</f>
        <v>#NAME?</v>
      </c>
      <c r="Y42" s="9"/>
      <c r="Z42" s="19">
        <v>2.2730000000000001</v>
      </c>
      <c r="AA42" s="9"/>
      <c r="AB42" s="211">
        <v>2.2730000000000001</v>
      </c>
      <c r="AC42" s="16" t="e">
        <f ca="1">_xll.qlSimpleQuoteSetValue(Trigger,F42,AB42/100)</f>
        <v>#NAME?</v>
      </c>
      <c r="AD42" s="5"/>
      <c r="AE42" s="166"/>
      <c r="AF42" s="166"/>
      <c r="AG42" s="166"/>
      <c r="AH42" s="166"/>
      <c r="AI42" s="166"/>
    </row>
    <row r="43" spans="1:35" x14ac:dyDescent="0.2">
      <c r="A43" s="15"/>
      <c r="B43" s="240" t="s">
        <v>101</v>
      </c>
      <c r="C43" s="208" t="s">
        <v>135</v>
      </c>
      <c r="D43" s="208" t="s">
        <v>120</v>
      </c>
      <c r="E43" s="207" t="str">
        <f t="shared" si="0"/>
        <v>GBPSM3L60Y_Quote</v>
      </c>
      <c r="F43" s="207" t="e">
        <f ca="1">_xll.qlSimpleQuote(Trigger,Currency&amp;$C43&amp;$D43&amp;$B43&amp;QuoteSuffix,ObjectOverwrite,Permanent,RateTickValue)</f>
        <v>#NAME?</v>
      </c>
      <c r="G43" s="239" t="e">
        <f ca="1">_xll.ohRangeRetrieveError(F43)</f>
        <v>#NAME?</v>
      </c>
      <c r="H43" s="43"/>
      <c r="N43" s="15"/>
      <c r="O43" s="206" t="s">
        <v>101</v>
      </c>
      <c r="P43" s="238" t="s">
        <v>135</v>
      </c>
      <c r="Q43" s="238" t="s">
        <v>120</v>
      </c>
      <c r="R43" s="12" t="str">
        <f t="shared" si="1"/>
        <v>GBPSM3L60Y</v>
      </c>
      <c r="S43" s="12" t="str">
        <v>GBPSM3L60Y=ICAP</v>
      </c>
      <c r="T43" s="204">
        <v>2.1850000000000001</v>
      </c>
      <c r="U43" s="204">
        <v>2.355</v>
      </c>
      <c r="V43" s="204">
        <v>0</v>
      </c>
      <c r="W43" s="204">
        <v>0</v>
      </c>
      <c r="X43" s="11" t="e">
        <f ca="1">_xll.qlMidSafe(,$T43,$U43)</f>
        <v>#NAME?</v>
      </c>
      <c r="Y43" s="9"/>
      <c r="Z43" s="10">
        <v>2.2730000000000001</v>
      </c>
      <c r="AA43" s="9"/>
      <c r="AB43" s="202">
        <v>2.2730000000000001</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252"/>
      <c r="G1" s="251"/>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248"/>
      <c r="G2" s="247"/>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tr">
        <f t="array" ref="C5">VLOOKUP(Currency,SwapMainSetConventions,2)</f>
        <v>AM</v>
      </c>
      <c r="D5" s="208" t="str">
        <f t="array" ref="D5">VLOOKUP(Currency,SwapMainSetConventions,3)</f>
        <v>3L</v>
      </c>
      <c r="E5" s="207" t="str">
        <f t="shared" ref="E5:E43" si="0">Currency&amp;$C5&amp;$D5&amp;$B5&amp;QuoteSuffix</f>
        <v>GBPAM3L6M_Quote</v>
      </c>
      <c r="F5" s="207" t="e">
        <f ca="1">_xll.qlSimpleQuote(Trigger,Currency&amp;$C5&amp;$D5&amp;$B5&amp;QuoteSuffix,ObjectOverwrite,Permanent,RateTickValue)</f>
        <v>#NAME?</v>
      </c>
      <c r="G5" s="243" t="e">
        <f ca="1">_xll.ohRangeRetrieveError(F5)</f>
        <v>#NAME?</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 ca="1">_xll.qlMidSafe(,$T5,$U5)</f>
        <v>#NAME?</v>
      </c>
      <c r="Y5" s="9"/>
      <c r="Z5" s="19">
        <v>0.61699999999999999</v>
      </c>
      <c r="AA5" s="9"/>
      <c r="AB5" s="211">
        <f t="array" ref="AB5:AB43">QuoteStatic</f>
        <v>0.61699999999999999</v>
      </c>
      <c r="AC5" s="16" t="e">
        <f ca="1">_xll.qlSimpleQuoteSetValue(Trigger,F5,AB5/100)</f>
        <v>#NAME?</v>
      </c>
      <c r="AD5" s="5"/>
      <c r="AE5" s="166"/>
      <c r="AF5" s="223" t="s">
        <v>49</v>
      </c>
      <c r="AG5" s="222" t="s">
        <v>127</v>
      </c>
      <c r="AH5" s="221" t="s">
        <v>120</v>
      </c>
      <c r="AI5" s="166"/>
    </row>
    <row r="6" spans="1:35" x14ac:dyDescent="0.2">
      <c r="A6" s="245"/>
      <c r="B6" s="244" t="s">
        <v>84</v>
      </c>
      <c r="C6" s="208" t="str">
        <f t="array" ref="C6">VLOOKUP(Currency,SwapMainSetConventions,2)</f>
        <v>AM</v>
      </c>
      <c r="D6" s="208" t="str">
        <f t="array" ref="D6">VLOOKUP(Currency,SwapMainSetConventions,3)</f>
        <v>3L</v>
      </c>
      <c r="E6" s="207" t="str">
        <f t="shared" si="0"/>
        <v>GBPAM3L9M_Quote</v>
      </c>
      <c r="F6" s="207" t="e">
        <f ca="1">_xll.qlSimpleQuote(Trigger,Currency&amp;$C6&amp;$D6&amp;$B6&amp;QuoteSuffix,ObjectOverwrite,Permanent,RateTickValue)</f>
        <v>#NAME?</v>
      </c>
      <c r="G6" s="243" t="e">
        <f ca="1">_xll.ohRangeRetrieveError(F6)</f>
        <v>#NAME?</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 ca="1">_xll.qlMidSafe(,$T6,$U6)</f>
        <v>#NAME?</v>
      </c>
      <c r="Y6" s="9"/>
      <c r="Z6" s="19">
        <v>0.67500000000000004</v>
      </c>
      <c r="AA6" s="9"/>
      <c r="AB6" s="211">
        <v>0.67500000000000004</v>
      </c>
      <c r="AC6" s="16" t="e">
        <f ca="1">_xll.qlSimpleQuoteSetValue(Trigger,F6,AB6/100)</f>
        <v>#NAME?</v>
      </c>
      <c r="AD6" s="5"/>
      <c r="AE6" s="166"/>
      <c r="AF6" s="219" t="s">
        <v>48</v>
      </c>
      <c r="AG6" s="179" t="s">
        <v>127</v>
      </c>
      <c r="AH6" s="178" t="s">
        <v>126</v>
      </c>
      <c r="AI6" s="166"/>
    </row>
    <row r="7" spans="1:35" x14ac:dyDescent="0.2">
      <c r="A7" s="15"/>
      <c r="B7" s="244" t="s">
        <v>64</v>
      </c>
      <c r="C7" s="208" t="str">
        <f t="array" ref="C7:C43">VLOOKUP(Currency,SwapMainSetConventions,2)</f>
        <v>AM</v>
      </c>
      <c r="D7" s="208" t="str">
        <f t="array" ref="D7:D43">VLOOKUP(Currency,SwapMainSetConventions,3)</f>
        <v>3L</v>
      </c>
      <c r="E7" s="207" t="str">
        <f t="shared" si="0"/>
        <v>GBPAM3L1Y_Quote</v>
      </c>
      <c r="F7" s="207" t="e">
        <f ca="1">_xll.qlSimpleQuote(Trigger,Currency&amp;$C7&amp;$D7&amp;$B7&amp;QuoteSuffix,ObjectOverwrite,Permanent,RateTickValue)</f>
        <v>#NAME?</v>
      </c>
      <c r="G7" s="243" t="e">
        <f ca="1">_xll.ohRangeRetrieveError(F7)</f>
        <v>#NAME?</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 ca="1">_xll.qlMidSafe(,$T7,$U7)</f>
        <v>#NAME?</v>
      </c>
      <c r="Y7" s="9"/>
      <c r="Z7" s="19">
        <v>0.74399999999999999</v>
      </c>
      <c r="AA7" s="9"/>
      <c r="AB7" s="211">
        <v>0.74399999999999999</v>
      </c>
      <c r="AC7" s="16" t="e">
        <f ca="1">_xll.qlSimpleQuoteSetValue(Trigger,F7,AB7/100)</f>
        <v>#NAME?</v>
      </c>
      <c r="AD7" s="5"/>
      <c r="AE7" s="166"/>
      <c r="AF7" s="219" t="s">
        <v>43</v>
      </c>
      <c r="AG7" s="179" t="s">
        <v>123</v>
      </c>
      <c r="AH7" s="178" t="s">
        <v>120</v>
      </c>
      <c r="AI7" s="166"/>
    </row>
    <row r="8" spans="1:35" x14ac:dyDescent="0.2">
      <c r="A8" s="15"/>
      <c r="B8" s="240" t="s">
        <v>134</v>
      </c>
      <c r="C8" s="208" t="str">
        <v>AM</v>
      </c>
      <c r="D8" s="208" t="str">
        <v>3L</v>
      </c>
      <c r="E8" s="207" t="str">
        <f t="shared" si="0"/>
        <v>GBPAM3L15M_Quote</v>
      </c>
      <c r="F8" s="207" t="e">
        <f ca="1">_xll.qlSimpleQuote(Trigger,Currency&amp;$C8&amp;$D8&amp;$B8&amp;QuoteSuffix,ObjectOverwrite,Permanent,RateTickValue)</f>
        <v>#NAME?</v>
      </c>
      <c r="G8" s="239" t="e">
        <f ca="1">_xll.ohRangeRetrieveError(F8)</f>
        <v>#NAME?</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 ca="1">_xll.qlMidSafe(,$T8,$U8)</f>
        <v>#NAME?</v>
      </c>
      <c r="Y8" s="9"/>
      <c r="Z8" s="19">
        <v>0.81799999999999995</v>
      </c>
      <c r="AA8" s="9"/>
      <c r="AB8" s="211">
        <v>0.81799999999999995</v>
      </c>
      <c r="AC8" s="16" t="e">
        <f ca="1">_xll.qlSimpleQuoteSetValue(Trigger,F8,AB8/100)</f>
        <v>#NAME?</v>
      </c>
      <c r="AD8" s="5"/>
      <c r="AE8" s="166"/>
      <c r="AF8" s="219" t="s">
        <v>45</v>
      </c>
      <c r="AG8" s="179" t="s">
        <v>142</v>
      </c>
      <c r="AH8" s="178" t="s">
        <v>141</v>
      </c>
      <c r="AI8" s="166"/>
    </row>
    <row r="9" spans="1:35" x14ac:dyDescent="0.2">
      <c r="A9" s="15"/>
      <c r="B9" s="240" t="s">
        <v>133</v>
      </c>
      <c r="C9" s="208" t="str">
        <v>AM</v>
      </c>
      <c r="D9" s="208" t="str">
        <v>3L</v>
      </c>
      <c r="E9" s="207" t="str">
        <f t="shared" si="0"/>
        <v>GBPAM3L18M_Quote</v>
      </c>
      <c r="F9" s="207" t="e">
        <f ca="1">_xll.qlSimpleQuote(Trigger,Currency&amp;$C9&amp;$D9&amp;$B9&amp;QuoteSuffix,ObjectOverwrite,Permanent,RateTickValue)</f>
        <v>#NAME?</v>
      </c>
      <c r="G9" s="239" t="e">
        <f ca="1">_xll.ohRangeRetrieveError(F9)</f>
        <v>#NAME?</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 ca="1">_xll.qlMidSafe(,$T9,$U9)</f>
        <v>#NAME?</v>
      </c>
      <c r="Y9" s="9"/>
      <c r="Z9" s="19">
        <v>0.89700000000000002</v>
      </c>
      <c r="AA9" s="9"/>
      <c r="AB9" s="211">
        <v>0.89700000000000002</v>
      </c>
      <c r="AC9" s="16" t="e">
        <f ca="1">_xll.qlSimpleQuoteSetValue(Trigger,F9,AB9/100)</f>
        <v>#NAME?</v>
      </c>
      <c r="AD9" s="5"/>
      <c r="AE9" s="166"/>
      <c r="AF9" s="219" t="s">
        <v>42</v>
      </c>
      <c r="AG9" s="179" t="s">
        <v>124</v>
      </c>
      <c r="AH9" s="178" t="s">
        <v>120</v>
      </c>
      <c r="AI9" s="166"/>
    </row>
    <row r="10" spans="1:35" ht="13.5" thickBot="1" x14ac:dyDescent="0.25">
      <c r="A10" s="15"/>
      <c r="B10" s="240" t="s">
        <v>132</v>
      </c>
      <c r="C10" s="208" t="str">
        <v>AM</v>
      </c>
      <c r="D10" s="208" t="str">
        <v>3L</v>
      </c>
      <c r="E10" s="207" t="str">
        <f t="shared" si="0"/>
        <v>GBPAM3L21M_Quote</v>
      </c>
      <c r="F10" s="207" t="e">
        <f ca="1">_xll.qlSimpleQuote(Trigger,Currency&amp;$C10&amp;$D10&amp;$B10&amp;QuoteSuffix,ObjectOverwrite,Permanent,RateTickValue)</f>
        <v>#NAME?</v>
      </c>
      <c r="G10" s="239" t="e">
        <f ca="1">_xll.ohRangeRetrieveError(F10)</f>
        <v>#NAME?</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0" t="s">
        <v>63</v>
      </c>
      <c r="C11" s="208" t="str">
        <v>AM</v>
      </c>
      <c r="D11" s="208" t="str">
        <v>3L</v>
      </c>
      <c r="E11" s="207" t="str">
        <f t="shared" si="0"/>
        <v>GBPAM3L2Y_Quote</v>
      </c>
      <c r="F11" s="207" t="e">
        <f ca="1">_xll.qlSimpleQuote(Trigger,Currency&amp;$C11&amp;$D11&amp;$B11&amp;QuoteSuffix,ObjectOverwrite,Permanent,RateTickValue)</f>
        <v>#NAME?</v>
      </c>
      <c r="G11" s="239" t="e">
        <f ca="1">_xll.ohRangeRetrieveError(F11)</f>
        <v>#NAME?</v>
      </c>
      <c r="H11" s="43"/>
      <c r="N11" s="15"/>
      <c r="O11" s="215" t="s">
        <v>63</v>
      </c>
      <c r="P11" s="21" t="s">
        <v>123</v>
      </c>
      <c r="Q11" s="21" t="s">
        <v>120</v>
      </c>
      <c r="R11" s="21" t="str">
        <f t="shared" si="1"/>
        <v>GBPAM3L2Y</v>
      </c>
      <c r="S11" s="21" t="str">
        <v>GBPAM3L2Y=ICAP</v>
      </c>
      <c r="T11" s="213" t="s">
        <v>0</v>
      </c>
      <c r="U11" s="213" t="s">
        <v>0</v>
      </c>
      <c r="V11" s="213" t="s">
        <v>0</v>
      </c>
      <c r="W11" s="213" t="s">
        <v>0</v>
      </c>
      <c r="X11" s="20" t="e">
        <f ca="1">_xll.qlMidSafe(,$T11,$U11)</f>
        <v>#NAME?</v>
      </c>
      <c r="Y11" s="9"/>
      <c r="Z11" s="19" t="e">
        <v>#NUM!</v>
      </c>
      <c r="AA11" s="9"/>
      <c r="AB11" s="211" t="e">
        <v>#NUM!</v>
      </c>
      <c r="AC11" s="16" t="e">
        <f ca="1">_xll.qlSimpleQuoteSetValue(Trigger,F11,AB11/100)</f>
        <v>#NAME?</v>
      </c>
      <c r="AD11" s="5"/>
      <c r="AE11" s="166"/>
      <c r="AF11" s="166"/>
      <c r="AG11" s="166"/>
      <c r="AH11" s="166"/>
      <c r="AI11" s="166"/>
    </row>
    <row r="12" spans="1:35" ht="15" x14ac:dyDescent="0.25">
      <c r="A12" s="15"/>
      <c r="B12" s="240" t="s">
        <v>62</v>
      </c>
      <c r="C12" s="208" t="str">
        <v>AM</v>
      </c>
      <c r="D12" s="208" t="str">
        <v>3L</v>
      </c>
      <c r="E12" s="207" t="str">
        <f t="shared" si="0"/>
        <v>GBPAM3L3Y_Quote</v>
      </c>
      <c r="F12" s="207" t="e">
        <f ca="1">_xll.qlSimpleQuote(Trigger,Currency&amp;$C12&amp;$D12&amp;$B12&amp;QuoteSuffix,ObjectOverwrite,Permanent,RateTickValue)</f>
        <v>#NAME?</v>
      </c>
      <c r="G12" s="239" t="e">
        <f ca="1">_xll.ohRangeRetrieveError(F12)</f>
        <v>#NAME?</v>
      </c>
      <c r="H12" s="43"/>
      <c r="J12"/>
      <c r="N12" s="15"/>
      <c r="O12" s="215" t="s">
        <v>62</v>
      </c>
      <c r="P12" s="241" t="s">
        <v>123</v>
      </c>
      <c r="Q12" s="241" t="s">
        <v>120</v>
      </c>
      <c r="R12" s="21" t="str">
        <f t="shared" si="1"/>
        <v>GBPAM3L3Y</v>
      </c>
      <c r="S12" s="21" t="str">
        <v>GBPAM3L3Y=ICAP</v>
      </c>
      <c r="T12" s="213" t="s">
        <v>0</v>
      </c>
      <c r="U12" s="213" t="s">
        <v>0</v>
      </c>
      <c r="V12" s="213" t="s">
        <v>0</v>
      </c>
      <c r="W12" s="213" t="s">
        <v>0</v>
      </c>
      <c r="X12" s="20" t="e">
        <f ca="1">_xll.qlMidSafe(,$T12,$U12)</f>
        <v>#NAME?</v>
      </c>
      <c r="Y12" s="9"/>
      <c r="Z12" s="19" t="e">
        <v>#NUM!</v>
      </c>
      <c r="AA12" s="9"/>
      <c r="AB12" s="211" t="e">
        <v>#NUM!</v>
      </c>
      <c r="AC12" s="16" t="e">
        <f ca="1">_xll.qlSimpleQuoteSetValue(Trigger,F12,AB12/100)</f>
        <v>#NAME?</v>
      </c>
      <c r="AD12" s="5"/>
      <c r="AE12" s="166"/>
      <c r="AF12" s="166"/>
      <c r="AG12" s="166"/>
      <c r="AH12" s="166"/>
      <c r="AI12" s="166"/>
    </row>
    <row r="13" spans="1:35" x14ac:dyDescent="0.2">
      <c r="A13" s="15"/>
      <c r="B13" s="240" t="s">
        <v>61</v>
      </c>
      <c r="C13" s="208" t="str">
        <v>AM</v>
      </c>
      <c r="D13" s="208" t="str">
        <v>3L</v>
      </c>
      <c r="E13" s="207" t="str">
        <f t="shared" si="0"/>
        <v>GBPAM3L4Y_Quote</v>
      </c>
      <c r="F13" s="207" t="e">
        <f ca="1">_xll.qlSimpleQuote(Trigger,Currency&amp;$C13&amp;$D13&amp;$B13&amp;QuoteSuffix,ObjectOverwrite,Permanent,RateTickValue)</f>
        <v>#NAME?</v>
      </c>
      <c r="G13" s="239" t="e">
        <f ca="1">_xll.ohRangeRetrieveError(F13)</f>
        <v>#NAME?</v>
      </c>
      <c r="H13" s="43"/>
      <c r="N13" s="15"/>
      <c r="O13" s="215" t="s">
        <v>61</v>
      </c>
      <c r="P13" s="241" t="s">
        <v>123</v>
      </c>
      <c r="Q13" s="241" t="s">
        <v>120</v>
      </c>
      <c r="R13" s="21" t="str">
        <f t="shared" si="1"/>
        <v>GBPAM3L4Y</v>
      </c>
      <c r="S13" s="21" t="str">
        <v>GBPAM3L4Y=ICAP</v>
      </c>
      <c r="T13" s="213" t="s">
        <v>0</v>
      </c>
      <c r="U13" s="213" t="s">
        <v>0</v>
      </c>
      <c r="V13" s="213" t="s">
        <v>0</v>
      </c>
      <c r="W13" s="213" t="s">
        <v>0</v>
      </c>
      <c r="X13" s="20" t="e">
        <f ca="1">_xll.qlMidSafe(,$T13,$U13)</f>
        <v>#NAME?</v>
      </c>
      <c r="Y13" s="9"/>
      <c r="Z13" s="19" t="e">
        <v>#NUM!</v>
      </c>
      <c r="AA13" s="9"/>
      <c r="AB13" s="211" t="e">
        <v>#NUM!</v>
      </c>
      <c r="AC13" s="16" t="e">
        <f ca="1">_xll.qlSimpleQuoteSetValue(Trigger,F13,AB13/100)</f>
        <v>#NAME?</v>
      </c>
      <c r="AD13" s="5"/>
      <c r="AE13" s="166"/>
      <c r="AF13" s="166"/>
      <c r="AG13" s="166"/>
      <c r="AH13" s="166"/>
      <c r="AI13" s="166"/>
    </row>
    <row r="14" spans="1:35" x14ac:dyDescent="0.2">
      <c r="A14" s="15"/>
      <c r="B14" s="240" t="s">
        <v>60</v>
      </c>
      <c r="C14" s="208" t="str">
        <v>AM</v>
      </c>
      <c r="D14" s="208" t="str">
        <v>3L</v>
      </c>
      <c r="E14" s="207" t="str">
        <f t="shared" si="0"/>
        <v>GBPAM3L5Y_Quote</v>
      </c>
      <c r="F14" s="207" t="e">
        <f ca="1">_xll.qlSimpleQuote(Trigger,Currency&amp;$C14&amp;$D14&amp;$B14&amp;QuoteSuffix,ObjectOverwrite,Permanent,RateTickValue)</f>
        <v>#NAME?</v>
      </c>
      <c r="G14" s="239" t="e">
        <f ca="1">_xll.ohRangeRetrieveError(F14)</f>
        <v>#NAME?</v>
      </c>
      <c r="H14" s="43"/>
      <c r="N14" s="15"/>
      <c r="O14" s="215" t="s">
        <v>60</v>
      </c>
      <c r="P14" s="241" t="s">
        <v>123</v>
      </c>
      <c r="Q14" s="241" t="s">
        <v>120</v>
      </c>
      <c r="R14" s="21" t="str">
        <f t="shared" si="1"/>
        <v>GBPAM3L5Y</v>
      </c>
      <c r="S14" s="21" t="str">
        <v>GBPAM3L5Y=ICAP</v>
      </c>
      <c r="T14" s="213" t="s">
        <v>0</v>
      </c>
      <c r="U14" s="213" t="s">
        <v>0</v>
      </c>
      <c r="V14" s="213" t="s">
        <v>0</v>
      </c>
      <c r="W14" s="213" t="s">
        <v>0</v>
      </c>
      <c r="X14" s="20" t="e">
        <f ca="1">_xll.qlMidSafe(,$T14,$U14)</f>
        <v>#NAME?</v>
      </c>
      <c r="Y14" s="9"/>
      <c r="Z14" s="19" t="e">
        <v>#NUM!</v>
      </c>
      <c r="AA14" s="9"/>
      <c r="AB14" s="211" t="e">
        <v>#NUM!</v>
      </c>
      <c r="AC14" s="16" t="e">
        <f ca="1">_xll.qlSimpleQuoteSetValue(Trigger,F14,AB14/100)</f>
        <v>#NAME?</v>
      </c>
      <c r="AD14" s="5"/>
      <c r="AE14" s="166"/>
      <c r="AF14" s="166"/>
      <c r="AG14" s="166"/>
      <c r="AH14" s="166"/>
      <c r="AI14" s="166"/>
    </row>
    <row r="15" spans="1:35" x14ac:dyDescent="0.2">
      <c r="A15" s="15"/>
      <c r="B15" s="240" t="s">
        <v>59</v>
      </c>
      <c r="C15" s="208" t="str">
        <v>AM</v>
      </c>
      <c r="D15" s="208" t="str">
        <v>3L</v>
      </c>
      <c r="E15" s="207" t="str">
        <f t="shared" si="0"/>
        <v>GBPAM3L6Y_Quote</v>
      </c>
      <c r="F15" s="207" t="e">
        <f ca="1">_xll.qlSimpleQuote(Trigger,Currency&amp;$C15&amp;$D15&amp;$B15&amp;QuoteSuffix,ObjectOverwrite,Permanent,RateTickValue)</f>
        <v>#NAME?</v>
      </c>
      <c r="G15" s="239" t="e">
        <f ca="1">_xll.ohRangeRetrieveError(F15)</f>
        <v>#NAME?</v>
      </c>
      <c r="H15" s="43"/>
      <c r="N15" s="15"/>
      <c r="O15" s="215" t="s">
        <v>59</v>
      </c>
      <c r="P15" s="241" t="s">
        <v>123</v>
      </c>
      <c r="Q15" s="241" t="s">
        <v>120</v>
      </c>
      <c r="R15" s="21" t="str">
        <f t="shared" si="1"/>
        <v>GBPAM3L6Y</v>
      </c>
      <c r="S15" s="21" t="str">
        <v>GBPAM3L6Y=ICAP</v>
      </c>
      <c r="T15" s="213" t="s">
        <v>0</v>
      </c>
      <c r="U15" s="213" t="s">
        <v>0</v>
      </c>
      <c r="V15" s="213" t="s">
        <v>0</v>
      </c>
      <c r="W15" s="213" t="s">
        <v>0</v>
      </c>
      <c r="X15" s="20" t="e">
        <f ca="1">_xll.qlMidSafe(,$T15,$U15)</f>
        <v>#NAME?</v>
      </c>
      <c r="Y15" s="9"/>
      <c r="Z15" s="19" t="e">
        <v>#NUM!</v>
      </c>
      <c r="AA15" s="9"/>
      <c r="AB15" s="211" t="e">
        <v>#NUM!</v>
      </c>
      <c r="AC15" s="16" t="e">
        <f ca="1">_xll.qlSimpleQuoteSetValue(Trigger,F15,AB15/100)</f>
        <v>#NAME?</v>
      </c>
      <c r="AD15" s="5"/>
      <c r="AE15" s="166"/>
      <c r="AF15" s="166"/>
      <c r="AG15" s="166"/>
      <c r="AH15" s="166"/>
      <c r="AI15" s="166"/>
    </row>
    <row r="16" spans="1:35" x14ac:dyDescent="0.2">
      <c r="A16" s="15"/>
      <c r="B16" s="240" t="s">
        <v>58</v>
      </c>
      <c r="C16" s="208" t="str">
        <v>AM</v>
      </c>
      <c r="D16" s="208" t="str">
        <v>3L</v>
      </c>
      <c r="E16" s="207" t="str">
        <f t="shared" si="0"/>
        <v>GBPAM3L7Y_Quote</v>
      </c>
      <c r="F16" s="207" t="e">
        <f ca="1">_xll.qlSimpleQuote(Trigger,Currency&amp;$C16&amp;$D16&amp;$B16&amp;QuoteSuffix,ObjectOverwrite,Permanent,RateTickValue)</f>
        <v>#NAME?</v>
      </c>
      <c r="G16" s="239" t="e">
        <f ca="1">_xll.ohRangeRetrieveError(F16)</f>
        <v>#NAME?</v>
      </c>
      <c r="H16" s="43"/>
      <c r="N16" s="15"/>
      <c r="O16" s="215" t="s">
        <v>58</v>
      </c>
      <c r="P16" s="241" t="s">
        <v>123</v>
      </c>
      <c r="Q16" s="241" t="s">
        <v>120</v>
      </c>
      <c r="R16" s="21" t="str">
        <f t="shared" si="1"/>
        <v>GBPAM3L7Y</v>
      </c>
      <c r="S16" s="21" t="str">
        <v>GBPAM3L7Y=ICAP</v>
      </c>
      <c r="T16" s="213" t="s">
        <v>0</v>
      </c>
      <c r="U16" s="213" t="s">
        <v>0</v>
      </c>
      <c r="V16" s="213" t="s">
        <v>0</v>
      </c>
      <c r="W16" s="213" t="s">
        <v>0</v>
      </c>
      <c r="X16" s="20" t="e">
        <f ca="1">_xll.qlMidSafe(,$T16,$U16)</f>
        <v>#NAME?</v>
      </c>
      <c r="Y16" s="9"/>
      <c r="Z16" s="19" t="e">
        <v>#NUM!</v>
      </c>
      <c r="AA16" s="9"/>
      <c r="AB16" s="211" t="e">
        <v>#NUM!</v>
      </c>
      <c r="AC16" s="16" t="e">
        <f ca="1">_xll.qlSimpleQuoteSetValue(Trigger,F16,AB16/100)</f>
        <v>#NAME?</v>
      </c>
      <c r="AD16" s="5"/>
      <c r="AE16" s="166"/>
      <c r="AF16" s="166"/>
      <c r="AG16" s="166"/>
      <c r="AH16" s="166"/>
      <c r="AI16" s="166"/>
    </row>
    <row r="17" spans="1:35" x14ac:dyDescent="0.2">
      <c r="A17" s="15"/>
      <c r="B17" s="240" t="s">
        <v>57</v>
      </c>
      <c r="C17" s="208" t="str">
        <v>AM</v>
      </c>
      <c r="D17" s="208" t="str">
        <v>3L</v>
      </c>
      <c r="E17" s="207" t="str">
        <f t="shared" si="0"/>
        <v>GBPAM3L8Y_Quote</v>
      </c>
      <c r="F17" s="207" t="e">
        <f ca="1">_xll.qlSimpleQuote(Trigger,Currency&amp;$C17&amp;$D17&amp;$B17&amp;QuoteSuffix,ObjectOverwrite,Permanent,RateTickValue)</f>
        <v>#NAME?</v>
      </c>
      <c r="G17" s="239" t="e">
        <f ca="1">_xll.ohRangeRetrieveError(F17)</f>
        <v>#NAME?</v>
      </c>
      <c r="H17" s="43"/>
      <c r="N17" s="15"/>
      <c r="O17" s="215" t="s">
        <v>57</v>
      </c>
      <c r="P17" s="241" t="s">
        <v>123</v>
      </c>
      <c r="Q17" s="241" t="s">
        <v>120</v>
      </c>
      <c r="R17" s="21" t="str">
        <f t="shared" si="1"/>
        <v>GBPAM3L8Y</v>
      </c>
      <c r="S17" s="21" t="str">
        <v>GBPAM3L8Y=ICAP</v>
      </c>
      <c r="T17" s="213" t="s">
        <v>0</v>
      </c>
      <c r="U17" s="213" t="s">
        <v>0</v>
      </c>
      <c r="V17" s="213" t="s">
        <v>0</v>
      </c>
      <c r="W17" s="213" t="s">
        <v>0</v>
      </c>
      <c r="X17" s="20" t="e">
        <f ca="1">_xll.qlMidSafe(,$T17,$U17)</f>
        <v>#NAME?</v>
      </c>
      <c r="Y17" s="9"/>
      <c r="Z17" s="19" t="e">
        <v>#NUM!</v>
      </c>
      <c r="AA17" s="9"/>
      <c r="AB17" s="211" t="e">
        <v>#NUM!</v>
      </c>
      <c r="AC17" s="16" t="e">
        <f ca="1">_xll.qlSimpleQuoteSetValue(Trigger,F17,AB17/100)</f>
        <v>#NAME?</v>
      </c>
      <c r="AD17" s="5"/>
      <c r="AE17" s="166"/>
      <c r="AF17" s="166"/>
      <c r="AG17" s="166"/>
      <c r="AH17" s="166"/>
      <c r="AI17" s="166"/>
    </row>
    <row r="18" spans="1:35" x14ac:dyDescent="0.2">
      <c r="A18" s="15"/>
      <c r="B18" s="240" t="s">
        <v>56</v>
      </c>
      <c r="C18" s="208" t="str">
        <v>AM</v>
      </c>
      <c r="D18" s="208" t="str">
        <v>3L</v>
      </c>
      <c r="E18" s="207" t="str">
        <f t="shared" si="0"/>
        <v>GBPAM3L9Y_Quote</v>
      </c>
      <c r="F18" s="207" t="e">
        <f ca="1">_xll.qlSimpleQuote(Trigger,Currency&amp;$C18&amp;$D18&amp;$B18&amp;QuoteSuffix,ObjectOverwrite,Permanent,RateTickValue)</f>
        <v>#NAME?</v>
      </c>
      <c r="G18" s="239" t="e">
        <f ca="1">_xll.ohRangeRetrieveError(F18)</f>
        <v>#NAME?</v>
      </c>
      <c r="H18" s="43"/>
      <c r="N18" s="15"/>
      <c r="O18" s="215" t="s">
        <v>56</v>
      </c>
      <c r="P18" s="241" t="s">
        <v>123</v>
      </c>
      <c r="Q18" s="241" t="s">
        <v>120</v>
      </c>
      <c r="R18" s="21" t="str">
        <f t="shared" si="1"/>
        <v>GBPAM3L9Y</v>
      </c>
      <c r="S18" s="21" t="str">
        <v>GBPAM3L9Y=ICAP</v>
      </c>
      <c r="T18" s="213" t="s">
        <v>0</v>
      </c>
      <c r="U18" s="213" t="s">
        <v>0</v>
      </c>
      <c r="V18" s="213" t="s">
        <v>0</v>
      </c>
      <c r="W18" s="213" t="s">
        <v>0</v>
      </c>
      <c r="X18" s="20" t="e">
        <f ca="1">_xll.qlMidSafe(,$T18,$U18)</f>
        <v>#NAME?</v>
      </c>
      <c r="Y18" s="9"/>
      <c r="Z18" s="19" t="e">
        <v>#NUM!</v>
      </c>
      <c r="AA18" s="9"/>
      <c r="AB18" s="211" t="e">
        <v>#NUM!</v>
      </c>
      <c r="AC18" s="16" t="e">
        <f ca="1">_xll.qlSimpleQuoteSetValue(Trigger,F18,AB18/100)</f>
        <v>#NAME?</v>
      </c>
      <c r="AD18" s="5"/>
      <c r="AE18" s="166"/>
      <c r="AF18" s="166"/>
      <c r="AG18" s="166"/>
      <c r="AH18" s="166"/>
      <c r="AI18" s="166"/>
    </row>
    <row r="19" spans="1:35" x14ac:dyDescent="0.2">
      <c r="A19" s="15"/>
      <c r="B19" s="240" t="s">
        <v>55</v>
      </c>
      <c r="C19" s="208" t="str">
        <v>AM</v>
      </c>
      <c r="D19" s="208" t="str">
        <v>3L</v>
      </c>
      <c r="E19" s="207" t="str">
        <f t="shared" si="0"/>
        <v>GBPAM3L10Y_Quote</v>
      </c>
      <c r="F19" s="207" t="e">
        <f ca="1">_xll.qlSimpleQuote(Trigger,Currency&amp;$C19&amp;$D19&amp;$B19&amp;QuoteSuffix,ObjectOverwrite,Permanent,RateTickValue)</f>
        <v>#NAME?</v>
      </c>
      <c r="G19" s="239" t="e">
        <f ca="1">_xll.ohRangeRetrieveError(F19)</f>
        <v>#NAME?</v>
      </c>
      <c r="H19" s="43"/>
      <c r="N19" s="15"/>
      <c r="O19" s="215" t="s">
        <v>55</v>
      </c>
      <c r="P19" s="241" t="s">
        <v>123</v>
      </c>
      <c r="Q19" s="241" t="s">
        <v>120</v>
      </c>
      <c r="R19" s="21" t="str">
        <f t="shared" si="1"/>
        <v>GBPAM3L10Y</v>
      </c>
      <c r="S19" s="21" t="str">
        <v>GBPAM3L10Y=ICAP</v>
      </c>
      <c r="T19" s="213" t="s">
        <v>0</v>
      </c>
      <c r="U19" s="213" t="s">
        <v>0</v>
      </c>
      <c r="V19" s="213" t="s">
        <v>0</v>
      </c>
      <c r="W19" s="213" t="s">
        <v>0</v>
      </c>
      <c r="X19" s="20" t="e">
        <f ca="1">_xll.qlMidSafe(,$T19,$U19)</f>
        <v>#NAME?</v>
      </c>
      <c r="Y19" s="9"/>
      <c r="Z19" s="19" t="e">
        <v>#NUM!</v>
      </c>
      <c r="AA19" s="9"/>
      <c r="AB19" s="211" t="e">
        <v>#NUM!</v>
      </c>
      <c r="AC19" s="16" t="e">
        <f ca="1">_xll.qlSimpleQuoteSetValue(Trigger,F19,AB19/100)</f>
        <v>#NAME?</v>
      </c>
      <c r="AD19" s="5"/>
      <c r="AE19" s="166"/>
      <c r="AF19" s="166"/>
      <c r="AG19" s="166"/>
      <c r="AH19" s="166"/>
      <c r="AI19" s="166"/>
    </row>
    <row r="20" spans="1:35" x14ac:dyDescent="0.2">
      <c r="A20" s="15"/>
      <c r="B20" s="240" t="s">
        <v>119</v>
      </c>
      <c r="C20" s="208" t="str">
        <v>AM</v>
      </c>
      <c r="D20" s="208" t="str">
        <v>3L</v>
      </c>
      <c r="E20" s="207" t="str">
        <f t="shared" si="0"/>
        <v>GBPAM3L11Y_Quote</v>
      </c>
      <c r="F20" s="207" t="e">
        <f ca="1">_xll.qlSimpleQuote(Trigger,Currency&amp;$C20&amp;$D20&amp;$B20&amp;QuoteSuffix,ObjectOverwrite,Permanent,RateTickValue)</f>
        <v>#NAME?</v>
      </c>
      <c r="G20" s="239" t="e">
        <f ca="1">_xll.ohRangeRetrieveError(F20)</f>
        <v>#NAME?</v>
      </c>
      <c r="H20" s="43"/>
      <c r="N20" s="15"/>
      <c r="O20" s="215" t="s">
        <v>119</v>
      </c>
      <c r="P20" s="241" t="s">
        <v>123</v>
      </c>
      <c r="Q20" s="241" t="s">
        <v>120</v>
      </c>
      <c r="R20" s="21" t="str">
        <f t="shared" si="1"/>
        <v>GBPAM3L11Y</v>
      </c>
      <c r="S20" s="21" t="str">
        <v>GBPAM3L11Y=ICAP</v>
      </c>
      <c r="T20" s="213" t="s">
        <v>0</v>
      </c>
      <c r="U20" s="213" t="s">
        <v>0</v>
      </c>
      <c r="V20" s="213" t="s">
        <v>0</v>
      </c>
      <c r="W20" s="213" t="s">
        <v>0</v>
      </c>
      <c r="X20" s="20" t="e">
        <f ca="1">_xll.qlMidSafe(,$T20,$U20)</f>
        <v>#NAME?</v>
      </c>
      <c r="Y20" s="9"/>
      <c r="Z20" s="19" t="e">
        <v>#NUM!</v>
      </c>
      <c r="AA20" s="9"/>
      <c r="AB20" s="211" t="e">
        <v>#NUM!</v>
      </c>
      <c r="AC20" s="16" t="e">
        <f ca="1">_xll.qlSimpleQuoteSetValue(Trigger,F20,AB20/100)</f>
        <v>#NAME?</v>
      </c>
      <c r="AD20" s="5"/>
      <c r="AE20" s="166"/>
      <c r="AF20" s="166"/>
      <c r="AG20" s="166"/>
      <c r="AH20" s="166"/>
      <c r="AI20" s="166"/>
    </row>
    <row r="21" spans="1:35" x14ac:dyDescent="0.2">
      <c r="A21" s="15"/>
      <c r="B21" s="240" t="s">
        <v>54</v>
      </c>
      <c r="C21" s="208" t="str">
        <v>AM</v>
      </c>
      <c r="D21" s="208" t="str">
        <v>3L</v>
      </c>
      <c r="E21" s="207" t="str">
        <f t="shared" si="0"/>
        <v>GBPAM3L12Y_Quote</v>
      </c>
      <c r="F21" s="207" t="e">
        <f ca="1">_xll.qlSimpleQuote(Trigger,Currency&amp;$C21&amp;$D21&amp;$B21&amp;QuoteSuffix,ObjectOverwrite,Permanent,RateTickValue)</f>
        <v>#NAME?</v>
      </c>
      <c r="G21" s="239" t="e">
        <f ca="1">_xll.ohRangeRetrieveError(F21)</f>
        <v>#NAME?</v>
      </c>
      <c r="H21" s="43"/>
      <c r="N21" s="15"/>
      <c r="O21" s="215" t="s">
        <v>54</v>
      </c>
      <c r="P21" s="241" t="s">
        <v>123</v>
      </c>
      <c r="Q21" s="241" t="s">
        <v>120</v>
      </c>
      <c r="R21" s="21" t="str">
        <f t="shared" si="1"/>
        <v>GBPAM3L12Y</v>
      </c>
      <c r="S21" s="21" t="str">
        <v>GBPAM3L12Y=ICAP</v>
      </c>
      <c r="T21" s="213" t="s">
        <v>0</v>
      </c>
      <c r="U21" s="213" t="s">
        <v>0</v>
      </c>
      <c r="V21" s="213" t="s">
        <v>0</v>
      </c>
      <c r="W21" s="213" t="s">
        <v>0</v>
      </c>
      <c r="X21" s="20" t="e">
        <f ca="1">_xll.qlMidSafe(,$T21,$U21)</f>
        <v>#NAME?</v>
      </c>
      <c r="Y21" s="9"/>
      <c r="Z21" s="19" t="e">
        <v>#NUM!</v>
      </c>
      <c r="AA21" s="9"/>
      <c r="AB21" s="211" t="e">
        <v>#NUM!</v>
      </c>
      <c r="AC21" s="16" t="e">
        <f ca="1">_xll.qlSimpleQuoteSetValue(Trigger,F21,AB21/100)</f>
        <v>#NAME?</v>
      </c>
      <c r="AD21" s="5"/>
      <c r="AE21" s="166"/>
      <c r="AF21" s="166"/>
      <c r="AG21" s="166"/>
      <c r="AH21" s="166"/>
      <c r="AI21" s="166"/>
    </row>
    <row r="22" spans="1:35" x14ac:dyDescent="0.2">
      <c r="A22" s="15"/>
      <c r="B22" s="240" t="s">
        <v>118</v>
      </c>
      <c r="C22" s="208" t="str">
        <v>AM</v>
      </c>
      <c r="D22" s="208" t="str">
        <v>3L</v>
      </c>
      <c r="E22" s="207" t="str">
        <f t="shared" si="0"/>
        <v>GBPAM3L13Y_Quote</v>
      </c>
      <c r="F22" s="207" t="e">
        <f ca="1">_xll.qlSimpleQuote(Trigger,Currency&amp;$C22&amp;$D22&amp;$B22&amp;QuoteSuffix,ObjectOverwrite,Permanent,RateTickValue)</f>
        <v>#NAME?</v>
      </c>
      <c r="G22" s="239" t="e">
        <f ca="1">_xll.ohRangeRetrieveError(F22)</f>
        <v>#NAME?</v>
      </c>
      <c r="H22" s="43"/>
      <c r="N22" s="15"/>
      <c r="O22" s="215" t="s">
        <v>118</v>
      </c>
      <c r="P22" s="241" t="s">
        <v>123</v>
      </c>
      <c r="Q22" s="241" t="s">
        <v>120</v>
      </c>
      <c r="R22" s="21" t="str">
        <f t="shared" si="1"/>
        <v>GBPAM3L13Y</v>
      </c>
      <c r="S22" s="21" t="str">
        <v>GBPAM3L13Y=ICAP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0" t="s">
        <v>117</v>
      </c>
      <c r="C23" s="208" t="str">
        <v>AM</v>
      </c>
      <c r="D23" s="208" t="str">
        <v>3L</v>
      </c>
      <c r="E23" s="207" t="str">
        <f t="shared" si="0"/>
        <v>GBPAM3L14Y_Quote</v>
      </c>
      <c r="F23" s="207" t="e">
        <f ca="1">_xll.qlSimpleQuote(Trigger,Currency&amp;$C23&amp;$D23&amp;$B23&amp;QuoteSuffix,ObjectOverwrite,Permanent,RateTickValue)</f>
        <v>#NAME?</v>
      </c>
      <c r="G23" s="239" t="e">
        <f ca="1">_xll.ohRangeRetrieveError(F23)</f>
        <v>#NAME?</v>
      </c>
      <c r="H23" s="43"/>
      <c r="N23" s="15"/>
      <c r="O23" s="215" t="s">
        <v>117</v>
      </c>
      <c r="P23" s="241" t="s">
        <v>123</v>
      </c>
      <c r="Q23" s="241" t="s">
        <v>120</v>
      </c>
      <c r="R23" s="21" t="str">
        <f t="shared" si="1"/>
        <v>GBPAM3L14Y</v>
      </c>
      <c r="S23" s="21" t="str">
        <v>GBPAM3L14Y=ICAP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0" t="s">
        <v>53</v>
      </c>
      <c r="C24" s="208" t="str">
        <v>AM</v>
      </c>
      <c r="D24" s="208" t="str">
        <v>3L</v>
      </c>
      <c r="E24" s="207" t="str">
        <f t="shared" si="0"/>
        <v>GBPAM3L15Y_Quote</v>
      </c>
      <c r="F24" s="207" t="e">
        <f ca="1">_xll.qlSimpleQuote(Trigger,Currency&amp;$C24&amp;$D24&amp;$B24&amp;QuoteSuffix,ObjectOverwrite,Permanent,RateTickValue)</f>
        <v>#NAME?</v>
      </c>
      <c r="G24" s="239" t="e">
        <f ca="1">_xll.ohRangeRetrieveError(F24)</f>
        <v>#NAME?</v>
      </c>
      <c r="H24" s="43"/>
      <c r="N24" s="15"/>
      <c r="O24" s="215" t="s">
        <v>53</v>
      </c>
      <c r="P24" s="241" t="s">
        <v>123</v>
      </c>
      <c r="Q24" s="241" t="s">
        <v>120</v>
      </c>
      <c r="R24" s="21" t="str">
        <f t="shared" si="1"/>
        <v>GBPAM3L15Y</v>
      </c>
      <c r="S24" s="21" t="str">
        <v>GBPAM3L15Y=ICAP</v>
      </c>
      <c r="T24" s="213" t="s">
        <v>0</v>
      </c>
      <c r="U24" s="213" t="s">
        <v>0</v>
      </c>
      <c r="V24" s="213" t="s">
        <v>0</v>
      </c>
      <c r="W24" s="213" t="s">
        <v>0</v>
      </c>
      <c r="X24" s="20" t="e">
        <f ca="1">_xll.qlMidSafe(,$T24,$U24)</f>
        <v>#NAME?</v>
      </c>
      <c r="Y24" s="9"/>
      <c r="Z24" s="19" t="e">
        <v>#NUM!</v>
      </c>
      <c r="AA24" s="9"/>
      <c r="AB24" s="211" t="e">
        <v>#NUM!</v>
      </c>
      <c r="AC24" s="16" t="e">
        <f ca="1">_xll.qlSimpleQuoteSetValue(Trigger,F24,AB24/100)</f>
        <v>#NAME?</v>
      </c>
      <c r="AD24" s="5"/>
      <c r="AE24" s="166"/>
      <c r="AF24" s="166"/>
      <c r="AG24" s="166"/>
      <c r="AH24" s="166"/>
      <c r="AI24" s="166"/>
    </row>
    <row r="25" spans="1:35" x14ac:dyDescent="0.2">
      <c r="A25" s="15"/>
      <c r="B25" s="240" t="s">
        <v>116</v>
      </c>
      <c r="C25" s="208" t="str">
        <v>AM</v>
      </c>
      <c r="D25" s="208" t="str">
        <v>3L</v>
      </c>
      <c r="E25" s="207" t="str">
        <f t="shared" si="0"/>
        <v>GBPAM3L16Y_Quote</v>
      </c>
      <c r="F25" s="207" t="e">
        <f ca="1">_xll.qlSimpleQuote(Trigger,Currency&amp;$C25&amp;$D25&amp;$B25&amp;QuoteSuffix,ObjectOverwrite,Permanent,RateTickValue)</f>
        <v>#NAME?</v>
      </c>
      <c r="G25" s="239" t="e">
        <f ca="1">_xll.ohRangeRetrieveError(F25)</f>
        <v>#NAME?</v>
      </c>
      <c r="H25" s="43"/>
      <c r="N25" s="15"/>
      <c r="O25" s="215" t="s">
        <v>116</v>
      </c>
      <c r="P25" s="241" t="s">
        <v>123</v>
      </c>
      <c r="Q25" s="241" t="s">
        <v>120</v>
      </c>
      <c r="R25" s="21" t="str">
        <f t="shared" si="1"/>
        <v>GBPAM3L16Y</v>
      </c>
      <c r="S25" s="21" t="str">
        <v>GBPAM3L16Y=ICAP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0" t="s">
        <v>115</v>
      </c>
      <c r="C26" s="208" t="str">
        <v>AM</v>
      </c>
      <c r="D26" s="208" t="str">
        <v>3L</v>
      </c>
      <c r="E26" s="207" t="str">
        <f t="shared" si="0"/>
        <v>GBPAM3L17Y_Quote</v>
      </c>
      <c r="F26" s="207" t="e">
        <f ca="1">_xll.qlSimpleQuote(Trigger,Currency&amp;$C26&amp;$D26&amp;$B26&amp;QuoteSuffix,ObjectOverwrite,Permanent,RateTickValue)</f>
        <v>#NAME?</v>
      </c>
      <c r="G26" s="239" t="e">
        <f ca="1">_xll.ohRangeRetrieveError(F26)</f>
        <v>#NAME?</v>
      </c>
      <c r="H26" s="43"/>
      <c r="N26" s="15"/>
      <c r="O26" s="215" t="s">
        <v>115</v>
      </c>
      <c r="P26" s="241" t="s">
        <v>123</v>
      </c>
      <c r="Q26" s="241" t="s">
        <v>120</v>
      </c>
      <c r="R26" s="21" t="str">
        <f t="shared" si="1"/>
        <v>GBPAM3L17Y</v>
      </c>
      <c r="S26" s="21" t="str">
        <v>GBPAM3L17Y=ICAP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0" t="s">
        <v>114</v>
      </c>
      <c r="C27" s="208" t="str">
        <v>AM</v>
      </c>
      <c r="D27" s="208" t="str">
        <v>3L</v>
      </c>
      <c r="E27" s="207" t="str">
        <f t="shared" si="0"/>
        <v>GBPAM3L18Y_Quote</v>
      </c>
      <c r="F27" s="207" t="e">
        <f ca="1">_xll.qlSimpleQuote(Trigger,Currency&amp;$C27&amp;$D27&amp;$B27&amp;QuoteSuffix,ObjectOverwrite,Permanent,RateTickValue)</f>
        <v>#NAME?</v>
      </c>
      <c r="G27" s="239" t="e">
        <f ca="1">_xll.ohRangeRetrieveError(F27)</f>
        <v>#NAME?</v>
      </c>
      <c r="H27" s="43"/>
      <c r="N27" s="15"/>
      <c r="O27" s="215" t="s">
        <v>114</v>
      </c>
      <c r="P27" s="241" t="s">
        <v>123</v>
      </c>
      <c r="Q27" s="241" t="s">
        <v>120</v>
      </c>
      <c r="R27" s="21" t="str">
        <f t="shared" si="1"/>
        <v>GBPAM3L18Y</v>
      </c>
      <c r="S27" s="21" t="str">
        <v>GBPAM3L18Y=ICAP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0" t="s">
        <v>113</v>
      </c>
      <c r="C28" s="208" t="str">
        <v>AM</v>
      </c>
      <c r="D28" s="208" t="str">
        <v>3L</v>
      </c>
      <c r="E28" s="207" t="str">
        <f t="shared" si="0"/>
        <v>GBPAM3L19Y_Quote</v>
      </c>
      <c r="F28" s="207" t="e">
        <f ca="1">_xll.qlSimpleQuote(Trigger,Currency&amp;$C28&amp;$D28&amp;$B28&amp;QuoteSuffix,ObjectOverwrite,Permanent,RateTickValue)</f>
        <v>#NAME?</v>
      </c>
      <c r="G28" s="239" t="e">
        <f ca="1">_xll.ohRangeRetrieveError(F28)</f>
        <v>#NAME?</v>
      </c>
      <c r="H28" s="43"/>
      <c r="N28" s="15"/>
      <c r="O28" s="215" t="s">
        <v>113</v>
      </c>
      <c r="P28" s="241" t="s">
        <v>123</v>
      </c>
      <c r="Q28" s="241" t="s">
        <v>120</v>
      </c>
      <c r="R28" s="21" t="str">
        <f t="shared" si="1"/>
        <v>GBPAM3L19Y</v>
      </c>
      <c r="S28" s="21" t="str">
        <v>GBPAM3L19Y=ICAP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0" t="s">
        <v>52</v>
      </c>
      <c r="C29" s="208" t="str">
        <v>AM</v>
      </c>
      <c r="D29" s="208" t="str">
        <v>3L</v>
      </c>
      <c r="E29" s="207" t="str">
        <f t="shared" si="0"/>
        <v>GBPAM3L20Y_Quote</v>
      </c>
      <c r="F29" s="207" t="e">
        <f ca="1">_xll.qlSimpleQuote(Trigger,Currency&amp;$C29&amp;$D29&amp;$B29&amp;QuoteSuffix,ObjectOverwrite,Permanent,RateTickValue)</f>
        <v>#NAME?</v>
      </c>
      <c r="G29" s="239" t="e">
        <f ca="1">_xll.ohRangeRetrieveError(F29)</f>
        <v>#NAME?</v>
      </c>
      <c r="H29" s="43"/>
      <c r="N29" s="15"/>
      <c r="O29" s="215" t="s">
        <v>52</v>
      </c>
      <c r="P29" s="241" t="s">
        <v>123</v>
      </c>
      <c r="Q29" s="241" t="s">
        <v>120</v>
      </c>
      <c r="R29" s="21" t="str">
        <f t="shared" si="1"/>
        <v>GBPAM3L20Y</v>
      </c>
      <c r="S29" s="21" t="str">
        <v>GBPAM3L20Y=ICAP</v>
      </c>
      <c r="T29" s="213" t="s">
        <v>0</v>
      </c>
      <c r="U29" s="213" t="s">
        <v>0</v>
      </c>
      <c r="V29" s="213" t="s">
        <v>0</v>
      </c>
      <c r="W29" s="213" t="s">
        <v>0</v>
      </c>
      <c r="X29" s="20" t="e">
        <f ca="1">_xll.qlMidSafe(,$T29,$U29)</f>
        <v>#NAME?</v>
      </c>
      <c r="Y29" s="9"/>
      <c r="Z29" s="19" t="e">
        <v>#NUM!</v>
      </c>
      <c r="AA29" s="9"/>
      <c r="AB29" s="211" t="e">
        <v>#NUM!</v>
      </c>
      <c r="AC29" s="16" t="e">
        <f ca="1">_xll.qlSimpleQuoteSetValue(Trigger,F29,AB29/100)</f>
        <v>#NAME?</v>
      </c>
      <c r="AD29" s="5"/>
      <c r="AE29" s="166"/>
      <c r="AF29" s="166"/>
      <c r="AG29" s="166"/>
      <c r="AH29" s="166"/>
      <c r="AI29" s="166"/>
    </row>
    <row r="30" spans="1:35" x14ac:dyDescent="0.2">
      <c r="A30" s="15"/>
      <c r="B30" s="240" t="s">
        <v>112</v>
      </c>
      <c r="C30" s="208" t="str">
        <v>AM</v>
      </c>
      <c r="D30" s="208" t="str">
        <v>3L</v>
      </c>
      <c r="E30" s="207" t="str">
        <f t="shared" si="0"/>
        <v>GBPAM3L21Y_Quote</v>
      </c>
      <c r="F30" s="207" t="e">
        <f ca="1">_xll.qlSimpleQuote(Trigger,Currency&amp;$C30&amp;$D30&amp;$B30&amp;QuoteSuffix,ObjectOverwrite,Permanent,RateTickValue)</f>
        <v>#NAME?</v>
      </c>
      <c r="G30" s="239" t="e">
        <f ca="1">_xll.ohRangeRetrieveError(F30)</f>
        <v>#NAME?</v>
      </c>
      <c r="H30" s="43"/>
      <c r="N30" s="15"/>
      <c r="O30" s="215" t="s">
        <v>112</v>
      </c>
      <c r="P30" s="242" t="s">
        <v>123</v>
      </c>
      <c r="Q30" s="242" t="s">
        <v>120</v>
      </c>
      <c r="R30" s="21" t="str">
        <f t="shared" si="1"/>
        <v>GBPAM3L21Y</v>
      </c>
      <c r="S30" s="21" t="str">
        <v>GBPAM3L21Y=ICAP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0" t="s">
        <v>111</v>
      </c>
      <c r="C31" s="208" t="str">
        <v>AM</v>
      </c>
      <c r="D31" s="208" t="str">
        <v>3L</v>
      </c>
      <c r="E31" s="207" t="str">
        <f t="shared" si="0"/>
        <v>GBPAM3L22Y_Quote</v>
      </c>
      <c r="F31" s="207" t="e">
        <f ca="1">_xll.qlSimpleQuote(Trigger,Currency&amp;$C31&amp;$D31&amp;$B31&amp;QuoteSuffix,ObjectOverwrite,Permanent,RateTickValue)</f>
        <v>#NAME?</v>
      </c>
      <c r="G31" s="239" t="e">
        <f ca="1">_xll.ohRangeRetrieveError(F31)</f>
        <v>#NAME?</v>
      </c>
      <c r="H31" s="43"/>
      <c r="N31" s="15"/>
      <c r="O31" s="215" t="s">
        <v>111</v>
      </c>
      <c r="P31" s="241" t="s">
        <v>123</v>
      </c>
      <c r="Q31" s="241" t="s">
        <v>120</v>
      </c>
      <c r="R31" s="21" t="str">
        <f t="shared" si="1"/>
        <v>GBPAM3L22Y</v>
      </c>
      <c r="S31" s="21" t="str">
        <v>GBPAM3L22Y=ICAP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0" t="s">
        <v>110</v>
      </c>
      <c r="C32" s="208" t="str">
        <v>AM</v>
      </c>
      <c r="D32" s="208" t="str">
        <v>3L</v>
      </c>
      <c r="E32" s="207" t="str">
        <f t="shared" si="0"/>
        <v>GBPAM3L23Y_Quote</v>
      </c>
      <c r="F32" s="207" t="e">
        <f ca="1">_xll.qlSimpleQuote(Trigger,Currency&amp;$C32&amp;$D32&amp;$B32&amp;QuoteSuffix,ObjectOverwrite,Permanent,RateTickValue)</f>
        <v>#NAME?</v>
      </c>
      <c r="G32" s="239" t="e">
        <f ca="1">_xll.ohRangeRetrieveError(F32)</f>
        <v>#NAME?</v>
      </c>
      <c r="H32" s="43"/>
      <c r="N32" s="15"/>
      <c r="O32" s="215" t="s">
        <v>110</v>
      </c>
      <c r="P32" s="241" t="s">
        <v>123</v>
      </c>
      <c r="Q32" s="241" t="s">
        <v>120</v>
      </c>
      <c r="R32" s="21" t="str">
        <f t="shared" si="1"/>
        <v>GBPAM3L23Y</v>
      </c>
      <c r="S32" s="21" t="str">
        <v>GBPAM3L23Y=ICAP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0" t="s">
        <v>109</v>
      </c>
      <c r="C33" s="208" t="str">
        <v>AM</v>
      </c>
      <c r="D33" s="208" t="str">
        <v>3L</v>
      </c>
      <c r="E33" s="207" t="str">
        <f t="shared" si="0"/>
        <v>GBPAM3L24Y_Quote</v>
      </c>
      <c r="F33" s="207" t="e">
        <f ca="1">_xll.qlSimpleQuote(Trigger,Currency&amp;$C33&amp;$D33&amp;$B33&amp;QuoteSuffix,ObjectOverwrite,Permanent,RateTickValue)</f>
        <v>#NAME?</v>
      </c>
      <c r="G33" s="239" t="e">
        <f ca="1">_xll.ohRangeRetrieveError(F33)</f>
        <v>#NAME?</v>
      </c>
      <c r="H33" s="43"/>
      <c r="N33" s="15"/>
      <c r="O33" s="215" t="s">
        <v>109</v>
      </c>
      <c r="P33" s="241" t="s">
        <v>123</v>
      </c>
      <c r="Q33" s="241" t="s">
        <v>120</v>
      </c>
      <c r="R33" s="21" t="str">
        <f t="shared" si="1"/>
        <v>GBPAM3L24Y</v>
      </c>
      <c r="S33" s="21" t="str">
        <v>GBPAM3L24Y=ICAP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0" t="s">
        <v>51</v>
      </c>
      <c r="C34" s="208" t="str">
        <v>AM</v>
      </c>
      <c r="D34" s="208" t="str">
        <v>3L</v>
      </c>
      <c r="E34" s="207" t="str">
        <f t="shared" si="0"/>
        <v>GBPAM3L25Y_Quote</v>
      </c>
      <c r="F34" s="207" t="e">
        <f ca="1">_xll.qlSimpleQuote(Trigger,Currency&amp;$C34&amp;$D34&amp;$B34&amp;QuoteSuffix,ObjectOverwrite,Permanent,RateTickValue)</f>
        <v>#NAME?</v>
      </c>
      <c r="G34" s="239" t="e">
        <f ca="1">_xll.ohRangeRetrieveError(F34)</f>
        <v>#NAME?</v>
      </c>
      <c r="H34" s="43"/>
      <c r="N34" s="15"/>
      <c r="O34" s="215" t="s">
        <v>51</v>
      </c>
      <c r="P34" s="241" t="s">
        <v>123</v>
      </c>
      <c r="Q34" s="241" t="s">
        <v>120</v>
      </c>
      <c r="R34" s="21" t="str">
        <f t="shared" si="1"/>
        <v>GBPAM3L25Y</v>
      </c>
      <c r="S34" s="21" t="str">
        <v>GBPAM3L25Y=ICAP</v>
      </c>
      <c r="T34" s="213" t="s">
        <v>0</v>
      </c>
      <c r="U34" s="213" t="s">
        <v>0</v>
      </c>
      <c r="V34" s="213" t="s">
        <v>0</v>
      </c>
      <c r="W34" s="213" t="s">
        <v>0</v>
      </c>
      <c r="X34" s="20" t="e">
        <f ca="1">_xll.qlMidSafe(,$T34,$U34)</f>
        <v>#NAME?</v>
      </c>
      <c r="Y34" s="9"/>
      <c r="Z34" s="19" t="e">
        <v>#NUM!</v>
      </c>
      <c r="AA34" s="9"/>
      <c r="AB34" s="211" t="e">
        <v>#NUM!</v>
      </c>
      <c r="AC34" s="16" t="e">
        <f ca="1">_xll.qlSimpleQuoteSetValue(Trigger,F34,AB34/100)</f>
        <v>#NAME?</v>
      </c>
      <c r="AD34" s="5"/>
      <c r="AE34" s="166"/>
      <c r="AF34" s="166"/>
      <c r="AG34" s="166"/>
      <c r="AH34" s="166"/>
      <c r="AI34" s="166"/>
    </row>
    <row r="35" spans="1:35" x14ac:dyDescent="0.2">
      <c r="A35" s="15"/>
      <c r="B35" s="240" t="s">
        <v>108</v>
      </c>
      <c r="C35" s="208" t="str">
        <v>AM</v>
      </c>
      <c r="D35" s="208" t="str">
        <v>3L</v>
      </c>
      <c r="E35" s="207" t="str">
        <f t="shared" si="0"/>
        <v>GBPAM3L26Y_Quote</v>
      </c>
      <c r="F35" s="207" t="e">
        <f ca="1">_xll.qlSimpleQuote(Trigger,Currency&amp;$C35&amp;$D35&amp;$B35&amp;QuoteSuffix,ObjectOverwrite,Permanent,RateTickValue)</f>
        <v>#NAME?</v>
      </c>
      <c r="G35" s="239" t="e">
        <f ca="1">_xll.ohRangeRetrieveError(F35)</f>
        <v>#NAME?</v>
      </c>
      <c r="H35" s="43"/>
      <c r="N35" s="15"/>
      <c r="O35" s="215" t="s">
        <v>108</v>
      </c>
      <c r="P35" s="241" t="s">
        <v>123</v>
      </c>
      <c r="Q35" s="241" t="s">
        <v>120</v>
      </c>
      <c r="R35" s="21" t="str">
        <f t="shared" si="1"/>
        <v>GBPAM3L26Y</v>
      </c>
      <c r="S35" s="21" t="str">
        <v>GBPAM3L26Y=ICAP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0" t="s">
        <v>107</v>
      </c>
      <c r="C36" s="208" t="str">
        <v>AM</v>
      </c>
      <c r="D36" s="208" t="str">
        <v>3L</v>
      </c>
      <c r="E36" s="207" t="str">
        <f t="shared" si="0"/>
        <v>GBPAM3L27Y_Quote</v>
      </c>
      <c r="F36" s="207" t="e">
        <f ca="1">_xll.qlSimpleQuote(Trigger,Currency&amp;$C36&amp;$D36&amp;$B36&amp;QuoteSuffix,ObjectOverwrite,Permanent,RateTickValue)</f>
        <v>#NAME?</v>
      </c>
      <c r="G36" s="239" t="e">
        <f ca="1">_xll.ohRangeRetrieveError(F36)</f>
        <v>#NAME?</v>
      </c>
      <c r="H36" s="43"/>
      <c r="N36" s="15"/>
      <c r="O36" s="215" t="s">
        <v>107</v>
      </c>
      <c r="P36" s="241" t="s">
        <v>123</v>
      </c>
      <c r="Q36" s="241" t="s">
        <v>120</v>
      </c>
      <c r="R36" s="21" t="str">
        <f t="shared" si="1"/>
        <v>GBPAM3L27Y</v>
      </c>
      <c r="S36" s="21" t="str">
        <v>GBPAM3L27Y=ICAP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0" t="s">
        <v>106</v>
      </c>
      <c r="C37" s="208" t="str">
        <v>AM</v>
      </c>
      <c r="D37" s="208" t="str">
        <v>3L</v>
      </c>
      <c r="E37" s="207" t="str">
        <f t="shared" si="0"/>
        <v>GBPAM3L28Y_Quote</v>
      </c>
      <c r="F37" s="207" t="e">
        <f ca="1">_xll.qlSimpleQuote(Trigger,Currency&amp;$C37&amp;$D37&amp;$B37&amp;QuoteSuffix,ObjectOverwrite,Permanent,RateTickValue)</f>
        <v>#NAME?</v>
      </c>
      <c r="G37" s="239" t="e">
        <f ca="1">_xll.ohRangeRetrieveError(F37)</f>
        <v>#NAME?</v>
      </c>
      <c r="H37" s="43"/>
      <c r="N37" s="15"/>
      <c r="O37" s="215" t="s">
        <v>106</v>
      </c>
      <c r="P37" s="241" t="s">
        <v>123</v>
      </c>
      <c r="Q37" s="241" t="s">
        <v>120</v>
      </c>
      <c r="R37" s="21" t="str">
        <f t="shared" si="1"/>
        <v>GBPAM3L28Y</v>
      </c>
      <c r="S37" s="21" t="str">
        <v>GBPAM3L28Y=ICAP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0" t="s">
        <v>105</v>
      </c>
      <c r="C38" s="208" t="str">
        <v>AM</v>
      </c>
      <c r="D38" s="208" t="str">
        <v>3L</v>
      </c>
      <c r="E38" s="207" t="str">
        <f t="shared" si="0"/>
        <v>GBPAM3L29Y_Quote</v>
      </c>
      <c r="F38" s="207" t="e">
        <f ca="1">_xll.qlSimpleQuote(Trigger,Currency&amp;$C38&amp;$D38&amp;$B38&amp;QuoteSuffix,ObjectOverwrite,Permanent,RateTickValue)</f>
        <v>#NAME?</v>
      </c>
      <c r="G38" s="239" t="e">
        <f ca="1">_xll.ohRangeRetrieveError(F38)</f>
        <v>#NAME?</v>
      </c>
      <c r="H38" s="43"/>
      <c r="N38" s="15"/>
      <c r="O38" s="215" t="s">
        <v>105</v>
      </c>
      <c r="P38" s="241" t="s">
        <v>123</v>
      </c>
      <c r="Q38" s="241" t="s">
        <v>120</v>
      </c>
      <c r="R38" s="21" t="str">
        <f t="shared" si="1"/>
        <v>GBPAM3L29Y</v>
      </c>
      <c r="S38" s="21" t="str">
        <v>GBPAM3L29Y=ICAP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0" t="s">
        <v>50</v>
      </c>
      <c r="C39" s="208" t="str">
        <v>AM</v>
      </c>
      <c r="D39" s="208" t="str">
        <v>3L</v>
      </c>
      <c r="E39" s="207" t="str">
        <f t="shared" si="0"/>
        <v>GBPAM3L30Y_Quote</v>
      </c>
      <c r="F39" s="207" t="e">
        <f ca="1">_xll.qlSimpleQuote(Trigger,Currency&amp;$C39&amp;$D39&amp;$B39&amp;QuoteSuffix,ObjectOverwrite,Permanent,RateTickValue)</f>
        <v>#NAME?</v>
      </c>
      <c r="G39" s="239" t="e">
        <f ca="1">_xll.ohRangeRetrieveError(F39)</f>
        <v>#NAME?</v>
      </c>
      <c r="H39" s="43"/>
      <c r="N39" s="15"/>
      <c r="O39" s="215" t="s">
        <v>50</v>
      </c>
      <c r="P39" s="241" t="s">
        <v>123</v>
      </c>
      <c r="Q39" s="241" t="s">
        <v>120</v>
      </c>
      <c r="R39" s="21" t="str">
        <f t="shared" si="1"/>
        <v>GBPAM3L30Y</v>
      </c>
      <c r="S39" s="21" t="str">
        <v>GBPAM3L30Y=ICAP</v>
      </c>
      <c r="T39" s="213" t="s">
        <v>0</v>
      </c>
      <c r="U39" s="213" t="s">
        <v>0</v>
      </c>
      <c r="V39" s="213" t="s">
        <v>0</v>
      </c>
      <c r="W39" s="213" t="s">
        <v>0</v>
      </c>
      <c r="X39" s="20" t="e">
        <f ca="1">_xll.qlMidSafe(,$T39,$U39)</f>
        <v>#NAME?</v>
      </c>
      <c r="Y39" s="9"/>
      <c r="Z39" s="19" t="e">
        <v>#NUM!</v>
      </c>
      <c r="AA39" s="9"/>
      <c r="AB39" s="211" t="e">
        <v>#NUM!</v>
      </c>
      <c r="AC39" s="16" t="e">
        <f ca="1">_xll.qlSimpleQuoteSetValue(Trigger,F39,AB39/100)</f>
        <v>#NAME?</v>
      </c>
      <c r="AD39" s="5"/>
      <c r="AE39" s="166"/>
      <c r="AF39" s="166"/>
      <c r="AG39" s="166"/>
      <c r="AH39" s="166"/>
      <c r="AI39" s="166"/>
    </row>
    <row r="40" spans="1:35" x14ac:dyDescent="0.2">
      <c r="A40" s="15"/>
      <c r="B40" s="240" t="s">
        <v>104</v>
      </c>
      <c r="C40" s="208" t="str">
        <v>AM</v>
      </c>
      <c r="D40" s="208" t="str">
        <v>3L</v>
      </c>
      <c r="E40" s="207" t="str">
        <f t="shared" si="0"/>
        <v>GBPAM3L35Y_Quote</v>
      </c>
      <c r="F40" s="207" t="e">
        <f ca="1">_xll.qlSimpleQuote(Trigger,Currency&amp;$C40&amp;$D40&amp;$B40&amp;QuoteSuffix,ObjectOverwrite,Permanent,RateTickValue)</f>
        <v>#NAME?</v>
      </c>
      <c r="G40" s="239" t="e">
        <f ca="1">_xll.ohRangeRetrieveError(F40)</f>
        <v>#NAME?</v>
      </c>
      <c r="H40" s="43"/>
      <c r="N40" s="15"/>
      <c r="O40" s="215" t="s">
        <v>104</v>
      </c>
      <c r="P40" s="241" t="s">
        <v>123</v>
      </c>
      <c r="Q40" s="241" t="s">
        <v>120</v>
      </c>
      <c r="R40" s="21" t="str">
        <f t="shared" si="1"/>
        <v>GBPAM3L35Y</v>
      </c>
      <c r="S40" s="21" t="str">
        <v>GBPAM3L35Y=ICAP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0" t="s">
        <v>103</v>
      </c>
      <c r="C41" s="208" t="str">
        <v>AM</v>
      </c>
      <c r="D41" s="208" t="str">
        <v>3L</v>
      </c>
      <c r="E41" s="207" t="str">
        <f t="shared" si="0"/>
        <v>GBPAM3L40Y_Quote</v>
      </c>
      <c r="F41" s="207" t="e">
        <f ca="1">_xll.qlSimpleQuote(Trigger,Currency&amp;$C41&amp;$D41&amp;$B41&amp;QuoteSuffix,ObjectOverwrite,Permanent,RateTickValue)</f>
        <v>#NAME?</v>
      </c>
      <c r="G41" s="239" t="e">
        <f ca="1">_xll.ohRangeRetrieveError(F41)</f>
        <v>#NAME?</v>
      </c>
      <c r="H41" s="43"/>
      <c r="N41" s="15"/>
      <c r="O41" s="215" t="s">
        <v>103</v>
      </c>
      <c r="P41" s="241" t="s">
        <v>123</v>
      </c>
      <c r="Q41" s="241" t="s">
        <v>120</v>
      </c>
      <c r="R41" s="21" t="str">
        <f t="shared" si="1"/>
        <v>GBPAM3L40Y</v>
      </c>
      <c r="S41" s="21" t="str">
        <v>GBPAM3L40Y=ICAP</v>
      </c>
      <c r="T41" s="213" t="s">
        <v>0</v>
      </c>
      <c r="U41" s="213" t="s">
        <v>0</v>
      </c>
      <c r="V41" s="213" t="s">
        <v>0</v>
      </c>
      <c r="W41" s="213" t="s">
        <v>0</v>
      </c>
      <c r="X41" s="20" t="e">
        <f ca="1">_xll.qlMidSafe(,$T41,$U41)</f>
        <v>#NAME?</v>
      </c>
      <c r="Y41" s="9"/>
      <c r="Z41" s="19" t="e">
        <v>#NUM!</v>
      </c>
      <c r="AA41" s="9"/>
      <c r="AB41" s="211" t="e">
        <v>#NUM!</v>
      </c>
      <c r="AC41" s="16" t="e">
        <f ca="1">_xll.qlSimpleQuoteSetValue(Trigger,F41,AB41/100)</f>
        <v>#NAME?</v>
      </c>
      <c r="AD41" s="5"/>
      <c r="AE41" s="166"/>
      <c r="AF41" s="166"/>
      <c r="AG41" s="166"/>
      <c r="AH41" s="166"/>
      <c r="AI41" s="166"/>
    </row>
    <row r="42" spans="1:35" x14ac:dyDescent="0.2">
      <c r="A42" s="15"/>
      <c r="B42" s="240" t="s">
        <v>102</v>
      </c>
      <c r="C42" s="208" t="str">
        <v>AM</v>
      </c>
      <c r="D42" s="208" t="str">
        <v>3L</v>
      </c>
      <c r="E42" s="207" t="str">
        <f t="shared" si="0"/>
        <v>GBPAM3L50Y_Quote</v>
      </c>
      <c r="F42" s="207" t="e">
        <f ca="1">_xll.qlSimpleQuote(Trigger,Currency&amp;$C42&amp;$D42&amp;$B42&amp;QuoteSuffix,ObjectOverwrite,Permanent,RateTickValue)</f>
        <v>#NAME?</v>
      </c>
      <c r="G42" s="239" t="e">
        <f ca="1">_xll.ohRangeRetrieveError(F42)</f>
        <v>#NAME?</v>
      </c>
      <c r="H42" s="43"/>
      <c r="N42" s="15"/>
      <c r="O42" s="215" t="s">
        <v>102</v>
      </c>
      <c r="P42" s="241" t="s">
        <v>123</v>
      </c>
      <c r="Q42" s="241" t="s">
        <v>120</v>
      </c>
      <c r="R42" s="21" t="str">
        <f t="shared" si="1"/>
        <v>GBPAM3L50Y</v>
      </c>
      <c r="S42" s="21" t="str">
        <v>GBPAM3L50Y=ICAP</v>
      </c>
      <c r="T42" s="213" t="s">
        <v>0</v>
      </c>
      <c r="U42" s="213" t="s">
        <v>0</v>
      </c>
      <c r="V42" s="213" t="s">
        <v>0</v>
      </c>
      <c r="W42" s="213" t="s">
        <v>0</v>
      </c>
      <c r="X42" s="20" t="e">
        <f ca="1">_xll.qlMidSafe(,$T42,$U42)</f>
        <v>#NAME?</v>
      </c>
      <c r="Y42" s="9"/>
      <c r="Z42" s="19" t="e">
        <v>#NUM!</v>
      </c>
      <c r="AA42" s="9"/>
      <c r="AB42" s="211" t="e">
        <v>#NUM!</v>
      </c>
      <c r="AC42" s="16" t="e">
        <f ca="1">_xll.qlSimpleQuoteSetValue(Trigger,F42,AB42/100)</f>
        <v>#NAME?</v>
      </c>
      <c r="AD42" s="5"/>
      <c r="AE42" s="166"/>
      <c r="AF42" s="166"/>
      <c r="AG42" s="166"/>
      <c r="AH42" s="166"/>
      <c r="AI42" s="166"/>
    </row>
    <row r="43" spans="1:35" x14ac:dyDescent="0.2">
      <c r="A43" s="15"/>
      <c r="B43" s="240" t="s">
        <v>101</v>
      </c>
      <c r="C43" s="208" t="str">
        <v>AM</v>
      </c>
      <c r="D43" s="208" t="str">
        <v>3L</v>
      </c>
      <c r="E43" s="207" t="str">
        <f t="shared" si="0"/>
        <v>GBPAM3L60Y_Quote</v>
      </c>
      <c r="F43" s="207" t="e">
        <f ca="1">_xll.qlSimpleQuote(Trigger,Currency&amp;$C43&amp;$D43&amp;$B43&amp;QuoteSuffix,ObjectOverwrite,Permanent,RateTickValue)</f>
        <v>#NAME?</v>
      </c>
      <c r="G43" s="239" t="e">
        <f ca="1">_xll.ohRangeRetrieveError(F43)</f>
        <v>#NAME?</v>
      </c>
      <c r="H43" s="43"/>
      <c r="N43" s="15"/>
      <c r="O43" s="206" t="s">
        <v>101</v>
      </c>
      <c r="P43" s="238" t="s">
        <v>123</v>
      </c>
      <c r="Q43" s="238" t="s">
        <v>120</v>
      </c>
      <c r="R43" s="12" t="str">
        <f t="shared" si="1"/>
        <v>GBPAM3L60Y</v>
      </c>
      <c r="S43" s="12" t="str">
        <v>GBPAM3L60Y=ICAP</v>
      </c>
      <c r="T43" s="204" t="s">
        <v>0</v>
      </c>
      <c r="U43" s="204" t="s">
        <v>0</v>
      </c>
      <c r="V43" s="204" t="s">
        <v>0</v>
      </c>
      <c r="W43" s="204" t="s">
        <v>0</v>
      </c>
      <c r="X43" s="11" t="e">
        <f ca="1">_xll.qlMidSafe(,$T43,$U43)</f>
        <v>#NAME?</v>
      </c>
      <c r="Y43" s="9"/>
      <c r="Z43" s="10" t="e">
        <v>#NUM!</v>
      </c>
      <c r="AA43" s="9"/>
      <c r="AB43" s="202" t="e">
        <v>#NUM!</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1933"/>
      <c r="G1" s="1931" t="s">
        <v>634</v>
      </c>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933" t="e">
        <f ca="1">_xll.ohTrigger(F5:F43)</f>
        <v>#NAME?</v>
      </c>
      <c r="G2" s="1931" t="s">
        <v>635</v>
      </c>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 ca="1">_xll.ohTrigger(AC5:AC43)</f>
        <v>#NAME?</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e">
        <f ca="1">_xll.ohRangeRetrieveError(F4)</f>
        <v>#NAME?</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 ca="1">_xll.qlSimpleQuote(Trigger,E5,ObjectOverwrite,Permanent,RateTickValue)</f>
        <v>#NAME?</v>
      </c>
      <c r="G5" s="186" t="e">
        <f ca="1">_xll.ohRangeRetrieveError(F5)</f>
        <v>#NAME?</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 ca="1">_xll.qlMidSafe(,$T5,$U5)</f>
        <v>#NAME?</v>
      </c>
      <c r="Y5" s="9"/>
      <c r="Z5" s="19" t="e">
        <v>#NUM!</v>
      </c>
      <c r="AA5" s="9"/>
      <c r="AB5" s="225" t="e">
        <f t="array" ref="AB5:AB43">QuoteStatic</f>
        <v>#NUM!</v>
      </c>
      <c r="AC5" s="224" t="e">
        <f ca="1">_xll.qlSimpleQuoteSetValue(Trigger,F5,AB5/100)</f>
        <v>#NAME?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 ca="1">_xll.qlSimpleQuote(Trigger,E6,ObjectOverwrite,Permanent,RateTickValue)</f>
        <v>#NAME?</v>
      </c>
      <c r="G6" s="186" t="e">
        <f ca="1">_xll.ohRangeRetrieveError(F6)</f>
        <v>#NAME?</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 ca="1">_xll.qlMidSafe(,$T6,$U6)</f>
        <v>#NAME?</v>
      </c>
      <c r="Y6" s="9"/>
      <c r="Z6" s="19" t="e">
        <v>#NUM!</v>
      </c>
      <c r="AA6" s="9"/>
      <c r="AB6" s="211" t="e">
        <v>#NUM!</v>
      </c>
      <c r="AC6" s="210" t="e">
        <f ca="1">_xll.qlSimpleQuoteSetValue(Trigger,F6,AB6/100)</f>
        <v>#NAME?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 ca="1">_xll.qlSimpleQuote(Trigger,E7,ObjectOverwrite,Permanent,RateTickValue)</f>
        <v>#NAME?</v>
      </c>
      <c r="G7" s="186" t="e">
        <f ca="1">_xll.ohRangeRetrieveError(F7)</f>
        <v>#NAME?</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 ca="1">_xll.qlMidSafe(,$T7,$U7)</f>
        <v>#NAME?</v>
      </c>
      <c r="Y7" s="9"/>
      <c r="Z7" s="19">
        <v>0.85699999999999998</v>
      </c>
      <c r="AA7" s="9"/>
      <c r="AB7" s="211">
        <v>0.85699999999999998</v>
      </c>
      <c r="AC7" s="210" t="e">
        <f ca="1">_xll.qlSimpleQuoteSetValue(Trigger,F7,AB7/100)</f>
        <v>#NAME?</v>
      </c>
      <c r="AD7" s="5"/>
      <c r="AF7" s="219" t="s">
        <v>43</v>
      </c>
      <c r="AG7" s="179" t="s">
        <v>124</v>
      </c>
      <c r="AH7" s="178" t="s">
        <v>121</v>
      </c>
    </row>
    <row r="8" spans="1:34" x14ac:dyDescent="0.2">
      <c r="A8" s="15"/>
      <c r="B8" s="194" t="s">
        <v>134</v>
      </c>
      <c r="C8" s="208" t="str">
        <v>SB</v>
      </c>
      <c r="D8" s="208" t="str">
        <v>6L</v>
      </c>
      <c r="E8" s="207" t="str">
        <f t="shared" si="0"/>
        <v>GBPSB6L15M_Quote</v>
      </c>
      <c r="F8" s="207" t="e">
        <f ca="1">_xll.qlSimpleQuote(Trigger,E8,ObjectOverwrite,Permanent,RateTickValue)</f>
        <v>#NAME?</v>
      </c>
      <c r="G8" s="186" t="e">
        <f ca="1">_xll.ohRangeRetrieveError(F8)</f>
        <v>#NAME?</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 ca="1">_xll.qlMidEquivalent(,$T8,$U8,$V8,$W8)</f>
        <v>#NAME?</v>
      </c>
      <c r="Y8" s="9"/>
      <c r="Z8" s="19" t="e">
        <v>#NUM!</v>
      </c>
      <c r="AA8" s="9"/>
      <c r="AB8" s="211" t="e">
        <v>#NUM!</v>
      </c>
      <c r="AC8" s="210" t="e">
        <f ca="1">_xll.qlSimpleQuoteSetValue(Trigger,F8,AB8/100)</f>
        <v>#NAME?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 ca="1">_xll.qlSimpleQuote(Trigger,E9,ObjectOverwrite,Permanent,RateTickValue)</f>
        <v>#NAME?</v>
      </c>
      <c r="G9" s="186" t="e">
        <f ca="1">_xll.ohRangeRetrieveError(F9)</f>
        <v>#NAME?</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t="e">
        <f ca="1">_xll.qlMidEquivalent(,$T9,$U9,$V9,$W9)</f>
        <v>#NAME?</v>
      </c>
      <c r="Y9" s="9"/>
      <c r="Z9" s="19">
        <v>1.0089999999999999</v>
      </c>
      <c r="AA9" s="9"/>
      <c r="AB9" s="211">
        <v>1.0089999999999999</v>
      </c>
      <c r="AC9" s="210" t="e">
        <f ca="1">_xll.qlSimpleQuoteSetValue(Trigger,F9,AB9/100)</f>
        <v>#NAME?</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 ca="1">_xll.qlSimpleQuote(Trigger,E10,ObjectOverwrite,Permanent,RateTickValue)</f>
        <v>#NAME?</v>
      </c>
      <c r="G10" s="186" t="e">
        <f ca="1">_xll.ohRangeRetrieveError(F10)</f>
        <v>#NAME?</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 ca="1">_xll.qlMidEquivalent(,$T10,$U10,$V10,$W10)</f>
        <v>#NAME?</v>
      </c>
      <c r="Y10" s="9"/>
      <c r="Z10" s="19" t="e">
        <v>#NUM!</v>
      </c>
      <c r="AA10" s="9"/>
      <c r="AB10" s="211" t="e">
        <v>#NUM!</v>
      </c>
      <c r="AC10" s="210" t="e">
        <f ca="1">_xll.qlSimpleQuoteSetValue(Trigger,F10,AB10/100)</f>
        <v>#NAME?</v>
      </c>
      <c r="AD10" s="5"/>
    </row>
    <row r="11" spans="1:34" x14ac:dyDescent="0.2">
      <c r="A11" s="15"/>
      <c r="B11" s="209" t="s">
        <v>63</v>
      </c>
      <c r="C11" s="208" t="str">
        <v>SB</v>
      </c>
      <c r="D11" s="208" t="str">
        <v>6L</v>
      </c>
      <c r="E11" s="207" t="str">
        <f t="shared" si="0"/>
        <v>GBPSB6L2Y_Quote</v>
      </c>
      <c r="F11" s="207" t="e">
        <f ca="1">_xll.qlSimpleQuote(Trigger,E11,ObjectOverwrite,Permanent,RateTickValue)</f>
        <v>#NAME?</v>
      </c>
      <c r="G11" s="186" t="e">
        <f ca="1">_xll.ohRangeRetrieveError(F11)</f>
        <v>#NAME?</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t="e">
        <f ca="1">_xll.qlMidEquivalent(,$T11,$U11,$V11,$W11)</f>
        <v>#NAME?</v>
      </c>
      <c r="Y11" s="9"/>
      <c r="Z11" s="19">
        <v>1.163</v>
      </c>
      <c r="AA11" s="9"/>
      <c r="AB11" s="211">
        <v>1.163</v>
      </c>
      <c r="AC11" s="210" t="e">
        <f ca="1">_xll.qlSimpleQuoteSetValue(Trigger,F11,AB11/100)</f>
        <v>#NAME?</v>
      </c>
      <c r="AD11" s="5"/>
    </row>
    <row r="12" spans="1:34" x14ac:dyDescent="0.2">
      <c r="A12" s="15"/>
      <c r="B12" s="209" t="s">
        <v>62</v>
      </c>
      <c r="C12" s="208" t="str">
        <v>SB</v>
      </c>
      <c r="D12" s="208" t="str">
        <v>6L</v>
      </c>
      <c r="E12" s="207" t="str">
        <f t="shared" si="0"/>
        <v>GBPSB6L3Y_Quote</v>
      </c>
      <c r="F12" s="207" t="e">
        <f ca="1">_xll.qlSimpleQuote(Trigger,E12,ObjectOverwrite,Permanent,RateTickValue)</f>
        <v>#NAME?</v>
      </c>
      <c r="G12" s="186" t="e">
        <f ca="1">_xll.ohRangeRetrieveError(F12)</f>
        <v>#NAME?</v>
      </c>
      <c r="H12" s="43"/>
      <c r="N12" s="15"/>
      <c r="O12" s="215" t="s">
        <v>62</v>
      </c>
      <c r="P12" s="21" t="s">
        <v>124</v>
      </c>
      <c r="Q12" s="21" t="s">
        <v>121</v>
      </c>
      <c r="R12" s="214" t="str">
        <f t="shared" si="1"/>
        <v>GBPSB6L3Y</v>
      </c>
      <c r="S12" s="214" t="str">
        <v>GBPSB6L3Y=ICAP</v>
      </c>
      <c r="T12" s="213">
        <v>1.4039999999999999</v>
      </c>
      <c r="U12" s="213">
        <v>1.444</v>
      </c>
      <c r="V12" s="213">
        <v>0</v>
      </c>
      <c r="W12" s="213">
        <v>0</v>
      </c>
      <c r="X12" s="212" t="e">
        <f ca="1">_xll.qlMidEquivalent(,$T12,$U12,$V12,$W12)</f>
        <v>#NAME?</v>
      </c>
      <c r="Y12" s="9"/>
      <c r="Z12" s="19">
        <v>1.425</v>
      </c>
      <c r="AA12" s="9"/>
      <c r="AB12" s="211">
        <v>1.425</v>
      </c>
      <c r="AC12" s="210" t="e">
        <f ca="1">_xll.qlSimpleQuoteSetValue(Trigger,F12,AB12/100)</f>
        <v>#NAME?</v>
      </c>
      <c r="AD12" s="5"/>
    </row>
    <row r="13" spans="1:34" x14ac:dyDescent="0.2">
      <c r="A13" s="15"/>
      <c r="B13" s="209" t="s">
        <v>61</v>
      </c>
      <c r="C13" s="208" t="str">
        <v>SB</v>
      </c>
      <c r="D13" s="208" t="str">
        <v>6L</v>
      </c>
      <c r="E13" s="207" t="str">
        <f t="shared" si="0"/>
        <v>GBPSB6L4Y_Quote</v>
      </c>
      <c r="F13" s="207" t="e">
        <f ca="1">_xll.qlSimpleQuote(Trigger,E13,ObjectOverwrite,Permanent,RateTickValue)</f>
        <v>#NAME?</v>
      </c>
      <c r="G13" s="186" t="e">
        <f ca="1">_xll.ohRangeRetrieveError(F13)</f>
        <v>#NAME?</v>
      </c>
      <c r="H13" s="43"/>
      <c r="N13" s="15"/>
      <c r="O13" s="215" t="s">
        <v>61</v>
      </c>
      <c r="P13" s="21" t="s">
        <v>124</v>
      </c>
      <c r="Q13" s="21" t="s">
        <v>121</v>
      </c>
      <c r="R13" s="214" t="str">
        <f t="shared" si="1"/>
        <v>GBPSB6L4Y</v>
      </c>
      <c r="S13" s="214" t="str">
        <v>GBPSB6L4Y=ICAP</v>
      </c>
      <c r="T13" s="213">
        <v>1.599</v>
      </c>
      <c r="U13" s="213">
        <v>1.649</v>
      </c>
      <c r="V13" s="213">
        <v>0</v>
      </c>
      <c r="W13" s="213">
        <v>0</v>
      </c>
      <c r="X13" s="212" t="e">
        <f ca="1">_xll.qlMidEquivalent(,$T13,$U13,$V13,$W13)</f>
        <v>#NAME?</v>
      </c>
      <c r="Y13" s="9"/>
      <c r="Z13" s="19">
        <v>1.6259999999999999</v>
      </c>
      <c r="AA13" s="9"/>
      <c r="AB13" s="211">
        <v>1.6259999999999999</v>
      </c>
      <c r="AC13" s="210" t="e">
        <f ca="1">_xll.qlSimpleQuoteSetValue(Trigger,F13,AB13/100)</f>
        <v>#NAME?</v>
      </c>
      <c r="AD13" s="5"/>
    </row>
    <row r="14" spans="1:34" x14ac:dyDescent="0.2">
      <c r="A14" s="15"/>
      <c r="B14" s="209" t="s">
        <v>60</v>
      </c>
      <c r="C14" s="208" t="str">
        <v>SB</v>
      </c>
      <c r="D14" s="208" t="str">
        <v>6L</v>
      </c>
      <c r="E14" s="207" t="str">
        <f t="shared" si="0"/>
        <v>GBPSB6L5Y_Quote</v>
      </c>
      <c r="F14" s="207" t="e">
        <f ca="1">_xll.qlSimpleQuote(Trigger,E14,ObjectOverwrite,Permanent,RateTickValue)</f>
        <v>#NAME?</v>
      </c>
      <c r="G14" s="186" t="e">
        <f ca="1">_xll.ohRangeRetrieveError(F14)</f>
        <v>#NAME?</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t="e">
        <f ca="1">_xll.qlMidEquivalent(,$T14,$U14,$V14,$W14)</f>
        <v>#NAME?</v>
      </c>
      <c r="Y14" s="9"/>
      <c r="Z14" s="19">
        <v>1.7839999999999998</v>
      </c>
      <c r="AA14" s="9"/>
      <c r="AB14" s="211">
        <v>1.7839999999999998</v>
      </c>
      <c r="AC14" s="210" t="e">
        <f ca="1">_xll.qlSimpleQuoteSetValue(Trigger,F14,AB14/100)</f>
        <v>#NAME?</v>
      </c>
      <c r="AD14" s="5"/>
    </row>
    <row r="15" spans="1:34" x14ac:dyDescent="0.2">
      <c r="A15" s="15"/>
      <c r="B15" s="209" t="s">
        <v>59</v>
      </c>
      <c r="C15" s="208" t="str">
        <v>SB</v>
      </c>
      <c r="D15" s="208" t="str">
        <v>6L</v>
      </c>
      <c r="E15" s="207" t="str">
        <f t="shared" si="0"/>
        <v>GBPSB6L6Y_Quote</v>
      </c>
      <c r="F15" s="207" t="e">
        <f ca="1">_xll.qlSimpleQuote(Trigger,E15,ObjectOverwrite,Permanent,RateTickValue)</f>
        <v>#NAME?</v>
      </c>
      <c r="G15" s="186" t="e">
        <f ca="1">_xll.ohRangeRetrieveError(F15)</f>
        <v>#NAME?</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t="e">
        <f ca="1">_xll.qlMidEquivalent(,$T15,$U15,$V15,$W15)</f>
        <v>#NAME?</v>
      </c>
      <c r="Y15" s="9"/>
      <c r="Z15" s="19">
        <v>1.9089999999999998</v>
      </c>
      <c r="AA15" s="9"/>
      <c r="AB15" s="211">
        <v>1.9089999999999998</v>
      </c>
      <c r="AC15" s="210" t="e">
        <f ca="1">_xll.qlSimpleQuoteSetValue(Trigger,F15,AB15/100)</f>
        <v>#NAME?</v>
      </c>
      <c r="AD15" s="5"/>
    </row>
    <row r="16" spans="1:34" x14ac:dyDescent="0.2">
      <c r="A16" s="15"/>
      <c r="B16" s="209" t="s">
        <v>58</v>
      </c>
      <c r="C16" s="208" t="str">
        <v>SB</v>
      </c>
      <c r="D16" s="208" t="str">
        <v>6L</v>
      </c>
      <c r="E16" s="207" t="str">
        <f t="shared" si="0"/>
        <v>GBPSB6L7Y_Quote</v>
      </c>
      <c r="F16" s="207" t="e">
        <f ca="1">_xll.qlSimpleQuote(Trigger,E16,ObjectOverwrite,Permanent,RateTickValue)</f>
        <v>#NAME?</v>
      </c>
      <c r="G16" s="186" t="e">
        <f ca="1">_xll.ohRangeRetrieveError(F16)</f>
        <v>#NAME?</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t="e">
        <f ca="1">_xll.qlMidEquivalent(,$T16,$U16,$V16,$W16)</f>
        <v>#NAME?</v>
      </c>
      <c r="Y16" s="9"/>
      <c r="Z16" s="19">
        <v>2.0140000000000002</v>
      </c>
      <c r="AA16" s="9"/>
      <c r="AB16" s="211">
        <v>2.0140000000000002</v>
      </c>
      <c r="AC16" s="210" t="e">
        <f ca="1">_xll.qlSimpleQuoteSetValue(Trigger,F16,AB16/100)</f>
        <v>#NAME?</v>
      </c>
      <c r="AD16" s="5"/>
    </row>
    <row r="17" spans="1:30" x14ac:dyDescent="0.2">
      <c r="A17" s="15"/>
      <c r="B17" s="209" t="s">
        <v>57</v>
      </c>
      <c r="C17" s="208" t="str">
        <v>SB</v>
      </c>
      <c r="D17" s="208" t="str">
        <v>6L</v>
      </c>
      <c r="E17" s="207" t="str">
        <f t="shared" si="0"/>
        <v>GBPSB6L8Y_Quote</v>
      </c>
      <c r="F17" s="207" t="e">
        <f ca="1">_xll.qlSimpleQuote(Trigger,E17,ObjectOverwrite,Permanent,RateTickValue)</f>
        <v>#NAME?</v>
      </c>
      <c r="G17" s="186" t="e">
        <f ca="1">_xll.ohRangeRetrieveError(F17)</f>
        <v>#NAME?</v>
      </c>
      <c r="H17" s="43"/>
      <c r="N17" s="15"/>
      <c r="O17" s="215" t="s">
        <v>57</v>
      </c>
      <c r="P17" s="21" t="s">
        <v>124</v>
      </c>
      <c r="Q17" s="21" t="s">
        <v>121</v>
      </c>
      <c r="R17" s="214" t="str">
        <f t="shared" si="1"/>
        <v>GBPSB6L8Y</v>
      </c>
      <c r="S17" s="214" t="str">
        <v>GBPSB6L8Y=ICAP</v>
      </c>
      <c r="T17" s="213">
        <v>2.073</v>
      </c>
      <c r="U17" s="213">
        <v>2.1230000000000002</v>
      </c>
      <c r="V17" s="213">
        <v>0</v>
      </c>
      <c r="W17" s="213">
        <v>0</v>
      </c>
      <c r="X17" s="212" t="e">
        <f ca="1">_xll.qlMidEquivalent(,$T17,$U17,$V17,$W17)</f>
        <v>#NAME?</v>
      </c>
      <c r="Y17" s="9"/>
      <c r="Z17" s="19">
        <v>2.101</v>
      </c>
      <c r="AA17" s="9"/>
      <c r="AB17" s="211">
        <v>2.101</v>
      </c>
      <c r="AC17" s="210" t="e">
        <f ca="1">_xll.qlSimpleQuoteSetValue(Trigger,F17,AB17/100)</f>
        <v>#NAME?</v>
      </c>
      <c r="AD17" s="5"/>
    </row>
    <row r="18" spans="1:30" x14ac:dyDescent="0.2">
      <c r="A18" s="15"/>
      <c r="B18" s="209" t="s">
        <v>56</v>
      </c>
      <c r="C18" s="208" t="str">
        <v>SB</v>
      </c>
      <c r="D18" s="208" t="str">
        <v>6L</v>
      </c>
      <c r="E18" s="207" t="str">
        <f t="shared" si="0"/>
        <v>GBPSB6L9Y_Quote</v>
      </c>
      <c r="F18" s="207" t="e">
        <f ca="1">_xll.qlSimpleQuote(Trigger,E18,ObjectOverwrite,Permanent,RateTickValue)</f>
        <v>#NAME?</v>
      </c>
      <c r="G18" s="186" t="e">
        <f ca="1">_xll.ohRangeRetrieveError(F18)</f>
        <v>#NAME?</v>
      </c>
      <c r="H18" s="43"/>
      <c r="N18" s="15"/>
      <c r="O18" s="215" t="s">
        <v>56</v>
      </c>
      <c r="P18" s="21" t="s">
        <v>124</v>
      </c>
      <c r="Q18" s="21" t="s">
        <v>121</v>
      </c>
      <c r="R18" s="214" t="str">
        <f t="shared" si="1"/>
        <v>GBPSB6L9Y</v>
      </c>
      <c r="S18" s="214" t="str">
        <v>GBPSB6L9Y=ICAP</v>
      </c>
      <c r="T18" s="213">
        <v>2.1440000000000001</v>
      </c>
      <c r="U18" s="213">
        <v>2.194</v>
      </c>
      <c r="V18" s="213">
        <v>0</v>
      </c>
      <c r="W18" s="213">
        <v>0</v>
      </c>
      <c r="X18" s="212" t="e">
        <f ca="1">_xll.qlMidEquivalent(,$T18,$U18,$V18,$W18)</f>
        <v>#NAME?</v>
      </c>
      <c r="Y18" s="9"/>
      <c r="Z18" s="19">
        <v>2.1719999999999997</v>
      </c>
      <c r="AA18" s="9"/>
      <c r="AB18" s="211">
        <v>2.1719999999999997</v>
      </c>
      <c r="AC18" s="210" t="e">
        <f ca="1">_xll.qlSimpleQuoteSetValue(Trigger,F18,AB18/100)</f>
        <v>#NAME?</v>
      </c>
      <c r="AD18" s="5"/>
    </row>
    <row r="19" spans="1:30" x14ac:dyDescent="0.2">
      <c r="A19" s="15"/>
      <c r="B19" s="209" t="s">
        <v>55</v>
      </c>
      <c r="C19" s="208" t="str">
        <v>SB</v>
      </c>
      <c r="D19" s="208" t="str">
        <v>6L</v>
      </c>
      <c r="E19" s="207" t="str">
        <f t="shared" si="0"/>
        <v>GBPSB6L10Y_Quote</v>
      </c>
      <c r="F19" s="207" t="e">
        <f ca="1">_xll.qlSimpleQuote(Trigger,E19,ObjectOverwrite,Permanent,RateTickValue)</f>
        <v>#NAME?</v>
      </c>
      <c r="G19" s="186" t="e">
        <f ca="1">_xll.ohRangeRetrieveError(F19)</f>
        <v>#NAME?</v>
      </c>
      <c r="H19" s="43"/>
      <c r="N19" s="15"/>
      <c r="O19" s="215" t="s">
        <v>55</v>
      </c>
      <c r="P19" s="21" t="s">
        <v>124</v>
      </c>
      <c r="Q19" s="21" t="s">
        <v>121</v>
      </c>
      <c r="R19" s="214" t="str">
        <f t="shared" si="1"/>
        <v>GBPSB6L10Y</v>
      </c>
      <c r="S19" s="214" t="str">
        <v>GBPSB6L10Y=ICAP</v>
      </c>
      <c r="T19" s="213">
        <v>2.202</v>
      </c>
      <c r="U19" s="213">
        <v>2.2519999999999998</v>
      </c>
      <c r="V19" s="213">
        <v>0</v>
      </c>
      <c r="W19" s="213">
        <v>0</v>
      </c>
      <c r="X19" s="212" t="e">
        <f ca="1">_xll.qlMidEquivalent(,$T19,$U19,$V19,$W19)</f>
        <v>#NAME?</v>
      </c>
      <c r="Y19" s="9"/>
      <c r="Z19" s="19">
        <v>2.2309999999999999</v>
      </c>
      <c r="AA19" s="9"/>
      <c r="AB19" s="211">
        <v>2.2309999999999999</v>
      </c>
      <c r="AC19" s="210" t="e">
        <f ca="1">_xll.qlSimpleQuoteSetValue(Trigger,F19,AB19/100)</f>
        <v>#NAME?</v>
      </c>
      <c r="AD19" s="5"/>
    </row>
    <row r="20" spans="1:30" x14ac:dyDescent="0.2">
      <c r="A20" s="15"/>
      <c r="B20" s="209" t="s">
        <v>119</v>
      </c>
      <c r="C20" s="208" t="str">
        <v>SB</v>
      </c>
      <c r="D20" s="208" t="str">
        <v>6L</v>
      </c>
      <c r="E20" s="207" t="str">
        <f t="shared" si="0"/>
        <v>GBPSB6L11Y_Quote</v>
      </c>
      <c r="F20" s="207" t="e">
        <f ca="1">_xll.qlSimpleQuote(Trigger,E20,ObjectOverwrite,Permanent,RateTickValue)</f>
        <v>#NAME?</v>
      </c>
      <c r="G20" s="186" t="e">
        <f ca="1">_xll.ohRangeRetrieveError(F20)</f>
        <v>#NAME?</v>
      </c>
      <c r="H20" s="43"/>
      <c r="N20" s="15"/>
      <c r="O20" s="215" t="s">
        <v>119</v>
      </c>
      <c r="P20" s="21" t="s">
        <v>124</v>
      </c>
      <c r="Q20" s="21" t="s">
        <v>121</v>
      </c>
      <c r="R20" s="214" t="str">
        <f t="shared" si="1"/>
        <v>GBPSB6L11Y</v>
      </c>
      <c r="S20" s="214" t="str">
        <v>GBPSB6L11Y=ICAP</v>
      </c>
      <c r="T20" s="213">
        <v>2.2400000000000002</v>
      </c>
      <c r="U20" s="213">
        <v>2.31</v>
      </c>
      <c r="V20" s="213">
        <v>0</v>
      </c>
      <c r="W20" s="213">
        <v>0</v>
      </c>
      <c r="X20" s="212" t="e">
        <f ca="1">_xll.qlMidEquivalent(,$T20,$U20,$V20,$W20)</f>
        <v>#NAME?</v>
      </c>
      <c r="Y20" s="9"/>
      <c r="Z20" s="19">
        <v>2.2789999999999999</v>
      </c>
      <c r="AA20" s="9"/>
      <c r="AB20" s="211">
        <v>2.2789999999999999</v>
      </c>
      <c r="AC20" s="210" t="e">
        <f ca="1">_xll.qlSimpleQuoteSetValue(Trigger,F20,AB20/100)</f>
        <v>#NAME?</v>
      </c>
      <c r="AD20" s="5"/>
    </row>
    <row r="21" spans="1:30" x14ac:dyDescent="0.2">
      <c r="A21" s="15"/>
      <c r="B21" s="209" t="s">
        <v>54</v>
      </c>
      <c r="C21" s="208" t="str">
        <v>SB</v>
      </c>
      <c r="D21" s="208" t="str">
        <v>6L</v>
      </c>
      <c r="E21" s="207" t="str">
        <f t="shared" si="0"/>
        <v>GBPSB6L12Y_Quote</v>
      </c>
      <c r="F21" s="207" t="e">
        <f ca="1">_xll.qlSimpleQuote(Trigger,E21,ObjectOverwrite,Permanent,RateTickValue)</f>
        <v>#NAME?</v>
      </c>
      <c r="G21" s="186" t="e">
        <f ca="1">_xll.ohRangeRetrieveError(F21)</f>
        <v>#NAME?</v>
      </c>
      <c r="H21" s="43"/>
      <c r="N21" s="15"/>
      <c r="O21" s="215" t="s">
        <v>54</v>
      </c>
      <c r="P21" s="21" t="s">
        <v>124</v>
      </c>
      <c r="Q21" s="21" t="s">
        <v>121</v>
      </c>
      <c r="R21" s="214" t="str">
        <f t="shared" si="1"/>
        <v>GBPSB6L12Y</v>
      </c>
      <c r="S21" s="214" t="str">
        <v>GBPSB6L12Y=ICAP</v>
      </c>
      <c r="T21" s="213">
        <v>2.2810000000000001</v>
      </c>
      <c r="U21" s="213">
        <v>2.351</v>
      </c>
      <c r="V21" s="213">
        <v>0</v>
      </c>
      <c r="W21" s="213">
        <v>0</v>
      </c>
      <c r="X21" s="212" t="e">
        <f ca="1">_xll.qlMidEquivalent(,$T21,$U21,$V21,$W21)</f>
        <v>#NAME?</v>
      </c>
      <c r="Y21" s="9"/>
      <c r="Z21" s="19">
        <v>2.3200000000000003</v>
      </c>
      <c r="AA21" s="9"/>
      <c r="AB21" s="211">
        <v>2.3200000000000003</v>
      </c>
      <c r="AC21" s="210" t="e">
        <f ca="1">_xll.qlSimpleQuoteSetValue(Trigger,F21,AB21/100)</f>
        <v>#NAME?</v>
      </c>
      <c r="AD21" s="5"/>
    </row>
    <row r="22" spans="1:30" x14ac:dyDescent="0.2">
      <c r="A22" s="15"/>
      <c r="B22" s="209" t="s">
        <v>118</v>
      </c>
      <c r="C22" s="208" t="str">
        <v>SB</v>
      </c>
      <c r="D22" s="208" t="str">
        <v>6L</v>
      </c>
      <c r="E22" s="207" t="str">
        <f t="shared" si="0"/>
        <v>GBPSB6L13Y_Quote</v>
      </c>
      <c r="F22" s="207" t="e">
        <f ca="1">_xll.qlSimpleQuote(Trigger,E22,ObjectOverwrite,Permanent,RateTickValue)</f>
        <v>#NAME?</v>
      </c>
      <c r="G22" s="186" t="e">
        <f ca="1">_xll.ohRangeRetrieveError(F22)</f>
        <v>#NAME?</v>
      </c>
      <c r="H22" s="43"/>
      <c r="N22" s="15"/>
      <c r="O22" s="215" t="s">
        <v>118</v>
      </c>
      <c r="P22" s="21" t="s">
        <v>124</v>
      </c>
      <c r="Q22" s="21" t="s">
        <v>121</v>
      </c>
      <c r="R22" s="214" t="str">
        <f t="shared" si="1"/>
        <v>GBPSB6L13Y</v>
      </c>
      <c r="S22" s="214" t="str">
        <v>GBPSB6L13Y=ICAP</v>
      </c>
      <c r="T22" s="213" t="s">
        <v>0</v>
      </c>
      <c r="U22" s="213" t="s">
        <v>0</v>
      </c>
      <c r="V22" s="213" t="s">
        <v>0</v>
      </c>
      <c r="W22" s="213" t="s">
        <v>0</v>
      </c>
      <c r="X22" s="212" t="e">
        <f ca="1">_xll.qlMidEquivalent(,$T22,$U22,$V22,$W22)</f>
        <v>#NAME?</v>
      </c>
      <c r="Y22" s="9"/>
      <c r="Z22" s="19" t="e">
        <v>#NUM!</v>
      </c>
      <c r="AA22" s="9"/>
      <c r="AB22" s="211" t="e">
        <v>#NUM!</v>
      </c>
      <c r="AC22" s="210" t="e">
        <f ca="1">_xll.qlSimpleQuoteSetValue(Trigger,F22,AB22/100)</f>
        <v>#NAME?</v>
      </c>
      <c r="AD22" s="5"/>
    </row>
    <row r="23" spans="1:30" x14ac:dyDescent="0.2">
      <c r="A23" s="15"/>
      <c r="B23" s="209" t="s">
        <v>117</v>
      </c>
      <c r="C23" s="208" t="str">
        <v>SB</v>
      </c>
      <c r="D23" s="208" t="str">
        <v>6L</v>
      </c>
      <c r="E23" s="207" t="str">
        <f t="shared" si="0"/>
        <v>GBPSB6L14Y_Quote</v>
      </c>
      <c r="F23" s="207" t="e">
        <f ca="1">_xll.qlSimpleQuote(Trigger,E23,ObjectOverwrite,Permanent,RateTickValue)</f>
        <v>#NAME?</v>
      </c>
      <c r="G23" s="186" t="e">
        <f ca="1">_xll.ohRangeRetrieveError(F23)</f>
        <v>#NAME?</v>
      </c>
      <c r="H23" s="43"/>
      <c r="N23" s="15"/>
      <c r="O23" s="215" t="s">
        <v>117</v>
      </c>
      <c r="P23" s="21" t="s">
        <v>124</v>
      </c>
      <c r="Q23" s="21" t="s">
        <v>121</v>
      </c>
      <c r="R23" s="214" t="str">
        <f t="shared" si="1"/>
        <v>GBPSB6L14Y</v>
      </c>
      <c r="S23" s="214" t="str">
        <v>GBPSB6L14Y=ICAP</v>
      </c>
      <c r="T23" s="213" t="s">
        <v>0</v>
      </c>
      <c r="U23" s="213" t="s">
        <v>0</v>
      </c>
      <c r="V23" s="213" t="s">
        <v>0</v>
      </c>
      <c r="W23" s="213" t="s">
        <v>0</v>
      </c>
      <c r="X23" s="212" t="e">
        <f ca="1">_xll.qlMidEquivalent(,$T23,$U23,$V23,$W23)</f>
        <v>#NAME?</v>
      </c>
      <c r="Y23" s="9"/>
      <c r="Z23" s="19" t="e">
        <v>#NUM!</v>
      </c>
      <c r="AA23" s="9"/>
      <c r="AB23" s="211" t="e">
        <v>#NUM!</v>
      </c>
      <c r="AC23" s="210" t="e">
        <f ca="1">_xll.qlSimpleQuoteSetValue(Trigger,F23,AB23/100)</f>
        <v>#NAME?</v>
      </c>
      <c r="AD23" s="5"/>
    </row>
    <row r="24" spans="1:30" x14ac:dyDescent="0.2">
      <c r="A24" s="15"/>
      <c r="B24" s="209" t="s">
        <v>53</v>
      </c>
      <c r="C24" s="208" t="str">
        <v>SB</v>
      </c>
      <c r="D24" s="208" t="str">
        <v>6L</v>
      </c>
      <c r="E24" s="207" t="str">
        <f t="shared" si="0"/>
        <v>GBPSB6L15Y_Quote</v>
      </c>
      <c r="F24" s="207" t="e">
        <f ca="1">_xll.qlSimpleQuote(Trigger,E24,ObjectOverwrite,Permanent,RateTickValue)</f>
        <v>#NAME?</v>
      </c>
      <c r="G24" s="186" t="e">
        <f ca="1">_xll.ohRangeRetrieveError(F24)</f>
        <v>#NAME?</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t="e">
        <f ca="1">_xll.qlMidEquivalent(,$T24,$U24,$V24,$W24)</f>
        <v>#NAME?</v>
      </c>
      <c r="Y24" s="9"/>
      <c r="Z24" s="19">
        <v>2.4059999999999997</v>
      </c>
      <c r="AA24" s="9"/>
      <c r="AB24" s="211">
        <v>2.4059999999999997</v>
      </c>
      <c r="AC24" s="210" t="e">
        <f ca="1">_xll.qlSimpleQuoteSetValue(Trigger,F24,AB24/100)</f>
        <v>#NAME?</v>
      </c>
      <c r="AD24" s="5"/>
    </row>
    <row r="25" spans="1:30" x14ac:dyDescent="0.2">
      <c r="A25" s="15"/>
      <c r="B25" s="209" t="s">
        <v>116</v>
      </c>
      <c r="C25" s="208" t="str">
        <v>SB</v>
      </c>
      <c r="D25" s="208" t="str">
        <v>6L</v>
      </c>
      <c r="E25" s="207" t="str">
        <f t="shared" si="0"/>
        <v>GBPSB6L16Y_Quote</v>
      </c>
      <c r="F25" s="207" t="e">
        <f ca="1">_xll.qlSimpleQuote(Trigger,E25,ObjectOverwrite,Permanent,RateTickValue)</f>
        <v>#NAME?</v>
      </c>
      <c r="G25" s="186" t="e">
        <f ca="1">_xll.ohRangeRetrieveError(F25)</f>
        <v>#NAME?</v>
      </c>
      <c r="H25" s="43"/>
      <c r="N25" s="15"/>
      <c r="O25" s="215" t="s">
        <v>116</v>
      </c>
      <c r="P25" s="21" t="s">
        <v>124</v>
      </c>
      <c r="Q25" s="21" t="s">
        <v>121</v>
      </c>
      <c r="R25" s="214" t="str">
        <f t="shared" si="1"/>
        <v>GBPSB6L16Y</v>
      </c>
      <c r="S25" s="214" t="str">
        <v>GBPSB6L16Y=ICAP</v>
      </c>
      <c r="T25" s="213" t="s">
        <v>0</v>
      </c>
      <c r="U25" s="213" t="s">
        <v>0</v>
      </c>
      <c r="V25" s="213" t="s">
        <v>0</v>
      </c>
      <c r="W25" s="213" t="s">
        <v>0</v>
      </c>
      <c r="X25" s="212" t="e">
        <f ca="1">_xll.qlMidEquivalent(,$T25,$U25,$V25,$W25)</f>
        <v>#NAME?</v>
      </c>
      <c r="Y25" s="9"/>
      <c r="Z25" s="19" t="e">
        <v>#NUM!</v>
      </c>
      <c r="AA25" s="9"/>
      <c r="AB25" s="211" t="e">
        <v>#NUM!</v>
      </c>
      <c r="AC25" s="210" t="e">
        <f ca="1">_xll.qlSimpleQuoteSetValue(Trigger,F25,AB25/100)</f>
        <v>#NAME?</v>
      </c>
      <c r="AD25" s="5"/>
    </row>
    <row r="26" spans="1:30" x14ac:dyDescent="0.2">
      <c r="A26" s="15"/>
      <c r="B26" s="209" t="s">
        <v>115</v>
      </c>
      <c r="C26" s="208" t="str">
        <v>SB</v>
      </c>
      <c r="D26" s="208" t="str">
        <v>6L</v>
      </c>
      <c r="E26" s="207" t="str">
        <f t="shared" si="0"/>
        <v>GBPSB6L17Y_Quote</v>
      </c>
      <c r="F26" s="207" t="e">
        <f ca="1">_xll.qlSimpleQuote(Trigger,E26,ObjectOverwrite,Permanent,RateTickValue)</f>
        <v>#NAME?</v>
      </c>
      <c r="G26" s="186" t="e">
        <f ca="1">_xll.ohRangeRetrieveError(F26)</f>
        <v>#NAME?</v>
      </c>
      <c r="H26" s="43"/>
      <c r="N26" s="15"/>
      <c r="O26" s="215" t="s">
        <v>115</v>
      </c>
      <c r="P26" s="21" t="s">
        <v>124</v>
      </c>
      <c r="Q26" s="21" t="s">
        <v>121</v>
      </c>
      <c r="R26" s="214" t="str">
        <f t="shared" si="1"/>
        <v>GBPSB6L17Y</v>
      </c>
      <c r="S26" s="214" t="str">
        <v>GBPSB6L17Y=ICAP</v>
      </c>
      <c r="T26" s="213" t="s">
        <v>0</v>
      </c>
      <c r="U26" s="213" t="s">
        <v>0</v>
      </c>
      <c r="V26" s="213" t="s">
        <v>0</v>
      </c>
      <c r="W26" s="213" t="s">
        <v>0</v>
      </c>
      <c r="X26" s="212" t="e">
        <f ca="1">_xll.qlMidEquivalent(,$T26,$U26,$V26,$W26)</f>
        <v>#NAME?</v>
      </c>
      <c r="Y26" s="9"/>
      <c r="Z26" s="19" t="e">
        <v>#NUM!</v>
      </c>
      <c r="AA26" s="9"/>
      <c r="AB26" s="211" t="e">
        <v>#NUM!</v>
      </c>
      <c r="AC26" s="210" t="e">
        <f ca="1">_xll.qlSimpleQuoteSetValue(Trigger,F26,AB26/100)</f>
        <v>#NAME?</v>
      </c>
      <c r="AD26" s="5"/>
    </row>
    <row r="27" spans="1:30" x14ac:dyDescent="0.2">
      <c r="A27" s="15"/>
      <c r="B27" s="209" t="s">
        <v>114</v>
      </c>
      <c r="C27" s="208" t="str">
        <v>SB</v>
      </c>
      <c r="D27" s="208" t="str">
        <v>6L</v>
      </c>
      <c r="E27" s="207" t="str">
        <f t="shared" si="0"/>
        <v>GBPSB6L18Y_Quote</v>
      </c>
      <c r="F27" s="207" t="e">
        <f ca="1">_xll.qlSimpleQuote(Trigger,E27,ObjectOverwrite,Permanent,RateTickValue)</f>
        <v>#NAME?</v>
      </c>
      <c r="G27" s="186" t="e">
        <f ca="1">_xll.ohRangeRetrieveError(F27)</f>
        <v>#NAME?</v>
      </c>
      <c r="H27" s="43"/>
      <c r="N27" s="15"/>
      <c r="O27" s="215" t="s">
        <v>114</v>
      </c>
      <c r="P27" s="21" t="s">
        <v>124</v>
      </c>
      <c r="Q27" s="21" t="s">
        <v>121</v>
      </c>
      <c r="R27" s="214" t="str">
        <f t="shared" si="1"/>
        <v>GBPSB6L18Y</v>
      </c>
      <c r="S27" s="214" t="str">
        <v>GBPSB6L18Y=ICAP</v>
      </c>
      <c r="T27" s="213" t="s">
        <v>0</v>
      </c>
      <c r="U27" s="213" t="s">
        <v>0</v>
      </c>
      <c r="V27" s="213" t="s">
        <v>0</v>
      </c>
      <c r="W27" s="213" t="s">
        <v>0</v>
      </c>
      <c r="X27" s="212" t="e">
        <f ca="1">_xll.qlMidEquivalent(,$T27,$U27,$V27,$W27)</f>
        <v>#NAME?</v>
      </c>
      <c r="Y27" s="9"/>
      <c r="Z27" s="19" t="e">
        <v>#NUM!</v>
      </c>
      <c r="AA27" s="9"/>
      <c r="AB27" s="211" t="e">
        <v>#NUM!</v>
      </c>
      <c r="AC27" s="210" t="e">
        <f ca="1">_xll.qlSimpleQuoteSetValue(Trigger,F27,AB27/100)</f>
        <v>#NAME?</v>
      </c>
      <c r="AD27" s="5"/>
    </row>
    <row r="28" spans="1:30" x14ac:dyDescent="0.2">
      <c r="A28" s="15"/>
      <c r="B28" s="209" t="s">
        <v>113</v>
      </c>
      <c r="C28" s="208" t="str">
        <v>SB</v>
      </c>
      <c r="D28" s="208" t="str">
        <v>6L</v>
      </c>
      <c r="E28" s="207" t="str">
        <f t="shared" si="0"/>
        <v>GBPSB6L19Y_Quote</v>
      </c>
      <c r="F28" s="207" t="e">
        <f ca="1">_xll.qlSimpleQuote(Trigger,E28,ObjectOverwrite,Permanent,RateTickValue)</f>
        <v>#NAME?</v>
      </c>
      <c r="G28" s="186" t="e">
        <f ca="1">_xll.ohRangeRetrieveError(F28)</f>
        <v>#NAME?</v>
      </c>
      <c r="H28" s="43"/>
      <c r="N28" s="15"/>
      <c r="O28" s="215" t="s">
        <v>113</v>
      </c>
      <c r="P28" s="21" t="s">
        <v>124</v>
      </c>
      <c r="Q28" s="21" t="s">
        <v>121</v>
      </c>
      <c r="R28" s="214" t="str">
        <f t="shared" si="1"/>
        <v>GBPSB6L19Y</v>
      </c>
      <c r="S28" s="214" t="str">
        <v>GBPSB6L19Y=ICAP</v>
      </c>
      <c r="T28" s="213" t="s">
        <v>0</v>
      </c>
      <c r="U28" s="213" t="s">
        <v>0</v>
      </c>
      <c r="V28" s="213" t="s">
        <v>0</v>
      </c>
      <c r="W28" s="213" t="s">
        <v>0</v>
      </c>
      <c r="X28" s="212" t="e">
        <f ca="1">_xll.qlMidEquivalent(,$T28,$U28,$V28,$W28)</f>
        <v>#NAME?</v>
      </c>
      <c r="Y28" s="9"/>
      <c r="Z28" s="19" t="e">
        <v>#NUM!</v>
      </c>
      <c r="AA28" s="9"/>
      <c r="AB28" s="211" t="e">
        <v>#NUM!</v>
      </c>
      <c r="AC28" s="210" t="e">
        <f ca="1">_xll.qlSimpleQuoteSetValue(Trigger,F28,AB28/100)</f>
        <v>#NAME?</v>
      </c>
      <c r="AD28" s="5"/>
    </row>
    <row r="29" spans="1:30" x14ac:dyDescent="0.2">
      <c r="A29" s="15"/>
      <c r="B29" s="209" t="s">
        <v>52</v>
      </c>
      <c r="C29" s="208" t="str">
        <v>SB</v>
      </c>
      <c r="D29" s="208" t="str">
        <v>6L</v>
      </c>
      <c r="E29" s="207" t="str">
        <f t="shared" si="0"/>
        <v>GBPSB6L20Y_Quote</v>
      </c>
      <c r="F29" s="207" t="e">
        <f ca="1">_xll.qlSimpleQuote(Trigger,E29,ObjectOverwrite,Permanent,RateTickValue)</f>
        <v>#NAME?</v>
      </c>
      <c r="G29" s="186" t="e">
        <f ca="1">_xll.ohRangeRetrieveError(F29)</f>
        <v>#NAME?</v>
      </c>
      <c r="H29" s="43"/>
      <c r="N29" s="15"/>
      <c r="O29" s="215" t="s">
        <v>52</v>
      </c>
      <c r="P29" s="21" t="s">
        <v>124</v>
      </c>
      <c r="Q29" s="21" t="s">
        <v>121</v>
      </c>
      <c r="R29" s="214" t="str">
        <f t="shared" si="1"/>
        <v>GBPSB6L20Y</v>
      </c>
      <c r="S29" s="214" t="str">
        <v>GBPSB6L20Y=ICAP</v>
      </c>
      <c r="T29" s="213">
        <v>2.383</v>
      </c>
      <c r="U29" s="213">
        <v>2.5129999999999999</v>
      </c>
      <c r="V29" s="213">
        <v>0</v>
      </c>
      <c r="W29" s="213">
        <v>0</v>
      </c>
      <c r="X29" s="212" t="e">
        <f ca="1">_xll.qlMidEquivalent(,$T29,$U29,$V29,$W29)</f>
        <v>#NAME?</v>
      </c>
      <c r="Y29" s="9"/>
      <c r="Z29" s="19">
        <v>2.452</v>
      </c>
      <c r="AA29" s="9"/>
      <c r="AB29" s="211">
        <v>2.452</v>
      </c>
      <c r="AC29" s="210" t="e">
        <f ca="1">_xll.qlSimpleQuoteSetValue(Trigger,F29,AB29/100)</f>
        <v>#NAME?</v>
      </c>
      <c r="AD29" s="5"/>
    </row>
    <row r="30" spans="1:30" x14ac:dyDescent="0.2">
      <c r="A30" s="15"/>
      <c r="B30" s="209" t="s">
        <v>112</v>
      </c>
      <c r="C30" s="208" t="str">
        <v>SB</v>
      </c>
      <c r="D30" s="208" t="str">
        <v>6L</v>
      </c>
      <c r="E30" s="207" t="str">
        <f t="shared" si="0"/>
        <v>GBPSB6L21Y_Quote</v>
      </c>
      <c r="F30" s="207" t="e">
        <f ca="1">_xll.qlSimpleQuote(Trigger,E30,ObjectOverwrite,Permanent,RateTickValue)</f>
        <v>#NAME?</v>
      </c>
      <c r="G30" s="186" t="e">
        <f ca="1">_xll.ohRangeRetrieveError(F30)</f>
        <v>#NAME?</v>
      </c>
      <c r="H30" s="43"/>
      <c r="N30" s="15"/>
      <c r="O30" s="215" t="s">
        <v>112</v>
      </c>
      <c r="P30" s="21" t="s">
        <v>124</v>
      </c>
      <c r="Q30" s="21" t="s">
        <v>121</v>
      </c>
      <c r="R30" s="214" t="str">
        <f t="shared" si="1"/>
        <v>GBPSB6L21Y</v>
      </c>
      <c r="S30" s="214" t="str">
        <v>GBPSB6L21Y=ICAP</v>
      </c>
      <c r="T30" s="213" t="s">
        <v>0</v>
      </c>
      <c r="U30" s="213" t="s">
        <v>0</v>
      </c>
      <c r="V30" s="213" t="s">
        <v>0</v>
      </c>
      <c r="W30" s="213" t="s">
        <v>0</v>
      </c>
      <c r="X30" s="212" t="e">
        <f ca="1">_xll.qlMidEquivalent(,$T30,$U30,$V30,$W30)</f>
        <v>#NAME?</v>
      </c>
      <c r="Y30" s="9"/>
      <c r="Z30" s="19" t="e">
        <v>#NUM!</v>
      </c>
      <c r="AA30" s="9"/>
      <c r="AB30" s="211" t="e">
        <v>#NUM!</v>
      </c>
      <c r="AC30" s="210" t="e">
        <f ca="1">_xll.qlSimpleQuoteSetValue(Trigger,F30,AB30/100)</f>
        <v>#NAME?</v>
      </c>
      <c r="AD30" s="5"/>
    </row>
    <row r="31" spans="1:30" x14ac:dyDescent="0.2">
      <c r="A31" s="15"/>
      <c r="B31" s="209" t="s">
        <v>111</v>
      </c>
      <c r="C31" s="208" t="str">
        <v>SB</v>
      </c>
      <c r="D31" s="208" t="str">
        <v>6L</v>
      </c>
      <c r="E31" s="207" t="str">
        <f t="shared" si="0"/>
        <v>GBPSB6L22Y_Quote</v>
      </c>
      <c r="F31" s="207" t="e">
        <f ca="1">_xll.qlSimpleQuote(Trigger,E31,ObjectOverwrite,Permanent,RateTickValue)</f>
        <v>#NAME?</v>
      </c>
      <c r="G31" s="186" t="e">
        <f ca="1">_xll.ohRangeRetrieveError(F31)</f>
        <v>#NAME?</v>
      </c>
      <c r="H31" s="43"/>
      <c r="N31" s="15"/>
      <c r="O31" s="215" t="s">
        <v>111</v>
      </c>
      <c r="P31" s="21" t="s">
        <v>124</v>
      </c>
      <c r="Q31" s="21" t="s">
        <v>121</v>
      </c>
      <c r="R31" s="214" t="str">
        <f t="shared" si="1"/>
        <v>GBPSB6L22Y</v>
      </c>
      <c r="S31" s="214" t="str">
        <v>GBPSB6L22Y=ICAP</v>
      </c>
      <c r="T31" s="213" t="s">
        <v>0</v>
      </c>
      <c r="U31" s="213" t="s">
        <v>0</v>
      </c>
      <c r="V31" s="213" t="s">
        <v>0</v>
      </c>
      <c r="W31" s="213" t="s">
        <v>0</v>
      </c>
      <c r="X31" s="212" t="e">
        <f ca="1">_xll.qlMidEquivalent(,$T31,$U31,$V31,$W31)</f>
        <v>#NAME?</v>
      </c>
      <c r="Y31" s="9"/>
      <c r="Z31" s="19" t="e">
        <v>#NUM!</v>
      </c>
      <c r="AA31" s="9"/>
      <c r="AB31" s="211" t="e">
        <v>#NUM!</v>
      </c>
      <c r="AC31" s="210" t="e">
        <f ca="1">_xll.qlSimpleQuoteSetValue(Trigger,F31,AB31/100)</f>
        <v>#NAME?</v>
      </c>
      <c r="AD31" s="5"/>
    </row>
    <row r="32" spans="1:30" x14ac:dyDescent="0.2">
      <c r="A32" s="15"/>
      <c r="B32" s="209" t="s">
        <v>110</v>
      </c>
      <c r="C32" s="208" t="str">
        <v>SB</v>
      </c>
      <c r="D32" s="208" t="str">
        <v>6L</v>
      </c>
      <c r="E32" s="207" t="str">
        <f t="shared" si="0"/>
        <v>GBPSB6L23Y_Quote</v>
      </c>
      <c r="F32" s="207" t="e">
        <f ca="1">_xll.qlSimpleQuote(Trigger,E32,ObjectOverwrite,Permanent,RateTickValue)</f>
        <v>#NAME?</v>
      </c>
      <c r="G32" s="186" t="e">
        <f ca="1">_xll.ohRangeRetrieveError(F32)</f>
        <v>#NAME?</v>
      </c>
      <c r="H32" s="43"/>
      <c r="N32" s="15"/>
      <c r="O32" s="215" t="s">
        <v>110</v>
      </c>
      <c r="P32" s="21" t="s">
        <v>124</v>
      </c>
      <c r="Q32" s="21" t="s">
        <v>121</v>
      </c>
      <c r="R32" s="214" t="str">
        <f t="shared" si="1"/>
        <v>GBPSB6L23Y</v>
      </c>
      <c r="S32" s="214" t="str">
        <v>GBPSB6L23Y=ICAP</v>
      </c>
      <c r="T32" s="213" t="s">
        <v>0</v>
      </c>
      <c r="U32" s="213" t="s">
        <v>0</v>
      </c>
      <c r="V32" s="213" t="s">
        <v>0</v>
      </c>
      <c r="W32" s="213" t="s">
        <v>0</v>
      </c>
      <c r="X32" s="212" t="e">
        <f ca="1">_xll.qlMidEquivalent(,$T32,$U32,$V32,$W32)</f>
        <v>#NAME?</v>
      </c>
      <c r="Y32" s="9"/>
      <c r="Z32" s="19" t="e">
        <v>#NUM!</v>
      </c>
      <c r="AA32" s="9"/>
      <c r="AB32" s="211" t="e">
        <v>#NUM!</v>
      </c>
      <c r="AC32" s="210" t="e">
        <f ca="1">_xll.qlSimpleQuoteSetValue(Trigger,F32,AB32/100)</f>
        <v>#NAME?</v>
      </c>
      <c r="AD32" s="5"/>
    </row>
    <row r="33" spans="1:30" x14ac:dyDescent="0.2">
      <c r="A33" s="15"/>
      <c r="B33" s="209" t="s">
        <v>109</v>
      </c>
      <c r="C33" s="208" t="str">
        <v>SB</v>
      </c>
      <c r="D33" s="208" t="str">
        <v>6L</v>
      </c>
      <c r="E33" s="207" t="str">
        <f t="shared" si="0"/>
        <v>GBPSB6L24Y_Quote</v>
      </c>
      <c r="F33" s="207" t="e">
        <f ca="1">_xll.qlSimpleQuote(Trigger,E33,ObjectOverwrite,Permanent,RateTickValue)</f>
        <v>#NAME?</v>
      </c>
      <c r="G33" s="186" t="e">
        <f ca="1">_xll.ohRangeRetrieveError(F33)</f>
        <v>#NAME?</v>
      </c>
      <c r="H33" s="43"/>
      <c r="N33" s="15"/>
      <c r="O33" s="215" t="s">
        <v>109</v>
      </c>
      <c r="P33" s="21" t="s">
        <v>124</v>
      </c>
      <c r="Q33" s="21" t="s">
        <v>121</v>
      </c>
      <c r="R33" s="214" t="str">
        <f t="shared" si="1"/>
        <v>GBPSB6L24Y</v>
      </c>
      <c r="S33" s="214" t="str">
        <v>GBPSB6L24Y=ICAP</v>
      </c>
      <c r="T33" s="213" t="s">
        <v>0</v>
      </c>
      <c r="U33" s="213" t="s">
        <v>0</v>
      </c>
      <c r="V33" s="213" t="s">
        <v>0</v>
      </c>
      <c r="W33" s="213" t="s">
        <v>0</v>
      </c>
      <c r="X33" s="212" t="e">
        <f ca="1">_xll.qlMidEquivalent(,$T33,$U33,$V33,$W33)</f>
        <v>#NAME?</v>
      </c>
      <c r="Y33" s="9"/>
      <c r="Z33" s="19" t="e">
        <v>#NUM!</v>
      </c>
      <c r="AA33" s="9"/>
      <c r="AB33" s="211" t="e">
        <v>#NUM!</v>
      </c>
      <c r="AC33" s="210" t="e">
        <f ca="1">_xll.qlSimpleQuoteSetValue(Trigger,F33,AB33/100)</f>
        <v>#NAME?</v>
      </c>
      <c r="AD33" s="5"/>
    </row>
    <row r="34" spans="1:30" x14ac:dyDescent="0.2">
      <c r="A34" s="15"/>
      <c r="B34" s="209" t="s">
        <v>51</v>
      </c>
      <c r="C34" s="208" t="str">
        <v>SB</v>
      </c>
      <c r="D34" s="208" t="str">
        <v>6L</v>
      </c>
      <c r="E34" s="207" t="str">
        <f t="shared" si="0"/>
        <v>GBPSB6L25Y_Quote</v>
      </c>
      <c r="F34" s="207" t="e">
        <f ca="1">_xll.qlSimpleQuote(Trigger,E34,ObjectOverwrite,Permanent,RateTickValue)</f>
        <v>#NAME?</v>
      </c>
      <c r="G34" s="186" t="e">
        <f ca="1">_xll.ohRangeRetrieveError(F34)</f>
        <v>#NAME?</v>
      </c>
      <c r="H34" s="43"/>
      <c r="N34" s="15"/>
      <c r="O34" s="215" t="s">
        <v>51</v>
      </c>
      <c r="P34" s="21" t="s">
        <v>124</v>
      </c>
      <c r="Q34" s="21" t="s">
        <v>121</v>
      </c>
      <c r="R34" s="214" t="str">
        <f t="shared" si="1"/>
        <v>GBPSB6L25Y</v>
      </c>
      <c r="S34" s="214" t="str">
        <v>GBPSB6L25Y=ICAP</v>
      </c>
      <c r="T34" s="213">
        <v>2.379</v>
      </c>
      <c r="U34" s="213">
        <v>2.5089999999999999</v>
      </c>
      <c r="V34" s="213">
        <v>0</v>
      </c>
      <c r="W34" s="213">
        <v>0</v>
      </c>
      <c r="X34" s="212" t="e">
        <f ca="1">_xll.qlMidEquivalent(,$T34,$U34,$V34,$W34)</f>
        <v>#NAME?</v>
      </c>
      <c r="Y34" s="9"/>
      <c r="Z34" s="19">
        <v>2.448</v>
      </c>
      <c r="AA34" s="9"/>
      <c r="AB34" s="211">
        <v>2.448</v>
      </c>
      <c r="AC34" s="210" t="e">
        <f ca="1">_xll.qlSimpleQuoteSetValue(Trigger,F34,AB34/100)</f>
        <v>#NAME?</v>
      </c>
      <c r="AD34" s="5"/>
    </row>
    <row r="35" spans="1:30" x14ac:dyDescent="0.2">
      <c r="A35" s="15"/>
      <c r="B35" s="209" t="s">
        <v>108</v>
      </c>
      <c r="C35" s="208" t="str">
        <v>SB</v>
      </c>
      <c r="D35" s="208" t="str">
        <v>6L</v>
      </c>
      <c r="E35" s="207" t="str">
        <f t="shared" si="0"/>
        <v>GBPSB6L26Y_Quote</v>
      </c>
      <c r="F35" s="207" t="e">
        <f ca="1">_xll.qlSimpleQuote(Trigger,E35,ObjectOverwrite,Permanent,RateTickValue)</f>
        <v>#NAME?</v>
      </c>
      <c r="G35" s="186" t="e">
        <f ca="1">_xll.ohRangeRetrieveError(F35)</f>
        <v>#NAME?</v>
      </c>
      <c r="H35" s="43"/>
      <c r="N35" s="15"/>
      <c r="O35" s="215" t="s">
        <v>108</v>
      </c>
      <c r="P35" s="21" t="s">
        <v>124</v>
      </c>
      <c r="Q35" s="21" t="s">
        <v>121</v>
      </c>
      <c r="R35" s="214" t="str">
        <f t="shared" si="1"/>
        <v>GBPSB6L26Y</v>
      </c>
      <c r="S35" s="214" t="str">
        <v>GBPSB6L26Y=ICAP</v>
      </c>
      <c r="T35" s="213" t="s">
        <v>0</v>
      </c>
      <c r="U35" s="213" t="s">
        <v>0</v>
      </c>
      <c r="V35" s="213" t="s">
        <v>0</v>
      </c>
      <c r="W35" s="213" t="s">
        <v>0</v>
      </c>
      <c r="X35" s="212" t="e">
        <f ca="1">_xll.qlMidEquivalent(,$T35,$U35,$V35,$W35)</f>
        <v>#NAME?</v>
      </c>
      <c r="Y35" s="9"/>
      <c r="Z35" s="19" t="e">
        <v>#NUM!</v>
      </c>
      <c r="AA35" s="9"/>
      <c r="AB35" s="211" t="e">
        <v>#NUM!</v>
      </c>
      <c r="AC35" s="210" t="e">
        <f ca="1">_xll.qlSimpleQuoteSetValue(Trigger,F35,AB35/100)</f>
        <v>#NAME?</v>
      </c>
      <c r="AD35" s="5"/>
    </row>
    <row r="36" spans="1:30" x14ac:dyDescent="0.2">
      <c r="A36" s="15"/>
      <c r="B36" s="209" t="s">
        <v>107</v>
      </c>
      <c r="C36" s="208" t="str">
        <v>SB</v>
      </c>
      <c r="D36" s="208" t="str">
        <v>6L</v>
      </c>
      <c r="E36" s="207" t="str">
        <f t="shared" si="0"/>
        <v>GBPSB6L27Y_Quote</v>
      </c>
      <c r="F36" s="207" t="e">
        <f ca="1">_xll.qlSimpleQuote(Trigger,E36,ObjectOverwrite,Permanent,RateTickValue)</f>
        <v>#NAME?</v>
      </c>
      <c r="G36" s="186" t="e">
        <f ca="1">_xll.ohRangeRetrieveError(F36)</f>
        <v>#NAME?</v>
      </c>
      <c r="H36" s="43"/>
      <c r="N36" s="15"/>
      <c r="O36" s="215" t="s">
        <v>107</v>
      </c>
      <c r="P36" s="21" t="s">
        <v>124</v>
      </c>
      <c r="Q36" s="21" t="s">
        <v>121</v>
      </c>
      <c r="R36" s="214" t="str">
        <f t="shared" si="1"/>
        <v>GBPSB6L27Y</v>
      </c>
      <c r="S36" s="214" t="str">
        <v>GBPSB6L27Y=ICAP</v>
      </c>
      <c r="T36" s="213" t="s">
        <v>0</v>
      </c>
      <c r="U36" s="213" t="s">
        <v>0</v>
      </c>
      <c r="V36" s="213" t="s">
        <v>0</v>
      </c>
      <c r="W36" s="213" t="s">
        <v>0</v>
      </c>
      <c r="X36" s="212" t="e">
        <f ca="1">_xll.qlMidEquivalent(,$T36,$U36,$V36,$W36)</f>
        <v>#NAME?</v>
      </c>
      <c r="Y36" s="9"/>
      <c r="Z36" s="19" t="e">
        <v>#NUM!</v>
      </c>
      <c r="AA36" s="9"/>
      <c r="AB36" s="211" t="e">
        <v>#NUM!</v>
      </c>
      <c r="AC36" s="210" t="e">
        <f ca="1">_xll.qlSimpleQuoteSetValue(Trigger,F36,AB36/100)</f>
        <v>#NAME?</v>
      </c>
      <c r="AD36" s="5"/>
    </row>
    <row r="37" spans="1:30" x14ac:dyDescent="0.2">
      <c r="A37" s="15"/>
      <c r="B37" s="209" t="s">
        <v>106</v>
      </c>
      <c r="C37" s="208" t="str">
        <v>SB</v>
      </c>
      <c r="D37" s="208" t="str">
        <v>6L</v>
      </c>
      <c r="E37" s="207" t="str">
        <f t="shared" si="0"/>
        <v>GBPSB6L28Y_Quote</v>
      </c>
      <c r="F37" s="207" t="e">
        <f ca="1">_xll.qlSimpleQuote(Trigger,E37,ObjectOverwrite,Permanent,RateTickValue)</f>
        <v>#NAME?</v>
      </c>
      <c r="G37" s="186" t="e">
        <f ca="1">_xll.ohRangeRetrieveError(F37)</f>
        <v>#NAME?</v>
      </c>
      <c r="H37" s="43"/>
      <c r="N37" s="15"/>
      <c r="O37" s="215" t="s">
        <v>106</v>
      </c>
      <c r="P37" s="21" t="s">
        <v>124</v>
      </c>
      <c r="Q37" s="21" t="s">
        <v>121</v>
      </c>
      <c r="R37" s="214" t="str">
        <f t="shared" si="1"/>
        <v>GBPSB6L28Y</v>
      </c>
      <c r="S37" s="214" t="str">
        <v>GBPSB6L28Y=ICAP</v>
      </c>
      <c r="T37" s="213" t="s">
        <v>0</v>
      </c>
      <c r="U37" s="213" t="s">
        <v>0</v>
      </c>
      <c r="V37" s="213" t="s">
        <v>0</v>
      </c>
      <c r="W37" s="213" t="s">
        <v>0</v>
      </c>
      <c r="X37" s="212" t="e">
        <f ca="1">_xll.qlMidEquivalent(,$T37,$U37,$V37,$W37)</f>
        <v>#NAME?</v>
      </c>
      <c r="Y37" s="9"/>
      <c r="Z37" s="19" t="e">
        <v>#NUM!</v>
      </c>
      <c r="AA37" s="9"/>
      <c r="AB37" s="211" t="e">
        <v>#NUM!</v>
      </c>
      <c r="AC37" s="210" t="e">
        <f ca="1">_xll.qlSimpleQuoteSetValue(Trigger,F37,AB37/100)</f>
        <v>#NAME?</v>
      </c>
      <c r="AD37" s="5"/>
    </row>
    <row r="38" spans="1:30" x14ac:dyDescent="0.2">
      <c r="A38" s="15"/>
      <c r="B38" s="209" t="s">
        <v>105</v>
      </c>
      <c r="C38" s="208" t="str">
        <v>SB</v>
      </c>
      <c r="D38" s="208" t="str">
        <v>6L</v>
      </c>
      <c r="E38" s="207" t="str">
        <f t="shared" si="0"/>
        <v>GBPSB6L29Y_Quote</v>
      </c>
      <c r="F38" s="207" t="e">
        <f ca="1">_xll.qlSimpleQuote(Trigger,E38,ObjectOverwrite,Permanent,RateTickValue)</f>
        <v>#NAME?</v>
      </c>
      <c r="G38" s="186" t="e">
        <f ca="1">_xll.ohRangeRetrieveError(F38)</f>
        <v>#NAME?</v>
      </c>
      <c r="H38" s="43"/>
      <c r="N38" s="15"/>
      <c r="O38" s="215" t="s">
        <v>105</v>
      </c>
      <c r="P38" s="21" t="s">
        <v>124</v>
      </c>
      <c r="Q38" s="21" t="s">
        <v>121</v>
      </c>
      <c r="R38" s="214" t="str">
        <f t="shared" si="1"/>
        <v>GBPSB6L29Y</v>
      </c>
      <c r="S38" s="214" t="str">
        <v>GBPSB6L29Y=ICAP</v>
      </c>
      <c r="T38" s="213" t="s">
        <v>0</v>
      </c>
      <c r="U38" s="213" t="s">
        <v>0</v>
      </c>
      <c r="V38" s="213" t="s">
        <v>0</v>
      </c>
      <c r="W38" s="213" t="s">
        <v>0</v>
      </c>
      <c r="X38" s="212" t="e">
        <f ca="1">_xll.qlMidEquivalent(,$T38,$U38,$V38,$W38)</f>
        <v>#NAME?</v>
      </c>
      <c r="Y38" s="9"/>
      <c r="Z38" s="19" t="e">
        <v>#NUM!</v>
      </c>
      <c r="AA38" s="9"/>
      <c r="AB38" s="211" t="e">
        <v>#NUM!</v>
      </c>
      <c r="AC38" s="210" t="e">
        <f ca="1">_xll.qlSimpleQuoteSetValue(Trigger,F38,AB38/100)</f>
        <v>#NAME?</v>
      </c>
      <c r="AD38" s="5"/>
    </row>
    <row r="39" spans="1:30" x14ac:dyDescent="0.2">
      <c r="A39" s="15"/>
      <c r="B39" s="209" t="s">
        <v>50</v>
      </c>
      <c r="C39" s="208" t="str">
        <v>SB</v>
      </c>
      <c r="D39" s="208" t="str">
        <v>6L</v>
      </c>
      <c r="E39" s="207" t="str">
        <f t="shared" si="0"/>
        <v>GBPSB6L30Y_Quote</v>
      </c>
      <c r="F39" s="207" t="e">
        <f ca="1">_xll.qlSimpleQuote(Trigger,E39,ObjectOverwrite,Permanent,RateTickValue)</f>
        <v>#NAME?</v>
      </c>
      <c r="G39" s="186" t="e">
        <f ca="1">_xll.ohRangeRetrieveError(F39)</f>
        <v>#NAME?</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t="e">
        <f ca="1">_xll.qlMidEquivalent(,$T39,$U39,$V39,$W39)</f>
        <v>#NAME?</v>
      </c>
      <c r="Y39" s="9"/>
      <c r="Z39" s="19">
        <v>2.4300000000000002</v>
      </c>
      <c r="AA39" s="9"/>
      <c r="AB39" s="211">
        <v>2.4300000000000002</v>
      </c>
      <c r="AC39" s="210" t="e">
        <f ca="1">_xll.qlSimpleQuoteSetValue(Trigger,F39,AB39/100)</f>
        <v>#NAME?</v>
      </c>
      <c r="AD39" s="5"/>
    </row>
    <row r="40" spans="1:30" x14ac:dyDescent="0.2">
      <c r="A40" s="15"/>
      <c r="B40" s="209" t="s">
        <v>104</v>
      </c>
      <c r="C40" s="208" t="str">
        <v>SB</v>
      </c>
      <c r="D40" s="208" t="str">
        <v>6L</v>
      </c>
      <c r="E40" s="207" t="str">
        <f t="shared" si="0"/>
        <v>GBPSB6L35Y_Quote</v>
      </c>
      <c r="F40" s="207" t="e">
        <f ca="1">_xll.qlSimpleQuote(Trigger,E40,ObjectOverwrite,Permanent,RateTickValue)</f>
        <v>#NAME?</v>
      </c>
      <c r="G40" s="186" t="e">
        <f ca="1">_xll.ohRangeRetrieveError(F40)</f>
        <v>#NAME?</v>
      </c>
      <c r="H40" s="43"/>
      <c r="N40" s="15"/>
      <c r="O40" s="215" t="s">
        <v>104</v>
      </c>
      <c r="P40" s="21" t="s">
        <v>124</v>
      </c>
      <c r="Q40" s="21" t="s">
        <v>121</v>
      </c>
      <c r="R40" s="214" t="str">
        <f t="shared" si="1"/>
        <v>GBPSB6L35Y</v>
      </c>
      <c r="S40" s="214" t="str">
        <v>GBPSB6L35Y=ICAP</v>
      </c>
      <c r="T40" s="213" t="s">
        <v>0</v>
      </c>
      <c r="U40" s="213" t="s">
        <v>0</v>
      </c>
      <c r="V40" s="213" t="s">
        <v>0</v>
      </c>
      <c r="W40" s="213" t="s">
        <v>0</v>
      </c>
      <c r="X40" s="212" t="e">
        <f ca="1">_xll.qlMidEquivalent(,$T40,$U40,$V40,$W40)</f>
        <v>#NAME?</v>
      </c>
      <c r="Y40" s="9"/>
      <c r="Z40" s="19" t="e">
        <v>#NUM!</v>
      </c>
      <c r="AA40" s="9"/>
      <c r="AB40" s="211" t="e">
        <v>#NUM!</v>
      </c>
      <c r="AC40" s="210" t="e">
        <f ca="1">_xll.qlSimpleQuoteSetValue(Trigger,F40,AB40/100)</f>
        <v>#NAME?</v>
      </c>
      <c r="AD40" s="5"/>
    </row>
    <row r="41" spans="1:30" x14ac:dyDescent="0.2">
      <c r="A41" s="15"/>
      <c r="B41" s="209" t="s">
        <v>103</v>
      </c>
      <c r="C41" s="208" t="str">
        <v>SB</v>
      </c>
      <c r="D41" s="208" t="str">
        <v>6L</v>
      </c>
      <c r="E41" s="207" t="str">
        <f t="shared" si="0"/>
        <v>GBPSB6L40Y_Quote</v>
      </c>
      <c r="F41" s="207" t="e">
        <f ca="1">_xll.qlSimpleQuote(Trigger,E41,ObjectOverwrite,Permanent,RateTickValue)</f>
        <v>#NAME?</v>
      </c>
      <c r="G41" s="186" t="e">
        <f ca="1">_xll.ohRangeRetrieveError(F41)</f>
        <v>#NAME?</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t="e">
        <f ca="1">_xll.qlMidEquivalent(,$T41,$U41,$V41,$W41)</f>
        <v>#NAME?</v>
      </c>
      <c r="Y41" s="9"/>
      <c r="Z41" s="19">
        <v>2.3660000000000001</v>
      </c>
      <c r="AA41" s="9"/>
      <c r="AB41" s="211">
        <v>2.3660000000000001</v>
      </c>
      <c r="AC41" s="210" t="e">
        <f ca="1">_xll.qlSimpleQuoteSetValue(Trigger,F41,AB41/100)</f>
        <v>#NAME?</v>
      </c>
      <c r="AD41" s="5"/>
    </row>
    <row r="42" spans="1:30" x14ac:dyDescent="0.2">
      <c r="A42" s="15"/>
      <c r="B42" s="209" t="s">
        <v>102</v>
      </c>
      <c r="C42" s="208" t="str">
        <v>SB</v>
      </c>
      <c r="D42" s="208" t="str">
        <v>6L</v>
      </c>
      <c r="E42" s="207" t="str">
        <f t="shared" si="0"/>
        <v>GBPSB6L50Y_Quote</v>
      </c>
      <c r="F42" s="207" t="e">
        <f ca="1">_xll.qlSimpleQuote(Trigger,E42,ObjectOverwrite,Permanent,RateTickValue)</f>
        <v>#NAME?</v>
      </c>
      <c r="G42" s="186" t="e">
        <f ca="1">_xll.ohRangeRetrieveError(F42)</f>
        <v>#NAME?</v>
      </c>
      <c r="H42" s="43"/>
      <c r="N42" s="15"/>
      <c r="O42" s="215" t="s">
        <v>102</v>
      </c>
      <c r="P42" s="21" t="s">
        <v>124</v>
      </c>
      <c r="Q42" s="21" t="s">
        <v>121</v>
      </c>
      <c r="R42" s="214" t="str">
        <f t="shared" si="1"/>
        <v>GBPSB6L50Y</v>
      </c>
      <c r="S42" s="214" t="str">
        <v>GBPSB6L50Y=ICAP</v>
      </c>
      <c r="T42" s="213">
        <v>2.234</v>
      </c>
      <c r="U42" s="213">
        <v>2.4039999999999999</v>
      </c>
      <c r="V42" s="213">
        <v>0</v>
      </c>
      <c r="W42" s="213">
        <v>0</v>
      </c>
      <c r="X42" s="212" t="e">
        <f ca="1">_xll.qlMidEquivalent(,$T42,$U42,$V42,$W42)</f>
        <v>#NAME?</v>
      </c>
      <c r="Y42" s="9"/>
      <c r="Z42" s="19">
        <v>2.323</v>
      </c>
      <c r="AA42" s="9"/>
      <c r="AB42" s="211">
        <v>2.323</v>
      </c>
      <c r="AC42" s="210" t="e">
        <f ca="1">_xll.qlSimpleQuoteSetValue(Trigger,F42,AB42/100)</f>
        <v>#NAME?</v>
      </c>
      <c r="AD42" s="5"/>
    </row>
    <row r="43" spans="1:30" x14ac:dyDescent="0.2">
      <c r="A43" s="15"/>
      <c r="B43" s="209" t="s">
        <v>101</v>
      </c>
      <c r="C43" s="208" t="str">
        <v>SB</v>
      </c>
      <c r="D43" s="208" t="str">
        <v>6L</v>
      </c>
      <c r="E43" s="207" t="str">
        <f t="shared" si="0"/>
        <v>GBPSB6L60Y_Quote</v>
      </c>
      <c r="F43" s="207" t="e">
        <f ca="1">_xll.qlSimpleQuote(Trigger,E43,ObjectOverwrite,Permanent,RateTickValue)</f>
        <v>#NAME?</v>
      </c>
      <c r="G43" s="186" t="e">
        <f ca="1">_xll.ohRangeRetrieveError(F43)</f>
        <v>#NAME?</v>
      </c>
      <c r="H43" s="43"/>
      <c r="N43" s="15"/>
      <c r="O43" s="206" t="s">
        <v>101</v>
      </c>
      <c r="P43" s="12" t="s">
        <v>124</v>
      </c>
      <c r="Q43" s="12" t="s">
        <v>121</v>
      </c>
      <c r="R43" s="205" t="str">
        <f t="shared" si="1"/>
        <v>GBPSB6L60Y</v>
      </c>
      <c r="S43" s="205" t="str">
        <v>GBPSB6L60Y=ICAP</v>
      </c>
      <c r="T43" s="204">
        <v>2.23</v>
      </c>
      <c r="U43" s="204">
        <v>2.4</v>
      </c>
      <c r="V43" s="204">
        <v>0</v>
      </c>
      <c r="W43" s="204">
        <v>0</v>
      </c>
      <c r="X43" s="203" t="e">
        <f ca="1">_xll.qlMidEquivalent(,$T43,$U43,$V43,$W43)</f>
        <v>#NAME?</v>
      </c>
      <c r="Y43" s="9"/>
      <c r="Z43" s="10">
        <v>2.319</v>
      </c>
      <c r="AA43" s="9"/>
      <c r="AB43" s="202">
        <v>2.319</v>
      </c>
      <c r="AC43" s="201" t="e">
        <f ca="1">_xll.qlSimpleQuoteSetValue(Trigger,F43,AB43/100)</f>
        <v>#NAME?</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W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3" ht="12" thickBot="1" x14ac:dyDescent="0.25">
      <c r="A1" s="191" t="s">
        <v>131</v>
      </c>
      <c r="B1" s="48"/>
      <c r="C1" s="48"/>
      <c r="D1" s="48"/>
      <c r="E1" s="48"/>
      <c r="F1" s="48"/>
      <c r="G1" s="48"/>
      <c r="H1" s="48"/>
      <c r="I1" s="48"/>
      <c r="J1" s="48"/>
      <c r="K1" s="48"/>
      <c r="L1" s="190"/>
      <c r="M1" s="47"/>
    </row>
    <row r="2" spans="1:23" ht="22.5" x14ac:dyDescent="0.2">
      <c r="A2" s="15"/>
      <c r="B2" s="197"/>
      <c r="C2" s="198"/>
      <c r="D2" s="197"/>
      <c r="E2" s="197" t="s">
        <v>130</v>
      </c>
      <c r="F2" s="197"/>
      <c r="G2" s="197"/>
      <c r="H2" s="197" t="s">
        <v>129</v>
      </c>
      <c r="I2" s="197" t="s">
        <v>128</v>
      </c>
      <c r="J2" s="188" t="e">
        <f ca="1">Currency&amp;"_020_Sw"&amp;$C$3&amp;$D$3&amp;"_Fwd"&amp;$E$3&amp;IF(H3=0,,"_Spr"&amp;$F3&amp;$G3)&amp;".xml"</f>
        <v>#NAME?</v>
      </c>
      <c r="K2" s="196" t="str">
        <f>IF(Serialize,_xll.ohObjectSave(K3:K36,SerializationPath&amp;J2,FileOverwrite,Serialize),"---")</f>
        <v>---</v>
      </c>
      <c r="L2" s="195" t="e">
        <f ca="1">_xll.ohRangeRetrieveError(K2)</f>
        <v>#NAME?</v>
      </c>
      <c r="M2" s="43"/>
      <c r="O2" s="185"/>
      <c r="P2" s="184"/>
      <c r="Q2" s="184"/>
      <c r="R2" s="184"/>
      <c r="S2" s="184"/>
      <c r="T2" s="183"/>
    </row>
    <row r="3" spans="1:23"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71" t="e">
        <f ca="1">IF(F3=0,_xll.qlSimpleQuote(Trigger,0),Currency&amp;$F3&amp;$G3&amp;$B3&amp;QuoteSuffix)</f>
        <v>#NAME?</v>
      </c>
      <c r="I3" s="182" t="str">
        <f t="shared" ref="I3:I36" si="5">PROPER(Currency)&amp;FamilyName&amp;"Swap"&amp;FixingType&amp;$B3</f>
        <v>GbpLiborSwapIsda1Y</v>
      </c>
      <c r="J3" s="170" t="e">
        <f t="shared" ref="J3:J36" ca="1" si="6">Currency&amp;$C3&amp;$D3&amp;$B3&amp;"_"&amp;"Fwd"&amp;E3&amp;IF(H3=0,,"_Spr"&amp;$F3&amp;$G3)&amp;QuoteSuffix</f>
        <v>#NAME?</v>
      </c>
      <c r="K3" s="170"/>
      <c r="L3" s="195" t="e">
        <f ca="1">_xll.ohRangeRetrieveError(K3)</f>
        <v>#NAME?</v>
      </c>
      <c r="M3" s="43"/>
      <c r="O3" s="180" t="s">
        <v>49</v>
      </c>
      <c r="P3" s="179" t="s">
        <v>127</v>
      </c>
      <c r="Q3" s="179" t="s">
        <v>121</v>
      </c>
      <c r="R3" s="179" t="s">
        <v>122</v>
      </c>
      <c r="S3" s="179"/>
      <c r="T3" s="178"/>
      <c r="V3" s="1933" t="e">
        <f ca="1">_xll.ohTrigger('General Settings_MKT'!Trigger,LiborSwapIsda_MKT!Trigger2)</f>
        <v>#NAME?</v>
      </c>
      <c r="W3" s="1931" t="s">
        <v>634</v>
      </c>
    </row>
    <row r="4" spans="1:23" x14ac:dyDescent="0.2">
      <c r="A4" s="15"/>
      <c r="B4" s="194" t="s">
        <v>63</v>
      </c>
      <c r="C4" s="173" t="str">
        <f t="shared" si="0"/>
        <v>SB</v>
      </c>
      <c r="D4" s="173" t="str">
        <f t="shared" si="1"/>
        <v>6L</v>
      </c>
      <c r="E4" s="173" t="str">
        <f t="shared" si="2"/>
        <v>1w</v>
      </c>
      <c r="F4" s="173">
        <f t="shared" si="3"/>
        <v>0</v>
      </c>
      <c r="G4" s="173">
        <f t="shared" si="4"/>
        <v>0</v>
      </c>
      <c r="H4" s="1871" t="e">
        <f ca="1">IF(F4=0,_xll.qlSimpleQuote(Trigger,0),Currency&amp;$F4&amp;$G4&amp;$B4&amp;QuoteSuffix)</f>
        <v>#NAME?</v>
      </c>
      <c r="I4" s="171" t="str">
        <f t="shared" si="5"/>
        <v>GbpLiborSwapIsda2Y</v>
      </c>
      <c r="J4" s="170" t="e">
        <f t="shared" ca="1" si="6"/>
        <v>#NAME?</v>
      </c>
      <c r="K4" s="170" t="e">
        <f ca="1">_xll.qlForwardSwapQuote(Trigger,J4,ObjectOverwrite,Permanent,I4,H4,E4)</f>
        <v>#NAME?</v>
      </c>
      <c r="L4" s="195" t="e">
        <f ca="1">_xll.ohRangeRetrieveError(K4)</f>
        <v>#NAME?</v>
      </c>
      <c r="M4" s="43"/>
      <c r="O4" s="180" t="s">
        <v>48</v>
      </c>
      <c r="P4" s="179" t="s">
        <v>127</v>
      </c>
      <c r="Q4" s="179" t="s">
        <v>125</v>
      </c>
      <c r="R4" s="179" t="s">
        <v>122</v>
      </c>
      <c r="S4" s="179"/>
      <c r="T4" s="178"/>
      <c r="V4" s="1933"/>
      <c r="W4" s="1931" t="s">
        <v>635</v>
      </c>
    </row>
    <row r="5" spans="1:23" x14ac:dyDescent="0.2">
      <c r="A5" s="15"/>
      <c r="B5" s="194" t="s">
        <v>62</v>
      </c>
      <c r="C5" s="173" t="str">
        <f t="shared" si="0"/>
        <v>SB</v>
      </c>
      <c r="D5" s="173" t="str">
        <f t="shared" si="1"/>
        <v>6L</v>
      </c>
      <c r="E5" s="173" t="str">
        <f t="shared" si="2"/>
        <v>1w</v>
      </c>
      <c r="F5" s="173">
        <f t="shared" si="3"/>
        <v>0</v>
      </c>
      <c r="G5" s="173">
        <f t="shared" si="4"/>
        <v>0</v>
      </c>
      <c r="H5" s="1871" t="e">
        <f ca="1">IF(F5=0,_xll.qlSimpleQuote(Trigger,0),Currency&amp;$F5&amp;$G5&amp;$B5&amp;QuoteSuffix)</f>
        <v>#NAME?</v>
      </c>
      <c r="I5" s="171" t="str">
        <f t="shared" si="5"/>
        <v>GbpLiborSwapIsda3Y</v>
      </c>
      <c r="J5" s="170" t="e">
        <f t="shared" ca="1" si="6"/>
        <v>#NAME?</v>
      </c>
      <c r="K5" s="170" t="e">
        <f ca="1">_xll.qlForwardSwapQuote(Trigger,J5,ObjectOverwrite,Permanent,I5,H5,E5)</f>
        <v>#NAME?</v>
      </c>
      <c r="L5" s="195" t="e">
        <f ca="1">_xll.ohRangeRetrieveError(K5)</f>
        <v>#NAME?</v>
      </c>
      <c r="M5" s="43"/>
      <c r="O5" s="180" t="s">
        <v>43</v>
      </c>
      <c r="P5" s="179" t="s">
        <v>124</v>
      </c>
      <c r="Q5" s="179" t="s">
        <v>121</v>
      </c>
      <c r="R5" s="179" t="s">
        <v>122</v>
      </c>
      <c r="S5" s="179"/>
      <c r="T5" s="178"/>
    </row>
    <row r="6" spans="1:23" x14ac:dyDescent="0.2">
      <c r="A6" s="15"/>
      <c r="B6" s="194" t="s">
        <v>61</v>
      </c>
      <c r="C6" s="173" t="str">
        <f t="shared" si="0"/>
        <v>SB</v>
      </c>
      <c r="D6" s="173" t="str">
        <f t="shared" si="1"/>
        <v>6L</v>
      </c>
      <c r="E6" s="173" t="str">
        <f t="shared" si="2"/>
        <v>1w</v>
      </c>
      <c r="F6" s="173">
        <f t="shared" si="3"/>
        <v>0</v>
      </c>
      <c r="G6" s="173">
        <f t="shared" si="4"/>
        <v>0</v>
      </c>
      <c r="H6" s="1871" t="e">
        <f ca="1">IF(F6=0,_xll.qlSimpleQuote(Trigger,0),Currency&amp;$F6&amp;$G6&amp;$B6&amp;QuoteSuffix)</f>
        <v>#NAME?</v>
      </c>
      <c r="I6" s="171" t="str">
        <f t="shared" si="5"/>
        <v>GbpLiborSwapIsda4Y</v>
      </c>
      <c r="J6" s="170" t="e">
        <f t="shared" ca="1" si="6"/>
        <v>#NAME?</v>
      </c>
      <c r="K6" s="170" t="e">
        <f ca="1">_xll.qlForwardSwapQuote(Trigger,J6,ObjectOverwrite,Permanent,I6,H6,E6)</f>
        <v>#NAME?</v>
      </c>
      <c r="L6" s="195" t="e">
        <f ca="1">_xll.ohRangeRetrieveError(K6)</f>
        <v>#NAME?</v>
      </c>
      <c r="M6" s="43"/>
      <c r="O6" s="180" t="s">
        <v>42</v>
      </c>
      <c r="P6" s="179" t="s">
        <v>124</v>
      </c>
      <c r="Q6" s="179" t="s">
        <v>121</v>
      </c>
      <c r="R6" s="179" t="s">
        <v>122</v>
      </c>
      <c r="S6" s="179"/>
      <c r="T6" s="178"/>
    </row>
    <row r="7" spans="1:23" ht="12" thickBot="1" x14ac:dyDescent="0.25">
      <c r="A7" s="15"/>
      <c r="B7" s="194" t="s">
        <v>60</v>
      </c>
      <c r="C7" s="173" t="str">
        <f t="shared" si="0"/>
        <v>SB</v>
      </c>
      <c r="D7" s="173" t="str">
        <f t="shared" si="1"/>
        <v>6L</v>
      </c>
      <c r="E7" s="173" t="str">
        <f t="shared" si="2"/>
        <v>1w</v>
      </c>
      <c r="F7" s="173">
        <f t="shared" si="3"/>
        <v>0</v>
      </c>
      <c r="G7" s="173">
        <f t="shared" si="4"/>
        <v>0</v>
      </c>
      <c r="H7" s="1871" t="e">
        <f ca="1">IF(F7=0,_xll.qlSimpleQuote(Trigger,0),Currency&amp;$F7&amp;$G7&amp;$B7&amp;QuoteSuffix)</f>
        <v>#NAME?</v>
      </c>
      <c r="I7" s="171" t="str">
        <f t="shared" si="5"/>
        <v>GbpLiborSwapIsda5Y</v>
      </c>
      <c r="J7" s="170" t="e">
        <f t="shared" ca="1" si="6"/>
        <v>#NAME?</v>
      </c>
      <c r="K7" s="170" t="e">
        <f ca="1">_xll.qlForwardSwapQuote(Trigger,J7,ObjectOverwrite,Permanent,I7,H7,E7)</f>
        <v>#NAME?</v>
      </c>
      <c r="L7" s="195" t="e">
        <f ca="1">_xll.ohRangeRetrieveError(K7)</f>
        <v>#NAME?</v>
      </c>
      <c r="M7" s="43"/>
      <c r="O7" s="177" t="s">
        <v>41</v>
      </c>
      <c r="P7" s="176" t="s">
        <v>123</v>
      </c>
      <c r="Q7" s="176" t="s">
        <v>120</v>
      </c>
      <c r="R7" s="176" t="s">
        <v>122</v>
      </c>
      <c r="S7" s="176"/>
      <c r="T7" s="175"/>
    </row>
    <row r="8" spans="1:23" x14ac:dyDescent="0.2">
      <c r="A8" s="15"/>
      <c r="B8" s="194" t="s">
        <v>59</v>
      </c>
      <c r="C8" s="173" t="str">
        <f t="shared" si="0"/>
        <v>SB</v>
      </c>
      <c r="D8" s="173" t="str">
        <f t="shared" si="1"/>
        <v>6L</v>
      </c>
      <c r="E8" s="173" t="str">
        <f t="shared" si="2"/>
        <v>1w</v>
      </c>
      <c r="F8" s="173">
        <f t="shared" si="3"/>
        <v>0</v>
      </c>
      <c r="G8" s="173">
        <f t="shared" si="4"/>
        <v>0</v>
      </c>
      <c r="H8" s="1871" t="e">
        <f ca="1">IF(F8=0,_xll.qlSimpleQuote(Trigger,0),Currency&amp;$F8&amp;$G8&amp;$B8&amp;QuoteSuffix)</f>
        <v>#NAME?</v>
      </c>
      <c r="I8" s="171" t="str">
        <f t="shared" si="5"/>
        <v>GbpLiborSwapIsda6Y</v>
      </c>
      <c r="J8" s="170" t="e">
        <f t="shared" ca="1" si="6"/>
        <v>#NAME?</v>
      </c>
      <c r="K8" s="170" t="e">
        <f ca="1">_xll.qlForwardSwapQuote(Trigger,J8,ObjectOverwrite,Permanent,I8,H8,E8)</f>
        <v>#NAME?</v>
      </c>
      <c r="L8" s="195" t="e">
        <f ca="1">_xll.ohRangeRetrieveError(K8)</f>
        <v>#NAME?</v>
      </c>
      <c r="M8" s="43"/>
    </row>
    <row r="9" spans="1:23" x14ac:dyDescent="0.2">
      <c r="A9" s="15"/>
      <c r="B9" s="194" t="s">
        <v>58</v>
      </c>
      <c r="C9" s="173" t="str">
        <f t="shared" si="0"/>
        <v>SB</v>
      </c>
      <c r="D9" s="173" t="str">
        <f t="shared" si="1"/>
        <v>6L</v>
      </c>
      <c r="E9" s="173" t="str">
        <f t="shared" si="2"/>
        <v>1w</v>
      </c>
      <c r="F9" s="173">
        <f t="shared" si="3"/>
        <v>0</v>
      </c>
      <c r="G9" s="173">
        <f t="shared" si="4"/>
        <v>0</v>
      </c>
      <c r="H9" s="1871" t="e">
        <f ca="1">IF(F9=0,_xll.qlSimpleQuote(Trigger,0),Currency&amp;$F9&amp;$G9&amp;$B9&amp;QuoteSuffix)</f>
        <v>#NAME?</v>
      </c>
      <c r="I9" s="171" t="str">
        <f t="shared" si="5"/>
        <v>GbpLiborSwapIsda7Y</v>
      </c>
      <c r="J9" s="170" t="e">
        <f t="shared" ca="1" si="6"/>
        <v>#NAME?</v>
      </c>
      <c r="K9" s="170" t="e">
        <f ca="1">_xll.qlForwardSwapQuote(Trigger,J9,ObjectOverwrite,Permanent,I9,H9,E9)</f>
        <v>#NAME?</v>
      </c>
      <c r="L9" s="195" t="e">
        <f ca="1">_xll.ohRangeRetrieveError(K9)</f>
        <v>#NAME?</v>
      </c>
      <c r="M9" s="43"/>
    </row>
    <row r="10" spans="1:23" x14ac:dyDescent="0.2">
      <c r="A10" s="15"/>
      <c r="B10" s="194" t="s">
        <v>57</v>
      </c>
      <c r="C10" s="173" t="str">
        <f t="shared" si="0"/>
        <v>SB</v>
      </c>
      <c r="D10" s="173" t="str">
        <f t="shared" si="1"/>
        <v>6L</v>
      </c>
      <c r="E10" s="173" t="str">
        <f t="shared" si="2"/>
        <v>1w</v>
      </c>
      <c r="F10" s="173">
        <f t="shared" si="3"/>
        <v>0</v>
      </c>
      <c r="G10" s="173">
        <f t="shared" si="4"/>
        <v>0</v>
      </c>
      <c r="H10" s="1871" t="e">
        <f ca="1">IF(F10=0,_xll.qlSimpleQuote(Trigger,0),Currency&amp;$F10&amp;$G10&amp;$B10&amp;QuoteSuffix)</f>
        <v>#NAME?</v>
      </c>
      <c r="I10" s="171" t="str">
        <f t="shared" si="5"/>
        <v>GbpLiborSwapIsda8Y</v>
      </c>
      <c r="J10" s="170" t="e">
        <f t="shared" ca="1" si="6"/>
        <v>#NAME?</v>
      </c>
      <c r="K10" s="170" t="e">
        <f ca="1">_xll.qlForwardSwapQuote(Trigger,J10,ObjectOverwrite,Permanent,I10,H10,E10)</f>
        <v>#NAME?</v>
      </c>
      <c r="L10" s="195" t="e">
        <f ca="1">_xll.ohRangeRetrieveError(K10)</f>
        <v>#NAME?</v>
      </c>
      <c r="M10" s="43"/>
    </row>
    <row r="11" spans="1:23" x14ac:dyDescent="0.2">
      <c r="A11" s="15"/>
      <c r="B11" s="194" t="s">
        <v>56</v>
      </c>
      <c r="C11" s="173" t="str">
        <f t="shared" si="0"/>
        <v>SB</v>
      </c>
      <c r="D11" s="173" t="str">
        <f t="shared" si="1"/>
        <v>6L</v>
      </c>
      <c r="E11" s="173" t="str">
        <f t="shared" si="2"/>
        <v>1w</v>
      </c>
      <c r="F11" s="173">
        <f t="shared" si="3"/>
        <v>0</v>
      </c>
      <c r="G11" s="173">
        <f t="shared" si="4"/>
        <v>0</v>
      </c>
      <c r="H11" s="1871" t="e">
        <f ca="1">IF(F11=0,_xll.qlSimpleQuote(Trigger,0),Currency&amp;$F11&amp;$G11&amp;$B11&amp;QuoteSuffix)</f>
        <v>#NAME?</v>
      </c>
      <c r="I11" s="171" t="str">
        <f t="shared" si="5"/>
        <v>GbpLiborSwapIsda9Y</v>
      </c>
      <c r="J11" s="170" t="e">
        <f t="shared" ca="1" si="6"/>
        <v>#NAME?</v>
      </c>
      <c r="K11" s="170" t="e">
        <f ca="1">_xll.qlForwardSwapQuote(Trigger,J11,ObjectOverwrite,Permanent,I11,H11,E11)</f>
        <v>#NAME?</v>
      </c>
      <c r="L11" s="195" t="e">
        <f ca="1">_xll.ohRangeRetrieveError(K11)</f>
        <v>#NAME?</v>
      </c>
      <c r="M11" s="43"/>
    </row>
    <row r="12" spans="1:23" x14ac:dyDescent="0.2">
      <c r="A12" s="15"/>
      <c r="B12" s="194" t="s">
        <v>55</v>
      </c>
      <c r="C12" s="173" t="str">
        <f t="shared" si="0"/>
        <v>SB</v>
      </c>
      <c r="D12" s="173" t="str">
        <f t="shared" si="1"/>
        <v>6L</v>
      </c>
      <c r="E12" s="173" t="str">
        <f t="shared" si="2"/>
        <v>1w</v>
      </c>
      <c r="F12" s="173">
        <f t="shared" si="3"/>
        <v>0</v>
      </c>
      <c r="G12" s="173">
        <f t="shared" si="4"/>
        <v>0</v>
      </c>
      <c r="H12" s="1871" t="e">
        <f ca="1">IF(F12=0,_xll.qlSimpleQuote(Trigger,0),Currency&amp;$F12&amp;$G12&amp;$B12&amp;QuoteSuffix)</f>
        <v>#NAME?</v>
      </c>
      <c r="I12" s="171" t="str">
        <f t="shared" si="5"/>
        <v>GbpLiborSwapIsda10Y</v>
      </c>
      <c r="J12" s="170" t="e">
        <f t="shared" ca="1" si="6"/>
        <v>#NAME?</v>
      </c>
      <c r="K12" s="170" t="e">
        <f ca="1">_xll.qlForwardSwapQuote(Trigger,J12,ObjectOverwrite,Permanent,I12,H12,E12)</f>
        <v>#NAME?</v>
      </c>
      <c r="L12" s="195" t="e">
        <f ca="1">_xll.ohRangeRetrieveError(K12)</f>
        <v>#NAME?</v>
      </c>
      <c r="M12" s="43"/>
    </row>
    <row r="13" spans="1:23" x14ac:dyDescent="0.2">
      <c r="A13" s="15"/>
      <c r="B13" s="194" t="s">
        <v>119</v>
      </c>
      <c r="C13" s="173" t="str">
        <f t="shared" si="0"/>
        <v>SB</v>
      </c>
      <c r="D13" s="173" t="str">
        <f t="shared" si="1"/>
        <v>6L</v>
      </c>
      <c r="E13" s="173" t="str">
        <f t="shared" si="2"/>
        <v>1w</v>
      </c>
      <c r="F13" s="173">
        <f t="shared" si="3"/>
        <v>0</v>
      </c>
      <c r="G13" s="173">
        <f t="shared" si="4"/>
        <v>0</v>
      </c>
      <c r="H13" s="1871" t="e">
        <f ca="1">IF(F13=0,_xll.qlSimpleQuote(Trigger,0),Currency&amp;$F13&amp;$G13&amp;$B13&amp;QuoteSuffix)</f>
        <v>#NAME?</v>
      </c>
      <c r="I13" s="171" t="str">
        <f t="shared" si="5"/>
        <v>GbpLiborSwapIsda11Y</v>
      </c>
      <c r="J13" s="170" t="e">
        <f t="shared" ca="1" si="6"/>
        <v>#NAME?</v>
      </c>
      <c r="K13" s="170" t="e">
        <f ca="1">_xll.qlForwardSwapQuote(Trigger,J13,ObjectOverwrite,Permanent,I13,H13,E13)</f>
        <v>#NAME?</v>
      </c>
      <c r="L13" s="195" t="e">
        <f ca="1">_xll.ohRangeRetrieveError(K13)</f>
        <v>#NAME?</v>
      </c>
      <c r="M13" s="43"/>
    </row>
    <row r="14" spans="1:23" x14ac:dyDescent="0.2">
      <c r="A14" s="15"/>
      <c r="B14" s="194" t="s">
        <v>54</v>
      </c>
      <c r="C14" s="173" t="str">
        <f t="shared" si="0"/>
        <v>SB</v>
      </c>
      <c r="D14" s="173" t="str">
        <f t="shared" si="1"/>
        <v>6L</v>
      </c>
      <c r="E14" s="173" t="str">
        <f t="shared" si="2"/>
        <v>1w</v>
      </c>
      <c r="F14" s="173">
        <f t="shared" si="3"/>
        <v>0</v>
      </c>
      <c r="G14" s="173">
        <f t="shared" si="4"/>
        <v>0</v>
      </c>
      <c r="H14" s="1871" t="e">
        <f ca="1">IF(F14=0,_xll.qlSimpleQuote(Trigger,0),Currency&amp;$F14&amp;$G14&amp;$B14&amp;QuoteSuffix)</f>
        <v>#NAME?</v>
      </c>
      <c r="I14" s="171" t="str">
        <f t="shared" si="5"/>
        <v>GbpLiborSwapIsda12Y</v>
      </c>
      <c r="J14" s="170" t="e">
        <f t="shared" ca="1" si="6"/>
        <v>#NAME?</v>
      </c>
      <c r="K14" s="170" t="e">
        <f ca="1">_xll.qlForwardSwapQuote(Trigger,J14,ObjectOverwrite,Permanent,I14,H14,E14)</f>
        <v>#NAME?</v>
      </c>
      <c r="L14" s="195" t="e">
        <f ca="1">_xll.ohRangeRetrieveError(K14)</f>
        <v>#NAME?</v>
      </c>
      <c r="M14" s="43"/>
    </row>
    <row r="15" spans="1:23" x14ac:dyDescent="0.2">
      <c r="A15" s="15"/>
      <c r="B15" s="194" t="s">
        <v>118</v>
      </c>
      <c r="C15" s="173" t="str">
        <f t="shared" si="0"/>
        <v>SB</v>
      </c>
      <c r="D15" s="173" t="str">
        <f t="shared" si="1"/>
        <v>6L</v>
      </c>
      <c r="E15" s="173" t="str">
        <f t="shared" si="2"/>
        <v>1w</v>
      </c>
      <c r="F15" s="173">
        <f t="shared" si="3"/>
        <v>0</v>
      </c>
      <c r="G15" s="173">
        <f t="shared" si="4"/>
        <v>0</v>
      </c>
      <c r="H15" s="1871" t="e">
        <f ca="1">IF(F15=0,_xll.qlSimpleQuote(Trigger,0),Currency&amp;$F15&amp;$G15&amp;$B15&amp;QuoteSuffix)</f>
        <v>#NAME?</v>
      </c>
      <c r="I15" s="171" t="str">
        <f t="shared" si="5"/>
        <v>GbpLiborSwapIsda13Y</v>
      </c>
      <c r="J15" s="170" t="e">
        <f t="shared" ca="1" si="6"/>
        <v>#NAME?</v>
      </c>
      <c r="K15" s="170" t="e">
        <f ca="1">_xll.qlForwardSwapQuote(Trigger,J15,ObjectOverwrite,Permanent,I15,H15,E15)</f>
        <v>#NAME?</v>
      </c>
      <c r="L15" s="195" t="e">
        <f ca="1">_xll.ohRangeRetrieveError(K15)</f>
        <v>#NAME?</v>
      </c>
      <c r="M15" s="43"/>
    </row>
    <row r="16" spans="1:23" x14ac:dyDescent="0.2">
      <c r="A16" s="15"/>
      <c r="B16" s="194" t="s">
        <v>117</v>
      </c>
      <c r="C16" s="173" t="str">
        <f t="shared" si="0"/>
        <v>SB</v>
      </c>
      <c r="D16" s="173" t="str">
        <f t="shared" si="1"/>
        <v>6L</v>
      </c>
      <c r="E16" s="173" t="str">
        <f t="shared" si="2"/>
        <v>1w</v>
      </c>
      <c r="F16" s="173">
        <f t="shared" si="3"/>
        <v>0</v>
      </c>
      <c r="G16" s="173">
        <f t="shared" si="4"/>
        <v>0</v>
      </c>
      <c r="H16" s="1871" t="e">
        <f ca="1">IF(F16=0,_xll.qlSimpleQuote(Trigger,0),Currency&amp;$F16&amp;$G16&amp;$B16&amp;QuoteSuffix)</f>
        <v>#NAME?</v>
      </c>
      <c r="I16" s="171" t="str">
        <f t="shared" si="5"/>
        <v>GbpLiborSwapIsda14Y</v>
      </c>
      <c r="J16" s="170" t="e">
        <f t="shared" ca="1" si="6"/>
        <v>#NAME?</v>
      </c>
      <c r="K16" s="170" t="e">
        <f ca="1">_xll.qlForwardSwapQuote(Trigger,J16,ObjectOverwrite,Permanent,I16,H16,E16)</f>
        <v>#NAME?</v>
      </c>
      <c r="L16" s="195" t="e">
        <f ca="1">_xll.ohRangeRetrieveError(K16)</f>
        <v>#NAME?</v>
      </c>
      <c r="M16" s="43"/>
    </row>
    <row r="17" spans="1:13" x14ac:dyDescent="0.2">
      <c r="A17" s="15"/>
      <c r="B17" s="194" t="s">
        <v>53</v>
      </c>
      <c r="C17" s="173" t="str">
        <f t="shared" si="0"/>
        <v>SB</v>
      </c>
      <c r="D17" s="173" t="str">
        <f t="shared" si="1"/>
        <v>6L</v>
      </c>
      <c r="E17" s="173" t="str">
        <f t="shared" si="2"/>
        <v>1w</v>
      </c>
      <c r="F17" s="173">
        <f t="shared" si="3"/>
        <v>0</v>
      </c>
      <c r="G17" s="173">
        <f t="shared" si="4"/>
        <v>0</v>
      </c>
      <c r="H17" s="1871" t="e">
        <f ca="1">IF(F17=0,_xll.qlSimpleQuote(Trigger,0),Currency&amp;$F17&amp;$G17&amp;$B17&amp;QuoteSuffix)</f>
        <v>#NAME?</v>
      </c>
      <c r="I17" s="171" t="str">
        <f t="shared" si="5"/>
        <v>GbpLiborSwapIsda15Y</v>
      </c>
      <c r="J17" s="170" t="e">
        <f t="shared" ca="1" si="6"/>
        <v>#NAME?</v>
      </c>
      <c r="K17" s="170" t="e">
        <f ca="1">_xll.qlForwardSwapQuote(Trigger,J17,ObjectOverwrite,Permanent,I17,H17,E17)</f>
        <v>#NAME?</v>
      </c>
      <c r="L17" s="195" t="e">
        <f ca="1">_xll.ohRangeRetrieveError(K17)</f>
        <v>#NAME?</v>
      </c>
      <c r="M17" s="43"/>
    </row>
    <row r="18" spans="1:13" x14ac:dyDescent="0.2">
      <c r="A18" s="15"/>
      <c r="B18" s="194" t="s">
        <v>116</v>
      </c>
      <c r="C18" s="173" t="str">
        <f t="shared" si="0"/>
        <v>SB</v>
      </c>
      <c r="D18" s="173" t="str">
        <f t="shared" si="1"/>
        <v>6L</v>
      </c>
      <c r="E18" s="173" t="str">
        <f t="shared" si="2"/>
        <v>1w</v>
      </c>
      <c r="F18" s="173">
        <f t="shared" si="3"/>
        <v>0</v>
      </c>
      <c r="G18" s="173">
        <f t="shared" si="4"/>
        <v>0</v>
      </c>
      <c r="H18" s="1871" t="e">
        <f ca="1">IF(F18=0,_xll.qlSimpleQuote(Trigger,0),Currency&amp;$F18&amp;$G18&amp;$B18&amp;QuoteSuffix)</f>
        <v>#NAME?</v>
      </c>
      <c r="I18" s="171" t="str">
        <f t="shared" si="5"/>
        <v>GbpLiborSwapIsda16Y</v>
      </c>
      <c r="J18" s="170" t="e">
        <f t="shared" ca="1" si="6"/>
        <v>#NAME?</v>
      </c>
      <c r="K18" s="170" t="e">
        <f ca="1">_xll.qlForwardSwapQuote(Trigger,J18,ObjectOverwrite,Permanent,I18,H18,E18)</f>
        <v>#NAME?</v>
      </c>
      <c r="L18" s="195" t="e">
        <f ca="1">_xll.ohRangeRetrieveError(K18)</f>
        <v>#NAME?</v>
      </c>
      <c r="M18" s="43"/>
    </row>
    <row r="19" spans="1:13" x14ac:dyDescent="0.2">
      <c r="A19" s="15"/>
      <c r="B19" s="194" t="s">
        <v>115</v>
      </c>
      <c r="C19" s="173" t="str">
        <f t="shared" si="0"/>
        <v>SB</v>
      </c>
      <c r="D19" s="173" t="str">
        <f t="shared" si="1"/>
        <v>6L</v>
      </c>
      <c r="E19" s="173" t="str">
        <f t="shared" si="2"/>
        <v>1w</v>
      </c>
      <c r="F19" s="173">
        <f t="shared" si="3"/>
        <v>0</v>
      </c>
      <c r="G19" s="173">
        <f t="shared" si="4"/>
        <v>0</v>
      </c>
      <c r="H19" s="1871" t="e">
        <f ca="1">IF(F19=0,_xll.qlSimpleQuote(Trigger,0),Currency&amp;$F19&amp;$G19&amp;$B19&amp;QuoteSuffix)</f>
        <v>#NAME?</v>
      </c>
      <c r="I19" s="171" t="str">
        <f t="shared" si="5"/>
        <v>GbpLiborSwapIsda17Y</v>
      </c>
      <c r="J19" s="170" t="e">
        <f t="shared" ca="1" si="6"/>
        <v>#NAME?</v>
      </c>
      <c r="K19" s="170" t="e">
        <f ca="1">_xll.qlForwardSwapQuote(Trigger,J19,ObjectOverwrite,Permanent,I19,H19,E19)</f>
        <v>#NAME?</v>
      </c>
      <c r="L19" s="195" t="e">
        <f ca="1">_xll.ohRangeRetrieveError(K19)</f>
        <v>#NAME?</v>
      </c>
      <c r="M19" s="43"/>
    </row>
    <row r="20" spans="1:13" x14ac:dyDescent="0.2">
      <c r="A20" s="15"/>
      <c r="B20" s="194" t="s">
        <v>114</v>
      </c>
      <c r="C20" s="173" t="str">
        <f t="shared" si="0"/>
        <v>SB</v>
      </c>
      <c r="D20" s="173" t="str">
        <f t="shared" si="1"/>
        <v>6L</v>
      </c>
      <c r="E20" s="173" t="str">
        <f t="shared" si="2"/>
        <v>1w</v>
      </c>
      <c r="F20" s="173">
        <f t="shared" si="3"/>
        <v>0</v>
      </c>
      <c r="G20" s="173">
        <f t="shared" si="4"/>
        <v>0</v>
      </c>
      <c r="H20" s="1871" t="e">
        <f ca="1">IF(F20=0,_xll.qlSimpleQuote(Trigger,0),Currency&amp;$F20&amp;$G20&amp;$B20&amp;QuoteSuffix)</f>
        <v>#NAME?</v>
      </c>
      <c r="I20" s="171" t="str">
        <f t="shared" si="5"/>
        <v>GbpLiborSwapIsda18Y</v>
      </c>
      <c r="J20" s="170" t="e">
        <f t="shared" ca="1" si="6"/>
        <v>#NAME?</v>
      </c>
      <c r="K20" s="170" t="e">
        <f ca="1">_xll.qlForwardSwapQuote(Trigger,J20,ObjectOverwrite,Permanent,I20,H20,E20)</f>
        <v>#NAME?</v>
      </c>
      <c r="L20" s="195" t="e">
        <f ca="1">_xll.ohRangeRetrieveError(K20)</f>
        <v>#NAME?</v>
      </c>
      <c r="M20" s="43"/>
    </row>
    <row r="21" spans="1:13" x14ac:dyDescent="0.2">
      <c r="A21" s="15"/>
      <c r="B21" s="194" t="s">
        <v>113</v>
      </c>
      <c r="C21" s="173" t="str">
        <f t="shared" si="0"/>
        <v>SB</v>
      </c>
      <c r="D21" s="173" t="str">
        <f t="shared" si="1"/>
        <v>6L</v>
      </c>
      <c r="E21" s="173" t="str">
        <f t="shared" si="2"/>
        <v>1w</v>
      </c>
      <c r="F21" s="173">
        <f t="shared" si="3"/>
        <v>0</v>
      </c>
      <c r="G21" s="173">
        <f t="shared" si="4"/>
        <v>0</v>
      </c>
      <c r="H21" s="1871" t="e">
        <f ca="1">IF(F21=0,_xll.qlSimpleQuote(Trigger,0),Currency&amp;$F21&amp;$G21&amp;$B21&amp;QuoteSuffix)</f>
        <v>#NAME?</v>
      </c>
      <c r="I21" s="171" t="str">
        <f t="shared" si="5"/>
        <v>GbpLiborSwapIsda19Y</v>
      </c>
      <c r="J21" s="170" t="e">
        <f t="shared" ca="1" si="6"/>
        <v>#NAME?</v>
      </c>
      <c r="K21" s="170" t="e">
        <f ca="1">_xll.qlForwardSwapQuote(Trigger,J21,ObjectOverwrite,Permanent,I21,H21,E21)</f>
        <v>#NAME?</v>
      </c>
      <c r="L21" s="195" t="e">
        <f ca="1">_xll.ohRangeRetrieveError(K21)</f>
        <v>#NAME?</v>
      </c>
      <c r="M21" s="43"/>
    </row>
    <row r="22" spans="1:13" x14ac:dyDescent="0.2">
      <c r="A22" s="15"/>
      <c r="B22" s="194" t="s">
        <v>52</v>
      </c>
      <c r="C22" s="173" t="str">
        <f t="shared" si="0"/>
        <v>SB</v>
      </c>
      <c r="D22" s="173" t="str">
        <f t="shared" si="1"/>
        <v>6L</v>
      </c>
      <c r="E22" s="173" t="str">
        <f t="shared" si="2"/>
        <v>1w</v>
      </c>
      <c r="F22" s="173">
        <f t="shared" si="3"/>
        <v>0</v>
      </c>
      <c r="G22" s="173">
        <f t="shared" si="4"/>
        <v>0</v>
      </c>
      <c r="H22" s="1871" t="e">
        <f ca="1">IF(F22=0,_xll.qlSimpleQuote(Trigger,0),Currency&amp;$F22&amp;$G22&amp;$B22&amp;QuoteSuffix)</f>
        <v>#NAME?</v>
      </c>
      <c r="I22" s="171" t="str">
        <f t="shared" si="5"/>
        <v>GbpLiborSwapIsda20Y</v>
      </c>
      <c r="J22" s="170" t="e">
        <f t="shared" ca="1" si="6"/>
        <v>#NAME?</v>
      </c>
      <c r="K22" s="170" t="e">
        <f ca="1">_xll.qlForwardSwapQuote(Trigger,J22,ObjectOverwrite,Permanent,I22,H22,E22)</f>
        <v>#NAME?</v>
      </c>
      <c r="L22" s="195" t="e">
        <f ca="1">_xll.ohRangeRetrieveError(K22)</f>
        <v>#NAME?</v>
      </c>
      <c r="M22" s="43"/>
    </row>
    <row r="23" spans="1:13" x14ac:dyDescent="0.2">
      <c r="A23" s="15"/>
      <c r="B23" s="194" t="s">
        <v>112</v>
      </c>
      <c r="C23" s="173" t="str">
        <f t="shared" si="0"/>
        <v>SB</v>
      </c>
      <c r="D23" s="173" t="str">
        <f t="shared" si="1"/>
        <v>6L</v>
      </c>
      <c r="E23" s="173" t="str">
        <f t="shared" si="2"/>
        <v>1w</v>
      </c>
      <c r="F23" s="173">
        <f t="shared" si="3"/>
        <v>0</v>
      </c>
      <c r="G23" s="173">
        <f t="shared" si="4"/>
        <v>0</v>
      </c>
      <c r="H23" s="1871" t="e">
        <f ca="1">IF(F23=0,_xll.qlSimpleQuote(Trigger,0),Currency&amp;$F23&amp;$G23&amp;$B23&amp;QuoteSuffix)</f>
        <v>#NAME?</v>
      </c>
      <c r="I23" s="171" t="str">
        <f t="shared" si="5"/>
        <v>GbpLiborSwapIsda21Y</v>
      </c>
      <c r="J23" s="170" t="e">
        <f t="shared" ca="1" si="6"/>
        <v>#NAME?</v>
      </c>
      <c r="K23" s="170" t="e">
        <f ca="1">_xll.qlForwardSwapQuote(Trigger,J23,ObjectOverwrite,Permanent,I23,H23,E23)</f>
        <v>#NAME?</v>
      </c>
      <c r="L23" s="195" t="e">
        <f ca="1">_xll.ohRangeRetrieveError(K23)</f>
        <v>#NAME?</v>
      </c>
      <c r="M23" s="43"/>
    </row>
    <row r="24" spans="1:13" x14ac:dyDescent="0.2">
      <c r="A24" s="15"/>
      <c r="B24" s="194" t="s">
        <v>111</v>
      </c>
      <c r="C24" s="173" t="str">
        <f t="shared" si="0"/>
        <v>SB</v>
      </c>
      <c r="D24" s="173" t="str">
        <f t="shared" si="1"/>
        <v>6L</v>
      </c>
      <c r="E24" s="173" t="str">
        <f t="shared" si="2"/>
        <v>1w</v>
      </c>
      <c r="F24" s="173">
        <f t="shared" si="3"/>
        <v>0</v>
      </c>
      <c r="G24" s="173">
        <f t="shared" si="4"/>
        <v>0</v>
      </c>
      <c r="H24" s="1871" t="e">
        <f ca="1">IF(F24=0,_xll.qlSimpleQuote(Trigger,0),Currency&amp;$F24&amp;$G24&amp;$B24&amp;QuoteSuffix)</f>
        <v>#NAME?</v>
      </c>
      <c r="I24" s="171" t="str">
        <f t="shared" si="5"/>
        <v>GbpLiborSwapIsda22Y</v>
      </c>
      <c r="J24" s="170" t="e">
        <f t="shared" ca="1" si="6"/>
        <v>#NAME?</v>
      </c>
      <c r="K24" s="170" t="e">
        <f ca="1">_xll.qlForwardSwapQuote(Trigger,J24,ObjectOverwrite,Permanent,I24,H24,E24)</f>
        <v>#NAME?</v>
      </c>
      <c r="L24" s="195" t="e">
        <f ca="1">_xll.ohRangeRetrieveError(K24)</f>
        <v>#NAME?</v>
      </c>
      <c r="M24" s="43"/>
    </row>
    <row r="25" spans="1:13" x14ac:dyDescent="0.2">
      <c r="A25" s="15"/>
      <c r="B25" s="194" t="s">
        <v>110</v>
      </c>
      <c r="C25" s="173" t="str">
        <f t="shared" si="0"/>
        <v>SB</v>
      </c>
      <c r="D25" s="173" t="str">
        <f t="shared" si="1"/>
        <v>6L</v>
      </c>
      <c r="E25" s="173" t="str">
        <f t="shared" si="2"/>
        <v>1w</v>
      </c>
      <c r="F25" s="173">
        <f t="shared" si="3"/>
        <v>0</v>
      </c>
      <c r="G25" s="173">
        <f t="shared" si="4"/>
        <v>0</v>
      </c>
      <c r="H25" s="1871" t="e">
        <f ca="1">IF(F25=0,_xll.qlSimpleQuote(Trigger,0),Currency&amp;$F25&amp;$G25&amp;$B25&amp;QuoteSuffix)</f>
        <v>#NAME?</v>
      </c>
      <c r="I25" s="171" t="str">
        <f t="shared" si="5"/>
        <v>GbpLiborSwapIsda23Y</v>
      </c>
      <c r="J25" s="170" t="e">
        <f t="shared" ca="1" si="6"/>
        <v>#NAME?</v>
      </c>
      <c r="K25" s="170" t="e">
        <f ca="1">_xll.qlForwardSwapQuote(Trigger,J25,ObjectOverwrite,Permanent,I25,H25,E25)</f>
        <v>#NAME?</v>
      </c>
      <c r="L25" s="195" t="e">
        <f ca="1">_xll.ohRangeRetrieveError(K25)</f>
        <v>#NAME?</v>
      </c>
      <c r="M25" s="43"/>
    </row>
    <row r="26" spans="1:13" x14ac:dyDescent="0.2">
      <c r="A26" s="15"/>
      <c r="B26" s="194" t="s">
        <v>109</v>
      </c>
      <c r="C26" s="173" t="str">
        <f t="shared" si="0"/>
        <v>SB</v>
      </c>
      <c r="D26" s="173" t="str">
        <f t="shared" si="1"/>
        <v>6L</v>
      </c>
      <c r="E26" s="173" t="str">
        <f t="shared" si="2"/>
        <v>1w</v>
      </c>
      <c r="F26" s="173">
        <f t="shared" si="3"/>
        <v>0</v>
      </c>
      <c r="G26" s="173">
        <f t="shared" si="4"/>
        <v>0</v>
      </c>
      <c r="H26" s="1871" t="e">
        <f ca="1">IF(F26=0,_xll.qlSimpleQuote(Trigger,0),Currency&amp;$F26&amp;$G26&amp;$B26&amp;QuoteSuffix)</f>
        <v>#NAME?</v>
      </c>
      <c r="I26" s="171" t="str">
        <f t="shared" si="5"/>
        <v>GbpLiborSwapIsda24Y</v>
      </c>
      <c r="J26" s="170" t="e">
        <f t="shared" ca="1" si="6"/>
        <v>#NAME?</v>
      </c>
      <c r="K26" s="170" t="e">
        <f ca="1">_xll.qlForwardSwapQuote(Trigger,J26,ObjectOverwrite,Permanent,I26,H26,E26)</f>
        <v>#NAME?</v>
      </c>
      <c r="L26" s="195" t="e">
        <f ca="1">_xll.ohRangeRetrieveError(K26)</f>
        <v>#NAME?</v>
      </c>
      <c r="M26" s="43"/>
    </row>
    <row r="27" spans="1:13" x14ac:dyDescent="0.2">
      <c r="A27" s="15"/>
      <c r="B27" s="194" t="s">
        <v>51</v>
      </c>
      <c r="C27" s="173" t="str">
        <f t="shared" si="0"/>
        <v>SB</v>
      </c>
      <c r="D27" s="173" t="str">
        <f t="shared" si="1"/>
        <v>6L</v>
      </c>
      <c r="E27" s="173" t="str">
        <f t="shared" si="2"/>
        <v>1w</v>
      </c>
      <c r="F27" s="173">
        <f t="shared" si="3"/>
        <v>0</v>
      </c>
      <c r="G27" s="173">
        <f t="shared" si="4"/>
        <v>0</v>
      </c>
      <c r="H27" s="1871" t="e">
        <f ca="1">IF(F27=0,_xll.qlSimpleQuote(Trigger,0),Currency&amp;$F27&amp;$G27&amp;$B27&amp;QuoteSuffix)</f>
        <v>#NAME?</v>
      </c>
      <c r="I27" s="171" t="str">
        <f t="shared" si="5"/>
        <v>GbpLiborSwapIsda25Y</v>
      </c>
      <c r="J27" s="170" t="e">
        <f t="shared" ca="1" si="6"/>
        <v>#NAME?</v>
      </c>
      <c r="K27" s="170" t="e">
        <f ca="1">_xll.qlForwardSwapQuote(Trigger,J27,ObjectOverwrite,Permanent,I27,H27,E27)</f>
        <v>#NAME?</v>
      </c>
      <c r="L27" s="195" t="e">
        <f ca="1">_xll.ohRangeRetrieveError(K27)</f>
        <v>#NAME?</v>
      </c>
      <c r="M27" s="43"/>
    </row>
    <row r="28" spans="1:13" x14ac:dyDescent="0.2">
      <c r="A28" s="15"/>
      <c r="B28" s="194" t="s">
        <v>108</v>
      </c>
      <c r="C28" s="173" t="str">
        <f t="shared" si="0"/>
        <v>SB</v>
      </c>
      <c r="D28" s="173" t="str">
        <f t="shared" si="1"/>
        <v>6L</v>
      </c>
      <c r="E28" s="173" t="str">
        <f t="shared" si="2"/>
        <v>1w</v>
      </c>
      <c r="F28" s="173">
        <f t="shared" si="3"/>
        <v>0</v>
      </c>
      <c r="G28" s="173">
        <f t="shared" si="4"/>
        <v>0</v>
      </c>
      <c r="H28" s="1871" t="e">
        <f ca="1">IF(F28=0,_xll.qlSimpleQuote(Trigger,0),Currency&amp;$F28&amp;$G28&amp;$B28&amp;QuoteSuffix)</f>
        <v>#NAME?</v>
      </c>
      <c r="I28" s="171" t="str">
        <f t="shared" si="5"/>
        <v>GbpLiborSwapIsda26Y</v>
      </c>
      <c r="J28" s="170" t="e">
        <f t="shared" ca="1" si="6"/>
        <v>#NAME?</v>
      </c>
      <c r="K28" s="170" t="e">
        <f ca="1">_xll.qlForwardSwapQuote(Trigger,J28,ObjectOverwrite,Permanent,I28,H28,E28)</f>
        <v>#NAME?</v>
      </c>
      <c r="L28" s="195" t="e">
        <f ca="1">_xll.ohRangeRetrieveError(K28)</f>
        <v>#NAME?</v>
      </c>
      <c r="M28" s="43"/>
    </row>
    <row r="29" spans="1:13" x14ac:dyDescent="0.2">
      <c r="A29" s="15"/>
      <c r="B29" s="194" t="s">
        <v>107</v>
      </c>
      <c r="C29" s="173" t="str">
        <f t="shared" si="0"/>
        <v>SB</v>
      </c>
      <c r="D29" s="173" t="str">
        <f t="shared" si="1"/>
        <v>6L</v>
      </c>
      <c r="E29" s="173" t="str">
        <f t="shared" si="2"/>
        <v>1w</v>
      </c>
      <c r="F29" s="173">
        <f t="shared" si="3"/>
        <v>0</v>
      </c>
      <c r="G29" s="173">
        <f t="shared" si="4"/>
        <v>0</v>
      </c>
      <c r="H29" s="1871" t="e">
        <f ca="1">IF(F29=0,_xll.qlSimpleQuote(Trigger,0),Currency&amp;$F29&amp;$G29&amp;$B29&amp;QuoteSuffix)</f>
        <v>#NAME?</v>
      </c>
      <c r="I29" s="171" t="str">
        <f t="shared" si="5"/>
        <v>GbpLiborSwapIsda27Y</v>
      </c>
      <c r="J29" s="170" t="e">
        <f t="shared" ca="1" si="6"/>
        <v>#NAME?</v>
      </c>
      <c r="K29" s="170" t="e">
        <f ca="1">_xll.qlForwardSwapQuote(Trigger,J29,ObjectOverwrite,Permanent,I29,H29,E29)</f>
        <v>#NAME?</v>
      </c>
      <c r="L29" s="195" t="e">
        <f ca="1">_xll.ohRangeRetrieveError(K29)</f>
        <v>#NAME?</v>
      </c>
      <c r="M29" s="43"/>
    </row>
    <row r="30" spans="1:13" x14ac:dyDescent="0.2">
      <c r="A30" s="15"/>
      <c r="B30" s="194" t="s">
        <v>106</v>
      </c>
      <c r="C30" s="173" t="str">
        <f t="shared" si="0"/>
        <v>SB</v>
      </c>
      <c r="D30" s="173" t="str">
        <f t="shared" si="1"/>
        <v>6L</v>
      </c>
      <c r="E30" s="173" t="str">
        <f t="shared" si="2"/>
        <v>1w</v>
      </c>
      <c r="F30" s="173">
        <f t="shared" si="3"/>
        <v>0</v>
      </c>
      <c r="G30" s="173">
        <f t="shared" si="4"/>
        <v>0</v>
      </c>
      <c r="H30" s="1871" t="e">
        <f ca="1">IF(F30=0,_xll.qlSimpleQuote(Trigger,0),Currency&amp;$F30&amp;$G30&amp;$B30&amp;QuoteSuffix)</f>
        <v>#NAME?</v>
      </c>
      <c r="I30" s="171" t="str">
        <f t="shared" si="5"/>
        <v>GbpLiborSwapIsda28Y</v>
      </c>
      <c r="J30" s="170" t="e">
        <f t="shared" ca="1" si="6"/>
        <v>#NAME?</v>
      </c>
      <c r="K30" s="170" t="e">
        <f ca="1">_xll.qlForwardSwapQuote(Trigger,J30,ObjectOverwrite,Permanent,I30,H30,E30)</f>
        <v>#NAME?</v>
      </c>
      <c r="L30" s="195" t="e">
        <f ca="1">_xll.ohRangeRetrieveError(K30)</f>
        <v>#NAME?</v>
      </c>
      <c r="M30" s="43"/>
    </row>
    <row r="31" spans="1:13" x14ac:dyDescent="0.2">
      <c r="A31" s="15"/>
      <c r="B31" s="194" t="s">
        <v>105</v>
      </c>
      <c r="C31" s="173" t="str">
        <f t="shared" si="0"/>
        <v>SB</v>
      </c>
      <c r="D31" s="173" t="str">
        <f t="shared" si="1"/>
        <v>6L</v>
      </c>
      <c r="E31" s="173" t="str">
        <f t="shared" si="2"/>
        <v>1w</v>
      </c>
      <c r="F31" s="173">
        <f t="shared" si="3"/>
        <v>0</v>
      </c>
      <c r="G31" s="173">
        <f t="shared" si="4"/>
        <v>0</v>
      </c>
      <c r="H31" s="1871" t="e">
        <f ca="1">IF(F31=0,_xll.qlSimpleQuote(Trigger,0),Currency&amp;$F31&amp;$G31&amp;$B31&amp;QuoteSuffix)</f>
        <v>#NAME?</v>
      </c>
      <c r="I31" s="171" t="str">
        <f t="shared" si="5"/>
        <v>GbpLiborSwapIsda29Y</v>
      </c>
      <c r="J31" s="170" t="e">
        <f t="shared" ca="1" si="6"/>
        <v>#NAME?</v>
      </c>
      <c r="K31" s="170" t="e">
        <f ca="1">_xll.qlForwardSwapQuote(Trigger,J31,ObjectOverwrite,Permanent,I31,H31,E31)</f>
        <v>#NAME?</v>
      </c>
      <c r="L31" s="195" t="e">
        <f ca="1">_xll.ohRangeRetrieveError(K31)</f>
        <v>#NAME?</v>
      </c>
      <c r="M31" s="43"/>
    </row>
    <row r="32" spans="1:13" x14ac:dyDescent="0.2">
      <c r="A32" s="15"/>
      <c r="B32" s="194" t="s">
        <v>50</v>
      </c>
      <c r="C32" s="173" t="str">
        <f t="shared" si="0"/>
        <v>SB</v>
      </c>
      <c r="D32" s="173" t="str">
        <f t="shared" si="1"/>
        <v>6L</v>
      </c>
      <c r="E32" s="173" t="str">
        <f t="shared" si="2"/>
        <v>1w</v>
      </c>
      <c r="F32" s="173">
        <f t="shared" si="3"/>
        <v>0</v>
      </c>
      <c r="G32" s="173">
        <f t="shared" si="4"/>
        <v>0</v>
      </c>
      <c r="H32" s="1871" t="e">
        <f ca="1">IF(F32=0,_xll.qlSimpleQuote(Trigger,0),Currency&amp;$F32&amp;$G32&amp;$B32&amp;QuoteSuffix)</f>
        <v>#NAME?</v>
      </c>
      <c r="I32" s="171" t="str">
        <f t="shared" si="5"/>
        <v>GbpLiborSwapIsda30Y</v>
      </c>
      <c r="J32" s="170" t="e">
        <f t="shared" ca="1" si="6"/>
        <v>#NAME?</v>
      </c>
      <c r="K32" s="170" t="e">
        <f ca="1">_xll.qlForwardSwapQuote(Trigger,J32,ObjectOverwrite,Permanent,I32,H32,E32)</f>
        <v>#NAME?</v>
      </c>
      <c r="L32" s="195" t="e">
        <f ca="1">_xll.ohRangeRetrieveError(K32)</f>
        <v>#NAME?</v>
      </c>
      <c r="M32" s="43"/>
    </row>
    <row r="33" spans="1:13" x14ac:dyDescent="0.2">
      <c r="A33" s="15"/>
      <c r="B33" s="194" t="s">
        <v>104</v>
      </c>
      <c r="C33" s="173" t="str">
        <f t="shared" si="0"/>
        <v>SB</v>
      </c>
      <c r="D33" s="173" t="str">
        <f t="shared" si="1"/>
        <v>6L</v>
      </c>
      <c r="E33" s="173" t="str">
        <f t="shared" si="2"/>
        <v>1w</v>
      </c>
      <c r="F33" s="173">
        <f t="shared" si="3"/>
        <v>0</v>
      </c>
      <c r="G33" s="173">
        <f t="shared" si="4"/>
        <v>0</v>
      </c>
      <c r="H33" s="1871" t="e">
        <f ca="1">IF(F33=0,_xll.qlSimpleQuote(Trigger,0),Currency&amp;$F33&amp;$G33&amp;$B33&amp;QuoteSuffix)</f>
        <v>#NAME?</v>
      </c>
      <c r="I33" s="171" t="str">
        <f t="shared" si="5"/>
        <v>GbpLiborSwapIsda35Y</v>
      </c>
      <c r="J33" s="170" t="e">
        <f t="shared" ca="1" si="6"/>
        <v>#NAME?</v>
      </c>
      <c r="K33" s="170" t="e">
        <f ca="1">_xll.qlForwardSwapQuote(Trigger,J33,ObjectOverwrite,Permanent,I33,H33,E33)</f>
        <v>#NAME?</v>
      </c>
      <c r="L33" s="195" t="e">
        <f ca="1">_xll.ohRangeRetrieveError(K33)</f>
        <v>#NAME?</v>
      </c>
      <c r="M33" s="43"/>
    </row>
    <row r="34" spans="1:13" x14ac:dyDescent="0.2">
      <c r="A34" s="15"/>
      <c r="B34" s="194" t="s">
        <v>103</v>
      </c>
      <c r="C34" s="173" t="str">
        <f t="shared" si="0"/>
        <v>SB</v>
      </c>
      <c r="D34" s="173" t="str">
        <f t="shared" si="1"/>
        <v>6L</v>
      </c>
      <c r="E34" s="173" t="str">
        <f t="shared" si="2"/>
        <v>1w</v>
      </c>
      <c r="F34" s="173">
        <f t="shared" si="3"/>
        <v>0</v>
      </c>
      <c r="G34" s="173">
        <f t="shared" si="4"/>
        <v>0</v>
      </c>
      <c r="H34" s="1871" t="e">
        <f ca="1">IF(F34=0,_xll.qlSimpleQuote(Trigger,0),Currency&amp;$F34&amp;$G34&amp;$B34&amp;QuoteSuffix)</f>
        <v>#NAME?</v>
      </c>
      <c r="I34" s="171" t="str">
        <f t="shared" si="5"/>
        <v>GbpLiborSwapIsda40Y</v>
      </c>
      <c r="J34" s="170" t="e">
        <f t="shared" ca="1" si="6"/>
        <v>#NAME?</v>
      </c>
      <c r="K34" s="170" t="e">
        <f ca="1">_xll.qlForwardSwapQuote(Trigger,J34,ObjectOverwrite,Permanent,I34,H34,E34)</f>
        <v>#NAME?</v>
      </c>
      <c r="L34" s="195" t="e">
        <f ca="1">_xll.ohRangeRetrieveError(K34)</f>
        <v>#NAME?</v>
      </c>
      <c r="M34" s="43"/>
    </row>
    <row r="35" spans="1:13" x14ac:dyDescent="0.2">
      <c r="A35" s="15"/>
      <c r="B35" s="194" t="s">
        <v>102</v>
      </c>
      <c r="C35" s="173" t="str">
        <f t="shared" si="0"/>
        <v>SB</v>
      </c>
      <c r="D35" s="173" t="str">
        <f t="shared" si="1"/>
        <v>6L</v>
      </c>
      <c r="E35" s="173" t="str">
        <f t="shared" si="2"/>
        <v>1w</v>
      </c>
      <c r="F35" s="173">
        <f t="shared" si="3"/>
        <v>0</v>
      </c>
      <c r="G35" s="173">
        <f t="shared" si="4"/>
        <v>0</v>
      </c>
      <c r="H35" s="1871" t="e">
        <f ca="1">IF(F35=0,_xll.qlSimpleQuote(Trigger,0),Currency&amp;$F35&amp;$G35&amp;$B35&amp;QuoteSuffix)</f>
        <v>#NAME?</v>
      </c>
      <c r="I35" s="171" t="str">
        <f t="shared" si="5"/>
        <v>GbpLiborSwapIsda50Y</v>
      </c>
      <c r="J35" s="170" t="e">
        <f t="shared" ca="1" si="6"/>
        <v>#NAME?</v>
      </c>
      <c r="K35" s="170" t="e">
        <f ca="1">_xll.qlForwardSwapQuote(Trigger,J35,ObjectOverwrite,Permanent,I35,H35,E35)</f>
        <v>#NAME?</v>
      </c>
      <c r="L35" s="195" t="e">
        <f ca="1">_xll.ohRangeRetrieveError(K35)</f>
        <v>#NAME?</v>
      </c>
      <c r="M35" s="43"/>
    </row>
    <row r="36" spans="1:13" x14ac:dyDescent="0.2">
      <c r="A36" s="15"/>
      <c r="B36" s="194" t="s">
        <v>101</v>
      </c>
      <c r="C36" s="173" t="str">
        <f t="shared" si="0"/>
        <v>SB</v>
      </c>
      <c r="D36" s="173" t="str">
        <f t="shared" si="1"/>
        <v>6L</v>
      </c>
      <c r="E36" s="173" t="str">
        <f t="shared" si="2"/>
        <v>1w</v>
      </c>
      <c r="F36" s="173">
        <f t="shared" si="3"/>
        <v>0</v>
      </c>
      <c r="G36" s="173">
        <f t="shared" si="4"/>
        <v>0</v>
      </c>
      <c r="H36" s="1871" t="e">
        <f ca="1">IF(F36=0,_xll.qlSimpleQuote(Trigger,0),Currency&amp;$F36&amp;$G36&amp;$B36&amp;QuoteSuffix)</f>
        <v>#NAME?</v>
      </c>
      <c r="I36" s="171" t="str">
        <f t="shared" si="5"/>
        <v>GbpLiborSwapIsda60Y</v>
      </c>
      <c r="J36" s="170" t="e">
        <f t="shared" ca="1" si="6"/>
        <v>#NAME?</v>
      </c>
      <c r="K36" s="170" t="e">
        <f ca="1">_xll.qlForwardSwapQuote(Trigger,J36,ObjectOverwrite,Permanent,I36,H36,E36)</f>
        <v>#NAME?</v>
      </c>
      <c r="L36" s="186"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e">
        <f ca="1">_xll.ohRangeRetrieveError(K3)</f>
        <v>#NAME?</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e">
        <f ca="1">_xll.ohRangeRetrieveError(K4)</f>
        <v>#NAME?</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e">
        <f ca="1">_xll.ohRangeRetrieveError(K5)</f>
        <v>#NAME?</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e">
        <f ca="1">_xll.ohRangeRetrieveError(K6)</f>
        <v>#NAME?</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e">
        <f ca="1">_xll.ohRangeRetrieveError(K7)</f>
        <v>#NAME?</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e">
        <f ca="1">_xll.ohRangeRetrieveError(K8)</f>
        <v>#NAME?</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e">
        <f ca="1">_xll.ohRangeRetrieveError(K9)</f>
        <v>#NAME?</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e">
        <f ca="1">_xll.ohRangeRetrieveError(K10)</f>
        <v>#NAME?</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e">
        <f ca="1">_xll.ohRangeRetrieveError(K11)</f>
        <v>#NAME?</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e">
        <f ca="1">_xll.ohRangeRetrieveError(K12)</f>
        <v>#NAME?</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e">
        <f ca="1">_xll.ohRangeRetrieveError(K13)</f>
        <v>#NAME?</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e">
        <f ca="1">_xll.ohRangeRetrieveError(K14)</f>
        <v>#NAME?</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e">
        <f ca="1">_xll.ohRangeRetrieveError(K15)</f>
        <v>#NAME?</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e">
        <f ca="1">_xll.ohRangeRetrieveError(K16)</f>
        <v>#NAME?</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e">
        <f ca="1">_xll.ohRangeRetrieveError(K17)</f>
        <v>#NAME?</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e">
        <f ca="1">_xll.ohRangeRetrieveError(K18)</f>
        <v>#NAME?</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e">
        <f ca="1">_xll.ohRangeRetrieveError(K19)</f>
        <v>#NAME?</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e">
        <f ca="1">_xll.ohRangeRetrieveError(K20)</f>
        <v>#NAME?</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e">
        <f ca="1">_xll.ohRangeRetrieveError(K21)</f>
        <v>#NAME?</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e">
        <f ca="1">_xll.ohRangeRetrieveError(K22)</f>
        <v>#NAME?</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e">
        <f ca="1">_xll.ohRangeRetrieveError(K23)</f>
        <v>#NAME?</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e">
        <f ca="1">_xll.ohRangeRetrieveError(K24)</f>
        <v>#NAME?</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e">
        <f ca="1">_xll.ohRangeRetrieveError(K25)</f>
        <v>#NAME?</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e">
        <f ca="1">_xll.ohRangeRetrieveError(K26)</f>
        <v>#NAME?</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e">
        <f ca="1">_xll.ohRangeRetrieveError(K27)</f>
        <v>#NAME?</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e">
        <f ca="1">_xll.ohRangeRetrieveError(K28)</f>
        <v>#NAME?</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e">
        <f ca="1">_xll.ohRangeRetrieveError(K29)</f>
        <v>#NAME?</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e">
        <f ca="1">_xll.ohRangeRetrieveError(K30)</f>
        <v>#NAME?</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e">
        <f ca="1">_xll.ohRangeRetrieveError(K31)</f>
        <v>#NAME?</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e">
        <f ca="1">_xll.ohRangeRetrieveError(K32)</f>
        <v>#NAME?</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e">
        <f ca="1">_xll.ohRangeRetrieveError(K33)</f>
        <v>#NAME?</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e">
        <f ca="1">_xll.ohRangeRetrieveError(K34)</f>
        <v>#NAME?</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e">
        <f ca="1">_xll.ohRangeRetrieveError(K35)</f>
        <v>#NAME?</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e">
        <f ca="1">_xll.ohRangeRetrieveError(K3)</f>
        <v>#NAME?</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e">
        <f ca="1">_xll.ohRangeRetrieveError(K4)</f>
        <v>#NAME?</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e">
        <f ca="1">_xll.ohRangeRetrieveError(K5)</f>
        <v>#NAME?</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e">
        <f ca="1">_xll.ohRangeRetrieveError(K6)</f>
        <v>#NAME?</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e">
        <f ca="1">_xll.ohRangeRetrieveError(K7)</f>
        <v>#NAME?</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e">
        <f ca="1">_xll.ohRangeRetrieveError(K8)</f>
        <v>#NAME?</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e">
        <f ca="1">_xll.ohRangeRetrieveError(K9)</f>
        <v>#NAME?</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e">
        <f ca="1">_xll.ohRangeRetrieveError(K10)</f>
        <v>#NAME?</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e">
        <f ca="1">_xll.ohRangeRetrieveError(K11)</f>
        <v>#NAME?</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e">
        <f ca="1">_xll.ohRangeRetrieveError(K12)</f>
        <v>#NAME?</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e">
        <f ca="1">_xll.ohRangeRetrieveError(K13)</f>
        <v>#NAME?</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e">
        <f ca="1">_xll.ohRangeRetrieveError(K14)</f>
        <v>#NAME?</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e">
        <f ca="1">_xll.ohRangeRetrieveError(K15)</f>
        <v>#NAME?</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e">
        <f ca="1">_xll.ohRangeRetrieveError(K16)</f>
        <v>#NAME?</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e">
        <f ca="1">_xll.ohRangeRetrieveError(K17)</f>
        <v>#NAME?</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e">
        <f ca="1">_xll.ohRangeRetrieveError(K18)</f>
        <v>#NAME?</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e">
        <f ca="1">_xll.ohRangeRetrieveError(K19)</f>
        <v>#NAME?</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e">
        <f ca="1">_xll.ohRangeRetrieveError(K20)</f>
        <v>#NAME?</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e">
        <f ca="1">_xll.ohRangeRetrieveError(K21)</f>
        <v>#NAME?</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e">
        <f ca="1">_xll.ohRangeRetrieveError(K22)</f>
        <v>#NAME?</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e">
        <f ca="1">_xll.ohRangeRetrieveError(K23)</f>
        <v>#NAME?</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e">
        <f ca="1">_xll.ohRangeRetrieveError(K24)</f>
        <v>#NAME?</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e">
        <f ca="1">_xll.ohRangeRetrieveError(K25)</f>
        <v>#NAME?</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e">
        <f ca="1">_xll.ohRangeRetrieveError(K26)</f>
        <v>#NAME?</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e">
        <f ca="1">_xll.ohRangeRetrieveError(K27)</f>
        <v>#NAME?</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e">
        <f ca="1">_xll.ohRangeRetrieveError(K28)</f>
        <v>#NAME?</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e">
        <f ca="1">_xll.ohRangeRetrieveError(K29)</f>
        <v>#NAME?</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e">
        <f ca="1">_xll.ohRangeRetrieveError(K30)</f>
        <v>#NAME?</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e">
        <f ca="1">_xll.ohRangeRetrieveError(K31)</f>
        <v>#NAME?</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e">
        <f ca="1">_xll.ohRangeRetrieveError(K32)</f>
        <v>#NAME?</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e">
        <f ca="1">_xll.ohRangeRetrieveError(K33)</f>
        <v>#NAME?</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e">
        <f ca="1">_xll.ohRangeRetrieveError(K34)</f>
        <v>#NAME?</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e">
        <f ca="1">_xll.ohRangeRetrieveError(K35)</f>
        <v>#NAME?</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t="e">
        <f ca="1">_xll.ohTrigger(Q5:Q10)</f>
        <v>#NAME?</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t="e">
        <f ca="1">_xll.qlMidEquivalent(Trigger,$G5,$H5,$I5,$J5)</f>
        <v>#NAME?</v>
      </c>
      <c r="L5" s="59"/>
      <c r="M5" s="68">
        <v>0.46250000000000002</v>
      </c>
      <c r="N5" s="59"/>
      <c r="O5" s="67" t="str">
        <f t="shared" ref="O5:O10" si="1">Currency&amp;$C5&amp;UPPER(TRIM($J5))&amp;$D5&amp;$P$2</f>
        <v>GBPMPCJUL15OIS_Quote</v>
      </c>
      <c r="P5" s="57">
        <f t="array" ref="P5:P10">QuoteStatic</f>
        <v>0.46250000000000002</v>
      </c>
      <c r="Q5" s="56" t="e">
        <f ca="1">_xll.qlSimpleQuoteSetValue(Trigger,$O5,$P5/100)</f>
        <v>#NAME?</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t="e">
        <f ca="1">_xll.qlMidEquivalent(Trigger,$G6,$H6,$I6,$J6)</f>
        <v>#NAME?</v>
      </c>
      <c r="L6" s="59"/>
      <c r="M6" s="60">
        <v>0.47250000000000003</v>
      </c>
      <c r="N6" s="59"/>
      <c r="O6" s="58" t="str">
        <f t="shared" si="1"/>
        <v>GBPMPCAUG15OIS_Quote</v>
      </c>
      <c r="P6" s="57">
        <v>0.47250000000000003</v>
      </c>
      <c r="Q6" s="56" t="e">
        <f ca="1">_xll.qlSimpleQuoteSetValue(Trigger,$O6,$P6/100)</f>
        <v>#NAME?</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t="e">
        <f ca="1">_xll.qlMidEquivalent(Trigger,$G7,$H7,$I7,$J7)</f>
        <v>#NAME?</v>
      </c>
      <c r="L7" s="59"/>
      <c r="M7" s="60">
        <v>0.48</v>
      </c>
      <c r="N7" s="59"/>
      <c r="O7" s="58" t="str">
        <f t="shared" si="1"/>
        <v>GBPMPCSEP15OIS_Quote</v>
      </c>
      <c r="P7" s="57">
        <v>0.48</v>
      </c>
      <c r="Q7" s="56" t="e">
        <f ca="1">_xll.qlSimpleQuoteSetValue(Trigger,$O7,$P7/100)</f>
        <v>#NAME?</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t="e">
        <f ca="1">_xll.qlMidEquivalent(Trigger,$G8,$H8,$I8,$J8)</f>
        <v>#NAME?</v>
      </c>
      <c r="L8" s="59"/>
      <c r="M8" s="60">
        <v>0.49</v>
      </c>
      <c r="N8" s="59"/>
      <c r="O8" s="58" t="str">
        <f t="shared" si="1"/>
        <v>GBPMPCOCT15OIS_Quote</v>
      </c>
      <c r="P8" s="57">
        <v>0.49</v>
      </c>
      <c r="Q8" s="56" t="e">
        <f ca="1">_xll.qlSimpleQuoteSetValue(Trigger,$O8,$P8/100)</f>
        <v>#NAME?</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t="e">
        <f ca="1">_xll.qlMidEquivalent(Trigger,$G9,$H9,$I9,$J9)</f>
        <v>#NAME?</v>
      </c>
      <c r="L9" s="59"/>
      <c r="M9" s="60">
        <v>0.55625000000000002</v>
      </c>
      <c r="N9" s="59"/>
      <c r="O9" s="58" t="str">
        <f t="shared" si="1"/>
        <v>GBPMPCNOV15OIS_Quote</v>
      </c>
      <c r="P9" s="57">
        <v>0.55625000000000002</v>
      </c>
      <c r="Q9" s="56" t="e">
        <f ca="1">_xll.qlSimpleQuoteSetValue(Trigger,$O9,$P9/100)</f>
        <v>#NAME?</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t="e">
        <f ca="1">_xll.qlMidEquivalent(Trigger,$G10,$H10,$I10,$J10)</f>
        <v>#NAME?</v>
      </c>
      <c r="L10" s="59"/>
      <c r="M10" s="60">
        <v>0.56624999999999992</v>
      </c>
      <c r="N10" s="59"/>
      <c r="O10" s="58" t="str">
        <f t="shared" si="1"/>
        <v>GBPMPCDEC15OIS_Quote</v>
      </c>
      <c r="P10" s="57">
        <v>0.56624999999999992</v>
      </c>
      <c r="Q10" s="56" t="e">
        <f ca="1">_xll.qlSimpleQuoteSetValue(Trigger,$O10,$P10/100)</f>
        <v>#NAME?</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t="e">
        <f ca="1">_xll.ohTrigger(Q5:Q10)</f>
        <v>#NAME?</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 ca="1">_xll.qlMidEquivalent(,$G5,$H5,$I5,$J5)</f>
        <v>#NAME?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 ca="1">_xll.qlMidEquivalent(,$G6,$H6,$I6,$J6)</f>
        <v>#NAME?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 ca="1">_xll.qlMidEquivalent(,$G7,$H7,$I7,$J7)</f>
        <v>#NAME?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 ca="1">_xll.qlMidEquivalent(,$G8,$H8,$I8,$J8)</f>
        <v>#NAME?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 ca="1">_xll.qlMidEquivalent(,$G9,$H9,$I9,$J9)</f>
        <v>#NAME?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 ca="1">_xll.qlMidEquivalent(,$G10,$H10,$I10,$J10)</f>
        <v>#NAME?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91</vt:i4>
      </vt:variant>
      <vt:variant>
        <vt:lpstr>Named Ranges</vt:lpstr>
      </vt:variant>
      <vt:variant>
        <vt:i4>1929</vt:i4>
      </vt:variant>
    </vt:vector>
  </HeadingPairs>
  <TitlesOfParts>
    <vt:vector size="2020" baseType="lpstr">
      <vt:lpstr>NPV</vt:lpstr>
      <vt:lpstr>Calibration</vt:lpstr>
      <vt:lpstr>Triggers_IRS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Calibration!Calendar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NPV!Calendar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Calibration!currency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NPV!currency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Triggers_IRS!Currency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Calibration!Discounting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NPV!Discounting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Calibration!EvaluationDate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NPV!EvaluationDate</vt:lpstr>
      <vt:lpstr>Pricing_IRS!EvaluationDate</vt:lpstr>
      <vt:lpstr>SecondLegAdmortization_IRS!EvaluationDate</vt:lpstr>
      <vt:lpstr>SecondLegAnalysis_IRS!EvaluationDate</vt:lpstr>
      <vt:lpstr>Swaps1Y_SYNTH!EvaluationDate</vt:lpstr>
      <vt:lpstr>SynthFRA_SYNTH!EvaluationDate</vt:lpstr>
      <vt:lpstr>Triggers_IRS!EvaluationDate</vt:lpstr>
      <vt:lpstr>EvaluationDate</vt:lpstr>
      <vt:lpstr>Calibration!familyName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NPV!familyName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fixedLefFrequency</vt:lpstr>
      <vt:lpstr>fixedLegConvention</vt:lpstr>
      <vt:lpstr>fixedLegDayCounter</vt:lpstr>
      <vt:lpstr>FixingType</vt:lpstr>
      <vt:lpstr>floatingLegConvention</vt:lpstr>
      <vt:lpstr>floatingLegDayCounter</vt:lpstr>
      <vt:lpstr>floatingLegFrequency</vt:lpstr>
      <vt:lpstr>floatingLegIndex</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Calibration!SettlementDate</vt:lpstr>
      <vt:lpstr>FirstLegAdmortization_IRS!SettlementDate</vt:lpstr>
      <vt:lpstr>FirstLegAnalysis_IRS!SettlementDate</vt:lpstr>
      <vt:lpstr>NPV!SettlementDate</vt:lpstr>
      <vt:lpstr>Pricing_IRS!SettlementDate</vt:lpstr>
      <vt:lpstr>SecondLegAdmortization_IRS!SettlementDate</vt:lpstr>
      <vt:lpstr>SecondLegAnalysis_IRS!SettlementDate</vt:lpstr>
      <vt:lpstr>Triggers_IRS!SettlementDate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swapMaturityDate</vt:lpstr>
      <vt:lpstr>SwapSecondarySetConventions</vt:lpstr>
      <vt:lpstr>swapStartDate</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NPV!trigger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Triggers_IRS!Trigger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2015-10-27T16:41:04Z</dcterms:modified>
</cp:coreProperties>
</file>